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ben\Google Drive\Analytics\BeyondTheScore\Football\Game Predictions\Output\"/>
    </mc:Choice>
  </mc:AlternateContent>
  <xr:revisionPtr revIDLastSave="0" documentId="13_ncr:1_{D7176C2F-AD4C-49E3-9D4E-B8C292BEA05D}" xr6:coauthVersionLast="47" xr6:coauthVersionMax="47" xr10:uidLastSave="{00000000-0000-0000-0000-000000000000}"/>
  <bookViews>
    <workbookView xWindow="-98" yWindow="-98" windowWidth="22695" windowHeight="14476" tabRatio="835" activeTab="9" xr2:uid="{00000000-000D-0000-FFFF-FFFF00000000}"/>
  </bookViews>
  <sheets>
    <sheet name="Games" sheetId="1" r:id="rId1"/>
    <sheet name="Schedule" sheetId="12" r:id="rId2"/>
    <sheet name="Elo" sheetId="13" r:id="rId3"/>
    <sheet name="Prediction Log" sheetId="7" r:id="rId4"/>
    <sheet name="Performance" sheetId="14" r:id="rId5"/>
    <sheet name="Bet Log" sheetId="10" r:id="rId6"/>
    <sheet name="Performance vs Market" sheetId="11" r:id="rId7"/>
    <sheet name="Coefficients" sheetId="2" r:id="rId8"/>
    <sheet name="Data" sheetId="3" r:id="rId9"/>
    <sheet name="Calc" sheetId="4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4" l="1"/>
  <c r="B3" i="4"/>
  <c r="C3" i="4"/>
  <c r="D3" i="4"/>
  <c r="E3" i="4"/>
  <c r="F3" i="4"/>
  <c r="G3" i="4"/>
  <c r="H3" i="4"/>
  <c r="I3" i="4"/>
  <c r="J3" i="4"/>
  <c r="K3" i="4"/>
  <c r="L3" i="4"/>
  <c r="O3" i="4"/>
  <c r="A4" i="4"/>
  <c r="O4" i="4" s="1"/>
  <c r="B4" i="4"/>
  <c r="C4" i="4"/>
  <c r="D4" i="4"/>
  <c r="E4" i="4"/>
  <c r="F4" i="4"/>
  <c r="G4" i="4"/>
  <c r="H4" i="4"/>
  <c r="I4" i="4"/>
  <c r="J4" i="4"/>
  <c r="K4" i="4"/>
  <c r="L4" i="4"/>
  <c r="A5" i="4"/>
  <c r="B5" i="4"/>
  <c r="C5" i="4"/>
  <c r="D5" i="4"/>
  <c r="E5" i="4"/>
  <c r="F5" i="4"/>
  <c r="G5" i="4"/>
  <c r="H5" i="4"/>
  <c r="I5" i="4"/>
  <c r="J5" i="4"/>
  <c r="K5" i="4"/>
  <c r="L5" i="4"/>
  <c r="O5" i="4"/>
  <c r="A6" i="4"/>
  <c r="O6" i="4" s="1"/>
  <c r="B6" i="4"/>
  <c r="C6" i="4"/>
  <c r="D6" i="4"/>
  <c r="E6" i="4"/>
  <c r="F6" i="4"/>
  <c r="G6" i="4"/>
  <c r="H6" i="4"/>
  <c r="I6" i="4"/>
  <c r="J6" i="4"/>
  <c r="K6" i="4"/>
  <c r="L6" i="4"/>
  <c r="A7" i="4"/>
  <c r="B7" i="4"/>
  <c r="C7" i="4"/>
  <c r="D7" i="4"/>
  <c r="E7" i="4"/>
  <c r="F7" i="4"/>
  <c r="G7" i="4"/>
  <c r="H7" i="4"/>
  <c r="I7" i="4"/>
  <c r="J7" i="4"/>
  <c r="K7" i="4"/>
  <c r="L7" i="4"/>
  <c r="A8" i="4"/>
  <c r="B8" i="4"/>
  <c r="C8" i="4"/>
  <c r="D8" i="4"/>
  <c r="E8" i="4"/>
  <c r="F8" i="4"/>
  <c r="G8" i="4"/>
  <c r="H8" i="4"/>
  <c r="I8" i="4"/>
  <c r="J8" i="4"/>
  <c r="K8" i="4"/>
  <c r="L8" i="4"/>
  <c r="O8" i="4"/>
  <c r="A9" i="4"/>
  <c r="B9" i="4"/>
  <c r="C9" i="4"/>
  <c r="D9" i="4"/>
  <c r="E9" i="4"/>
  <c r="F9" i="4"/>
  <c r="G9" i="4"/>
  <c r="H9" i="4"/>
  <c r="I9" i="4"/>
  <c r="J9" i="4"/>
  <c r="K9" i="4"/>
  <c r="L9" i="4"/>
  <c r="A10" i="4"/>
  <c r="B10" i="4"/>
  <c r="C10" i="4"/>
  <c r="O10" i="4" s="1"/>
  <c r="D10" i="4"/>
  <c r="E10" i="4"/>
  <c r="F10" i="4"/>
  <c r="G10" i="4"/>
  <c r="H10" i="4"/>
  <c r="I10" i="4"/>
  <c r="J10" i="4"/>
  <c r="K10" i="4"/>
  <c r="L10" i="4"/>
  <c r="A11" i="4"/>
  <c r="B11" i="4"/>
  <c r="C11" i="4"/>
  <c r="D11" i="4"/>
  <c r="E11" i="4"/>
  <c r="F11" i="4"/>
  <c r="G11" i="4"/>
  <c r="H11" i="4"/>
  <c r="I11" i="4"/>
  <c r="J11" i="4"/>
  <c r="K11" i="4"/>
  <c r="L11" i="4"/>
  <c r="O11" i="4"/>
  <c r="A12" i="4"/>
  <c r="B12" i="4"/>
  <c r="C12" i="4"/>
  <c r="D12" i="4"/>
  <c r="E12" i="4"/>
  <c r="F12" i="4"/>
  <c r="G12" i="4"/>
  <c r="H12" i="4"/>
  <c r="I12" i="4"/>
  <c r="J12" i="4"/>
  <c r="K12" i="4"/>
  <c r="L12" i="4"/>
  <c r="A13" i="4"/>
  <c r="B13" i="4"/>
  <c r="C13" i="4"/>
  <c r="D13" i="4"/>
  <c r="E13" i="4"/>
  <c r="F13" i="4"/>
  <c r="G13" i="4"/>
  <c r="H13" i="4"/>
  <c r="I13" i="4"/>
  <c r="J13" i="4"/>
  <c r="K13" i="4"/>
  <c r="L13" i="4"/>
  <c r="O13" i="4"/>
  <c r="A14" i="4"/>
  <c r="O14" i="4" s="1"/>
  <c r="B14" i="4"/>
  <c r="C14" i="4"/>
  <c r="D14" i="4"/>
  <c r="E14" i="4"/>
  <c r="F14" i="4"/>
  <c r="G14" i="4"/>
  <c r="H14" i="4"/>
  <c r="I14" i="4"/>
  <c r="J14" i="4"/>
  <c r="K14" i="4"/>
  <c r="L14" i="4"/>
  <c r="A15" i="4"/>
  <c r="B15" i="4"/>
  <c r="C15" i="4"/>
  <c r="D15" i="4"/>
  <c r="E15" i="4"/>
  <c r="F15" i="4"/>
  <c r="G15" i="4"/>
  <c r="H15" i="4"/>
  <c r="I15" i="4"/>
  <c r="J15" i="4"/>
  <c r="K15" i="4"/>
  <c r="L15" i="4"/>
  <c r="A16" i="4"/>
  <c r="B16" i="4"/>
  <c r="C16" i="4"/>
  <c r="D16" i="4"/>
  <c r="E16" i="4"/>
  <c r="F16" i="4"/>
  <c r="G16" i="4"/>
  <c r="H16" i="4"/>
  <c r="I16" i="4"/>
  <c r="J16" i="4"/>
  <c r="K16" i="4"/>
  <c r="L16" i="4"/>
  <c r="O16" i="4"/>
  <c r="A17" i="4"/>
  <c r="O17" i="4" s="1"/>
  <c r="B17" i="4"/>
  <c r="C17" i="4"/>
  <c r="D17" i="4"/>
  <c r="E17" i="4"/>
  <c r="F17" i="4"/>
  <c r="G17" i="4"/>
  <c r="H17" i="4"/>
  <c r="I17" i="4"/>
  <c r="J17" i="4"/>
  <c r="K17" i="4"/>
  <c r="L17" i="4"/>
  <c r="A18" i="4"/>
  <c r="B18" i="4"/>
  <c r="C18" i="4"/>
  <c r="O18" i="4" s="1"/>
  <c r="D18" i="4"/>
  <c r="E18" i="4"/>
  <c r="F18" i="4"/>
  <c r="G18" i="4"/>
  <c r="H18" i="4"/>
  <c r="I18" i="4"/>
  <c r="J18" i="4"/>
  <c r="K18" i="4"/>
  <c r="L18" i="4"/>
  <c r="A19" i="4"/>
  <c r="B19" i="4"/>
  <c r="C19" i="4"/>
  <c r="D19" i="4"/>
  <c r="E19" i="4"/>
  <c r="F19" i="4"/>
  <c r="G19" i="4"/>
  <c r="H19" i="4"/>
  <c r="I19" i="4"/>
  <c r="J19" i="4"/>
  <c r="K19" i="4"/>
  <c r="L19" i="4"/>
  <c r="O19" i="4"/>
  <c r="A20" i="4"/>
  <c r="O20" i="4" s="1"/>
  <c r="B20" i="4"/>
  <c r="C20" i="4"/>
  <c r="D20" i="4"/>
  <c r="E20" i="4"/>
  <c r="F20" i="4"/>
  <c r="G20" i="4"/>
  <c r="H20" i="4"/>
  <c r="I20" i="4"/>
  <c r="J20" i="4"/>
  <c r="K20" i="4"/>
  <c r="L20" i="4"/>
  <c r="A21" i="4"/>
  <c r="B21" i="4"/>
  <c r="C21" i="4"/>
  <c r="D21" i="4"/>
  <c r="E21" i="4"/>
  <c r="F21" i="4"/>
  <c r="G21" i="4"/>
  <c r="H21" i="4"/>
  <c r="I21" i="4"/>
  <c r="J21" i="4"/>
  <c r="K21" i="4"/>
  <c r="L21" i="4"/>
  <c r="O21" i="4"/>
  <c r="A22" i="4"/>
  <c r="O22" i="4" s="1"/>
  <c r="B22" i="4"/>
  <c r="C22" i="4"/>
  <c r="D22" i="4"/>
  <c r="E22" i="4"/>
  <c r="F22" i="4"/>
  <c r="G22" i="4"/>
  <c r="H22" i="4"/>
  <c r="I22" i="4"/>
  <c r="J22" i="4"/>
  <c r="K22" i="4"/>
  <c r="L22" i="4"/>
  <c r="A23" i="4"/>
  <c r="B23" i="4"/>
  <c r="C23" i="4"/>
  <c r="D23" i="4"/>
  <c r="E23" i="4"/>
  <c r="F23" i="4"/>
  <c r="G23" i="4"/>
  <c r="H23" i="4"/>
  <c r="I23" i="4"/>
  <c r="J23" i="4"/>
  <c r="K23" i="4"/>
  <c r="L23" i="4"/>
  <c r="A24" i="4"/>
  <c r="B24" i="4"/>
  <c r="C24" i="4"/>
  <c r="D24" i="4"/>
  <c r="E24" i="4"/>
  <c r="F24" i="4"/>
  <c r="G24" i="4"/>
  <c r="H24" i="4"/>
  <c r="I24" i="4"/>
  <c r="J24" i="4"/>
  <c r="K24" i="4"/>
  <c r="L24" i="4"/>
  <c r="O24" i="4"/>
  <c r="A25" i="4"/>
  <c r="B25" i="4"/>
  <c r="C25" i="4"/>
  <c r="D25" i="4"/>
  <c r="E25" i="4"/>
  <c r="F25" i="4"/>
  <c r="G25" i="4"/>
  <c r="H25" i="4"/>
  <c r="I25" i="4"/>
  <c r="J25" i="4"/>
  <c r="K25" i="4"/>
  <c r="L25" i="4"/>
  <c r="A26" i="4"/>
  <c r="B26" i="4"/>
  <c r="C26" i="4"/>
  <c r="O26" i="4" s="1"/>
  <c r="D26" i="4"/>
  <c r="E26" i="4"/>
  <c r="F26" i="4"/>
  <c r="G26" i="4"/>
  <c r="H26" i="4"/>
  <c r="I26" i="4"/>
  <c r="J26" i="4"/>
  <c r="K26" i="4"/>
  <c r="L26" i="4"/>
  <c r="A27" i="4"/>
  <c r="B27" i="4"/>
  <c r="C27" i="4"/>
  <c r="D27" i="4"/>
  <c r="E27" i="4"/>
  <c r="F27" i="4"/>
  <c r="G27" i="4"/>
  <c r="H27" i="4"/>
  <c r="I27" i="4"/>
  <c r="J27" i="4"/>
  <c r="K27" i="4"/>
  <c r="L27" i="4"/>
  <c r="O27" i="4"/>
  <c r="A28" i="4"/>
  <c r="B28" i="4"/>
  <c r="C28" i="4"/>
  <c r="D28" i="4"/>
  <c r="E28" i="4"/>
  <c r="F28" i="4"/>
  <c r="G28" i="4"/>
  <c r="H28" i="4"/>
  <c r="I28" i="4"/>
  <c r="J28" i="4"/>
  <c r="K28" i="4"/>
  <c r="L28" i="4"/>
  <c r="A29" i="4"/>
  <c r="B29" i="4"/>
  <c r="C29" i="4"/>
  <c r="D29" i="4"/>
  <c r="E29" i="4"/>
  <c r="F29" i="4"/>
  <c r="G29" i="4"/>
  <c r="H29" i="4"/>
  <c r="I29" i="4"/>
  <c r="J29" i="4"/>
  <c r="K29" i="4"/>
  <c r="L29" i="4"/>
  <c r="O29" i="4"/>
  <c r="A30" i="4"/>
  <c r="O30" i="4" s="1"/>
  <c r="B30" i="4"/>
  <c r="C30" i="4"/>
  <c r="D30" i="4"/>
  <c r="E30" i="4"/>
  <c r="F30" i="4"/>
  <c r="G30" i="4"/>
  <c r="H30" i="4"/>
  <c r="I30" i="4"/>
  <c r="J30" i="4"/>
  <c r="K30" i="4"/>
  <c r="L30" i="4"/>
  <c r="A31" i="4"/>
  <c r="B31" i="4"/>
  <c r="C31" i="4"/>
  <c r="D31" i="4"/>
  <c r="E31" i="4"/>
  <c r="F31" i="4"/>
  <c r="G31" i="4"/>
  <c r="H31" i="4"/>
  <c r="I31" i="4"/>
  <c r="J31" i="4"/>
  <c r="K31" i="4"/>
  <c r="L31" i="4"/>
  <c r="A32" i="4"/>
  <c r="B32" i="4"/>
  <c r="C32" i="4"/>
  <c r="D32" i="4"/>
  <c r="E32" i="4"/>
  <c r="F32" i="4"/>
  <c r="G32" i="4"/>
  <c r="H32" i="4"/>
  <c r="I32" i="4"/>
  <c r="J32" i="4"/>
  <c r="K32" i="4"/>
  <c r="L32" i="4"/>
  <c r="O32" i="4"/>
  <c r="A33" i="4"/>
  <c r="O33" i="4" s="1"/>
  <c r="B33" i="4"/>
  <c r="C33" i="4"/>
  <c r="D33" i="4"/>
  <c r="E33" i="4"/>
  <c r="F33" i="4"/>
  <c r="G33" i="4"/>
  <c r="H33" i="4"/>
  <c r="I33" i="4"/>
  <c r="J33" i="4"/>
  <c r="K33" i="4"/>
  <c r="L33" i="4"/>
  <c r="A34" i="4"/>
  <c r="B34" i="4"/>
  <c r="C34" i="4"/>
  <c r="O34" i="4" s="1"/>
  <c r="D34" i="4"/>
  <c r="E34" i="4"/>
  <c r="F34" i="4"/>
  <c r="G34" i="4"/>
  <c r="H34" i="4"/>
  <c r="I34" i="4"/>
  <c r="J34" i="4"/>
  <c r="K34" i="4"/>
  <c r="L34" i="4"/>
  <c r="A35" i="4"/>
  <c r="B35" i="4"/>
  <c r="C35" i="4"/>
  <c r="D35" i="4"/>
  <c r="E35" i="4"/>
  <c r="F35" i="4"/>
  <c r="G35" i="4"/>
  <c r="H35" i="4"/>
  <c r="I35" i="4"/>
  <c r="J35" i="4"/>
  <c r="K35" i="4"/>
  <c r="L35" i="4"/>
  <c r="O35" i="4"/>
  <c r="A36" i="4"/>
  <c r="O36" i="4" s="1"/>
  <c r="B36" i="4"/>
  <c r="C36" i="4"/>
  <c r="D36" i="4"/>
  <c r="E36" i="4"/>
  <c r="F36" i="4"/>
  <c r="G36" i="4"/>
  <c r="H36" i="4"/>
  <c r="I36" i="4"/>
  <c r="J36" i="4"/>
  <c r="K36" i="4"/>
  <c r="L36" i="4"/>
  <c r="A37" i="4"/>
  <c r="B37" i="4"/>
  <c r="C37" i="4"/>
  <c r="D37" i="4"/>
  <c r="E37" i="4"/>
  <c r="F37" i="4"/>
  <c r="G37" i="4"/>
  <c r="H37" i="4"/>
  <c r="I37" i="4"/>
  <c r="J37" i="4"/>
  <c r="K37" i="4"/>
  <c r="L37" i="4"/>
  <c r="O37" i="4"/>
  <c r="A38" i="4"/>
  <c r="O38" i="4" s="1"/>
  <c r="B38" i="4"/>
  <c r="C38" i="4"/>
  <c r="D38" i="4"/>
  <c r="E38" i="4"/>
  <c r="F38" i="4"/>
  <c r="G38" i="4"/>
  <c r="H38" i="4"/>
  <c r="I38" i="4"/>
  <c r="J38" i="4"/>
  <c r="K38" i="4"/>
  <c r="L38" i="4"/>
  <c r="A39" i="4"/>
  <c r="B39" i="4"/>
  <c r="C39" i="4"/>
  <c r="D39" i="4"/>
  <c r="E39" i="4"/>
  <c r="F39" i="4"/>
  <c r="G39" i="4"/>
  <c r="H39" i="4"/>
  <c r="I39" i="4"/>
  <c r="J39" i="4"/>
  <c r="K39" i="4"/>
  <c r="L39" i="4"/>
  <c r="A40" i="4"/>
  <c r="B40" i="4"/>
  <c r="C40" i="4"/>
  <c r="D40" i="4"/>
  <c r="E40" i="4"/>
  <c r="F40" i="4"/>
  <c r="G40" i="4"/>
  <c r="H40" i="4"/>
  <c r="I40" i="4"/>
  <c r="J40" i="4"/>
  <c r="K40" i="4"/>
  <c r="L40" i="4"/>
  <c r="O40" i="4"/>
  <c r="A41" i="4"/>
  <c r="B41" i="4"/>
  <c r="C41" i="4"/>
  <c r="D41" i="4"/>
  <c r="E41" i="4"/>
  <c r="F41" i="4"/>
  <c r="G41" i="4"/>
  <c r="H41" i="4"/>
  <c r="I41" i="4"/>
  <c r="J41" i="4"/>
  <c r="K41" i="4"/>
  <c r="L41" i="4"/>
  <c r="A42" i="4"/>
  <c r="B42" i="4"/>
  <c r="C42" i="4"/>
  <c r="O42" i="4" s="1"/>
  <c r="D42" i="4"/>
  <c r="E42" i="4"/>
  <c r="F42" i="4"/>
  <c r="G42" i="4"/>
  <c r="H42" i="4"/>
  <c r="I42" i="4"/>
  <c r="J42" i="4"/>
  <c r="K42" i="4"/>
  <c r="L42" i="4"/>
  <c r="A43" i="4"/>
  <c r="B43" i="4"/>
  <c r="C43" i="4"/>
  <c r="D43" i="4"/>
  <c r="E43" i="4"/>
  <c r="F43" i="4"/>
  <c r="G43" i="4"/>
  <c r="H43" i="4"/>
  <c r="I43" i="4"/>
  <c r="J43" i="4"/>
  <c r="K43" i="4"/>
  <c r="L43" i="4"/>
  <c r="O43" i="4"/>
  <c r="A44" i="4"/>
  <c r="B44" i="4"/>
  <c r="C44" i="4"/>
  <c r="D44" i="4"/>
  <c r="E44" i="4"/>
  <c r="F44" i="4"/>
  <c r="G44" i="4"/>
  <c r="H44" i="4"/>
  <c r="I44" i="4"/>
  <c r="J44" i="4"/>
  <c r="K44" i="4"/>
  <c r="L44" i="4"/>
  <c r="A45" i="4"/>
  <c r="B45" i="4"/>
  <c r="C45" i="4"/>
  <c r="D45" i="4"/>
  <c r="E45" i="4"/>
  <c r="F45" i="4"/>
  <c r="G45" i="4"/>
  <c r="H45" i="4"/>
  <c r="I45" i="4"/>
  <c r="J45" i="4"/>
  <c r="K45" i="4"/>
  <c r="L45" i="4"/>
  <c r="O45" i="4"/>
  <c r="A46" i="4"/>
  <c r="O46" i="4" s="1"/>
  <c r="B46" i="4"/>
  <c r="C46" i="4"/>
  <c r="D46" i="4"/>
  <c r="E46" i="4"/>
  <c r="F46" i="4"/>
  <c r="G46" i="4"/>
  <c r="H46" i="4"/>
  <c r="I46" i="4"/>
  <c r="J46" i="4"/>
  <c r="K46" i="4"/>
  <c r="L46" i="4"/>
  <c r="A47" i="4"/>
  <c r="B47" i="4"/>
  <c r="C47" i="4"/>
  <c r="D47" i="4"/>
  <c r="E47" i="4"/>
  <c r="F47" i="4"/>
  <c r="G47" i="4"/>
  <c r="H47" i="4"/>
  <c r="I47" i="4"/>
  <c r="J47" i="4"/>
  <c r="K47" i="4"/>
  <c r="L47" i="4"/>
  <c r="A48" i="4"/>
  <c r="B48" i="4"/>
  <c r="C48" i="4"/>
  <c r="D48" i="4"/>
  <c r="E48" i="4"/>
  <c r="F48" i="4"/>
  <c r="G48" i="4"/>
  <c r="H48" i="4"/>
  <c r="I48" i="4"/>
  <c r="J48" i="4"/>
  <c r="K48" i="4"/>
  <c r="L48" i="4"/>
  <c r="O48" i="4"/>
  <c r="A49" i="4"/>
  <c r="O49" i="4" s="1"/>
  <c r="B49" i="4"/>
  <c r="C49" i="4"/>
  <c r="D49" i="4"/>
  <c r="E49" i="4"/>
  <c r="F49" i="4"/>
  <c r="G49" i="4"/>
  <c r="H49" i="4"/>
  <c r="I49" i="4"/>
  <c r="J49" i="4"/>
  <c r="K49" i="4"/>
  <c r="L49" i="4"/>
  <c r="A50" i="4"/>
  <c r="B50" i="4"/>
  <c r="C50" i="4"/>
  <c r="O50" i="4" s="1"/>
  <c r="D50" i="4"/>
  <c r="E50" i="4"/>
  <c r="F50" i="4"/>
  <c r="G50" i="4"/>
  <c r="H50" i="4"/>
  <c r="I50" i="4"/>
  <c r="J50" i="4"/>
  <c r="K50" i="4"/>
  <c r="L50" i="4"/>
  <c r="A51" i="4"/>
  <c r="B51" i="4"/>
  <c r="C51" i="4"/>
  <c r="D51" i="4"/>
  <c r="E51" i="4"/>
  <c r="F51" i="4"/>
  <c r="G51" i="4"/>
  <c r="H51" i="4"/>
  <c r="I51" i="4"/>
  <c r="J51" i="4"/>
  <c r="K51" i="4"/>
  <c r="L51" i="4"/>
  <c r="O51" i="4"/>
  <c r="A52" i="4"/>
  <c r="O52" i="4" s="1"/>
  <c r="B52" i="4"/>
  <c r="C52" i="4"/>
  <c r="D52" i="4"/>
  <c r="E52" i="4"/>
  <c r="F52" i="4"/>
  <c r="G52" i="4"/>
  <c r="H52" i="4"/>
  <c r="I52" i="4"/>
  <c r="J52" i="4"/>
  <c r="K52" i="4"/>
  <c r="L52" i="4"/>
  <c r="A53" i="4"/>
  <c r="B53" i="4"/>
  <c r="C53" i="4"/>
  <c r="D53" i="4"/>
  <c r="E53" i="4"/>
  <c r="F53" i="4"/>
  <c r="G53" i="4"/>
  <c r="H53" i="4"/>
  <c r="I53" i="4"/>
  <c r="J53" i="4"/>
  <c r="K53" i="4"/>
  <c r="L53" i="4"/>
  <c r="O53" i="4"/>
  <c r="A54" i="4"/>
  <c r="O54" i="4" s="1"/>
  <c r="B54" i="4"/>
  <c r="C54" i="4"/>
  <c r="D54" i="4"/>
  <c r="E54" i="4"/>
  <c r="F54" i="4"/>
  <c r="G54" i="4"/>
  <c r="H54" i="4"/>
  <c r="I54" i="4"/>
  <c r="J54" i="4"/>
  <c r="K54" i="4"/>
  <c r="L54" i="4"/>
  <c r="A55" i="4"/>
  <c r="B55" i="4"/>
  <c r="C55" i="4"/>
  <c r="D55" i="4"/>
  <c r="E55" i="4"/>
  <c r="F55" i="4"/>
  <c r="G55" i="4"/>
  <c r="H55" i="4"/>
  <c r="I55" i="4"/>
  <c r="J55" i="4"/>
  <c r="K55" i="4"/>
  <c r="L55" i="4"/>
  <c r="A56" i="4"/>
  <c r="B56" i="4"/>
  <c r="C56" i="4"/>
  <c r="D56" i="4"/>
  <c r="E56" i="4"/>
  <c r="F56" i="4"/>
  <c r="G56" i="4"/>
  <c r="H56" i="4"/>
  <c r="I56" i="4"/>
  <c r="J56" i="4"/>
  <c r="K56" i="4"/>
  <c r="L56" i="4"/>
  <c r="O56" i="4"/>
  <c r="A57" i="4"/>
  <c r="B57" i="4"/>
  <c r="C57" i="4"/>
  <c r="D57" i="4"/>
  <c r="E57" i="4"/>
  <c r="F57" i="4"/>
  <c r="G57" i="4"/>
  <c r="H57" i="4"/>
  <c r="I57" i="4"/>
  <c r="J57" i="4"/>
  <c r="K57" i="4"/>
  <c r="L57" i="4"/>
  <c r="A58" i="4"/>
  <c r="B58" i="4"/>
  <c r="C58" i="4"/>
  <c r="O58" i="4" s="1"/>
  <c r="D58" i="4"/>
  <c r="E58" i="4"/>
  <c r="F58" i="4"/>
  <c r="G58" i="4"/>
  <c r="H58" i="4"/>
  <c r="I58" i="4"/>
  <c r="J58" i="4"/>
  <c r="K58" i="4"/>
  <c r="L58" i="4"/>
  <c r="A59" i="4"/>
  <c r="B59" i="4"/>
  <c r="C59" i="4"/>
  <c r="D59" i="4"/>
  <c r="E59" i="4"/>
  <c r="F59" i="4"/>
  <c r="G59" i="4"/>
  <c r="H59" i="4"/>
  <c r="I59" i="4"/>
  <c r="J59" i="4"/>
  <c r="K59" i="4"/>
  <c r="L59" i="4"/>
  <c r="O59" i="4"/>
  <c r="A60" i="4"/>
  <c r="B60" i="4"/>
  <c r="C60" i="4"/>
  <c r="D60" i="4"/>
  <c r="E60" i="4"/>
  <c r="F60" i="4"/>
  <c r="G60" i="4"/>
  <c r="H60" i="4"/>
  <c r="I60" i="4"/>
  <c r="J60" i="4"/>
  <c r="K60" i="4"/>
  <c r="L60" i="4"/>
  <c r="A61" i="4"/>
  <c r="B61" i="4"/>
  <c r="C61" i="4"/>
  <c r="D61" i="4"/>
  <c r="E61" i="4"/>
  <c r="F61" i="4"/>
  <c r="G61" i="4"/>
  <c r="H61" i="4"/>
  <c r="I61" i="4"/>
  <c r="J61" i="4"/>
  <c r="K61" i="4"/>
  <c r="L61" i="4"/>
  <c r="O61" i="4"/>
  <c r="A62" i="4"/>
  <c r="O62" i="4" s="1"/>
  <c r="B62" i="4"/>
  <c r="C62" i="4"/>
  <c r="D62" i="4"/>
  <c r="E62" i="4"/>
  <c r="F62" i="4"/>
  <c r="G62" i="4"/>
  <c r="H62" i="4"/>
  <c r="I62" i="4"/>
  <c r="J62" i="4"/>
  <c r="K62" i="4"/>
  <c r="L62" i="4"/>
  <c r="A63" i="4"/>
  <c r="B63" i="4"/>
  <c r="C63" i="4"/>
  <c r="D63" i="4"/>
  <c r="E63" i="4"/>
  <c r="F63" i="4"/>
  <c r="G63" i="4"/>
  <c r="H63" i="4"/>
  <c r="I63" i="4"/>
  <c r="J63" i="4"/>
  <c r="K63" i="4"/>
  <c r="L63" i="4"/>
  <c r="A64" i="4"/>
  <c r="B64" i="4"/>
  <c r="C64" i="4"/>
  <c r="D64" i="4"/>
  <c r="E64" i="4"/>
  <c r="F64" i="4"/>
  <c r="G64" i="4"/>
  <c r="H64" i="4"/>
  <c r="I64" i="4"/>
  <c r="J64" i="4"/>
  <c r="K64" i="4"/>
  <c r="L64" i="4"/>
  <c r="O64" i="4"/>
  <c r="A65" i="4"/>
  <c r="O65" i="4" s="1"/>
  <c r="B65" i="4"/>
  <c r="C65" i="4"/>
  <c r="D65" i="4"/>
  <c r="E65" i="4"/>
  <c r="F65" i="4"/>
  <c r="G65" i="4"/>
  <c r="H65" i="4"/>
  <c r="I65" i="4"/>
  <c r="J65" i="4"/>
  <c r="K65" i="4"/>
  <c r="L65" i="4"/>
  <c r="A66" i="4"/>
  <c r="B66" i="4"/>
  <c r="C66" i="4"/>
  <c r="O66" i="4" s="1"/>
  <c r="D66" i="4"/>
  <c r="E66" i="4"/>
  <c r="F66" i="4"/>
  <c r="G66" i="4"/>
  <c r="H66" i="4"/>
  <c r="I66" i="4"/>
  <c r="J66" i="4"/>
  <c r="K66" i="4"/>
  <c r="L66" i="4"/>
  <c r="A67" i="4"/>
  <c r="B67" i="4"/>
  <c r="C67" i="4"/>
  <c r="D67" i="4"/>
  <c r="E67" i="4"/>
  <c r="F67" i="4"/>
  <c r="G67" i="4"/>
  <c r="H67" i="4"/>
  <c r="I67" i="4"/>
  <c r="J67" i="4"/>
  <c r="K67" i="4"/>
  <c r="L67" i="4"/>
  <c r="O67" i="4"/>
  <c r="A68" i="4"/>
  <c r="O68" i="4" s="1"/>
  <c r="B68" i="4"/>
  <c r="C68" i="4"/>
  <c r="D68" i="4"/>
  <c r="E68" i="4"/>
  <c r="F68" i="4"/>
  <c r="G68" i="4"/>
  <c r="H68" i="4"/>
  <c r="I68" i="4"/>
  <c r="J68" i="4"/>
  <c r="K68" i="4"/>
  <c r="L68" i="4"/>
  <c r="A69" i="4"/>
  <c r="B69" i="4"/>
  <c r="C69" i="4"/>
  <c r="D69" i="4"/>
  <c r="E69" i="4"/>
  <c r="F69" i="4"/>
  <c r="G69" i="4"/>
  <c r="H69" i="4"/>
  <c r="I69" i="4"/>
  <c r="J69" i="4"/>
  <c r="K69" i="4"/>
  <c r="L69" i="4"/>
  <c r="O69" i="4"/>
  <c r="A70" i="4"/>
  <c r="O70" i="4" s="1"/>
  <c r="B70" i="4"/>
  <c r="C70" i="4"/>
  <c r="D70" i="4"/>
  <c r="E70" i="4"/>
  <c r="F70" i="4"/>
  <c r="G70" i="4"/>
  <c r="H70" i="4"/>
  <c r="I70" i="4"/>
  <c r="J70" i="4"/>
  <c r="K70" i="4"/>
  <c r="L70" i="4"/>
  <c r="A71" i="4"/>
  <c r="B71" i="4"/>
  <c r="C71" i="4"/>
  <c r="D71" i="4"/>
  <c r="E71" i="4"/>
  <c r="F71" i="4"/>
  <c r="G71" i="4"/>
  <c r="H71" i="4"/>
  <c r="I71" i="4"/>
  <c r="J71" i="4"/>
  <c r="K71" i="4"/>
  <c r="L71" i="4"/>
  <c r="A72" i="4"/>
  <c r="B72" i="4"/>
  <c r="C72" i="4"/>
  <c r="D72" i="4"/>
  <c r="E72" i="4"/>
  <c r="F72" i="4"/>
  <c r="G72" i="4"/>
  <c r="H72" i="4"/>
  <c r="I72" i="4"/>
  <c r="J72" i="4"/>
  <c r="K72" i="4"/>
  <c r="L72" i="4"/>
  <c r="O72" i="4"/>
  <c r="A73" i="4"/>
  <c r="B73" i="4"/>
  <c r="C73" i="4"/>
  <c r="D73" i="4"/>
  <c r="E73" i="4"/>
  <c r="F73" i="4"/>
  <c r="G73" i="4"/>
  <c r="H73" i="4"/>
  <c r="I73" i="4"/>
  <c r="J73" i="4"/>
  <c r="K73" i="4"/>
  <c r="L73" i="4"/>
  <c r="A74" i="4"/>
  <c r="B74" i="4"/>
  <c r="C74" i="4"/>
  <c r="O74" i="4" s="1"/>
  <c r="D74" i="4"/>
  <c r="E74" i="4"/>
  <c r="F74" i="4"/>
  <c r="G74" i="4"/>
  <c r="H74" i="4"/>
  <c r="I74" i="4"/>
  <c r="J74" i="4"/>
  <c r="K74" i="4"/>
  <c r="L74" i="4"/>
  <c r="A75" i="4"/>
  <c r="B75" i="4"/>
  <c r="C75" i="4"/>
  <c r="D75" i="4"/>
  <c r="E75" i="4"/>
  <c r="F75" i="4"/>
  <c r="G75" i="4"/>
  <c r="H75" i="4"/>
  <c r="I75" i="4"/>
  <c r="J75" i="4"/>
  <c r="K75" i="4"/>
  <c r="L75" i="4"/>
  <c r="O75" i="4"/>
  <c r="A76" i="4"/>
  <c r="B76" i="4"/>
  <c r="C76" i="4"/>
  <c r="D76" i="4"/>
  <c r="E76" i="4"/>
  <c r="F76" i="4"/>
  <c r="G76" i="4"/>
  <c r="H76" i="4"/>
  <c r="I76" i="4"/>
  <c r="J76" i="4"/>
  <c r="K76" i="4"/>
  <c r="L76" i="4"/>
  <c r="A77" i="4"/>
  <c r="B77" i="4"/>
  <c r="C77" i="4"/>
  <c r="D77" i="4"/>
  <c r="E77" i="4"/>
  <c r="F77" i="4"/>
  <c r="G77" i="4"/>
  <c r="H77" i="4"/>
  <c r="I77" i="4"/>
  <c r="J77" i="4"/>
  <c r="K77" i="4"/>
  <c r="L77" i="4"/>
  <c r="O77" i="4"/>
  <c r="A78" i="4"/>
  <c r="O78" i="4" s="1"/>
  <c r="B78" i="4"/>
  <c r="C78" i="4"/>
  <c r="D78" i="4"/>
  <c r="E78" i="4"/>
  <c r="F78" i="4"/>
  <c r="G78" i="4"/>
  <c r="H78" i="4"/>
  <c r="I78" i="4"/>
  <c r="J78" i="4"/>
  <c r="K78" i="4"/>
  <c r="L78" i="4"/>
  <c r="A79" i="4"/>
  <c r="B79" i="4"/>
  <c r="C79" i="4"/>
  <c r="D79" i="4"/>
  <c r="E79" i="4"/>
  <c r="F79" i="4"/>
  <c r="G79" i="4"/>
  <c r="H79" i="4"/>
  <c r="I79" i="4"/>
  <c r="J79" i="4"/>
  <c r="K79" i="4"/>
  <c r="L79" i="4"/>
  <c r="A80" i="4"/>
  <c r="B80" i="4"/>
  <c r="C80" i="4"/>
  <c r="D80" i="4"/>
  <c r="E80" i="4"/>
  <c r="F80" i="4"/>
  <c r="G80" i="4"/>
  <c r="H80" i="4"/>
  <c r="I80" i="4"/>
  <c r="J80" i="4"/>
  <c r="K80" i="4"/>
  <c r="L80" i="4"/>
  <c r="O80" i="4"/>
  <c r="A81" i="4"/>
  <c r="O81" i="4" s="1"/>
  <c r="B81" i="4"/>
  <c r="C81" i="4"/>
  <c r="D81" i="4"/>
  <c r="E81" i="4"/>
  <c r="F81" i="4"/>
  <c r="G81" i="4"/>
  <c r="H81" i="4"/>
  <c r="I81" i="4"/>
  <c r="J81" i="4"/>
  <c r="K81" i="4"/>
  <c r="L81" i="4"/>
  <c r="A82" i="4"/>
  <c r="B82" i="4"/>
  <c r="C82" i="4"/>
  <c r="O82" i="4" s="1"/>
  <c r="D82" i="4"/>
  <c r="E82" i="4"/>
  <c r="F82" i="4"/>
  <c r="G82" i="4"/>
  <c r="H82" i="4"/>
  <c r="I82" i="4"/>
  <c r="J82" i="4"/>
  <c r="K82" i="4"/>
  <c r="L82" i="4"/>
  <c r="A83" i="4"/>
  <c r="B83" i="4"/>
  <c r="C83" i="4"/>
  <c r="D83" i="4"/>
  <c r="E83" i="4"/>
  <c r="F83" i="4"/>
  <c r="G83" i="4"/>
  <c r="H83" i="4"/>
  <c r="I83" i="4"/>
  <c r="J83" i="4"/>
  <c r="K83" i="4"/>
  <c r="L83" i="4"/>
  <c r="O83" i="4"/>
  <c r="A84" i="4"/>
  <c r="O84" i="4" s="1"/>
  <c r="B84" i="4"/>
  <c r="C84" i="4"/>
  <c r="D84" i="4"/>
  <c r="E84" i="4"/>
  <c r="F84" i="4"/>
  <c r="G84" i="4"/>
  <c r="H84" i="4"/>
  <c r="I84" i="4"/>
  <c r="J84" i="4"/>
  <c r="K84" i="4"/>
  <c r="L84" i="4"/>
  <c r="A85" i="4"/>
  <c r="B85" i="4"/>
  <c r="C85" i="4"/>
  <c r="D85" i="4"/>
  <c r="E85" i="4"/>
  <c r="F85" i="4"/>
  <c r="G85" i="4"/>
  <c r="H85" i="4"/>
  <c r="I85" i="4"/>
  <c r="J85" i="4"/>
  <c r="K85" i="4"/>
  <c r="L85" i="4"/>
  <c r="O85" i="4"/>
  <c r="A86" i="4"/>
  <c r="O86" i="4" s="1"/>
  <c r="B86" i="4"/>
  <c r="C86" i="4"/>
  <c r="D86" i="4"/>
  <c r="E86" i="4"/>
  <c r="F86" i="4"/>
  <c r="G86" i="4"/>
  <c r="H86" i="4"/>
  <c r="I86" i="4"/>
  <c r="J86" i="4"/>
  <c r="K86" i="4"/>
  <c r="L86" i="4"/>
  <c r="A87" i="4"/>
  <c r="B87" i="4"/>
  <c r="C87" i="4"/>
  <c r="D87" i="4"/>
  <c r="E87" i="4"/>
  <c r="F87" i="4"/>
  <c r="G87" i="4"/>
  <c r="H87" i="4"/>
  <c r="I87" i="4"/>
  <c r="J87" i="4"/>
  <c r="K87" i="4"/>
  <c r="L87" i="4"/>
  <c r="A88" i="4"/>
  <c r="B88" i="4"/>
  <c r="C88" i="4"/>
  <c r="D88" i="4"/>
  <c r="E88" i="4"/>
  <c r="F88" i="4"/>
  <c r="G88" i="4"/>
  <c r="H88" i="4"/>
  <c r="I88" i="4"/>
  <c r="J88" i="4"/>
  <c r="K88" i="4"/>
  <c r="L88" i="4"/>
  <c r="O88" i="4"/>
  <c r="A89" i="4"/>
  <c r="B89" i="4"/>
  <c r="C89" i="4"/>
  <c r="D89" i="4"/>
  <c r="E89" i="4"/>
  <c r="F89" i="4"/>
  <c r="G89" i="4"/>
  <c r="H89" i="4"/>
  <c r="I89" i="4"/>
  <c r="J89" i="4"/>
  <c r="K89" i="4"/>
  <c r="L89" i="4"/>
  <c r="A90" i="4"/>
  <c r="B90" i="4"/>
  <c r="C90" i="4"/>
  <c r="O90" i="4" s="1"/>
  <c r="D90" i="4"/>
  <c r="E90" i="4"/>
  <c r="F90" i="4"/>
  <c r="G90" i="4"/>
  <c r="H90" i="4"/>
  <c r="I90" i="4"/>
  <c r="J90" i="4"/>
  <c r="K90" i="4"/>
  <c r="L90" i="4"/>
  <c r="A91" i="4"/>
  <c r="B91" i="4"/>
  <c r="C91" i="4"/>
  <c r="D91" i="4"/>
  <c r="E91" i="4"/>
  <c r="F91" i="4"/>
  <c r="G91" i="4"/>
  <c r="H91" i="4"/>
  <c r="I91" i="4"/>
  <c r="J91" i="4"/>
  <c r="K91" i="4"/>
  <c r="L91" i="4"/>
  <c r="O91" i="4"/>
  <c r="A92" i="4"/>
  <c r="B92" i="4"/>
  <c r="C92" i="4"/>
  <c r="D92" i="4"/>
  <c r="E92" i="4"/>
  <c r="F92" i="4"/>
  <c r="G92" i="4"/>
  <c r="H92" i="4"/>
  <c r="I92" i="4"/>
  <c r="J92" i="4"/>
  <c r="K92" i="4"/>
  <c r="L92" i="4"/>
  <c r="A93" i="4"/>
  <c r="B93" i="4"/>
  <c r="C93" i="4"/>
  <c r="D93" i="4"/>
  <c r="E93" i="4"/>
  <c r="F93" i="4"/>
  <c r="G93" i="4"/>
  <c r="H93" i="4"/>
  <c r="I93" i="4"/>
  <c r="J93" i="4"/>
  <c r="K93" i="4"/>
  <c r="L93" i="4"/>
  <c r="O93" i="4"/>
  <c r="A94" i="4"/>
  <c r="O94" i="4" s="1"/>
  <c r="B94" i="4"/>
  <c r="C94" i="4"/>
  <c r="D94" i="4"/>
  <c r="E94" i="4"/>
  <c r="F94" i="4"/>
  <c r="G94" i="4"/>
  <c r="H94" i="4"/>
  <c r="I94" i="4"/>
  <c r="J94" i="4"/>
  <c r="K94" i="4"/>
  <c r="L94" i="4"/>
  <c r="A95" i="4"/>
  <c r="B95" i="4"/>
  <c r="C95" i="4"/>
  <c r="D95" i="4"/>
  <c r="E95" i="4"/>
  <c r="F95" i="4"/>
  <c r="G95" i="4"/>
  <c r="H95" i="4"/>
  <c r="I95" i="4"/>
  <c r="J95" i="4"/>
  <c r="K95" i="4"/>
  <c r="L95" i="4"/>
  <c r="A96" i="4"/>
  <c r="B96" i="4"/>
  <c r="C96" i="4"/>
  <c r="D96" i="4"/>
  <c r="E96" i="4"/>
  <c r="F96" i="4"/>
  <c r="G96" i="4"/>
  <c r="H96" i="4"/>
  <c r="I96" i="4"/>
  <c r="J96" i="4"/>
  <c r="K96" i="4"/>
  <c r="L96" i="4"/>
  <c r="O96" i="4"/>
  <c r="A97" i="4"/>
  <c r="O97" i="4" s="1"/>
  <c r="B97" i="4"/>
  <c r="C97" i="4"/>
  <c r="D97" i="4"/>
  <c r="E97" i="4"/>
  <c r="F97" i="4"/>
  <c r="G97" i="4"/>
  <c r="H97" i="4"/>
  <c r="I97" i="4"/>
  <c r="J97" i="4"/>
  <c r="K97" i="4"/>
  <c r="L97" i="4"/>
  <c r="A98" i="4"/>
  <c r="B98" i="4"/>
  <c r="C98" i="4"/>
  <c r="O98" i="4" s="1"/>
  <c r="D98" i="4"/>
  <c r="E98" i="4"/>
  <c r="F98" i="4"/>
  <c r="G98" i="4"/>
  <c r="H98" i="4"/>
  <c r="I98" i="4"/>
  <c r="J98" i="4"/>
  <c r="K98" i="4"/>
  <c r="L98" i="4"/>
  <c r="A99" i="4"/>
  <c r="B99" i="4"/>
  <c r="C99" i="4"/>
  <c r="D99" i="4"/>
  <c r="E99" i="4"/>
  <c r="F99" i="4"/>
  <c r="G99" i="4"/>
  <c r="H99" i="4"/>
  <c r="I99" i="4"/>
  <c r="J99" i="4"/>
  <c r="K99" i="4"/>
  <c r="L99" i="4"/>
  <c r="O99" i="4"/>
  <c r="A100" i="4"/>
  <c r="O100" i="4" s="1"/>
  <c r="B100" i="4"/>
  <c r="C100" i="4"/>
  <c r="D100" i="4"/>
  <c r="E100" i="4"/>
  <c r="F100" i="4"/>
  <c r="G100" i="4"/>
  <c r="H100" i="4"/>
  <c r="I100" i="4"/>
  <c r="J100" i="4"/>
  <c r="K100" i="4"/>
  <c r="L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O101" i="4"/>
  <c r="A102" i="4"/>
  <c r="O102" i="4" s="1"/>
  <c r="B102" i="4"/>
  <c r="C102" i="4"/>
  <c r="D102" i="4"/>
  <c r="E102" i="4"/>
  <c r="F102" i="4"/>
  <c r="G102" i="4"/>
  <c r="H102" i="4"/>
  <c r="I102" i="4"/>
  <c r="J102" i="4"/>
  <c r="K102" i="4"/>
  <c r="L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O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A106" i="4"/>
  <c r="B106" i="4"/>
  <c r="C106" i="4"/>
  <c r="O106" i="4" s="1"/>
  <c r="D106" i="4"/>
  <c r="E106" i="4"/>
  <c r="F106" i="4"/>
  <c r="G106" i="4"/>
  <c r="H106" i="4"/>
  <c r="I106" i="4"/>
  <c r="J106" i="4"/>
  <c r="K106" i="4"/>
  <c r="L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O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O109" i="4"/>
  <c r="A110" i="4"/>
  <c r="O110" i="4" s="1"/>
  <c r="B110" i="4"/>
  <c r="C110" i="4"/>
  <c r="D110" i="4"/>
  <c r="E110" i="4"/>
  <c r="F110" i="4"/>
  <c r="G110" i="4"/>
  <c r="H110" i="4"/>
  <c r="I110" i="4"/>
  <c r="J110" i="4"/>
  <c r="K110" i="4"/>
  <c r="L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O112" i="4"/>
  <c r="A113" i="4"/>
  <c r="O113" i="4" s="1"/>
  <c r="B113" i="4"/>
  <c r="C113" i="4"/>
  <c r="D113" i="4"/>
  <c r="E113" i="4"/>
  <c r="F113" i="4"/>
  <c r="G113" i="4"/>
  <c r="H113" i="4"/>
  <c r="I113" i="4"/>
  <c r="J113" i="4"/>
  <c r="K113" i="4"/>
  <c r="L113" i="4"/>
  <c r="A114" i="4"/>
  <c r="B114" i="4"/>
  <c r="C114" i="4"/>
  <c r="O114" i="4" s="1"/>
  <c r="D114" i="4"/>
  <c r="E114" i="4"/>
  <c r="F114" i="4"/>
  <c r="G114" i="4"/>
  <c r="H114" i="4"/>
  <c r="I114" i="4"/>
  <c r="J114" i="4"/>
  <c r="K114" i="4"/>
  <c r="L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O115" i="4"/>
  <c r="A116" i="4"/>
  <c r="O116" i="4" s="1"/>
  <c r="B116" i="4"/>
  <c r="C116" i="4"/>
  <c r="D116" i="4"/>
  <c r="E116" i="4"/>
  <c r="F116" i="4"/>
  <c r="G116" i="4"/>
  <c r="H116" i="4"/>
  <c r="I116" i="4"/>
  <c r="J116" i="4"/>
  <c r="K116" i="4"/>
  <c r="L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O117" i="4"/>
  <c r="A118" i="4"/>
  <c r="O118" i="4" s="1"/>
  <c r="B118" i="4"/>
  <c r="C118" i="4"/>
  <c r="D118" i="4"/>
  <c r="E118" i="4"/>
  <c r="F118" i="4"/>
  <c r="G118" i="4"/>
  <c r="H118" i="4"/>
  <c r="I118" i="4"/>
  <c r="J118" i="4"/>
  <c r="K118" i="4"/>
  <c r="L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O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A122" i="4"/>
  <c r="B122" i="4"/>
  <c r="C122" i="4"/>
  <c r="O122" i="4" s="1"/>
  <c r="D122" i="4"/>
  <c r="E122" i="4"/>
  <c r="F122" i="4"/>
  <c r="G122" i="4"/>
  <c r="H122" i="4"/>
  <c r="I122" i="4"/>
  <c r="J122" i="4"/>
  <c r="K122" i="4"/>
  <c r="L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O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O125" i="4"/>
  <c r="A126" i="4"/>
  <c r="O126" i="4" s="1"/>
  <c r="B126" i="4"/>
  <c r="C126" i="4"/>
  <c r="D126" i="4"/>
  <c r="E126" i="4"/>
  <c r="F126" i="4"/>
  <c r="G126" i="4"/>
  <c r="H126" i="4"/>
  <c r="I126" i="4"/>
  <c r="J126" i="4"/>
  <c r="K126" i="4"/>
  <c r="L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O128" i="4"/>
  <c r="A129" i="4"/>
  <c r="O129" i="4" s="1"/>
  <c r="B129" i="4"/>
  <c r="C129" i="4"/>
  <c r="D129" i="4"/>
  <c r="E129" i="4"/>
  <c r="F129" i="4"/>
  <c r="G129" i="4"/>
  <c r="H129" i="4"/>
  <c r="I129" i="4"/>
  <c r="J129" i="4"/>
  <c r="K129" i="4"/>
  <c r="L129" i="4"/>
  <c r="A130" i="4"/>
  <c r="B130" i="4"/>
  <c r="C130" i="4"/>
  <c r="O130" i="4" s="1"/>
  <c r="D130" i="4"/>
  <c r="E130" i="4"/>
  <c r="F130" i="4"/>
  <c r="G130" i="4"/>
  <c r="H130" i="4"/>
  <c r="I130" i="4"/>
  <c r="J130" i="4"/>
  <c r="K130" i="4"/>
  <c r="L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O131" i="4"/>
  <c r="A132" i="4"/>
  <c r="O132" i="4" s="1"/>
  <c r="B132" i="4"/>
  <c r="C132" i="4"/>
  <c r="D132" i="4"/>
  <c r="E132" i="4"/>
  <c r="F132" i="4"/>
  <c r="G132" i="4"/>
  <c r="H132" i="4"/>
  <c r="I132" i="4"/>
  <c r="J132" i="4"/>
  <c r="K132" i="4"/>
  <c r="L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O133" i="4"/>
  <c r="A134" i="4"/>
  <c r="O134" i="4" s="1"/>
  <c r="B134" i="4"/>
  <c r="C134" i="4"/>
  <c r="D134" i="4"/>
  <c r="E134" i="4"/>
  <c r="F134" i="4"/>
  <c r="G134" i="4"/>
  <c r="H134" i="4"/>
  <c r="I134" i="4"/>
  <c r="J134" i="4"/>
  <c r="K134" i="4"/>
  <c r="L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O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A138" i="4"/>
  <c r="B138" i="4"/>
  <c r="C138" i="4"/>
  <c r="O138" i="4" s="1"/>
  <c r="D138" i="4"/>
  <c r="E138" i="4"/>
  <c r="F138" i="4"/>
  <c r="G138" i="4"/>
  <c r="H138" i="4"/>
  <c r="I138" i="4"/>
  <c r="J138" i="4"/>
  <c r="K138" i="4"/>
  <c r="L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O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O141" i="4"/>
  <c r="A142" i="4"/>
  <c r="O142" i="4" s="1"/>
  <c r="B142" i="4"/>
  <c r="C142" i="4"/>
  <c r="D142" i="4"/>
  <c r="E142" i="4"/>
  <c r="F142" i="4"/>
  <c r="G142" i="4"/>
  <c r="H142" i="4"/>
  <c r="I142" i="4"/>
  <c r="J142" i="4"/>
  <c r="K142" i="4"/>
  <c r="L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O144" i="4"/>
  <c r="A145" i="4"/>
  <c r="O145" i="4" s="1"/>
  <c r="B145" i="4"/>
  <c r="C145" i="4"/>
  <c r="D145" i="4"/>
  <c r="E145" i="4"/>
  <c r="F145" i="4"/>
  <c r="G145" i="4"/>
  <c r="H145" i="4"/>
  <c r="I145" i="4"/>
  <c r="J145" i="4"/>
  <c r="K145" i="4"/>
  <c r="L145" i="4"/>
  <c r="A146" i="4"/>
  <c r="B146" i="4"/>
  <c r="C146" i="4"/>
  <c r="O146" i="4" s="1"/>
  <c r="D146" i="4"/>
  <c r="E146" i="4"/>
  <c r="F146" i="4"/>
  <c r="G146" i="4"/>
  <c r="H146" i="4"/>
  <c r="I146" i="4"/>
  <c r="J146" i="4"/>
  <c r="K146" i="4"/>
  <c r="L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O147" i="4"/>
  <c r="A148" i="4"/>
  <c r="O148" i="4" s="1"/>
  <c r="B148" i="4"/>
  <c r="C148" i="4"/>
  <c r="D148" i="4"/>
  <c r="E148" i="4"/>
  <c r="F148" i="4"/>
  <c r="G148" i="4"/>
  <c r="H148" i="4"/>
  <c r="I148" i="4"/>
  <c r="J148" i="4"/>
  <c r="K148" i="4"/>
  <c r="L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O149" i="4"/>
  <c r="A150" i="4"/>
  <c r="O150" i="4" s="1"/>
  <c r="B150" i="4"/>
  <c r="C150" i="4"/>
  <c r="D150" i="4"/>
  <c r="E150" i="4"/>
  <c r="F150" i="4"/>
  <c r="G150" i="4"/>
  <c r="H150" i="4"/>
  <c r="I150" i="4"/>
  <c r="J150" i="4"/>
  <c r="K150" i="4"/>
  <c r="L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O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A154" i="4"/>
  <c r="B154" i="4"/>
  <c r="C154" i="4"/>
  <c r="O154" i="4" s="1"/>
  <c r="D154" i="4"/>
  <c r="E154" i="4"/>
  <c r="F154" i="4"/>
  <c r="G154" i="4"/>
  <c r="H154" i="4"/>
  <c r="I154" i="4"/>
  <c r="J154" i="4"/>
  <c r="K154" i="4"/>
  <c r="L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O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O157" i="4"/>
  <c r="A158" i="4"/>
  <c r="O158" i="4" s="1"/>
  <c r="B158" i="4"/>
  <c r="C158" i="4"/>
  <c r="D158" i="4"/>
  <c r="E158" i="4"/>
  <c r="F158" i="4"/>
  <c r="G158" i="4"/>
  <c r="H158" i="4"/>
  <c r="I158" i="4"/>
  <c r="J158" i="4"/>
  <c r="K158" i="4"/>
  <c r="L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O160" i="4"/>
  <c r="A161" i="4"/>
  <c r="O161" i="4" s="1"/>
  <c r="B161" i="4"/>
  <c r="C161" i="4"/>
  <c r="D161" i="4"/>
  <c r="E161" i="4"/>
  <c r="F161" i="4"/>
  <c r="G161" i="4"/>
  <c r="H161" i="4"/>
  <c r="I161" i="4"/>
  <c r="J161" i="4"/>
  <c r="K161" i="4"/>
  <c r="L161" i="4"/>
  <c r="A162" i="4"/>
  <c r="B162" i="4"/>
  <c r="C162" i="4"/>
  <c r="O162" i="4" s="1"/>
  <c r="D162" i="4"/>
  <c r="E162" i="4"/>
  <c r="F162" i="4"/>
  <c r="G162" i="4"/>
  <c r="H162" i="4"/>
  <c r="I162" i="4"/>
  <c r="J162" i="4"/>
  <c r="K162" i="4"/>
  <c r="L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O163" i="4"/>
  <c r="A164" i="4"/>
  <c r="O164" i="4" s="1"/>
  <c r="B164" i="4"/>
  <c r="C164" i="4"/>
  <c r="D164" i="4"/>
  <c r="E164" i="4"/>
  <c r="F164" i="4"/>
  <c r="G164" i="4"/>
  <c r="H164" i="4"/>
  <c r="I164" i="4"/>
  <c r="J164" i="4"/>
  <c r="K164" i="4"/>
  <c r="L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O165" i="4"/>
  <c r="A166" i="4"/>
  <c r="O166" i="4" s="1"/>
  <c r="B166" i="4"/>
  <c r="C166" i="4"/>
  <c r="D166" i="4"/>
  <c r="E166" i="4"/>
  <c r="F166" i="4"/>
  <c r="G166" i="4"/>
  <c r="H166" i="4"/>
  <c r="I166" i="4"/>
  <c r="J166" i="4"/>
  <c r="K166" i="4"/>
  <c r="L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O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A170" i="4"/>
  <c r="B170" i="4"/>
  <c r="C170" i="4"/>
  <c r="O170" i="4" s="1"/>
  <c r="D170" i="4"/>
  <c r="E170" i="4"/>
  <c r="F170" i="4"/>
  <c r="G170" i="4"/>
  <c r="H170" i="4"/>
  <c r="I170" i="4"/>
  <c r="J170" i="4"/>
  <c r="K170" i="4"/>
  <c r="L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O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O173" i="4"/>
  <c r="A174" i="4"/>
  <c r="O174" i="4" s="1"/>
  <c r="B174" i="4"/>
  <c r="C174" i="4"/>
  <c r="D174" i="4"/>
  <c r="E174" i="4"/>
  <c r="F174" i="4"/>
  <c r="G174" i="4"/>
  <c r="H174" i="4"/>
  <c r="I174" i="4"/>
  <c r="J174" i="4"/>
  <c r="K174" i="4"/>
  <c r="L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O176" i="4"/>
  <c r="A177" i="4"/>
  <c r="O177" i="4" s="1"/>
  <c r="B177" i="4"/>
  <c r="C177" i="4"/>
  <c r="D177" i="4"/>
  <c r="E177" i="4"/>
  <c r="F177" i="4"/>
  <c r="G177" i="4"/>
  <c r="H177" i="4"/>
  <c r="I177" i="4"/>
  <c r="J177" i="4"/>
  <c r="K177" i="4"/>
  <c r="L177" i="4"/>
  <c r="A178" i="4"/>
  <c r="B178" i="4"/>
  <c r="C178" i="4"/>
  <c r="O178" i="4" s="1"/>
  <c r="D178" i="4"/>
  <c r="E178" i="4"/>
  <c r="F178" i="4"/>
  <c r="G178" i="4"/>
  <c r="H178" i="4"/>
  <c r="I178" i="4"/>
  <c r="J178" i="4"/>
  <c r="K178" i="4"/>
  <c r="L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O179" i="4"/>
  <c r="A180" i="4"/>
  <c r="O180" i="4" s="1"/>
  <c r="B180" i="4"/>
  <c r="C180" i="4"/>
  <c r="D180" i="4"/>
  <c r="E180" i="4"/>
  <c r="F180" i="4"/>
  <c r="G180" i="4"/>
  <c r="H180" i="4"/>
  <c r="I180" i="4"/>
  <c r="J180" i="4"/>
  <c r="K180" i="4"/>
  <c r="L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O181" i="4"/>
  <c r="A182" i="4"/>
  <c r="O182" i="4" s="1"/>
  <c r="B182" i="4"/>
  <c r="C182" i="4"/>
  <c r="D182" i="4"/>
  <c r="E182" i="4"/>
  <c r="F182" i="4"/>
  <c r="G182" i="4"/>
  <c r="H182" i="4"/>
  <c r="I182" i="4"/>
  <c r="J182" i="4"/>
  <c r="K182" i="4"/>
  <c r="L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O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A186" i="4"/>
  <c r="B186" i="4"/>
  <c r="C186" i="4"/>
  <c r="O186" i="4" s="1"/>
  <c r="D186" i="4"/>
  <c r="E186" i="4"/>
  <c r="F186" i="4"/>
  <c r="G186" i="4"/>
  <c r="H186" i="4"/>
  <c r="I186" i="4"/>
  <c r="J186" i="4"/>
  <c r="K186" i="4"/>
  <c r="L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O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O189" i="4"/>
  <c r="A190" i="4"/>
  <c r="O190" i="4" s="1"/>
  <c r="B190" i="4"/>
  <c r="C190" i="4"/>
  <c r="D190" i="4"/>
  <c r="E190" i="4"/>
  <c r="F190" i="4"/>
  <c r="G190" i="4"/>
  <c r="H190" i="4"/>
  <c r="I190" i="4"/>
  <c r="J190" i="4"/>
  <c r="K190" i="4"/>
  <c r="L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O192" i="4"/>
  <c r="A193" i="4"/>
  <c r="O193" i="4" s="1"/>
  <c r="B193" i="4"/>
  <c r="C193" i="4"/>
  <c r="D193" i="4"/>
  <c r="E193" i="4"/>
  <c r="F193" i="4"/>
  <c r="G193" i="4"/>
  <c r="H193" i="4"/>
  <c r="I193" i="4"/>
  <c r="J193" i="4"/>
  <c r="K193" i="4"/>
  <c r="L193" i="4"/>
  <c r="A194" i="4"/>
  <c r="B194" i="4"/>
  <c r="C194" i="4"/>
  <c r="O194" i="4" s="1"/>
  <c r="D194" i="4"/>
  <c r="E194" i="4"/>
  <c r="F194" i="4"/>
  <c r="G194" i="4"/>
  <c r="H194" i="4"/>
  <c r="I194" i="4"/>
  <c r="J194" i="4"/>
  <c r="K194" i="4"/>
  <c r="L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O195" i="4"/>
  <c r="A196" i="4"/>
  <c r="O196" i="4" s="1"/>
  <c r="B196" i="4"/>
  <c r="C196" i="4"/>
  <c r="D196" i="4"/>
  <c r="E196" i="4"/>
  <c r="F196" i="4"/>
  <c r="G196" i="4"/>
  <c r="H196" i="4"/>
  <c r="I196" i="4"/>
  <c r="J196" i="4"/>
  <c r="K196" i="4"/>
  <c r="L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O197" i="4"/>
  <c r="A198" i="4"/>
  <c r="O198" i="4" s="1"/>
  <c r="B198" i="4"/>
  <c r="C198" i="4"/>
  <c r="D198" i="4"/>
  <c r="E198" i="4"/>
  <c r="F198" i="4"/>
  <c r="G198" i="4"/>
  <c r="H198" i="4"/>
  <c r="I198" i="4"/>
  <c r="J198" i="4"/>
  <c r="K198" i="4"/>
  <c r="L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O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A202" i="4"/>
  <c r="B202" i="4"/>
  <c r="C202" i="4"/>
  <c r="O202" i="4" s="1"/>
  <c r="D202" i="4"/>
  <c r="E202" i="4"/>
  <c r="F202" i="4"/>
  <c r="G202" i="4"/>
  <c r="H202" i="4"/>
  <c r="I202" i="4"/>
  <c r="J202" i="4"/>
  <c r="K202" i="4"/>
  <c r="L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O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O205" i="4"/>
  <c r="A206" i="4"/>
  <c r="O206" i="4" s="1"/>
  <c r="B206" i="4"/>
  <c r="C206" i="4"/>
  <c r="D206" i="4"/>
  <c r="E206" i="4"/>
  <c r="F206" i="4"/>
  <c r="G206" i="4"/>
  <c r="H206" i="4"/>
  <c r="I206" i="4"/>
  <c r="J206" i="4"/>
  <c r="K206" i="4"/>
  <c r="L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O208" i="4"/>
  <c r="A209" i="4"/>
  <c r="O209" i="4" s="1"/>
  <c r="B209" i="4"/>
  <c r="C209" i="4"/>
  <c r="D209" i="4"/>
  <c r="E209" i="4"/>
  <c r="F209" i="4"/>
  <c r="G209" i="4"/>
  <c r="H209" i="4"/>
  <c r="I209" i="4"/>
  <c r="J209" i="4"/>
  <c r="K209" i="4"/>
  <c r="L209" i="4"/>
  <c r="A210" i="4"/>
  <c r="B210" i="4"/>
  <c r="C210" i="4"/>
  <c r="O210" i="4" s="1"/>
  <c r="D210" i="4"/>
  <c r="E210" i="4"/>
  <c r="F210" i="4"/>
  <c r="G210" i="4"/>
  <c r="H210" i="4"/>
  <c r="I210" i="4"/>
  <c r="J210" i="4"/>
  <c r="K210" i="4"/>
  <c r="L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O211" i="4"/>
  <c r="A212" i="4"/>
  <c r="O212" i="4" s="1"/>
  <c r="B212" i="4"/>
  <c r="C212" i="4"/>
  <c r="D212" i="4"/>
  <c r="E212" i="4"/>
  <c r="F212" i="4"/>
  <c r="G212" i="4"/>
  <c r="H212" i="4"/>
  <c r="I212" i="4"/>
  <c r="J212" i="4"/>
  <c r="K212" i="4"/>
  <c r="L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O213" i="4"/>
  <c r="A214" i="4"/>
  <c r="O214" i="4" s="1"/>
  <c r="B214" i="4"/>
  <c r="C214" i="4"/>
  <c r="D214" i="4"/>
  <c r="E214" i="4"/>
  <c r="F214" i="4"/>
  <c r="G214" i="4"/>
  <c r="H214" i="4"/>
  <c r="I214" i="4"/>
  <c r="J214" i="4"/>
  <c r="K214" i="4"/>
  <c r="L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O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A218" i="4"/>
  <c r="B218" i="4"/>
  <c r="C218" i="4"/>
  <c r="O218" i="4" s="1"/>
  <c r="D218" i="4"/>
  <c r="E218" i="4"/>
  <c r="F218" i="4"/>
  <c r="G218" i="4"/>
  <c r="H218" i="4"/>
  <c r="I218" i="4"/>
  <c r="J218" i="4"/>
  <c r="K218" i="4"/>
  <c r="L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O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O221" i="4"/>
  <c r="A222" i="4"/>
  <c r="O222" i="4" s="1"/>
  <c r="B222" i="4"/>
  <c r="C222" i="4"/>
  <c r="D222" i="4"/>
  <c r="E222" i="4"/>
  <c r="F222" i="4"/>
  <c r="G222" i="4"/>
  <c r="H222" i="4"/>
  <c r="I222" i="4"/>
  <c r="J222" i="4"/>
  <c r="K222" i="4"/>
  <c r="L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O224" i="4"/>
  <c r="A225" i="4"/>
  <c r="O225" i="4" s="1"/>
  <c r="B225" i="4"/>
  <c r="C225" i="4"/>
  <c r="D225" i="4"/>
  <c r="E225" i="4"/>
  <c r="F225" i="4"/>
  <c r="G225" i="4"/>
  <c r="H225" i="4"/>
  <c r="I225" i="4"/>
  <c r="J225" i="4"/>
  <c r="K225" i="4"/>
  <c r="L225" i="4"/>
  <c r="A226" i="4"/>
  <c r="B226" i="4"/>
  <c r="C226" i="4"/>
  <c r="O226" i="4" s="1"/>
  <c r="D226" i="4"/>
  <c r="E226" i="4"/>
  <c r="F226" i="4"/>
  <c r="G226" i="4"/>
  <c r="H226" i="4"/>
  <c r="I226" i="4"/>
  <c r="J226" i="4"/>
  <c r="K226" i="4"/>
  <c r="L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O227" i="4"/>
  <c r="A228" i="4"/>
  <c r="O228" i="4" s="1"/>
  <c r="B228" i="4"/>
  <c r="C228" i="4"/>
  <c r="D228" i="4"/>
  <c r="E228" i="4"/>
  <c r="F228" i="4"/>
  <c r="G228" i="4"/>
  <c r="H228" i="4"/>
  <c r="I228" i="4"/>
  <c r="J228" i="4"/>
  <c r="K228" i="4"/>
  <c r="L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O229" i="4"/>
  <c r="A230" i="4"/>
  <c r="O230" i="4" s="1"/>
  <c r="B230" i="4"/>
  <c r="C230" i="4"/>
  <c r="D230" i="4"/>
  <c r="E230" i="4"/>
  <c r="F230" i="4"/>
  <c r="G230" i="4"/>
  <c r="H230" i="4"/>
  <c r="I230" i="4"/>
  <c r="J230" i="4"/>
  <c r="K230" i="4"/>
  <c r="L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O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A234" i="4"/>
  <c r="B234" i="4"/>
  <c r="C234" i="4"/>
  <c r="O234" i="4" s="1"/>
  <c r="D234" i="4"/>
  <c r="E234" i="4"/>
  <c r="F234" i="4"/>
  <c r="G234" i="4"/>
  <c r="H234" i="4"/>
  <c r="I234" i="4"/>
  <c r="J234" i="4"/>
  <c r="K234" i="4"/>
  <c r="L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O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O237" i="4"/>
  <c r="A238" i="4"/>
  <c r="O238" i="4" s="1"/>
  <c r="B238" i="4"/>
  <c r="C238" i="4"/>
  <c r="D238" i="4"/>
  <c r="E238" i="4"/>
  <c r="F238" i="4"/>
  <c r="G238" i="4"/>
  <c r="H238" i="4"/>
  <c r="I238" i="4"/>
  <c r="J238" i="4"/>
  <c r="K238" i="4"/>
  <c r="L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O240" i="4"/>
  <c r="A241" i="4"/>
  <c r="O241" i="4" s="1"/>
  <c r="B241" i="4"/>
  <c r="C241" i="4"/>
  <c r="D241" i="4"/>
  <c r="E241" i="4"/>
  <c r="F241" i="4"/>
  <c r="G241" i="4"/>
  <c r="H241" i="4"/>
  <c r="I241" i="4"/>
  <c r="J241" i="4"/>
  <c r="K241" i="4"/>
  <c r="L241" i="4"/>
  <c r="A242" i="4"/>
  <c r="B242" i="4"/>
  <c r="C242" i="4"/>
  <c r="O242" i="4" s="1"/>
  <c r="D242" i="4"/>
  <c r="E242" i="4"/>
  <c r="F242" i="4"/>
  <c r="G242" i="4"/>
  <c r="H242" i="4"/>
  <c r="I242" i="4"/>
  <c r="J242" i="4"/>
  <c r="K242" i="4"/>
  <c r="L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O243" i="4"/>
  <c r="A244" i="4"/>
  <c r="O244" i="4" s="1"/>
  <c r="B244" i="4"/>
  <c r="C244" i="4"/>
  <c r="D244" i="4"/>
  <c r="E244" i="4"/>
  <c r="F244" i="4"/>
  <c r="G244" i="4"/>
  <c r="H244" i="4"/>
  <c r="I244" i="4"/>
  <c r="J244" i="4"/>
  <c r="K244" i="4"/>
  <c r="L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O245" i="4"/>
  <c r="A246" i="4"/>
  <c r="O246" i="4" s="1"/>
  <c r="B246" i="4"/>
  <c r="C246" i="4"/>
  <c r="D246" i="4"/>
  <c r="E246" i="4"/>
  <c r="F246" i="4"/>
  <c r="G246" i="4"/>
  <c r="H246" i="4"/>
  <c r="I246" i="4"/>
  <c r="J246" i="4"/>
  <c r="K246" i="4"/>
  <c r="L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O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A250" i="4"/>
  <c r="B250" i="4"/>
  <c r="C250" i="4"/>
  <c r="O250" i="4" s="1"/>
  <c r="D250" i="4"/>
  <c r="E250" i="4"/>
  <c r="F250" i="4"/>
  <c r="G250" i="4"/>
  <c r="H250" i="4"/>
  <c r="I250" i="4"/>
  <c r="J250" i="4"/>
  <c r="K250" i="4"/>
  <c r="L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O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O253" i="4"/>
  <c r="A254" i="4"/>
  <c r="O254" i="4" s="1"/>
  <c r="B254" i="4"/>
  <c r="C254" i="4"/>
  <c r="D254" i="4"/>
  <c r="E254" i="4"/>
  <c r="F254" i="4"/>
  <c r="G254" i="4"/>
  <c r="H254" i="4"/>
  <c r="I254" i="4"/>
  <c r="J254" i="4"/>
  <c r="K254" i="4"/>
  <c r="L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A256" i="4"/>
  <c r="B256" i="4"/>
  <c r="C256" i="4"/>
  <c r="D256" i="4"/>
  <c r="E256" i="4"/>
  <c r="F256" i="4"/>
  <c r="G256" i="4"/>
  <c r="H256" i="4"/>
  <c r="I256" i="4"/>
  <c r="J256" i="4"/>
  <c r="K256" i="4"/>
  <c r="L256" i="4"/>
  <c r="O256" i="4"/>
  <c r="A257" i="4"/>
  <c r="O257" i="4" s="1"/>
  <c r="B257" i="4"/>
  <c r="C257" i="4"/>
  <c r="D257" i="4"/>
  <c r="E257" i="4"/>
  <c r="F257" i="4"/>
  <c r="G257" i="4"/>
  <c r="H257" i="4"/>
  <c r="I257" i="4"/>
  <c r="J257" i="4"/>
  <c r="K257" i="4"/>
  <c r="L257" i="4"/>
  <c r="A258" i="4"/>
  <c r="B258" i="4"/>
  <c r="C258" i="4"/>
  <c r="O258" i="4" s="1"/>
  <c r="D258" i="4"/>
  <c r="E258" i="4"/>
  <c r="F258" i="4"/>
  <c r="G258" i="4"/>
  <c r="H258" i="4"/>
  <c r="I258" i="4"/>
  <c r="J258" i="4"/>
  <c r="K258" i="4"/>
  <c r="L258" i="4"/>
  <c r="A259" i="4"/>
  <c r="B259" i="4"/>
  <c r="C259" i="4"/>
  <c r="D259" i="4"/>
  <c r="E259" i="4"/>
  <c r="F259" i="4"/>
  <c r="G259" i="4"/>
  <c r="H259" i="4"/>
  <c r="I259" i="4"/>
  <c r="J259" i="4"/>
  <c r="K259" i="4"/>
  <c r="L259" i="4"/>
  <c r="O259" i="4"/>
  <c r="A260" i="4"/>
  <c r="O260" i="4" s="1"/>
  <c r="B260" i="4"/>
  <c r="C260" i="4"/>
  <c r="D260" i="4"/>
  <c r="E260" i="4"/>
  <c r="F260" i="4"/>
  <c r="G260" i="4"/>
  <c r="H260" i="4"/>
  <c r="I260" i="4"/>
  <c r="J260" i="4"/>
  <c r="K260" i="4"/>
  <c r="L260" i="4"/>
  <c r="A261" i="4"/>
  <c r="B261" i="4"/>
  <c r="C261" i="4"/>
  <c r="D261" i="4"/>
  <c r="E261" i="4"/>
  <c r="F261" i="4"/>
  <c r="G261" i="4"/>
  <c r="H261" i="4"/>
  <c r="I261" i="4"/>
  <c r="J261" i="4"/>
  <c r="K261" i="4"/>
  <c r="L261" i="4"/>
  <c r="O261" i="4"/>
  <c r="A262" i="4"/>
  <c r="O262" i="4" s="1"/>
  <c r="B262" i="4"/>
  <c r="C262" i="4"/>
  <c r="D262" i="4"/>
  <c r="E262" i="4"/>
  <c r="F262" i="4"/>
  <c r="G262" i="4"/>
  <c r="H262" i="4"/>
  <c r="I262" i="4"/>
  <c r="J262" i="4"/>
  <c r="K262" i="4"/>
  <c r="L262" i="4"/>
  <c r="A263" i="4"/>
  <c r="B263" i="4"/>
  <c r="C263" i="4"/>
  <c r="D263" i="4"/>
  <c r="E263" i="4"/>
  <c r="F263" i="4"/>
  <c r="G263" i="4"/>
  <c r="H263" i="4"/>
  <c r="I263" i="4"/>
  <c r="J263" i="4"/>
  <c r="K263" i="4"/>
  <c r="L263" i="4"/>
  <c r="A264" i="4"/>
  <c r="B264" i="4"/>
  <c r="C264" i="4"/>
  <c r="D264" i="4"/>
  <c r="E264" i="4"/>
  <c r="F264" i="4"/>
  <c r="G264" i="4"/>
  <c r="H264" i="4"/>
  <c r="I264" i="4"/>
  <c r="J264" i="4"/>
  <c r="K264" i="4"/>
  <c r="L264" i="4"/>
  <c r="O264" i="4"/>
  <c r="A265" i="4"/>
  <c r="B265" i="4"/>
  <c r="C265" i="4"/>
  <c r="D265" i="4"/>
  <c r="E265" i="4"/>
  <c r="F265" i="4"/>
  <c r="G265" i="4"/>
  <c r="H265" i="4"/>
  <c r="I265" i="4"/>
  <c r="J265" i="4"/>
  <c r="K265" i="4"/>
  <c r="L265" i="4"/>
  <c r="A266" i="4"/>
  <c r="B266" i="4"/>
  <c r="C266" i="4"/>
  <c r="O266" i="4" s="1"/>
  <c r="D266" i="4"/>
  <c r="E266" i="4"/>
  <c r="F266" i="4"/>
  <c r="G266" i="4"/>
  <c r="H266" i="4"/>
  <c r="I266" i="4"/>
  <c r="J266" i="4"/>
  <c r="K266" i="4"/>
  <c r="L266" i="4"/>
  <c r="A267" i="4"/>
  <c r="B267" i="4"/>
  <c r="C267" i="4"/>
  <c r="D267" i="4"/>
  <c r="E267" i="4"/>
  <c r="F267" i="4"/>
  <c r="G267" i="4"/>
  <c r="H267" i="4"/>
  <c r="I267" i="4"/>
  <c r="J267" i="4"/>
  <c r="K267" i="4"/>
  <c r="L267" i="4"/>
  <c r="O267" i="4"/>
  <c r="A268" i="4"/>
  <c r="B268" i="4"/>
  <c r="C268" i="4"/>
  <c r="D268" i="4"/>
  <c r="E268" i="4"/>
  <c r="F268" i="4"/>
  <c r="G268" i="4"/>
  <c r="H268" i="4"/>
  <c r="I268" i="4"/>
  <c r="J268" i="4"/>
  <c r="K268" i="4"/>
  <c r="L268" i="4"/>
  <c r="A269" i="4"/>
  <c r="B269" i="4"/>
  <c r="C269" i="4"/>
  <c r="D269" i="4"/>
  <c r="E269" i="4"/>
  <c r="F269" i="4"/>
  <c r="G269" i="4"/>
  <c r="H269" i="4"/>
  <c r="I269" i="4"/>
  <c r="J269" i="4"/>
  <c r="K269" i="4"/>
  <c r="L269" i="4"/>
  <c r="O269" i="4"/>
  <c r="A270" i="4"/>
  <c r="O270" i="4" s="1"/>
  <c r="B270" i="4"/>
  <c r="C270" i="4"/>
  <c r="D270" i="4"/>
  <c r="E270" i="4"/>
  <c r="F270" i="4"/>
  <c r="G270" i="4"/>
  <c r="H270" i="4"/>
  <c r="I270" i="4"/>
  <c r="J270" i="4"/>
  <c r="K270" i="4"/>
  <c r="L270" i="4"/>
  <c r="A271" i="4"/>
  <c r="B271" i="4"/>
  <c r="C271" i="4"/>
  <c r="D271" i="4"/>
  <c r="E271" i="4"/>
  <c r="F271" i="4"/>
  <c r="G271" i="4"/>
  <c r="H271" i="4"/>
  <c r="I271" i="4"/>
  <c r="J271" i="4"/>
  <c r="K271" i="4"/>
  <c r="L271" i="4"/>
  <c r="A272" i="4"/>
  <c r="B272" i="4"/>
  <c r="C272" i="4"/>
  <c r="D272" i="4"/>
  <c r="E272" i="4"/>
  <c r="F272" i="4"/>
  <c r="G272" i="4"/>
  <c r="H272" i="4"/>
  <c r="I272" i="4"/>
  <c r="J272" i="4"/>
  <c r="K272" i="4"/>
  <c r="L272" i="4"/>
  <c r="O272" i="4"/>
  <c r="A273" i="4"/>
  <c r="O273" i="4" s="1"/>
  <c r="B273" i="4"/>
  <c r="C273" i="4"/>
  <c r="D273" i="4"/>
  <c r="E273" i="4"/>
  <c r="F273" i="4"/>
  <c r="G273" i="4"/>
  <c r="H273" i="4"/>
  <c r="I273" i="4"/>
  <c r="J273" i="4"/>
  <c r="K273" i="4"/>
  <c r="L273" i="4"/>
  <c r="A274" i="4"/>
  <c r="B274" i="4"/>
  <c r="C274" i="4"/>
  <c r="O274" i="4" s="1"/>
  <c r="D274" i="4"/>
  <c r="E274" i="4"/>
  <c r="F274" i="4"/>
  <c r="G274" i="4"/>
  <c r="H274" i="4"/>
  <c r="I274" i="4"/>
  <c r="J274" i="4"/>
  <c r="K274" i="4"/>
  <c r="L274" i="4"/>
  <c r="A275" i="4"/>
  <c r="B275" i="4"/>
  <c r="C275" i="4"/>
  <c r="D275" i="4"/>
  <c r="E275" i="4"/>
  <c r="F275" i="4"/>
  <c r="G275" i="4"/>
  <c r="H275" i="4"/>
  <c r="I275" i="4"/>
  <c r="J275" i="4"/>
  <c r="K275" i="4"/>
  <c r="L275" i="4"/>
  <c r="O275" i="4"/>
  <c r="A276" i="4"/>
  <c r="O276" i="4" s="1"/>
  <c r="B276" i="4"/>
  <c r="C276" i="4"/>
  <c r="D276" i="4"/>
  <c r="E276" i="4"/>
  <c r="F276" i="4"/>
  <c r="G276" i="4"/>
  <c r="H276" i="4"/>
  <c r="I276" i="4"/>
  <c r="J276" i="4"/>
  <c r="K276" i="4"/>
  <c r="L276" i="4"/>
  <c r="A277" i="4"/>
  <c r="B277" i="4"/>
  <c r="C277" i="4"/>
  <c r="D277" i="4"/>
  <c r="E277" i="4"/>
  <c r="F277" i="4"/>
  <c r="G277" i="4"/>
  <c r="H277" i="4"/>
  <c r="I277" i="4"/>
  <c r="J277" i="4"/>
  <c r="K277" i="4"/>
  <c r="L277" i="4"/>
  <c r="O277" i="4"/>
  <c r="A278" i="4"/>
  <c r="O278" i="4" s="1"/>
  <c r="B278" i="4"/>
  <c r="C278" i="4"/>
  <c r="D278" i="4"/>
  <c r="E278" i="4"/>
  <c r="F278" i="4"/>
  <c r="G278" i="4"/>
  <c r="H278" i="4"/>
  <c r="I278" i="4"/>
  <c r="J278" i="4"/>
  <c r="K278" i="4"/>
  <c r="L278" i="4"/>
  <c r="A279" i="4"/>
  <c r="B279" i="4"/>
  <c r="C279" i="4"/>
  <c r="D279" i="4"/>
  <c r="E279" i="4"/>
  <c r="F279" i="4"/>
  <c r="G279" i="4"/>
  <c r="H279" i="4"/>
  <c r="I279" i="4"/>
  <c r="J279" i="4"/>
  <c r="K279" i="4"/>
  <c r="L279" i="4"/>
  <c r="A280" i="4"/>
  <c r="B280" i="4"/>
  <c r="C280" i="4"/>
  <c r="D280" i="4"/>
  <c r="E280" i="4"/>
  <c r="F280" i="4"/>
  <c r="G280" i="4"/>
  <c r="H280" i="4"/>
  <c r="I280" i="4"/>
  <c r="J280" i="4"/>
  <c r="K280" i="4"/>
  <c r="L280" i="4"/>
  <c r="O280" i="4"/>
  <c r="A281" i="4"/>
  <c r="B281" i="4"/>
  <c r="C281" i="4"/>
  <c r="D281" i="4"/>
  <c r="E281" i="4"/>
  <c r="F281" i="4"/>
  <c r="G281" i="4"/>
  <c r="H281" i="4"/>
  <c r="I281" i="4"/>
  <c r="J281" i="4"/>
  <c r="K281" i="4"/>
  <c r="L281" i="4"/>
  <c r="A282" i="4"/>
  <c r="B282" i="4"/>
  <c r="C282" i="4"/>
  <c r="O282" i="4" s="1"/>
  <c r="D282" i="4"/>
  <c r="E282" i="4"/>
  <c r="F282" i="4"/>
  <c r="G282" i="4"/>
  <c r="H282" i="4"/>
  <c r="I282" i="4"/>
  <c r="J282" i="4"/>
  <c r="K282" i="4"/>
  <c r="L282" i="4"/>
  <c r="A283" i="4"/>
  <c r="B283" i="4"/>
  <c r="C283" i="4"/>
  <c r="D283" i="4"/>
  <c r="E283" i="4"/>
  <c r="F283" i="4"/>
  <c r="G283" i="4"/>
  <c r="H283" i="4"/>
  <c r="I283" i="4"/>
  <c r="J283" i="4"/>
  <c r="K283" i="4"/>
  <c r="L283" i="4"/>
  <c r="O283" i="4"/>
  <c r="A284" i="4"/>
  <c r="B284" i="4"/>
  <c r="C284" i="4"/>
  <c r="D284" i="4"/>
  <c r="E284" i="4"/>
  <c r="F284" i="4"/>
  <c r="G284" i="4"/>
  <c r="H284" i="4"/>
  <c r="I284" i="4"/>
  <c r="J284" i="4"/>
  <c r="K284" i="4"/>
  <c r="L284" i="4"/>
  <c r="A285" i="4"/>
  <c r="B285" i="4"/>
  <c r="C285" i="4"/>
  <c r="D285" i="4"/>
  <c r="E285" i="4"/>
  <c r="F285" i="4"/>
  <c r="G285" i="4"/>
  <c r="H285" i="4"/>
  <c r="I285" i="4"/>
  <c r="J285" i="4"/>
  <c r="K285" i="4"/>
  <c r="L285" i="4"/>
  <c r="O285" i="4"/>
  <c r="A286" i="4"/>
  <c r="O286" i="4" s="1"/>
  <c r="B286" i="4"/>
  <c r="C286" i="4"/>
  <c r="D286" i="4"/>
  <c r="E286" i="4"/>
  <c r="F286" i="4"/>
  <c r="G286" i="4"/>
  <c r="H286" i="4"/>
  <c r="I286" i="4"/>
  <c r="J286" i="4"/>
  <c r="K286" i="4"/>
  <c r="L286" i="4"/>
  <c r="A287" i="4"/>
  <c r="B287" i="4"/>
  <c r="C287" i="4"/>
  <c r="D287" i="4"/>
  <c r="E287" i="4"/>
  <c r="F287" i="4"/>
  <c r="G287" i="4"/>
  <c r="H287" i="4"/>
  <c r="I287" i="4"/>
  <c r="J287" i="4"/>
  <c r="K287" i="4"/>
  <c r="L287" i="4"/>
  <c r="A288" i="4"/>
  <c r="B288" i="4"/>
  <c r="C288" i="4"/>
  <c r="D288" i="4"/>
  <c r="E288" i="4"/>
  <c r="F288" i="4"/>
  <c r="G288" i="4"/>
  <c r="H288" i="4"/>
  <c r="I288" i="4"/>
  <c r="J288" i="4"/>
  <c r="K288" i="4"/>
  <c r="L288" i="4"/>
  <c r="O288" i="4"/>
  <c r="A289" i="4"/>
  <c r="O289" i="4" s="1"/>
  <c r="B289" i="4"/>
  <c r="C289" i="4"/>
  <c r="D289" i="4"/>
  <c r="E289" i="4"/>
  <c r="F289" i="4"/>
  <c r="G289" i="4"/>
  <c r="H289" i="4"/>
  <c r="I289" i="4"/>
  <c r="J289" i="4"/>
  <c r="K289" i="4"/>
  <c r="L289" i="4"/>
  <c r="A290" i="4"/>
  <c r="B290" i="4"/>
  <c r="C290" i="4"/>
  <c r="O290" i="4" s="1"/>
  <c r="D290" i="4"/>
  <c r="E290" i="4"/>
  <c r="F290" i="4"/>
  <c r="G290" i="4"/>
  <c r="H290" i="4"/>
  <c r="I290" i="4"/>
  <c r="J290" i="4"/>
  <c r="K290" i="4"/>
  <c r="L290" i="4"/>
  <c r="A291" i="4"/>
  <c r="B291" i="4"/>
  <c r="C291" i="4"/>
  <c r="D291" i="4"/>
  <c r="E291" i="4"/>
  <c r="F291" i="4"/>
  <c r="G291" i="4"/>
  <c r="H291" i="4"/>
  <c r="I291" i="4"/>
  <c r="J291" i="4"/>
  <c r="K291" i="4"/>
  <c r="L291" i="4"/>
  <c r="O291" i="4"/>
  <c r="A292" i="4"/>
  <c r="O292" i="4" s="1"/>
  <c r="B292" i="4"/>
  <c r="C292" i="4"/>
  <c r="D292" i="4"/>
  <c r="E292" i="4"/>
  <c r="F292" i="4"/>
  <c r="G292" i="4"/>
  <c r="H292" i="4"/>
  <c r="I292" i="4"/>
  <c r="J292" i="4"/>
  <c r="K292" i="4"/>
  <c r="L292" i="4"/>
  <c r="A293" i="4"/>
  <c r="B293" i="4"/>
  <c r="C293" i="4"/>
  <c r="D293" i="4"/>
  <c r="E293" i="4"/>
  <c r="F293" i="4"/>
  <c r="G293" i="4"/>
  <c r="H293" i="4"/>
  <c r="I293" i="4"/>
  <c r="J293" i="4"/>
  <c r="K293" i="4"/>
  <c r="L293" i="4"/>
  <c r="O293" i="4"/>
  <c r="A294" i="4"/>
  <c r="O294" i="4" s="1"/>
  <c r="B294" i="4"/>
  <c r="C294" i="4"/>
  <c r="D294" i="4"/>
  <c r="E294" i="4"/>
  <c r="F294" i="4"/>
  <c r="G294" i="4"/>
  <c r="H294" i="4"/>
  <c r="I294" i="4"/>
  <c r="J294" i="4"/>
  <c r="K294" i="4"/>
  <c r="L294" i="4"/>
  <c r="A295" i="4"/>
  <c r="B295" i="4"/>
  <c r="C295" i="4"/>
  <c r="D295" i="4"/>
  <c r="E295" i="4"/>
  <c r="F295" i="4"/>
  <c r="G295" i="4"/>
  <c r="H295" i="4"/>
  <c r="I295" i="4"/>
  <c r="J295" i="4"/>
  <c r="K295" i="4"/>
  <c r="L295" i="4"/>
  <c r="A296" i="4"/>
  <c r="B296" i="4"/>
  <c r="C296" i="4"/>
  <c r="D296" i="4"/>
  <c r="E296" i="4"/>
  <c r="F296" i="4"/>
  <c r="G296" i="4"/>
  <c r="H296" i="4"/>
  <c r="I296" i="4"/>
  <c r="J296" i="4"/>
  <c r="K296" i="4"/>
  <c r="L296" i="4"/>
  <c r="O296" i="4"/>
  <c r="A297" i="4"/>
  <c r="B297" i="4"/>
  <c r="C297" i="4"/>
  <c r="D297" i="4"/>
  <c r="E297" i="4"/>
  <c r="F297" i="4"/>
  <c r="G297" i="4"/>
  <c r="H297" i="4"/>
  <c r="I297" i="4"/>
  <c r="J297" i="4"/>
  <c r="K297" i="4"/>
  <c r="L297" i="4"/>
  <c r="A298" i="4"/>
  <c r="B298" i="4"/>
  <c r="C298" i="4"/>
  <c r="O298" i="4" s="1"/>
  <c r="D298" i="4"/>
  <c r="E298" i="4"/>
  <c r="F298" i="4"/>
  <c r="G298" i="4"/>
  <c r="H298" i="4"/>
  <c r="I298" i="4"/>
  <c r="J298" i="4"/>
  <c r="K298" i="4"/>
  <c r="L298" i="4"/>
  <c r="A299" i="4"/>
  <c r="B299" i="4"/>
  <c r="C299" i="4"/>
  <c r="D299" i="4"/>
  <c r="E299" i="4"/>
  <c r="F299" i="4"/>
  <c r="G299" i="4"/>
  <c r="H299" i="4"/>
  <c r="I299" i="4"/>
  <c r="J299" i="4"/>
  <c r="K299" i="4"/>
  <c r="L299" i="4"/>
  <c r="O299" i="4"/>
  <c r="A300" i="4"/>
  <c r="B300" i="4"/>
  <c r="C300" i="4"/>
  <c r="D300" i="4"/>
  <c r="E300" i="4"/>
  <c r="F300" i="4"/>
  <c r="G300" i="4"/>
  <c r="H300" i="4"/>
  <c r="I300" i="4"/>
  <c r="J300" i="4"/>
  <c r="K300" i="4"/>
  <c r="L300" i="4"/>
  <c r="A301" i="4"/>
  <c r="B301" i="4"/>
  <c r="C301" i="4"/>
  <c r="D301" i="4"/>
  <c r="E301" i="4"/>
  <c r="F301" i="4"/>
  <c r="G301" i="4"/>
  <c r="H301" i="4"/>
  <c r="I301" i="4"/>
  <c r="J301" i="4"/>
  <c r="K301" i="4"/>
  <c r="L301" i="4"/>
  <c r="O301" i="4"/>
  <c r="A302" i="4"/>
  <c r="O302" i="4" s="1"/>
  <c r="B302" i="4"/>
  <c r="C302" i="4"/>
  <c r="D302" i="4"/>
  <c r="E302" i="4"/>
  <c r="F302" i="4"/>
  <c r="G302" i="4"/>
  <c r="H302" i="4"/>
  <c r="I302" i="4"/>
  <c r="J302" i="4"/>
  <c r="K302" i="4"/>
  <c r="L302" i="4"/>
  <c r="A303" i="4"/>
  <c r="B303" i="4"/>
  <c r="C303" i="4"/>
  <c r="D303" i="4"/>
  <c r="E303" i="4"/>
  <c r="F303" i="4"/>
  <c r="G303" i="4"/>
  <c r="H303" i="4"/>
  <c r="I303" i="4"/>
  <c r="J303" i="4"/>
  <c r="K303" i="4"/>
  <c r="L303" i="4"/>
  <c r="A304" i="4"/>
  <c r="B304" i="4"/>
  <c r="C304" i="4"/>
  <c r="D304" i="4"/>
  <c r="E304" i="4"/>
  <c r="F304" i="4"/>
  <c r="G304" i="4"/>
  <c r="H304" i="4"/>
  <c r="I304" i="4"/>
  <c r="J304" i="4"/>
  <c r="K304" i="4"/>
  <c r="L304" i="4"/>
  <c r="O304" i="4"/>
  <c r="A305" i="4"/>
  <c r="O305" i="4" s="1"/>
  <c r="B305" i="4"/>
  <c r="C305" i="4"/>
  <c r="D305" i="4"/>
  <c r="E305" i="4"/>
  <c r="F305" i="4"/>
  <c r="G305" i="4"/>
  <c r="H305" i="4"/>
  <c r="I305" i="4"/>
  <c r="J305" i="4"/>
  <c r="K305" i="4"/>
  <c r="L305" i="4"/>
  <c r="A306" i="4"/>
  <c r="B306" i="4"/>
  <c r="C306" i="4"/>
  <c r="O306" i="4" s="1"/>
  <c r="D306" i="4"/>
  <c r="E306" i="4"/>
  <c r="F306" i="4"/>
  <c r="G306" i="4"/>
  <c r="H306" i="4"/>
  <c r="I306" i="4"/>
  <c r="J306" i="4"/>
  <c r="K306" i="4"/>
  <c r="L306" i="4"/>
  <c r="A307" i="4"/>
  <c r="B307" i="4"/>
  <c r="C307" i="4"/>
  <c r="D307" i="4"/>
  <c r="E307" i="4"/>
  <c r="F307" i="4"/>
  <c r="G307" i="4"/>
  <c r="H307" i="4"/>
  <c r="I307" i="4"/>
  <c r="J307" i="4"/>
  <c r="K307" i="4"/>
  <c r="L307" i="4"/>
  <c r="O307" i="4"/>
  <c r="A308" i="4"/>
  <c r="O308" i="4" s="1"/>
  <c r="B308" i="4"/>
  <c r="C308" i="4"/>
  <c r="D308" i="4"/>
  <c r="E308" i="4"/>
  <c r="F308" i="4"/>
  <c r="G308" i="4"/>
  <c r="H308" i="4"/>
  <c r="I308" i="4"/>
  <c r="J308" i="4"/>
  <c r="K308" i="4"/>
  <c r="L308" i="4"/>
  <c r="A309" i="4"/>
  <c r="B309" i="4"/>
  <c r="C309" i="4"/>
  <c r="D309" i="4"/>
  <c r="E309" i="4"/>
  <c r="F309" i="4"/>
  <c r="G309" i="4"/>
  <c r="H309" i="4"/>
  <c r="I309" i="4"/>
  <c r="J309" i="4"/>
  <c r="K309" i="4"/>
  <c r="L309" i="4"/>
  <c r="O309" i="4"/>
  <c r="A310" i="4"/>
  <c r="O310" i="4" s="1"/>
  <c r="B310" i="4"/>
  <c r="C310" i="4"/>
  <c r="D310" i="4"/>
  <c r="E310" i="4"/>
  <c r="F310" i="4"/>
  <c r="G310" i="4"/>
  <c r="H310" i="4"/>
  <c r="I310" i="4"/>
  <c r="J310" i="4"/>
  <c r="K310" i="4"/>
  <c r="L310" i="4"/>
  <c r="A311" i="4"/>
  <c r="B311" i="4"/>
  <c r="C311" i="4"/>
  <c r="D311" i="4"/>
  <c r="E311" i="4"/>
  <c r="F311" i="4"/>
  <c r="G311" i="4"/>
  <c r="H311" i="4"/>
  <c r="I311" i="4"/>
  <c r="J311" i="4"/>
  <c r="K311" i="4"/>
  <c r="L311" i="4"/>
  <c r="A312" i="4"/>
  <c r="B312" i="4"/>
  <c r="C312" i="4"/>
  <c r="D312" i="4"/>
  <c r="E312" i="4"/>
  <c r="F312" i="4"/>
  <c r="G312" i="4"/>
  <c r="H312" i="4"/>
  <c r="I312" i="4"/>
  <c r="J312" i="4"/>
  <c r="K312" i="4"/>
  <c r="L312" i="4"/>
  <c r="O312" i="4"/>
  <c r="A313" i="4"/>
  <c r="B313" i="4"/>
  <c r="C313" i="4"/>
  <c r="D313" i="4"/>
  <c r="E313" i="4"/>
  <c r="F313" i="4"/>
  <c r="G313" i="4"/>
  <c r="H313" i="4"/>
  <c r="I313" i="4"/>
  <c r="J313" i="4"/>
  <c r="K313" i="4"/>
  <c r="L313" i="4"/>
  <c r="A314" i="4"/>
  <c r="B314" i="4"/>
  <c r="C314" i="4"/>
  <c r="O314" i="4" s="1"/>
  <c r="D314" i="4"/>
  <c r="E314" i="4"/>
  <c r="F314" i="4"/>
  <c r="G314" i="4"/>
  <c r="H314" i="4"/>
  <c r="I314" i="4"/>
  <c r="J314" i="4"/>
  <c r="K314" i="4"/>
  <c r="L314" i="4"/>
  <c r="A315" i="4"/>
  <c r="B315" i="4"/>
  <c r="C315" i="4"/>
  <c r="D315" i="4"/>
  <c r="E315" i="4"/>
  <c r="F315" i="4"/>
  <c r="G315" i="4"/>
  <c r="H315" i="4"/>
  <c r="I315" i="4"/>
  <c r="J315" i="4"/>
  <c r="K315" i="4"/>
  <c r="L315" i="4"/>
  <c r="O315" i="4"/>
  <c r="A316" i="4"/>
  <c r="B316" i="4"/>
  <c r="C316" i="4"/>
  <c r="D316" i="4"/>
  <c r="E316" i="4"/>
  <c r="F316" i="4"/>
  <c r="G316" i="4"/>
  <c r="H316" i="4"/>
  <c r="I316" i="4"/>
  <c r="J316" i="4"/>
  <c r="K316" i="4"/>
  <c r="L316" i="4"/>
  <c r="A317" i="4"/>
  <c r="B317" i="4"/>
  <c r="C317" i="4"/>
  <c r="D317" i="4"/>
  <c r="E317" i="4"/>
  <c r="F317" i="4"/>
  <c r="G317" i="4"/>
  <c r="H317" i="4"/>
  <c r="I317" i="4"/>
  <c r="J317" i="4"/>
  <c r="K317" i="4"/>
  <c r="L317" i="4"/>
  <c r="O317" i="4"/>
  <c r="A318" i="4"/>
  <c r="O318" i="4" s="1"/>
  <c r="B318" i="4"/>
  <c r="C318" i="4"/>
  <c r="D318" i="4"/>
  <c r="E318" i="4"/>
  <c r="F318" i="4"/>
  <c r="G318" i="4"/>
  <c r="H318" i="4"/>
  <c r="I318" i="4"/>
  <c r="J318" i="4"/>
  <c r="K318" i="4"/>
  <c r="L318" i="4"/>
  <c r="A319" i="4"/>
  <c r="B319" i="4"/>
  <c r="C319" i="4"/>
  <c r="D319" i="4"/>
  <c r="E319" i="4"/>
  <c r="F319" i="4"/>
  <c r="G319" i="4"/>
  <c r="H319" i="4"/>
  <c r="I319" i="4"/>
  <c r="J319" i="4"/>
  <c r="K319" i="4"/>
  <c r="L319" i="4"/>
  <c r="A320" i="4"/>
  <c r="B320" i="4"/>
  <c r="C320" i="4"/>
  <c r="D320" i="4"/>
  <c r="E320" i="4"/>
  <c r="F320" i="4"/>
  <c r="G320" i="4"/>
  <c r="H320" i="4"/>
  <c r="I320" i="4"/>
  <c r="J320" i="4"/>
  <c r="K320" i="4"/>
  <c r="L320" i="4"/>
  <c r="O320" i="4"/>
  <c r="A321" i="4"/>
  <c r="O321" i="4" s="1"/>
  <c r="B321" i="4"/>
  <c r="C321" i="4"/>
  <c r="D321" i="4"/>
  <c r="E321" i="4"/>
  <c r="F321" i="4"/>
  <c r="G321" i="4"/>
  <c r="H321" i="4"/>
  <c r="I321" i="4"/>
  <c r="J321" i="4"/>
  <c r="K321" i="4"/>
  <c r="L321" i="4"/>
  <c r="A322" i="4"/>
  <c r="B322" i="4"/>
  <c r="C322" i="4"/>
  <c r="O322" i="4" s="1"/>
  <c r="D322" i="4"/>
  <c r="E322" i="4"/>
  <c r="F322" i="4"/>
  <c r="G322" i="4"/>
  <c r="H322" i="4"/>
  <c r="I322" i="4"/>
  <c r="J322" i="4"/>
  <c r="K322" i="4"/>
  <c r="L322" i="4"/>
  <c r="A323" i="4"/>
  <c r="B323" i="4"/>
  <c r="C323" i="4"/>
  <c r="D323" i="4"/>
  <c r="E323" i="4"/>
  <c r="F323" i="4"/>
  <c r="G323" i="4"/>
  <c r="H323" i="4"/>
  <c r="I323" i="4"/>
  <c r="J323" i="4"/>
  <c r="K323" i="4"/>
  <c r="L323" i="4"/>
  <c r="O323" i="4"/>
  <c r="A324" i="4"/>
  <c r="O324" i="4" s="1"/>
  <c r="B324" i="4"/>
  <c r="C324" i="4"/>
  <c r="D324" i="4"/>
  <c r="E324" i="4"/>
  <c r="F324" i="4"/>
  <c r="G324" i="4"/>
  <c r="H324" i="4"/>
  <c r="I324" i="4"/>
  <c r="J324" i="4"/>
  <c r="K324" i="4"/>
  <c r="L324" i="4"/>
  <c r="A325" i="4"/>
  <c r="B325" i="4"/>
  <c r="C325" i="4"/>
  <c r="D325" i="4"/>
  <c r="E325" i="4"/>
  <c r="F325" i="4"/>
  <c r="G325" i="4"/>
  <c r="H325" i="4"/>
  <c r="I325" i="4"/>
  <c r="J325" i="4"/>
  <c r="K325" i="4"/>
  <c r="L325" i="4"/>
  <c r="O325" i="4"/>
  <c r="A326" i="4"/>
  <c r="O326" i="4" s="1"/>
  <c r="B326" i="4"/>
  <c r="C326" i="4"/>
  <c r="D326" i="4"/>
  <c r="E326" i="4"/>
  <c r="F326" i="4"/>
  <c r="G326" i="4"/>
  <c r="H326" i="4"/>
  <c r="I326" i="4"/>
  <c r="J326" i="4"/>
  <c r="K326" i="4"/>
  <c r="L326" i="4"/>
  <c r="A327" i="4"/>
  <c r="B327" i="4"/>
  <c r="C327" i="4"/>
  <c r="D327" i="4"/>
  <c r="E327" i="4"/>
  <c r="F327" i="4"/>
  <c r="G327" i="4"/>
  <c r="H327" i="4"/>
  <c r="I327" i="4"/>
  <c r="J327" i="4"/>
  <c r="K327" i="4"/>
  <c r="L327" i="4"/>
  <c r="A328" i="4"/>
  <c r="B328" i="4"/>
  <c r="C328" i="4"/>
  <c r="D328" i="4"/>
  <c r="E328" i="4"/>
  <c r="F328" i="4"/>
  <c r="G328" i="4"/>
  <c r="H328" i="4"/>
  <c r="I328" i="4"/>
  <c r="J328" i="4"/>
  <c r="K328" i="4"/>
  <c r="L328" i="4"/>
  <c r="O328" i="4"/>
  <c r="A329" i="4"/>
  <c r="B329" i="4"/>
  <c r="C329" i="4"/>
  <c r="D329" i="4"/>
  <c r="E329" i="4"/>
  <c r="F329" i="4"/>
  <c r="G329" i="4"/>
  <c r="H329" i="4"/>
  <c r="I329" i="4"/>
  <c r="J329" i="4"/>
  <c r="K329" i="4"/>
  <c r="L329" i="4"/>
  <c r="A330" i="4"/>
  <c r="B330" i="4"/>
  <c r="C330" i="4"/>
  <c r="O330" i="4" s="1"/>
  <c r="D330" i="4"/>
  <c r="E330" i="4"/>
  <c r="F330" i="4"/>
  <c r="G330" i="4"/>
  <c r="H330" i="4"/>
  <c r="I330" i="4"/>
  <c r="J330" i="4"/>
  <c r="K330" i="4"/>
  <c r="L330" i="4"/>
  <c r="A331" i="4"/>
  <c r="B331" i="4"/>
  <c r="C331" i="4"/>
  <c r="D331" i="4"/>
  <c r="E331" i="4"/>
  <c r="F331" i="4"/>
  <c r="G331" i="4"/>
  <c r="H331" i="4"/>
  <c r="I331" i="4"/>
  <c r="J331" i="4"/>
  <c r="K331" i="4"/>
  <c r="L331" i="4"/>
  <c r="O331" i="4"/>
  <c r="A332" i="4"/>
  <c r="B332" i="4"/>
  <c r="C332" i="4"/>
  <c r="D332" i="4"/>
  <c r="E332" i="4"/>
  <c r="F332" i="4"/>
  <c r="G332" i="4"/>
  <c r="H332" i="4"/>
  <c r="I332" i="4"/>
  <c r="J332" i="4"/>
  <c r="K332" i="4"/>
  <c r="L332" i="4"/>
  <c r="A333" i="4"/>
  <c r="B333" i="4"/>
  <c r="C333" i="4"/>
  <c r="D333" i="4"/>
  <c r="E333" i="4"/>
  <c r="F333" i="4"/>
  <c r="G333" i="4"/>
  <c r="H333" i="4"/>
  <c r="I333" i="4"/>
  <c r="J333" i="4"/>
  <c r="K333" i="4"/>
  <c r="L333" i="4"/>
  <c r="O333" i="4"/>
  <c r="A334" i="4"/>
  <c r="O334" i="4" s="1"/>
  <c r="B334" i="4"/>
  <c r="C334" i="4"/>
  <c r="D334" i="4"/>
  <c r="E334" i="4"/>
  <c r="F334" i="4"/>
  <c r="G334" i="4"/>
  <c r="H334" i="4"/>
  <c r="I334" i="4"/>
  <c r="J334" i="4"/>
  <c r="K334" i="4"/>
  <c r="L334" i="4"/>
  <c r="A335" i="4"/>
  <c r="B335" i="4"/>
  <c r="C335" i="4"/>
  <c r="D335" i="4"/>
  <c r="E335" i="4"/>
  <c r="F335" i="4"/>
  <c r="G335" i="4"/>
  <c r="H335" i="4"/>
  <c r="I335" i="4"/>
  <c r="J335" i="4"/>
  <c r="K335" i="4"/>
  <c r="L335" i="4"/>
  <c r="A336" i="4"/>
  <c r="B336" i="4"/>
  <c r="C336" i="4"/>
  <c r="D336" i="4"/>
  <c r="E336" i="4"/>
  <c r="F336" i="4"/>
  <c r="G336" i="4"/>
  <c r="H336" i="4"/>
  <c r="I336" i="4"/>
  <c r="J336" i="4"/>
  <c r="K336" i="4"/>
  <c r="L336" i="4"/>
  <c r="O336" i="4"/>
  <c r="A337" i="4"/>
  <c r="O337" i="4" s="1"/>
  <c r="B337" i="4"/>
  <c r="C337" i="4"/>
  <c r="D337" i="4"/>
  <c r="E337" i="4"/>
  <c r="F337" i="4"/>
  <c r="G337" i="4"/>
  <c r="H337" i="4"/>
  <c r="I337" i="4"/>
  <c r="J337" i="4"/>
  <c r="K337" i="4"/>
  <c r="L337" i="4"/>
  <c r="A338" i="4"/>
  <c r="B338" i="4"/>
  <c r="C338" i="4"/>
  <c r="O338" i="4" s="1"/>
  <c r="D338" i="4"/>
  <c r="E338" i="4"/>
  <c r="F338" i="4"/>
  <c r="G338" i="4"/>
  <c r="H338" i="4"/>
  <c r="I338" i="4"/>
  <c r="J338" i="4"/>
  <c r="K338" i="4"/>
  <c r="L338" i="4"/>
  <c r="A339" i="4"/>
  <c r="B339" i="4"/>
  <c r="C339" i="4"/>
  <c r="D339" i="4"/>
  <c r="E339" i="4"/>
  <c r="F339" i="4"/>
  <c r="G339" i="4"/>
  <c r="H339" i="4"/>
  <c r="I339" i="4"/>
  <c r="J339" i="4"/>
  <c r="K339" i="4"/>
  <c r="L339" i="4"/>
  <c r="O339" i="4"/>
  <c r="A340" i="4"/>
  <c r="O340" i="4" s="1"/>
  <c r="B340" i="4"/>
  <c r="C340" i="4"/>
  <c r="D340" i="4"/>
  <c r="E340" i="4"/>
  <c r="F340" i="4"/>
  <c r="G340" i="4"/>
  <c r="H340" i="4"/>
  <c r="I340" i="4"/>
  <c r="J340" i="4"/>
  <c r="K340" i="4"/>
  <c r="L340" i="4"/>
  <c r="A341" i="4"/>
  <c r="B341" i="4"/>
  <c r="C341" i="4"/>
  <c r="D341" i="4"/>
  <c r="E341" i="4"/>
  <c r="F341" i="4"/>
  <c r="G341" i="4"/>
  <c r="H341" i="4"/>
  <c r="I341" i="4"/>
  <c r="J341" i="4"/>
  <c r="K341" i="4"/>
  <c r="L341" i="4"/>
  <c r="O341" i="4"/>
  <c r="A342" i="4"/>
  <c r="O342" i="4" s="1"/>
  <c r="B342" i="4"/>
  <c r="C342" i="4"/>
  <c r="D342" i="4"/>
  <c r="E342" i="4"/>
  <c r="F342" i="4"/>
  <c r="G342" i="4"/>
  <c r="H342" i="4"/>
  <c r="I342" i="4"/>
  <c r="J342" i="4"/>
  <c r="K342" i="4"/>
  <c r="L342" i="4"/>
  <c r="A343" i="4"/>
  <c r="B343" i="4"/>
  <c r="C343" i="4"/>
  <c r="D343" i="4"/>
  <c r="E343" i="4"/>
  <c r="F343" i="4"/>
  <c r="G343" i="4"/>
  <c r="H343" i="4"/>
  <c r="I343" i="4"/>
  <c r="J343" i="4"/>
  <c r="K343" i="4"/>
  <c r="L343" i="4"/>
  <c r="A344" i="4"/>
  <c r="B344" i="4"/>
  <c r="C344" i="4"/>
  <c r="D344" i="4"/>
  <c r="E344" i="4"/>
  <c r="F344" i="4"/>
  <c r="G344" i="4"/>
  <c r="H344" i="4"/>
  <c r="I344" i="4"/>
  <c r="J344" i="4"/>
  <c r="K344" i="4"/>
  <c r="L344" i="4"/>
  <c r="O344" i="4"/>
  <c r="A345" i="4"/>
  <c r="B345" i="4"/>
  <c r="C345" i="4"/>
  <c r="D345" i="4"/>
  <c r="E345" i="4"/>
  <c r="F345" i="4"/>
  <c r="G345" i="4"/>
  <c r="H345" i="4"/>
  <c r="I345" i="4"/>
  <c r="J345" i="4"/>
  <c r="K345" i="4"/>
  <c r="L345" i="4"/>
  <c r="A346" i="4"/>
  <c r="B346" i="4"/>
  <c r="C346" i="4"/>
  <c r="O346" i="4" s="1"/>
  <c r="D346" i="4"/>
  <c r="E346" i="4"/>
  <c r="F346" i="4"/>
  <c r="G346" i="4"/>
  <c r="H346" i="4"/>
  <c r="I346" i="4"/>
  <c r="J346" i="4"/>
  <c r="K346" i="4"/>
  <c r="L346" i="4"/>
  <c r="A347" i="4"/>
  <c r="B347" i="4"/>
  <c r="C347" i="4"/>
  <c r="D347" i="4"/>
  <c r="E347" i="4"/>
  <c r="F347" i="4"/>
  <c r="G347" i="4"/>
  <c r="H347" i="4"/>
  <c r="I347" i="4"/>
  <c r="J347" i="4"/>
  <c r="K347" i="4"/>
  <c r="L347" i="4"/>
  <c r="O347" i="4"/>
  <c r="A348" i="4"/>
  <c r="B348" i="4"/>
  <c r="C348" i="4"/>
  <c r="D348" i="4"/>
  <c r="E348" i="4"/>
  <c r="F348" i="4"/>
  <c r="G348" i="4"/>
  <c r="H348" i="4"/>
  <c r="I348" i="4"/>
  <c r="J348" i="4"/>
  <c r="K348" i="4"/>
  <c r="L348" i="4"/>
  <c r="A349" i="4"/>
  <c r="B349" i="4"/>
  <c r="C349" i="4"/>
  <c r="D349" i="4"/>
  <c r="E349" i="4"/>
  <c r="F349" i="4"/>
  <c r="G349" i="4"/>
  <c r="H349" i="4"/>
  <c r="I349" i="4"/>
  <c r="J349" i="4"/>
  <c r="K349" i="4"/>
  <c r="L349" i="4"/>
  <c r="O349" i="4"/>
  <c r="A350" i="4"/>
  <c r="O350" i="4" s="1"/>
  <c r="B350" i="4"/>
  <c r="C350" i="4"/>
  <c r="D350" i="4"/>
  <c r="E350" i="4"/>
  <c r="F350" i="4"/>
  <c r="G350" i="4"/>
  <c r="H350" i="4"/>
  <c r="I350" i="4"/>
  <c r="J350" i="4"/>
  <c r="K350" i="4"/>
  <c r="L350" i="4"/>
  <c r="A351" i="4"/>
  <c r="B351" i="4"/>
  <c r="C351" i="4"/>
  <c r="D351" i="4"/>
  <c r="E351" i="4"/>
  <c r="F351" i="4"/>
  <c r="G351" i="4"/>
  <c r="H351" i="4"/>
  <c r="I351" i="4"/>
  <c r="J351" i="4"/>
  <c r="K351" i="4"/>
  <c r="L351" i="4"/>
  <c r="A352" i="4"/>
  <c r="B352" i="4"/>
  <c r="C352" i="4"/>
  <c r="D352" i="4"/>
  <c r="E352" i="4"/>
  <c r="F352" i="4"/>
  <c r="G352" i="4"/>
  <c r="H352" i="4"/>
  <c r="I352" i="4"/>
  <c r="J352" i="4"/>
  <c r="K352" i="4"/>
  <c r="L352" i="4"/>
  <c r="O352" i="4"/>
  <c r="A353" i="4"/>
  <c r="B353" i="4"/>
  <c r="C353" i="4"/>
  <c r="D353" i="4"/>
  <c r="E353" i="4"/>
  <c r="F353" i="4"/>
  <c r="G353" i="4"/>
  <c r="H353" i="4"/>
  <c r="I353" i="4"/>
  <c r="J353" i="4"/>
  <c r="K353" i="4"/>
  <c r="L353" i="4"/>
  <c r="A354" i="4"/>
  <c r="B354" i="4"/>
  <c r="C354" i="4"/>
  <c r="O354" i="4" s="1"/>
  <c r="D354" i="4"/>
  <c r="E354" i="4"/>
  <c r="F354" i="4"/>
  <c r="G354" i="4"/>
  <c r="H354" i="4"/>
  <c r="I354" i="4"/>
  <c r="J354" i="4"/>
  <c r="K354" i="4"/>
  <c r="L354" i="4"/>
  <c r="A355" i="4"/>
  <c r="B355" i="4"/>
  <c r="C355" i="4"/>
  <c r="D355" i="4"/>
  <c r="E355" i="4"/>
  <c r="F355" i="4"/>
  <c r="G355" i="4"/>
  <c r="H355" i="4"/>
  <c r="I355" i="4"/>
  <c r="J355" i="4"/>
  <c r="K355" i="4"/>
  <c r="L355" i="4"/>
  <c r="O355" i="4"/>
  <c r="A356" i="4"/>
  <c r="O356" i="4" s="1"/>
  <c r="B356" i="4"/>
  <c r="C356" i="4"/>
  <c r="D356" i="4"/>
  <c r="E356" i="4"/>
  <c r="F356" i="4"/>
  <c r="G356" i="4"/>
  <c r="H356" i="4"/>
  <c r="I356" i="4"/>
  <c r="J356" i="4"/>
  <c r="K356" i="4"/>
  <c r="L356" i="4"/>
  <c r="A357" i="4"/>
  <c r="B357" i="4"/>
  <c r="C357" i="4"/>
  <c r="D357" i="4"/>
  <c r="E357" i="4"/>
  <c r="F357" i="4"/>
  <c r="G357" i="4"/>
  <c r="H357" i="4"/>
  <c r="I357" i="4"/>
  <c r="J357" i="4"/>
  <c r="K357" i="4"/>
  <c r="L357" i="4"/>
  <c r="O357" i="4"/>
  <c r="A358" i="4"/>
  <c r="O358" i="4" s="1"/>
  <c r="B358" i="4"/>
  <c r="C358" i="4"/>
  <c r="D358" i="4"/>
  <c r="E358" i="4"/>
  <c r="F358" i="4"/>
  <c r="G358" i="4"/>
  <c r="H358" i="4"/>
  <c r="I358" i="4"/>
  <c r="J358" i="4"/>
  <c r="K358" i="4"/>
  <c r="L358" i="4"/>
  <c r="A359" i="4"/>
  <c r="B359" i="4"/>
  <c r="C359" i="4"/>
  <c r="D359" i="4"/>
  <c r="E359" i="4"/>
  <c r="F359" i="4"/>
  <c r="G359" i="4"/>
  <c r="H359" i="4"/>
  <c r="I359" i="4"/>
  <c r="J359" i="4"/>
  <c r="K359" i="4"/>
  <c r="L359" i="4"/>
  <c r="A360" i="4"/>
  <c r="B360" i="4"/>
  <c r="C360" i="4"/>
  <c r="D360" i="4"/>
  <c r="E360" i="4"/>
  <c r="F360" i="4"/>
  <c r="G360" i="4"/>
  <c r="H360" i="4"/>
  <c r="I360" i="4"/>
  <c r="J360" i="4"/>
  <c r="K360" i="4"/>
  <c r="L360" i="4"/>
  <c r="O360" i="4"/>
  <c r="A361" i="4"/>
  <c r="B361" i="4"/>
  <c r="C361" i="4"/>
  <c r="D361" i="4"/>
  <c r="E361" i="4"/>
  <c r="F361" i="4"/>
  <c r="G361" i="4"/>
  <c r="H361" i="4"/>
  <c r="I361" i="4"/>
  <c r="J361" i="4"/>
  <c r="K361" i="4"/>
  <c r="L361" i="4"/>
  <c r="A362" i="4"/>
  <c r="B362" i="4"/>
  <c r="C362" i="4"/>
  <c r="O362" i="4" s="1"/>
  <c r="D362" i="4"/>
  <c r="E362" i="4"/>
  <c r="F362" i="4"/>
  <c r="G362" i="4"/>
  <c r="H362" i="4"/>
  <c r="I362" i="4"/>
  <c r="J362" i="4"/>
  <c r="K362" i="4"/>
  <c r="L362" i="4"/>
  <c r="A363" i="4"/>
  <c r="B363" i="4"/>
  <c r="C363" i="4"/>
  <c r="D363" i="4"/>
  <c r="E363" i="4"/>
  <c r="F363" i="4"/>
  <c r="G363" i="4"/>
  <c r="H363" i="4"/>
  <c r="I363" i="4"/>
  <c r="J363" i="4"/>
  <c r="K363" i="4"/>
  <c r="L363" i="4"/>
  <c r="O363" i="4"/>
  <c r="A364" i="4"/>
  <c r="B364" i="4"/>
  <c r="C364" i="4"/>
  <c r="D364" i="4"/>
  <c r="E364" i="4"/>
  <c r="F364" i="4"/>
  <c r="G364" i="4"/>
  <c r="H364" i="4"/>
  <c r="I364" i="4"/>
  <c r="J364" i="4"/>
  <c r="K364" i="4"/>
  <c r="L364" i="4"/>
  <c r="A365" i="4"/>
  <c r="B365" i="4"/>
  <c r="C365" i="4"/>
  <c r="D365" i="4"/>
  <c r="E365" i="4"/>
  <c r="F365" i="4"/>
  <c r="G365" i="4"/>
  <c r="H365" i="4"/>
  <c r="I365" i="4"/>
  <c r="J365" i="4"/>
  <c r="K365" i="4"/>
  <c r="L365" i="4"/>
  <c r="O365" i="4"/>
  <c r="A366" i="4"/>
  <c r="O366" i="4" s="1"/>
  <c r="B366" i="4"/>
  <c r="C366" i="4"/>
  <c r="D366" i="4"/>
  <c r="E366" i="4"/>
  <c r="F366" i="4"/>
  <c r="G366" i="4"/>
  <c r="H366" i="4"/>
  <c r="I366" i="4"/>
  <c r="J366" i="4"/>
  <c r="K366" i="4"/>
  <c r="L366" i="4"/>
  <c r="A367" i="4"/>
  <c r="B367" i="4"/>
  <c r="C367" i="4"/>
  <c r="D367" i="4"/>
  <c r="E367" i="4"/>
  <c r="F367" i="4"/>
  <c r="G367" i="4"/>
  <c r="H367" i="4"/>
  <c r="I367" i="4"/>
  <c r="J367" i="4"/>
  <c r="K367" i="4"/>
  <c r="L367" i="4"/>
  <c r="A368" i="4"/>
  <c r="B368" i="4"/>
  <c r="C368" i="4"/>
  <c r="O368" i="4" s="1"/>
  <c r="D368" i="4"/>
  <c r="E368" i="4"/>
  <c r="F368" i="4"/>
  <c r="G368" i="4"/>
  <c r="H368" i="4"/>
  <c r="I368" i="4"/>
  <c r="J368" i="4"/>
  <c r="K368" i="4"/>
  <c r="L368" i="4"/>
  <c r="A369" i="4"/>
  <c r="B369" i="4"/>
  <c r="C369" i="4"/>
  <c r="D369" i="4"/>
  <c r="E369" i="4"/>
  <c r="F369" i="4"/>
  <c r="G369" i="4"/>
  <c r="H369" i="4"/>
  <c r="I369" i="4"/>
  <c r="J369" i="4"/>
  <c r="K369" i="4"/>
  <c r="L369" i="4"/>
  <c r="A370" i="4"/>
  <c r="O370" i="4" s="1"/>
  <c r="B370" i="4"/>
  <c r="C370" i="4"/>
  <c r="D370" i="4"/>
  <c r="E370" i="4"/>
  <c r="F370" i="4"/>
  <c r="G370" i="4"/>
  <c r="H370" i="4"/>
  <c r="I370" i="4"/>
  <c r="J370" i="4"/>
  <c r="K370" i="4"/>
  <c r="L370" i="4"/>
  <c r="A371" i="4"/>
  <c r="B371" i="4"/>
  <c r="C371" i="4"/>
  <c r="D371" i="4"/>
  <c r="E371" i="4"/>
  <c r="F371" i="4"/>
  <c r="G371" i="4"/>
  <c r="H371" i="4"/>
  <c r="I371" i="4"/>
  <c r="J371" i="4"/>
  <c r="K371" i="4"/>
  <c r="L371" i="4"/>
  <c r="O371" i="4"/>
  <c r="A372" i="4"/>
  <c r="B372" i="4"/>
  <c r="C372" i="4"/>
  <c r="D372" i="4"/>
  <c r="E372" i="4"/>
  <c r="F372" i="4"/>
  <c r="G372" i="4"/>
  <c r="H372" i="4"/>
  <c r="I372" i="4"/>
  <c r="J372" i="4"/>
  <c r="K372" i="4"/>
  <c r="L372" i="4"/>
  <c r="A373" i="4"/>
  <c r="B373" i="4"/>
  <c r="O373" i="4" s="1"/>
  <c r="C373" i="4"/>
  <c r="D373" i="4"/>
  <c r="E373" i="4"/>
  <c r="F373" i="4"/>
  <c r="G373" i="4"/>
  <c r="H373" i="4"/>
  <c r="I373" i="4"/>
  <c r="J373" i="4"/>
  <c r="K373" i="4"/>
  <c r="L373" i="4"/>
  <c r="A374" i="4"/>
  <c r="B374" i="4"/>
  <c r="C374" i="4"/>
  <c r="D374" i="4"/>
  <c r="E374" i="4"/>
  <c r="F374" i="4"/>
  <c r="G374" i="4"/>
  <c r="H374" i="4"/>
  <c r="I374" i="4"/>
  <c r="J374" i="4"/>
  <c r="K374" i="4"/>
  <c r="L374" i="4"/>
  <c r="O374" i="4"/>
  <c r="A375" i="4"/>
  <c r="O375" i="4" s="1"/>
  <c r="B375" i="4"/>
  <c r="C375" i="4"/>
  <c r="D375" i="4"/>
  <c r="E375" i="4"/>
  <c r="F375" i="4"/>
  <c r="G375" i="4"/>
  <c r="H375" i="4"/>
  <c r="I375" i="4"/>
  <c r="J375" i="4"/>
  <c r="K375" i="4"/>
  <c r="L375" i="4"/>
  <c r="A376" i="4"/>
  <c r="B376" i="4"/>
  <c r="C376" i="4"/>
  <c r="D376" i="4"/>
  <c r="E376" i="4"/>
  <c r="F376" i="4"/>
  <c r="G376" i="4"/>
  <c r="H376" i="4"/>
  <c r="I376" i="4"/>
  <c r="J376" i="4"/>
  <c r="K376" i="4"/>
  <c r="L376" i="4"/>
  <c r="O376" i="4"/>
  <c r="A377" i="4"/>
  <c r="O377" i="4" s="1"/>
  <c r="B377" i="4"/>
  <c r="C377" i="4"/>
  <c r="D377" i="4"/>
  <c r="E377" i="4"/>
  <c r="F377" i="4"/>
  <c r="G377" i="4"/>
  <c r="H377" i="4"/>
  <c r="I377" i="4"/>
  <c r="J377" i="4"/>
  <c r="K377" i="4"/>
  <c r="L377" i="4"/>
  <c r="A378" i="4"/>
  <c r="B378" i="4"/>
  <c r="C378" i="4"/>
  <c r="D378" i="4"/>
  <c r="E378" i="4"/>
  <c r="F378" i="4"/>
  <c r="G378" i="4"/>
  <c r="H378" i="4"/>
  <c r="I378" i="4"/>
  <c r="J378" i="4"/>
  <c r="K378" i="4"/>
  <c r="L378" i="4"/>
  <c r="O378" i="4"/>
  <c r="A379" i="4"/>
  <c r="B379" i="4"/>
  <c r="C379" i="4"/>
  <c r="D379" i="4"/>
  <c r="E379" i="4"/>
  <c r="F379" i="4"/>
  <c r="G379" i="4"/>
  <c r="H379" i="4"/>
  <c r="I379" i="4"/>
  <c r="J379" i="4"/>
  <c r="K379" i="4"/>
  <c r="L379" i="4"/>
  <c r="O379" i="4"/>
  <c r="A380" i="4"/>
  <c r="B380" i="4"/>
  <c r="C380" i="4"/>
  <c r="D380" i="4"/>
  <c r="E380" i="4"/>
  <c r="F380" i="4"/>
  <c r="G380" i="4"/>
  <c r="H380" i="4"/>
  <c r="I380" i="4"/>
  <c r="J380" i="4"/>
  <c r="K380" i="4"/>
  <c r="L380" i="4"/>
  <c r="A381" i="4"/>
  <c r="B381" i="4"/>
  <c r="C381" i="4"/>
  <c r="D381" i="4"/>
  <c r="E381" i="4"/>
  <c r="F381" i="4"/>
  <c r="G381" i="4"/>
  <c r="H381" i="4"/>
  <c r="I381" i="4"/>
  <c r="J381" i="4"/>
  <c r="K381" i="4"/>
  <c r="L381" i="4"/>
  <c r="O381" i="4"/>
  <c r="A382" i="4"/>
  <c r="O382" i="4" s="1"/>
  <c r="B382" i="4"/>
  <c r="C382" i="4"/>
  <c r="D382" i="4"/>
  <c r="E382" i="4"/>
  <c r="F382" i="4"/>
  <c r="G382" i="4"/>
  <c r="H382" i="4"/>
  <c r="I382" i="4"/>
  <c r="J382" i="4"/>
  <c r="K382" i="4"/>
  <c r="L382" i="4"/>
  <c r="A383" i="4"/>
  <c r="B383" i="4"/>
  <c r="C383" i="4"/>
  <c r="D383" i="4"/>
  <c r="E383" i="4"/>
  <c r="F383" i="4"/>
  <c r="G383" i="4"/>
  <c r="H383" i="4"/>
  <c r="I383" i="4"/>
  <c r="J383" i="4"/>
  <c r="K383" i="4"/>
  <c r="L383" i="4"/>
  <c r="A384" i="4"/>
  <c r="B384" i="4"/>
  <c r="C384" i="4"/>
  <c r="D384" i="4"/>
  <c r="E384" i="4"/>
  <c r="F384" i="4"/>
  <c r="G384" i="4"/>
  <c r="H384" i="4"/>
  <c r="I384" i="4"/>
  <c r="J384" i="4"/>
  <c r="K384" i="4"/>
  <c r="L384" i="4"/>
  <c r="O384" i="4"/>
  <c r="A385" i="4"/>
  <c r="O385" i="4" s="1"/>
  <c r="B385" i="4"/>
  <c r="C385" i="4"/>
  <c r="D385" i="4"/>
  <c r="E385" i="4"/>
  <c r="F385" i="4"/>
  <c r="G385" i="4"/>
  <c r="H385" i="4"/>
  <c r="I385" i="4"/>
  <c r="J385" i="4"/>
  <c r="K385" i="4"/>
  <c r="L385" i="4"/>
  <c r="A386" i="4"/>
  <c r="B386" i="4"/>
  <c r="C386" i="4"/>
  <c r="D386" i="4"/>
  <c r="E386" i="4"/>
  <c r="F386" i="4"/>
  <c r="G386" i="4"/>
  <c r="H386" i="4"/>
  <c r="I386" i="4"/>
  <c r="J386" i="4"/>
  <c r="K386" i="4"/>
  <c r="L386" i="4"/>
  <c r="O386" i="4"/>
  <c r="A387" i="4"/>
  <c r="B387" i="4"/>
  <c r="C387" i="4"/>
  <c r="D387" i="4"/>
  <c r="E387" i="4"/>
  <c r="F387" i="4"/>
  <c r="G387" i="4"/>
  <c r="H387" i="4"/>
  <c r="I387" i="4"/>
  <c r="J387" i="4"/>
  <c r="K387" i="4"/>
  <c r="L387" i="4"/>
  <c r="O387" i="4"/>
  <c r="A388" i="4"/>
  <c r="B388" i="4"/>
  <c r="C388" i="4"/>
  <c r="D388" i="4"/>
  <c r="E388" i="4"/>
  <c r="F388" i="4"/>
  <c r="G388" i="4"/>
  <c r="H388" i="4"/>
  <c r="I388" i="4"/>
  <c r="J388" i="4"/>
  <c r="K388" i="4"/>
  <c r="L388" i="4"/>
  <c r="A389" i="4"/>
  <c r="B389" i="4"/>
  <c r="O389" i="4" s="1"/>
  <c r="C389" i="4"/>
  <c r="D389" i="4"/>
  <c r="E389" i="4"/>
  <c r="F389" i="4"/>
  <c r="G389" i="4"/>
  <c r="H389" i="4"/>
  <c r="I389" i="4"/>
  <c r="J389" i="4"/>
  <c r="K389" i="4"/>
  <c r="L389" i="4"/>
  <c r="A390" i="4"/>
  <c r="B390" i="4"/>
  <c r="C390" i="4"/>
  <c r="D390" i="4"/>
  <c r="E390" i="4"/>
  <c r="F390" i="4"/>
  <c r="G390" i="4"/>
  <c r="H390" i="4"/>
  <c r="I390" i="4"/>
  <c r="J390" i="4"/>
  <c r="K390" i="4"/>
  <c r="L390" i="4"/>
  <c r="O390" i="4"/>
  <c r="A391" i="4"/>
  <c r="B391" i="4"/>
  <c r="C391" i="4"/>
  <c r="D391" i="4"/>
  <c r="E391" i="4"/>
  <c r="F391" i="4"/>
  <c r="G391" i="4"/>
  <c r="H391" i="4"/>
  <c r="I391" i="4"/>
  <c r="J391" i="4"/>
  <c r="K391" i="4"/>
  <c r="L391" i="4"/>
  <c r="A392" i="4"/>
  <c r="B392" i="4"/>
  <c r="C392" i="4"/>
  <c r="O392" i="4" s="1"/>
  <c r="D392" i="4"/>
  <c r="E392" i="4"/>
  <c r="F392" i="4"/>
  <c r="G392" i="4"/>
  <c r="H392" i="4"/>
  <c r="I392" i="4"/>
  <c r="J392" i="4"/>
  <c r="K392" i="4"/>
  <c r="L392" i="4"/>
  <c r="A393" i="4"/>
  <c r="B393" i="4"/>
  <c r="C393" i="4"/>
  <c r="D393" i="4"/>
  <c r="E393" i="4"/>
  <c r="F393" i="4"/>
  <c r="G393" i="4"/>
  <c r="H393" i="4"/>
  <c r="I393" i="4"/>
  <c r="J393" i="4"/>
  <c r="K393" i="4"/>
  <c r="L393" i="4"/>
  <c r="A394" i="4"/>
  <c r="O394" i="4" s="1"/>
  <c r="B394" i="4"/>
  <c r="C394" i="4"/>
  <c r="D394" i="4"/>
  <c r="E394" i="4"/>
  <c r="F394" i="4"/>
  <c r="G394" i="4"/>
  <c r="H394" i="4"/>
  <c r="I394" i="4"/>
  <c r="J394" i="4"/>
  <c r="K394" i="4"/>
  <c r="L394" i="4"/>
  <c r="A395" i="4"/>
  <c r="B395" i="4"/>
  <c r="C395" i="4"/>
  <c r="D395" i="4"/>
  <c r="E395" i="4"/>
  <c r="F395" i="4"/>
  <c r="G395" i="4"/>
  <c r="H395" i="4"/>
  <c r="I395" i="4"/>
  <c r="J395" i="4"/>
  <c r="K395" i="4"/>
  <c r="L395" i="4"/>
  <c r="O395" i="4"/>
  <c r="A396" i="4"/>
  <c r="O396" i="4" s="1"/>
  <c r="B396" i="4"/>
  <c r="C396" i="4"/>
  <c r="D396" i="4"/>
  <c r="E396" i="4"/>
  <c r="F396" i="4"/>
  <c r="G396" i="4"/>
  <c r="H396" i="4"/>
  <c r="I396" i="4"/>
  <c r="J396" i="4"/>
  <c r="K396" i="4"/>
  <c r="L396" i="4"/>
  <c r="A397" i="4"/>
  <c r="B397" i="4"/>
  <c r="C397" i="4"/>
  <c r="D397" i="4"/>
  <c r="E397" i="4"/>
  <c r="F397" i="4"/>
  <c r="G397" i="4"/>
  <c r="H397" i="4"/>
  <c r="I397" i="4"/>
  <c r="J397" i="4"/>
  <c r="K397" i="4"/>
  <c r="L397" i="4"/>
  <c r="O397" i="4"/>
  <c r="A398" i="4"/>
  <c r="B398" i="4"/>
  <c r="C398" i="4"/>
  <c r="D398" i="4"/>
  <c r="E398" i="4"/>
  <c r="F398" i="4"/>
  <c r="G398" i="4"/>
  <c r="H398" i="4"/>
  <c r="I398" i="4"/>
  <c r="J398" i="4"/>
  <c r="K398" i="4"/>
  <c r="L398" i="4"/>
  <c r="O398" i="4"/>
  <c r="A399" i="4"/>
  <c r="B399" i="4"/>
  <c r="C399" i="4"/>
  <c r="D399" i="4"/>
  <c r="E399" i="4"/>
  <c r="F399" i="4"/>
  <c r="G399" i="4"/>
  <c r="H399" i="4"/>
  <c r="I399" i="4"/>
  <c r="J399" i="4"/>
  <c r="K399" i="4"/>
  <c r="L399" i="4"/>
  <c r="A400" i="4"/>
  <c r="B400" i="4"/>
  <c r="C400" i="4"/>
  <c r="O400" i="4" s="1"/>
  <c r="D400" i="4"/>
  <c r="E400" i="4"/>
  <c r="F400" i="4"/>
  <c r="G400" i="4"/>
  <c r="H400" i="4"/>
  <c r="I400" i="4"/>
  <c r="J400" i="4"/>
  <c r="K400" i="4"/>
  <c r="L400" i="4"/>
  <c r="A401" i="4"/>
  <c r="B401" i="4"/>
  <c r="C401" i="4"/>
  <c r="D401" i="4"/>
  <c r="E401" i="4"/>
  <c r="F401" i="4"/>
  <c r="G401" i="4"/>
  <c r="H401" i="4"/>
  <c r="I401" i="4"/>
  <c r="J401" i="4"/>
  <c r="K401" i="4"/>
  <c r="L401" i="4"/>
  <c r="A402" i="4"/>
  <c r="B402" i="4"/>
  <c r="C402" i="4"/>
  <c r="D402" i="4"/>
  <c r="E402" i="4"/>
  <c r="F402" i="4"/>
  <c r="G402" i="4"/>
  <c r="H402" i="4"/>
  <c r="I402" i="4"/>
  <c r="J402" i="4"/>
  <c r="K402" i="4"/>
  <c r="L402" i="4"/>
  <c r="O402" i="4"/>
  <c r="A403" i="4"/>
  <c r="B403" i="4"/>
  <c r="C403" i="4"/>
  <c r="D403" i="4"/>
  <c r="E403" i="4"/>
  <c r="F403" i="4"/>
  <c r="G403" i="4"/>
  <c r="H403" i="4"/>
  <c r="I403" i="4"/>
  <c r="J403" i="4"/>
  <c r="K403" i="4"/>
  <c r="L403" i="4"/>
  <c r="O403" i="4"/>
  <c r="A404" i="4"/>
  <c r="B404" i="4"/>
  <c r="C404" i="4"/>
  <c r="D404" i="4"/>
  <c r="E404" i="4"/>
  <c r="F404" i="4"/>
  <c r="G404" i="4"/>
  <c r="H404" i="4"/>
  <c r="I404" i="4"/>
  <c r="J404" i="4"/>
  <c r="K404" i="4"/>
  <c r="L404" i="4"/>
  <c r="A405" i="4"/>
  <c r="B405" i="4"/>
  <c r="C405" i="4"/>
  <c r="D405" i="4"/>
  <c r="E405" i="4"/>
  <c r="F405" i="4"/>
  <c r="G405" i="4"/>
  <c r="H405" i="4"/>
  <c r="I405" i="4"/>
  <c r="J405" i="4"/>
  <c r="K405" i="4"/>
  <c r="L405" i="4"/>
  <c r="O405" i="4"/>
  <c r="A406" i="4"/>
  <c r="O406" i="4" s="1"/>
  <c r="B406" i="4"/>
  <c r="C406" i="4"/>
  <c r="D406" i="4"/>
  <c r="E406" i="4"/>
  <c r="F406" i="4"/>
  <c r="G406" i="4"/>
  <c r="H406" i="4"/>
  <c r="I406" i="4"/>
  <c r="J406" i="4"/>
  <c r="K406" i="4"/>
  <c r="L406" i="4"/>
  <c r="A407" i="4"/>
  <c r="B407" i="4"/>
  <c r="C407" i="4"/>
  <c r="D407" i="4"/>
  <c r="E407" i="4"/>
  <c r="F407" i="4"/>
  <c r="G407" i="4"/>
  <c r="H407" i="4"/>
  <c r="I407" i="4"/>
  <c r="J407" i="4"/>
  <c r="K407" i="4"/>
  <c r="L407" i="4"/>
  <c r="A408" i="4"/>
  <c r="B408" i="4"/>
  <c r="C408" i="4"/>
  <c r="D408" i="4"/>
  <c r="E408" i="4"/>
  <c r="F408" i="4"/>
  <c r="G408" i="4"/>
  <c r="H408" i="4"/>
  <c r="I408" i="4"/>
  <c r="J408" i="4"/>
  <c r="K408" i="4"/>
  <c r="L408" i="4"/>
  <c r="O408" i="4"/>
  <c r="A409" i="4"/>
  <c r="B409" i="4"/>
  <c r="C409" i="4"/>
  <c r="D409" i="4"/>
  <c r="E409" i="4"/>
  <c r="F409" i="4"/>
  <c r="G409" i="4"/>
  <c r="H409" i="4"/>
  <c r="I409" i="4"/>
  <c r="J409" i="4"/>
  <c r="K409" i="4"/>
  <c r="L409" i="4"/>
  <c r="A410" i="4"/>
  <c r="O410" i="4" s="1"/>
  <c r="B410" i="4"/>
  <c r="C410" i="4"/>
  <c r="D410" i="4"/>
  <c r="E410" i="4"/>
  <c r="F410" i="4"/>
  <c r="G410" i="4"/>
  <c r="H410" i="4"/>
  <c r="I410" i="4"/>
  <c r="J410" i="4"/>
  <c r="K410" i="4"/>
  <c r="L410" i="4"/>
  <c r="A411" i="4"/>
  <c r="B411" i="4"/>
  <c r="C411" i="4"/>
  <c r="D411" i="4"/>
  <c r="E411" i="4"/>
  <c r="F411" i="4"/>
  <c r="G411" i="4"/>
  <c r="H411" i="4"/>
  <c r="I411" i="4"/>
  <c r="J411" i="4"/>
  <c r="K411" i="4"/>
  <c r="L411" i="4"/>
  <c r="O411" i="4"/>
  <c r="A412" i="4"/>
  <c r="B412" i="4"/>
  <c r="C412" i="4"/>
  <c r="D412" i="4"/>
  <c r="E412" i="4"/>
  <c r="F412" i="4"/>
  <c r="G412" i="4"/>
  <c r="H412" i="4"/>
  <c r="I412" i="4"/>
  <c r="J412" i="4"/>
  <c r="K412" i="4"/>
  <c r="L412" i="4"/>
  <c r="A413" i="4"/>
  <c r="B413" i="4"/>
  <c r="O413" i="4" s="1"/>
  <c r="C413" i="4"/>
  <c r="D413" i="4"/>
  <c r="E413" i="4"/>
  <c r="F413" i="4"/>
  <c r="G413" i="4"/>
  <c r="H413" i="4"/>
  <c r="I413" i="4"/>
  <c r="J413" i="4"/>
  <c r="K413" i="4"/>
  <c r="L413" i="4"/>
  <c r="A414" i="4"/>
  <c r="B414" i="4"/>
  <c r="C414" i="4"/>
  <c r="D414" i="4"/>
  <c r="E414" i="4"/>
  <c r="F414" i="4"/>
  <c r="G414" i="4"/>
  <c r="H414" i="4"/>
  <c r="I414" i="4"/>
  <c r="J414" i="4"/>
  <c r="K414" i="4"/>
  <c r="L414" i="4"/>
  <c r="O414" i="4"/>
  <c r="A415" i="4"/>
  <c r="O415" i="4" s="1"/>
  <c r="B415" i="4"/>
  <c r="C415" i="4"/>
  <c r="D415" i="4"/>
  <c r="E415" i="4"/>
  <c r="F415" i="4"/>
  <c r="G415" i="4"/>
  <c r="H415" i="4"/>
  <c r="I415" i="4"/>
  <c r="J415" i="4"/>
  <c r="K415" i="4"/>
  <c r="L415" i="4"/>
  <c r="A416" i="4"/>
  <c r="B416" i="4"/>
  <c r="C416" i="4"/>
  <c r="D416" i="4"/>
  <c r="E416" i="4"/>
  <c r="F416" i="4"/>
  <c r="G416" i="4"/>
  <c r="H416" i="4"/>
  <c r="I416" i="4"/>
  <c r="J416" i="4"/>
  <c r="K416" i="4"/>
  <c r="L416" i="4"/>
  <c r="O416" i="4"/>
  <c r="A417" i="4"/>
  <c r="B417" i="4"/>
  <c r="C417" i="4"/>
  <c r="D417" i="4"/>
  <c r="E417" i="4"/>
  <c r="F417" i="4"/>
  <c r="G417" i="4"/>
  <c r="H417" i="4"/>
  <c r="I417" i="4"/>
  <c r="J417" i="4"/>
  <c r="K417" i="4"/>
  <c r="L417" i="4"/>
  <c r="A418" i="4"/>
  <c r="B418" i="4"/>
  <c r="C418" i="4"/>
  <c r="D418" i="4"/>
  <c r="E418" i="4"/>
  <c r="F418" i="4"/>
  <c r="G418" i="4"/>
  <c r="H418" i="4"/>
  <c r="I418" i="4"/>
  <c r="J418" i="4"/>
  <c r="K418" i="4"/>
  <c r="L418" i="4"/>
  <c r="A419" i="4"/>
  <c r="B419" i="4"/>
  <c r="C419" i="4"/>
  <c r="D419" i="4"/>
  <c r="E419" i="4"/>
  <c r="F419" i="4"/>
  <c r="G419" i="4"/>
  <c r="H419" i="4"/>
  <c r="I419" i="4"/>
  <c r="J419" i="4"/>
  <c r="K419" i="4"/>
  <c r="L419" i="4"/>
  <c r="O419" i="4"/>
  <c r="A420" i="4"/>
  <c r="O420" i="4" s="1"/>
  <c r="B420" i="4"/>
  <c r="C420" i="4"/>
  <c r="D420" i="4"/>
  <c r="E420" i="4"/>
  <c r="F420" i="4"/>
  <c r="G420" i="4"/>
  <c r="H420" i="4"/>
  <c r="I420" i="4"/>
  <c r="J420" i="4"/>
  <c r="K420" i="4"/>
  <c r="L420" i="4"/>
  <c r="A421" i="4"/>
  <c r="B421" i="4"/>
  <c r="C421" i="4"/>
  <c r="D421" i="4"/>
  <c r="E421" i="4"/>
  <c r="F421" i="4"/>
  <c r="G421" i="4"/>
  <c r="H421" i="4"/>
  <c r="I421" i="4"/>
  <c r="J421" i="4"/>
  <c r="K421" i="4"/>
  <c r="L421" i="4"/>
  <c r="O421" i="4"/>
  <c r="A422" i="4"/>
  <c r="O422" i="4" s="1"/>
  <c r="B422" i="4"/>
  <c r="C422" i="4"/>
  <c r="D422" i="4"/>
  <c r="E422" i="4"/>
  <c r="F422" i="4"/>
  <c r="G422" i="4"/>
  <c r="H422" i="4"/>
  <c r="I422" i="4"/>
  <c r="J422" i="4"/>
  <c r="K422" i="4"/>
  <c r="L422" i="4"/>
  <c r="A423" i="4"/>
  <c r="B423" i="4"/>
  <c r="C423" i="4"/>
  <c r="D423" i="4"/>
  <c r="E423" i="4"/>
  <c r="F423" i="4"/>
  <c r="G423" i="4"/>
  <c r="H423" i="4"/>
  <c r="I423" i="4"/>
  <c r="J423" i="4"/>
  <c r="K423" i="4"/>
  <c r="L423" i="4"/>
  <c r="A424" i="4"/>
  <c r="B424" i="4"/>
  <c r="C424" i="4"/>
  <c r="D424" i="4"/>
  <c r="E424" i="4"/>
  <c r="F424" i="4"/>
  <c r="G424" i="4"/>
  <c r="H424" i="4"/>
  <c r="I424" i="4"/>
  <c r="J424" i="4"/>
  <c r="K424" i="4"/>
  <c r="L424" i="4"/>
  <c r="O424" i="4"/>
  <c r="A425" i="4"/>
  <c r="B425" i="4"/>
  <c r="C425" i="4"/>
  <c r="D425" i="4"/>
  <c r="E425" i="4"/>
  <c r="F425" i="4"/>
  <c r="G425" i="4"/>
  <c r="H425" i="4"/>
  <c r="I425" i="4"/>
  <c r="J425" i="4"/>
  <c r="K425" i="4"/>
  <c r="L425" i="4"/>
  <c r="A426" i="4"/>
  <c r="B426" i="4"/>
  <c r="C426" i="4"/>
  <c r="O426" i="4" s="1"/>
  <c r="D426" i="4"/>
  <c r="E426" i="4"/>
  <c r="F426" i="4"/>
  <c r="G426" i="4"/>
  <c r="H426" i="4"/>
  <c r="I426" i="4"/>
  <c r="J426" i="4"/>
  <c r="K426" i="4"/>
  <c r="L426" i="4"/>
  <c r="A427" i="4"/>
  <c r="B427" i="4"/>
  <c r="C427" i="4"/>
  <c r="D427" i="4"/>
  <c r="E427" i="4"/>
  <c r="F427" i="4"/>
  <c r="G427" i="4"/>
  <c r="H427" i="4"/>
  <c r="I427" i="4"/>
  <c r="J427" i="4"/>
  <c r="K427" i="4"/>
  <c r="L427" i="4"/>
  <c r="O427" i="4"/>
  <c r="A428" i="4"/>
  <c r="B428" i="4"/>
  <c r="C428" i="4"/>
  <c r="D428" i="4"/>
  <c r="E428" i="4"/>
  <c r="F428" i="4"/>
  <c r="G428" i="4"/>
  <c r="H428" i="4"/>
  <c r="I428" i="4"/>
  <c r="J428" i="4"/>
  <c r="K428" i="4"/>
  <c r="L428" i="4"/>
  <c r="A429" i="4"/>
  <c r="B429" i="4"/>
  <c r="C429" i="4"/>
  <c r="D429" i="4"/>
  <c r="E429" i="4"/>
  <c r="F429" i="4"/>
  <c r="G429" i="4"/>
  <c r="H429" i="4"/>
  <c r="I429" i="4"/>
  <c r="J429" i="4"/>
  <c r="K429" i="4"/>
  <c r="L429" i="4"/>
  <c r="O429" i="4"/>
  <c r="A430" i="4"/>
  <c r="O430" i="4" s="1"/>
  <c r="B430" i="4"/>
  <c r="C430" i="4"/>
  <c r="D430" i="4"/>
  <c r="E430" i="4"/>
  <c r="F430" i="4"/>
  <c r="G430" i="4"/>
  <c r="H430" i="4"/>
  <c r="I430" i="4"/>
  <c r="J430" i="4"/>
  <c r="K430" i="4"/>
  <c r="L430" i="4"/>
  <c r="A431" i="4"/>
  <c r="B431" i="4"/>
  <c r="C431" i="4"/>
  <c r="D431" i="4"/>
  <c r="E431" i="4"/>
  <c r="F431" i="4"/>
  <c r="G431" i="4"/>
  <c r="H431" i="4"/>
  <c r="I431" i="4"/>
  <c r="J431" i="4"/>
  <c r="K431" i="4"/>
  <c r="L431" i="4"/>
  <c r="A432" i="4"/>
  <c r="B432" i="4"/>
  <c r="C432" i="4"/>
  <c r="O432" i="4" s="1"/>
  <c r="D432" i="4"/>
  <c r="E432" i="4"/>
  <c r="F432" i="4"/>
  <c r="G432" i="4"/>
  <c r="H432" i="4"/>
  <c r="I432" i="4"/>
  <c r="J432" i="4"/>
  <c r="K432" i="4"/>
  <c r="L432" i="4"/>
  <c r="A433" i="4"/>
  <c r="B433" i="4"/>
  <c r="C433" i="4"/>
  <c r="D433" i="4"/>
  <c r="E433" i="4"/>
  <c r="F433" i="4"/>
  <c r="G433" i="4"/>
  <c r="H433" i="4"/>
  <c r="I433" i="4"/>
  <c r="J433" i="4"/>
  <c r="K433" i="4"/>
  <c r="L433" i="4"/>
  <c r="A434" i="4"/>
  <c r="O434" i="4" s="1"/>
  <c r="B434" i="4"/>
  <c r="C434" i="4"/>
  <c r="D434" i="4"/>
  <c r="E434" i="4"/>
  <c r="F434" i="4"/>
  <c r="G434" i="4"/>
  <c r="H434" i="4"/>
  <c r="I434" i="4"/>
  <c r="J434" i="4"/>
  <c r="K434" i="4"/>
  <c r="L434" i="4"/>
  <c r="A435" i="4"/>
  <c r="B435" i="4"/>
  <c r="C435" i="4"/>
  <c r="D435" i="4"/>
  <c r="E435" i="4"/>
  <c r="F435" i="4"/>
  <c r="G435" i="4"/>
  <c r="H435" i="4"/>
  <c r="I435" i="4"/>
  <c r="J435" i="4"/>
  <c r="K435" i="4"/>
  <c r="L435" i="4"/>
  <c r="O435" i="4"/>
  <c r="A436" i="4"/>
  <c r="B436" i="4"/>
  <c r="C436" i="4"/>
  <c r="D436" i="4"/>
  <c r="E436" i="4"/>
  <c r="F436" i="4"/>
  <c r="G436" i="4"/>
  <c r="H436" i="4"/>
  <c r="I436" i="4"/>
  <c r="J436" i="4"/>
  <c r="K436" i="4"/>
  <c r="L436" i="4"/>
  <c r="A437" i="4"/>
  <c r="B437" i="4"/>
  <c r="O437" i="4" s="1"/>
  <c r="C437" i="4"/>
  <c r="D437" i="4"/>
  <c r="E437" i="4"/>
  <c r="F437" i="4"/>
  <c r="G437" i="4"/>
  <c r="H437" i="4"/>
  <c r="I437" i="4"/>
  <c r="J437" i="4"/>
  <c r="K437" i="4"/>
  <c r="L437" i="4"/>
  <c r="A438" i="4"/>
  <c r="B438" i="4"/>
  <c r="C438" i="4"/>
  <c r="D438" i="4"/>
  <c r="E438" i="4"/>
  <c r="F438" i="4"/>
  <c r="G438" i="4"/>
  <c r="H438" i="4"/>
  <c r="I438" i="4"/>
  <c r="J438" i="4"/>
  <c r="K438" i="4"/>
  <c r="L438" i="4"/>
  <c r="O438" i="4"/>
  <c r="A439" i="4"/>
  <c r="B439" i="4"/>
  <c r="C439" i="4"/>
  <c r="D439" i="4"/>
  <c r="E439" i="4"/>
  <c r="F439" i="4"/>
  <c r="G439" i="4"/>
  <c r="H439" i="4"/>
  <c r="I439" i="4"/>
  <c r="J439" i="4"/>
  <c r="K439" i="4"/>
  <c r="L439" i="4"/>
  <c r="A440" i="4"/>
  <c r="B440" i="4"/>
  <c r="C440" i="4"/>
  <c r="D440" i="4"/>
  <c r="E440" i="4"/>
  <c r="F440" i="4"/>
  <c r="G440" i="4"/>
  <c r="H440" i="4"/>
  <c r="I440" i="4"/>
  <c r="J440" i="4"/>
  <c r="K440" i="4"/>
  <c r="L440" i="4"/>
  <c r="O440" i="4"/>
  <c r="A441" i="4"/>
  <c r="O441" i="4" s="1"/>
  <c r="B441" i="4"/>
  <c r="C441" i="4"/>
  <c r="D441" i="4"/>
  <c r="E441" i="4"/>
  <c r="F441" i="4"/>
  <c r="G441" i="4"/>
  <c r="H441" i="4"/>
  <c r="I441" i="4"/>
  <c r="J441" i="4"/>
  <c r="K441" i="4"/>
  <c r="L441" i="4"/>
  <c r="A442" i="4"/>
  <c r="B442" i="4"/>
  <c r="C442" i="4"/>
  <c r="D442" i="4"/>
  <c r="E442" i="4"/>
  <c r="F442" i="4"/>
  <c r="G442" i="4"/>
  <c r="H442" i="4"/>
  <c r="I442" i="4"/>
  <c r="J442" i="4"/>
  <c r="K442" i="4"/>
  <c r="L442" i="4"/>
  <c r="O442" i="4"/>
  <c r="A443" i="4"/>
  <c r="B443" i="4"/>
  <c r="C443" i="4"/>
  <c r="D443" i="4"/>
  <c r="E443" i="4"/>
  <c r="F443" i="4"/>
  <c r="G443" i="4"/>
  <c r="H443" i="4"/>
  <c r="I443" i="4"/>
  <c r="J443" i="4"/>
  <c r="K443" i="4"/>
  <c r="L443" i="4"/>
  <c r="O443" i="4"/>
  <c r="A444" i="4"/>
  <c r="B444" i="4"/>
  <c r="C444" i="4"/>
  <c r="D444" i="4"/>
  <c r="E444" i="4"/>
  <c r="F444" i="4"/>
  <c r="G444" i="4"/>
  <c r="H444" i="4"/>
  <c r="I444" i="4"/>
  <c r="J444" i="4"/>
  <c r="K444" i="4"/>
  <c r="L444" i="4"/>
  <c r="A445" i="4"/>
  <c r="B445" i="4"/>
  <c r="C445" i="4"/>
  <c r="D445" i="4"/>
  <c r="E445" i="4"/>
  <c r="F445" i="4"/>
  <c r="G445" i="4"/>
  <c r="H445" i="4"/>
  <c r="I445" i="4"/>
  <c r="J445" i="4"/>
  <c r="K445" i="4"/>
  <c r="L445" i="4"/>
  <c r="O445" i="4"/>
  <c r="A446" i="4"/>
  <c r="O446" i="4" s="1"/>
  <c r="B446" i="4"/>
  <c r="C446" i="4"/>
  <c r="D446" i="4"/>
  <c r="E446" i="4"/>
  <c r="F446" i="4"/>
  <c r="G446" i="4"/>
  <c r="H446" i="4"/>
  <c r="I446" i="4"/>
  <c r="J446" i="4"/>
  <c r="K446" i="4"/>
  <c r="L446" i="4"/>
  <c r="A447" i="4"/>
  <c r="B447" i="4"/>
  <c r="C447" i="4"/>
  <c r="D447" i="4"/>
  <c r="E447" i="4"/>
  <c r="F447" i="4"/>
  <c r="G447" i="4"/>
  <c r="H447" i="4"/>
  <c r="I447" i="4"/>
  <c r="J447" i="4"/>
  <c r="K447" i="4"/>
  <c r="L447" i="4"/>
  <c r="A448" i="4"/>
  <c r="B448" i="4"/>
  <c r="C448" i="4"/>
  <c r="D448" i="4"/>
  <c r="E448" i="4"/>
  <c r="F448" i="4"/>
  <c r="G448" i="4"/>
  <c r="H448" i="4"/>
  <c r="I448" i="4"/>
  <c r="J448" i="4"/>
  <c r="K448" i="4"/>
  <c r="L448" i="4"/>
  <c r="O448" i="4"/>
  <c r="A449" i="4"/>
  <c r="O449" i="4" s="1"/>
  <c r="B449" i="4"/>
  <c r="C449" i="4"/>
  <c r="D449" i="4"/>
  <c r="E449" i="4"/>
  <c r="F449" i="4"/>
  <c r="G449" i="4"/>
  <c r="H449" i="4"/>
  <c r="I449" i="4"/>
  <c r="J449" i="4"/>
  <c r="K449" i="4"/>
  <c r="L449" i="4"/>
  <c r="A450" i="4"/>
  <c r="B450" i="4"/>
  <c r="C450" i="4"/>
  <c r="D450" i="4"/>
  <c r="E450" i="4"/>
  <c r="F450" i="4"/>
  <c r="G450" i="4"/>
  <c r="H450" i="4"/>
  <c r="I450" i="4"/>
  <c r="J450" i="4"/>
  <c r="K450" i="4"/>
  <c r="L450" i="4"/>
  <c r="O450" i="4"/>
  <c r="A451" i="4"/>
  <c r="B451" i="4"/>
  <c r="C451" i="4"/>
  <c r="D451" i="4"/>
  <c r="E451" i="4"/>
  <c r="F451" i="4"/>
  <c r="G451" i="4"/>
  <c r="H451" i="4"/>
  <c r="I451" i="4"/>
  <c r="J451" i="4"/>
  <c r="K451" i="4"/>
  <c r="L451" i="4"/>
  <c r="O451" i="4"/>
  <c r="A452" i="4"/>
  <c r="B452" i="4"/>
  <c r="C452" i="4"/>
  <c r="D452" i="4"/>
  <c r="E452" i="4"/>
  <c r="F452" i="4"/>
  <c r="G452" i="4"/>
  <c r="H452" i="4"/>
  <c r="I452" i="4"/>
  <c r="J452" i="4"/>
  <c r="K452" i="4"/>
  <c r="L452" i="4"/>
  <c r="A453" i="4"/>
  <c r="B453" i="4"/>
  <c r="O453" i="4" s="1"/>
  <c r="C453" i="4"/>
  <c r="D453" i="4"/>
  <c r="E453" i="4"/>
  <c r="F453" i="4"/>
  <c r="G453" i="4"/>
  <c r="H453" i="4"/>
  <c r="I453" i="4"/>
  <c r="J453" i="4"/>
  <c r="K453" i="4"/>
  <c r="L453" i="4"/>
  <c r="A454" i="4"/>
  <c r="O454" i="4" s="1"/>
  <c r="B454" i="4"/>
  <c r="C454" i="4"/>
  <c r="D454" i="4"/>
  <c r="E454" i="4"/>
  <c r="F454" i="4"/>
  <c r="G454" i="4"/>
  <c r="H454" i="4"/>
  <c r="I454" i="4"/>
  <c r="J454" i="4"/>
  <c r="K454" i="4"/>
  <c r="L454" i="4"/>
  <c r="A455" i="4"/>
  <c r="B455" i="4"/>
  <c r="C455" i="4"/>
  <c r="D455" i="4"/>
  <c r="E455" i="4"/>
  <c r="F455" i="4"/>
  <c r="G455" i="4"/>
  <c r="H455" i="4"/>
  <c r="I455" i="4"/>
  <c r="J455" i="4"/>
  <c r="K455" i="4"/>
  <c r="L455" i="4"/>
  <c r="A456" i="4"/>
  <c r="B456" i="4"/>
  <c r="C456" i="4"/>
  <c r="O456" i="4" s="1"/>
  <c r="D456" i="4"/>
  <c r="E456" i="4"/>
  <c r="F456" i="4"/>
  <c r="G456" i="4"/>
  <c r="H456" i="4"/>
  <c r="I456" i="4"/>
  <c r="J456" i="4"/>
  <c r="K456" i="4"/>
  <c r="L456" i="4"/>
  <c r="A457" i="4"/>
  <c r="B457" i="4"/>
  <c r="C457" i="4"/>
  <c r="D457" i="4"/>
  <c r="E457" i="4"/>
  <c r="F457" i="4"/>
  <c r="G457" i="4"/>
  <c r="H457" i="4"/>
  <c r="I457" i="4"/>
  <c r="J457" i="4"/>
  <c r="K457" i="4"/>
  <c r="L457" i="4"/>
  <c r="A458" i="4"/>
  <c r="B458" i="4"/>
  <c r="C458" i="4"/>
  <c r="D458" i="4"/>
  <c r="E458" i="4"/>
  <c r="F458" i="4"/>
  <c r="G458" i="4"/>
  <c r="H458" i="4"/>
  <c r="I458" i="4"/>
  <c r="J458" i="4"/>
  <c r="K458" i="4"/>
  <c r="L458" i="4"/>
  <c r="A459" i="4"/>
  <c r="B459" i="4"/>
  <c r="C459" i="4"/>
  <c r="D459" i="4"/>
  <c r="E459" i="4"/>
  <c r="F459" i="4"/>
  <c r="G459" i="4"/>
  <c r="H459" i="4"/>
  <c r="I459" i="4"/>
  <c r="J459" i="4"/>
  <c r="K459" i="4"/>
  <c r="L459" i="4"/>
  <c r="O459" i="4"/>
  <c r="A460" i="4"/>
  <c r="O460" i="4" s="1"/>
  <c r="B460" i="4"/>
  <c r="C460" i="4"/>
  <c r="D460" i="4"/>
  <c r="E460" i="4"/>
  <c r="F460" i="4"/>
  <c r="G460" i="4"/>
  <c r="H460" i="4"/>
  <c r="I460" i="4"/>
  <c r="J460" i="4"/>
  <c r="K460" i="4"/>
  <c r="L460" i="4"/>
  <c r="A461" i="4"/>
  <c r="B461" i="4"/>
  <c r="O461" i="4" s="1"/>
  <c r="C461" i="4"/>
  <c r="D461" i="4"/>
  <c r="E461" i="4"/>
  <c r="F461" i="4"/>
  <c r="G461" i="4"/>
  <c r="H461" i="4"/>
  <c r="I461" i="4"/>
  <c r="J461" i="4"/>
  <c r="K461" i="4"/>
  <c r="L461" i="4"/>
  <c r="A462" i="4"/>
  <c r="B462" i="4"/>
  <c r="C462" i="4"/>
  <c r="D462" i="4"/>
  <c r="E462" i="4"/>
  <c r="F462" i="4"/>
  <c r="G462" i="4"/>
  <c r="H462" i="4"/>
  <c r="I462" i="4"/>
  <c r="J462" i="4"/>
  <c r="K462" i="4"/>
  <c r="L462" i="4"/>
  <c r="O462" i="4"/>
  <c r="A463" i="4"/>
  <c r="B463" i="4"/>
  <c r="C463" i="4"/>
  <c r="D463" i="4"/>
  <c r="E463" i="4"/>
  <c r="F463" i="4"/>
  <c r="G463" i="4"/>
  <c r="H463" i="4"/>
  <c r="I463" i="4"/>
  <c r="J463" i="4"/>
  <c r="K463" i="4"/>
  <c r="L463" i="4"/>
  <c r="A464" i="4"/>
  <c r="B464" i="4"/>
  <c r="C464" i="4"/>
  <c r="O464" i="4" s="1"/>
  <c r="D464" i="4"/>
  <c r="E464" i="4"/>
  <c r="F464" i="4"/>
  <c r="G464" i="4"/>
  <c r="H464" i="4"/>
  <c r="I464" i="4"/>
  <c r="J464" i="4"/>
  <c r="K464" i="4"/>
  <c r="L464" i="4"/>
  <c r="A465" i="4"/>
  <c r="O465" i="4" s="1"/>
  <c r="B465" i="4"/>
  <c r="C465" i="4"/>
  <c r="D465" i="4"/>
  <c r="E465" i="4"/>
  <c r="F465" i="4"/>
  <c r="G465" i="4"/>
  <c r="H465" i="4"/>
  <c r="I465" i="4"/>
  <c r="J465" i="4"/>
  <c r="K465" i="4"/>
  <c r="L465" i="4"/>
  <c r="A466" i="4"/>
  <c r="B466" i="4"/>
  <c r="C466" i="4"/>
  <c r="D466" i="4"/>
  <c r="E466" i="4"/>
  <c r="F466" i="4"/>
  <c r="G466" i="4"/>
  <c r="H466" i="4"/>
  <c r="I466" i="4"/>
  <c r="J466" i="4"/>
  <c r="K466" i="4"/>
  <c r="L466" i="4"/>
  <c r="O466" i="4"/>
  <c r="A467" i="4"/>
  <c r="B467" i="4"/>
  <c r="C467" i="4"/>
  <c r="D467" i="4"/>
  <c r="E467" i="4"/>
  <c r="F467" i="4"/>
  <c r="G467" i="4"/>
  <c r="H467" i="4"/>
  <c r="I467" i="4"/>
  <c r="J467" i="4"/>
  <c r="K467" i="4"/>
  <c r="L467" i="4"/>
  <c r="O467" i="4"/>
  <c r="A468" i="4"/>
  <c r="B468" i="4"/>
  <c r="C468" i="4"/>
  <c r="D468" i="4"/>
  <c r="E468" i="4"/>
  <c r="F468" i="4"/>
  <c r="G468" i="4"/>
  <c r="H468" i="4"/>
  <c r="I468" i="4"/>
  <c r="J468" i="4"/>
  <c r="K468" i="4"/>
  <c r="L468" i="4"/>
  <c r="A469" i="4"/>
  <c r="B469" i="4"/>
  <c r="C469" i="4"/>
  <c r="D469" i="4"/>
  <c r="E469" i="4"/>
  <c r="F469" i="4"/>
  <c r="G469" i="4"/>
  <c r="H469" i="4"/>
  <c r="I469" i="4"/>
  <c r="J469" i="4"/>
  <c r="K469" i="4"/>
  <c r="L469" i="4"/>
  <c r="O469" i="4"/>
  <c r="A470" i="4"/>
  <c r="O470" i="4" s="1"/>
  <c r="B470" i="4"/>
  <c r="C470" i="4"/>
  <c r="D470" i="4"/>
  <c r="E470" i="4"/>
  <c r="F470" i="4"/>
  <c r="G470" i="4"/>
  <c r="H470" i="4"/>
  <c r="I470" i="4"/>
  <c r="J470" i="4"/>
  <c r="K470" i="4"/>
  <c r="L470" i="4"/>
  <c r="A471" i="4"/>
  <c r="B471" i="4"/>
  <c r="C471" i="4"/>
  <c r="D471" i="4"/>
  <c r="E471" i="4"/>
  <c r="F471" i="4"/>
  <c r="G471" i="4"/>
  <c r="H471" i="4"/>
  <c r="I471" i="4"/>
  <c r="J471" i="4"/>
  <c r="K471" i="4"/>
  <c r="L471" i="4"/>
  <c r="A472" i="4"/>
  <c r="B472" i="4"/>
  <c r="C472" i="4"/>
  <c r="D472" i="4"/>
  <c r="E472" i="4"/>
  <c r="F472" i="4"/>
  <c r="G472" i="4"/>
  <c r="H472" i="4"/>
  <c r="I472" i="4"/>
  <c r="J472" i="4"/>
  <c r="K472" i="4"/>
  <c r="L472" i="4"/>
  <c r="O472" i="4"/>
  <c r="A473" i="4"/>
  <c r="O473" i="4" s="1"/>
  <c r="B473" i="4"/>
  <c r="C473" i="4"/>
  <c r="D473" i="4"/>
  <c r="E473" i="4"/>
  <c r="F473" i="4"/>
  <c r="G473" i="4"/>
  <c r="H473" i="4"/>
  <c r="I473" i="4"/>
  <c r="J473" i="4"/>
  <c r="K473" i="4"/>
  <c r="L473" i="4"/>
  <c r="A474" i="4"/>
  <c r="O474" i="4" s="1"/>
  <c r="B474" i="4"/>
  <c r="C474" i="4"/>
  <c r="D474" i="4"/>
  <c r="E474" i="4"/>
  <c r="F474" i="4"/>
  <c r="G474" i="4"/>
  <c r="H474" i="4"/>
  <c r="I474" i="4"/>
  <c r="J474" i="4"/>
  <c r="K474" i="4"/>
  <c r="L474" i="4"/>
  <c r="A475" i="4"/>
  <c r="B475" i="4"/>
  <c r="C475" i="4"/>
  <c r="D475" i="4"/>
  <c r="E475" i="4"/>
  <c r="F475" i="4"/>
  <c r="G475" i="4"/>
  <c r="H475" i="4"/>
  <c r="I475" i="4"/>
  <c r="J475" i="4"/>
  <c r="K475" i="4"/>
  <c r="L475" i="4"/>
  <c r="O475" i="4"/>
  <c r="A476" i="4"/>
  <c r="B476" i="4"/>
  <c r="C476" i="4"/>
  <c r="D476" i="4"/>
  <c r="E476" i="4"/>
  <c r="F476" i="4"/>
  <c r="G476" i="4"/>
  <c r="H476" i="4"/>
  <c r="I476" i="4"/>
  <c r="J476" i="4"/>
  <c r="K476" i="4"/>
  <c r="L476" i="4"/>
  <c r="A477" i="4"/>
  <c r="B477" i="4"/>
  <c r="O477" i="4" s="1"/>
  <c r="C477" i="4"/>
  <c r="D477" i="4"/>
  <c r="E477" i="4"/>
  <c r="F477" i="4"/>
  <c r="G477" i="4"/>
  <c r="H477" i="4"/>
  <c r="I477" i="4"/>
  <c r="J477" i="4"/>
  <c r="K477" i="4"/>
  <c r="L477" i="4"/>
  <c r="A478" i="4"/>
  <c r="B478" i="4"/>
  <c r="C478" i="4"/>
  <c r="D478" i="4"/>
  <c r="E478" i="4"/>
  <c r="F478" i="4"/>
  <c r="G478" i="4"/>
  <c r="H478" i="4"/>
  <c r="I478" i="4"/>
  <c r="J478" i="4"/>
  <c r="K478" i="4"/>
  <c r="L478" i="4"/>
  <c r="O478" i="4"/>
  <c r="A479" i="4"/>
  <c r="O479" i="4" s="1"/>
  <c r="B479" i="4"/>
  <c r="C479" i="4"/>
  <c r="D479" i="4"/>
  <c r="E479" i="4"/>
  <c r="F479" i="4"/>
  <c r="G479" i="4"/>
  <c r="H479" i="4"/>
  <c r="I479" i="4"/>
  <c r="J479" i="4"/>
  <c r="K479" i="4"/>
  <c r="L479" i="4"/>
  <c r="A480" i="4"/>
  <c r="B480" i="4"/>
  <c r="C480" i="4"/>
  <c r="D480" i="4"/>
  <c r="E480" i="4"/>
  <c r="F480" i="4"/>
  <c r="G480" i="4"/>
  <c r="H480" i="4"/>
  <c r="I480" i="4"/>
  <c r="J480" i="4"/>
  <c r="K480" i="4"/>
  <c r="L480" i="4"/>
  <c r="O480" i="4"/>
  <c r="A481" i="4"/>
  <c r="B481" i="4"/>
  <c r="C481" i="4"/>
  <c r="D481" i="4"/>
  <c r="E481" i="4"/>
  <c r="F481" i="4"/>
  <c r="G481" i="4"/>
  <c r="H481" i="4"/>
  <c r="I481" i="4"/>
  <c r="J481" i="4"/>
  <c r="K481" i="4"/>
  <c r="L481" i="4"/>
  <c r="A482" i="4"/>
  <c r="B482" i="4"/>
  <c r="C482" i="4"/>
  <c r="D482" i="4"/>
  <c r="E482" i="4"/>
  <c r="F482" i="4"/>
  <c r="G482" i="4"/>
  <c r="H482" i="4"/>
  <c r="I482" i="4"/>
  <c r="J482" i="4"/>
  <c r="K482" i="4"/>
  <c r="L482" i="4"/>
  <c r="A483" i="4"/>
  <c r="B483" i="4"/>
  <c r="C483" i="4"/>
  <c r="D483" i="4"/>
  <c r="E483" i="4"/>
  <c r="F483" i="4"/>
  <c r="G483" i="4"/>
  <c r="H483" i="4"/>
  <c r="I483" i="4"/>
  <c r="J483" i="4"/>
  <c r="K483" i="4"/>
  <c r="L483" i="4"/>
  <c r="O483" i="4"/>
  <c r="A484" i="4"/>
  <c r="B484" i="4"/>
  <c r="C484" i="4"/>
  <c r="D484" i="4"/>
  <c r="E484" i="4"/>
  <c r="F484" i="4"/>
  <c r="G484" i="4"/>
  <c r="H484" i="4"/>
  <c r="I484" i="4"/>
  <c r="J484" i="4"/>
  <c r="K484" i="4"/>
  <c r="L484" i="4"/>
  <c r="A485" i="4"/>
  <c r="B485" i="4"/>
  <c r="O485" i="4" s="1"/>
  <c r="C485" i="4"/>
  <c r="D485" i="4"/>
  <c r="E485" i="4"/>
  <c r="F485" i="4"/>
  <c r="G485" i="4"/>
  <c r="H485" i="4"/>
  <c r="I485" i="4"/>
  <c r="J485" i="4"/>
  <c r="K485" i="4"/>
  <c r="L485" i="4"/>
  <c r="A486" i="4"/>
  <c r="O486" i="4" s="1"/>
  <c r="B486" i="4"/>
  <c r="C486" i="4"/>
  <c r="D486" i="4"/>
  <c r="E486" i="4"/>
  <c r="F486" i="4"/>
  <c r="G486" i="4"/>
  <c r="H486" i="4"/>
  <c r="I486" i="4"/>
  <c r="J486" i="4"/>
  <c r="K486" i="4"/>
  <c r="L486" i="4"/>
  <c r="A487" i="4"/>
  <c r="O487" i="4" s="1"/>
  <c r="B487" i="4"/>
  <c r="C487" i="4"/>
  <c r="D487" i="4"/>
  <c r="E487" i="4"/>
  <c r="F487" i="4"/>
  <c r="G487" i="4"/>
  <c r="H487" i="4"/>
  <c r="I487" i="4"/>
  <c r="J487" i="4"/>
  <c r="K487" i="4"/>
  <c r="L487" i="4"/>
  <c r="A488" i="4"/>
  <c r="B488" i="4"/>
  <c r="C488" i="4"/>
  <c r="D488" i="4"/>
  <c r="E488" i="4"/>
  <c r="F488" i="4"/>
  <c r="G488" i="4"/>
  <c r="H488" i="4"/>
  <c r="I488" i="4"/>
  <c r="J488" i="4"/>
  <c r="K488" i="4"/>
  <c r="L488" i="4"/>
  <c r="O488" i="4"/>
  <c r="A489" i="4"/>
  <c r="B489" i="4"/>
  <c r="C489" i="4"/>
  <c r="D489" i="4"/>
  <c r="E489" i="4"/>
  <c r="F489" i="4"/>
  <c r="G489" i="4"/>
  <c r="H489" i="4"/>
  <c r="I489" i="4"/>
  <c r="J489" i="4"/>
  <c r="K489" i="4"/>
  <c r="L489" i="4"/>
  <c r="A490" i="4"/>
  <c r="B490" i="4"/>
  <c r="C490" i="4"/>
  <c r="O490" i="4" s="1"/>
  <c r="D490" i="4"/>
  <c r="E490" i="4"/>
  <c r="F490" i="4"/>
  <c r="G490" i="4"/>
  <c r="H490" i="4"/>
  <c r="I490" i="4"/>
  <c r="J490" i="4"/>
  <c r="K490" i="4"/>
  <c r="L490" i="4"/>
  <c r="A491" i="4"/>
  <c r="B491" i="4"/>
  <c r="C491" i="4"/>
  <c r="D491" i="4"/>
  <c r="E491" i="4"/>
  <c r="F491" i="4"/>
  <c r="G491" i="4"/>
  <c r="H491" i="4"/>
  <c r="I491" i="4"/>
  <c r="J491" i="4"/>
  <c r="K491" i="4"/>
  <c r="L491" i="4"/>
  <c r="O491" i="4"/>
  <c r="A492" i="4"/>
  <c r="B492" i="4"/>
  <c r="C492" i="4"/>
  <c r="D492" i="4"/>
  <c r="E492" i="4"/>
  <c r="F492" i="4"/>
  <c r="G492" i="4"/>
  <c r="H492" i="4"/>
  <c r="I492" i="4"/>
  <c r="J492" i="4"/>
  <c r="K492" i="4"/>
  <c r="L492" i="4"/>
  <c r="A493" i="4"/>
  <c r="B493" i="4"/>
  <c r="C493" i="4"/>
  <c r="D493" i="4"/>
  <c r="E493" i="4"/>
  <c r="F493" i="4"/>
  <c r="G493" i="4"/>
  <c r="H493" i="4"/>
  <c r="I493" i="4"/>
  <c r="J493" i="4"/>
  <c r="K493" i="4"/>
  <c r="L493" i="4"/>
  <c r="O493" i="4"/>
  <c r="A494" i="4"/>
  <c r="O494" i="4" s="1"/>
  <c r="B494" i="4"/>
  <c r="C494" i="4"/>
  <c r="D494" i="4"/>
  <c r="E494" i="4"/>
  <c r="F494" i="4"/>
  <c r="G494" i="4"/>
  <c r="H494" i="4"/>
  <c r="I494" i="4"/>
  <c r="J494" i="4"/>
  <c r="K494" i="4"/>
  <c r="L494" i="4"/>
  <c r="A495" i="4"/>
  <c r="B495" i="4"/>
  <c r="C495" i="4"/>
  <c r="D495" i="4"/>
  <c r="E495" i="4"/>
  <c r="F495" i="4"/>
  <c r="G495" i="4"/>
  <c r="H495" i="4"/>
  <c r="I495" i="4"/>
  <c r="J495" i="4"/>
  <c r="K495" i="4"/>
  <c r="L495" i="4"/>
  <c r="A496" i="4"/>
  <c r="B496" i="4"/>
  <c r="C496" i="4"/>
  <c r="O496" i="4" s="1"/>
  <c r="D496" i="4"/>
  <c r="E496" i="4"/>
  <c r="F496" i="4"/>
  <c r="G496" i="4"/>
  <c r="H496" i="4"/>
  <c r="I496" i="4"/>
  <c r="J496" i="4"/>
  <c r="K496" i="4"/>
  <c r="L496" i="4"/>
  <c r="A497" i="4"/>
  <c r="B497" i="4"/>
  <c r="C497" i="4"/>
  <c r="D497" i="4"/>
  <c r="E497" i="4"/>
  <c r="F497" i="4"/>
  <c r="G497" i="4"/>
  <c r="H497" i="4"/>
  <c r="I497" i="4"/>
  <c r="J497" i="4"/>
  <c r="K497" i="4"/>
  <c r="L497" i="4"/>
  <c r="A498" i="4"/>
  <c r="O498" i="4" s="1"/>
  <c r="B498" i="4"/>
  <c r="C498" i="4"/>
  <c r="D498" i="4"/>
  <c r="E498" i="4"/>
  <c r="F498" i="4"/>
  <c r="G498" i="4"/>
  <c r="H498" i="4"/>
  <c r="I498" i="4"/>
  <c r="J498" i="4"/>
  <c r="K498" i="4"/>
  <c r="L498" i="4"/>
  <c r="A499" i="4"/>
  <c r="B499" i="4"/>
  <c r="C499" i="4"/>
  <c r="D499" i="4"/>
  <c r="E499" i="4"/>
  <c r="F499" i="4"/>
  <c r="G499" i="4"/>
  <c r="H499" i="4"/>
  <c r="I499" i="4"/>
  <c r="J499" i="4"/>
  <c r="K499" i="4"/>
  <c r="L499" i="4"/>
  <c r="O499" i="4"/>
  <c r="A500" i="4"/>
  <c r="B500" i="4"/>
  <c r="C500" i="4"/>
  <c r="D500" i="4"/>
  <c r="E500" i="4"/>
  <c r="F500" i="4"/>
  <c r="G500" i="4"/>
  <c r="H500" i="4"/>
  <c r="I500" i="4"/>
  <c r="J500" i="4"/>
  <c r="K500" i="4"/>
  <c r="L500" i="4"/>
  <c r="A501" i="4"/>
  <c r="B501" i="4"/>
  <c r="O501" i="4" s="1"/>
  <c r="C501" i="4"/>
  <c r="D501" i="4"/>
  <c r="E501" i="4"/>
  <c r="F501" i="4"/>
  <c r="G501" i="4"/>
  <c r="H501" i="4"/>
  <c r="I501" i="4"/>
  <c r="J501" i="4"/>
  <c r="K501" i="4"/>
  <c r="L501" i="4"/>
  <c r="A502" i="4"/>
  <c r="B502" i="4"/>
  <c r="C502" i="4"/>
  <c r="D502" i="4"/>
  <c r="E502" i="4"/>
  <c r="F502" i="4"/>
  <c r="G502" i="4"/>
  <c r="H502" i="4"/>
  <c r="I502" i="4"/>
  <c r="J502" i="4"/>
  <c r="K502" i="4"/>
  <c r="L502" i="4"/>
  <c r="O502" i="4"/>
  <c r="A503" i="4"/>
  <c r="O503" i="4" s="1"/>
  <c r="B503" i="4"/>
  <c r="C503" i="4"/>
  <c r="D503" i="4"/>
  <c r="E503" i="4"/>
  <c r="F503" i="4"/>
  <c r="G503" i="4"/>
  <c r="H503" i="4"/>
  <c r="I503" i="4"/>
  <c r="J503" i="4"/>
  <c r="K503" i="4"/>
  <c r="L503" i="4"/>
  <c r="A504" i="4"/>
  <c r="B504" i="4"/>
  <c r="C504" i="4"/>
  <c r="D504" i="4"/>
  <c r="E504" i="4"/>
  <c r="F504" i="4"/>
  <c r="G504" i="4"/>
  <c r="H504" i="4"/>
  <c r="I504" i="4"/>
  <c r="J504" i="4"/>
  <c r="K504" i="4"/>
  <c r="L504" i="4"/>
  <c r="O504" i="4"/>
  <c r="A505" i="4"/>
  <c r="O505" i="4" s="1"/>
  <c r="B505" i="4"/>
  <c r="C505" i="4"/>
  <c r="D505" i="4"/>
  <c r="E505" i="4"/>
  <c r="F505" i="4"/>
  <c r="G505" i="4"/>
  <c r="H505" i="4"/>
  <c r="I505" i="4"/>
  <c r="J505" i="4"/>
  <c r="K505" i="4"/>
  <c r="L505" i="4"/>
  <c r="A506" i="4"/>
  <c r="B506" i="4"/>
  <c r="C506" i="4"/>
  <c r="D506" i="4"/>
  <c r="E506" i="4"/>
  <c r="F506" i="4"/>
  <c r="G506" i="4"/>
  <c r="H506" i="4"/>
  <c r="I506" i="4"/>
  <c r="J506" i="4"/>
  <c r="K506" i="4"/>
  <c r="L506" i="4"/>
  <c r="O506" i="4"/>
  <c r="A507" i="4"/>
  <c r="B507" i="4"/>
  <c r="C507" i="4"/>
  <c r="D507" i="4"/>
  <c r="E507" i="4"/>
  <c r="F507" i="4"/>
  <c r="G507" i="4"/>
  <c r="H507" i="4"/>
  <c r="I507" i="4"/>
  <c r="J507" i="4"/>
  <c r="K507" i="4"/>
  <c r="L507" i="4"/>
  <c r="O507" i="4"/>
  <c r="A508" i="4"/>
  <c r="B508" i="4"/>
  <c r="C508" i="4"/>
  <c r="D508" i="4"/>
  <c r="E508" i="4"/>
  <c r="F508" i="4"/>
  <c r="G508" i="4"/>
  <c r="H508" i="4"/>
  <c r="I508" i="4"/>
  <c r="J508" i="4"/>
  <c r="K508" i="4"/>
  <c r="L508" i="4"/>
  <c r="A509" i="4"/>
  <c r="B509" i="4"/>
  <c r="C509" i="4"/>
  <c r="D509" i="4"/>
  <c r="E509" i="4"/>
  <c r="F509" i="4"/>
  <c r="G509" i="4"/>
  <c r="H509" i="4"/>
  <c r="I509" i="4"/>
  <c r="J509" i="4"/>
  <c r="K509" i="4"/>
  <c r="L509" i="4"/>
  <c r="O509" i="4"/>
  <c r="A510" i="4"/>
  <c r="O510" i="4" s="1"/>
  <c r="B510" i="4"/>
  <c r="C510" i="4"/>
  <c r="D510" i="4"/>
  <c r="E510" i="4"/>
  <c r="F510" i="4"/>
  <c r="G510" i="4"/>
  <c r="H510" i="4"/>
  <c r="I510" i="4"/>
  <c r="J510" i="4"/>
  <c r="K510" i="4"/>
  <c r="L510" i="4"/>
  <c r="A511" i="4"/>
  <c r="O511" i="4" s="1"/>
  <c r="B511" i="4"/>
  <c r="C511" i="4"/>
  <c r="D511" i="4"/>
  <c r="E511" i="4"/>
  <c r="F511" i="4"/>
  <c r="G511" i="4"/>
  <c r="H511" i="4"/>
  <c r="I511" i="4"/>
  <c r="J511" i="4"/>
  <c r="K511" i="4"/>
  <c r="L511" i="4"/>
  <c r="A512" i="4"/>
  <c r="B512" i="4"/>
  <c r="C512" i="4"/>
  <c r="D512" i="4"/>
  <c r="E512" i="4"/>
  <c r="F512" i="4"/>
  <c r="G512" i="4"/>
  <c r="H512" i="4"/>
  <c r="I512" i="4"/>
  <c r="J512" i="4"/>
  <c r="K512" i="4"/>
  <c r="L512" i="4"/>
  <c r="O512" i="4"/>
  <c r="A513" i="4"/>
  <c r="O513" i="4" s="1"/>
  <c r="B513" i="4"/>
  <c r="C513" i="4"/>
  <c r="D513" i="4"/>
  <c r="E513" i="4"/>
  <c r="F513" i="4"/>
  <c r="G513" i="4"/>
  <c r="H513" i="4"/>
  <c r="I513" i="4"/>
  <c r="J513" i="4"/>
  <c r="K513" i="4"/>
  <c r="L513" i="4"/>
  <c r="A514" i="4"/>
  <c r="B514" i="4"/>
  <c r="C514" i="4"/>
  <c r="D514" i="4"/>
  <c r="E514" i="4"/>
  <c r="F514" i="4"/>
  <c r="G514" i="4"/>
  <c r="H514" i="4"/>
  <c r="I514" i="4"/>
  <c r="J514" i="4"/>
  <c r="K514" i="4"/>
  <c r="L514" i="4"/>
  <c r="O514" i="4"/>
  <c r="A515" i="4"/>
  <c r="B515" i="4"/>
  <c r="C515" i="4"/>
  <c r="D515" i="4"/>
  <c r="E515" i="4"/>
  <c r="F515" i="4"/>
  <c r="G515" i="4"/>
  <c r="H515" i="4"/>
  <c r="I515" i="4"/>
  <c r="J515" i="4"/>
  <c r="K515" i="4"/>
  <c r="L515" i="4"/>
  <c r="O515" i="4"/>
  <c r="A516" i="4"/>
  <c r="B516" i="4"/>
  <c r="C516" i="4"/>
  <c r="D516" i="4"/>
  <c r="E516" i="4"/>
  <c r="F516" i="4"/>
  <c r="G516" i="4"/>
  <c r="H516" i="4"/>
  <c r="I516" i="4"/>
  <c r="J516" i="4"/>
  <c r="K516" i="4"/>
  <c r="L516" i="4"/>
  <c r="A517" i="4"/>
  <c r="B517" i="4"/>
  <c r="O517" i="4" s="1"/>
  <c r="C517" i="4"/>
  <c r="D517" i="4"/>
  <c r="E517" i="4"/>
  <c r="F517" i="4"/>
  <c r="G517" i="4"/>
  <c r="H517" i="4"/>
  <c r="I517" i="4"/>
  <c r="J517" i="4"/>
  <c r="K517" i="4"/>
  <c r="L517" i="4"/>
  <c r="A518" i="4"/>
  <c r="B518" i="4"/>
  <c r="C518" i="4"/>
  <c r="D518" i="4"/>
  <c r="E518" i="4"/>
  <c r="F518" i="4"/>
  <c r="G518" i="4"/>
  <c r="H518" i="4"/>
  <c r="I518" i="4"/>
  <c r="J518" i="4"/>
  <c r="K518" i="4"/>
  <c r="L518" i="4"/>
  <c r="O518" i="4"/>
  <c r="A519" i="4"/>
  <c r="B519" i="4"/>
  <c r="C519" i="4"/>
  <c r="D519" i="4"/>
  <c r="E519" i="4"/>
  <c r="F519" i="4"/>
  <c r="G519" i="4"/>
  <c r="H519" i="4"/>
  <c r="I519" i="4"/>
  <c r="J519" i="4"/>
  <c r="K519" i="4"/>
  <c r="L519" i="4"/>
  <c r="A520" i="4"/>
  <c r="B520" i="4"/>
  <c r="C520" i="4"/>
  <c r="O520" i="4" s="1"/>
  <c r="D520" i="4"/>
  <c r="E520" i="4"/>
  <c r="F520" i="4"/>
  <c r="G520" i="4"/>
  <c r="H520" i="4"/>
  <c r="I520" i="4"/>
  <c r="J520" i="4"/>
  <c r="K520" i="4"/>
  <c r="L520" i="4"/>
  <c r="A521" i="4"/>
  <c r="B521" i="4"/>
  <c r="C521" i="4"/>
  <c r="D521" i="4"/>
  <c r="E521" i="4"/>
  <c r="F521" i="4"/>
  <c r="G521" i="4"/>
  <c r="H521" i="4"/>
  <c r="I521" i="4"/>
  <c r="J521" i="4"/>
  <c r="K521" i="4"/>
  <c r="L521" i="4"/>
  <c r="A522" i="4"/>
  <c r="B522" i="4"/>
  <c r="C522" i="4"/>
  <c r="D522" i="4"/>
  <c r="E522" i="4"/>
  <c r="F522" i="4"/>
  <c r="G522" i="4"/>
  <c r="H522" i="4"/>
  <c r="I522" i="4"/>
  <c r="J522" i="4"/>
  <c r="K522" i="4"/>
  <c r="L522" i="4"/>
  <c r="A523" i="4"/>
  <c r="B523" i="4"/>
  <c r="C523" i="4"/>
  <c r="D523" i="4"/>
  <c r="E523" i="4"/>
  <c r="F523" i="4"/>
  <c r="G523" i="4"/>
  <c r="H523" i="4"/>
  <c r="I523" i="4"/>
  <c r="J523" i="4"/>
  <c r="K523" i="4"/>
  <c r="L523" i="4"/>
  <c r="O523" i="4"/>
  <c r="A524" i="4"/>
  <c r="O524" i="4" s="1"/>
  <c r="B524" i="4"/>
  <c r="C524" i="4"/>
  <c r="D524" i="4"/>
  <c r="E524" i="4"/>
  <c r="F524" i="4"/>
  <c r="G524" i="4"/>
  <c r="H524" i="4"/>
  <c r="I524" i="4"/>
  <c r="J524" i="4"/>
  <c r="K524" i="4"/>
  <c r="L524" i="4"/>
  <c r="A525" i="4"/>
  <c r="B525" i="4"/>
  <c r="O525" i="4" s="1"/>
  <c r="C525" i="4"/>
  <c r="D525" i="4"/>
  <c r="E525" i="4"/>
  <c r="F525" i="4"/>
  <c r="G525" i="4"/>
  <c r="H525" i="4"/>
  <c r="I525" i="4"/>
  <c r="J525" i="4"/>
  <c r="K525" i="4"/>
  <c r="L525" i="4"/>
  <c r="A526" i="4"/>
  <c r="B526" i="4"/>
  <c r="C526" i="4"/>
  <c r="D526" i="4"/>
  <c r="E526" i="4"/>
  <c r="F526" i="4"/>
  <c r="G526" i="4"/>
  <c r="H526" i="4"/>
  <c r="I526" i="4"/>
  <c r="J526" i="4"/>
  <c r="K526" i="4"/>
  <c r="L526" i="4"/>
  <c r="O526" i="4"/>
  <c r="A527" i="4"/>
  <c r="B527" i="4"/>
  <c r="C527" i="4"/>
  <c r="D527" i="4"/>
  <c r="E527" i="4"/>
  <c r="F527" i="4"/>
  <c r="G527" i="4"/>
  <c r="H527" i="4"/>
  <c r="I527" i="4"/>
  <c r="J527" i="4"/>
  <c r="K527" i="4"/>
  <c r="L527" i="4"/>
  <c r="A528" i="4"/>
  <c r="B528" i="4"/>
  <c r="C528" i="4"/>
  <c r="O528" i="4" s="1"/>
  <c r="D528" i="4"/>
  <c r="E528" i="4"/>
  <c r="F528" i="4"/>
  <c r="G528" i="4"/>
  <c r="H528" i="4"/>
  <c r="I528" i="4"/>
  <c r="J528" i="4"/>
  <c r="K528" i="4"/>
  <c r="L528" i="4"/>
  <c r="A529" i="4"/>
  <c r="B529" i="4"/>
  <c r="C529" i="4"/>
  <c r="D529" i="4"/>
  <c r="E529" i="4"/>
  <c r="F529" i="4"/>
  <c r="G529" i="4"/>
  <c r="H529" i="4"/>
  <c r="I529" i="4"/>
  <c r="J529" i="4"/>
  <c r="K529" i="4"/>
  <c r="L529" i="4"/>
  <c r="A530" i="4"/>
  <c r="B530" i="4"/>
  <c r="C530" i="4"/>
  <c r="O530" i="4" s="1"/>
  <c r="D530" i="4"/>
  <c r="E530" i="4"/>
  <c r="F530" i="4"/>
  <c r="G530" i="4"/>
  <c r="H530" i="4"/>
  <c r="I530" i="4"/>
  <c r="J530" i="4"/>
  <c r="K530" i="4"/>
  <c r="L530" i="4"/>
  <c r="A531" i="4"/>
  <c r="B531" i="4"/>
  <c r="C531" i="4"/>
  <c r="D531" i="4"/>
  <c r="E531" i="4"/>
  <c r="F531" i="4"/>
  <c r="G531" i="4"/>
  <c r="H531" i="4"/>
  <c r="I531" i="4"/>
  <c r="J531" i="4"/>
  <c r="K531" i="4"/>
  <c r="L531" i="4"/>
  <c r="O531" i="4"/>
  <c r="A532" i="4"/>
  <c r="O532" i="4" s="1"/>
  <c r="B532" i="4"/>
  <c r="C532" i="4"/>
  <c r="D532" i="4"/>
  <c r="E532" i="4"/>
  <c r="F532" i="4"/>
  <c r="G532" i="4"/>
  <c r="H532" i="4"/>
  <c r="I532" i="4"/>
  <c r="J532" i="4"/>
  <c r="K532" i="4"/>
  <c r="L532" i="4"/>
  <c r="A533" i="4"/>
  <c r="B533" i="4"/>
  <c r="C533" i="4"/>
  <c r="D533" i="4"/>
  <c r="E533" i="4"/>
  <c r="F533" i="4"/>
  <c r="G533" i="4"/>
  <c r="H533" i="4"/>
  <c r="I533" i="4"/>
  <c r="J533" i="4"/>
  <c r="K533" i="4"/>
  <c r="L533" i="4"/>
  <c r="O533" i="4"/>
  <c r="A534" i="4"/>
  <c r="O534" i="4" s="1"/>
  <c r="B534" i="4"/>
  <c r="C534" i="4"/>
  <c r="D534" i="4"/>
  <c r="E534" i="4"/>
  <c r="F534" i="4"/>
  <c r="G534" i="4"/>
  <c r="H534" i="4"/>
  <c r="I534" i="4"/>
  <c r="J534" i="4"/>
  <c r="K534" i="4"/>
  <c r="L534" i="4"/>
  <c r="A535" i="4"/>
  <c r="B535" i="4"/>
  <c r="C535" i="4"/>
  <c r="D535" i="4"/>
  <c r="E535" i="4"/>
  <c r="F535" i="4"/>
  <c r="G535" i="4"/>
  <c r="H535" i="4"/>
  <c r="I535" i="4"/>
  <c r="J535" i="4"/>
  <c r="K535" i="4"/>
  <c r="L535" i="4"/>
  <c r="A536" i="4"/>
  <c r="B536" i="4"/>
  <c r="C536" i="4"/>
  <c r="D536" i="4"/>
  <c r="E536" i="4"/>
  <c r="F536" i="4"/>
  <c r="G536" i="4"/>
  <c r="H536" i="4"/>
  <c r="I536" i="4"/>
  <c r="J536" i="4"/>
  <c r="K536" i="4"/>
  <c r="L536" i="4"/>
  <c r="O536" i="4"/>
  <c r="A537" i="4"/>
  <c r="O537" i="4" s="1"/>
  <c r="B537" i="4"/>
  <c r="C537" i="4"/>
  <c r="D537" i="4"/>
  <c r="E537" i="4"/>
  <c r="F537" i="4"/>
  <c r="G537" i="4"/>
  <c r="H537" i="4"/>
  <c r="I537" i="4"/>
  <c r="J537" i="4"/>
  <c r="K537" i="4"/>
  <c r="L537" i="4"/>
  <c r="A538" i="4"/>
  <c r="B538" i="4"/>
  <c r="C538" i="4"/>
  <c r="D538" i="4"/>
  <c r="E538" i="4"/>
  <c r="F538" i="4"/>
  <c r="G538" i="4"/>
  <c r="H538" i="4"/>
  <c r="I538" i="4"/>
  <c r="J538" i="4"/>
  <c r="K538" i="4"/>
  <c r="L538" i="4"/>
  <c r="O538" i="4"/>
  <c r="A539" i="4"/>
  <c r="O539" i="4" s="1"/>
  <c r="B539" i="4"/>
  <c r="C539" i="4"/>
  <c r="D539" i="4"/>
  <c r="E539" i="4"/>
  <c r="F539" i="4"/>
  <c r="G539" i="4"/>
  <c r="H539" i="4"/>
  <c r="I539" i="4"/>
  <c r="J539" i="4"/>
  <c r="K539" i="4"/>
  <c r="L539" i="4"/>
  <c r="A540" i="4"/>
  <c r="B540" i="4"/>
  <c r="C540" i="4"/>
  <c r="D540" i="4"/>
  <c r="E540" i="4"/>
  <c r="F540" i="4"/>
  <c r="G540" i="4"/>
  <c r="H540" i="4"/>
  <c r="I540" i="4"/>
  <c r="J540" i="4"/>
  <c r="K540" i="4"/>
  <c r="L540" i="4"/>
  <c r="A541" i="4"/>
  <c r="B541" i="4"/>
  <c r="O541" i="4" s="1"/>
  <c r="C541" i="4"/>
  <c r="D541" i="4"/>
  <c r="E541" i="4"/>
  <c r="F541" i="4"/>
  <c r="G541" i="4"/>
  <c r="H541" i="4"/>
  <c r="I541" i="4"/>
  <c r="J541" i="4"/>
  <c r="K541" i="4"/>
  <c r="L541" i="4"/>
  <c r="A542" i="4"/>
  <c r="B542" i="4"/>
  <c r="C542" i="4"/>
  <c r="D542" i="4"/>
  <c r="E542" i="4"/>
  <c r="F542" i="4"/>
  <c r="G542" i="4"/>
  <c r="H542" i="4"/>
  <c r="I542" i="4"/>
  <c r="J542" i="4"/>
  <c r="K542" i="4"/>
  <c r="L542" i="4"/>
  <c r="O542" i="4"/>
  <c r="A543" i="4"/>
  <c r="B543" i="4"/>
  <c r="O543" i="4" s="1"/>
  <c r="C543" i="4"/>
  <c r="D543" i="4"/>
  <c r="E543" i="4"/>
  <c r="F543" i="4"/>
  <c r="G543" i="4"/>
  <c r="H543" i="4"/>
  <c r="I543" i="4"/>
  <c r="J543" i="4"/>
  <c r="K543" i="4"/>
  <c r="L543" i="4"/>
  <c r="A544" i="4"/>
  <c r="B544" i="4"/>
  <c r="C544" i="4"/>
  <c r="O544" i="4" s="1"/>
  <c r="D544" i="4"/>
  <c r="E544" i="4"/>
  <c r="F544" i="4"/>
  <c r="G544" i="4"/>
  <c r="H544" i="4"/>
  <c r="I544" i="4"/>
  <c r="J544" i="4"/>
  <c r="K544" i="4"/>
  <c r="L544" i="4"/>
  <c r="A545" i="4"/>
  <c r="O545" i="4" s="1"/>
  <c r="B545" i="4"/>
  <c r="C545" i="4"/>
  <c r="D545" i="4"/>
  <c r="E545" i="4"/>
  <c r="F545" i="4"/>
  <c r="G545" i="4"/>
  <c r="H545" i="4"/>
  <c r="I545" i="4"/>
  <c r="J545" i="4"/>
  <c r="K545" i="4"/>
  <c r="L545" i="4"/>
  <c r="A546" i="4"/>
  <c r="B546" i="4"/>
  <c r="C546" i="4"/>
  <c r="D546" i="4"/>
  <c r="E546" i="4"/>
  <c r="F546" i="4"/>
  <c r="G546" i="4"/>
  <c r="H546" i="4"/>
  <c r="I546" i="4"/>
  <c r="J546" i="4"/>
  <c r="K546" i="4"/>
  <c r="L546" i="4"/>
  <c r="A547" i="4"/>
  <c r="O547" i="4" s="1"/>
  <c r="B547" i="4"/>
  <c r="C547" i="4"/>
  <c r="D547" i="4"/>
  <c r="E547" i="4"/>
  <c r="F547" i="4"/>
  <c r="G547" i="4"/>
  <c r="H547" i="4"/>
  <c r="I547" i="4"/>
  <c r="J547" i="4"/>
  <c r="K547" i="4"/>
  <c r="L547" i="4"/>
  <c r="A3" i="11"/>
  <c r="B3" i="11"/>
  <c r="C3" i="11"/>
  <c r="D3" i="11"/>
  <c r="G3" i="11"/>
  <c r="H3" i="11"/>
  <c r="I3" i="11"/>
  <c r="L3" i="11"/>
  <c r="N3" i="11"/>
  <c r="O3" i="11"/>
  <c r="R3" i="11"/>
  <c r="V3" i="11" s="1"/>
  <c r="U3" i="11"/>
  <c r="W3" i="11" s="1"/>
  <c r="Y3" i="11"/>
  <c r="Z3" i="11"/>
  <c r="AA3" i="11"/>
  <c r="AB3" i="11"/>
  <c r="AD3" i="11"/>
  <c r="AE3" i="11"/>
  <c r="AH3" i="11"/>
  <c r="A4" i="11"/>
  <c r="B4" i="11"/>
  <c r="C4" i="11"/>
  <c r="D4" i="11"/>
  <c r="G4" i="11"/>
  <c r="H4" i="11"/>
  <c r="I4" i="11"/>
  <c r="L4" i="11"/>
  <c r="N4" i="11"/>
  <c r="O4" i="11"/>
  <c r="R4" i="11"/>
  <c r="U4" i="11"/>
  <c r="V4" i="11"/>
  <c r="W4" i="11"/>
  <c r="Y4" i="11"/>
  <c r="Z4" i="11"/>
  <c r="AA4" i="11"/>
  <c r="AB4" i="11"/>
  <c r="AD4" i="11"/>
  <c r="AE4" i="11"/>
  <c r="AH4" i="11"/>
  <c r="A5" i="11"/>
  <c r="B5" i="11"/>
  <c r="C5" i="11"/>
  <c r="D5" i="11"/>
  <c r="G5" i="11"/>
  <c r="H5" i="11"/>
  <c r="I5" i="11"/>
  <c r="L5" i="11"/>
  <c r="N5" i="11"/>
  <c r="V5" i="11" s="1"/>
  <c r="O5" i="11"/>
  <c r="R5" i="11"/>
  <c r="U5" i="11"/>
  <c r="W5" i="11" s="1"/>
  <c r="Y5" i="11"/>
  <c r="Z5" i="11"/>
  <c r="AA5" i="11"/>
  <c r="AB5" i="11"/>
  <c r="AD5" i="11"/>
  <c r="AE5" i="11"/>
  <c r="AH5" i="11"/>
  <c r="A6" i="11"/>
  <c r="B6" i="11"/>
  <c r="C6" i="11"/>
  <c r="D6" i="11"/>
  <c r="G6" i="11"/>
  <c r="H6" i="11"/>
  <c r="I6" i="11"/>
  <c r="L6" i="11"/>
  <c r="N6" i="11"/>
  <c r="O6" i="11"/>
  <c r="R6" i="11"/>
  <c r="U6" i="11"/>
  <c r="W6" i="11" s="1"/>
  <c r="V6" i="11"/>
  <c r="Y6" i="11"/>
  <c r="Z6" i="11" s="1"/>
  <c r="AA6" i="11"/>
  <c r="AB6" i="11"/>
  <c r="AD6" i="11"/>
  <c r="AE6" i="11"/>
  <c r="AH6" i="11"/>
  <c r="A7" i="11"/>
  <c r="B7" i="11"/>
  <c r="C7" i="11"/>
  <c r="D7" i="11"/>
  <c r="G7" i="11"/>
  <c r="H7" i="11"/>
  <c r="I7" i="11"/>
  <c r="L7" i="11"/>
  <c r="N7" i="11"/>
  <c r="O7" i="11"/>
  <c r="R7" i="11"/>
  <c r="U7" i="11"/>
  <c r="V7" i="11"/>
  <c r="W7" i="11"/>
  <c r="X7" i="11"/>
  <c r="Y7" i="11"/>
  <c r="Z7" i="11" s="1"/>
  <c r="AA7" i="11"/>
  <c r="AB7" i="11"/>
  <c r="AD7" i="11"/>
  <c r="AE7" i="11"/>
  <c r="AF7" i="11"/>
  <c r="AH7" i="11"/>
  <c r="A8" i="11"/>
  <c r="B8" i="11"/>
  <c r="C8" i="11"/>
  <c r="D8" i="11"/>
  <c r="G8" i="11"/>
  <c r="H8" i="11"/>
  <c r="I8" i="11"/>
  <c r="L8" i="11"/>
  <c r="N8" i="11"/>
  <c r="W8" i="11" s="1"/>
  <c r="O8" i="11"/>
  <c r="R8" i="11"/>
  <c r="V8" i="11" s="1"/>
  <c r="U8" i="11"/>
  <c r="Y8" i="11"/>
  <c r="AA8" i="11"/>
  <c r="AB8" i="11"/>
  <c r="AD8" i="11"/>
  <c r="AE8" i="11"/>
  <c r="AH8" i="11"/>
  <c r="A9" i="11"/>
  <c r="B9" i="11"/>
  <c r="C9" i="11"/>
  <c r="D9" i="11"/>
  <c r="G9" i="11"/>
  <c r="H9" i="11"/>
  <c r="I9" i="11"/>
  <c r="L9" i="11"/>
  <c r="N9" i="11"/>
  <c r="O9" i="11"/>
  <c r="R9" i="11"/>
  <c r="V9" i="11" s="1"/>
  <c r="U9" i="11"/>
  <c r="W9" i="11"/>
  <c r="Y9" i="11"/>
  <c r="Z9" i="11"/>
  <c r="AA9" i="11"/>
  <c r="AB9" i="11"/>
  <c r="AD9" i="11"/>
  <c r="AE9" i="11"/>
  <c r="AH9" i="11"/>
  <c r="A10" i="11"/>
  <c r="B10" i="11"/>
  <c r="C10" i="11"/>
  <c r="D10" i="11"/>
  <c r="G10" i="11"/>
  <c r="H10" i="11"/>
  <c r="I10" i="11"/>
  <c r="L10" i="11"/>
  <c r="N10" i="11"/>
  <c r="W10" i="11" s="1"/>
  <c r="O10" i="11"/>
  <c r="R10" i="11"/>
  <c r="U10" i="11"/>
  <c r="Y10" i="11"/>
  <c r="Z10" i="11" s="1"/>
  <c r="AA10" i="11"/>
  <c r="AB10" i="11"/>
  <c r="AD10" i="11"/>
  <c r="AE10" i="11"/>
  <c r="AH10" i="11"/>
  <c r="A11" i="11"/>
  <c r="B11" i="11"/>
  <c r="C11" i="11"/>
  <c r="D11" i="11"/>
  <c r="G11" i="11"/>
  <c r="H11" i="11"/>
  <c r="I11" i="11"/>
  <c r="L11" i="11"/>
  <c r="N11" i="11"/>
  <c r="O11" i="11"/>
  <c r="R11" i="11"/>
  <c r="V11" i="11" s="1"/>
  <c r="U11" i="11"/>
  <c r="W11" i="11" s="1"/>
  <c r="Y11" i="11"/>
  <c r="Z11" i="11"/>
  <c r="AA11" i="11"/>
  <c r="AB11" i="11"/>
  <c r="AD11" i="11"/>
  <c r="AE11" i="11"/>
  <c r="AH11" i="11"/>
  <c r="A12" i="11"/>
  <c r="B12" i="11"/>
  <c r="C12" i="11"/>
  <c r="D12" i="11"/>
  <c r="G12" i="11"/>
  <c r="H12" i="11"/>
  <c r="I12" i="11"/>
  <c r="L12" i="11"/>
  <c r="N12" i="11"/>
  <c r="O12" i="11"/>
  <c r="R12" i="11"/>
  <c r="V12" i="11" s="1"/>
  <c r="U12" i="11"/>
  <c r="W12" i="11"/>
  <c r="Y12" i="11"/>
  <c r="Z12" i="11" s="1"/>
  <c r="AA12" i="11"/>
  <c r="AB12" i="11"/>
  <c r="AD12" i="11"/>
  <c r="AE12" i="11"/>
  <c r="AH12" i="11"/>
  <c r="A13" i="11"/>
  <c r="B13" i="11"/>
  <c r="C13" i="11"/>
  <c r="D13" i="11"/>
  <c r="G13" i="11"/>
  <c r="H13" i="11"/>
  <c r="I13" i="11"/>
  <c r="L13" i="11"/>
  <c r="N13" i="11"/>
  <c r="O13" i="11"/>
  <c r="R13" i="11"/>
  <c r="U13" i="11"/>
  <c r="Y13" i="11"/>
  <c r="Z13" i="11"/>
  <c r="AA13" i="11"/>
  <c r="AB13" i="11"/>
  <c r="AD13" i="11"/>
  <c r="AE13" i="11"/>
  <c r="AH13" i="11"/>
  <c r="A14" i="11"/>
  <c r="B14" i="11"/>
  <c r="C14" i="11"/>
  <c r="D14" i="11"/>
  <c r="G14" i="11"/>
  <c r="H14" i="11"/>
  <c r="I14" i="11"/>
  <c r="L14" i="11"/>
  <c r="N14" i="11"/>
  <c r="O14" i="11"/>
  <c r="R14" i="11"/>
  <c r="V14" i="11" s="1"/>
  <c r="U14" i="11"/>
  <c r="W14" i="11" s="1"/>
  <c r="Y14" i="11"/>
  <c r="Z14" i="11" s="1"/>
  <c r="AA14" i="11"/>
  <c r="AB14" i="11"/>
  <c r="AD14" i="11"/>
  <c r="AE14" i="11"/>
  <c r="AH14" i="11"/>
  <c r="A15" i="11"/>
  <c r="B15" i="11"/>
  <c r="C15" i="11"/>
  <c r="D15" i="11"/>
  <c r="G15" i="11"/>
  <c r="H15" i="11"/>
  <c r="I15" i="11"/>
  <c r="L15" i="11"/>
  <c r="N15" i="11"/>
  <c r="O15" i="11"/>
  <c r="R15" i="11"/>
  <c r="U15" i="11"/>
  <c r="V15" i="11"/>
  <c r="W15" i="11"/>
  <c r="Y15" i="11"/>
  <c r="Z15" i="11" s="1"/>
  <c r="AA15" i="11"/>
  <c r="AB15" i="11"/>
  <c r="AD15" i="11"/>
  <c r="AE15" i="11"/>
  <c r="AH15" i="11"/>
  <c r="A16" i="11"/>
  <c r="B16" i="11"/>
  <c r="C16" i="11"/>
  <c r="D16" i="11"/>
  <c r="G16" i="11"/>
  <c r="H16" i="11"/>
  <c r="I16" i="11"/>
  <c r="L16" i="11"/>
  <c r="N16" i="11"/>
  <c r="W16" i="11" s="1"/>
  <c r="O16" i="11"/>
  <c r="R16" i="11"/>
  <c r="V16" i="11" s="1"/>
  <c r="U16" i="11"/>
  <c r="Y16" i="11"/>
  <c r="Z16" i="11" s="1"/>
  <c r="AA16" i="11"/>
  <c r="AB16" i="11"/>
  <c r="AD16" i="11"/>
  <c r="AE16" i="11"/>
  <c r="AH16" i="11"/>
  <c r="A17" i="11"/>
  <c r="B17" i="11"/>
  <c r="C17" i="11"/>
  <c r="D17" i="11"/>
  <c r="G17" i="11"/>
  <c r="H17" i="11"/>
  <c r="I17" i="11"/>
  <c r="L17" i="11"/>
  <c r="N17" i="11"/>
  <c r="O17" i="11"/>
  <c r="R17" i="11"/>
  <c r="U17" i="11"/>
  <c r="V17" i="11"/>
  <c r="W17" i="11"/>
  <c r="Y17" i="11"/>
  <c r="Z17" i="11"/>
  <c r="AA17" i="11"/>
  <c r="AB17" i="11"/>
  <c r="AD17" i="11"/>
  <c r="AE17" i="11"/>
  <c r="AH17" i="11"/>
  <c r="A18" i="11"/>
  <c r="B18" i="11"/>
  <c r="C18" i="11"/>
  <c r="D18" i="11"/>
  <c r="G18" i="11"/>
  <c r="H18" i="11"/>
  <c r="I18" i="11"/>
  <c r="L18" i="11"/>
  <c r="N18" i="11"/>
  <c r="O18" i="11"/>
  <c r="R18" i="11"/>
  <c r="U18" i="11"/>
  <c r="Y18" i="11"/>
  <c r="Z18" i="11"/>
  <c r="AA18" i="11"/>
  <c r="AB18" i="11"/>
  <c r="AD18" i="11"/>
  <c r="AE18" i="11"/>
  <c r="AH18" i="11"/>
  <c r="A19" i="11"/>
  <c r="B19" i="11"/>
  <c r="C19" i="11"/>
  <c r="D19" i="11"/>
  <c r="G19" i="11"/>
  <c r="H19" i="11"/>
  <c r="I19" i="11"/>
  <c r="L19" i="11"/>
  <c r="N19" i="11"/>
  <c r="O19" i="11"/>
  <c r="R19" i="11"/>
  <c r="V19" i="11" s="1"/>
  <c r="U19" i="11"/>
  <c r="W19" i="11" s="1"/>
  <c r="Y19" i="11"/>
  <c r="Z19" i="11"/>
  <c r="AA19" i="11"/>
  <c r="AB19" i="11"/>
  <c r="AD19" i="11"/>
  <c r="AE19" i="11"/>
  <c r="AH19" i="11"/>
  <c r="A20" i="11"/>
  <c r="B20" i="11"/>
  <c r="C20" i="11"/>
  <c r="D20" i="11"/>
  <c r="G20" i="11"/>
  <c r="H20" i="11"/>
  <c r="I20" i="11"/>
  <c r="L20" i="11"/>
  <c r="N20" i="11"/>
  <c r="O20" i="11"/>
  <c r="R20" i="11"/>
  <c r="U20" i="11"/>
  <c r="V20" i="11"/>
  <c r="W20" i="11"/>
  <c r="X20" i="11"/>
  <c r="Y20" i="11"/>
  <c r="Z20" i="11" s="1"/>
  <c r="AA20" i="11"/>
  <c r="AB20" i="11"/>
  <c r="AD20" i="11"/>
  <c r="AE20" i="11"/>
  <c r="AF20" i="11"/>
  <c r="AH20" i="11"/>
  <c r="A21" i="11"/>
  <c r="B21" i="11"/>
  <c r="C21" i="11"/>
  <c r="D21" i="11"/>
  <c r="G21" i="11"/>
  <c r="H21" i="11"/>
  <c r="I21" i="11"/>
  <c r="L21" i="11"/>
  <c r="N21" i="11"/>
  <c r="W21" i="11" s="1"/>
  <c r="O21" i="11"/>
  <c r="R21" i="11"/>
  <c r="U21" i="11"/>
  <c r="V21" i="11"/>
  <c r="Y21" i="11"/>
  <c r="Z21" i="11"/>
  <c r="AA21" i="11"/>
  <c r="AB21" i="11"/>
  <c r="AD21" i="11"/>
  <c r="AE21" i="11"/>
  <c r="AH21" i="11"/>
  <c r="A22" i="11"/>
  <c r="B22" i="11"/>
  <c r="C22" i="11"/>
  <c r="D22" i="11"/>
  <c r="G22" i="11"/>
  <c r="H22" i="11"/>
  <c r="I22" i="11"/>
  <c r="L22" i="11"/>
  <c r="N22" i="11"/>
  <c r="O22" i="11"/>
  <c r="R22" i="11"/>
  <c r="V22" i="11" s="1"/>
  <c r="U22" i="11"/>
  <c r="W22" i="11" s="1"/>
  <c r="Y22" i="11"/>
  <c r="Z22" i="11" s="1"/>
  <c r="AA22" i="11"/>
  <c r="AB22" i="11"/>
  <c r="AD22" i="11"/>
  <c r="AE22" i="11"/>
  <c r="AH22" i="11"/>
  <c r="A23" i="11"/>
  <c r="B23" i="11"/>
  <c r="C23" i="11"/>
  <c r="D23" i="11"/>
  <c r="G23" i="11"/>
  <c r="H23" i="11"/>
  <c r="I23" i="11"/>
  <c r="L23" i="11"/>
  <c r="N23" i="11"/>
  <c r="O23" i="11"/>
  <c r="R23" i="11"/>
  <c r="V23" i="11" s="1"/>
  <c r="U23" i="11"/>
  <c r="W23" i="11"/>
  <c r="Y23" i="11"/>
  <c r="Z23" i="11" s="1"/>
  <c r="AA23" i="11"/>
  <c r="AB23" i="11"/>
  <c r="AD23" i="11"/>
  <c r="AE23" i="11"/>
  <c r="AH23" i="11"/>
  <c r="A24" i="11"/>
  <c r="B24" i="11"/>
  <c r="C24" i="11"/>
  <c r="D24" i="11"/>
  <c r="G24" i="11"/>
  <c r="H24" i="11"/>
  <c r="I24" i="11"/>
  <c r="L24" i="11"/>
  <c r="N24" i="11"/>
  <c r="O24" i="11"/>
  <c r="Z24" i="11" s="1"/>
  <c r="R24" i="11"/>
  <c r="V24" i="11" s="1"/>
  <c r="U24" i="11"/>
  <c r="W24" i="11"/>
  <c r="Y24" i="11"/>
  <c r="AA24" i="11"/>
  <c r="AB24" i="11"/>
  <c r="AD24" i="11"/>
  <c r="AE24" i="11"/>
  <c r="AH24" i="11"/>
  <c r="A25" i="11"/>
  <c r="B25" i="11"/>
  <c r="C25" i="11"/>
  <c r="D25" i="11"/>
  <c r="G25" i="11"/>
  <c r="H25" i="11"/>
  <c r="I25" i="11"/>
  <c r="L25" i="11"/>
  <c r="N25" i="11"/>
  <c r="O25" i="11"/>
  <c r="R25" i="11"/>
  <c r="U25" i="11"/>
  <c r="Y25" i="11"/>
  <c r="Z25" i="11"/>
  <c r="AA25" i="11"/>
  <c r="AB25" i="11"/>
  <c r="AD25" i="11"/>
  <c r="AE25" i="11"/>
  <c r="AH25" i="11"/>
  <c r="A26" i="11"/>
  <c r="B26" i="11"/>
  <c r="C26" i="11"/>
  <c r="D26" i="11"/>
  <c r="G26" i="11"/>
  <c r="H26" i="11"/>
  <c r="I26" i="11"/>
  <c r="L26" i="11"/>
  <c r="N26" i="11"/>
  <c r="O26" i="11"/>
  <c r="R26" i="11"/>
  <c r="U26" i="11"/>
  <c r="W26" i="11" s="1"/>
  <c r="Y26" i="11"/>
  <c r="Z26" i="11" s="1"/>
  <c r="AA26" i="11"/>
  <c r="AB26" i="11"/>
  <c r="AD26" i="11"/>
  <c r="AE26" i="11"/>
  <c r="AH26" i="11"/>
  <c r="A27" i="11"/>
  <c r="B27" i="11"/>
  <c r="C27" i="11"/>
  <c r="D27" i="11"/>
  <c r="G27" i="11"/>
  <c r="H27" i="11"/>
  <c r="I27" i="11"/>
  <c r="L27" i="11"/>
  <c r="N27" i="11"/>
  <c r="O27" i="11"/>
  <c r="R27" i="11"/>
  <c r="V27" i="11" s="1"/>
  <c r="U27" i="11"/>
  <c r="W27" i="11" s="1"/>
  <c r="Y27" i="11"/>
  <c r="Z27" i="11"/>
  <c r="AA27" i="11"/>
  <c r="AB27" i="11"/>
  <c r="AD27" i="11"/>
  <c r="AE27" i="11"/>
  <c r="AH27" i="11"/>
  <c r="A28" i="11"/>
  <c r="B28" i="11"/>
  <c r="C28" i="11"/>
  <c r="D28" i="11"/>
  <c r="G28" i="11"/>
  <c r="H28" i="11"/>
  <c r="I28" i="11"/>
  <c r="L28" i="11"/>
  <c r="N28" i="11"/>
  <c r="O28" i="11"/>
  <c r="R28" i="11"/>
  <c r="V28" i="11" s="1"/>
  <c r="AF28" i="11" s="1"/>
  <c r="U28" i="11"/>
  <c r="W28" i="11"/>
  <c r="Y28" i="11"/>
  <c r="AA28" i="11"/>
  <c r="AB28" i="11"/>
  <c r="AD28" i="11"/>
  <c r="AE28" i="11"/>
  <c r="AH28" i="11"/>
  <c r="A29" i="11"/>
  <c r="B29" i="11"/>
  <c r="C29" i="11"/>
  <c r="D29" i="11"/>
  <c r="G29" i="11"/>
  <c r="H29" i="11"/>
  <c r="I29" i="11"/>
  <c r="L29" i="11"/>
  <c r="N29" i="11"/>
  <c r="W29" i="11" s="1"/>
  <c r="O29" i="11"/>
  <c r="Z29" i="11" s="1"/>
  <c r="R29" i="11"/>
  <c r="V29" i="11" s="1"/>
  <c r="U29" i="11"/>
  <c r="Y29" i="11"/>
  <c r="AA29" i="11"/>
  <c r="AB29" i="11"/>
  <c r="AD29" i="11"/>
  <c r="AE29" i="11"/>
  <c r="AH29" i="11"/>
  <c r="A30" i="11"/>
  <c r="B30" i="11"/>
  <c r="C30" i="11"/>
  <c r="D30" i="11"/>
  <c r="G30" i="11"/>
  <c r="H30" i="11"/>
  <c r="I30" i="11"/>
  <c r="L30" i="11"/>
  <c r="N30" i="11"/>
  <c r="O30" i="11"/>
  <c r="R30" i="11"/>
  <c r="V30" i="11" s="1"/>
  <c r="U30" i="11"/>
  <c r="W30" i="11" s="1"/>
  <c r="Y30" i="11"/>
  <c r="Z30" i="11" s="1"/>
  <c r="AA30" i="11"/>
  <c r="AB30" i="11"/>
  <c r="AD30" i="11"/>
  <c r="AE30" i="11"/>
  <c r="AH30" i="11"/>
  <c r="A31" i="11"/>
  <c r="B31" i="11"/>
  <c r="C31" i="11"/>
  <c r="D31" i="11"/>
  <c r="G31" i="11"/>
  <c r="H31" i="11"/>
  <c r="I31" i="11"/>
  <c r="L31" i="11"/>
  <c r="N31" i="11"/>
  <c r="O31" i="11"/>
  <c r="R31" i="11"/>
  <c r="V31" i="11" s="1"/>
  <c r="U31" i="11"/>
  <c r="W31" i="11"/>
  <c r="Y31" i="11"/>
  <c r="Z31" i="11" s="1"/>
  <c r="AA31" i="11"/>
  <c r="AB31" i="11"/>
  <c r="AD31" i="11"/>
  <c r="AE31" i="11"/>
  <c r="AH31" i="11"/>
  <c r="A32" i="11"/>
  <c r="B32" i="11"/>
  <c r="C32" i="11"/>
  <c r="D32" i="11"/>
  <c r="G32" i="11"/>
  <c r="H32" i="11"/>
  <c r="I32" i="11"/>
  <c r="L32" i="11"/>
  <c r="N32" i="11"/>
  <c r="O32" i="11"/>
  <c r="Z32" i="11" s="1"/>
  <c r="R32" i="11"/>
  <c r="V32" i="11" s="1"/>
  <c r="U32" i="11"/>
  <c r="W32" i="11"/>
  <c r="Y32" i="11"/>
  <c r="AA32" i="11"/>
  <c r="AB32" i="11"/>
  <c r="AD32" i="11"/>
  <c r="AE32" i="11"/>
  <c r="AH32" i="11"/>
  <c r="A33" i="11"/>
  <c r="B33" i="11"/>
  <c r="C33" i="11"/>
  <c r="D33" i="11"/>
  <c r="G33" i="11"/>
  <c r="H33" i="11"/>
  <c r="I33" i="11"/>
  <c r="L33" i="11"/>
  <c r="N33" i="11"/>
  <c r="O33" i="11"/>
  <c r="R33" i="11"/>
  <c r="V33" i="11" s="1"/>
  <c r="U33" i="11"/>
  <c r="W33" i="11"/>
  <c r="Y33" i="11"/>
  <c r="Z33" i="11"/>
  <c r="AA33" i="11"/>
  <c r="AB33" i="11"/>
  <c r="AD33" i="11"/>
  <c r="AE33" i="11"/>
  <c r="AH33" i="11"/>
  <c r="A34" i="11"/>
  <c r="B34" i="11"/>
  <c r="C34" i="11"/>
  <c r="D34" i="11"/>
  <c r="G34" i="11"/>
  <c r="H34" i="11"/>
  <c r="I34" i="11"/>
  <c r="L34" i="11"/>
  <c r="N34" i="11"/>
  <c r="V34" i="11" s="1"/>
  <c r="O34" i="11"/>
  <c r="R34" i="11"/>
  <c r="U34" i="11"/>
  <c r="W34" i="11" s="1"/>
  <c r="Y34" i="11"/>
  <c r="Z34" i="11" s="1"/>
  <c r="AA34" i="11"/>
  <c r="AB34" i="11"/>
  <c r="AD34" i="11"/>
  <c r="AE34" i="11"/>
  <c r="AH34" i="11"/>
  <c r="A35" i="11"/>
  <c r="B35" i="11"/>
  <c r="C35" i="11"/>
  <c r="D35" i="11"/>
  <c r="G35" i="11"/>
  <c r="H35" i="11"/>
  <c r="I35" i="11"/>
  <c r="L35" i="11"/>
  <c r="N35" i="11"/>
  <c r="O35" i="11"/>
  <c r="R35" i="11"/>
  <c r="V35" i="11" s="1"/>
  <c r="U35" i="11"/>
  <c r="W35" i="11" s="1"/>
  <c r="Y35" i="11"/>
  <c r="Z35" i="11"/>
  <c r="AA35" i="11"/>
  <c r="AB35" i="11"/>
  <c r="AD35" i="11"/>
  <c r="AE35" i="11"/>
  <c r="AH35" i="11"/>
  <c r="A36" i="11"/>
  <c r="B36" i="11"/>
  <c r="C36" i="11"/>
  <c r="D36" i="11"/>
  <c r="G36" i="11"/>
  <c r="H36" i="11"/>
  <c r="I36" i="11"/>
  <c r="L36" i="11"/>
  <c r="N36" i="11"/>
  <c r="O36" i="11"/>
  <c r="R36" i="11"/>
  <c r="U36" i="11"/>
  <c r="V36" i="11"/>
  <c r="X36" i="11" s="1"/>
  <c r="W36" i="11"/>
  <c r="Y36" i="11"/>
  <c r="Z36" i="11" s="1"/>
  <c r="AA36" i="11"/>
  <c r="AB36" i="11"/>
  <c r="AD36" i="11"/>
  <c r="AE36" i="11"/>
  <c r="AH36" i="11"/>
  <c r="A37" i="11"/>
  <c r="B37" i="11"/>
  <c r="C37" i="11"/>
  <c r="D37" i="11"/>
  <c r="G37" i="11"/>
  <c r="H37" i="11"/>
  <c r="I37" i="11"/>
  <c r="L37" i="11"/>
  <c r="N37" i="11"/>
  <c r="W37" i="11" s="1"/>
  <c r="O37" i="11"/>
  <c r="Z37" i="11" s="1"/>
  <c r="R37" i="11"/>
  <c r="V37" i="11" s="1"/>
  <c r="U37" i="11"/>
  <c r="Y37" i="11"/>
  <c r="AA37" i="11"/>
  <c r="AB37" i="11"/>
  <c r="AD37" i="11"/>
  <c r="AE37" i="11"/>
  <c r="AH37" i="11"/>
  <c r="A38" i="11"/>
  <c r="B38" i="11"/>
  <c r="C38" i="11"/>
  <c r="D38" i="11"/>
  <c r="G38" i="11"/>
  <c r="H38" i="11"/>
  <c r="I38" i="11"/>
  <c r="L38" i="11"/>
  <c r="N38" i="11"/>
  <c r="O38" i="11"/>
  <c r="R38" i="11"/>
  <c r="V38" i="11" s="1"/>
  <c r="U38" i="11"/>
  <c r="W38" i="11" s="1"/>
  <c r="Y38" i="11"/>
  <c r="Z38" i="11" s="1"/>
  <c r="AA38" i="11"/>
  <c r="AB38" i="11"/>
  <c r="AD38" i="11"/>
  <c r="AE38" i="11"/>
  <c r="AH38" i="11"/>
  <c r="A39" i="11"/>
  <c r="B39" i="11"/>
  <c r="C39" i="11"/>
  <c r="D39" i="11"/>
  <c r="G39" i="11"/>
  <c r="H39" i="11"/>
  <c r="I39" i="11"/>
  <c r="L39" i="11"/>
  <c r="N39" i="11"/>
  <c r="O39" i="11"/>
  <c r="R39" i="11"/>
  <c r="V39" i="11" s="1"/>
  <c r="X39" i="11" s="1"/>
  <c r="U39" i="11"/>
  <c r="W39" i="11"/>
  <c r="Y39" i="11"/>
  <c r="Z39" i="11" s="1"/>
  <c r="AA39" i="11"/>
  <c r="AB39" i="11"/>
  <c r="AD39" i="11"/>
  <c r="AE39" i="11"/>
  <c r="AF39" i="11"/>
  <c r="AH39" i="11"/>
  <c r="A40" i="11"/>
  <c r="B40" i="11"/>
  <c r="C40" i="11"/>
  <c r="D40" i="11"/>
  <c r="G40" i="11"/>
  <c r="H40" i="11"/>
  <c r="I40" i="11"/>
  <c r="L40" i="11"/>
  <c r="N40" i="11"/>
  <c r="O40" i="11"/>
  <c r="Z40" i="11" s="1"/>
  <c r="R40" i="11"/>
  <c r="V40" i="11" s="1"/>
  <c r="U40" i="11"/>
  <c r="W40" i="11"/>
  <c r="Y40" i="11"/>
  <c r="AA40" i="11"/>
  <c r="AB40" i="11"/>
  <c r="AD40" i="11"/>
  <c r="AE40" i="11"/>
  <c r="AH40" i="11"/>
  <c r="A41" i="11"/>
  <c r="B41" i="11"/>
  <c r="C41" i="11"/>
  <c r="D41" i="11"/>
  <c r="G41" i="11"/>
  <c r="H41" i="11"/>
  <c r="I41" i="11"/>
  <c r="L41" i="11"/>
  <c r="N41" i="11"/>
  <c r="W41" i="11" s="1"/>
  <c r="O41" i="11"/>
  <c r="R41" i="11"/>
  <c r="U41" i="11"/>
  <c r="V41" i="11"/>
  <c r="Y41" i="11"/>
  <c r="Z41" i="11"/>
  <c r="AA41" i="11"/>
  <c r="AB41" i="11"/>
  <c r="AD41" i="11"/>
  <c r="AE41" i="11"/>
  <c r="AH41" i="11"/>
  <c r="A42" i="11"/>
  <c r="B42" i="11"/>
  <c r="C42" i="11"/>
  <c r="D42" i="11"/>
  <c r="G42" i="11"/>
  <c r="H42" i="11"/>
  <c r="I42" i="11"/>
  <c r="L42" i="11"/>
  <c r="N42" i="11"/>
  <c r="V42" i="11" s="1"/>
  <c r="O42" i="11"/>
  <c r="R42" i="11"/>
  <c r="U42" i="11"/>
  <c r="Y42" i="11"/>
  <c r="Z42" i="11"/>
  <c r="AA42" i="11"/>
  <c r="AB42" i="11"/>
  <c r="AD42" i="11"/>
  <c r="AE42" i="11"/>
  <c r="AH42" i="11"/>
  <c r="A43" i="11"/>
  <c r="B43" i="11"/>
  <c r="C43" i="11"/>
  <c r="D43" i="11"/>
  <c r="G43" i="11"/>
  <c r="H43" i="11"/>
  <c r="I43" i="11"/>
  <c r="L43" i="11"/>
  <c r="N43" i="11"/>
  <c r="O43" i="11"/>
  <c r="R43" i="11"/>
  <c r="V43" i="11" s="1"/>
  <c r="U43" i="11"/>
  <c r="W43" i="11" s="1"/>
  <c r="Y43" i="11"/>
  <c r="Z43" i="11"/>
  <c r="AA43" i="11"/>
  <c r="AB43" i="11"/>
  <c r="AD43" i="11"/>
  <c r="AE43" i="11"/>
  <c r="AH43" i="11"/>
  <c r="A44" i="11"/>
  <c r="B44" i="11"/>
  <c r="C44" i="11"/>
  <c r="D44" i="11"/>
  <c r="G44" i="11"/>
  <c r="H44" i="11"/>
  <c r="I44" i="11"/>
  <c r="L44" i="11"/>
  <c r="N44" i="11"/>
  <c r="O44" i="11"/>
  <c r="R44" i="11"/>
  <c r="U44" i="11"/>
  <c r="V44" i="11"/>
  <c r="X44" i="11" s="1"/>
  <c r="W44" i="11"/>
  <c r="Y44" i="11"/>
  <c r="AA44" i="11"/>
  <c r="AB44" i="11"/>
  <c r="AD44" i="11"/>
  <c r="AE44" i="11"/>
  <c r="AF44" i="11"/>
  <c r="AH44" i="11"/>
  <c r="A45" i="11"/>
  <c r="B45" i="11"/>
  <c r="C45" i="11"/>
  <c r="D45" i="11"/>
  <c r="G45" i="11"/>
  <c r="H45" i="11"/>
  <c r="I45" i="11"/>
  <c r="L45" i="11"/>
  <c r="N45" i="11"/>
  <c r="O45" i="11"/>
  <c r="Z45" i="11" s="1"/>
  <c r="R45" i="11"/>
  <c r="U45" i="11"/>
  <c r="Y45" i="11"/>
  <c r="AA45" i="11"/>
  <c r="AB45" i="11"/>
  <c r="AD45" i="11"/>
  <c r="AE45" i="11"/>
  <c r="AH45" i="11"/>
  <c r="A46" i="11"/>
  <c r="B46" i="11"/>
  <c r="C46" i="11"/>
  <c r="D46" i="11"/>
  <c r="G46" i="11"/>
  <c r="H46" i="11"/>
  <c r="I46" i="11"/>
  <c r="L46" i="11"/>
  <c r="N46" i="11"/>
  <c r="O46" i="11"/>
  <c r="R46" i="11"/>
  <c r="U46" i="11"/>
  <c r="W46" i="11" s="1"/>
  <c r="V46" i="11"/>
  <c r="Y46" i="11"/>
  <c r="Z46" i="11" s="1"/>
  <c r="AA46" i="11"/>
  <c r="AB46" i="11"/>
  <c r="AD46" i="11"/>
  <c r="AE46" i="11"/>
  <c r="AH46" i="11"/>
  <c r="A47" i="11"/>
  <c r="B47" i="11"/>
  <c r="C47" i="11"/>
  <c r="D47" i="11"/>
  <c r="G47" i="11"/>
  <c r="H47" i="11"/>
  <c r="I47" i="11"/>
  <c r="L47" i="11"/>
  <c r="N47" i="11"/>
  <c r="O47" i="11"/>
  <c r="R47" i="11"/>
  <c r="V47" i="11" s="1"/>
  <c r="AF47" i="11" s="1"/>
  <c r="U47" i="11"/>
  <c r="W47" i="11"/>
  <c r="X47" i="11"/>
  <c r="Y47" i="11"/>
  <c r="Z47" i="11" s="1"/>
  <c r="AA47" i="11"/>
  <c r="AB47" i="11"/>
  <c r="AD47" i="11"/>
  <c r="AE47" i="11"/>
  <c r="AH47" i="11"/>
  <c r="A48" i="11"/>
  <c r="B48" i="11"/>
  <c r="C48" i="11"/>
  <c r="D48" i="11"/>
  <c r="G48" i="11"/>
  <c r="H48" i="11"/>
  <c r="I48" i="11"/>
  <c r="L48" i="11"/>
  <c r="N48" i="11"/>
  <c r="O48" i="11"/>
  <c r="R48" i="11"/>
  <c r="V48" i="11" s="1"/>
  <c r="U48" i="11"/>
  <c r="W48" i="11"/>
  <c r="Y48" i="11"/>
  <c r="AA48" i="11"/>
  <c r="AB48" i="11"/>
  <c r="AD48" i="11"/>
  <c r="AE48" i="11"/>
  <c r="AH48" i="11"/>
  <c r="A49" i="11"/>
  <c r="B49" i="11"/>
  <c r="C49" i="11"/>
  <c r="D49" i="11"/>
  <c r="G49" i="11"/>
  <c r="H49" i="11"/>
  <c r="I49" i="11"/>
  <c r="L49" i="11"/>
  <c r="N49" i="11"/>
  <c r="O49" i="11"/>
  <c r="R49" i="11"/>
  <c r="V49" i="11" s="1"/>
  <c r="U49" i="11"/>
  <c r="W49" i="11" s="1"/>
  <c r="Y49" i="11"/>
  <c r="Z49" i="11"/>
  <c r="AA49" i="11"/>
  <c r="AB49" i="11"/>
  <c r="AD49" i="11"/>
  <c r="AE49" i="11"/>
  <c r="AH49" i="11"/>
  <c r="A50" i="11"/>
  <c r="B50" i="11"/>
  <c r="C50" i="11"/>
  <c r="D50" i="11"/>
  <c r="G50" i="11"/>
  <c r="H50" i="11"/>
  <c r="I50" i="11"/>
  <c r="L50" i="11"/>
  <c r="N50" i="11"/>
  <c r="O50" i="11"/>
  <c r="R50" i="11"/>
  <c r="U50" i="11"/>
  <c r="W50" i="11" s="1"/>
  <c r="Y50" i="11"/>
  <c r="Z50" i="11"/>
  <c r="AA50" i="11"/>
  <c r="AB50" i="11"/>
  <c r="AD50" i="11"/>
  <c r="AE50" i="11"/>
  <c r="AH50" i="11"/>
  <c r="A51" i="11"/>
  <c r="B51" i="11"/>
  <c r="C51" i="11"/>
  <c r="D51" i="11"/>
  <c r="G51" i="11"/>
  <c r="H51" i="11"/>
  <c r="I51" i="11"/>
  <c r="L51" i="11"/>
  <c r="N51" i="11"/>
  <c r="O51" i="11"/>
  <c r="Z51" i="11" s="1"/>
  <c r="R51" i="11"/>
  <c r="V51" i="11" s="1"/>
  <c r="U51" i="11"/>
  <c r="W51" i="11" s="1"/>
  <c r="Y51" i="11"/>
  <c r="AA51" i="11"/>
  <c r="AB51" i="11"/>
  <c r="AD51" i="11"/>
  <c r="AE51" i="11"/>
  <c r="AH51" i="11"/>
  <c r="A52" i="11"/>
  <c r="B52" i="11"/>
  <c r="C52" i="11"/>
  <c r="D52" i="11"/>
  <c r="G52" i="11"/>
  <c r="H52" i="11"/>
  <c r="I52" i="11"/>
  <c r="L52" i="11"/>
  <c r="N52" i="11"/>
  <c r="O52" i="11"/>
  <c r="R52" i="11"/>
  <c r="V52" i="11" s="1"/>
  <c r="U52" i="11"/>
  <c r="W52" i="11" s="1"/>
  <c r="Y52" i="11"/>
  <c r="Z52" i="11" s="1"/>
  <c r="AA52" i="11"/>
  <c r="AB52" i="11"/>
  <c r="AD52" i="11"/>
  <c r="AE52" i="11"/>
  <c r="AH52" i="11"/>
  <c r="A53" i="11"/>
  <c r="B53" i="11"/>
  <c r="C53" i="11"/>
  <c r="D53" i="11"/>
  <c r="G53" i="11"/>
  <c r="H53" i="11"/>
  <c r="I53" i="11"/>
  <c r="L53" i="11"/>
  <c r="N53" i="11"/>
  <c r="W53" i="11" s="1"/>
  <c r="O53" i="11"/>
  <c r="R53" i="11"/>
  <c r="U53" i="11"/>
  <c r="V53" i="11"/>
  <c r="Y53" i="11"/>
  <c r="Z53" i="11"/>
  <c r="AA53" i="11"/>
  <c r="AB53" i="11"/>
  <c r="AD53" i="11"/>
  <c r="AE53" i="11"/>
  <c r="AH53" i="11"/>
  <c r="A54" i="11"/>
  <c r="B54" i="11"/>
  <c r="C54" i="11"/>
  <c r="D54" i="11"/>
  <c r="G54" i="11"/>
  <c r="H54" i="11"/>
  <c r="I54" i="11"/>
  <c r="L54" i="11"/>
  <c r="N54" i="11"/>
  <c r="O54" i="11"/>
  <c r="R54" i="11"/>
  <c r="V54" i="11" s="1"/>
  <c r="U54" i="11"/>
  <c r="W54" i="11" s="1"/>
  <c r="Y54" i="11"/>
  <c r="AA54" i="11"/>
  <c r="AB54" i="11"/>
  <c r="AD54" i="11"/>
  <c r="AE54" i="11"/>
  <c r="AH54" i="11"/>
  <c r="A55" i="11"/>
  <c r="B55" i="11"/>
  <c r="C55" i="11"/>
  <c r="D55" i="11"/>
  <c r="G55" i="11"/>
  <c r="H55" i="11"/>
  <c r="I55" i="11"/>
  <c r="L55" i="11"/>
  <c r="N55" i="11"/>
  <c r="O55" i="11"/>
  <c r="R55" i="11"/>
  <c r="V55" i="11" s="1"/>
  <c r="AF55" i="11" s="1"/>
  <c r="U55" i="11"/>
  <c r="W55" i="11"/>
  <c r="Y55" i="11"/>
  <c r="Z55" i="11" s="1"/>
  <c r="AA55" i="11"/>
  <c r="AB55" i="11"/>
  <c r="AD55" i="11"/>
  <c r="AE55" i="11"/>
  <c r="AH55" i="11"/>
  <c r="A56" i="11"/>
  <c r="B56" i="11"/>
  <c r="C56" i="11"/>
  <c r="D56" i="11"/>
  <c r="G56" i="11"/>
  <c r="H56" i="11"/>
  <c r="I56" i="11"/>
  <c r="L56" i="11"/>
  <c r="N56" i="11"/>
  <c r="O56" i="11"/>
  <c r="Z56" i="11" s="1"/>
  <c r="R56" i="11"/>
  <c r="V56" i="11" s="1"/>
  <c r="U56" i="11"/>
  <c r="W56" i="11"/>
  <c r="Y56" i="11"/>
  <c r="AA56" i="11"/>
  <c r="AB56" i="11"/>
  <c r="AD56" i="11"/>
  <c r="AE56" i="11"/>
  <c r="AH56" i="11"/>
  <c r="A57" i="11"/>
  <c r="B57" i="11"/>
  <c r="C57" i="11"/>
  <c r="D57" i="11"/>
  <c r="G57" i="11"/>
  <c r="H57" i="11"/>
  <c r="I57" i="11"/>
  <c r="L57" i="11"/>
  <c r="N57" i="11"/>
  <c r="W57" i="11" s="1"/>
  <c r="O57" i="11"/>
  <c r="R57" i="11"/>
  <c r="U57" i="11"/>
  <c r="Y57" i="11"/>
  <c r="Z57" i="11"/>
  <c r="AA57" i="11"/>
  <c r="AB57" i="11"/>
  <c r="AD57" i="11"/>
  <c r="AE57" i="11"/>
  <c r="AH57" i="11"/>
  <c r="A58" i="11"/>
  <c r="B58" i="11"/>
  <c r="C58" i="11"/>
  <c r="D58" i="11"/>
  <c r="G58" i="11"/>
  <c r="H58" i="11"/>
  <c r="I58" i="11"/>
  <c r="L58" i="11"/>
  <c r="N58" i="11"/>
  <c r="O58" i="11"/>
  <c r="R58" i="11"/>
  <c r="U58" i="11"/>
  <c r="W58" i="11"/>
  <c r="Y58" i="11"/>
  <c r="Z58" i="11" s="1"/>
  <c r="AA58" i="11"/>
  <c r="AB58" i="11"/>
  <c r="AD58" i="11"/>
  <c r="AE58" i="11"/>
  <c r="AH58" i="11"/>
  <c r="A59" i="11"/>
  <c r="B59" i="11"/>
  <c r="C59" i="11"/>
  <c r="D59" i="11"/>
  <c r="G59" i="11"/>
  <c r="H59" i="11"/>
  <c r="I59" i="11"/>
  <c r="L59" i="11"/>
  <c r="N59" i="11"/>
  <c r="O59" i="11"/>
  <c r="Z59" i="11" s="1"/>
  <c r="R59" i="11"/>
  <c r="V59" i="11" s="1"/>
  <c r="U59" i="11"/>
  <c r="Y59" i="11"/>
  <c r="AA59" i="11"/>
  <c r="AB59" i="11"/>
  <c r="AD59" i="11"/>
  <c r="AE59" i="11"/>
  <c r="AH59" i="11"/>
  <c r="A60" i="11"/>
  <c r="B60" i="11"/>
  <c r="C60" i="11"/>
  <c r="D60" i="11"/>
  <c r="G60" i="11"/>
  <c r="H60" i="11"/>
  <c r="I60" i="11"/>
  <c r="L60" i="11"/>
  <c r="N60" i="11"/>
  <c r="O60" i="11"/>
  <c r="R60" i="11"/>
  <c r="V60" i="11" s="1"/>
  <c r="U60" i="11"/>
  <c r="W60" i="11"/>
  <c r="Y60" i="11"/>
  <c r="Z60" i="11" s="1"/>
  <c r="AA60" i="11"/>
  <c r="AB60" i="11"/>
  <c r="AD60" i="11"/>
  <c r="AE60" i="11"/>
  <c r="AH60" i="11"/>
  <c r="A61" i="11"/>
  <c r="B61" i="11"/>
  <c r="C61" i="11"/>
  <c r="D61" i="11"/>
  <c r="G61" i="11"/>
  <c r="H61" i="11"/>
  <c r="I61" i="11"/>
  <c r="L61" i="11"/>
  <c r="N61" i="11"/>
  <c r="W61" i="11" s="1"/>
  <c r="O61" i="11"/>
  <c r="Z61" i="11" s="1"/>
  <c r="R61" i="11"/>
  <c r="U61" i="11"/>
  <c r="V61" i="11"/>
  <c r="X61" i="11" s="1"/>
  <c r="Y61" i="11"/>
  <c r="AA61" i="11"/>
  <c r="AB61" i="11"/>
  <c r="AD61" i="11"/>
  <c r="AE61" i="11"/>
  <c r="AH61" i="11"/>
  <c r="A62" i="11"/>
  <c r="B62" i="11"/>
  <c r="C62" i="11"/>
  <c r="D62" i="11"/>
  <c r="G62" i="11"/>
  <c r="H62" i="11"/>
  <c r="I62" i="11"/>
  <c r="L62" i="11"/>
  <c r="N62" i="11"/>
  <c r="O62" i="11"/>
  <c r="R62" i="11"/>
  <c r="V62" i="11" s="1"/>
  <c r="U62" i="11"/>
  <c r="W62" i="11" s="1"/>
  <c r="Y62" i="11"/>
  <c r="Z62" i="11" s="1"/>
  <c r="AA62" i="11"/>
  <c r="AB62" i="11"/>
  <c r="AD62" i="11"/>
  <c r="AE62" i="11"/>
  <c r="AH62" i="11"/>
  <c r="A63" i="11"/>
  <c r="B63" i="11"/>
  <c r="C63" i="11"/>
  <c r="D63" i="11"/>
  <c r="G63" i="11"/>
  <c r="H63" i="11"/>
  <c r="I63" i="11"/>
  <c r="L63" i="11"/>
  <c r="N63" i="11"/>
  <c r="O63" i="11"/>
  <c r="R63" i="11"/>
  <c r="V63" i="11" s="1"/>
  <c r="U63" i="11"/>
  <c r="W63" i="11"/>
  <c r="Y63" i="11"/>
  <c r="Z63" i="11" s="1"/>
  <c r="AA63" i="11"/>
  <c r="AB63" i="11"/>
  <c r="AD63" i="11"/>
  <c r="AE63" i="11"/>
  <c r="AH63" i="11"/>
  <c r="A64" i="11"/>
  <c r="B64" i="11"/>
  <c r="C64" i="11"/>
  <c r="D64" i="11"/>
  <c r="G64" i="11"/>
  <c r="H64" i="11"/>
  <c r="I64" i="11"/>
  <c r="L64" i="11"/>
  <c r="N64" i="11"/>
  <c r="W64" i="11" s="1"/>
  <c r="O64" i="11"/>
  <c r="Z64" i="11" s="1"/>
  <c r="R64" i="11"/>
  <c r="V64" i="11" s="1"/>
  <c r="U64" i="11"/>
  <c r="Y64" i="11"/>
  <c r="AA64" i="11"/>
  <c r="AB64" i="11"/>
  <c r="AC64" i="11"/>
  <c r="AD64" i="11"/>
  <c r="AE64" i="11"/>
  <c r="AH64" i="11"/>
  <c r="A65" i="11"/>
  <c r="B65" i="11"/>
  <c r="C65" i="11"/>
  <c r="D65" i="11"/>
  <c r="G65" i="11"/>
  <c r="H65" i="11"/>
  <c r="I65" i="11"/>
  <c r="L65" i="11"/>
  <c r="N65" i="11"/>
  <c r="V65" i="11" s="1"/>
  <c r="O65" i="11"/>
  <c r="R65" i="11"/>
  <c r="U65" i="11"/>
  <c r="Y65" i="11"/>
  <c r="Z65" i="11"/>
  <c r="AA65" i="11"/>
  <c r="AB65" i="11"/>
  <c r="AD65" i="11"/>
  <c r="AE65" i="11"/>
  <c r="AH65" i="11"/>
  <c r="A66" i="11"/>
  <c r="B66" i="11"/>
  <c r="C66" i="11"/>
  <c r="D66" i="11"/>
  <c r="G66" i="11"/>
  <c r="H66" i="11"/>
  <c r="I66" i="11"/>
  <c r="L66" i="11"/>
  <c r="N66" i="11"/>
  <c r="V66" i="11" s="1"/>
  <c r="AF66" i="11" s="1"/>
  <c r="O66" i="11"/>
  <c r="R66" i="11"/>
  <c r="U66" i="11"/>
  <c r="W66" i="11"/>
  <c r="X66" i="11"/>
  <c r="Y66" i="11"/>
  <c r="Z66" i="11" s="1"/>
  <c r="AA66" i="11"/>
  <c r="AB66" i="11"/>
  <c r="AD66" i="11"/>
  <c r="AE66" i="11"/>
  <c r="AH66" i="11"/>
  <c r="A67" i="11"/>
  <c r="B67" i="11"/>
  <c r="C67" i="11"/>
  <c r="D67" i="11"/>
  <c r="G67" i="11"/>
  <c r="H67" i="11"/>
  <c r="I67" i="11"/>
  <c r="L67" i="11"/>
  <c r="N67" i="11"/>
  <c r="O67" i="11"/>
  <c r="Z67" i="11" s="1"/>
  <c r="R67" i="11"/>
  <c r="U67" i="11"/>
  <c r="Y67" i="11"/>
  <c r="AA67" i="11"/>
  <c r="AB67" i="11"/>
  <c r="AD67" i="11"/>
  <c r="AE67" i="11"/>
  <c r="AH67" i="11"/>
  <c r="A68" i="11"/>
  <c r="B68" i="11"/>
  <c r="C68" i="11"/>
  <c r="D68" i="11"/>
  <c r="G68" i="11"/>
  <c r="H68" i="11"/>
  <c r="I68" i="11"/>
  <c r="L68" i="11"/>
  <c r="N68" i="11"/>
  <c r="O68" i="11"/>
  <c r="R68" i="11"/>
  <c r="V68" i="11" s="1"/>
  <c r="AF68" i="11" s="1"/>
  <c r="U68" i="11"/>
  <c r="W68" i="11"/>
  <c r="X68" i="11"/>
  <c r="Y68" i="11"/>
  <c r="Z68" i="11" s="1"/>
  <c r="AA68" i="11"/>
  <c r="AB68" i="11"/>
  <c r="AD68" i="11"/>
  <c r="AE68" i="11"/>
  <c r="AH68" i="11"/>
  <c r="A69" i="11"/>
  <c r="B69" i="11"/>
  <c r="C69" i="11"/>
  <c r="D69" i="11"/>
  <c r="G69" i="11"/>
  <c r="H69" i="11"/>
  <c r="I69" i="11"/>
  <c r="L69" i="11"/>
  <c r="N69" i="11"/>
  <c r="W69" i="11" s="1"/>
  <c r="O69" i="11"/>
  <c r="R69" i="11"/>
  <c r="V69" i="11" s="1"/>
  <c r="U69" i="11"/>
  <c r="Y69" i="11"/>
  <c r="Z69" i="11" s="1"/>
  <c r="AA69" i="11"/>
  <c r="AB69" i="11"/>
  <c r="AD69" i="11"/>
  <c r="AE69" i="11"/>
  <c r="AH69" i="11"/>
  <c r="A70" i="11"/>
  <c r="B70" i="11"/>
  <c r="C70" i="11"/>
  <c r="D70" i="11"/>
  <c r="G70" i="11"/>
  <c r="H70" i="11"/>
  <c r="I70" i="11"/>
  <c r="L70" i="11"/>
  <c r="N70" i="11"/>
  <c r="O70" i="11"/>
  <c r="R70" i="11"/>
  <c r="U70" i="11"/>
  <c r="V70" i="11"/>
  <c r="W70" i="11"/>
  <c r="Y70" i="11"/>
  <c r="Z70" i="11" s="1"/>
  <c r="AA70" i="11"/>
  <c r="AB70" i="11"/>
  <c r="AD70" i="11"/>
  <c r="AE70" i="11"/>
  <c r="AH70" i="11"/>
  <c r="A71" i="11"/>
  <c r="B71" i="11"/>
  <c r="C71" i="11"/>
  <c r="D71" i="11"/>
  <c r="G71" i="11"/>
  <c r="H71" i="11"/>
  <c r="I71" i="11"/>
  <c r="L71" i="11"/>
  <c r="N71" i="11"/>
  <c r="O71" i="11"/>
  <c r="R71" i="11"/>
  <c r="V71" i="11" s="1"/>
  <c r="U71" i="11"/>
  <c r="W71" i="11"/>
  <c r="Y71" i="11"/>
  <c r="Z71" i="11"/>
  <c r="AA71" i="11"/>
  <c r="AB71" i="11"/>
  <c r="AC71" i="11"/>
  <c r="AD71" i="11"/>
  <c r="AE71" i="11"/>
  <c r="AH71" i="11"/>
  <c r="A72" i="11"/>
  <c r="B72" i="11"/>
  <c r="C72" i="11"/>
  <c r="D72" i="11"/>
  <c r="G72" i="11"/>
  <c r="H72" i="11"/>
  <c r="I72" i="11"/>
  <c r="L72" i="11"/>
  <c r="N72" i="11"/>
  <c r="O72" i="11"/>
  <c r="R72" i="11"/>
  <c r="U72" i="11"/>
  <c r="W72" i="11" s="1"/>
  <c r="Y72" i="11"/>
  <c r="Z72" i="11"/>
  <c r="AA72" i="11"/>
  <c r="AB72" i="11"/>
  <c r="AD72" i="11"/>
  <c r="AE72" i="11"/>
  <c r="AH72" i="11"/>
  <c r="A73" i="11"/>
  <c r="B73" i="11"/>
  <c r="C73" i="11"/>
  <c r="D73" i="11"/>
  <c r="G73" i="11"/>
  <c r="H73" i="11"/>
  <c r="I73" i="11"/>
  <c r="L73" i="11"/>
  <c r="N73" i="11"/>
  <c r="O73" i="11"/>
  <c r="R73" i="11"/>
  <c r="V73" i="11" s="1"/>
  <c r="U73" i="11"/>
  <c r="W73" i="11"/>
  <c r="Y73" i="11"/>
  <c r="Z73" i="11"/>
  <c r="AA73" i="11"/>
  <c r="AB73" i="11"/>
  <c r="AD73" i="11"/>
  <c r="AE73" i="11"/>
  <c r="AH73" i="11"/>
  <c r="A74" i="11"/>
  <c r="B74" i="11"/>
  <c r="C74" i="11"/>
  <c r="D74" i="11"/>
  <c r="G74" i="11"/>
  <c r="H74" i="11"/>
  <c r="I74" i="11"/>
  <c r="L74" i="11"/>
  <c r="N74" i="11"/>
  <c r="O74" i="11"/>
  <c r="R74" i="11"/>
  <c r="U74" i="11"/>
  <c r="Y74" i="11"/>
  <c r="Z74" i="11"/>
  <c r="AA74" i="11"/>
  <c r="AB74" i="11"/>
  <c r="AD74" i="11"/>
  <c r="AE74" i="11"/>
  <c r="AH74" i="11"/>
  <c r="A75" i="11"/>
  <c r="B75" i="11"/>
  <c r="C75" i="11"/>
  <c r="D75" i="11"/>
  <c r="G75" i="11"/>
  <c r="H75" i="11"/>
  <c r="I75" i="11"/>
  <c r="L75" i="11"/>
  <c r="N75" i="11"/>
  <c r="O75" i="11"/>
  <c r="R75" i="11"/>
  <c r="U75" i="11"/>
  <c r="W75" i="11" s="1"/>
  <c r="V75" i="11"/>
  <c r="Y75" i="11"/>
  <c r="Z75" i="11"/>
  <c r="AA75" i="11"/>
  <c r="AB75" i="11"/>
  <c r="AD75" i="11"/>
  <c r="AE75" i="11"/>
  <c r="AH75" i="11"/>
  <c r="A76" i="11"/>
  <c r="B76" i="11"/>
  <c r="C76" i="11"/>
  <c r="D76" i="11"/>
  <c r="G76" i="11"/>
  <c r="H76" i="11"/>
  <c r="I76" i="11"/>
  <c r="L76" i="11"/>
  <c r="N76" i="11"/>
  <c r="O76" i="11"/>
  <c r="R76" i="11"/>
  <c r="U76" i="11"/>
  <c r="W76" i="11" s="1"/>
  <c r="V76" i="11"/>
  <c r="Y76" i="11"/>
  <c r="Z76" i="11" s="1"/>
  <c r="AA76" i="11"/>
  <c r="AB76" i="11"/>
  <c r="AD76" i="11"/>
  <c r="AE76" i="11"/>
  <c r="AH76" i="11"/>
  <c r="A77" i="11"/>
  <c r="B77" i="11"/>
  <c r="C77" i="11"/>
  <c r="D77" i="11"/>
  <c r="G77" i="11"/>
  <c r="H77" i="11"/>
  <c r="I77" i="11"/>
  <c r="L77" i="11"/>
  <c r="N77" i="11"/>
  <c r="W77" i="11" s="1"/>
  <c r="O77" i="11"/>
  <c r="R77" i="11"/>
  <c r="V77" i="11" s="1"/>
  <c r="U77" i="11"/>
  <c r="Y77" i="11"/>
  <c r="Z77" i="11"/>
  <c r="AA77" i="11"/>
  <c r="AB77" i="11"/>
  <c r="AD77" i="11"/>
  <c r="AE77" i="11"/>
  <c r="AH77" i="11"/>
  <c r="A78" i="11"/>
  <c r="B78" i="11"/>
  <c r="C78" i="11"/>
  <c r="D78" i="11"/>
  <c r="G78" i="11"/>
  <c r="H78" i="11"/>
  <c r="I78" i="11"/>
  <c r="L78" i="11"/>
  <c r="N78" i="11"/>
  <c r="O78" i="11"/>
  <c r="R78" i="11"/>
  <c r="V78" i="11" s="1"/>
  <c r="U78" i="11"/>
  <c r="W78" i="11" s="1"/>
  <c r="Y78" i="11"/>
  <c r="Z78" i="11" s="1"/>
  <c r="AA78" i="11"/>
  <c r="AB78" i="11"/>
  <c r="AD78" i="11"/>
  <c r="AE78" i="11"/>
  <c r="AH78" i="11"/>
  <c r="A79" i="11"/>
  <c r="B79" i="11"/>
  <c r="C79" i="11"/>
  <c r="D79" i="11"/>
  <c r="G79" i="11"/>
  <c r="H79" i="11"/>
  <c r="I79" i="11"/>
  <c r="L79" i="11"/>
  <c r="N79" i="11"/>
  <c r="O79" i="11"/>
  <c r="R79" i="11"/>
  <c r="V79" i="11" s="1"/>
  <c r="AF79" i="11" s="1"/>
  <c r="U79" i="11"/>
  <c r="W79" i="11"/>
  <c r="Y79" i="11"/>
  <c r="Z79" i="11" s="1"/>
  <c r="AA79" i="11"/>
  <c r="AB79" i="11"/>
  <c r="AD79" i="11"/>
  <c r="AE79" i="11"/>
  <c r="AH79" i="11"/>
  <c r="A80" i="11"/>
  <c r="B80" i="11"/>
  <c r="C80" i="11"/>
  <c r="D80" i="11"/>
  <c r="G80" i="11"/>
  <c r="H80" i="11"/>
  <c r="I80" i="11"/>
  <c r="L80" i="11"/>
  <c r="N80" i="11"/>
  <c r="W80" i="11" s="1"/>
  <c r="O80" i="11"/>
  <c r="R80" i="11"/>
  <c r="U80" i="11"/>
  <c r="Y80" i="11"/>
  <c r="AA80" i="11"/>
  <c r="AB80" i="11"/>
  <c r="AD80" i="11"/>
  <c r="AE80" i="11"/>
  <c r="AH80" i="11"/>
  <c r="A81" i="11"/>
  <c r="B81" i="11"/>
  <c r="C81" i="11"/>
  <c r="D81" i="11"/>
  <c r="G81" i="11"/>
  <c r="H81" i="11"/>
  <c r="I81" i="11"/>
  <c r="L81" i="11"/>
  <c r="N81" i="11"/>
  <c r="O81" i="11"/>
  <c r="R81" i="11"/>
  <c r="V81" i="11" s="1"/>
  <c r="U81" i="11"/>
  <c r="W81" i="11"/>
  <c r="Y81" i="11"/>
  <c r="Z81" i="11"/>
  <c r="AA81" i="11"/>
  <c r="AB81" i="11"/>
  <c r="AD81" i="11"/>
  <c r="AE81" i="11"/>
  <c r="AH81" i="11"/>
  <c r="A82" i="11"/>
  <c r="B82" i="11"/>
  <c r="C82" i="11"/>
  <c r="D82" i="11"/>
  <c r="G82" i="11"/>
  <c r="H82" i="11"/>
  <c r="I82" i="11"/>
  <c r="L82" i="11"/>
  <c r="N82" i="11"/>
  <c r="V82" i="11" s="1"/>
  <c r="X82" i="11" s="1"/>
  <c r="O82" i="11"/>
  <c r="R82" i="11"/>
  <c r="U82" i="11"/>
  <c r="W82" i="11" s="1"/>
  <c r="Y82" i="11"/>
  <c r="Z82" i="11" s="1"/>
  <c r="AA82" i="11"/>
  <c r="AB82" i="11"/>
  <c r="AD82" i="11"/>
  <c r="AE82" i="11"/>
  <c r="AH82" i="11"/>
  <c r="A83" i="11"/>
  <c r="B83" i="11"/>
  <c r="C83" i="11"/>
  <c r="D83" i="11"/>
  <c r="G83" i="11"/>
  <c r="H83" i="11"/>
  <c r="I83" i="11"/>
  <c r="L83" i="11"/>
  <c r="N83" i="11"/>
  <c r="O83" i="11"/>
  <c r="R83" i="11"/>
  <c r="V83" i="11" s="1"/>
  <c r="U83" i="11"/>
  <c r="W83" i="11" s="1"/>
  <c r="Y83" i="11"/>
  <c r="Z83" i="11"/>
  <c r="AA83" i="11"/>
  <c r="AB83" i="11"/>
  <c r="AD83" i="11"/>
  <c r="AE83" i="11"/>
  <c r="AH83" i="11"/>
  <c r="A84" i="11"/>
  <c r="B84" i="11"/>
  <c r="C84" i="11"/>
  <c r="D84" i="11"/>
  <c r="G84" i="11"/>
  <c r="H84" i="11"/>
  <c r="I84" i="11"/>
  <c r="L84" i="11"/>
  <c r="N84" i="11"/>
  <c r="O84" i="11"/>
  <c r="R84" i="11"/>
  <c r="U84" i="11"/>
  <c r="W84" i="11" s="1"/>
  <c r="V84" i="11"/>
  <c r="X84" i="11" s="1"/>
  <c r="Y84" i="11"/>
  <c r="AA84" i="11"/>
  <c r="AB84" i="11"/>
  <c r="AD84" i="11"/>
  <c r="AE84" i="11"/>
  <c r="AH84" i="11"/>
  <c r="A85" i="11"/>
  <c r="B85" i="11"/>
  <c r="C85" i="11"/>
  <c r="D85" i="11"/>
  <c r="G85" i="11"/>
  <c r="H85" i="11"/>
  <c r="I85" i="11"/>
  <c r="L85" i="11"/>
  <c r="N85" i="11"/>
  <c r="W85" i="11" s="1"/>
  <c r="O85" i="11"/>
  <c r="R85" i="11"/>
  <c r="V85" i="11" s="1"/>
  <c r="U85" i="11"/>
  <c r="X85" i="11"/>
  <c r="Y85" i="11"/>
  <c r="Z85" i="11" s="1"/>
  <c r="AA85" i="11"/>
  <c r="AB85" i="11"/>
  <c r="AD85" i="11"/>
  <c r="AE85" i="11"/>
  <c r="AF85" i="11"/>
  <c r="AH85" i="11"/>
  <c r="A86" i="11"/>
  <c r="B86" i="11"/>
  <c r="C86" i="11"/>
  <c r="D86" i="11"/>
  <c r="G86" i="11"/>
  <c r="H86" i="11"/>
  <c r="I86" i="11"/>
  <c r="L86" i="11"/>
  <c r="N86" i="11"/>
  <c r="O86" i="11"/>
  <c r="R86" i="11"/>
  <c r="V86" i="11" s="1"/>
  <c r="U86" i="11"/>
  <c r="W86" i="11" s="1"/>
  <c r="Y86" i="11"/>
  <c r="AA86" i="11"/>
  <c r="AB86" i="11"/>
  <c r="AD86" i="11"/>
  <c r="AE86" i="11"/>
  <c r="AH86" i="11"/>
  <c r="A87" i="11"/>
  <c r="B87" i="11"/>
  <c r="C87" i="11"/>
  <c r="D87" i="11"/>
  <c r="G87" i="11"/>
  <c r="H87" i="11"/>
  <c r="I87" i="11"/>
  <c r="L87" i="11"/>
  <c r="N87" i="11"/>
  <c r="O87" i="11"/>
  <c r="R87" i="11"/>
  <c r="U87" i="11"/>
  <c r="Y87" i="11"/>
  <c r="Z87" i="11"/>
  <c r="AA87" i="11"/>
  <c r="AB87" i="11"/>
  <c r="AD87" i="11"/>
  <c r="AE87" i="11"/>
  <c r="AH87" i="11"/>
  <c r="A88" i="11"/>
  <c r="B88" i="11"/>
  <c r="C88" i="11"/>
  <c r="D88" i="11"/>
  <c r="G88" i="11"/>
  <c r="H88" i="11"/>
  <c r="I88" i="11"/>
  <c r="L88" i="11"/>
  <c r="N88" i="11"/>
  <c r="O88" i="11"/>
  <c r="Z88" i="11" s="1"/>
  <c r="R88" i="11"/>
  <c r="V88" i="11" s="1"/>
  <c r="U88" i="11"/>
  <c r="W88" i="11" s="1"/>
  <c r="Y88" i="11"/>
  <c r="AA88" i="11"/>
  <c r="AB88" i="11"/>
  <c r="AD88" i="11"/>
  <c r="AE88" i="11"/>
  <c r="AH88" i="11"/>
  <c r="A89" i="11"/>
  <c r="B89" i="11"/>
  <c r="C89" i="11"/>
  <c r="D89" i="11"/>
  <c r="G89" i="11"/>
  <c r="H89" i="11"/>
  <c r="I89" i="11"/>
  <c r="L89" i="11"/>
  <c r="N89" i="11"/>
  <c r="W89" i="11" s="1"/>
  <c r="O89" i="11"/>
  <c r="R89" i="11"/>
  <c r="V89" i="11" s="1"/>
  <c r="U89" i="11"/>
  <c r="Y89" i="11"/>
  <c r="Z89" i="11"/>
  <c r="AA89" i="11"/>
  <c r="AB89" i="11"/>
  <c r="AD89" i="11"/>
  <c r="AE89" i="11"/>
  <c r="AH89" i="11"/>
  <c r="A90" i="11"/>
  <c r="B90" i="11"/>
  <c r="C90" i="11"/>
  <c r="D90" i="11"/>
  <c r="G90" i="11"/>
  <c r="H90" i="11"/>
  <c r="I90" i="11"/>
  <c r="L90" i="11"/>
  <c r="N90" i="11"/>
  <c r="O90" i="11"/>
  <c r="R90" i="11"/>
  <c r="U90" i="11"/>
  <c r="W90" i="11"/>
  <c r="Y90" i="11"/>
  <c r="Z90" i="11"/>
  <c r="AA90" i="11"/>
  <c r="AB90" i="11"/>
  <c r="AD90" i="11"/>
  <c r="AE90" i="11"/>
  <c r="AH90" i="11"/>
  <c r="A91" i="11"/>
  <c r="B91" i="11"/>
  <c r="C91" i="11"/>
  <c r="D91" i="11"/>
  <c r="G91" i="11"/>
  <c r="H91" i="11"/>
  <c r="I91" i="11"/>
  <c r="L91" i="11"/>
  <c r="N91" i="11"/>
  <c r="V91" i="11" s="1"/>
  <c r="O91" i="11"/>
  <c r="R91" i="11"/>
  <c r="U91" i="11"/>
  <c r="Y91" i="11"/>
  <c r="Z91" i="11"/>
  <c r="AA91" i="11"/>
  <c r="AB91" i="11"/>
  <c r="AD91" i="11"/>
  <c r="AE91" i="11"/>
  <c r="AH91" i="11"/>
  <c r="A92" i="11"/>
  <c r="B92" i="11"/>
  <c r="C92" i="11"/>
  <c r="D92" i="11"/>
  <c r="G92" i="11"/>
  <c r="H92" i="11"/>
  <c r="I92" i="11"/>
  <c r="L92" i="11"/>
  <c r="N92" i="11"/>
  <c r="O92" i="11"/>
  <c r="R92" i="11"/>
  <c r="U92" i="11"/>
  <c r="W92" i="11" s="1"/>
  <c r="V92" i="11"/>
  <c r="Y92" i="11"/>
  <c r="Z92" i="11" s="1"/>
  <c r="AA92" i="11"/>
  <c r="AB92" i="11"/>
  <c r="AD92" i="11"/>
  <c r="AE92" i="11"/>
  <c r="AH92" i="11"/>
  <c r="A93" i="11"/>
  <c r="B93" i="11"/>
  <c r="C93" i="11"/>
  <c r="D93" i="11"/>
  <c r="G93" i="11"/>
  <c r="H93" i="11"/>
  <c r="I93" i="11"/>
  <c r="L93" i="11"/>
  <c r="N93" i="11"/>
  <c r="O93" i="11"/>
  <c r="R93" i="11"/>
  <c r="U93" i="11"/>
  <c r="Y93" i="11"/>
  <c r="Z93" i="11"/>
  <c r="AA93" i="11"/>
  <c r="AB93" i="11"/>
  <c r="AD93" i="11"/>
  <c r="AE93" i="11"/>
  <c r="AH93" i="11"/>
  <c r="A94" i="11"/>
  <c r="B94" i="11"/>
  <c r="C94" i="11"/>
  <c r="D94" i="11"/>
  <c r="G94" i="11"/>
  <c r="H94" i="11"/>
  <c r="I94" i="11"/>
  <c r="L94" i="11"/>
  <c r="N94" i="11"/>
  <c r="O94" i="11"/>
  <c r="R94" i="11"/>
  <c r="U94" i="11"/>
  <c r="W94" i="11" s="1"/>
  <c r="V94" i="11"/>
  <c r="Y94" i="11"/>
  <c r="Z94" i="11" s="1"/>
  <c r="AA94" i="11"/>
  <c r="AB94" i="11"/>
  <c r="AD94" i="11"/>
  <c r="AE94" i="11"/>
  <c r="AH94" i="11"/>
  <c r="A95" i="11"/>
  <c r="B95" i="11"/>
  <c r="C95" i="11"/>
  <c r="D95" i="11"/>
  <c r="G95" i="11"/>
  <c r="H95" i="11"/>
  <c r="I95" i="11"/>
  <c r="L95" i="11"/>
  <c r="N95" i="11"/>
  <c r="W95" i="11" s="1"/>
  <c r="O95" i="11"/>
  <c r="R95" i="11"/>
  <c r="V95" i="11" s="1"/>
  <c r="U95" i="11"/>
  <c r="Y95" i="11"/>
  <c r="Z95" i="11"/>
  <c r="AA95" i="11"/>
  <c r="AB95" i="11"/>
  <c r="AD95" i="11"/>
  <c r="AE95" i="11"/>
  <c r="AH95" i="11"/>
  <c r="A96" i="11"/>
  <c r="B96" i="11"/>
  <c r="C96" i="11"/>
  <c r="D96" i="11"/>
  <c r="G96" i="11"/>
  <c r="H96" i="11"/>
  <c r="I96" i="11"/>
  <c r="L96" i="11"/>
  <c r="N96" i="11"/>
  <c r="O96" i="11"/>
  <c r="R96" i="11"/>
  <c r="U96" i="11"/>
  <c r="W96" i="11"/>
  <c r="Y96" i="11"/>
  <c r="Z96" i="11" s="1"/>
  <c r="AA96" i="11"/>
  <c r="AB96" i="11"/>
  <c r="AD96" i="11"/>
  <c r="AE96" i="11"/>
  <c r="AH96" i="11"/>
  <c r="A97" i="11"/>
  <c r="B97" i="11"/>
  <c r="C97" i="11"/>
  <c r="D97" i="11"/>
  <c r="G97" i="11"/>
  <c r="H97" i="11"/>
  <c r="I97" i="11"/>
  <c r="L97" i="11"/>
  <c r="N97" i="11"/>
  <c r="O97" i="11"/>
  <c r="R97" i="11"/>
  <c r="V97" i="11" s="1"/>
  <c r="U97" i="11"/>
  <c r="W97" i="11" s="1"/>
  <c r="Y97" i="11"/>
  <c r="Z97" i="11"/>
  <c r="AA97" i="11"/>
  <c r="AB97" i="11"/>
  <c r="AD97" i="11"/>
  <c r="AE97" i="11"/>
  <c r="AH97" i="11"/>
  <c r="A98" i="11"/>
  <c r="B98" i="11"/>
  <c r="C98" i="11"/>
  <c r="D98" i="11"/>
  <c r="G98" i="11"/>
  <c r="H98" i="11"/>
  <c r="I98" i="11"/>
  <c r="L98" i="11"/>
  <c r="N98" i="11"/>
  <c r="O98" i="11"/>
  <c r="R98" i="11"/>
  <c r="U98" i="11"/>
  <c r="W98" i="11"/>
  <c r="Y98" i="11"/>
  <c r="Z98" i="11" s="1"/>
  <c r="AA98" i="11"/>
  <c r="AB98" i="11"/>
  <c r="AD98" i="11"/>
  <c r="AE98" i="11"/>
  <c r="AH98" i="11"/>
  <c r="A99" i="11"/>
  <c r="B99" i="11"/>
  <c r="C99" i="11"/>
  <c r="D99" i="11"/>
  <c r="G99" i="11"/>
  <c r="H99" i="11"/>
  <c r="I99" i="11"/>
  <c r="L99" i="11"/>
  <c r="N99" i="11"/>
  <c r="O99" i="11"/>
  <c r="R99" i="11"/>
  <c r="V99" i="11" s="1"/>
  <c r="U99" i="11"/>
  <c r="Y99" i="11"/>
  <c r="AA99" i="11"/>
  <c r="AB99" i="11"/>
  <c r="AD99" i="11"/>
  <c r="AE99" i="11"/>
  <c r="AH99" i="11"/>
  <c r="A100" i="11"/>
  <c r="B100" i="11"/>
  <c r="C100" i="11"/>
  <c r="D100" i="11"/>
  <c r="G100" i="11"/>
  <c r="H100" i="11"/>
  <c r="I100" i="11"/>
  <c r="L100" i="11"/>
  <c r="N100" i="11"/>
  <c r="O100" i="11"/>
  <c r="R100" i="11"/>
  <c r="V100" i="11" s="1"/>
  <c r="AF100" i="11" s="1"/>
  <c r="U100" i="11"/>
  <c r="W100" i="11"/>
  <c r="Y100" i="11"/>
  <c r="Z100" i="11" s="1"/>
  <c r="AA100" i="11"/>
  <c r="AB100" i="11"/>
  <c r="AD100" i="11"/>
  <c r="AE100" i="11"/>
  <c r="AH100" i="11"/>
  <c r="A101" i="11"/>
  <c r="B101" i="11"/>
  <c r="C101" i="11"/>
  <c r="D101" i="11"/>
  <c r="G101" i="11"/>
  <c r="H101" i="11"/>
  <c r="I101" i="11"/>
  <c r="L101" i="11"/>
  <c r="N101" i="11"/>
  <c r="W101" i="11" s="1"/>
  <c r="O101" i="11"/>
  <c r="Z101" i="11" s="1"/>
  <c r="R101" i="11"/>
  <c r="V101" i="11" s="1"/>
  <c r="U101" i="11"/>
  <c r="Y101" i="11"/>
  <c r="AA101" i="11"/>
  <c r="AB101" i="11"/>
  <c r="AD101" i="11"/>
  <c r="AE101" i="11"/>
  <c r="AH101" i="11"/>
  <c r="A102" i="11"/>
  <c r="B102" i="11"/>
  <c r="C102" i="11"/>
  <c r="D102" i="11"/>
  <c r="G102" i="11"/>
  <c r="H102" i="11"/>
  <c r="I102" i="11"/>
  <c r="L102" i="11"/>
  <c r="N102" i="11"/>
  <c r="O102" i="11"/>
  <c r="R102" i="11"/>
  <c r="U102" i="11"/>
  <c r="V102" i="11"/>
  <c r="W102" i="11"/>
  <c r="Y102" i="11"/>
  <c r="Z102" i="11" s="1"/>
  <c r="AA102" i="11"/>
  <c r="AB102" i="11"/>
  <c r="AD102" i="11"/>
  <c r="AE102" i="11"/>
  <c r="AH102" i="11"/>
  <c r="A103" i="11"/>
  <c r="B103" i="11"/>
  <c r="C103" i="11"/>
  <c r="D103" i="11"/>
  <c r="G103" i="11"/>
  <c r="H103" i="11"/>
  <c r="I103" i="11"/>
  <c r="L103" i="11"/>
  <c r="N103" i="11"/>
  <c r="O103" i="11"/>
  <c r="R103" i="11"/>
  <c r="V103" i="11" s="1"/>
  <c r="U103" i="11"/>
  <c r="W103" i="11" s="1"/>
  <c r="Y103" i="11"/>
  <c r="Z103" i="11"/>
  <c r="AA103" i="11"/>
  <c r="AB103" i="11"/>
  <c r="AD103" i="11"/>
  <c r="AE103" i="11"/>
  <c r="AH103" i="11"/>
  <c r="A104" i="11"/>
  <c r="B104" i="11"/>
  <c r="C104" i="11"/>
  <c r="D104" i="11"/>
  <c r="G104" i="11"/>
  <c r="H104" i="11"/>
  <c r="I104" i="11"/>
  <c r="L104" i="11"/>
  <c r="N104" i="11"/>
  <c r="O104" i="11"/>
  <c r="R104" i="11"/>
  <c r="U104" i="11"/>
  <c r="W104" i="11"/>
  <c r="Y104" i="11"/>
  <c r="Z104" i="11" s="1"/>
  <c r="AA104" i="11"/>
  <c r="AB104" i="11"/>
  <c r="AD104" i="11"/>
  <c r="AE104" i="11"/>
  <c r="AH104" i="11"/>
  <c r="A105" i="11"/>
  <c r="B105" i="11"/>
  <c r="C105" i="11"/>
  <c r="D105" i="11"/>
  <c r="G105" i="11"/>
  <c r="H105" i="11"/>
  <c r="I105" i="11"/>
  <c r="L105" i="11"/>
  <c r="N105" i="11"/>
  <c r="W105" i="11" s="1"/>
  <c r="O105" i="11"/>
  <c r="R105" i="11"/>
  <c r="U105" i="11"/>
  <c r="Y105" i="11"/>
  <c r="Z105" i="11"/>
  <c r="AA105" i="11"/>
  <c r="AB105" i="11"/>
  <c r="AD105" i="11"/>
  <c r="AE105" i="11"/>
  <c r="AH105" i="11"/>
  <c r="A106" i="11"/>
  <c r="B106" i="11"/>
  <c r="C106" i="11"/>
  <c r="D106" i="11"/>
  <c r="G106" i="11"/>
  <c r="H106" i="11"/>
  <c r="I106" i="11"/>
  <c r="L106" i="11"/>
  <c r="N106" i="11"/>
  <c r="O106" i="11"/>
  <c r="R106" i="11"/>
  <c r="U106" i="11"/>
  <c r="W106" i="11" s="1"/>
  <c r="V106" i="11"/>
  <c r="Y106" i="11"/>
  <c r="Z106" i="11"/>
  <c r="AA106" i="11"/>
  <c r="AB106" i="11"/>
  <c r="AD106" i="11"/>
  <c r="AE106" i="11"/>
  <c r="AH106" i="11"/>
  <c r="A107" i="11"/>
  <c r="B107" i="11"/>
  <c r="C107" i="11"/>
  <c r="D107" i="11"/>
  <c r="G107" i="11"/>
  <c r="H107" i="11"/>
  <c r="I107" i="11"/>
  <c r="L107" i="11"/>
  <c r="N107" i="11"/>
  <c r="O107" i="11"/>
  <c r="R107" i="11"/>
  <c r="V107" i="11" s="1"/>
  <c r="U107" i="11"/>
  <c r="W107" i="11" s="1"/>
  <c r="Y107" i="11"/>
  <c r="Z107" i="11"/>
  <c r="AA107" i="11"/>
  <c r="AB107" i="11"/>
  <c r="AD107" i="11"/>
  <c r="AE107" i="11"/>
  <c r="AH107" i="11"/>
  <c r="A108" i="11"/>
  <c r="B108" i="11"/>
  <c r="C108" i="11"/>
  <c r="D108" i="11"/>
  <c r="G108" i="11"/>
  <c r="H108" i="11"/>
  <c r="I108" i="11"/>
  <c r="L108" i="11"/>
  <c r="N108" i="11"/>
  <c r="O108" i="11"/>
  <c r="R108" i="11"/>
  <c r="V108" i="11" s="1"/>
  <c r="U108" i="11"/>
  <c r="W108" i="11" s="1"/>
  <c r="Y108" i="11"/>
  <c r="Z108" i="11" s="1"/>
  <c r="AA108" i="11"/>
  <c r="AB108" i="11"/>
  <c r="AD108" i="11"/>
  <c r="AE108" i="11"/>
  <c r="AH108" i="11"/>
  <c r="A109" i="11"/>
  <c r="B109" i="11"/>
  <c r="C109" i="11"/>
  <c r="D109" i="11"/>
  <c r="G109" i="11"/>
  <c r="H109" i="11"/>
  <c r="I109" i="11"/>
  <c r="L109" i="11"/>
  <c r="N109" i="11"/>
  <c r="O109" i="11"/>
  <c r="R109" i="11"/>
  <c r="V109" i="11" s="1"/>
  <c r="X109" i="11" s="1"/>
  <c r="U109" i="11"/>
  <c r="W109" i="11"/>
  <c r="Y109" i="11"/>
  <c r="Z109" i="11" s="1"/>
  <c r="AA109" i="11"/>
  <c r="AB109" i="11"/>
  <c r="AD109" i="11"/>
  <c r="AE109" i="11"/>
  <c r="AH109" i="11"/>
  <c r="A110" i="11"/>
  <c r="B110" i="11"/>
  <c r="C110" i="11"/>
  <c r="D110" i="11"/>
  <c r="G110" i="11"/>
  <c r="H110" i="11"/>
  <c r="I110" i="11"/>
  <c r="L110" i="11"/>
  <c r="N110" i="11"/>
  <c r="O110" i="11"/>
  <c r="R110" i="11"/>
  <c r="V110" i="11" s="1"/>
  <c r="U110" i="11"/>
  <c r="W110" i="11" s="1"/>
  <c r="Y110" i="11"/>
  <c r="AA110" i="11"/>
  <c r="AB110" i="11"/>
  <c r="AD110" i="11"/>
  <c r="AE110" i="11"/>
  <c r="AH110" i="11"/>
  <c r="A111" i="11"/>
  <c r="B111" i="11"/>
  <c r="C111" i="11"/>
  <c r="D111" i="11"/>
  <c r="G111" i="11"/>
  <c r="H111" i="11"/>
  <c r="I111" i="11"/>
  <c r="L111" i="11"/>
  <c r="N111" i="11"/>
  <c r="O111" i="11"/>
  <c r="R111" i="11"/>
  <c r="V111" i="11" s="1"/>
  <c r="AF111" i="11" s="1"/>
  <c r="U111" i="11"/>
  <c r="W111" i="11" s="1"/>
  <c r="X111" i="11"/>
  <c r="Y111" i="11"/>
  <c r="Z111" i="11" s="1"/>
  <c r="AA111" i="11"/>
  <c r="AB111" i="11"/>
  <c r="AD111" i="11"/>
  <c r="AE111" i="11"/>
  <c r="AH111" i="11"/>
  <c r="A112" i="11"/>
  <c r="B112" i="11"/>
  <c r="C112" i="11"/>
  <c r="D112" i="11"/>
  <c r="G112" i="11"/>
  <c r="H112" i="11"/>
  <c r="I112" i="11"/>
  <c r="L112" i="11"/>
  <c r="N112" i="11"/>
  <c r="O112" i="11"/>
  <c r="R112" i="11"/>
  <c r="V112" i="11" s="1"/>
  <c r="U112" i="11"/>
  <c r="W112" i="11" s="1"/>
  <c r="Y112" i="11"/>
  <c r="Z112" i="11" s="1"/>
  <c r="AA112" i="11"/>
  <c r="AB112" i="11"/>
  <c r="AD112" i="11"/>
  <c r="AE112" i="11"/>
  <c r="AH112" i="11"/>
  <c r="A113" i="11"/>
  <c r="B113" i="11"/>
  <c r="C113" i="11"/>
  <c r="D113" i="11"/>
  <c r="G113" i="11"/>
  <c r="H113" i="11"/>
  <c r="I113" i="11"/>
  <c r="L113" i="11"/>
  <c r="N113" i="11"/>
  <c r="O113" i="11"/>
  <c r="Z113" i="11" s="1"/>
  <c r="R113" i="11"/>
  <c r="V113" i="11" s="1"/>
  <c r="U113" i="11"/>
  <c r="W113" i="11"/>
  <c r="Y113" i="11"/>
  <c r="AA113" i="11"/>
  <c r="AB113" i="11"/>
  <c r="AD113" i="11"/>
  <c r="AE113" i="11"/>
  <c r="AH113" i="11"/>
  <c r="A114" i="11"/>
  <c r="B114" i="11"/>
  <c r="C114" i="11"/>
  <c r="D114" i="11"/>
  <c r="G114" i="11"/>
  <c r="H114" i="11"/>
  <c r="I114" i="11"/>
  <c r="L114" i="11"/>
  <c r="N114" i="11"/>
  <c r="O114" i="11"/>
  <c r="Z114" i="11" s="1"/>
  <c r="R114" i="11"/>
  <c r="U114" i="11"/>
  <c r="Y114" i="11"/>
  <c r="AA114" i="11"/>
  <c r="AB114" i="11"/>
  <c r="AD114" i="11"/>
  <c r="AE114" i="11"/>
  <c r="AH114" i="11"/>
  <c r="A115" i="11"/>
  <c r="B115" i="11"/>
  <c r="C115" i="11"/>
  <c r="D115" i="11"/>
  <c r="G115" i="11"/>
  <c r="H115" i="11"/>
  <c r="I115" i="11"/>
  <c r="L115" i="11"/>
  <c r="N115" i="11"/>
  <c r="O115" i="11"/>
  <c r="R115" i="11"/>
  <c r="V115" i="11" s="1"/>
  <c r="U115" i="11"/>
  <c r="W115" i="11" s="1"/>
  <c r="Y115" i="11"/>
  <c r="Z115" i="11"/>
  <c r="AA115" i="11"/>
  <c r="AB115" i="11"/>
  <c r="AD115" i="11"/>
  <c r="AE115" i="11"/>
  <c r="AH115" i="11"/>
  <c r="A116" i="11"/>
  <c r="B116" i="11"/>
  <c r="C116" i="11"/>
  <c r="D116" i="11"/>
  <c r="G116" i="11"/>
  <c r="H116" i="11"/>
  <c r="I116" i="11"/>
  <c r="L116" i="11"/>
  <c r="N116" i="11"/>
  <c r="O116" i="11"/>
  <c r="R116" i="11"/>
  <c r="U116" i="11"/>
  <c r="W116" i="11" s="1"/>
  <c r="V116" i="11"/>
  <c r="AF116" i="11" s="1"/>
  <c r="Y116" i="11"/>
  <c r="Z116" i="11" s="1"/>
  <c r="AA116" i="11"/>
  <c r="AB116" i="11"/>
  <c r="AD116" i="11"/>
  <c r="AE116" i="11"/>
  <c r="AH116" i="11"/>
  <c r="A117" i="11"/>
  <c r="B117" i="11"/>
  <c r="C117" i="11"/>
  <c r="D117" i="11"/>
  <c r="G117" i="11"/>
  <c r="H117" i="11"/>
  <c r="I117" i="11"/>
  <c r="L117" i="11"/>
  <c r="N117" i="11"/>
  <c r="W117" i="11" s="1"/>
  <c r="O117" i="11"/>
  <c r="R117" i="11"/>
  <c r="V117" i="11" s="1"/>
  <c r="U117" i="11"/>
  <c r="Y117" i="11"/>
  <c r="Z117" i="11"/>
  <c r="AA117" i="11"/>
  <c r="AB117" i="11"/>
  <c r="AD117" i="11"/>
  <c r="AE117" i="11"/>
  <c r="AH117" i="11"/>
  <c r="A118" i="11"/>
  <c r="B118" i="11"/>
  <c r="C118" i="11"/>
  <c r="D118" i="11"/>
  <c r="G118" i="11"/>
  <c r="H118" i="11"/>
  <c r="I118" i="11"/>
  <c r="L118" i="11"/>
  <c r="N118" i="11"/>
  <c r="O118" i="11"/>
  <c r="R118" i="11"/>
  <c r="V118" i="11" s="1"/>
  <c r="U118" i="11"/>
  <c r="W118" i="11" s="1"/>
  <c r="Y118" i="11"/>
  <c r="Z118" i="11"/>
  <c r="AA118" i="11"/>
  <c r="AB118" i="11"/>
  <c r="AD118" i="11"/>
  <c r="AE118" i="11"/>
  <c r="AH118" i="11"/>
  <c r="A119" i="11"/>
  <c r="B119" i="11"/>
  <c r="C119" i="11"/>
  <c r="D119" i="11"/>
  <c r="G119" i="11"/>
  <c r="H119" i="11"/>
  <c r="I119" i="11"/>
  <c r="L119" i="11"/>
  <c r="N119" i="11"/>
  <c r="O119" i="11"/>
  <c r="R119" i="11"/>
  <c r="U119" i="11"/>
  <c r="W119" i="11" s="1"/>
  <c r="V119" i="11"/>
  <c r="Y119" i="11"/>
  <c r="Z119" i="11"/>
  <c r="AA119" i="11"/>
  <c r="AB119" i="11"/>
  <c r="AD119" i="11"/>
  <c r="AE119" i="11"/>
  <c r="AH119" i="11"/>
  <c r="A120" i="11"/>
  <c r="B120" i="11"/>
  <c r="C120" i="11"/>
  <c r="D120" i="11"/>
  <c r="G120" i="11"/>
  <c r="H120" i="11"/>
  <c r="I120" i="11"/>
  <c r="L120" i="11"/>
  <c r="N120" i="11"/>
  <c r="O120" i="11"/>
  <c r="R120" i="11"/>
  <c r="U120" i="11"/>
  <c r="W120" i="11" s="1"/>
  <c r="Y120" i="11"/>
  <c r="Z120" i="11" s="1"/>
  <c r="AA120" i="11"/>
  <c r="AB120" i="11"/>
  <c r="AD120" i="11"/>
  <c r="AE120" i="11"/>
  <c r="AH120" i="11"/>
  <c r="A121" i="11"/>
  <c r="B121" i="11"/>
  <c r="C121" i="11"/>
  <c r="D121" i="11"/>
  <c r="G121" i="11"/>
  <c r="H121" i="11"/>
  <c r="I121" i="11"/>
  <c r="L121" i="11"/>
  <c r="N121" i="11"/>
  <c r="O121" i="11"/>
  <c r="Z121" i="11" s="1"/>
  <c r="R121" i="11"/>
  <c r="V121" i="11" s="1"/>
  <c r="U121" i="11"/>
  <c r="W121" i="11" s="1"/>
  <c r="Y121" i="11"/>
  <c r="AA121" i="11"/>
  <c r="AB121" i="11"/>
  <c r="AD121" i="11"/>
  <c r="AE121" i="11"/>
  <c r="AH121" i="11"/>
  <c r="A122" i="11"/>
  <c r="B122" i="11"/>
  <c r="C122" i="11"/>
  <c r="D122" i="11"/>
  <c r="G122" i="11"/>
  <c r="H122" i="11"/>
  <c r="I122" i="11"/>
  <c r="L122" i="11"/>
  <c r="N122" i="11"/>
  <c r="O122" i="11"/>
  <c r="R122" i="11"/>
  <c r="V122" i="11" s="1"/>
  <c r="U122" i="11"/>
  <c r="W122" i="11"/>
  <c r="Y122" i="11"/>
  <c r="Z122" i="11" s="1"/>
  <c r="AA122" i="11"/>
  <c r="AB122" i="11"/>
  <c r="AD122" i="11"/>
  <c r="AE122" i="11"/>
  <c r="AH122" i="11"/>
  <c r="A123" i="11"/>
  <c r="B123" i="11"/>
  <c r="C123" i="11"/>
  <c r="D123" i="11"/>
  <c r="G123" i="11"/>
  <c r="H123" i="11"/>
  <c r="I123" i="11"/>
  <c r="L123" i="11"/>
  <c r="N123" i="11"/>
  <c r="O123" i="11"/>
  <c r="Z123" i="11" s="1"/>
  <c r="R123" i="11"/>
  <c r="V123" i="11" s="1"/>
  <c r="U123" i="11"/>
  <c r="Y123" i="11"/>
  <c r="AA123" i="11"/>
  <c r="AB123" i="11"/>
  <c r="AD123" i="11"/>
  <c r="AE123" i="11"/>
  <c r="AH123" i="11"/>
  <c r="A124" i="11"/>
  <c r="B124" i="11"/>
  <c r="C124" i="11"/>
  <c r="D124" i="11"/>
  <c r="G124" i="11"/>
  <c r="H124" i="11"/>
  <c r="I124" i="11"/>
  <c r="L124" i="11"/>
  <c r="N124" i="11"/>
  <c r="O124" i="11"/>
  <c r="R124" i="11"/>
  <c r="U124" i="11"/>
  <c r="V124" i="11"/>
  <c r="X124" i="11" s="1"/>
  <c r="W124" i="11"/>
  <c r="Y124" i="11"/>
  <c r="AA124" i="11"/>
  <c r="AB124" i="11"/>
  <c r="AD124" i="11"/>
  <c r="AE124" i="11"/>
  <c r="AH124" i="11"/>
  <c r="A125" i="11"/>
  <c r="B125" i="11"/>
  <c r="C125" i="11"/>
  <c r="D125" i="11"/>
  <c r="G125" i="11"/>
  <c r="H125" i="11"/>
  <c r="I125" i="11"/>
  <c r="L125" i="11"/>
  <c r="N125" i="11"/>
  <c r="W125" i="11" s="1"/>
  <c r="O125" i="11"/>
  <c r="Z125" i="11" s="1"/>
  <c r="R125" i="11"/>
  <c r="V125" i="11" s="1"/>
  <c r="U125" i="11"/>
  <c r="Y125" i="11"/>
  <c r="AA125" i="11"/>
  <c r="AB125" i="11"/>
  <c r="AD125" i="11"/>
  <c r="AE125" i="11"/>
  <c r="AH125" i="11"/>
  <c r="A126" i="11"/>
  <c r="B126" i="11"/>
  <c r="C126" i="11"/>
  <c r="D126" i="11"/>
  <c r="G126" i="11"/>
  <c r="H126" i="11"/>
  <c r="I126" i="11"/>
  <c r="L126" i="11"/>
  <c r="N126" i="11"/>
  <c r="O126" i="11"/>
  <c r="R126" i="11"/>
  <c r="V126" i="11" s="1"/>
  <c r="U126" i="11"/>
  <c r="W126" i="11" s="1"/>
  <c r="Y126" i="11"/>
  <c r="Z126" i="11"/>
  <c r="AA126" i="11"/>
  <c r="AB126" i="11"/>
  <c r="AD126" i="11"/>
  <c r="AE126" i="11"/>
  <c r="AH126" i="11"/>
  <c r="A127" i="11"/>
  <c r="B127" i="11"/>
  <c r="C127" i="11"/>
  <c r="D127" i="11"/>
  <c r="G127" i="11"/>
  <c r="H127" i="11"/>
  <c r="I127" i="11"/>
  <c r="L127" i="11"/>
  <c r="N127" i="11"/>
  <c r="W127" i="11" s="1"/>
  <c r="O127" i="11"/>
  <c r="R127" i="11"/>
  <c r="U127" i="11"/>
  <c r="Y127" i="11"/>
  <c r="Z127" i="11"/>
  <c r="AA127" i="11"/>
  <c r="AB127" i="11"/>
  <c r="AD127" i="11"/>
  <c r="AE127" i="11"/>
  <c r="AH127" i="11"/>
  <c r="A128" i="11"/>
  <c r="B128" i="11"/>
  <c r="C128" i="11"/>
  <c r="D128" i="11"/>
  <c r="G128" i="11"/>
  <c r="H128" i="11"/>
  <c r="I128" i="11"/>
  <c r="L128" i="11"/>
  <c r="N128" i="11"/>
  <c r="O128" i="11"/>
  <c r="R128" i="11"/>
  <c r="U128" i="11"/>
  <c r="W128" i="11"/>
  <c r="Y128" i="11"/>
  <c r="Z128" i="11"/>
  <c r="AA128" i="11"/>
  <c r="AB128" i="11"/>
  <c r="AD128" i="11"/>
  <c r="AE128" i="11"/>
  <c r="AH128" i="11"/>
  <c r="A129" i="11"/>
  <c r="B129" i="11"/>
  <c r="C129" i="11"/>
  <c r="D129" i="11"/>
  <c r="G129" i="11"/>
  <c r="H129" i="11"/>
  <c r="I129" i="11"/>
  <c r="L129" i="11"/>
  <c r="N129" i="11"/>
  <c r="O129" i="11"/>
  <c r="R129" i="11"/>
  <c r="U129" i="11"/>
  <c r="W129" i="11" s="1"/>
  <c r="Y129" i="11"/>
  <c r="Z129" i="11"/>
  <c r="AA129" i="11"/>
  <c r="AB129" i="11"/>
  <c r="AD129" i="11"/>
  <c r="AE129" i="11"/>
  <c r="AH129" i="11"/>
  <c r="A130" i="11"/>
  <c r="B130" i="11"/>
  <c r="C130" i="11"/>
  <c r="D130" i="11"/>
  <c r="G130" i="11"/>
  <c r="H130" i="11"/>
  <c r="I130" i="11"/>
  <c r="L130" i="11"/>
  <c r="N130" i="11"/>
  <c r="O130" i="11"/>
  <c r="R130" i="11"/>
  <c r="U130" i="11"/>
  <c r="W130" i="11" s="1"/>
  <c r="V130" i="11"/>
  <c r="X130" i="11" s="1"/>
  <c r="Y130" i="11"/>
  <c r="Z130" i="11" s="1"/>
  <c r="AA130" i="11"/>
  <c r="AB130" i="11"/>
  <c r="AD130" i="11"/>
  <c r="AE130" i="11"/>
  <c r="AH130" i="11"/>
  <c r="A131" i="11"/>
  <c r="B131" i="11"/>
  <c r="C131" i="11"/>
  <c r="D131" i="11"/>
  <c r="G131" i="11"/>
  <c r="H131" i="11"/>
  <c r="I131" i="11"/>
  <c r="L131" i="11"/>
  <c r="N131" i="11"/>
  <c r="O131" i="11"/>
  <c r="R131" i="11"/>
  <c r="V131" i="11" s="1"/>
  <c r="X131" i="11" s="1"/>
  <c r="U131" i="11"/>
  <c r="Y131" i="11"/>
  <c r="Z131" i="11" s="1"/>
  <c r="AA131" i="11"/>
  <c r="AB131" i="11"/>
  <c r="AD131" i="11"/>
  <c r="AE131" i="11"/>
  <c r="AH131" i="11"/>
  <c r="A132" i="11"/>
  <c r="B132" i="11"/>
  <c r="C132" i="11"/>
  <c r="D132" i="11"/>
  <c r="G132" i="11"/>
  <c r="H132" i="11"/>
  <c r="I132" i="11"/>
  <c r="L132" i="11"/>
  <c r="N132" i="11"/>
  <c r="O132" i="11"/>
  <c r="R132" i="11"/>
  <c r="V132" i="11" s="1"/>
  <c r="U132" i="11"/>
  <c r="W132" i="11" s="1"/>
  <c r="Y132" i="11"/>
  <c r="AA132" i="11"/>
  <c r="AB132" i="11"/>
  <c r="AD132" i="11"/>
  <c r="AE132" i="11"/>
  <c r="AH132" i="11"/>
  <c r="A133" i="11"/>
  <c r="B133" i="11"/>
  <c r="C133" i="11"/>
  <c r="D133" i="11"/>
  <c r="G133" i="11"/>
  <c r="H133" i="11"/>
  <c r="I133" i="11"/>
  <c r="L133" i="11"/>
  <c r="N133" i="11"/>
  <c r="O133" i="11"/>
  <c r="R133" i="11"/>
  <c r="V133" i="11" s="1"/>
  <c r="U133" i="11"/>
  <c r="W133" i="11"/>
  <c r="Y133" i="11"/>
  <c r="Z133" i="11" s="1"/>
  <c r="AA133" i="11"/>
  <c r="AB133" i="11"/>
  <c r="AD133" i="11"/>
  <c r="AE133" i="11"/>
  <c r="AH133" i="11"/>
  <c r="A134" i="11"/>
  <c r="B134" i="11"/>
  <c r="C134" i="11"/>
  <c r="D134" i="11"/>
  <c r="G134" i="11"/>
  <c r="H134" i="11"/>
  <c r="I134" i="11"/>
  <c r="L134" i="11"/>
  <c r="N134" i="11"/>
  <c r="O134" i="11"/>
  <c r="Z134" i="11" s="1"/>
  <c r="R134" i="11"/>
  <c r="V134" i="11" s="1"/>
  <c r="U134" i="11"/>
  <c r="W134" i="11"/>
  <c r="Y134" i="11"/>
  <c r="AA134" i="11"/>
  <c r="AB134" i="11"/>
  <c r="AD134" i="11"/>
  <c r="AE134" i="11"/>
  <c r="AH134" i="11"/>
  <c r="A135" i="11"/>
  <c r="B135" i="11"/>
  <c r="C135" i="11"/>
  <c r="D135" i="11"/>
  <c r="G135" i="11"/>
  <c r="H135" i="11"/>
  <c r="I135" i="11"/>
  <c r="L135" i="11"/>
  <c r="N135" i="11"/>
  <c r="O135" i="11"/>
  <c r="R135" i="11"/>
  <c r="V135" i="11" s="1"/>
  <c r="AF135" i="11" s="1"/>
  <c r="U135" i="11"/>
  <c r="W135" i="11"/>
  <c r="X135" i="11"/>
  <c r="Y135" i="11"/>
  <c r="Z135" i="11" s="1"/>
  <c r="AA135" i="11"/>
  <c r="AB135" i="11"/>
  <c r="AD135" i="11"/>
  <c r="AE135" i="11"/>
  <c r="AH135" i="11"/>
  <c r="A136" i="11"/>
  <c r="B136" i="11"/>
  <c r="C136" i="11"/>
  <c r="D136" i="11"/>
  <c r="G136" i="11"/>
  <c r="H136" i="11"/>
  <c r="I136" i="11"/>
  <c r="L136" i="11"/>
  <c r="N136" i="11"/>
  <c r="W136" i="11" s="1"/>
  <c r="O136" i="11"/>
  <c r="Z136" i="11" s="1"/>
  <c r="R136" i="11"/>
  <c r="U136" i="11"/>
  <c r="Y136" i="11"/>
  <c r="AA136" i="11"/>
  <c r="AB136" i="11"/>
  <c r="AD136" i="11"/>
  <c r="AE136" i="11"/>
  <c r="AH136" i="11"/>
  <c r="A137" i="11"/>
  <c r="B137" i="11"/>
  <c r="C137" i="11"/>
  <c r="D137" i="11"/>
  <c r="G137" i="11"/>
  <c r="H137" i="11"/>
  <c r="I137" i="11"/>
  <c r="L137" i="11"/>
  <c r="N137" i="11"/>
  <c r="O137" i="11"/>
  <c r="Z137" i="11" s="1"/>
  <c r="R137" i="11"/>
  <c r="V137" i="11" s="1"/>
  <c r="U137" i="11"/>
  <c r="W137" i="11"/>
  <c r="Y137" i="11"/>
  <c r="AA137" i="11"/>
  <c r="AB137" i="11"/>
  <c r="AD137" i="11"/>
  <c r="AE137" i="11"/>
  <c r="AH137" i="11"/>
  <c r="A138" i="11"/>
  <c r="B138" i="11"/>
  <c r="C138" i="11"/>
  <c r="D138" i="11"/>
  <c r="G138" i="11"/>
  <c r="H138" i="11"/>
  <c r="I138" i="11"/>
  <c r="L138" i="11"/>
  <c r="N138" i="11"/>
  <c r="O138" i="11"/>
  <c r="R138" i="11"/>
  <c r="V138" i="11" s="1"/>
  <c r="U138" i="11"/>
  <c r="W138" i="11" s="1"/>
  <c r="Y138" i="11"/>
  <c r="Z138" i="11"/>
  <c r="AA138" i="11"/>
  <c r="AB138" i="11"/>
  <c r="AD138" i="11"/>
  <c r="AE138" i="11"/>
  <c r="AH138" i="11"/>
  <c r="A139" i="11"/>
  <c r="B139" i="11"/>
  <c r="C139" i="11"/>
  <c r="D139" i="11"/>
  <c r="G139" i="11"/>
  <c r="H139" i="11"/>
  <c r="I139" i="11"/>
  <c r="L139" i="11"/>
  <c r="N139" i="11"/>
  <c r="O139" i="11"/>
  <c r="R139" i="11"/>
  <c r="V139" i="11" s="1"/>
  <c r="U139" i="11"/>
  <c r="W139" i="11" s="1"/>
  <c r="Y139" i="11"/>
  <c r="Z139" i="11"/>
  <c r="AA139" i="11"/>
  <c r="AB139" i="11"/>
  <c r="AD139" i="11"/>
  <c r="AE139" i="11"/>
  <c r="AH139" i="11"/>
  <c r="A140" i="11"/>
  <c r="B140" i="11"/>
  <c r="C140" i="11"/>
  <c r="D140" i="11"/>
  <c r="G140" i="11"/>
  <c r="H140" i="11"/>
  <c r="I140" i="11"/>
  <c r="L140" i="11"/>
  <c r="N140" i="11"/>
  <c r="O140" i="11"/>
  <c r="R140" i="11"/>
  <c r="V140" i="11" s="1"/>
  <c r="X140" i="11" s="1"/>
  <c r="U140" i="11"/>
  <c r="W140" i="11" s="1"/>
  <c r="Y140" i="11"/>
  <c r="Z140" i="11" s="1"/>
  <c r="AA140" i="11"/>
  <c r="AB140" i="11"/>
  <c r="AD140" i="11"/>
  <c r="AE140" i="11"/>
  <c r="AF140" i="11"/>
  <c r="AH140" i="11"/>
  <c r="A141" i="11"/>
  <c r="B141" i="11"/>
  <c r="C141" i="11"/>
  <c r="D141" i="11"/>
  <c r="G141" i="11"/>
  <c r="H141" i="11"/>
  <c r="I141" i="11"/>
  <c r="L141" i="11"/>
  <c r="N141" i="11"/>
  <c r="O141" i="11"/>
  <c r="Z141" i="11" s="1"/>
  <c r="R141" i="11"/>
  <c r="V141" i="11" s="1"/>
  <c r="AF141" i="11" s="1"/>
  <c r="U141" i="11"/>
  <c r="W141" i="11" s="1"/>
  <c r="X141" i="11"/>
  <c r="Y141" i="11"/>
  <c r="AA141" i="11"/>
  <c r="AB141" i="11"/>
  <c r="AD141" i="11"/>
  <c r="AE141" i="11"/>
  <c r="AH141" i="11"/>
  <c r="A142" i="11"/>
  <c r="B142" i="11"/>
  <c r="C142" i="11"/>
  <c r="D142" i="11"/>
  <c r="G142" i="11"/>
  <c r="H142" i="11"/>
  <c r="I142" i="11"/>
  <c r="L142" i="11"/>
  <c r="N142" i="11"/>
  <c r="O142" i="11"/>
  <c r="Z142" i="11" s="1"/>
  <c r="R142" i="11"/>
  <c r="U142" i="11"/>
  <c r="V142" i="11"/>
  <c r="W142" i="11"/>
  <c r="Y142" i="11"/>
  <c r="AA142" i="11"/>
  <c r="AB142" i="11"/>
  <c r="AD142" i="11"/>
  <c r="AE142" i="11"/>
  <c r="AH142" i="11"/>
  <c r="A143" i="11"/>
  <c r="B143" i="11"/>
  <c r="C143" i="11"/>
  <c r="D143" i="11"/>
  <c r="G143" i="11"/>
  <c r="H143" i="11"/>
  <c r="I143" i="11"/>
  <c r="L143" i="11"/>
  <c r="N143" i="11"/>
  <c r="O143" i="11"/>
  <c r="R143" i="11"/>
  <c r="V143" i="11" s="1"/>
  <c r="U143" i="11"/>
  <c r="W143" i="11" s="1"/>
  <c r="Y143" i="11"/>
  <c r="Z143" i="11" s="1"/>
  <c r="AA143" i="11"/>
  <c r="AB143" i="11"/>
  <c r="AD143" i="11"/>
  <c r="AE143" i="11"/>
  <c r="AH143" i="11"/>
  <c r="A144" i="11"/>
  <c r="B144" i="11"/>
  <c r="C144" i="11"/>
  <c r="D144" i="11"/>
  <c r="G144" i="11"/>
  <c r="H144" i="11"/>
  <c r="I144" i="11"/>
  <c r="L144" i="11"/>
  <c r="N144" i="11"/>
  <c r="O144" i="11"/>
  <c r="R144" i="11"/>
  <c r="V144" i="11" s="1"/>
  <c r="U144" i="11"/>
  <c r="W144" i="11" s="1"/>
  <c r="Y144" i="11"/>
  <c r="Z144" i="11" s="1"/>
  <c r="AA144" i="11"/>
  <c r="AB144" i="11"/>
  <c r="AD144" i="11"/>
  <c r="AE144" i="11"/>
  <c r="AH144" i="11"/>
  <c r="A145" i="11"/>
  <c r="B145" i="11"/>
  <c r="C145" i="11"/>
  <c r="D145" i="11"/>
  <c r="G145" i="11"/>
  <c r="H145" i="11"/>
  <c r="I145" i="11"/>
  <c r="L145" i="11"/>
  <c r="N145" i="11"/>
  <c r="O145" i="11"/>
  <c r="R145" i="11"/>
  <c r="V145" i="11" s="1"/>
  <c r="U145" i="11"/>
  <c r="W145" i="11"/>
  <c r="Y145" i="11"/>
  <c r="Z145" i="11" s="1"/>
  <c r="AA145" i="11"/>
  <c r="AB145" i="11"/>
  <c r="AD145" i="11"/>
  <c r="AE145" i="11"/>
  <c r="AH145" i="11"/>
  <c r="A146" i="11"/>
  <c r="B146" i="11"/>
  <c r="C146" i="11"/>
  <c r="D146" i="11"/>
  <c r="G146" i="11"/>
  <c r="H146" i="11"/>
  <c r="I146" i="11"/>
  <c r="L146" i="11"/>
  <c r="N146" i="11"/>
  <c r="W146" i="11" s="1"/>
  <c r="O146" i="11"/>
  <c r="R146" i="11"/>
  <c r="U146" i="11"/>
  <c r="Y146" i="11"/>
  <c r="Z146" i="11"/>
  <c r="AA146" i="11"/>
  <c r="AB146" i="11"/>
  <c r="AD146" i="11"/>
  <c r="AE146" i="11"/>
  <c r="AH146" i="11"/>
  <c r="A147" i="11"/>
  <c r="B147" i="11"/>
  <c r="C147" i="11"/>
  <c r="D147" i="11"/>
  <c r="G147" i="11"/>
  <c r="H147" i="11"/>
  <c r="I147" i="11"/>
  <c r="L147" i="11"/>
  <c r="N147" i="11"/>
  <c r="O147" i="11"/>
  <c r="R147" i="11"/>
  <c r="U147" i="11"/>
  <c r="W147" i="11" s="1"/>
  <c r="V147" i="11"/>
  <c r="Y147" i="11"/>
  <c r="Z147" i="11"/>
  <c r="AA147" i="11"/>
  <c r="AB147" i="11"/>
  <c r="AD147" i="11"/>
  <c r="AE147" i="11"/>
  <c r="AH147" i="11"/>
  <c r="A148" i="11"/>
  <c r="B148" i="11"/>
  <c r="C148" i="11"/>
  <c r="D148" i="11"/>
  <c r="G148" i="11"/>
  <c r="H148" i="11"/>
  <c r="I148" i="11"/>
  <c r="L148" i="11"/>
  <c r="N148" i="11"/>
  <c r="O148" i="11"/>
  <c r="R148" i="11"/>
  <c r="V148" i="11" s="1"/>
  <c r="AF148" i="11" s="1"/>
  <c r="U148" i="11"/>
  <c r="W148" i="11" s="1"/>
  <c r="X148" i="11"/>
  <c r="Y148" i="11"/>
  <c r="Z148" i="11" s="1"/>
  <c r="AA148" i="11"/>
  <c r="AB148" i="11"/>
  <c r="AD148" i="11"/>
  <c r="AE148" i="11"/>
  <c r="AH148" i="11"/>
  <c r="A149" i="11"/>
  <c r="B149" i="11"/>
  <c r="C149" i="11"/>
  <c r="D149" i="11"/>
  <c r="G149" i="11"/>
  <c r="H149" i="11"/>
  <c r="I149" i="11"/>
  <c r="L149" i="11"/>
  <c r="N149" i="11"/>
  <c r="O149" i="11"/>
  <c r="Z149" i="11" s="1"/>
  <c r="R149" i="11"/>
  <c r="V149" i="11" s="1"/>
  <c r="U149" i="11"/>
  <c r="W149" i="11" s="1"/>
  <c r="Y149" i="11"/>
  <c r="AA149" i="11"/>
  <c r="AB149" i="11"/>
  <c r="AD149" i="11"/>
  <c r="AE149" i="11"/>
  <c r="AH149" i="11"/>
  <c r="A150" i="11"/>
  <c r="B150" i="11"/>
  <c r="C150" i="11"/>
  <c r="D150" i="11"/>
  <c r="G150" i="11"/>
  <c r="H150" i="11"/>
  <c r="I150" i="11"/>
  <c r="L150" i="11"/>
  <c r="N150" i="11"/>
  <c r="O150" i="11"/>
  <c r="Z150" i="11" s="1"/>
  <c r="R150" i="11"/>
  <c r="V150" i="11" s="1"/>
  <c r="U150" i="11"/>
  <c r="W150" i="11"/>
  <c r="Y150" i="11"/>
  <c r="AA150" i="11"/>
  <c r="AB150" i="11"/>
  <c r="AD150" i="11"/>
  <c r="AE150" i="11"/>
  <c r="AH150" i="11"/>
  <c r="A151" i="11"/>
  <c r="B151" i="11"/>
  <c r="C151" i="11"/>
  <c r="D151" i="11"/>
  <c r="G151" i="11"/>
  <c r="H151" i="11"/>
  <c r="I151" i="11"/>
  <c r="L151" i="11"/>
  <c r="N151" i="11"/>
  <c r="O151" i="11"/>
  <c r="R151" i="11"/>
  <c r="V151" i="11" s="1"/>
  <c r="U151" i="11"/>
  <c r="W151" i="11" s="1"/>
  <c r="Y151" i="11"/>
  <c r="Z151" i="11" s="1"/>
  <c r="AA151" i="11"/>
  <c r="AB151" i="11"/>
  <c r="AD151" i="11"/>
  <c r="AE151" i="11"/>
  <c r="AH151" i="11"/>
  <c r="A152" i="11"/>
  <c r="B152" i="11"/>
  <c r="C152" i="11"/>
  <c r="D152" i="11"/>
  <c r="G152" i="11"/>
  <c r="H152" i="11"/>
  <c r="I152" i="11"/>
  <c r="L152" i="11"/>
  <c r="N152" i="11"/>
  <c r="O152" i="11"/>
  <c r="R152" i="11"/>
  <c r="V152" i="11" s="1"/>
  <c r="U152" i="11"/>
  <c r="W152" i="11" s="1"/>
  <c r="Y152" i="11"/>
  <c r="Z152" i="11" s="1"/>
  <c r="AA152" i="11"/>
  <c r="AB152" i="11"/>
  <c r="AD152" i="11"/>
  <c r="AE152" i="11"/>
  <c r="AH152" i="11"/>
  <c r="A153" i="11"/>
  <c r="B153" i="11"/>
  <c r="C153" i="11"/>
  <c r="D153" i="11"/>
  <c r="G153" i="11"/>
  <c r="H153" i="11"/>
  <c r="I153" i="11"/>
  <c r="L153" i="11"/>
  <c r="N153" i="11"/>
  <c r="O153" i="11"/>
  <c r="R153" i="11"/>
  <c r="V153" i="11" s="1"/>
  <c r="X153" i="11" s="1"/>
  <c r="U153" i="11"/>
  <c r="W153" i="11"/>
  <c r="Y153" i="11"/>
  <c r="Z153" i="11" s="1"/>
  <c r="AA153" i="11"/>
  <c r="AB153" i="11"/>
  <c r="AD153" i="11"/>
  <c r="AE153" i="11"/>
  <c r="AH153" i="11"/>
  <c r="A154" i="11"/>
  <c r="B154" i="11"/>
  <c r="C154" i="11"/>
  <c r="D154" i="11"/>
  <c r="G154" i="11"/>
  <c r="H154" i="11"/>
  <c r="I154" i="11"/>
  <c r="L154" i="11"/>
  <c r="N154" i="11"/>
  <c r="W154" i="11" s="1"/>
  <c r="O154" i="11"/>
  <c r="Z154" i="11" s="1"/>
  <c r="R154" i="11"/>
  <c r="U154" i="11"/>
  <c r="Y154" i="11"/>
  <c r="AA154" i="11"/>
  <c r="AB154" i="11"/>
  <c r="AD154" i="11"/>
  <c r="AE154" i="11"/>
  <c r="AH154" i="11"/>
  <c r="A155" i="11"/>
  <c r="B155" i="11"/>
  <c r="C155" i="11"/>
  <c r="D155" i="11"/>
  <c r="G155" i="11"/>
  <c r="H155" i="11"/>
  <c r="I155" i="11"/>
  <c r="L155" i="11"/>
  <c r="N155" i="11"/>
  <c r="O155" i="11"/>
  <c r="R155" i="11"/>
  <c r="V155" i="11" s="1"/>
  <c r="U155" i="11"/>
  <c r="W155" i="11" s="1"/>
  <c r="Y155" i="11"/>
  <c r="Z155" i="11"/>
  <c r="AA155" i="11"/>
  <c r="AB155" i="11"/>
  <c r="AD155" i="11"/>
  <c r="AE155" i="11"/>
  <c r="AH155" i="11"/>
  <c r="A156" i="11"/>
  <c r="B156" i="11"/>
  <c r="C156" i="11"/>
  <c r="D156" i="11"/>
  <c r="G156" i="11"/>
  <c r="H156" i="11"/>
  <c r="I156" i="11"/>
  <c r="L156" i="11"/>
  <c r="N156" i="11"/>
  <c r="O156" i="11"/>
  <c r="R156" i="11"/>
  <c r="V156" i="11" s="1"/>
  <c r="U156" i="11"/>
  <c r="W156" i="11" s="1"/>
  <c r="X156" i="11"/>
  <c r="Y156" i="11"/>
  <c r="Z156" i="11" s="1"/>
  <c r="AA156" i="11"/>
  <c r="AB156" i="11"/>
  <c r="AD156" i="11"/>
  <c r="AE156" i="11"/>
  <c r="AF156" i="11"/>
  <c r="AH156" i="11"/>
  <c r="A157" i="11"/>
  <c r="B157" i="11"/>
  <c r="C157" i="11"/>
  <c r="D157" i="11"/>
  <c r="G157" i="11"/>
  <c r="H157" i="11"/>
  <c r="I157" i="11"/>
  <c r="L157" i="11"/>
  <c r="N157" i="11"/>
  <c r="O157" i="11"/>
  <c r="Z157" i="11" s="1"/>
  <c r="R157" i="11"/>
  <c r="V157" i="11" s="1"/>
  <c r="X157" i="11" s="1"/>
  <c r="U157" i="11"/>
  <c r="W157" i="11" s="1"/>
  <c r="Y157" i="11"/>
  <c r="AA157" i="11"/>
  <c r="AB157" i="11"/>
  <c r="AD157" i="11"/>
  <c r="AE157" i="11"/>
  <c r="AF157" i="11"/>
  <c r="AH157" i="11"/>
  <c r="A158" i="11"/>
  <c r="B158" i="11"/>
  <c r="C158" i="11"/>
  <c r="D158" i="11"/>
  <c r="G158" i="11"/>
  <c r="H158" i="11"/>
  <c r="I158" i="11"/>
  <c r="L158" i="11"/>
  <c r="N158" i="11"/>
  <c r="O158" i="11"/>
  <c r="Z158" i="11" s="1"/>
  <c r="R158" i="11"/>
  <c r="V158" i="11" s="1"/>
  <c r="U158" i="11"/>
  <c r="W158" i="11"/>
  <c r="Y158" i="11"/>
  <c r="AA158" i="11"/>
  <c r="AB158" i="11"/>
  <c r="AD158" i="11"/>
  <c r="AE158" i="11"/>
  <c r="AH158" i="11"/>
  <c r="A159" i="11"/>
  <c r="B159" i="11"/>
  <c r="C159" i="11"/>
  <c r="D159" i="11"/>
  <c r="G159" i="11"/>
  <c r="H159" i="11"/>
  <c r="I159" i="11"/>
  <c r="L159" i="11"/>
  <c r="N159" i="11"/>
  <c r="O159" i="11"/>
  <c r="R159" i="11"/>
  <c r="U159" i="11"/>
  <c r="W159" i="11" s="1"/>
  <c r="V159" i="11"/>
  <c r="Y159" i="11"/>
  <c r="Z159" i="11"/>
  <c r="AA159" i="11"/>
  <c r="AB159" i="11"/>
  <c r="AD159" i="11"/>
  <c r="AE159" i="11"/>
  <c r="AH159" i="11"/>
  <c r="A160" i="11"/>
  <c r="B160" i="11"/>
  <c r="C160" i="11"/>
  <c r="D160" i="11"/>
  <c r="G160" i="11"/>
  <c r="H160" i="11"/>
  <c r="I160" i="11"/>
  <c r="L160" i="11"/>
  <c r="N160" i="11"/>
  <c r="O160" i="11"/>
  <c r="R160" i="11"/>
  <c r="V160" i="11" s="1"/>
  <c r="U160" i="11"/>
  <c r="W160" i="11" s="1"/>
  <c r="Y160" i="11"/>
  <c r="AA160" i="11"/>
  <c r="AB160" i="11"/>
  <c r="AD160" i="11"/>
  <c r="AE160" i="11"/>
  <c r="AH160" i="11"/>
  <c r="A161" i="11"/>
  <c r="B161" i="11"/>
  <c r="C161" i="11"/>
  <c r="D161" i="11"/>
  <c r="G161" i="11"/>
  <c r="H161" i="11"/>
  <c r="I161" i="11"/>
  <c r="L161" i="11"/>
  <c r="N161" i="11"/>
  <c r="O161" i="11"/>
  <c r="R161" i="11"/>
  <c r="V161" i="11" s="1"/>
  <c r="U161" i="11"/>
  <c r="W161" i="11"/>
  <c r="Y161" i="11"/>
  <c r="Z161" i="11" s="1"/>
  <c r="AA161" i="11"/>
  <c r="AB161" i="11"/>
  <c r="AD161" i="11"/>
  <c r="AE161" i="11"/>
  <c r="AH161" i="11"/>
  <c r="A162" i="11"/>
  <c r="B162" i="11"/>
  <c r="C162" i="11"/>
  <c r="D162" i="11"/>
  <c r="G162" i="11"/>
  <c r="H162" i="11"/>
  <c r="I162" i="11"/>
  <c r="L162" i="11"/>
  <c r="N162" i="11"/>
  <c r="O162" i="11"/>
  <c r="R162" i="11"/>
  <c r="V162" i="11" s="1"/>
  <c r="U162" i="11"/>
  <c r="W162" i="11"/>
  <c r="Y162" i="11"/>
  <c r="Z162" i="11"/>
  <c r="AA162" i="11"/>
  <c r="AB162" i="11"/>
  <c r="AD162" i="11"/>
  <c r="AE162" i="11"/>
  <c r="AH162" i="11"/>
  <c r="A163" i="11"/>
  <c r="B163" i="11"/>
  <c r="C163" i="11"/>
  <c r="D163" i="11"/>
  <c r="G163" i="11"/>
  <c r="H163" i="11"/>
  <c r="I163" i="11"/>
  <c r="L163" i="11"/>
  <c r="N163" i="11"/>
  <c r="O163" i="11"/>
  <c r="R163" i="11"/>
  <c r="V163" i="11" s="1"/>
  <c r="U163" i="11"/>
  <c r="W163" i="11" s="1"/>
  <c r="Y163" i="11"/>
  <c r="Z163" i="11"/>
  <c r="AA163" i="11"/>
  <c r="AB163" i="11"/>
  <c r="AD163" i="11"/>
  <c r="AE163" i="11"/>
  <c r="AH163" i="11"/>
  <c r="A164" i="11"/>
  <c r="B164" i="11"/>
  <c r="C164" i="11"/>
  <c r="D164" i="11"/>
  <c r="G164" i="11"/>
  <c r="H164" i="11"/>
  <c r="I164" i="11"/>
  <c r="L164" i="11"/>
  <c r="N164" i="11"/>
  <c r="O164" i="11"/>
  <c r="R164" i="11"/>
  <c r="V164" i="11" s="1"/>
  <c r="U164" i="11"/>
  <c r="W164" i="11" s="1"/>
  <c r="Y164" i="11"/>
  <c r="Z164" i="11" s="1"/>
  <c r="AA164" i="11"/>
  <c r="AB164" i="11"/>
  <c r="AD164" i="11"/>
  <c r="AE164" i="11"/>
  <c r="AH164" i="11"/>
  <c r="A165" i="11"/>
  <c r="B165" i="11"/>
  <c r="C165" i="11"/>
  <c r="D165" i="11"/>
  <c r="G165" i="11"/>
  <c r="H165" i="11"/>
  <c r="I165" i="11"/>
  <c r="L165" i="11"/>
  <c r="N165" i="11"/>
  <c r="O165" i="11"/>
  <c r="R165" i="11"/>
  <c r="U165" i="11"/>
  <c r="Y165" i="11"/>
  <c r="Z165" i="11"/>
  <c r="AA165" i="11"/>
  <c r="AB165" i="11"/>
  <c r="AD165" i="11"/>
  <c r="AE165" i="11"/>
  <c r="AH165" i="11"/>
  <c r="A166" i="11"/>
  <c r="B166" i="11"/>
  <c r="C166" i="11"/>
  <c r="D166" i="11"/>
  <c r="G166" i="11"/>
  <c r="H166" i="11"/>
  <c r="I166" i="11"/>
  <c r="L166" i="11"/>
  <c r="N166" i="11"/>
  <c r="O166" i="11"/>
  <c r="Z166" i="11" s="1"/>
  <c r="R166" i="11"/>
  <c r="U166" i="11"/>
  <c r="V166" i="11"/>
  <c r="W166" i="11"/>
  <c r="Y166" i="11"/>
  <c r="AA166" i="11"/>
  <c r="AB166" i="11"/>
  <c r="AD166" i="11"/>
  <c r="AE166" i="11"/>
  <c r="AH166" i="11"/>
  <c r="A167" i="11"/>
  <c r="B167" i="11"/>
  <c r="C167" i="11"/>
  <c r="D167" i="11"/>
  <c r="G167" i="11"/>
  <c r="H167" i="11"/>
  <c r="I167" i="11"/>
  <c r="L167" i="11"/>
  <c r="N167" i="11"/>
  <c r="V167" i="11" s="1"/>
  <c r="O167" i="11"/>
  <c r="R167" i="11"/>
  <c r="U167" i="11"/>
  <c r="W167" i="11" s="1"/>
  <c r="Y167" i="11"/>
  <c r="Z167" i="11" s="1"/>
  <c r="AA167" i="11"/>
  <c r="AB167" i="11"/>
  <c r="AD167" i="11"/>
  <c r="AE167" i="11"/>
  <c r="AH167" i="11"/>
  <c r="A168" i="11"/>
  <c r="B168" i="11"/>
  <c r="C168" i="11"/>
  <c r="D168" i="11"/>
  <c r="G168" i="11"/>
  <c r="H168" i="11"/>
  <c r="I168" i="11"/>
  <c r="L168" i="11"/>
  <c r="N168" i="11"/>
  <c r="O168" i="11"/>
  <c r="R168" i="11"/>
  <c r="V168" i="11" s="1"/>
  <c r="U168" i="11"/>
  <c r="W168" i="11" s="1"/>
  <c r="Y168" i="11"/>
  <c r="Z168" i="11" s="1"/>
  <c r="AA168" i="11"/>
  <c r="AB168" i="11"/>
  <c r="AD168" i="11"/>
  <c r="AE168" i="11"/>
  <c r="AH168" i="11"/>
  <c r="A169" i="11"/>
  <c r="B169" i="11"/>
  <c r="C169" i="11"/>
  <c r="D169" i="11"/>
  <c r="G169" i="11"/>
  <c r="H169" i="11"/>
  <c r="I169" i="11"/>
  <c r="L169" i="11"/>
  <c r="N169" i="11"/>
  <c r="O169" i="11"/>
  <c r="R169" i="11"/>
  <c r="U169" i="11"/>
  <c r="V169" i="11"/>
  <c r="X169" i="11" s="1"/>
  <c r="W169" i="11"/>
  <c r="Y169" i="11"/>
  <c r="Z169" i="11" s="1"/>
  <c r="AA169" i="11"/>
  <c r="AB169" i="11"/>
  <c r="AD169" i="11"/>
  <c r="AE169" i="11"/>
  <c r="AF169" i="11"/>
  <c r="AH169" i="11"/>
  <c r="A170" i="11"/>
  <c r="B170" i="11"/>
  <c r="C170" i="11"/>
  <c r="D170" i="11"/>
  <c r="G170" i="11"/>
  <c r="H170" i="11"/>
  <c r="I170" i="11"/>
  <c r="L170" i="11"/>
  <c r="N170" i="11"/>
  <c r="W170" i="11" s="1"/>
  <c r="O170" i="11"/>
  <c r="R170" i="11"/>
  <c r="V170" i="11" s="1"/>
  <c r="U170" i="11"/>
  <c r="Y170" i="11"/>
  <c r="AA170" i="11"/>
  <c r="AB170" i="11"/>
  <c r="AD170" i="11"/>
  <c r="AE170" i="11"/>
  <c r="AH170" i="11"/>
  <c r="A171" i="11"/>
  <c r="B171" i="11"/>
  <c r="C171" i="11"/>
  <c r="D171" i="11"/>
  <c r="G171" i="11"/>
  <c r="H171" i="11"/>
  <c r="I171" i="11"/>
  <c r="L171" i="11"/>
  <c r="N171" i="11"/>
  <c r="V171" i="11" s="1"/>
  <c r="O171" i="11"/>
  <c r="R171" i="11"/>
  <c r="U171" i="11"/>
  <c r="Y171" i="11"/>
  <c r="Z171" i="11"/>
  <c r="AA171" i="11"/>
  <c r="AB171" i="11"/>
  <c r="AD171" i="11"/>
  <c r="AE171" i="11"/>
  <c r="AH171" i="11"/>
  <c r="A172" i="11"/>
  <c r="B172" i="11"/>
  <c r="C172" i="11"/>
  <c r="D172" i="11"/>
  <c r="G172" i="11"/>
  <c r="H172" i="11"/>
  <c r="I172" i="11"/>
  <c r="L172" i="11"/>
  <c r="N172" i="11"/>
  <c r="O172" i="11"/>
  <c r="R172" i="11"/>
  <c r="U172" i="11"/>
  <c r="W172" i="11"/>
  <c r="Y172" i="11"/>
  <c r="Z172" i="11"/>
  <c r="AA172" i="11"/>
  <c r="AB172" i="11"/>
  <c r="AD172" i="11"/>
  <c r="AE172" i="11"/>
  <c r="AH172" i="11"/>
  <c r="A173" i="11"/>
  <c r="B173" i="11"/>
  <c r="C173" i="11"/>
  <c r="D173" i="11"/>
  <c r="G173" i="11"/>
  <c r="H173" i="11"/>
  <c r="I173" i="11"/>
  <c r="L173" i="11"/>
  <c r="N173" i="11"/>
  <c r="O173" i="11"/>
  <c r="Z173" i="11" s="1"/>
  <c r="R173" i="11"/>
  <c r="U173" i="11"/>
  <c r="Y173" i="11"/>
  <c r="AA173" i="11"/>
  <c r="AB173" i="11"/>
  <c r="AD173" i="11"/>
  <c r="AE173" i="11"/>
  <c r="AH173" i="11"/>
  <c r="A174" i="11"/>
  <c r="B174" i="11"/>
  <c r="C174" i="11"/>
  <c r="D174" i="11"/>
  <c r="G174" i="11"/>
  <c r="H174" i="11"/>
  <c r="I174" i="11"/>
  <c r="L174" i="11"/>
  <c r="N174" i="11"/>
  <c r="O174" i="11"/>
  <c r="Z174" i="11" s="1"/>
  <c r="R174" i="11"/>
  <c r="U174" i="11"/>
  <c r="V174" i="11"/>
  <c r="X174" i="11" s="1"/>
  <c r="W174" i="11"/>
  <c r="Y174" i="11"/>
  <c r="AA174" i="11"/>
  <c r="AB174" i="11"/>
  <c r="AD174" i="11"/>
  <c r="AE174" i="11"/>
  <c r="AF174" i="11"/>
  <c r="AH174" i="11"/>
  <c r="A175" i="11"/>
  <c r="B175" i="11"/>
  <c r="C175" i="11"/>
  <c r="D175" i="11"/>
  <c r="G175" i="11"/>
  <c r="H175" i="11"/>
  <c r="I175" i="11"/>
  <c r="L175" i="11"/>
  <c r="N175" i="11"/>
  <c r="O175" i="11"/>
  <c r="Z175" i="11" s="1"/>
  <c r="R175" i="11"/>
  <c r="U175" i="11"/>
  <c r="Y175" i="11"/>
  <c r="AA175" i="11"/>
  <c r="AB175" i="11"/>
  <c r="AD175" i="11"/>
  <c r="AE175" i="11"/>
  <c r="AH175" i="11"/>
  <c r="A176" i="11"/>
  <c r="B176" i="11"/>
  <c r="C176" i="11"/>
  <c r="D176" i="11"/>
  <c r="G176" i="11"/>
  <c r="H176" i="11"/>
  <c r="I176" i="11"/>
  <c r="L176" i="11"/>
  <c r="N176" i="11"/>
  <c r="O176" i="11"/>
  <c r="R176" i="11"/>
  <c r="U176" i="11"/>
  <c r="W176" i="11" s="1"/>
  <c r="V176" i="11"/>
  <c r="X176" i="11" s="1"/>
  <c r="Y176" i="11"/>
  <c r="Z176" i="11" s="1"/>
  <c r="AA176" i="11"/>
  <c r="AB176" i="11"/>
  <c r="AD176" i="11"/>
  <c r="AE176" i="11"/>
  <c r="AH176" i="11"/>
  <c r="A177" i="11"/>
  <c r="B177" i="11"/>
  <c r="C177" i="11"/>
  <c r="D177" i="11"/>
  <c r="G177" i="11"/>
  <c r="H177" i="11"/>
  <c r="I177" i="11"/>
  <c r="L177" i="11"/>
  <c r="N177" i="11"/>
  <c r="O177" i="11"/>
  <c r="R177" i="11"/>
  <c r="U177" i="11"/>
  <c r="V177" i="11"/>
  <c r="W177" i="11"/>
  <c r="Y177" i="11"/>
  <c r="Z177" i="11" s="1"/>
  <c r="AA177" i="11"/>
  <c r="AB177" i="11"/>
  <c r="AD177" i="11"/>
  <c r="AE177" i="11"/>
  <c r="AH177" i="11"/>
  <c r="A178" i="11"/>
  <c r="B178" i="11"/>
  <c r="C178" i="11"/>
  <c r="D178" i="11"/>
  <c r="G178" i="11"/>
  <c r="H178" i="11"/>
  <c r="I178" i="11"/>
  <c r="L178" i="11"/>
  <c r="N178" i="11"/>
  <c r="O178" i="11"/>
  <c r="R178" i="11"/>
  <c r="U178" i="11"/>
  <c r="Y178" i="11"/>
  <c r="Z178" i="11"/>
  <c r="AA178" i="11"/>
  <c r="AB178" i="11"/>
  <c r="AD178" i="11"/>
  <c r="AE178" i="11"/>
  <c r="AH178" i="11"/>
  <c r="A179" i="11"/>
  <c r="B179" i="11"/>
  <c r="C179" i="11"/>
  <c r="D179" i="11"/>
  <c r="G179" i="11"/>
  <c r="H179" i="11"/>
  <c r="I179" i="11"/>
  <c r="L179" i="11"/>
  <c r="N179" i="11"/>
  <c r="O179" i="11"/>
  <c r="R179" i="11"/>
  <c r="U179" i="11"/>
  <c r="V179" i="11"/>
  <c r="W179" i="11"/>
  <c r="Y179" i="11"/>
  <c r="Z179" i="11"/>
  <c r="AA179" i="11"/>
  <c r="AB179" i="11"/>
  <c r="AD179" i="11"/>
  <c r="AE179" i="11"/>
  <c r="AH179" i="11"/>
  <c r="A180" i="11"/>
  <c r="B180" i="11"/>
  <c r="C180" i="11"/>
  <c r="D180" i="11"/>
  <c r="G180" i="11"/>
  <c r="H180" i="11"/>
  <c r="I180" i="11"/>
  <c r="L180" i="11"/>
  <c r="N180" i="11"/>
  <c r="W180" i="11" s="1"/>
  <c r="O180" i="11"/>
  <c r="R180" i="11"/>
  <c r="V180" i="11" s="1"/>
  <c r="U180" i="11"/>
  <c r="Y180" i="11"/>
  <c r="Z180" i="11"/>
  <c r="AA180" i="11"/>
  <c r="AB180" i="11"/>
  <c r="AD180" i="11"/>
  <c r="AE180" i="11"/>
  <c r="AH180" i="11"/>
  <c r="A181" i="11"/>
  <c r="B181" i="11"/>
  <c r="C181" i="11"/>
  <c r="D181" i="11"/>
  <c r="G181" i="11"/>
  <c r="H181" i="11"/>
  <c r="I181" i="11"/>
  <c r="L181" i="11"/>
  <c r="N181" i="11"/>
  <c r="O181" i="11"/>
  <c r="Z181" i="11" s="1"/>
  <c r="R181" i="11"/>
  <c r="V181" i="11" s="1"/>
  <c r="AF181" i="11" s="1"/>
  <c r="U181" i="11"/>
  <c r="W181" i="11"/>
  <c r="X181" i="11"/>
  <c r="Y181" i="11"/>
  <c r="AA181" i="11"/>
  <c r="AB181" i="11"/>
  <c r="AD181" i="11"/>
  <c r="AE181" i="11"/>
  <c r="AH181" i="11"/>
  <c r="A182" i="11"/>
  <c r="B182" i="11"/>
  <c r="C182" i="11"/>
  <c r="D182" i="11"/>
  <c r="G182" i="11"/>
  <c r="H182" i="11"/>
  <c r="I182" i="11"/>
  <c r="L182" i="11"/>
  <c r="N182" i="11"/>
  <c r="O182" i="11"/>
  <c r="Z182" i="11" s="1"/>
  <c r="R182" i="11"/>
  <c r="U182" i="11"/>
  <c r="Y182" i="11"/>
  <c r="AA182" i="11"/>
  <c r="AB182" i="11"/>
  <c r="AD182" i="11"/>
  <c r="AE182" i="11"/>
  <c r="AH182" i="11"/>
  <c r="A183" i="11"/>
  <c r="B183" i="11"/>
  <c r="C183" i="11"/>
  <c r="D183" i="11"/>
  <c r="G183" i="11"/>
  <c r="H183" i="11"/>
  <c r="I183" i="11"/>
  <c r="L183" i="11"/>
  <c r="N183" i="11"/>
  <c r="O183" i="11"/>
  <c r="Z183" i="11" s="1"/>
  <c r="R183" i="11"/>
  <c r="U183" i="11"/>
  <c r="W183" i="11" s="1"/>
  <c r="V183" i="11"/>
  <c r="Y183" i="11"/>
  <c r="AA183" i="11"/>
  <c r="AB183" i="11"/>
  <c r="AD183" i="11"/>
  <c r="AE183" i="11"/>
  <c r="AH183" i="11"/>
  <c r="A184" i="11"/>
  <c r="B184" i="11"/>
  <c r="C184" i="11"/>
  <c r="D184" i="11"/>
  <c r="G184" i="11"/>
  <c r="H184" i="11"/>
  <c r="I184" i="11"/>
  <c r="L184" i="11"/>
  <c r="N184" i="11"/>
  <c r="O184" i="11"/>
  <c r="Z184" i="11" s="1"/>
  <c r="R184" i="11"/>
  <c r="U184" i="11"/>
  <c r="Y184" i="11"/>
  <c r="AA184" i="11"/>
  <c r="AB184" i="11"/>
  <c r="AD184" i="11"/>
  <c r="AE184" i="11"/>
  <c r="AH184" i="11"/>
  <c r="A185" i="11"/>
  <c r="B185" i="11"/>
  <c r="C185" i="11"/>
  <c r="D185" i="11"/>
  <c r="G185" i="11"/>
  <c r="H185" i="11"/>
  <c r="I185" i="11"/>
  <c r="L185" i="11"/>
  <c r="N185" i="11"/>
  <c r="O185" i="11"/>
  <c r="R185" i="11"/>
  <c r="U185" i="11"/>
  <c r="V185" i="11"/>
  <c r="X185" i="11" s="1"/>
  <c r="W185" i="11"/>
  <c r="Y185" i="11"/>
  <c r="AA185" i="11"/>
  <c r="AB185" i="11"/>
  <c r="AD185" i="11"/>
  <c r="AE185" i="11"/>
  <c r="AH185" i="11"/>
  <c r="A186" i="11"/>
  <c r="B186" i="11"/>
  <c r="C186" i="11"/>
  <c r="D186" i="11"/>
  <c r="G186" i="11"/>
  <c r="H186" i="11"/>
  <c r="I186" i="11"/>
  <c r="L186" i="11"/>
  <c r="N186" i="11"/>
  <c r="O186" i="11"/>
  <c r="R186" i="11"/>
  <c r="U186" i="11"/>
  <c r="Y186" i="11"/>
  <c r="Z186" i="11"/>
  <c r="AA186" i="11"/>
  <c r="AB186" i="11"/>
  <c r="AD186" i="11"/>
  <c r="AE186" i="11"/>
  <c r="AH186" i="11"/>
  <c r="A187" i="11"/>
  <c r="B187" i="11"/>
  <c r="C187" i="11"/>
  <c r="D187" i="11"/>
  <c r="G187" i="11"/>
  <c r="H187" i="11"/>
  <c r="I187" i="11"/>
  <c r="L187" i="11"/>
  <c r="N187" i="11"/>
  <c r="O187" i="11"/>
  <c r="Z187" i="11" s="1"/>
  <c r="R187" i="11"/>
  <c r="V187" i="11" s="1"/>
  <c r="U187" i="11"/>
  <c r="W187" i="11" s="1"/>
  <c r="Y187" i="11"/>
  <c r="AA187" i="11"/>
  <c r="AB187" i="11"/>
  <c r="AD187" i="11"/>
  <c r="AE187" i="11"/>
  <c r="AH187" i="11"/>
  <c r="A188" i="11"/>
  <c r="B188" i="11"/>
  <c r="C188" i="11"/>
  <c r="D188" i="11"/>
  <c r="G188" i="11"/>
  <c r="H188" i="11"/>
  <c r="I188" i="11"/>
  <c r="L188" i="11"/>
  <c r="N188" i="11"/>
  <c r="O188" i="11"/>
  <c r="R188" i="11"/>
  <c r="U188" i="11"/>
  <c r="Y188" i="11"/>
  <c r="Z188" i="11"/>
  <c r="AA188" i="11"/>
  <c r="AB188" i="11"/>
  <c r="AD188" i="11"/>
  <c r="AE188" i="11"/>
  <c r="AH188" i="11"/>
  <c r="A189" i="11"/>
  <c r="B189" i="11"/>
  <c r="C189" i="11"/>
  <c r="D189" i="11"/>
  <c r="G189" i="11"/>
  <c r="H189" i="11"/>
  <c r="I189" i="11"/>
  <c r="L189" i="11"/>
  <c r="N189" i="11"/>
  <c r="O189" i="11"/>
  <c r="R189" i="11"/>
  <c r="V189" i="11" s="1"/>
  <c r="U189" i="11"/>
  <c r="W189" i="11" s="1"/>
  <c r="Y189" i="11"/>
  <c r="Z189" i="11" s="1"/>
  <c r="AA189" i="11"/>
  <c r="AB189" i="11"/>
  <c r="AD189" i="11"/>
  <c r="AE189" i="11"/>
  <c r="AH189" i="11"/>
  <c r="A190" i="11"/>
  <c r="B190" i="11"/>
  <c r="C190" i="11"/>
  <c r="D190" i="11"/>
  <c r="G190" i="11"/>
  <c r="H190" i="11"/>
  <c r="I190" i="11"/>
  <c r="L190" i="11"/>
  <c r="N190" i="11"/>
  <c r="O190" i="11"/>
  <c r="R190" i="11"/>
  <c r="U190" i="11"/>
  <c r="V190" i="11"/>
  <c r="W190" i="11"/>
  <c r="X190" i="11"/>
  <c r="Y190" i="11"/>
  <c r="Z190" i="11" s="1"/>
  <c r="AA190" i="11"/>
  <c r="AB190" i="11"/>
  <c r="AD190" i="11"/>
  <c r="AE190" i="11"/>
  <c r="AF190" i="11"/>
  <c r="AH190" i="11"/>
  <c r="A191" i="11"/>
  <c r="B191" i="11"/>
  <c r="C191" i="11"/>
  <c r="D191" i="11"/>
  <c r="G191" i="11"/>
  <c r="H191" i="11"/>
  <c r="I191" i="11"/>
  <c r="L191" i="11"/>
  <c r="N191" i="11"/>
  <c r="W191" i="11" s="1"/>
  <c r="O191" i="11"/>
  <c r="Z191" i="11" s="1"/>
  <c r="R191" i="11"/>
  <c r="V191" i="11" s="1"/>
  <c r="U191" i="11"/>
  <c r="Y191" i="11"/>
  <c r="AA191" i="11"/>
  <c r="AB191" i="11"/>
  <c r="AD191" i="11"/>
  <c r="AE191" i="11"/>
  <c r="AH191" i="11"/>
  <c r="A192" i="11"/>
  <c r="B192" i="11"/>
  <c r="C192" i="11"/>
  <c r="D192" i="11"/>
  <c r="G192" i="11"/>
  <c r="H192" i="11"/>
  <c r="I192" i="11"/>
  <c r="L192" i="11"/>
  <c r="N192" i="11"/>
  <c r="O192" i="11"/>
  <c r="R192" i="11"/>
  <c r="U192" i="11"/>
  <c r="V192" i="11"/>
  <c r="W192" i="11"/>
  <c r="Y192" i="11"/>
  <c r="Z192" i="11"/>
  <c r="AA192" i="11"/>
  <c r="AB192" i="11"/>
  <c r="AD192" i="11"/>
  <c r="AE192" i="11"/>
  <c r="AH192" i="11"/>
  <c r="A193" i="11"/>
  <c r="B193" i="11"/>
  <c r="C193" i="11"/>
  <c r="D193" i="11"/>
  <c r="G193" i="11"/>
  <c r="H193" i="11"/>
  <c r="I193" i="11"/>
  <c r="L193" i="11"/>
  <c r="N193" i="11"/>
  <c r="O193" i="11"/>
  <c r="R193" i="11"/>
  <c r="U193" i="11"/>
  <c r="Y193" i="11"/>
  <c r="Z193" i="11" s="1"/>
  <c r="AA193" i="11"/>
  <c r="AB193" i="11"/>
  <c r="AD193" i="11"/>
  <c r="AE193" i="11"/>
  <c r="AH193" i="11"/>
  <c r="A194" i="11"/>
  <c r="B194" i="11"/>
  <c r="C194" i="11"/>
  <c r="D194" i="11"/>
  <c r="G194" i="11"/>
  <c r="H194" i="11"/>
  <c r="I194" i="11"/>
  <c r="L194" i="11"/>
  <c r="N194" i="11"/>
  <c r="O194" i="11"/>
  <c r="Z194" i="11" s="1"/>
  <c r="R194" i="11"/>
  <c r="V194" i="11" s="1"/>
  <c r="U194" i="11"/>
  <c r="W194" i="11" s="1"/>
  <c r="Y194" i="11"/>
  <c r="AA194" i="11"/>
  <c r="AB194" i="11"/>
  <c r="AD194" i="11"/>
  <c r="AE194" i="11"/>
  <c r="AH194" i="11"/>
  <c r="A195" i="11"/>
  <c r="B195" i="11"/>
  <c r="C195" i="11"/>
  <c r="D195" i="11"/>
  <c r="G195" i="11"/>
  <c r="H195" i="11"/>
  <c r="I195" i="11"/>
  <c r="L195" i="11"/>
  <c r="N195" i="11"/>
  <c r="O195" i="11"/>
  <c r="Z195" i="11" s="1"/>
  <c r="R195" i="11"/>
  <c r="U195" i="11"/>
  <c r="V195" i="11"/>
  <c r="W195" i="11"/>
  <c r="X195" i="11"/>
  <c r="Y195" i="11"/>
  <c r="AA195" i="11"/>
  <c r="AB195" i="11"/>
  <c r="AD195" i="11"/>
  <c r="AE195" i="11"/>
  <c r="AF195" i="11"/>
  <c r="AH195" i="11"/>
  <c r="A196" i="11"/>
  <c r="B196" i="11"/>
  <c r="C196" i="11"/>
  <c r="D196" i="11"/>
  <c r="G196" i="11"/>
  <c r="H196" i="11"/>
  <c r="I196" i="11"/>
  <c r="L196" i="11"/>
  <c r="N196" i="11"/>
  <c r="O196" i="11"/>
  <c r="R196" i="11"/>
  <c r="U196" i="11"/>
  <c r="Y196" i="11"/>
  <c r="Z196" i="11"/>
  <c r="AA196" i="11"/>
  <c r="AB196" i="11"/>
  <c r="AD196" i="11"/>
  <c r="AE196" i="11"/>
  <c r="AH196" i="11"/>
  <c r="A197" i="11"/>
  <c r="B197" i="11"/>
  <c r="C197" i="11"/>
  <c r="D197" i="11"/>
  <c r="G197" i="11"/>
  <c r="H197" i="11"/>
  <c r="I197" i="11"/>
  <c r="L197" i="11"/>
  <c r="N197" i="11"/>
  <c r="O197" i="11"/>
  <c r="R197" i="11"/>
  <c r="V197" i="11" s="1"/>
  <c r="U197" i="11"/>
  <c r="W197" i="11" s="1"/>
  <c r="Y197" i="11"/>
  <c r="Z197" i="11" s="1"/>
  <c r="AA197" i="11"/>
  <c r="AB197" i="11"/>
  <c r="AD197" i="11"/>
  <c r="AE197" i="11"/>
  <c r="AH197" i="11"/>
  <c r="A198" i="11"/>
  <c r="B198" i="11"/>
  <c r="C198" i="11"/>
  <c r="D198" i="11"/>
  <c r="G198" i="11"/>
  <c r="H198" i="11"/>
  <c r="I198" i="11"/>
  <c r="L198" i="11"/>
  <c r="N198" i="11"/>
  <c r="O198" i="11"/>
  <c r="R198" i="11"/>
  <c r="V198" i="11" s="1"/>
  <c r="U198" i="11"/>
  <c r="W198" i="11"/>
  <c r="Y198" i="11"/>
  <c r="Z198" i="11" s="1"/>
  <c r="AA198" i="11"/>
  <c r="AB198" i="11"/>
  <c r="AD198" i="11"/>
  <c r="AE198" i="11"/>
  <c r="AH198" i="11"/>
  <c r="A199" i="11"/>
  <c r="B199" i="11"/>
  <c r="C199" i="11"/>
  <c r="D199" i="11"/>
  <c r="G199" i="11"/>
  <c r="H199" i="11"/>
  <c r="I199" i="11"/>
  <c r="L199" i="11"/>
  <c r="N199" i="11"/>
  <c r="W199" i="11" s="1"/>
  <c r="O199" i="11"/>
  <c r="Z199" i="11" s="1"/>
  <c r="R199" i="11"/>
  <c r="V199" i="11" s="1"/>
  <c r="U199" i="11"/>
  <c r="Y199" i="11"/>
  <c r="AA199" i="11"/>
  <c r="AB199" i="11"/>
  <c r="AD199" i="11"/>
  <c r="AE199" i="11"/>
  <c r="AH199" i="11"/>
  <c r="A200" i="11"/>
  <c r="B200" i="11"/>
  <c r="C200" i="11"/>
  <c r="D200" i="11"/>
  <c r="G200" i="11"/>
  <c r="H200" i="11"/>
  <c r="I200" i="11"/>
  <c r="L200" i="11"/>
  <c r="N200" i="11"/>
  <c r="O200" i="11"/>
  <c r="R200" i="11"/>
  <c r="U200" i="11"/>
  <c r="V200" i="11"/>
  <c r="W200" i="11"/>
  <c r="Y200" i="11"/>
  <c r="Z200" i="11"/>
  <c r="AA200" i="11"/>
  <c r="AB200" i="11"/>
  <c r="AD200" i="11"/>
  <c r="AE200" i="11"/>
  <c r="AH200" i="11"/>
  <c r="A201" i="11"/>
  <c r="B201" i="11"/>
  <c r="C201" i="11"/>
  <c r="D201" i="11"/>
  <c r="G201" i="11"/>
  <c r="H201" i="11"/>
  <c r="I201" i="11"/>
  <c r="L201" i="11"/>
  <c r="N201" i="11"/>
  <c r="O201" i="11"/>
  <c r="R201" i="11"/>
  <c r="U201" i="11"/>
  <c r="Y201" i="11"/>
  <c r="Z201" i="11"/>
  <c r="AA201" i="11"/>
  <c r="AB201" i="11"/>
  <c r="AD201" i="11"/>
  <c r="AE201" i="11"/>
  <c r="AH201" i="11"/>
  <c r="A202" i="11"/>
  <c r="B202" i="11"/>
  <c r="C202" i="11"/>
  <c r="D202" i="11"/>
  <c r="G202" i="11"/>
  <c r="H202" i="11"/>
  <c r="I202" i="11"/>
  <c r="L202" i="11"/>
  <c r="N202" i="11"/>
  <c r="O202" i="11"/>
  <c r="Z202" i="11" s="1"/>
  <c r="R202" i="11"/>
  <c r="V202" i="11" s="1"/>
  <c r="U202" i="11"/>
  <c r="W202" i="11" s="1"/>
  <c r="Y202" i="11"/>
  <c r="AA202" i="11"/>
  <c r="AB202" i="11"/>
  <c r="AD202" i="11"/>
  <c r="AE202" i="11"/>
  <c r="AH202" i="11"/>
  <c r="A203" i="11"/>
  <c r="B203" i="11"/>
  <c r="C203" i="11"/>
  <c r="D203" i="11"/>
  <c r="G203" i="11"/>
  <c r="H203" i="11"/>
  <c r="I203" i="11"/>
  <c r="L203" i="11"/>
  <c r="N203" i="11"/>
  <c r="O203" i="11"/>
  <c r="Z203" i="11" s="1"/>
  <c r="R203" i="11"/>
  <c r="V203" i="11" s="1"/>
  <c r="U203" i="11"/>
  <c r="W203" i="11"/>
  <c r="Y203" i="11"/>
  <c r="AA203" i="11"/>
  <c r="AB203" i="11"/>
  <c r="AD203" i="11"/>
  <c r="AE203" i="11"/>
  <c r="AH203" i="11"/>
  <c r="A204" i="11"/>
  <c r="B204" i="11"/>
  <c r="C204" i="11"/>
  <c r="D204" i="11"/>
  <c r="G204" i="11"/>
  <c r="H204" i="11"/>
  <c r="I204" i="11"/>
  <c r="L204" i="11"/>
  <c r="N204" i="11"/>
  <c r="O204" i="11"/>
  <c r="Z204" i="11" s="1"/>
  <c r="R204" i="11"/>
  <c r="U204" i="11"/>
  <c r="Y204" i="11"/>
  <c r="AA204" i="11"/>
  <c r="AB204" i="11"/>
  <c r="AD204" i="11"/>
  <c r="AE204" i="11"/>
  <c r="AH204" i="11"/>
  <c r="A205" i="11"/>
  <c r="B205" i="11"/>
  <c r="C205" i="11"/>
  <c r="D205" i="11"/>
  <c r="G205" i="11"/>
  <c r="H205" i="11"/>
  <c r="I205" i="11"/>
  <c r="L205" i="11"/>
  <c r="N205" i="11"/>
  <c r="O205" i="11"/>
  <c r="R205" i="11"/>
  <c r="U205" i="11"/>
  <c r="W205" i="11" s="1"/>
  <c r="V205" i="11"/>
  <c r="Y205" i="11"/>
  <c r="Z205" i="11" s="1"/>
  <c r="AA205" i="11"/>
  <c r="AB205" i="11"/>
  <c r="AD205" i="11"/>
  <c r="AE205" i="11"/>
  <c r="AH205" i="11"/>
  <c r="A206" i="11"/>
  <c r="B206" i="11"/>
  <c r="C206" i="11"/>
  <c r="D206" i="11"/>
  <c r="G206" i="11"/>
  <c r="H206" i="11"/>
  <c r="I206" i="11"/>
  <c r="L206" i="11"/>
  <c r="N206" i="11"/>
  <c r="O206" i="11"/>
  <c r="R206" i="11"/>
  <c r="U206" i="11"/>
  <c r="V206" i="11"/>
  <c r="X206" i="11" s="1"/>
  <c r="W206" i="11"/>
  <c r="Y206" i="11"/>
  <c r="Z206" i="11" s="1"/>
  <c r="AA206" i="11"/>
  <c r="AB206" i="11"/>
  <c r="AD206" i="11"/>
  <c r="AE206" i="11"/>
  <c r="AF206" i="11"/>
  <c r="AH206" i="11"/>
  <c r="A207" i="11"/>
  <c r="B207" i="11"/>
  <c r="C207" i="11"/>
  <c r="D207" i="11"/>
  <c r="G207" i="11"/>
  <c r="H207" i="11"/>
  <c r="I207" i="11"/>
  <c r="L207" i="11"/>
  <c r="N207" i="11"/>
  <c r="W207" i="11" s="1"/>
  <c r="O207" i="11"/>
  <c r="Z207" i="11" s="1"/>
  <c r="R207" i="11"/>
  <c r="V207" i="11" s="1"/>
  <c r="U207" i="11"/>
  <c r="Y207" i="11"/>
  <c r="AA207" i="11"/>
  <c r="AB207" i="11"/>
  <c r="AD207" i="11"/>
  <c r="AE207" i="11"/>
  <c r="AH207" i="11"/>
  <c r="A208" i="11"/>
  <c r="B208" i="11"/>
  <c r="C208" i="11"/>
  <c r="D208" i="11"/>
  <c r="G208" i="11"/>
  <c r="H208" i="11"/>
  <c r="I208" i="11"/>
  <c r="L208" i="11"/>
  <c r="N208" i="11"/>
  <c r="O208" i="11"/>
  <c r="R208" i="11"/>
  <c r="U208" i="11"/>
  <c r="V208" i="11"/>
  <c r="W208" i="11"/>
  <c r="Y208" i="11"/>
  <c r="Z208" i="11"/>
  <c r="AA208" i="11"/>
  <c r="AB208" i="11"/>
  <c r="AD208" i="11"/>
  <c r="AE208" i="11"/>
  <c r="AH208" i="11"/>
  <c r="A209" i="11"/>
  <c r="B209" i="11"/>
  <c r="C209" i="11"/>
  <c r="D209" i="11"/>
  <c r="G209" i="11"/>
  <c r="H209" i="11"/>
  <c r="I209" i="11"/>
  <c r="L209" i="11"/>
  <c r="N209" i="11"/>
  <c r="O209" i="11"/>
  <c r="R209" i="11"/>
  <c r="U209" i="11"/>
  <c r="Y209" i="11"/>
  <c r="Z209" i="11"/>
  <c r="AA209" i="11"/>
  <c r="AB209" i="11"/>
  <c r="AD209" i="11"/>
  <c r="AE209" i="11"/>
  <c r="AH209" i="11"/>
  <c r="A210" i="11"/>
  <c r="B210" i="11"/>
  <c r="C210" i="11"/>
  <c r="D210" i="11"/>
  <c r="G210" i="11"/>
  <c r="H210" i="11"/>
  <c r="I210" i="11"/>
  <c r="L210" i="11"/>
  <c r="N210" i="11"/>
  <c r="O210" i="11"/>
  <c r="Z210" i="11" s="1"/>
  <c r="R210" i="11"/>
  <c r="V210" i="11" s="1"/>
  <c r="U210" i="11"/>
  <c r="W210" i="11" s="1"/>
  <c r="Y210" i="11"/>
  <c r="AA210" i="11"/>
  <c r="AB210" i="11"/>
  <c r="AD210" i="11"/>
  <c r="AE210" i="11"/>
  <c r="AH210" i="11"/>
  <c r="A211" i="11"/>
  <c r="B211" i="11"/>
  <c r="C211" i="11"/>
  <c r="D211" i="11"/>
  <c r="G211" i="11"/>
  <c r="H211" i="11"/>
  <c r="I211" i="11"/>
  <c r="L211" i="11"/>
  <c r="N211" i="11"/>
  <c r="O211" i="11"/>
  <c r="R211" i="11"/>
  <c r="U211" i="11"/>
  <c r="V211" i="11"/>
  <c r="X211" i="11" s="1"/>
  <c r="W211" i="11"/>
  <c r="Y211" i="11"/>
  <c r="Z211" i="11" s="1"/>
  <c r="AA211" i="11"/>
  <c r="AB211" i="11"/>
  <c r="AD211" i="11"/>
  <c r="AE211" i="11"/>
  <c r="AF211" i="11"/>
  <c r="AH211" i="11"/>
  <c r="A212" i="11"/>
  <c r="B212" i="11"/>
  <c r="C212" i="11"/>
  <c r="D212" i="11"/>
  <c r="G212" i="11"/>
  <c r="H212" i="11"/>
  <c r="I212" i="11"/>
  <c r="L212" i="11"/>
  <c r="N212" i="11"/>
  <c r="O212" i="11"/>
  <c r="Z212" i="11" s="1"/>
  <c r="R212" i="11"/>
  <c r="U212" i="11"/>
  <c r="Y212" i="11"/>
  <c r="AA212" i="11"/>
  <c r="AB212" i="11"/>
  <c r="AD212" i="11"/>
  <c r="AE212" i="11"/>
  <c r="AH212" i="11"/>
  <c r="A213" i="11"/>
  <c r="B213" i="11"/>
  <c r="C213" i="11"/>
  <c r="D213" i="11"/>
  <c r="G213" i="11"/>
  <c r="H213" i="11"/>
  <c r="I213" i="11"/>
  <c r="L213" i="11"/>
  <c r="N213" i="11"/>
  <c r="O213" i="11"/>
  <c r="R213" i="11"/>
  <c r="U213" i="11"/>
  <c r="W213" i="11" s="1"/>
  <c r="V213" i="11"/>
  <c r="Y213" i="11"/>
  <c r="Z213" i="11" s="1"/>
  <c r="AA213" i="11"/>
  <c r="AB213" i="11"/>
  <c r="AD213" i="11"/>
  <c r="AE213" i="11"/>
  <c r="AH213" i="11"/>
  <c r="A214" i="11"/>
  <c r="B214" i="11"/>
  <c r="C214" i="11"/>
  <c r="D214" i="11"/>
  <c r="G214" i="11"/>
  <c r="H214" i="11"/>
  <c r="I214" i="11"/>
  <c r="L214" i="11"/>
  <c r="N214" i="11"/>
  <c r="O214" i="11"/>
  <c r="R214" i="11"/>
  <c r="U214" i="11"/>
  <c r="V214" i="11"/>
  <c r="AF214" i="11" s="1"/>
  <c r="W214" i="11"/>
  <c r="X214" i="11"/>
  <c r="Y214" i="11"/>
  <c r="Z214" i="11" s="1"/>
  <c r="AA214" i="11"/>
  <c r="AB214" i="11"/>
  <c r="AD214" i="11"/>
  <c r="AE214" i="11"/>
  <c r="AH214" i="11"/>
  <c r="A215" i="11"/>
  <c r="B215" i="11"/>
  <c r="C215" i="11"/>
  <c r="D215" i="11"/>
  <c r="G215" i="11"/>
  <c r="H215" i="11"/>
  <c r="I215" i="11"/>
  <c r="L215" i="11"/>
  <c r="N215" i="11"/>
  <c r="W215" i="11" s="1"/>
  <c r="O215" i="11"/>
  <c r="Z215" i="11" s="1"/>
  <c r="R215" i="11"/>
  <c r="V215" i="11" s="1"/>
  <c r="U215" i="11"/>
  <c r="Y215" i="11"/>
  <c r="AA215" i="11"/>
  <c r="AB215" i="11"/>
  <c r="AD215" i="11"/>
  <c r="AE215" i="11"/>
  <c r="AH215" i="11"/>
  <c r="A216" i="11"/>
  <c r="B216" i="11"/>
  <c r="C216" i="11"/>
  <c r="D216" i="11"/>
  <c r="G216" i="11"/>
  <c r="H216" i="11"/>
  <c r="I216" i="11"/>
  <c r="L216" i="11"/>
  <c r="N216" i="11"/>
  <c r="O216" i="11"/>
  <c r="R216" i="11"/>
  <c r="V216" i="11" s="1"/>
  <c r="U216" i="11"/>
  <c r="W216" i="11"/>
  <c r="Y216" i="11"/>
  <c r="Z216" i="11"/>
  <c r="AA216" i="11"/>
  <c r="AB216" i="11"/>
  <c r="AD216" i="11"/>
  <c r="AE216" i="11"/>
  <c r="AH216" i="11"/>
  <c r="A217" i="11"/>
  <c r="B217" i="11"/>
  <c r="C217" i="11"/>
  <c r="D217" i="11"/>
  <c r="G217" i="11"/>
  <c r="H217" i="11"/>
  <c r="I217" i="11"/>
  <c r="L217" i="11"/>
  <c r="N217" i="11"/>
  <c r="O217" i="11"/>
  <c r="R217" i="11"/>
  <c r="U217" i="11"/>
  <c r="Y217" i="11"/>
  <c r="Z217" i="11" s="1"/>
  <c r="AA217" i="11"/>
  <c r="AB217" i="11"/>
  <c r="AD217" i="11"/>
  <c r="AE217" i="11"/>
  <c r="AH217" i="11"/>
  <c r="A218" i="11"/>
  <c r="B218" i="11"/>
  <c r="C218" i="11"/>
  <c r="D218" i="11"/>
  <c r="G218" i="11"/>
  <c r="H218" i="11"/>
  <c r="I218" i="11"/>
  <c r="L218" i="11"/>
  <c r="N218" i="11"/>
  <c r="O218" i="11"/>
  <c r="Z218" i="11" s="1"/>
  <c r="R218" i="11"/>
  <c r="V218" i="11" s="1"/>
  <c r="U218" i="11"/>
  <c r="W218" i="11" s="1"/>
  <c r="Y218" i="11"/>
  <c r="AA218" i="11"/>
  <c r="AB218" i="11"/>
  <c r="AD218" i="11"/>
  <c r="AE218" i="11"/>
  <c r="AH218" i="11"/>
  <c r="A219" i="11"/>
  <c r="B219" i="11"/>
  <c r="C219" i="11"/>
  <c r="D219" i="11"/>
  <c r="G219" i="11"/>
  <c r="H219" i="11"/>
  <c r="I219" i="11"/>
  <c r="L219" i="11"/>
  <c r="N219" i="11"/>
  <c r="O219" i="11"/>
  <c r="R219" i="11"/>
  <c r="U219" i="11"/>
  <c r="V219" i="11"/>
  <c r="AF219" i="11" s="1"/>
  <c r="W219" i="11"/>
  <c r="Y219" i="11"/>
  <c r="Z219" i="11" s="1"/>
  <c r="AA219" i="11"/>
  <c r="AB219" i="11"/>
  <c r="AD219" i="11"/>
  <c r="AE219" i="11"/>
  <c r="AH219" i="11"/>
  <c r="A220" i="11"/>
  <c r="B220" i="11"/>
  <c r="C220" i="11"/>
  <c r="D220" i="11"/>
  <c r="G220" i="11"/>
  <c r="H220" i="11"/>
  <c r="I220" i="11"/>
  <c r="L220" i="11"/>
  <c r="N220" i="11"/>
  <c r="O220" i="11"/>
  <c r="R220" i="11"/>
  <c r="U220" i="11"/>
  <c r="Y220" i="11"/>
  <c r="Z220" i="11"/>
  <c r="AA220" i="11"/>
  <c r="AB220" i="11"/>
  <c r="AD220" i="11"/>
  <c r="AE220" i="11"/>
  <c r="AH220" i="11"/>
  <c r="A221" i="11"/>
  <c r="B221" i="11"/>
  <c r="C221" i="11"/>
  <c r="D221" i="11"/>
  <c r="G221" i="11"/>
  <c r="H221" i="11"/>
  <c r="I221" i="11"/>
  <c r="L221" i="11"/>
  <c r="N221" i="11"/>
  <c r="O221" i="11"/>
  <c r="R221" i="11"/>
  <c r="V221" i="11" s="1"/>
  <c r="U221" i="11"/>
  <c r="W221" i="11" s="1"/>
  <c r="Y221" i="11"/>
  <c r="Z221" i="11" s="1"/>
  <c r="AA221" i="11"/>
  <c r="AB221" i="11"/>
  <c r="AD221" i="11"/>
  <c r="AE221" i="11"/>
  <c r="AH221" i="11"/>
  <c r="A222" i="11"/>
  <c r="B222" i="11"/>
  <c r="C222" i="11"/>
  <c r="D222" i="11"/>
  <c r="G222" i="11"/>
  <c r="H222" i="11"/>
  <c r="I222" i="11"/>
  <c r="L222" i="11"/>
  <c r="N222" i="11"/>
  <c r="O222" i="11"/>
  <c r="R222" i="11"/>
  <c r="V222" i="11" s="1"/>
  <c r="U222" i="11"/>
  <c r="W222" i="11"/>
  <c r="Y222" i="11"/>
  <c r="Z222" i="11" s="1"/>
  <c r="AA222" i="11"/>
  <c r="AB222" i="11"/>
  <c r="AD222" i="11"/>
  <c r="AE222" i="11"/>
  <c r="AH222" i="11"/>
  <c r="A223" i="11"/>
  <c r="B223" i="11"/>
  <c r="C223" i="11"/>
  <c r="D223" i="11"/>
  <c r="G223" i="11"/>
  <c r="H223" i="11"/>
  <c r="I223" i="11"/>
  <c r="L223" i="11"/>
  <c r="N223" i="11"/>
  <c r="W223" i="11" s="1"/>
  <c r="O223" i="11"/>
  <c r="Z223" i="11" s="1"/>
  <c r="R223" i="11"/>
  <c r="V223" i="11" s="1"/>
  <c r="U223" i="11"/>
  <c r="Y223" i="11"/>
  <c r="AA223" i="11"/>
  <c r="AB223" i="11"/>
  <c r="AD223" i="11"/>
  <c r="AE223" i="11"/>
  <c r="AH223" i="11"/>
  <c r="A224" i="11"/>
  <c r="B224" i="11"/>
  <c r="C224" i="11"/>
  <c r="D224" i="11"/>
  <c r="G224" i="11"/>
  <c r="H224" i="11"/>
  <c r="I224" i="11"/>
  <c r="L224" i="11"/>
  <c r="N224" i="11"/>
  <c r="O224" i="11"/>
  <c r="R224" i="11"/>
  <c r="V224" i="11" s="1"/>
  <c r="U224" i="11"/>
  <c r="W224" i="11"/>
  <c r="Y224" i="11"/>
  <c r="Z224" i="11"/>
  <c r="AA224" i="11"/>
  <c r="AB224" i="11"/>
  <c r="AD224" i="11"/>
  <c r="AE224" i="11"/>
  <c r="AH224" i="11"/>
  <c r="A225" i="11"/>
  <c r="B225" i="11"/>
  <c r="C225" i="11"/>
  <c r="D225" i="11"/>
  <c r="G225" i="11"/>
  <c r="H225" i="11"/>
  <c r="I225" i="11"/>
  <c r="L225" i="11"/>
  <c r="N225" i="11"/>
  <c r="O225" i="11"/>
  <c r="R225" i="11"/>
  <c r="U225" i="11"/>
  <c r="Y225" i="11"/>
  <c r="Z225" i="11" s="1"/>
  <c r="AA225" i="11"/>
  <c r="AB225" i="11"/>
  <c r="AD225" i="11"/>
  <c r="AE225" i="11"/>
  <c r="AH225" i="11"/>
  <c r="A226" i="11"/>
  <c r="B226" i="11"/>
  <c r="C226" i="11"/>
  <c r="D226" i="11"/>
  <c r="G226" i="11"/>
  <c r="H226" i="11"/>
  <c r="I226" i="11"/>
  <c r="L226" i="11"/>
  <c r="N226" i="11"/>
  <c r="O226" i="11"/>
  <c r="Z226" i="11" s="1"/>
  <c r="R226" i="11"/>
  <c r="V226" i="11" s="1"/>
  <c r="U226" i="11"/>
  <c r="W226" i="11" s="1"/>
  <c r="Y226" i="11"/>
  <c r="AA226" i="11"/>
  <c r="AB226" i="11"/>
  <c r="AD226" i="11"/>
  <c r="AE226" i="11"/>
  <c r="AH226" i="11"/>
  <c r="A227" i="11"/>
  <c r="B227" i="11"/>
  <c r="C227" i="11"/>
  <c r="D227" i="11"/>
  <c r="G227" i="11"/>
  <c r="H227" i="11"/>
  <c r="I227" i="11"/>
  <c r="L227" i="11"/>
  <c r="N227" i="11"/>
  <c r="O227" i="11"/>
  <c r="R227" i="11"/>
  <c r="V227" i="11" s="1"/>
  <c r="U227" i="11"/>
  <c r="W227" i="11"/>
  <c r="Y227" i="11"/>
  <c r="Z227" i="11" s="1"/>
  <c r="AA227" i="11"/>
  <c r="AB227" i="11"/>
  <c r="AD227" i="11"/>
  <c r="AE227" i="11"/>
  <c r="AH227" i="11"/>
  <c r="A228" i="11"/>
  <c r="B228" i="11"/>
  <c r="C228" i="11"/>
  <c r="D228" i="11"/>
  <c r="G228" i="11"/>
  <c r="H228" i="11"/>
  <c r="I228" i="11"/>
  <c r="L228" i="11"/>
  <c r="N228" i="11"/>
  <c r="O228" i="11"/>
  <c r="R228" i="11"/>
  <c r="U228" i="11"/>
  <c r="Y228" i="11"/>
  <c r="Z228" i="11"/>
  <c r="AA228" i="11"/>
  <c r="AB228" i="11"/>
  <c r="AD228" i="11"/>
  <c r="AE228" i="11"/>
  <c r="AH228" i="11"/>
  <c r="A229" i="11"/>
  <c r="B229" i="11"/>
  <c r="C229" i="11"/>
  <c r="D229" i="11"/>
  <c r="G229" i="11"/>
  <c r="H229" i="11"/>
  <c r="I229" i="11"/>
  <c r="L229" i="11"/>
  <c r="N229" i="11"/>
  <c r="O229" i="11"/>
  <c r="R229" i="11"/>
  <c r="V229" i="11" s="1"/>
  <c r="U229" i="11"/>
  <c r="W229" i="11" s="1"/>
  <c r="Y229" i="11"/>
  <c r="Z229" i="11" s="1"/>
  <c r="AA229" i="11"/>
  <c r="AB229" i="11"/>
  <c r="AD229" i="11"/>
  <c r="AE229" i="11"/>
  <c r="AH229" i="11"/>
  <c r="A230" i="11"/>
  <c r="B230" i="11"/>
  <c r="C230" i="11"/>
  <c r="D230" i="11"/>
  <c r="G230" i="11"/>
  <c r="H230" i="11"/>
  <c r="I230" i="11"/>
  <c r="L230" i="11"/>
  <c r="N230" i="11"/>
  <c r="O230" i="11"/>
  <c r="R230" i="11"/>
  <c r="U230" i="11"/>
  <c r="V230" i="11"/>
  <c r="W230" i="11"/>
  <c r="Y230" i="11"/>
  <c r="Z230" i="11" s="1"/>
  <c r="AA230" i="11"/>
  <c r="AB230" i="11"/>
  <c r="AD230" i="11"/>
  <c r="AE230" i="11"/>
  <c r="AH230" i="11"/>
  <c r="A231" i="11"/>
  <c r="B231" i="11"/>
  <c r="C231" i="11"/>
  <c r="D231" i="11"/>
  <c r="G231" i="11"/>
  <c r="H231" i="11"/>
  <c r="I231" i="11"/>
  <c r="L231" i="11"/>
  <c r="N231" i="11"/>
  <c r="W231" i="11" s="1"/>
  <c r="O231" i="11"/>
  <c r="Z231" i="11" s="1"/>
  <c r="R231" i="11"/>
  <c r="V231" i="11" s="1"/>
  <c r="U231" i="11"/>
  <c r="Y231" i="11"/>
  <c r="AA231" i="11"/>
  <c r="AB231" i="11"/>
  <c r="AD231" i="11"/>
  <c r="AE231" i="11"/>
  <c r="AH231" i="11"/>
  <c r="A232" i="11"/>
  <c r="B232" i="11"/>
  <c r="C232" i="11"/>
  <c r="D232" i="11"/>
  <c r="G232" i="11"/>
  <c r="H232" i="11"/>
  <c r="I232" i="11"/>
  <c r="L232" i="11"/>
  <c r="N232" i="11"/>
  <c r="O232" i="11"/>
  <c r="R232" i="11"/>
  <c r="V232" i="11" s="1"/>
  <c r="U232" i="11"/>
  <c r="W232" i="11"/>
  <c r="Y232" i="11"/>
  <c r="Z232" i="11"/>
  <c r="AA232" i="11"/>
  <c r="AB232" i="11"/>
  <c r="AD232" i="11"/>
  <c r="AE232" i="11"/>
  <c r="AH232" i="11"/>
  <c r="A233" i="11"/>
  <c r="B233" i="11"/>
  <c r="C233" i="11"/>
  <c r="D233" i="11"/>
  <c r="G233" i="11"/>
  <c r="H233" i="11"/>
  <c r="I233" i="11"/>
  <c r="L233" i="11"/>
  <c r="N233" i="11"/>
  <c r="O233" i="11"/>
  <c r="R233" i="11"/>
  <c r="U233" i="11"/>
  <c r="Y233" i="11"/>
  <c r="Z233" i="11"/>
  <c r="AA233" i="11"/>
  <c r="AB233" i="11"/>
  <c r="AD233" i="11"/>
  <c r="AE233" i="11"/>
  <c r="AH233" i="11"/>
  <c r="A234" i="11"/>
  <c r="B234" i="11"/>
  <c r="C234" i="11"/>
  <c r="D234" i="11"/>
  <c r="G234" i="11"/>
  <c r="H234" i="11"/>
  <c r="I234" i="11"/>
  <c r="L234" i="11"/>
  <c r="N234" i="11"/>
  <c r="O234" i="11"/>
  <c r="Z234" i="11" s="1"/>
  <c r="R234" i="11"/>
  <c r="V234" i="11" s="1"/>
  <c r="U234" i="11"/>
  <c r="W234" i="11" s="1"/>
  <c r="Y234" i="11"/>
  <c r="AA234" i="11"/>
  <c r="AB234" i="11"/>
  <c r="AD234" i="11"/>
  <c r="AE234" i="11"/>
  <c r="AH234" i="11"/>
  <c r="A235" i="11"/>
  <c r="B235" i="11"/>
  <c r="C235" i="11"/>
  <c r="D235" i="11"/>
  <c r="G235" i="11"/>
  <c r="H235" i="11"/>
  <c r="I235" i="11"/>
  <c r="L235" i="11"/>
  <c r="N235" i="11"/>
  <c r="O235" i="11"/>
  <c r="R235" i="11"/>
  <c r="U235" i="11"/>
  <c r="V235" i="11"/>
  <c r="X235" i="11" s="1"/>
  <c r="W235" i="11"/>
  <c r="Y235" i="11"/>
  <c r="Z235" i="11" s="1"/>
  <c r="AA235" i="11"/>
  <c r="AB235" i="11"/>
  <c r="AD235" i="11"/>
  <c r="AE235" i="11"/>
  <c r="AF235" i="11"/>
  <c r="AH235" i="11"/>
  <c r="A236" i="11"/>
  <c r="B236" i="11"/>
  <c r="C236" i="11"/>
  <c r="D236" i="11"/>
  <c r="G236" i="11"/>
  <c r="H236" i="11"/>
  <c r="I236" i="11"/>
  <c r="L236" i="11"/>
  <c r="N236" i="11"/>
  <c r="O236" i="11"/>
  <c r="Z236" i="11" s="1"/>
  <c r="R236" i="11"/>
  <c r="U236" i="11"/>
  <c r="Y236" i="11"/>
  <c r="AA236" i="11"/>
  <c r="AB236" i="11"/>
  <c r="AD236" i="11"/>
  <c r="AE236" i="11"/>
  <c r="AH236" i="11"/>
  <c r="A237" i="11"/>
  <c r="B237" i="11"/>
  <c r="C237" i="11"/>
  <c r="D237" i="11"/>
  <c r="G237" i="11"/>
  <c r="H237" i="11"/>
  <c r="I237" i="11"/>
  <c r="L237" i="11"/>
  <c r="N237" i="11"/>
  <c r="O237" i="11"/>
  <c r="R237" i="11"/>
  <c r="V237" i="11" s="1"/>
  <c r="U237" i="11"/>
  <c r="W237" i="11" s="1"/>
  <c r="Y237" i="11"/>
  <c r="Z237" i="11" s="1"/>
  <c r="AA237" i="11"/>
  <c r="AB237" i="11"/>
  <c r="AD237" i="11"/>
  <c r="AE237" i="11"/>
  <c r="AH237" i="11"/>
  <c r="A238" i="11"/>
  <c r="B238" i="11"/>
  <c r="C238" i="11"/>
  <c r="D238" i="11"/>
  <c r="G238" i="11"/>
  <c r="H238" i="11"/>
  <c r="I238" i="11"/>
  <c r="L238" i="11"/>
  <c r="N238" i="11"/>
  <c r="O238" i="11"/>
  <c r="R238" i="11"/>
  <c r="U238" i="11"/>
  <c r="V238" i="11"/>
  <c r="X238" i="11" s="1"/>
  <c r="W238" i="11"/>
  <c r="Y238" i="11"/>
  <c r="Z238" i="11" s="1"/>
  <c r="AA238" i="11"/>
  <c r="AB238" i="11"/>
  <c r="AD238" i="11"/>
  <c r="AE238" i="11"/>
  <c r="AF238" i="11"/>
  <c r="AH238" i="11"/>
  <c r="A239" i="11"/>
  <c r="B239" i="11"/>
  <c r="C239" i="11"/>
  <c r="D239" i="11"/>
  <c r="G239" i="11"/>
  <c r="H239" i="11"/>
  <c r="I239" i="11"/>
  <c r="L239" i="11"/>
  <c r="N239" i="11"/>
  <c r="W239" i="11" s="1"/>
  <c r="O239" i="11"/>
  <c r="Z239" i="11" s="1"/>
  <c r="R239" i="11"/>
  <c r="V239" i="11" s="1"/>
  <c r="U239" i="11"/>
  <c r="Y239" i="11"/>
  <c r="AA239" i="11"/>
  <c r="AB239" i="11"/>
  <c r="AD239" i="11"/>
  <c r="AE239" i="11"/>
  <c r="AH239" i="11"/>
  <c r="A240" i="11"/>
  <c r="B240" i="11"/>
  <c r="C240" i="11"/>
  <c r="D240" i="11"/>
  <c r="G240" i="11"/>
  <c r="H240" i="11"/>
  <c r="I240" i="11"/>
  <c r="L240" i="11"/>
  <c r="N240" i="11"/>
  <c r="O240" i="11"/>
  <c r="R240" i="11"/>
  <c r="U240" i="11"/>
  <c r="W240" i="11" s="1"/>
  <c r="V240" i="11"/>
  <c r="Y240" i="11"/>
  <c r="Z240" i="11"/>
  <c r="AA240" i="11"/>
  <c r="AB240" i="11"/>
  <c r="AD240" i="11"/>
  <c r="AE240" i="11"/>
  <c r="AH240" i="11"/>
  <c r="A241" i="11"/>
  <c r="B241" i="11"/>
  <c r="C241" i="11"/>
  <c r="D241" i="11"/>
  <c r="G241" i="11"/>
  <c r="H241" i="11"/>
  <c r="I241" i="11"/>
  <c r="L241" i="11"/>
  <c r="N241" i="11"/>
  <c r="O241" i="11"/>
  <c r="R241" i="11"/>
  <c r="U241" i="11"/>
  <c r="Y241" i="11"/>
  <c r="Z241" i="11" s="1"/>
  <c r="AA241" i="11"/>
  <c r="AB241" i="11"/>
  <c r="AD241" i="11"/>
  <c r="AE241" i="11"/>
  <c r="AH241" i="11"/>
  <c r="A242" i="11"/>
  <c r="B242" i="11"/>
  <c r="C242" i="11"/>
  <c r="D242" i="11"/>
  <c r="G242" i="11"/>
  <c r="H242" i="11"/>
  <c r="I242" i="11"/>
  <c r="L242" i="11"/>
  <c r="N242" i="11"/>
  <c r="O242" i="11"/>
  <c r="Z242" i="11" s="1"/>
  <c r="R242" i="11"/>
  <c r="V242" i="11" s="1"/>
  <c r="U242" i="11"/>
  <c r="W242" i="11" s="1"/>
  <c r="Y242" i="11"/>
  <c r="AA242" i="11"/>
  <c r="AB242" i="11"/>
  <c r="AD242" i="11"/>
  <c r="AE242" i="11"/>
  <c r="AH242" i="11"/>
  <c r="A243" i="11"/>
  <c r="B243" i="11"/>
  <c r="C243" i="11"/>
  <c r="D243" i="11"/>
  <c r="G243" i="11"/>
  <c r="H243" i="11"/>
  <c r="I243" i="11"/>
  <c r="L243" i="11"/>
  <c r="N243" i="11"/>
  <c r="O243" i="11"/>
  <c r="R243" i="11"/>
  <c r="V243" i="11" s="1"/>
  <c r="U243" i="11"/>
  <c r="W243" i="11"/>
  <c r="Y243" i="11"/>
  <c r="Z243" i="11" s="1"/>
  <c r="AA243" i="11"/>
  <c r="AB243" i="11"/>
  <c r="AD243" i="11"/>
  <c r="AE243" i="11"/>
  <c r="AH243" i="11"/>
  <c r="A244" i="11"/>
  <c r="B244" i="11"/>
  <c r="C244" i="11"/>
  <c r="D244" i="11"/>
  <c r="G244" i="11"/>
  <c r="H244" i="11"/>
  <c r="I244" i="11"/>
  <c r="L244" i="11"/>
  <c r="N244" i="11"/>
  <c r="O244" i="11"/>
  <c r="Z244" i="11" s="1"/>
  <c r="R244" i="11"/>
  <c r="U244" i="11"/>
  <c r="Y244" i="11"/>
  <c r="AA244" i="11"/>
  <c r="AB244" i="11"/>
  <c r="AD244" i="11"/>
  <c r="AE244" i="11"/>
  <c r="AH244" i="11"/>
  <c r="A245" i="11"/>
  <c r="B245" i="11"/>
  <c r="C245" i="11"/>
  <c r="D245" i="11"/>
  <c r="G245" i="11"/>
  <c r="H245" i="11"/>
  <c r="I245" i="11"/>
  <c r="L245" i="11"/>
  <c r="N245" i="11"/>
  <c r="O245" i="11"/>
  <c r="R245" i="11"/>
  <c r="U245" i="11"/>
  <c r="W245" i="11" s="1"/>
  <c r="V245" i="11"/>
  <c r="Y245" i="11"/>
  <c r="Z245" i="11" s="1"/>
  <c r="AA245" i="11"/>
  <c r="AB245" i="11"/>
  <c r="AD245" i="11"/>
  <c r="AE245" i="11"/>
  <c r="AH245" i="11"/>
  <c r="A246" i="11"/>
  <c r="B246" i="11"/>
  <c r="C246" i="11"/>
  <c r="D246" i="11"/>
  <c r="G246" i="11"/>
  <c r="H246" i="11"/>
  <c r="I246" i="11"/>
  <c r="L246" i="11"/>
  <c r="N246" i="11"/>
  <c r="O246" i="11"/>
  <c r="R246" i="11"/>
  <c r="V246" i="11" s="1"/>
  <c r="AF246" i="11" s="1"/>
  <c r="U246" i="11"/>
  <c r="W246" i="11"/>
  <c r="Y246" i="11"/>
  <c r="Z246" i="11" s="1"/>
  <c r="AA246" i="11"/>
  <c r="AB246" i="11"/>
  <c r="AD246" i="11"/>
  <c r="AE246" i="11"/>
  <c r="AH246" i="11"/>
  <c r="A247" i="11"/>
  <c r="B247" i="11"/>
  <c r="C247" i="11"/>
  <c r="D247" i="11"/>
  <c r="G247" i="11"/>
  <c r="H247" i="11"/>
  <c r="I247" i="11"/>
  <c r="L247" i="11"/>
  <c r="N247" i="11"/>
  <c r="W247" i="11" s="1"/>
  <c r="O247" i="11"/>
  <c r="Z247" i="11" s="1"/>
  <c r="R247" i="11"/>
  <c r="V247" i="11" s="1"/>
  <c r="U247" i="11"/>
  <c r="Y247" i="11"/>
  <c r="AA247" i="11"/>
  <c r="AB247" i="11"/>
  <c r="AD247" i="11"/>
  <c r="AE247" i="11"/>
  <c r="AH247" i="11"/>
  <c r="A248" i="11"/>
  <c r="B248" i="11"/>
  <c r="C248" i="11"/>
  <c r="D248" i="11"/>
  <c r="G248" i="11"/>
  <c r="H248" i="11"/>
  <c r="I248" i="11"/>
  <c r="L248" i="11"/>
  <c r="N248" i="11"/>
  <c r="O248" i="11"/>
  <c r="R248" i="11"/>
  <c r="V248" i="11" s="1"/>
  <c r="U248" i="11"/>
  <c r="W248" i="11" s="1"/>
  <c r="Y248" i="11"/>
  <c r="Z248" i="11"/>
  <c r="AA248" i="11"/>
  <c r="AB248" i="11"/>
  <c r="AD248" i="11"/>
  <c r="AE248" i="11"/>
  <c r="AH248" i="11"/>
  <c r="A249" i="11"/>
  <c r="B249" i="11"/>
  <c r="C249" i="11"/>
  <c r="D249" i="11"/>
  <c r="G249" i="11"/>
  <c r="H249" i="11"/>
  <c r="I249" i="11"/>
  <c r="L249" i="11"/>
  <c r="N249" i="11"/>
  <c r="O249" i="11"/>
  <c r="R249" i="11"/>
  <c r="U249" i="11"/>
  <c r="Y249" i="11"/>
  <c r="Z249" i="11"/>
  <c r="AA249" i="11"/>
  <c r="AB249" i="11"/>
  <c r="AD249" i="11"/>
  <c r="AE249" i="11"/>
  <c r="AH249" i="11"/>
  <c r="A250" i="11"/>
  <c r="B250" i="11"/>
  <c r="C250" i="11"/>
  <c r="D250" i="11"/>
  <c r="G250" i="11"/>
  <c r="H250" i="11"/>
  <c r="I250" i="11"/>
  <c r="L250" i="11"/>
  <c r="N250" i="11"/>
  <c r="O250" i="11"/>
  <c r="Z250" i="11" s="1"/>
  <c r="R250" i="11"/>
  <c r="V250" i="11" s="1"/>
  <c r="U250" i="11"/>
  <c r="W250" i="11" s="1"/>
  <c r="Y250" i="11"/>
  <c r="AA250" i="11"/>
  <c r="AB250" i="11"/>
  <c r="AD250" i="11"/>
  <c r="AE250" i="11"/>
  <c r="AH250" i="11"/>
  <c r="A251" i="11"/>
  <c r="B251" i="11"/>
  <c r="C251" i="11"/>
  <c r="D251" i="11"/>
  <c r="G251" i="11"/>
  <c r="H251" i="11"/>
  <c r="I251" i="11"/>
  <c r="L251" i="11"/>
  <c r="N251" i="11"/>
  <c r="O251" i="11"/>
  <c r="R251" i="11"/>
  <c r="U251" i="11"/>
  <c r="V251" i="11"/>
  <c r="W251" i="11"/>
  <c r="Y251" i="11"/>
  <c r="Z251" i="11" s="1"/>
  <c r="AA251" i="11"/>
  <c r="AB251" i="11"/>
  <c r="AD251" i="11"/>
  <c r="AE251" i="11"/>
  <c r="AH251" i="11"/>
  <c r="A252" i="11"/>
  <c r="B252" i="11"/>
  <c r="C252" i="11"/>
  <c r="D252" i="11"/>
  <c r="G252" i="11"/>
  <c r="H252" i="11"/>
  <c r="I252" i="11"/>
  <c r="L252" i="11"/>
  <c r="N252" i="11"/>
  <c r="O252" i="11"/>
  <c r="R252" i="11"/>
  <c r="U252" i="11"/>
  <c r="Y252" i="11"/>
  <c r="Z252" i="11"/>
  <c r="AA252" i="11"/>
  <c r="AB252" i="11"/>
  <c r="AD252" i="11"/>
  <c r="AE252" i="11"/>
  <c r="AH252" i="11"/>
  <c r="A253" i="11"/>
  <c r="B253" i="11"/>
  <c r="C253" i="11"/>
  <c r="D253" i="11"/>
  <c r="G253" i="11"/>
  <c r="H253" i="11"/>
  <c r="I253" i="11"/>
  <c r="L253" i="11"/>
  <c r="N253" i="11"/>
  <c r="O253" i="11"/>
  <c r="R253" i="11"/>
  <c r="U253" i="11"/>
  <c r="W253" i="11" s="1"/>
  <c r="V253" i="11"/>
  <c r="Y253" i="11"/>
  <c r="Z253" i="11" s="1"/>
  <c r="AA253" i="11"/>
  <c r="AB253" i="11"/>
  <c r="AD253" i="11"/>
  <c r="AE253" i="11"/>
  <c r="AH253" i="11"/>
  <c r="A254" i="11"/>
  <c r="B254" i="11"/>
  <c r="C254" i="11"/>
  <c r="D254" i="11"/>
  <c r="G254" i="11"/>
  <c r="H254" i="11"/>
  <c r="I254" i="11"/>
  <c r="L254" i="11"/>
  <c r="N254" i="11"/>
  <c r="O254" i="11"/>
  <c r="R254" i="11"/>
  <c r="U254" i="11"/>
  <c r="V254" i="11"/>
  <c r="W254" i="11"/>
  <c r="Y254" i="11"/>
  <c r="Z254" i="11" s="1"/>
  <c r="AA254" i="11"/>
  <c r="AB254" i="11"/>
  <c r="AD254" i="11"/>
  <c r="AE254" i="11"/>
  <c r="AH254" i="11"/>
  <c r="A255" i="11"/>
  <c r="B255" i="11"/>
  <c r="C255" i="11"/>
  <c r="D255" i="11"/>
  <c r="G255" i="11"/>
  <c r="H255" i="11"/>
  <c r="I255" i="11"/>
  <c r="L255" i="11"/>
  <c r="N255" i="11"/>
  <c r="W255" i="11" s="1"/>
  <c r="O255" i="11"/>
  <c r="R255" i="11"/>
  <c r="V255" i="11" s="1"/>
  <c r="U255" i="11"/>
  <c r="Y255" i="11"/>
  <c r="AA255" i="11"/>
  <c r="AB255" i="11"/>
  <c r="AD255" i="11"/>
  <c r="AE255" i="11"/>
  <c r="AH255" i="11"/>
  <c r="A256" i="11"/>
  <c r="B256" i="11"/>
  <c r="C256" i="11"/>
  <c r="D256" i="11"/>
  <c r="G256" i="11"/>
  <c r="H256" i="11"/>
  <c r="I256" i="11"/>
  <c r="L256" i="11"/>
  <c r="N256" i="11"/>
  <c r="O256" i="11"/>
  <c r="R256" i="11"/>
  <c r="V256" i="11" s="1"/>
  <c r="U256" i="11"/>
  <c r="W256" i="11" s="1"/>
  <c r="Y256" i="11"/>
  <c r="Z256" i="11"/>
  <c r="AA256" i="11"/>
  <c r="AB256" i="11"/>
  <c r="AC256" i="11"/>
  <c r="AD256" i="11"/>
  <c r="AE256" i="11"/>
  <c r="AH256" i="11"/>
  <c r="A257" i="11"/>
  <c r="B257" i="11"/>
  <c r="C257" i="11"/>
  <c r="D257" i="11"/>
  <c r="G257" i="11"/>
  <c r="H257" i="11"/>
  <c r="I257" i="11"/>
  <c r="L257" i="11"/>
  <c r="N257" i="11"/>
  <c r="O257" i="11"/>
  <c r="R257" i="11"/>
  <c r="U257" i="11"/>
  <c r="W257" i="11"/>
  <c r="Y257" i="11"/>
  <c r="Z257" i="11" s="1"/>
  <c r="AA257" i="11"/>
  <c r="AB257" i="11"/>
  <c r="AD257" i="11"/>
  <c r="AE257" i="11"/>
  <c r="AH257" i="11"/>
  <c r="A258" i="11"/>
  <c r="B258" i="11"/>
  <c r="C258" i="11"/>
  <c r="D258" i="11"/>
  <c r="G258" i="11"/>
  <c r="H258" i="11"/>
  <c r="I258" i="11"/>
  <c r="L258" i="11"/>
  <c r="N258" i="11"/>
  <c r="O258" i="11"/>
  <c r="Z258" i="11" s="1"/>
  <c r="R258" i="11"/>
  <c r="V258" i="11" s="1"/>
  <c r="U258" i="11"/>
  <c r="Y258" i="11"/>
  <c r="AA258" i="11"/>
  <c r="AB258" i="11"/>
  <c r="AD258" i="11"/>
  <c r="AE258" i="11"/>
  <c r="AH258" i="11"/>
  <c r="A259" i="11"/>
  <c r="B259" i="11"/>
  <c r="C259" i="11"/>
  <c r="D259" i="11"/>
  <c r="G259" i="11"/>
  <c r="H259" i="11"/>
  <c r="I259" i="11"/>
  <c r="L259" i="11"/>
  <c r="N259" i="11"/>
  <c r="O259" i="11"/>
  <c r="R259" i="11"/>
  <c r="V259" i="11" s="1"/>
  <c r="X259" i="11" s="1"/>
  <c r="U259" i="11"/>
  <c r="W259" i="11" s="1"/>
  <c r="Y259" i="11"/>
  <c r="Z259" i="11" s="1"/>
  <c r="AA259" i="11"/>
  <c r="AB259" i="11"/>
  <c r="AD259" i="11"/>
  <c r="AE259" i="11"/>
  <c r="AH259" i="11"/>
  <c r="A260" i="11"/>
  <c r="B260" i="11"/>
  <c r="C260" i="11"/>
  <c r="D260" i="11"/>
  <c r="G260" i="11"/>
  <c r="H260" i="11"/>
  <c r="I260" i="11"/>
  <c r="L260" i="11"/>
  <c r="N260" i="11"/>
  <c r="W260" i="11" s="1"/>
  <c r="O260" i="11"/>
  <c r="R260" i="11"/>
  <c r="V260" i="11" s="1"/>
  <c r="AF260" i="11" s="1"/>
  <c r="U260" i="11"/>
  <c r="Y260" i="11"/>
  <c r="Z260" i="11" s="1"/>
  <c r="AA260" i="11"/>
  <c r="AB260" i="11"/>
  <c r="AD260" i="11"/>
  <c r="AE260" i="11"/>
  <c r="AH260" i="11"/>
  <c r="A261" i="11"/>
  <c r="B261" i="11"/>
  <c r="C261" i="11"/>
  <c r="D261" i="11"/>
  <c r="G261" i="11"/>
  <c r="H261" i="11"/>
  <c r="I261" i="11"/>
  <c r="L261" i="11"/>
  <c r="N261" i="11"/>
  <c r="O261" i="11"/>
  <c r="R261" i="11"/>
  <c r="V261" i="11" s="1"/>
  <c r="U261" i="11"/>
  <c r="W261" i="11" s="1"/>
  <c r="Y261" i="11"/>
  <c r="AA261" i="11"/>
  <c r="AB261" i="11"/>
  <c r="AD261" i="11"/>
  <c r="AE261" i="11"/>
  <c r="AH261" i="11"/>
  <c r="A262" i="11"/>
  <c r="B262" i="11"/>
  <c r="C262" i="11"/>
  <c r="D262" i="11"/>
  <c r="G262" i="11"/>
  <c r="H262" i="11"/>
  <c r="I262" i="11"/>
  <c r="L262" i="11"/>
  <c r="N262" i="11"/>
  <c r="O262" i="11"/>
  <c r="R262" i="11"/>
  <c r="V262" i="11" s="1"/>
  <c r="U262" i="11"/>
  <c r="W262" i="11"/>
  <c r="Y262" i="11"/>
  <c r="Z262" i="11" s="1"/>
  <c r="AA262" i="11"/>
  <c r="AB262" i="11"/>
  <c r="AD262" i="11"/>
  <c r="AE262" i="11"/>
  <c r="AH262" i="11"/>
  <c r="A263" i="11"/>
  <c r="B263" i="11"/>
  <c r="C263" i="11"/>
  <c r="D263" i="11"/>
  <c r="G263" i="11"/>
  <c r="H263" i="11"/>
  <c r="I263" i="11"/>
  <c r="L263" i="11"/>
  <c r="N263" i="11"/>
  <c r="O263" i="11"/>
  <c r="R263" i="11"/>
  <c r="V263" i="11" s="1"/>
  <c r="U263" i="11"/>
  <c r="W263" i="11"/>
  <c r="Y263" i="11"/>
  <c r="Z263" i="11" s="1"/>
  <c r="AA263" i="11"/>
  <c r="AB263" i="11"/>
  <c r="AD263" i="11"/>
  <c r="AE263" i="11"/>
  <c r="AH263" i="11"/>
  <c r="A264" i="11"/>
  <c r="B264" i="11"/>
  <c r="C264" i="11"/>
  <c r="D264" i="11"/>
  <c r="G264" i="11"/>
  <c r="H264" i="11"/>
  <c r="I264" i="11"/>
  <c r="L264" i="11"/>
  <c r="N264" i="11"/>
  <c r="O264" i="11"/>
  <c r="R264" i="11"/>
  <c r="V264" i="11" s="1"/>
  <c r="U264" i="11"/>
  <c r="W264" i="11" s="1"/>
  <c r="Y264" i="11"/>
  <c r="Z264" i="11"/>
  <c r="AA264" i="11"/>
  <c r="AB264" i="11"/>
  <c r="AD264" i="11"/>
  <c r="AE264" i="11"/>
  <c r="AG264" i="11"/>
  <c r="AH264" i="11"/>
  <c r="A265" i="11"/>
  <c r="B265" i="11"/>
  <c r="C265" i="11"/>
  <c r="D265" i="11"/>
  <c r="G265" i="11"/>
  <c r="H265" i="11"/>
  <c r="I265" i="11"/>
  <c r="L265" i="11"/>
  <c r="N265" i="11"/>
  <c r="O265" i="11"/>
  <c r="R265" i="11"/>
  <c r="V265" i="11" s="1"/>
  <c r="U265" i="11"/>
  <c r="W265" i="11"/>
  <c r="Y265" i="11"/>
  <c r="Z265" i="11" s="1"/>
  <c r="AA265" i="11"/>
  <c r="AB265" i="11"/>
  <c r="AD265" i="11"/>
  <c r="AE265" i="11"/>
  <c r="AH265" i="11"/>
  <c r="A266" i="11"/>
  <c r="B266" i="11"/>
  <c r="C266" i="11"/>
  <c r="D266" i="11"/>
  <c r="G266" i="11"/>
  <c r="H266" i="11"/>
  <c r="I266" i="11"/>
  <c r="L266" i="11"/>
  <c r="N266" i="11"/>
  <c r="O266" i="11"/>
  <c r="Z266" i="11" s="1"/>
  <c r="R266" i="11"/>
  <c r="V266" i="11" s="1"/>
  <c r="U266" i="11"/>
  <c r="Y266" i="11"/>
  <c r="AA266" i="11"/>
  <c r="AB266" i="11"/>
  <c r="AD266" i="11"/>
  <c r="AE266" i="11"/>
  <c r="AH266" i="11"/>
  <c r="A267" i="11"/>
  <c r="B267" i="11"/>
  <c r="C267" i="11"/>
  <c r="D267" i="11"/>
  <c r="G267" i="11"/>
  <c r="H267" i="11"/>
  <c r="I267" i="11"/>
  <c r="L267" i="11"/>
  <c r="N267" i="11"/>
  <c r="O267" i="11"/>
  <c r="R267" i="11"/>
  <c r="U267" i="11"/>
  <c r="V267" i="11"/>
  <c r="AF267" i="11" s="1"/>
  <c r="W267" i="11"/>
  <c r="X267" i="11"/>
  <c r="Y267" i="11"/>
  <c r="Z267" i="11" s="1"/>
  <c r="AA267" i="11"/>
  <c r="AB267" i="11"/>
  <c r="AD267" i="11"/>
  <c r="AE267" i="11"/>
  <c r="AH267" i="11"/>
  <c r="A268" i="11"/>
  <c r="B268" i="11"/>
  <c r="C268" i="11"/>
  <c r="D268" i="11"/>
  <c r="G268" i="11"/>
  <c r="H268" i="11"/>
  <c r="I268" i="11"/>
  <c r="L268" i="11"/>
  <c r="N268" i="11"/>
  <c r="V268" i="11" s="1"/>
  <c r="O268" i="11"/>
  <c r="R268" i="11"/>
  <c r="U268" i="11"/>
  <c r="Y268" i="11"/>
  <c r="Z268" i="11"/>
  <c r="AA268" i="11"/>
  <c r="AB268" i="11"/>
  <c r="AD268" i="11"/>
  <c r="AE268" i="11"/>
  <c r="AH268" i="11"/>
  <c r="A269" i="11"/>
  <c r="B269" i="11"/>
  <c r="C269" i="11"/>
  <c r="D269" i="11"/>
  <c r="G269" i="11"/>
  <c r="H269" i="11"/>
  <c r="I269" i="11"/>
  <c r="L269" i="11"/>
  <c r="N269" i="11"/>
  <c r="O269" i="11"/>
  <c r="R269" i="11"/>
  <c r="U269" i="11"/>
  <c r="W269" i="11" s="1"/>
  <c r="V269" i="11"/>
  <c r="Y269" i="11"/>
  <c r="Z269" i="11" s="1"/>
  <c r="AA269" i="11"/>
  <c r="AB269" i="11"/>
  <c r="AD269" i="11"/>
  <c r="AE269" i="11"/>
  <c r="AH269" i="11"/>
  <c r="A270" i="11"/>
  <c r="B270" i="11"/>
  <c r="C270" i="11"/>
  <c r="D270" i="11"/>
  <c r="G270" i="11"/>
  <c r="H270" i="11"/>
  <c r="I270" i="11"/>
  <c r="L270" i="11"/>
  <c r="N270" i="11"/>
  <c r="O270" i="11"/>
  <c r="R270" i="11"/>
  <c r="V270" i="11" s="1"/>
  <c r="U270" i="11"/>
  <c r="W270" i="11" s="1"/>
  <c r="Y270" i="11"/>
  <c r="Z270" i="11" s="1"/>
  <c r="AA270" i="11"/>
  <c r="AB270" i="11"/>
  <c r="AD270" i="11"/>
  <c r="AE270" i="11"/>
  <c r="AH270" i="11"/>
  <c r="A271" i="11"/>
  <c r="B271" i="11"/>
  <c r="C271" i="11"/>
  <c r="D271" i="11"/>
  <c r="G271" i="11"/>
  <c r="H271" i="11"/>
  <c r="I271" i="11"/>
  <c r="L271" i="11"/>
  <c r="N271" i="11"/>
  <c r="W271" i="11" s="1"/>
  <c r="O271" i="11"/>
  <c r="R271" i="11"/>
  <c r="U271" i="11"/>
  <c r="Y271" i="11"/>
  <c r="Z271" i="11"/>
  <c r="AA271" i="11"/>
  <c r="AB271" i="11"/>
  <c r="AD271" i="11"/>
  <c r="AE271" i="11"/>
  <c r="AH271" i="11"/>
  <c r="A272" i="11"/>
  <c r="B272" i="11"/>
  <c r="C272" i="11"/>
  <c r="D272" i="11"/>
  <c r="G272" i="11"/>
  <c r="H272" i="11"/>
  <c r="I272" i="11"/>
  <c r="L272" i="11"/>
  <c r="N272" i="11"/>
  <c r="O272" i="11"/>
  <c r="Z272" i="11" s="1"/>
  <c r="R272" i="11"/>
  <c r="U272" i="11"/>
  <c r="W272" i="11" s="1"/>
  <c r="V272" i="11"/>
  <c r="Y272" i="11"/>
  <c r="AA272" i="11"/>
  <c r="AB272" i="11"/>
  <c r="AD272" i="11"/>
  <c r="AE272" i="11"/>
  <c r="AH272" i="11"/>
  <c r="A273" i="11"/>
  <c r="B273" i="11"/>
  <c r="C273" i="11"/>
  <c r="D273" i="11"/>
  <c r="G273" i="11"/>
  <c r="H273" i="11"/>
  <c r="I273" i="11"/>
  <c r="L273" i="11"/>
  <c r="N273" i="11"/>
  <c r="O273" i="11"/>
  <c r="R273" i="11"/>
  <c r="U273" i="11"/>
  <c r="Y273" i="11"/>
  <c r="Z273" i="11"/>
  <c r="AA273" i="11"/>
  <c r="AB273" i="11"/>
  <c r="AD273" i="11"/>
  <c r="AE273" i="11"/>
  <c r="AH273" i="11"/>
  <c r="A274" i="11"/>
  <c r="B274" i="11"/>
  <c r="C274" i="11"/>
  <c r="D274" i="11"/>
  <c r="G274" i="11"/>
  <c r="H274" i="11"/>
  <c r="I274" i="11"/>
  <c r="L274" i="11"/>
  <c r="N274" i="11"/>
  <c r="O274" i="11"/>
  <c r="R274" i="11"/>
  <c r="U274" i="11"/>
  <c r="W274" i="11" s="1"/>
  <c r="Y274" i="11"/>
  <c r="Z274" i="11" s="1"/>
  <c r="AA274" i="11"/>
  <c r="AB274" i="11"/>
  <c r="AD274" i="11"/>
  <c r="AE274" i="11"/>
  <c r="AH274" i="11"/>
  <c r="A275" i="11"/>
  <c r="B275" i="11"/>
  <c r="C275" i="11"/>
  <c r="D275" i="11"/>
  <c r="G275" i="11"/>
  <c r="H275" i="11"/>
  <c r="I275" i="11"/>
  <c r="L275" i="11"/>
  <c r="N275" i="11"/>
  <c r="O275" i="11"/>
  <c r="R275" i="11"/>
  <c r="V275" i="11" s="1"/>
  <c r="U275" i="11"/>
  <c r="W275" i="11"/>
  <c r="Y275" i="11"/>
  <c r="AA275" i="11"/>
  <c r="AB275" i="11"/>
  <c r="AD275" i="11"/>
  <c r="AE275" i="11"/>
  <c r="AH275" i="11"/>
  <c r="A276" i="11"/>
  <c r="B276" i="11"/>
  <c r="C276" i="11"/>
  <c r="D276" i="11"/>
  <c r="G276" i="11"/>
  <c r="H276" i="11"/>
  <c r="I276" i="11"/>
  <c r="L276" i="11"/>
  <c r="N276" i="11"/>
  <c r="O276" i="11"/>
  <c r="R276" i="11"/>
  <c r="V276" i="11" s="1"/>
  <c r="U276" i="11"/>
  <c r="W276" i="11"/>
  <c r="Y276" i="11"/>
  <c r="Z276" i="11" s="1"/>
  <c r="AA276" i="11"/>
  <c r="AB276" i="11"/>
  <c r="AD276" i="11"/>
  <c r="AE276" i="11"/>
  <c r="AH276" i="11"/>
  <c r="A277" i="11"/>
  <c r="B277" i="11"/>
  <c r="C277" i="11"/>
  <c r="D277" i="11"/>
  <c r="G277" i="11"/>
  <c r="H277" i="11"/>
  <c r="I277" i="11"/>
  <c r="L277" i="11"/>
  <c r="N277" i="11"/>
  <c r="O277" i="11"/>
  <c r="R277" i="11"/>
  <c r="U277" i="11"/>
  <c r="Y277" i="11"/>
  <c r="Z277" i="11"/>
  <c r="AA277" i="11"/>
  <c r="AB277" i="11"/>
  <c r="AD277" i="11"/>
  <c r="AE277" i="11"/>
  <c r="AH277" i="11"/>
  <c r="A278" i="11"/>
  <c r="B278" i="11"/>
  <c r="C278" i="11"/>
  <c r="D278" i="11"/>
  <c r="G278" i="11"/>
  <c r="H278" i="11"/>
  <c r="I278" i="11"/>
  <c r="L278" i="11"/>
  <c r="N278" i="11"/>
  <c r="O278" i="11"/>
  <c r="R278" i="11"/>
  <c r="V278" i="11" s="1"/>
  <c r="AF278" i="11" s="1"/>
  <c r="U278" i="11"/>
  <c r="W278" i="11"/>
  <c r="Y278" i="11"/>
  <c r="Z278" i="11" s="1"/>
  <c r="AA278" i="11"/>
  <c r="AB278" i="11"/>
  <c r="AD278" i="11"/>
  <c r="AE278" i="11"/>
  <c r="AH278" i="11"/>
  <c r="A279" i="11"/>
  <c r="B279" i="11"/>
  <c r="C279" i="11"/>
  <c r="D279" i="11"/>
  <c r="G279" i="11"/>
  <c r="H279" i="11"/>
  <c r="I279" i="11"/>
  <c r="L279" i="11"/>
  <c r="N279" i="11"/>
  <c r="W279" i="11" s="1"/>
  <c r="O279" i="11"/>
  <c r="R279" i="11"/>
  <c r="V279" i="11" s="1"/>
  <c r="U279" i="11"/>
  <c r="Y279" i="11"/>
  <c r="Z279" i="11" s="1"/>
  <c r="AA279" i="11"/>
  <c r="AB279" i="11"/>
  <c r="AD279" i="11"/>
  <c r="AE279" i="11"/>
  <c r="AH279" i="11"/>
  <c r="A280" i="11"/>
  <c r="B280" i="11"/>
  <c r="C280" i="11"/>
  <c r="D280" i="11"/>
  <c r="G280" i="11"/>
  <c r="H280" i="11"/>
  <c r="I280" i="11"/>
  <c r="L280" i="11"/>
  <c r="N280" i="11"/>
  <c r="O280" i="11"/>
  <c r="R280" i="11"/>
  <c r="V280" i="11" s="1"/>
  <c r="X280" i="11" s="1"/>
  <c r="U280" i="11"/>
  <c r="W280" i="11"/>
  <c r="Y280" i="11"/>
  <c r="Z280" i="11"/>
  <c r="AA280" i="11"/>
  <c r="AB280" i="11"/>
  <c r="AD280" i="11"/>
  <c r="AE280" i="11"/>
  <c r="AH280" i="11"/>
  <c r="A281" i="11"/>
  <c r="B281" i="11"/>
  <c r="C281" i="11"/>
  <c r="D281" i="11"/>
  <c r="G281" i="11"/>
  <c r="H281" i="11"/>
  <c r="I281" i="11"/>
  <c r="L281" i="11"/>
  <c r="N281" i="11"/>
  <c r="O281" i="11"/>
  <c r="Z281" i="11" s="1"/>
  <c r="R281" i="11"/>
  <c r="V281" i="11" s="1"/>
  <c r="U281" i="11"/>
  <c r="W281" i="11" s="1"/>
  <c r="Y281" i="11"/>
  <c r="AA281" i="11"/>
  <c r="AB281" i="11"/>
  <c r="AD281" i="11"/>
  <c r="AE281" i="11"/>
  <c r="AH281" i="11"/>
  <c r="A282" i="11"/>
  <c r="B282" i="11"/>
  <c r="C282" i="11"/>
  <c r="D282" i="11"/>
  <c r="G282" i="11"/>
  <c r="H282" i="11"/>
  <c r="I282" i="11"/>
  <c r="L282" i="11"/>
  <c r="N282" i="11"/>
  <c r="O282" i="11"/>
  <c r="R282" i="11"/>
  <c r="U282" i="11"/>
  <c r="V282" i="11"/>
  <c r="W282" i="11"/>
  <c r="Y282" i="11"/>
  <c r="Z282" i="11" s="1"/>
  <c r="AA282" i="11"/>
  <c r="AB282" i="11"/>
  <c r="AD282" i="11"/>
  <c r="AE282" i="11"/>
  <c r="AH282" i="11"/>
  <c r="A283" i="11"/>
  <c r="B283" i="11"/>
  <c r="C283" i="11"/>
  <c r="D283" i="11"/>
  <c r="G283" i="11"/>
  <c r="H283" i="11"/>
  <c r="I283" i="11"/>
  <c r="L283" i="11"/>
  <c r="N283" i="11"/>
  <c r="O283" i="11"/>
  <c r="R283" i="11"/>
  <c r="U283" i="11"/>
  <c r="Y283" i="11"/>
  <c r="Z283" i="11"/>
  <c r="AA283" i="11"/>
  <c r="AB283" i="11"/>
  <c r="AD283" i="11"/>
  <c r="AE283" i="11"/>
  <c r="AH283" i="11"/>
  <c r="A284" i="11"/>
  <c r="B284" i="11"/>
  <c r="C284" i="11"/>
  <c r="D284" i="11"/>
  <c r="G284" i="11"/>
  <c r="H284" i="11"/>
  <c r="I284" i="11"/>
  <c r="L284" i="11"/>
  <c r="N284" i="11"/>
  <c r="O284" i="11"/>
  <c r="R284" i="11"/>
  <c r="V284" i="11" s="1"/>
  <c r="U284" i="11"/>
  <c r="W284" i="11" s="1"/>
  <c r="Y284" i="11"/>
  <c r="Z284" i="11" s="1"/>
  <c r="AA284" i="11"/>
  <c r="AB284" i="11"/>
  <c r="AD284" i="11"/>
  <c r="AE284" i="11"/>
  <c r="AH284" i="11"/>
  <c r="A285" i="11"/>
  <c r="B285" i="11"/>
  <c r="C285" i="11"/>
  <c r="D285" i="11"/>
  <c r="G285" i="11"/>
  <c r="H285" i="11"/>
  <c r="I285" i="11"/>
  <c r="L285" i="11"/>
  <c r="N285" i="11"/>
  <c r="O285" i="11"/>
  <c r="R285" i="11"/>
  <c r="V285" i="11" s="1"/>
  <c r="U285" i="11"/>
  <c r="W285" i="11"/>
  <c r="Y285" i="11"/>
  <c r="Z285" i="11" s="1"/>
  <c r="AA285" i="11"/>
  <c r="AB285" i="11"/>
  <c r="AC285" i="11"/>
  <c r="AD285" i="11"/>
  <c r="AE285" i="11"/>
  <c r="AH285" i="11"/>
  <c r="A286" i="11"/>
  <c r="B286" i="11"/>
  <c r="C286" i="11"/>
  <c r="D286" i="11"/>
  <c r="G286" i="11"/>
  <c r="H286" i="11"/>
  <c r="I286" i="11"/>
  <c r="L286" i="11"/>
  <c r="N286" i="11"/>
  <c r="W286" i="11" s="1"/>
  <c r="O286" i="11"/>
  <c r="R286" i="11"/>
  <c r="V286" i="11" s="1"/>
  <c r="U286" i="11"/>
  <c r="Y286" i="11"/>
  <c r="Z286" i="11"/>
  <c r="AA286" i="11"/>
  <c r="AB286" i="11"/>
  <c r="AD286" i="11"/>
  <c r="AE286" i="11"/>
  <c r="AH286" i="11"/>
  <c r="A287" i="11"/>
  <c r="B287" i="11"/>
  <c r="C287" i="11"/>
  <c r="D287" i="11"/>
  <c r="G287" i="11"/>
  <c r="H287" i="11"/>
  <c r="I287" i="11"/>
  <c r="L287" i="11"/>
  <c r="N287" i="11"/>
  <c r="O287" i="11"/>
  <c r="R287" i="11"/>
  <c r="V287" i="11" s="1"/>
  <c r="U287" i="11"/>
  <c r="W287" i="11" s="1"/>
  <c r="Y287" i="11"/>
  <c r="Z287" i="11"/>
  <c r="AA287" i="11"/>
  <c r="AB287" i="11"/>
  <c r="AD287" i="11"/>
  <c r="AE287" i="11"/>
  <c r="AH287" i="11"/>
  <c r="A288" i="11"/>
  <c r="B288" i="11"/>
  <c r="C288" i="11"/>
  <c r="D288" i="11"/>
  <c r="G288" i="11"/>
  <c r="H288" i="11"/>
  <c r="I288" i="11"/>
  <c r="L288" i="11"/>
  <c r="N288" i="11"/>
  <c r="O288" i="11"/>
  <c r="R288" i="11"/>
  <c r="U288" i="11"/>
  <c r="W288" i="11" s="1"/>
  <c r="V288" i="11"/>
  <c r="X288" i="11"/>
  <c r="Y288" i="11"/>
  <c r="Z288" i="11" s="1"/>
  <c r="AA288" i="11"/>
  <c r="AB288" i="11"/>
  <c r="AD288" i="11"/>
  <c r="AE288" i="11"/>
  <c r="AF288" i="11"/>
  <c r="AH288" i="11"/>
  <c r="A289" i="11"/>
  <c r="B289" i="11"/>
  <c r="C289" i="11"/>
  <c r="D289" i="11"/>
  <c r="G289" i="11"/>
  <c r="H289" i="11"/>
  <c r="I289" i="11"/>
  <c r="L289" i="11"/>
  <c r="N289" i="11"/>
  <c r="O289" i="11"/>
  <c r="Z289" i="11" s="1"/>
  <c r="R289" i="11"/>
  <c r="V289" i="11" s="1"/>
  <c r="U289" i="11"/>
  <c r="W289" i="11" s="1"/>
  <c r="Y289" i="11"/>
  <c r="AA289" i="11"/>
  <c r="AB289" i="11"/>
  <c r="AD289" i="11"/>
  <c r="AE289" i="11"/>
  <c r="AH289" i="11"/>
  <c r="A290" i="11"/>
  <c r="B290" i="11"/>
  <c r="C290" i="11"/>
  <c r="D290" i="11"/>
  <c r="G290" i="11"/>
  <c r="H290" i="11"/>
  <c r="I290" i="11"/>
  <c r="L290" i="11"/>
  <c r="N290" i="11"/>
  <c r="O290" i="11"/>
  <c r="R290" i="11"/>
  <c r="V290" i="11" s="1"/>
  <c r="U290" i="11"/>
  <c r="W290" i="11"/>
  <c r="Y290" i="11"/>
  <c r="Z290" i="11" s="1"/>
  <c r="AA290" i="11"/>
  <c r="AB290" i="11"/>
  <c r="AD290" i="11"/>
  <c r="AE290" i="11"/>
  <c r="AH290" i="11"/>
  <c r="A291" i="11"/>
  <c r="B291" i="11"/>
  <c r="C291" i="11"/>
  <c r="D291" i="11"/>
  <c r="G291" i="11"/>
  <c r="H291" i="11"/>
  <c r="I291" i="11"/>
  <c r="L291" i="11"/>
  <c r="N291" i="11"/>
  <c r="O291" i="11"/>
  <c r="R291" i="11"/>
  <c r="U291" i="11"/>
  <c r="Y291" i="11"/>
  <c r="Z291" i="11"/>
  <c r="AA291" i="11"/>
  <c r="AB291" i="11"/>
  <c r="AC291" i="11"/>
  <c r="AD291" i="11"/>
  <c r="AE291" i="11"/>
  <c r="AH291" i="11"/>
  <c r="A292" i="11"/>
  <c r="B292" i="11"/>
  <c r="C292" i="11"/>
  <c r="D292" i="11"/>
  <c r="G292" i="11"/>
  <c r="H292" i="11"/>
  <c r="I292" i="11"/>
  <c r="L292" i="11"/>
  <c r="N292" i="11"/>
  <c r="O292" i="11"/>
  <c r="R292" i="11"/>
  <c r="V292" i="11" s="1"/>
  <c r="U292" i="11"/>
  <c r="W292" i="11" s="1"/>
  <c r="Y292" i="11"/>
  <c r="Z292" i="11" s="1"/>
  <c r="AA292" i="11"/>
  <c r="AB292" i="11"/>
  <c r="AD292" i="11"/>
  <c r="AE292" i="11"/>
  <c r="AH292" i="11"/>
  <c r="A293" i="11"/>
  <c r="B293" i="11"/>
  <c r="C293" i="11"/>
  <c r="D293" i="11"/>
  <c r="G293" i="11"/>
  <c r="H293" i="11"/>
  <c r="I293" i="11"/>
  <c r="L293" i="11"/>
  <c r="N293" i="11"/>
  <c r="O293" i="11"/>
  <c r="R293" i="11"/>
  <c r="V293" i="11" s="1"/>
  <c r="AF293" i="11" s="1"/>
  <c r="U293" i="11"/>
  <c r="W293" i="11"/>
  <c r="Y293" i="11"/>
  <c r="Z293" i="11" s="1"/>
  <c r="AA293" i="11"/>
  <c r="AB293" i="11"/>
  <c r="AD293" i="11"/>
  <c r="AE293" i="11"/>
  <c r="AH293" i="11"/>
  <c r="A294" i="11"/>
  <c r="B294" i="11"/>
  <c r="C294" i="11"/>
  <c r="D294" i="11"/>
  <c r="G294" i="11"/>
  <c r="H294" i="11"/>
  <c r="I294" i="11"/>
  <c r="L294" i="11"/>
  <c r="N294" i="11"/>
  <c r="W294" i="11" s="1"/>
  <c r="O294" i="11"/>
  <c r="Z294" i="11" s="1"/>
  <c r="R294" i="11"/>
  <c r="V294" i="11" s="1"/>
  <c r="U294" i="11"/>
  <c r="Y294" i="11"/>
  <c r="AA294" i="11"/>
  <c r="AB294" i="11"/>
  <c r="AD294" i="11"/>
  <c r="AE294" i="11"/>
  <c r="AH294" i="11"/>
  <c r="A295" i="11"/>
  <c r="B295" i="11"/>
  <c r="C295" i="11"/>
  <c r="D295" i="11"/>
  <c r="G295" i="11"/>
  <c r="H295" i="11"/>
  <c r="I295" i="11"/>
  <c r="L295" i="11"/>
  <c r="N295" i="11"/>
  <c r="O295" i="11"/>
  <c r="R295" i="11"/>
  <c r="V295" i="11" s="1"/>
  <c r="U295" i="11"/>
  <c r="W295" i="11" s="1"/>
  <c r="Y295" i="11"/>
  <c r="Z295" i="11"/>
  <c r="AA295" i="11"/>
  <c r="AB295" i="11"/>
  <c r="AD295" i="11"/>
  <c r="AE295" i="11"/>
  <c r="AH295" i="11"/>
  <c r="A296" i="11"/>
  <c r="B296" i="11"/>
  <c r="C296" i="11"/>
  <c r="D296" i="11"/>
  <c r="G296" i="11"/>
  <c r="H296" i="11"/>
  <c r="I296" i="11"/>
  <c r="L296" i="11"/>
  <c r="N296" i="11"/>
  <c r="O296" i="11"/>
  <c r="R296" i="11"/>
  <c r="U296" i="11"/>
  <c r="W296" i="11" s="1"/>
  <c r="V296" i="11"/>
  <c r="X296" i="11" s="1"/>
  <c r="Y296" i="11"/>
  <c r="Z296" i="11" s="1"/>
  <c r="AA296" i="11"/>
  <c r="AB296" i="11"/>
  <c r="AD296" i="11"/>
  <c r="AE296" i="11"/>
  <c r="AF296" i="11"/>
  <c r="AH296" i="11"/>
  <c r="A297" i="11"/>
  <c r="B297" i="11"/>
  <c r="C297" i="11"/>
  <c r="D297" i="11"/>
  <c r="G297" i="11"/>
  <c r="H297" i="11"/>
  <c r="I297" i="11"/>
  <c r="L297" i="11"/>
  <c r="N297" i="11"/>
  <c r="O297" i="11"/>
  <c r="Z297" i="11" s="1"/>
  <c r="R297" i="11"/>
  <c r="V297" i="11" s="1"/>
  <c r="U297" i="11"/>
  <c r="W297" i="11" s="1"/>
  <c r="Y297" i="11"/>
  <c r="AA297" i="11"/>
  <c r="AB297" i="11"/>
  <c r="AD297" i="11"/>
  <c r="AE297" i="11"/>
  <c r="AH297" i="11"/>
  <c r="A298" i="11"/>
  <c r="B298" i="11"/>
  <c r="C298" i="11"/>
  <c r="D298" i="11"/>
  <c r="G298" i="11"/>
  <c r="H298" i="11"/>
  <c r="I298" i="11"/>
  <c r="L298" i="11"/>
  <c r="N298" i="11"/>
  <c r="O298" i="11"/>
  <c r="R298" i="11"/>
  <c r="V298" i="11" s="1"/>
  <c r="U298" i="11"/>
  <c r="W298" i="11"/>
  <c r="Y298" i="11"/>
  <c r="Z298" i="11" s="1"/>
  <c r="AA298" i="11"/>
  <c r="AB298" i="11"/>
  <c r="AD298" i="11"/>
  <c r="AE298" i="11"/>
  <c r="AH298" i="11"/>
  <c r="A299" i="11"/>
  <c r="B299" i="11"/>
  <c r="C299" i="11"/>
  <c r="D299" i="11"/>
  <c r="G299" i="11"/>
  <c r="H299" i="11"/>
  <c r="I299" i="11"/>
  <c r="L299" i="11"/>
  <c r="N299" i="11"/>
  <c r="O299" i="11"/>
  <c r="R299" i="11"/>
  <c r="U299" i="11"/>
  <c r="Y299" i="11"/>
  <c r="Z299" i="11" s="1"/>
  <c r="AA299" i="11"/>
  <c r="AB299" i="11"/>
  <c r="AD299" i="11"/>
  <c r="AE299" i="11"/>
  <c r="AH299" i="11"/>
  <c r="A300" i="11"/>
  <c r="B300" i="11"/>
  <c r="C300" i="11"/>
  <c r="D300" i="11"/>
  <c r="G300" i="11"/>
  <c r="H300" i="11"/>
  <c r="I300" i="11"/>
  <c r="L300" i="11"/>
  <c r="N300" i="11"/>
  <c r="O300" i="11"/>
  <c r="R300" i="11"/>
  <c r="V300" i="11" s="1"/>
  <c r="U300" i="11"/>
  <c r="W300" i="11" s="1"/>
  <c r="Y300" i="11"/>
  <c r="Z300" i="11" s="1"/>
  <c r="AA300" i="11"/>
  <c r="AB300" i="11"/>
  <c r="AD300" i="11"/>
  <c r="AE300" i="11"/>
  <c r="AH300" i="11"/>
  <c r="A301" i="11"/>
  <c r="B301" i="11"/>
  <c r="C301" i="11"/>
  <c r="D301" i="11"/>
  <c r="G301" i="11"/>
  <c r="H301" i="11"/>
  <c r="I301" i="11"/>
  <c r="L301" i="11"/>
  <c r="N301" i="11"/>
  <c r="O301" i="11"/>
  <c r="R301" i="11"/>
  <c r="V301" i="11" s="1"/>
  <c r="U301" i="11"/>
  <c r="W301" i="11"/>
  <c r="Y301" i="11"/>
  <c r="Z301" i="11" s="1"/>
  <c r="AA301" i="11"/>
  <c r="AB301" i="11"/>
  <c r="AD301" i="11"/>
  <c r="AE301" i="11"/>
  <c r="AH301" i="11"/>
  <c r="A302" i="11"/>
  <c r="B302" i="11"/>
  <c r="C302" i="11"/>
  <c r="D302" i="11"/>
  <c r="G302" i="11"/>
  <c r="H302" i="11"/>
  <c r="I302" i="11"/>
  <c r="L302" i="11"/>
  <c r="N302" i="11"/>
  <c r="W302" i="11" s="1"/>
  <c r="O302" i="11"/>
  <c r="R302" i="11"/>
  <c r="V302" i="11" s="1"/>
  <c r="U302" i="11"/>
  <c r="Y302" i="11"/>
  <c r="Z302" i="11"/>
  <c r="AA302" i="11"/>
  <c r="AB302" i="11"/>
  <c r="AD302" i="11"/>
  <c r="AE302" i="11"/>
  <c r="AH302" i="11"/>
  <c r="A303" i="11"/>
  <c r="B303" i="11"/>
  <c r="C303" i="11"/>
  <c r="D303" i="11"/>
  <c r="G303" i="11"/>
  <c r="H303" i="11"/>
  <c r="I303" i="11"/>
  <c r="L303" i="11"/>
  <c r="N303" i="11"/>
  <c r="O303" i="11"/>
  <c r="R303" i="11"/>
  <c r="U303" i="11"/>
  <c r="W303" i="11" s="1"/>
  <c r="V303" i="11"/>
  <c r="Y303" i="11"/>
  <c r="Z303" i="11"/>
  <c r="AA303" i="11"/>
  <c r="AB303" i="11"/>
  <c r="AD303" i="11"/>
  <c r="AE303" i="11"/>
  <c r="AH303" i="11"/>
  <c r="A304" i="11"/>
  <c r="B304" i="11"/>
  <c r="C304" i="11"/>
  <c r="D304" i="11"/>
  <c r="G304" i="11"/>
  <c r="H304" i="11"/>
  <c r="I304" i="11"/>
  <c r="L304" i="11"/>
  <c r="N304" i="11"/>
  <c r="O304" i="11"/>
  <c r="R304" i="11"/>
  <c r="U304" i="11"/>
  <c r="V304" i="11"/>
  <c r="W304" i="11"/>
  <c r="X304" i="11"/>
  <c r="Y304" i="11"/>
  <c r="Z304" i="11" s="1"/>
  <c r="AA304" i="11"/>
  <c r="AB304" i="11"/>
  <c r="AD304" i="11"/>
  <c r="AE304" i="11"/>
  <c r="AF304" i="11"/>
  <c r="AG304" i="11"/>
  <c r="AH304" i="11"/>
  <c r="A305" i="11"/>
  <c r="B305" i="11"/>
  <c r="C305" i="11"/>
  <c r="D305" i="11"/>
  <c r="G305" i="11"/>
  <c r="H305" i="11"/>
  <c r="I305" i="11"/>
  <c r="L305" i="11"/>
  <c r="N305" i="11"/>
  <c r="O305" i="11"/>
  <c r="Z305" i="11" s="1"/>
  <c r="R305" i="11"/>
  <c r="V305" i="11" s="1"/>
  <c r="U305" i="11"/>
  <c r="W305" i="11" s="1"/>
  <c r="Y305" i="11"/>
  <c r="AA305" i="11"/>
  <c r="AB305" i="11"/>
  <c r="AD305" i="11"/>
  <c r="AE305" i="11"/>
  <c r="AH305" i="11"/>
  <c r="A306" i="11"/>
  <c r="B306" i="11"/>
  <c r="C306" i="11"/>
  <c r="D306" i="11"/>
  <c r="G306" i="11"/>
  <c r="H306" i="11"/>
  <c r="I306" i="11"/>
  <c r="L306" i="11"/>
  <c r="N306" i="11"/>
  <c r="O306" i="11"/>
  <c r="R306" i="11"/>
  <c r="V306" i="11" s="1"/>
  <c r="U306" i="11"/>
  <c r="W306" i="11"/>
  <c r="Y306" i="11"/>
  <c r="Z306" i="11" s="1"/>
  <c r="AA306" i="11"/>
  <c r="AB306" i="11"/>
  <c r="AD306" i="11"/>
  <c r="AE306" i="11"/>
  <c r="AH306" i="11"/>
  <c r="A307" i="11"/>
  <c r="B307" i="11"/>
  <c r="C307" i="11"/>
  <c r="D307" i="11"/>
  <c r="G307" i="11"/>
  <c r="H307" i="11"/>
  <c r="I307" i="11"/>
  <c r="L307" i="11"/>
  <c r="N307" i="11"/>
  <c r="O307" i="11"/>
  <c r="R307" i="11"/>
  <c r="U307" i="11"/>
  <c r="Y307" i="11"/>
  <c r="Z307" i="11" s="1"/>
  <c r="AA307" i="11"/>
  <c r="AB307" i="11"/>
  <c r="AD307" i="11"/>
  <c r="AE307" i="11"/>
  <c r="AH307" i="11"/>
  <c r="A308" i="11"/>
  <c r="B308" i="11"/>
  <c r="C308" i="11"/>
  <c r="D308" i="11"/>
  <c r="G308" i="11"/>
  <c r="H308" i="11"/>
  <c r="I308" i="11"/>
  <c r="L308" i="11"/>
  <c r="N308" i="11"/>
  <c r="O308" i="11"/>
  <c r="R308" i="11"/>
  <c r="V308" i="11" s="1"/>
  <c r="U308" i="11"/>
  <c r="W308" i="11" s="1"/>
  <c r="Y308" i="11"/>
  <c r="Z308" i="11" s="1"/>
  <c r="AA308" i="11"/>
  <c r="AB308" i="11"/>
  <c r="AD308" i="11"/>
  <c r="AE308" i="11"/>
  <c r="AH308" i="11"/>
  <c r="A309" i="11"/>
  <c r="B309" i="11"/>
  <c r="C309" i="11"/>
  <c r="D309" i="11"/>
  <c r="G309" i="11"/>
  <c r="H309" i="11"/>
  <c r="I309" i="11"/>
  <c r="L309" i="11"/>
  <c r="N309" i="11"/>
  <c r="O309" i="11"/>
  <c r="R309" i="11"/>
  <c r="U309" i="11"/>
  <c r="V309" i="11"/>
  <c r="W309" i="11"/>
  <c r="X309" i="11"/>
  <c r="Y309" i="11"/>
  <c r="Z309" i="11" s="1"/>
  <c r="AA309" i="11"/>
  <c r="AB309" i="11"/>
  <c r="AD309" i="11"/>
  <c r="AE309" i="11"/>
  <c r="AF309" i="11"/>
  <c r="AH309" i="11"/>
  <c r="A310" i="11"/>
  <c r="B310" i="11"/>
  <c r="C310" i="11"/>
  <c r="D310" i="11"/>
  <c r="G310" i="11"/>
  <c r="H310" i="11"/>
  <c r="I310" i="11"/>
  <c r="L310" i="11"/>
  <c r="N310" i="11"/>
  <c r="W310" i="11" s="1"/>
  <c r="O310" i="11"/>
  <c r="R310" i="11"/>
  <c r="V310" i="11" s="1"/>
  <c r="U310" i="11"/>
  <c r="Y310" i="11"/>
  <c r="Z310" i="11"/>
  <c r="AA310" i="11"/>
  <c r="AB310" i="11"/>
  <c r="AD310" i="11"/>
  <c r="AE310" i="11"/>
  <c r="AH310" i="11"/>
  <c r="A311" i="11"/>
  <c r="B311" i="11"/>
  <c r="C311" i="11"/>
  <c r="D311" i="11"/>
  <c r="G311" i="11"/>
  <c r="H311" i="11"/>
  <c r="I311" i="11"/>
  <c r="L311" i="11"/>
  <c r="N311" i="11"/>
  <c r="O311" i="11"/>
  <c r="R311" i="11"/>
  <c r="V311" i="11" s="1"/>
  <c r="U311" i="11"/>
  <c r="W311" i="11" s="1"/>
  <c r="Y311" i="11"/>
  <c r="Z311" i="11"/>
  <c r="AA311" i="11"/>
  <c r="AB311" i="11"/>
  <c r="AD311" i="11"/>
  <c r="AE311" i="11"/>
  <c r="AH311" i="11"/>
  <c r="A312" i="11"/>
  <c r="B312" i="11"/>
  <c r="C312" i="11"/>
  <c r="D312" i="11"/>
  <c r="G312" i="11"/>
  <c r="H312" i="11"/>
  <c r="I312" i="11"/>
  <c r="L312" i="11"/>
  <c r="N312" i="11"/>
  <c r="O312" i="11"/>
  <c r="R312" i="11"/>
  <c r="U312" i="11"/>
  <c r="V312" i="11"/>
  <c r="W312" i="11"/>
  <c r="X312" i="11"/>
  <c r="Y312" i="11"/>
  <c r="Z312" i="11" s="1"/>
  <c r="AA312" i="11"/>
  <c r="AB312" i="11"/>
  <c r="AD312" i="11"/>
  <c r="AE312" i="11"/>
  <c r="AF312" i="11"/>
  <c r="AH312" i="11"/>
  <c r="A313" i="11"/>
  <c r="B313" i="11"/>
  <c r="C313" i="11"/>
  <c r="D313" i="11"/>
  <c r="G313" i="11"/>
  <c r="H313" i="11"/>
  <c r="I313" i="11"/>
  <c r="L313" i="11"/>
  <c r="N313" i="11"/>
  <c r="O313" i="11"/>
  <c r="Z313" i="11" s="1"/>
  <c r="R313" i="11"/>
  <c r="V313" i="11" s="1"/>
  <c r="U313" i="11"/>
  <c r="W313" i="11" s="1"/>
  <c r="Y313" i="11"/>
  <c r="AA313" i="11"/>
  <c r="AB313" i="11"/>
  <c r="AD313" i="11"/>
  <c r="AE313" i="11"/>
  <c r="AH313" i="11"/>
  <c r="A314" i="11"/>
  <c r="B314" i="11"/>
  <c r="C314" i="11"/>
  <c r="D314" i="11"/>
  <c r="G314" i="11"/>
  <c r="H314" i="11"/>
  <c r="I314" i="11"/>
  <c r="L314" i="11"/>
  <c r="N314" i="11"/>
  <c r="O314" i="11"/>
  <c r="R314" i="11"/>
  <c r="U314" i="11"/>
  <c r="V314" i="11"/>
  <c r="W314" i="11"/>
  <c r="Y314" i="11"/>
  <c r="Z314" i="11" s="1"/>
  <c r="AA314" i="11"/>
  <c r="AB314" i="11"/>
  <c r="AD314" i="11"/>
  <c r="AE314" i="11"/>
  <c r="AH314" i="11"/>
  <c r="A315" i="11"/>
  <c r="B315" i="11"/>
  <c r="C315" i="11"/>
  <c r="D315" i="11"/>
  <c r="G315" i="11"/>
  <c r="H315" i="11"/>
  <c r="I315" i="11"/>
  <c r="L315" i="11"/>
  <c r="N315" i="11"/>
  <c r="O315" i="11"/>
  <c r="R315" i="11"/>
  <c r="U315" i="11"/>
  <c r="Y315" i="11"/>
  <c r="Z315" i="11" s="1"/>
  <c r="AA315" i="11"/>
  <c r="AB315" i="11"/>
  <c r="AD315" i="11"/>
  <c r="AE315" i="11"/>
  <c r="AH315" i="11"/>
  <c r="A316" i="11"/>
  <c r="B316" i="11"/>
  <c r="C316" i="11"/>
  <c r="D316" i="11"/>
  <c r="G316" i="11"/>
  <c r="H316" i="11"/>
  <c r="I316" i="11"/>
  <c r="L316" i="11"/>
  <c r="N316" i="11"/>
  <c r="O316" i="11"/>
  <c r="R316" i="11"/>
  <c r="V316" i="11" s="1"/>
  <c r="U316" i="11"/>
  <c r="W316" i="11" s="1"/>
  <c r="Y316" i="11"/>
  <c r="Z316" i="11" s="1"/>
  <c r="AA316" i="11"/>
  <c r="AB316" i="11"/>
  <c r="AD316" i="11"/>
  <c r="AE316" i="11"/>
  <c r="AH316" i="11"/>
  <c r="A317" i="11"/>
  <c r="B317" i="11"/>
  <c r="C317" i="11"/>
  <c r="D317" i="11"/>
  <c r="G317" i="11"/>
  <c r="H317" i="11"/>
  <c r="I317" i="11"/>
  <c r="L317" i="11"/>
  <c r="N317" i="11"/>
  <c r="O317" i="11"/>
  <c r="R317" i="11"/>
  <c r="V317" i="11" s="1"/>
  <c r="U317" i="11"/>
  <c r="W317" i="11"/>
  <c r="X317" i="11"/>
  <c r="Y317" i="11"/>
  <c r="Z317" i="11" s="1"/>
  <c r="AA317" i="11"/>
  <c r="AB317" i="11"/>
  <c r="AD317" i="11"/>
  <c r="AE317" i="11"/>
  <c r="AF317" i="11"/>
  <c r="AH317" i="11"/>
  <c r="A318" i="11"/>
  <c r="B318" i="11"/>
  <c r="C318" i="11"/>
  <c r="D318" i="11"/>
  <c r="G318" i="11"/>
  <c r="H318" i="11"/>
  <c r="I318" i="11"/>
  <c r="L318" i="11"/>
  <c r="N318" i="11"/>
  <c r="W318" i="11" s="1"/>
  <c r="O318" i="11"/>
  <c r="Z318" i="11" s="1"/>
  <c r="R318" i="11"/>
  <c r="V318" i="11" s="1"/>
  <c r="U318" i="11"/>
  <c r="Y318" i="11"/>
  <c r="AA318" i="11"/>
  <c r="AB318" i="11"/>
  <c r="AD318" i="11"/>
  <c r="AE318" i="11"/>
  <c r="AH318" i="11"/>
  <c r="A319" i="11"/>
  <c r="B319" i="11"/>
  <c r="C319" i="11"/>
  <c r="D319" i="11"/>
  <c r="G319" i="11"/>
  <c r="H319" i="11"/>
  <c r="I319" i="11"/>
  <c r="L319" i="11"/>
  <c r="N319" i="11"/>
  <c r="O319" i="11"/>
  <c r="R319" i="11"/>
  <c r="V319" i="11" s="1"/>
  <c r="U319" i="11"/>
  <c r="W319" i="11" s="1"/>
  <c r="Y319" i="11"/>
  <c r="Z319" i="11"/>
  <c r="AA319" i="11"/>
  <c r="AB319" i="11"/>
  <c r="AD319" i="11"/>
  <c r="AE319" i="11"/>
  <c r="AH319" i="11"/>
  <c r="A320" i="11"/>
  <c r="B320" i="11"/>
  <c r="C320" i="11"/>
  <c r="D320" i="11"/>
  <c r="G320" i="11"/>
  <c r="H320" i="11"/>
  <c r="I320" i="11"/>
  <c r="L320" i="11"/>
  <c r="N320" i="11"/>
  <c r="O320" i="11"/>
  <c r="R320" i="11"/>
  <c r="U320" i="11"/>
  <c r="V320" i="11"/>
  <c r="X320" i="11" s="1"/>
  <c r="W320" i="11"/>
  <c r="Y320" i="11"/>
  <c r="Z320" i="11" s="1"/>
  <c r="AA320" i="11"/>
  <c r="AB320" i="11"/>
  <c r="AD320" i="11"/>
  <c r="AE320" i="11"/>
  <c r="AH320" i="11"/>
  <c r="A321" i="11"/>
  <c r="B321" i="11"/>
  <c r="C321" i="11"/>
  <c r="D321" i="11"/>
  <c r="G321" i="11"/>
  <c r="H321" i="11"/>
  <c r="I321" i="11"/>
  <c r="L321" i="11"/>
  <c r="N321" i="11"/>
  <c r="O321" i="11"/>
  <c r="Z321" i="11" s="1"/>
  <c r="R321" i="11"/>
  <c r="V321" i="11" s="1"/>
  <c r="U321" i="11"/>
  <c r="W321" i="11" s="1"/>
  <c r="Y321" i="11"/>
  <c r="AA321" i="11"/>
  <c r="AB321" i="11"/>
  <c r="AD321" i="11"/>
  <c r="AE321" i="11"/>
  <c r="AH321" i="11"/>
  <c r="A322" i="11"/>
  <c r="B322" i="11"/>
  <c r="C322" i="11"/>
  <c r="D322" i="11"/>
  <c r="G322" i="11"/>
  <c r="H322" i="11"/>
  <c r="I322" i="11"/>
  <c r="L322" i="11"/>
  <c r="N322" i="11"/>
  <c r="O322" i="11"/>
  <c r="R322" i="11"/>
  <c r="V322" i="11" s="1"/>
  <c r="U322" i="11"/>
  <c r="W322" i="11"/>
  <c r="Y322" i="11"/>
  <c r="Z322" i="11" s="1"/>
  <c r="AA322" i="11"/>
  <c r="AB322" i="11"/>
  <c r="AD322" i="11"/>
  <c r="AE322" i="11"/>
  <c r="AH322" i="11"/>
  <c r="A323" i="11"/>
  <c r="B323" i="11"/>
  <c r="C323" i="11"/>
  <c r="D323" i="11"/>
  <c r="G323" i="11"/>
  <c r="H323" i="11"/>
  <c r="I323" i="11"/>
  <c r="L323" i="11"/>
  <c r="N323" i="11"/>
  <c r="O323" i="11"/>
  <c r="R323" i="11"/>
  <c r="U323" i="11"/>
  <c r="Y323" i="11"/>
  <c r="Z323" i="11"/>
  <c r="AA323" i="11"/>
  <c r="AB323" i="11"/>
  <c r="AD323" i="11"/>
  <c r="AE323" i="11"/>
  <c r="AH323" i="11"/>
  <c r="A324" i="11"/>
  <c r="B324" i="11"/>
  <c r="C324" i="11"/>
  <c r="D324" i="11"/>
  <c r="G324" i="11"/>
  <c r="H324" i="11"/>
  <c r="I324" i="11"/>
  <c r="L324" i="11"/>
  <c r="N324" i="11"/>
  <c r="O324" i="11"/>
  <c r="R324" i="11"/>
  <c r="V324" i="11" s="1"/>
  <c r="U324" i="11"/>
  <c r="W324" i="11" s="1"/>
  <c r="Y324" i="11"/>
  <c r="Z324" i="11" s="1"/>
  <c r="AA324" i="11"/>
  <c r="AB324" i="11"/>
  <c r="AD324" i="11"/>
  <c r="AE324" i="11"/>
  <c r="AH324" i="11"/>
  <c r="A325" i="11"/>
  <c r="B325" i="11"/>
  <c r="C325" i="11"/>
  <c r="D325" i="11"/>
  <c r="G325" i="11"/>
  <c r="H325" i="11"/>
  <c r="I325" i="11"/>
  <c r="L325" i="11"/>
  <c r="N325" i="11"/>
  <c r="O325" i="11"/>
  <c r="R325" i="11"/>
  <c r="V325" i="11" s="1"/>
  <c r="AF325" i="11" s="1"/>
  <c r="U325" i="11"/>
  <c r="W325" i="11"/>
  <c r="X325" i="11"/>
  <c r="Y325" i="11"/>
  <c r="Z325" i="11" s="1"/>
  <c r="AA325" i="11"/>
  <c r="AB325" i="11"/>
  <c r="AD325" i="11"/>
  <c r="AE325" i="11"/>
  <c r="AH325" i="11"/>
  <c r="A326" i="11"/>
  <c r="B326" i="11"/>
  <c r="C326" i="11"/>
  <c r="D326" i="11"/>
  <c r="G326" i="11"/>
  <c r="H326" i="11"/>
  <c r="I326" i="11"/>
  <c r="L326" i="11"/>
  <c r="N326" i="11"/>
  <c r="W326" i="11" s="1"/>
  <c r="O326" i="11"/>
  <c r="Z326" i="11" s="1"/>
  <c r="R326" i="11"/>
  <c r="V326" i="11" s="1"/>
  <c r="U326" i="11"/>
  <c r="Y326" i="11"/>
  <c r="AA326" i="11"/>
  <c r="AB326" i="11"/>
  <c r="AD326" i="11"/>
  <c r="AE326" i="11"/>
  <c r="AG326" i="11"/>
  <c r="AH326" i="11"/>
  <c r="A327" i="11"/>
  <c r="B327" i="11"/>
  <c r="C327" i="11"/>
  <c r="D327" i="11"/>
  <c r="G327" i="11"/>
  <c r="H327" i="11"/>
  <c r="I327" i="11"/>
  <c r="L327" i="11"/>
  <c r="N327" i="11"/>
  <c r="O327" i="11"/>
  <c r="R327" i="11"/>
  <c r="U327" i="11"/>
  <c r="W327" i="11" s="1"/>
  <c r="V327" i="11"/>
  <c r="Y327" i="11"/>
  <c r="Z327" i="11"/>
  <c r="AA327" i="11"/>
  <c r="AB327" i="11"/>
  <c r="AD327" i="11"/>
  <c r="AE327" i="11"/>
  <c r="AH327" i="11"/>
  <c r="A328" i="11"/>
  <c r="B328" i="11"/>
  <c r="C328" i="11"/>
  <c r="D328" i="11"/>
  <c r="G328" i="11"/>
  <c r="H328" i="11"/>
  <c r="I328" i="11"/>
  <c r="L328" i="11"/>
  <c r="N328" i="11"/>
  <c r="O328" i="11"/>
  <c r="R328" i="11"/>
  <c r="V328" i="11" s="1"/>
  <c r="U328" i="11"/>
  <c r="W328" i="11" s="1"/>
  <c r="Y328" i="11"/>
  <c r="Z328" i="11" s="1"/>
  <c r="AA328" i="11"/>
  <c r="AB328" i="11"/>
  <c r="AD328" i="11"/>
  <c r="AE328" i="11"/>
  <c r="AH328" i="11"/>
  <c r="A329" i="11"/>
  <c r="B329" i="11"/>
  <c r="C329" i="11"/>
  <c r="D329" i="11"/>
  <c r="G329" i="11"/>
  <c r="H329" i="11"/>
  <c r="I329" i="11"/>
  <c r="L329" i="11"/>
  <c r="N329" i="11"/>
  <c r="O329" i="11"/>
  <c r="Z329" i="11" s="1"/>
  <c r="R329" i="11"/>
  <c r="V329" i="11" s="1"/>
  <c r="U329" i="11"/>
  <c r="W329" i="11" s="1"/>
  <c r="Y329" i="11"/>
  <c r="AA329" i="11"/>
  <c r="AB329" i="11"/>
  <c r="AD329" i="11"/>
  <c r="AE329" i="11"/>
  <c r="AH329" i="11"/>
  <c r="A330" i="11"/>
  <c r="B330" i="11"/>
  <c r="C330" i="11"/>
  <c r="D330" i="11"/>
  <c r="G330" i="11"/>
  <c r="H330" i="11"/>
  <c r="I330" i="11"/>
  <c r="L330" i="11"/>
  <c r="N330" i="11"/>
  <c r="O330" i="11"/>
  <c r="R330" i="11"/>
  <c r="V330" i="11" s="1"/>
  <c r="U330" i="11"/>
  <c r="W330" i="11"/>
  <c r="Y330" i="11"/>
  <c r="Z330" i="11" s="1"/>
  <c r="AA330" i="11"/>
  <c r="AB330" i="11"/>
  <c r="AD330" i="11"/>
  <c r="AE330" i="11"/>
  <c r="AH330" i="11"/>
  <c r="A331" i="11"/>
  <c r="B331" i="11"/>
  <c r="C331" i="11"/>
  <c r="D331" i="11"/>
  <c r="G331" i="11"/>
  <c r="H331" i="11"/>
  <c r="I331" i="11"/>
  <c r="L331" i="11"/>
  <c r="N331" i="11"/>
  <c r="O331" i="11"/>
  <c r="R331" i="11"/>
  <c r="U331" i="11"/>
  <c r="Y331" i="11"/>
  <c r="Z331" i="11" s="1"/>
  <c r="AA331" i="11"/>
  <c r="AB331" i="11"/>
  <c r="AD331" i="11"/>
  <c r="AE331" i="11"/>
  <c r="AH331" i="11"/>
  <c r="A332" i="11"/>
  <c r="B332" i="11"/>
  <c r="C332" i="11"/>
  <c r="D332" i="11"/>
  <c r="G332" i="11"/>
  <c r="H332" i="11"/>
  <c r="I332" i="11"/>
  <c r="L332" i="11"/>
  <c r="N332" i="11"/>
  <c r="O332" i="11"/>
  <c r="R332" i="11"/>
  <c r="V332" i="11" s="1"/>
  <c r="U332" i="11"/>
  <c r="W332" i="11" s="1"/>
  <c r="Y332" i="11"/>
  <c r="Z332" i="11" s="1"/>
  <c r="AA332" i="11"/>
  <c r="AB332" i="11"/>
  <c r="AD332" i="11"/>
  <c r="AE332" i="11"/>
  <c r="AH332" i="11"/>
  <c r="A333" i="11"/>
  <c r="B333" i="11"/>
  <c r="C333" i="11"/>
  <c r="D333" i="11"/>
  <c r="G333" i="11"/>
  <c r="H333" i="11"/>
  <c r="I333" i="11"/>
  <c r="L333" i="11"/>
  <c r="N333" i="11"/>
  <c r="O333" i="11"/>
  <c r="R333" i="11"/>
  <c r="V333" i="11" s="1"/>
  <c r="AF333" i="11" s="1"/>
  <c r="U333" i="11"/>
  <c r="W333" i="11"/>
  <c r="X333" i="11"/>
  <c r="Y333" i="11"/>
  <c r="Z333" i="11" s="1"/>
  <c r="AA333" i="11"/>
  <c r="AB333" i="11"/>
  <c r="AD333" i="11"/>
  <c r="AE333" i="11"/>
  <c r="AH333" i="11"/>
  <c r="A334" i="11"/>
  <c r="B334" i="11"/>
  <c r="C334" i="11"/>
  <c r="D334" i="11"/>
  <c r="G334" i="11"/>
  <c r="H334" i="11"/>
  <c r="I334" i="11"/>
  <c r="L334" i="11"/>
  <c r="N334" i="11"/>
  <c r="W334" i="11" s="1"/>
  <c r="O334" i="11"/>
  <c r="R334" i="11"/>
  <c r="V334" i="11" s="1"/>
  <c r="U334" i="11"/>
  <c r="Y334" i="11"/>
  <c r="Z334" i="11"/>
  <c r="AA334" i="11"/>
  <c r="AB334" i="11"/>
  <c r="AC334" i="11"/>
  <c r="AD334" i="11"/>
  <c r="AE334" i="11"/>
  <c r="AH334" i="11"/>
  <c r="A335" i="11"/>
  <c r="B335" i="11"/>
  <c r="C335" i="11"/>
  <c r="D335" i="11"/>
  <c r="G335" i="11"/>
  <c r="H335" i="11"/>
  <c r="I335" i="11"/>
  <c r="L335" i="11"/>
  <c r="N335" i="11"/>
  <c r="O335" i="11"/>
  <c r="R335" i="11"/>
  <c r="U335" i="11"/>
  <c r="W335" i="11" s="1"/>
  <c r="V335" i="11"/>
  <c r="Y335" i="11"/>
  <c r="Z335" i="11"/>
  <c r="AA335" i="11"/>
  <c r="AB335" i="11"/>
  <c r="AD335" i="11"/>
  <c r="AE335" i="11"/>
  <c r="AH335" i="11"/>
  <c r="A336" i="11"/>
  <c r="B336" i="11"/>
  <c r="C336" i="11"/>
  <c r="D336" i="11"/>
  <c r="G336" i="11"/>
  <c r="H336" i="11"/>
  <c r="I336" i="11"/>
  <c r="L336" i="11"/>
  <c r="N336" i="11"/>
  <c r="O336" i="11"/>
  <c r="R336" i="11"/>
  <c r="V336" i="11" s="1"/>
  <c r="AF336" i="11" s="1"/>
  <c r="U336" i="11"/>
  <c r="W336" i="11" s="1"/>
  <c r="X336" i="11"/>
  <c r="Y336" i="11"/>
  <c r="Z336" i="11" s="1"/>
  <c r="AA336" i="11"/>
  <c r="AB336" i="11"/>
  <c r="AD336" i="11"/>
  <c r="AE336" i="11"/>
  <c r="AH336" i="11"/>
  <c r="A337" i="11"/>
  <c r="B337" i="11"/>
  <c r="C337" i="11"/>
  <c r="D337" i="11"/>
  <c r="G337" i="11"/>
  <c r="H337" i="11"/>
  <c r="I337" i="11"/>
  <c r="L337" i="11"/>
  <c r="N337" i="11"/>
  <c r="O337" i="11"/>
  <c r="Z337" i="11" s="1"/>
  <c r="R337" i="11"/>
  <c r="V337" i="11" s="1"/>
  <c r="U337" i="11"/>
  <c r="W337" i="11" s="1"/>
  <c r="Y337" i="11"/>
  <c r="AA337" i="11"/>
  <c r="AB337" i="11"/>
  <c r="AD337" i="11"/>
  <c r="AE337" i="11"/>
  <c r="AG337" i="11"/>
  <c r="AH337" i="11"/>
  <c r="A338" i="11"/>
  <c r="B338" i="11"/>
  <c r="C338" i="11"/>
  <c r="D338" i="11"/>
  <c r="G338" i="11"/>
  <c r="H338" i="11"/>
  <c r="I338" i="11"/>
  <c r="L338" i="11"/>
  <c r="N338" i="11"/>
  <c r="O338" i="11"/>
  <c r="R338" i="11"/>
  <c r="V338" i="11" s="1"/>
  <c r="U338" i="11"/>
  <c r="W338" i="11"/>
  <c r="Y338" i="11"/>
  <c r="Z338" i="11" s="1"/>
  <c r="AA338" i="11"/>
  <c r="AB338" i="11"/>
  <c r="AD338" i="11"/>
  <c r="AE338" i="11"/>
  <c r="AH338" i="11"/>
  <c r="A339" i="11"/>
  <c r="B339" i="11"/>
  <c r="C339" i="11"/>
  <c r="D339" i="11"/>
  <c r="G339" i="11"/>
  <c r="H339" i="11"/>
  <c r="I339" i="11"/>
  <c r="L339" i="11"/>
  <c r="N339" i="11"/>
  <c r="O339" i="11"/>
  <c r="R339" i="11"/>
  <c r="U339" i="11"/>
  <c r="Y339" i="11"/>
  <c r="Z339" i="11"/>
  <c r="AA339" i="11"/>
  <c r="AB339" i="11"/>
  <c r="AC339" i="11"/>
  <c r="AD339" i="11"/>
  <c r="AE339" i="11"/>
  <c r="AH339" i="11"/>
  <c r="A340" i="11"/>
  <c r="B340" i="11"/>
  <c r="C340" i="11"/>
  <c r="D340" i="11"/>
  <c r="G340" i="11"/>
  <c r="H340" i="11"/>
  <c r="I340" i="11"/>
  <c r="L340" i="11"/>
  <c r="N340" i="11"/>
  <c r="O340" i="11"/>
  <c r="R340" i="11"/>
  <c r="V340" i="11" s="1"/>
  <c r="U340" i="11"/>
  <c r="W340" i="11" s="1"/>
  <c r="Y340" i="11"/>
  <c r="Z340" i="11" s="1"/>
  <c r="AA340" i="11"/>
  <c r="AB340" i="11"/>
  <c r="AD340" i="11"/>
  <c r="AE340" i="11"/>
  <c r="AH340" i="11"/>
  <c r="A341" i="11"/>
  <c r="B341" i="11"/>
  <c r="C341" i="11"/>
  <c r="D341" i="11"/>
  <c r="G341" i="11"/>
  <c r="H341" i="11"/>
  <c r="I341" i="11"/>
  <c r="L341" i="11"/>
  <c r="N341" i="11"/>
  <c r="O341" i="11"/>
  <c r="R341" i="11"/>
  <c r="V341" i="11" s="1"/>
  <c r="U341" i="11"/>
  <c r="W341" i="11"/>
  <c r="X341" i="11"/>
  <c r="Y341" i="11"/>
  <c r="Z341" i="11" s="1"/>
  <c r="AA341" i="11"/>
  <c r="AB341" i="11"/>
  <c r="AD341" i="11"/>
  <c r="AE341" i="11"/>
  <c r="AF341" i="11"/>
  <c r="AH341" i="11"/>
  <c r="A342" i="11"/>
  <c r="B342" i="11"/>
  <c r="C342" i="11"/>
  <c r="D342" i="11"/>
  <c r="G342" i="11"/>
  <c r="H342" i="11"/>
  <c r="I342" i="11"/>
  <c r="L342" i="11"/>
  <c r="N342" i="11"/>
  <c r="W342" i="11" s="1"/>
  <c r="O342" i="11"/>
  <c r="Z342" i="11" s="1"/>
  <c r="R342" i="11"/>
  <c r="V342" i="11" s="1"/>
  <c r="U342" i="11"/>
  <c r="Y342" i="11"/>
  <c r="AA342" i="11"/>
  <c r="AB342" i="11"/>
  <c r="AD342" i="11"/>
  <c r="AE342" i="11"/>
  <c r="AH342" i="11"/>
  <c r="A343" i="11"/>
  <c r="B343" i="11"/>
  <c r="C343" i="11"/>
  <c r="D343" i="11"/>
  <c r="G343" i="11"/>
  <c r="H343" i="11"/>
  <c r="I343" i="11"/>
  <c r="L343" i="11"/>
  <c r="N343" i="11"/>
  <c r="O343" i="11"/>
  <c r="R343" i="11"/>
  <c r="U343" i="11"/>
  <c r="W343" i="11" s="1"/>
  <c r="V343" i="11"/>
  <c r="Y343" i="11"/>
  <c r="Z343" i="11"/>
  <c r="AA343" i="11"/>
  <c r="AB343" i="11"/>
  <c r="AD343" i="11"/>
  <c r="AE343" i="11"/>
  <c r="AH343" i="11"/>
  <c r="A344" i="11"/>
  <c r="B344" i="11"/>
  <c r="C344" i="11"/>
  <c r="D344" i="11"/>
  <c r="G344" i="11"/>
  <c r="H344" i="11"/>
  <c r="I344" i="11"/>
  <c r="L344" i="11"/>
  <c r="N344" i="11"/>
  <c r="O344" i="11"/>
  <c r="R344" i="11"/>
  <c r="V344" i="11" s="1"/>
  <c r="U344" i="11"/>
  <c r="W344" i="11" s="1"/>
  <c r="Y344" i="11"/>
  <c r="Z344" i="11" s="1"/>
  <c r="AA344" i="11"/>
  <c r="AB344" i="11"/>
  <c r="AD344" i="11"/>
  <c r="AE344" i="11"/>
  <c r="AH344" i="11"/>
  <c r="A345" i="11"/>
  <c r="B345" i="11"/>
  <c r="C345" i="11"/>
  <c r="D345" i="11"/>
  <c r="G345" i="11"/>
  <c r="H345" i="11"/>
  <c r="I345" i="11"/>
  <c r="L345" i="11"/>
  <c r="N345" i="11"/>
  <c r="O345" i="11"/>
  <c r="R345" i="11"/>
  <c r="V345" i="11" s="1"/>
  <c r="U345" i="11"/>
  <c r="W345" i="11" s="1"/>
  <c r="Y345" i="11"/>
  <c r="Z345" i="11" s="1"/>
  <c r="AA345" i="11"/>
  <c r="AB345" i="11"/>
  <c r="AD345" i="11"/>
  <c r="AE345" i="11"/>
  <c r="AH345" i="11"/>
  <c r="A346" i="11"/>
  <c r="B346" i="11"/>
  <c r="C346" i="11"/>
  <c r="D346" i="11"/>
  <c r="G346" i="11"/>
  <c r="H346" i="11"/>
  <c r="I346" i="11"/>
  <c r="L346" i="11"/>
  <c r="N346" i="11"/>
  <c r="O346" i="11"/>
  <c r="R346" i="11"/>
  <c r="U346" i="11"/>
  <c r="V346" i="11"/>
  <c r="W346" i="11"/>
  <c r="Y346" i="11"/>
  <c r="Z346" i="11" s="1"/>
  <c r="AA346" i="11"/>
  <c r="AB346" i="11"/>
  <c r="AD346" i="11"/>
  <c r="AE346" i="11"/>
  <c r="AH346" i="11"/>
  <c r="A347" i="11"/>
  <c r="B347" i="11"/>
  <c r="C347" i="11"/>
  <c r="D347" i="11"/>
  <c r="G347" i="11"/>
  <c r="H347" i="11"/>
  <c r="I347" i="11"/>
  <c r="L347" i="11"/>
  <c r="N347" i="11"/>
  <c r="O347" i="11"/>
  <c r="R347" i="11"/>
  <c r="U347" i="11"/>
  <c r="Y347" i="11"/>
  <c r="Z347" i="11" s="1"/>
  <c r="AA347" i="11"/>
  <c r="AB347" i="11"/>
  <c r="AD347" i="11"/>
  <c r="AE347" i="11"/>
  <c r="AH347" i="11"/>
  <c r="A348" i="11"/>
  <c r="B348" i="11"/>
  <c r="C348" i="11"/>
  <c r="D348" i="11"/>
  <c r="G348" i="11"/>
  <c r="H348" i="11"/>
  <c r="I348" i="11"/>
  <c r="L348" i="11"/>
  <c r="N348" i="11"/>
  <c r="O348" i="11"/>
  <c r="R348" i="11"/>
  <c r="V348" i="11" s="1"/>
  <c r="U348" i="11"/>
  <c r="W348" i="11" s="1"/>
  <c r="Y348" i="11"/>
  <c r="Z348" i="11" s="1"/>
  <c r="AA348" i="11"/>
  <c r="AB348" i="11"/>
  <c r="AD348" i="11"/>
  <c r="AE348" i="11"/>
  <c r="AH348" i="11"/>
  <c r="A349" i="11"/>
  <c r="B349" i="11"/>
  <c r="C349" i="11"/>
  <c r="D349" i="11"/>
  <c r="G349" i="11"/>
  <c r="H349" i="11"/>
  <c r="I349" i="11"/>
  <c r="L349" i="11"/>
  <c r="N349" i="11"/>
  <c r="O349" i="11"/>
  <c r="R349" i="11"/>
  <c r="V349" i="11" s="1"/>
  <c r="AF349" i="11" s="1"/>
  <c r="U349" i="11"/>
  <c r="W349" i="11"/>
  <c r="X349" i="11"/>
  <c r="Y349" i="11"/>
  <c r="Z349" i="11" s="1"/>
  <c r="AA349" i="11"/>
  <c r="AB349" i="11"/>
  <c r="AD349" i="11"/>
  <c r="AE349" i="11"/>
  <c r="AH349" i="11"/>
  <c r="A350" i="11"/>
  <c r="B350" i="11"/>
  <c r="C350" i="11"/>
  <c r="D350" i="11"/>
  <c r="G350" i="11"/>
  <c r="H350" i="11"/>
  <c r="I350" i="11"/>
  <c r="L350" i="11"/>
  <c r="N350" i="11"/>
  <c r="W350" i="11" s="1"/>
  <c r="O350" i="11"/>
  <c r="R350" i="11"/>
  <c r="V350" i="11" s="1"/>
  <c r="U350" i="11"/>
  <c r="Y350" i="11"/>
  <c r="Z350" i="11"/>
  <c r="AA350" i="11"/>
  <c r="AB350" i="11"/>
  <c r="AD350" i="11"/>
  <c r="AE350" i="11"/>
  <c r="AH350" i="11"/>
  <c r="A351" i="11"/>
  <c r="B351" i="11"/>
  <c r="C351" i="11"/>
  <c r="D351" i="11"/>
  <c r="G351" i="11"/>
  <c r="H351" i="11"/>
  <c r="I351" i="11"/>
  <c r="L351" i="11"/>
  <c r="N351" i="11"/>
  <c r="O351" i="11"/>
  <c r="R351" i="11"/>
  <c r="V351" i="11" s="1"/>
  <c r="U351" i="11"/>
  <c r="W351" i="11" s="1"/>
  <c r="Y351" i="11"/>
  <c r="Z351" i="11"/>
  <c r="AA351" i="11"/>
  <c r="AB351" i="11"/>
  <c r="AC351" i="11"/>
  <c r="AD351" i="11"/>
  <c r="AE351" i="11"/>
  <c r="AH351" i="11"/>
  <c r="A352" i="11"/>
  <c r="B352" i="11"/>
  <c r="C352" i="11"/>
  <c r="D352" i="11"/>
  <c r="G352" i="11"/>
  <c r="H352" i="11"/>
  <c r="I352" i="11"/>
  <c r="L352" i="11"/>
  <c r="N352" i="11"/>
  <c r="O352" i="11"/>
  <c r="R352" i="11"/>
  <c r="U352" i="11"/>
  <c r="W352" i="11" s="1"/>
  <c r="V352" i="11"/>
  <c r="X352" i="11" s="1"/>
  <c r="Y352" i="11"/>
  <c r="Z352" i="11" s="1"/>
  <c r="AA352" i="11"/>
  <c r="AB352" i="11"/>
  <c r="AD352" i="11"/>
  <c r="AE352" i="11"/>
  <c r="AF352" i="11"/>
  <c r="AH352" i="11"/>
  <c r="A353" i="11"/>
  <c r="B353" i="11"/>
  <c r="C353" i="11"/>
  <c r="D353" i="11"/>
  <c r="G353" i="11"/>
  <c r="H353" i="11"/>
  <c r="I353" i="11"/>
  <c r="L353" i="11"/>
  <c r="N353" i="11"/>
  <c r="O353" i="11"/>
  <c r="R353" i="11"/>
  <c r="V353" i="11" s="1"/>
  <c r="U353" i="11"/>
  <c r="W353" i="11" s="1"/>
  <c r="Y353" i="11"/>
  <c r="Z353" i="11" s="1"/>
  <c r="AA353" i="11"/>
  <c r="AB353" i="11"/>
  <c r="AD353" i="11"/>
  <c r="AE353" i="11"/>
  <c r="AH353" i="11"/>
  <c r="A354" i="11"/>
  <c r="B354" i="11"/>
  <c r="C354" i="11"/>
  <c r="D354" i="11"/>
  <c r="G354" i="11"/>
  <c r="H354" i="11"/>
  <c r="I354" i="11"/>
  <c r="L354" i="11"/>
  <c r="N354" i="11"/>
  <c r="O354" i="11"/>
  <c r="R354" i="11"/>
  <c r="U354" i="11"/>
  <c r="V354" i="11"/>
  <c r="W354" i="11"/>
  <c r="Y354" i="11"/>
  <c r="Z354" i="11" s="1"/>
  <c r="AA354" i="11"/>
  <c r="AB354" i="11"/>
  <c r="AD354" i="11"/>
  <c r="AE354" i="11"/>
  <c r="AG354" i="11"/>
  <c r="AH354" i="11"/>
  <c r="A355" i="11"/>
  <c r="B355" i="11"/>
  <c r="C355" i="11"/>
  <c r="D355" i="11"/>
  <c r="G355" i="11"/>
  <c r="H355" i="11"/>
  <c r="I355" i="11"/>
  <c r="L355" i="11"/>
  <c r="N355" i="11"/>
  <c r="O355" i="11"/>
  <c r="R355" i="11"/>
  <c r="U355" i="11"/>
  <c r="Y355" i="11"/>
  <c r="Z355" i="11"/>
  <c r="AA355" i="11"/>
  <c r="AB355" i="11"/>
  <c r="AD355" i="11"/>
  <c r="AE355" i="11"/>
  <c r="AH355" i="11"/>
  <c r="A356" i="11"/>
  <c r="B356" i="11"/>
  <c r="C356" i="11"/>
  <c r="D356" i="11"/>
  <c r="G356" i="11"/>
  <c r="H356" i="11"/>
  <c r="I356" i="11"/>
  <c r="L356" i="11"/>
  <c r="N356" i="11"/>
  <c r="O356" i="11"/>
  <c r="R356" i="11"/>
  <c r="V356" i="11" s="1"/>
  <c r="U356" i="11"/>
  <c r="W356" i="11" s="1"/>
  <c r="Y356" i="11"/>
  <c r="Z356" i="11" s="1"/>
  <c r="AA356" i="11"/>
  <c r="AB356" i="11"/>
  <c r="AD356" i="11"/>
  <c r="AE356" i="11"/>
  <c r="AH356" i="11"/>
  <c r="A357" i="11"/>
  <c r="B357" i="11"/>
  <c r="C357" i="11"/>
  <c r="D357" i="11"/>
  <c r="G357" i="11"/>
  <c r="H357" i="11"/>
  <c r="I357" i="11"/>
  <c r="L357" i="11"/>
  <c r="N357" i="11"/>
  <c r="O357" i="11"/>
  <c r="R357" i="11"/>
  <c r="V357" i="11" s="1"/>
  <c r="AF357" i="11" s="1"/>
  <c r="U357" i="11"/>
  <c r="W357" i="11"/>
  <c r="Y357" i="11"/>
  <c r="Z357" i="11" s="1"/>
  <c r="AA357" i="11"/>
  <c r="AB357" i="11"/>
  <c r="AD357" i="11"/>
  <c r="AE357" i="11"/>
  <c r="AH357" i="11"/>
  <c r="A358" i="11"/>
  <c r="B358" i="11"/>
  <c r="C358" i="11"/>
  <c r="D358" i="11"/>
  <c r="G358" i="11"/>
  <c r="H358" i="11"/>
  <c r="I358" i="11"/>
  <c r="L358" i="11"/>
  <c r="N358" i="11"/>
  <c r="O358" i="11"/>
  <c r="Z358" i="11" s="1"/>
  <c r="R358" i="11"/>
  <c r="V358" i="11" s="1"/>
  <c r="U358" i="11"/>
  <c r="W358" i="11"/>
  <c r="Y358" i="11"/>
  <c r="AA358" i="11"/>
  <c r="AB358" i="11"/>
  <c r="AC358" i="11"/>
  <c r="AD358" i="11"/>
  <c r="AE358" i="11"/>
  <c r="AH358" i="11"/>
  <c r="A359" i="11"/>
  <c r="B359" i="11"/>
  <c r="C359" i="11"/>
  <c r="D359" i="11"/>
  <c r="G359" i="11"/>
  <c r="H359" i="11"/>
  <c r="I359" i="11"/>
  <c r="L359" i="11"/>
  <c r="N359" i="11"/>
  <c r="O359" i="11"/>
  <c r="R359" i="11"/>
  <c r="U359" i="11"/>
  <c r="Y359" i="11"/>
  <c r="Z359" i="11"/>
  <c r="AA359" i="11"/>
  <c r="AB359" i="11"/>
  <c r="AD359" i="11"/>
  <c r="AE359" i="11"/>
  <c r="AH359" i="11"/>
  <c r="A360" i="11"/>
  <c r="B360" i="11"/>
  <c r="C360" i="11"/>
  <c r="D360" i="11"/>
  <c r="G360" i="11"/>
  <c r="H360" i="11"/>
  <c r="I360" i="11"/>
  <c r="L360" i="11"/>
  <c r="N360" i="11"/>
  <c r="O360" i="11"/>
  <c r="R360" i="11"/>
  <c r="U360" i="11"/>
  <c r="W360" i="11" s="1"/>
  <c r="V360" i="11"/>
  <c r="X360" i="11" s="1"/>
  <c r="Y360" i="11"/>
  <c r="Z360" i="11" s="1"/>
  <c r="AA360" i="11"/>
  <c r="AB360" i="11"/>
  <c r="AD360" i="11"/>
  <c r="AE360" i="11"/>
  <c r="AH360" i="11"/>
  <c r="A361" i="11"/>
  <c r="B361" i="11"/>
  <c r="C361" i="11"/>
  <c r="D361" i="11"/>
  <c r="G361" i="11"/>
  <c r="H361" i="11"/>
  <c r="I361" i="11"/>
  <c r="L361" i="11"/>
  <c r="N361" i="11"/>
  <c r="O361" i="11"/>
  <c r="R361" i="11"/>
  <c r="V361" i="11" s="1"/>
  <c r="X361" i="11" s="1"/>
  <c r="U361" i="11"/>
  <c r="W361" i="11" s="1"/>
  <c r="Y361" i="11"/>
  <c r="Z361" i="11" s="1"/>
  <c r="AA361" i="11"/>
  <c r="AB361" i="11"/>
  <c r="AD361" i="11"/>
  <c r="AE361" i="11"/>
  <c r="AH361" i="11"/>
  <c r="A362" i="11"/>
  <c r="B362" i="11"/>
  <c r="C362" i="11"/>
  <c r="D362" i="11"/>
  <c r="G362" i="11"/>
  <c r="H362" i="11"/>
  <c r="I362" i="11"/>
  <c r="L362" i="11"/>
  <c r="N362" i="11"/>
  <c r="O362" i="11"/>
  <c r="R362" i="11"/>
  <c r="V362" i="11" s="1"/>
  <c r="U362" i="11"/>
  <c r="W362" i="11"/>
  <c r="Y362" i="11"/>
  <c r="Z362" i="11" s="1"/>
  <c r="AA362" i="11"/>
  <c r="AB362" i="11"/>
  <c r="AD362" i="11"/>
  <c r="AE362" i="11"/>
  <c r="AH362" i="11"/>
  <c r="A363" i="11"/>
  <c r="B363" i="11"/>
  <c r="C363" i="11"/>
  <c r="D363" i="11"/>
  <c r="G363" i="11"/>
  <c r="H363" i="11"/>
  <c r="I363" i="11"/>
  <c r="L363" i="11"/>
  <c r="N363" i="11"/>
  <c r="O363" i="11"/>
  <c r="R363" i="11"/>
  <c r="U363" i="11"/>
  <c r="W363" i="11"/>
  <c r="Y363" i="11"/>
  <c r="Z363" i="11"/>
  <c r="AA363" i="11"/>
  <c r="AB363" i="11"/>
  <c r="AD363" i="11"/>
  <c r="AE363" i="11"/>
  <c r="AH363" i="11"/>
  <c r="A364" i="11"/>
  <c r="B364" i="11"/>
  <c r="C364" i="11"/>
  <c r="D364" i="11"/>
  <c r="G364" i="11"/>
  <c r="H364" i="11"/>
  <c r="I364" i="11"/>
  <c r="L364" i="11"/>
  <c r="N364" i="11"/>
  <c r="O364" i="11"/>
  <c r="Z364" i="11" s="1"/>
  <c r="R364" i="11"/>
  <c r="U364" i="11"/>
  <c r="Y364" i="11"/>
  <c r="AA364" i="11"/>
  <c r="AB364" i="11"/>
  <c r="AD364" i="11"/>
  <c r="AE364" i="11"/>
  <c r="AH364" i="11"/>
  <c r="A365" i="11"/>
  <c r="B365" i="11"/>
  <c r="C365" i="11"/>
  <c r="D365" i="11"/>
  <c r="G365" i="11"/>
  <c r="H365" i="11"/>
  <c r="I365" i="11"/>
  <c r="L365" i="11"/>
  <c r="N365" i="11"/>
  <c r="O365" i="11"/>
  <c r="R365" i="11"/>
  <c r="U365" i="11"/>
  <c r="V365" i="11"/>
  <c r="AF365" i="11" s="1"/>
  <c r="W365" i="11"/>
  <c r="Y365" i="11"/>
  <c r="Z365" i="11" s="1"/>
  <c r="AA365" i="11"/>
  <c r="AB365" i="11"/>
  <c r="AD365" i="11"/>
  <c r="AE365" i="11"/>
  <c r="AH365" i="11"/>
  <c r="A366" i="11"/>
  <c r="B366" i="11"/>
  <c r="C366" i="11"/>
  <c r="D366" i="11"/>
  <c r="G366" i="11"/>
  <c r="H366" i="11"/>
  <c r="I366" i="11"/>
  <c r="L366" i="11"/>
  <c r="N366" i="11"/>
  <c r="O366" i="11"/>
  <c r="R366" i="11"/>
  <c r="U366" i="11"/>
  <c r="W366" i="11"/>
  <c r="Y366" i="11"/>
  <c r="Z366" i="11" s="1"/>
  <c r="AA366" i="11"/>
  <c r="AB366" i="11"/>
  <c r="AD366" i="11"/>
  <c r="AE366" i="11"/>
  <c r="AH366" i="11"/>
  <c r="A367" i="11"/>
  <c r="B367" i="11"/>
  <c r="C367" i="11"/>
  <c r="D367" i="11"/>
  <c r="G367" i="11"/>
  <c r="H367" i="11"/>
  <c r="I367" i="11"/>
  <c r="L367" i="11"/>
  <c r="N367" i="11"/>
  <c r="V367" i="11" s="1"/>
  <c r="O367" i="11"/>
  <c r="R367" i="11"/>
  <c r="U367" i="11"/>
  <c r="Y367" i="11"/>
  <c r="Z367" i="11"/>
  <c r="AA367" i="11"/>
  <c r="AB367" i="11"/>
  <c r="AD367" i="11"/>
  <c r="AE367" i="11"/>
  <c r="AH367" i="11"/>
  <c r="A368" i="11"/>
  <c r="B368" i="11"/>
  <c r="C368" i="11"/>
  <c r="D368" i="11"/>
  <c r="G368" i="11"/>
  <c r="H368" i="11"/>
  <c r="I368" i="11"/>
  <c r="L368" i="11"/>
  <c r="N368" i="11"/>
  <c r="O368" i="11"/>
  <c r="R368" i="11"/>
  <c r="U368" i="11"/>
  <c r="V368" i="11"/>
  <c r="W368" i="11"/>
  <c r="Y368" i="11"/>
  <c r="Z368" i="11" s="1"/>
  <c r="AA368" i="11"/>
  <c r="AB368" i="11"/>
  <c r="AD368" i="11"/>
  <c r="AE368" i="11"/>
  <c r="AH368" i="11"/>
  <c r="A369" i="11"/>
  <c r="B369" i="11"/>
  <c r="C369" i="11"/>
  <c r="D369" i="11"/>
  <c r="G369" i="11"/>
  <c r="H369" i="11"/>
  <c r="I369" i="11"/>
  <c r="L369" i="11"/>
  <c r="N369" i="11"/>
  <c r="O369" i="11"/>
  <c r="Z369" i="11" s="1"/>
  <c r="R369" i="11"/>
  <c r="V369" i="11" s="1"/>
  <c r="X369" i="11" s="1"/>
  <c r="U369" i="11"/>
  <c r="Y369" i="11"/>
  <c r="AA369" i="11"/>
  <c r="AB369" i="11"/>
  <c r="AD369" i="11"/>
  <c r="AE369" i="11"/>
  <c r="AH369" i="11"/>
  <c r="A370" i="11"/>
  <c r="B370" i="11"/>
  <c r="C370" i="11"/>
  <c r="D370" i="11"/>
  <c r="G370" i="11"/>
  <c r="H370" i="11"/>
  <c r="I370" i="11"/>
  <c r="L370" i="11"/>
  <c r="N370" i="11"/>
  <c r="O370" i="11"/>
  <c r="R370" i="11"/>
  <c r="U370" i="11"/>
  <c r="W370" i="11" s="1"/>
  <c r="V370" i="11"/>
  <c r="Y370" i="11"/>
  <c r="Z370" i="11" s="1"/>
  <c r="AA370" i="11"/>
  <c r="AB370" i="11"/>
  <c r="AD370" i="11"/>
  <c r="AE370" i="11"/>
  <c r="AH370" i="11"/>
  <c r="A371" i="11"/>
  <c r="B371" i="11"/>
  <c r="C371" i="11"/>
  <c r="D371" i="11"/>
  <c r="G371" i="11"/>
  <c r="H371" i="11"/>
  <c r="I371" i="11"/>
  <c r="L371" i="11"/>
  <c r="N371" i="11"/>
  <c r="O371" i="11"/>
  <c r="R371" i="11"/>
  <c r="V371" i="11" s="1"/>
  <c r="X371" i="11" s="1"/>
  <c r="U371" i="11"/>
  <c r="W371" i="11"/>
  <c r="Y371" i="11"/>
  <c r="Z371" i="11" s="1"/>
  <c r="AA371" i="11"/>
  <c r="AB371" i="11"/>
  <c r="AD371" i="11"/>
  <c r="AE371" i="11"/>
  <c r="AH371" i="11"/>
  <c r="A372" i="11"/>
  <c r="B372" i="11"/>
  <c r="C372" i="11"/>
  <c r="D372" i="11"/>
  <c r="G372" i="11"/>
  <c r="H372" i="11"/>
  <c r="I372" i="11"/>
  <c r="L372" i="11"/>
  <c r="N372" i="11"/>
  <c r="V372" i="11" s="1"/>
  <c r="O372" i="11"/>
  <c r="R372" i="11"/>
  <c r="U372" i="11"/>
  <c r="Y372" i="11"/>
  <c r="Z372" i="11" s="1"/>
  <c r="AA372" i="11"/>
  <c r="AB372" i="11"/>
  <c r="AD372" i="11"/>
  <c r="AE372" i="11"/>
  <c r="AH372" i="11"/>
  <c r="A373" i="11"/>
  <c r="B373" i="11"/>
  <c r="C373" i="11"/>
  <c r="D373" i="11"/>
  <c r="G373" i="11"/>
  <c r="H373" i="11"/>
  <c r="I373" i="11"/>
  <c r="L373" i="11"/>
  <c r="N373" i="11"/>
  <c r="O373" i="11"/>
  <c r="R373" i="11"/>
  <c r="V373" i="11" s="1"/>
  <c r="U373" i="11"/>
  <c r="W373" i="11"/>
  <c r="Y373" i="11"/>
  <c r="Z373" i="11" s="1"/>
  <c r="AA373" i="11"/>
  <c r="AB373" i="11"/>
  <c r="AD373" i="11"/>
  <c r="AE373" i="11"/>
  <c r="AH373" i="11"/>
  <c r="A374" i="11"/>
  <c r="B374" i="11"/>
  <c r="C374" i="11"/>
  <c r="D374" i="11"/>
  <c r="G374" i="11"/>
  <c r="H374" i="11"/>
  <c r="I374" i="11"/>
  <c r="L374" i="11"/>
  <c r="N374" i="11"/>
  <c r="O374" i="11"/>
  <c r="R374" i="11"/>
  <c r="V374" i="11" s="1"/>
  <c r="X374" i="11" s="1"/>
  <c r="U374" i="11"/>
  <c r="W374" i="11"/>
  <c r="Y374" i="11"/>
  <c r="Z374" i="11" s="1"/>
  <c r="AA374" i="11"/>
  <c r="AB374" i="11"/>
  <c r="AD374" i="11"/>
  <c r="AE374" i="11"/>
  <c r="AH374" i="11"/>
  <c r="A375" i="11"/>
  <c r="B375" i="11"/>
  <c r="C375" i="11"/>
  <c r="D375" i="11"/>
  <c r="G375" i="11"/>
  <c r="H375" i="11"/>
  <c r="I375" i="11"/>
  <c r="L375" i="11"/>
  <c r="N375" i="11"/>
  <c r="O375" i="11"/>
  <c r="R375" i="11"/>
  <c r="V375" i="11" s="1"/>
  <c r="U375" i="11"/>
  <c r="W375" i="11"/>
  <c r="Y375" i="11"/>
  <c r="Z375" i="11"/>
  <c r="AA375" i="11"/>
  <c r="AB375" i="11"/>
  <c r="AD375" i="11"/>
  <c r="AE375" i="11"/>
  <c r="AH375" i="11"/>
  <c r="A376" i="11"/>
  <c r="B376" i="11"/>
  <c r="C376" i="11"/>
  <c r="D376" i="11"/>
  <c r="G376" i="11"/>
  <c r="H376" i="11"/>
  <c r="I376" i="11"/>
  <c r="L376" i="11"/>
  <c r="N376" i="11"/>
  <c r="V376" i="11" s="1"/>
  <c r="O376" i="11"/>
  <c r="R376" i="11"/>
  <c r="U376" i="11"/>
  <c r="W376" i="11" s="1"/>
  <c r="Y376" i="11"/>
  <c r="Z376" i="11" s="1"/>
  <c r="AA376" i="11"/>
  <c r="AB376" i="11"/>
  <c r="AC376" i="11"/>
  <c r="AD376" i="11"/>
  <c r="AE376" i="11"/>
  <c r="AH376" i="11"/>
  <c r="A377" i="11"/>
  <c r="B377" i="11"/>
  <c r="C377" i="11"/>
  <c r="D377" i="11"/>
  <c r="G377" i="11"/>
  <c r="H377" i="11"/>
  <c r="I377" i="11"/>
  <c r="L377" i="11"/>
  <c r="N377" i="11"/>
  <c r="O377" i="11"/>
  <c r="R377" i="11"/>
  <c r="V377" i="11" s="1"/>
  <c r="U377" i="11"/>
  <c r="Y377" i="11"/>
  <c r="Z377" i="11" s="1"/>
  <c r="AA377" i="11"/>
  <c r="AB377" i="11"/>
  <c r="AD377" i="11"/>
  <c r="AE377" i="11"/>
  <c r="AH377" i="11"/>
  <c r="A378" i="11"/>
  <c r="B378" i="11"/>
  <c r="C378" i="11"/>
  <c r="D378" i="11"/>
  <c r="G378" i="11"/>
  <c r="H378" i="11"/>
  <c r="I378" i="11"/>
  <c r="L378" i="11"/>
  <c r="N378" i="11"/>
  <c r="O378" i="11"/>
  <c r="R378" i="11"/>
  <c r="V378" i="11" s="1"/>
  <c r="U378" i="11"/>
  <c r="W378" i="11" s="1"/>
  <c r="Y378" i="11"/>
  <c r="AA378" i="11"/>
  <c r="AB378" i="11"/>
  <c r="AD378" i="11"/>
  <c r="AE378" i="11"/>
  <c r="AH378" i="11"/>
  <c r="A379" i="11"/>
  <c r="B379" i="11"/>
  <c r="C379" i="11"/>
  <c r="D379" i="11"/>
  <c r="G379" i="11"/>
  <c r="H379" i="11"/>
  <c r="I379" i="11"/>
  <c r="L379" i="11"/>
  <c r="N379" i="11"/>
  <c r="O379" i="11"/>
  <c r="R379" i="11"/>
  <c r="V379" i="11" s="1"/>
  <c r="U379" i="11"/>
  <c r="W379" i="11"/>
  <c r="Y379" i="11"/>
  <c r="Z379" i="11"/>
  <c r="AA379" i="11"/>
  <c r="AB379" i="11"/>
  <c r="AC379" i="11"/>
  <c r="AD379" i="11"/>
  <c r="AE379" i="11"/>
  <c r="AH379" i="11"/>
  <c r="A380" i="11"/>
  <c r="B380" i="11"/>
  <c r="C380" i="11"/>
  <c r="D380" i="11"/>
  <c r="G380" i="11"/>
  <c r="H380" i="11"/>
  <c r="I380" i="11"/>
  <c r="L380" i="11"/>
  <c r="N380" i="11"/>
  <c r="W380" i="11" s="1"/>
  <c r="O380" i="11"/>
  <c r="R380" i="11"/>
  <c r="V380" i="11" s="1"/>
  <c r="U380" i="11"/>
  <c r="Y380" i="11"/>
  <c r="Z380" i="11" s="1"/>
  <c r="AA380" i="11"/>
  <c r="AB380" i="11"/>
  <c r="AD380" i="11"/>
  <c r="AE380" i="11"/>
  <c r="AH380" i="11"/>
  <c r="A381" i="11"/>
  <c r="B381" i="11"/>
  <c r="C381" i="11"/>
  <c r="D381" i="11"/>
  <c r="G381" i="11"/>
  <c r="H381" i="11"/>
  <c r="I381" i="11"/>
  <c r="L381" i="11"/>
  <c r="N381" i="11"/>
  <c r="O381" i="11"/>
  <c r="R381" i="11"/>
  <c r="V381" i="11" s="1"/>
  <c r="U381" i="11"/>
  <c r="W381" i="11"/>
  <c r="Y381" i="11"/>
  <c r="Z381" i="11"/>
  <c r="AA381" i="11"/>
  <c r="AB381" i="11"/>
  <c r="AD381" i="11"/>
  <c r="AE381" i="11"/>
  <c r="AH381" i="11"/>
  <c r="A382" i="11"/>
  <c r="B382" i="11"/>
  <c r="C382" i="11"/>
  <c r="D382" i="11"/>
  <c r="G382" i="11"/>
  <c r="H382" i="11"/>
  <c r="I382" i="11"/>
  <c r="L382" i="11"/>
  <c r="N382" i="11"/>
  <c r="O382" i="11"/>
  <c r="R382" i="11"/>
  <c r="U382" i="11"/>
  <c r="W382" i="11" s="1"/>
  <c r="Y382" i="11"/>
  <c r="Z382" i="11" s="1"/>
  <c r="AA382" i="11"/>
  <c r="AB382" i="11"/>
  <c r="AD382" i="11"/>
  <c r="AE382" i="11"/>
  <c r="AH382" i="11"/>
  <c r="A383" i="11"/>
  <c r="B383" i="11"/>
  <c r="C383" i="11"/>
  <c r="D383" i="11"/>
  <c r="G383" i="11"/>
  <c r="H383" i="11"/>
  <c r="I383" i="11"/>
  <c r="L383" i="11"/>
  <c r="N383" i="11"/>
  <c r="O383" i="11"/>
  <c r="R383" i="11"/>
  <c r="U383" i="11"/>
  <c r="V383" i="11"/>
  <c r="X383" i="11" s="1"/>
  <c r="W383" i="11"/>
  <c r="Y383" i="11"/>
  <c r="Z383" i="11" s="1"/>
  <c r="AA383" i="11"/>
  <c r="AB383" i="11"/>
  <c r="AD383" i="11"/>
  <c r="AE383" i="11"/>
  <c r="AH383" i="11"/>
  <c r="AC148" i="10"/>
  <c r="AA148" i="10"/>
  <c r="AC147" i="10"/>
  <c r="AA147" i="10"/>
  <c r="AC146" i="10"/>
  <c r="AA146" i="10"/>
  <c r="AC145" i="10"/>
  <c r="AA145" i="10"/>
  <c r="AC144" i="10"/>
  <c r="AA144" i="10"/>
  <c r="AC143" i="10"/>
  <c r="AA143" i="10"/>
  <c r="AC142" i="10"/>
  <c r="AA142" i="10"/>
  <c r="AC141" i="10"/>
  <c r="AA141" i="10"/>
  <c r="AC140" i="10"/>
  <c r="AA140" i="10"/>
  <c r="AC139" i="10"/>
  <c r="AA139" i="10"/>
  <c r="AC138" i="10"/>
  <c r="AA138" i="10"/>
  <c r="AC137" i="10"/>
  <c r="AA137" i="10"/>
  <c r="AC136" i="10"/>
  <c r="AA136" i="10"/>
  <c r="AC135" i="10"/>
  <c r="AA135" i="10"/>
  <c r="AC134" i="10"/>
  <c r="AA134" i="10"/>
  <c r="AC133" i="10"/>
  <c r="AA133" i="10"/>
  <c r="AC132" i="10"/>
  <c r="AA132" i="10"/>
  <c r="AC131" i="10"/>
  <c r="AA131" i="10"/>
  <c r="AC130" i="10"/>
  <c r="AA130" i="10"/>
  <c r="AC129" i="10"/>
  <c r="AA129" i="10"/>
  <c r="AC128" i="10"/>
  <c r="AA128" i="10"/>
  <c r="AC127" i="10"/>
  <c r="AA127" i="10"/>
  <c r="AC126" i="10"/>
  <c r="AA126" i="10"/>
  <c r="AC125" i="10"/>
  <c r="AA125" i="10"/>
  <c r="AC124" i="10"/>
  <c r="AA124" i="10"/>
  <c r="AC123" i="10"/>
  <c r="AA123" i="10"/>
  <c r="AC122" i="10"/>
  <c r="AA122" i="10"/>
  <c r="AC121" i="10"/>
  <c r="AA121" i="10"/>
  <c r="AC120" i="10"/>
  <c r="AA120" i="10"/>
  <c r="AC119" i="10"/>
  <c r="AA119" i="10"/>
  <c r="AC118" i="10"/>
  <c r="AA118" i="10"/>
  <c r="AC117" i="10"/>
  <c r="AA117" i="10"/>
  <c r="AC116" i="10"/>
  <c r="AA116" i="10"/>
  <c r="AC115" i="10"/>
  <c r="AA115" i="10"/>
  <c r="AC114" i="10"/>
  <c r="AA114" i="10"/>
  <c r="AC113" i="10"/>
  <c r="AA113" i="10"/>
  <c r="AC112" i="10"/>
  <c r="AA112" i="10"/>
  <c r="AC111" i="10"/>
  <c r="AA111" i="10"/>
  <c r="AC110" i="10"/>
  <c r="AA110" i="10"/>
  <c r="AC109" i="10"/>
  <c r="AA109" i="10"/>
  <c r="AC108" i="10"/>
  <c r="AA108" i="10"/>
  <c r="AC107" i="10"/>
  <c r="AA107" i="10"/>
  <c r="AC106" i="10"/>
  <c r="AA106" i="10"/>
  <c r="AC105" i="10"/>
  <c r="AA105" i="10"/>
  <c r="AC104" i="10"/>
  <c r="AA104" i="10"/>
  <c r="AC103" i="10"/>
  <c r="AA103" i="10"/>
  <c r="AC102" i="10"/>
  <c r="AA102" i="10"/>
  <c r="AC101" i="10"/>
  <c r="AA101" i="10"/>
  <c r="AC100" i="10"/>
  <c r="AA100" i="10"/>
  <c r="AC99" i="10"/>
  <c r="AA99" i="10"/>
  <c r="AC98" i="10"/>
  <c r="AA98" i="10"/>
  <c r="AC97" i="10"/>
  <c r="AA97" i="10"/>
  <c r="AC96" i="10"/>
  <c r="AA96" i="10"/>
  <c r="AC95" i="10"/>
  <c r="AA95" i="10"/>
  <c r="AC94" i="10"/>
  <c r="AA94" i="10"/>
  <c r="AC93" i="10"/>
  <c r="AA93" i="10"/>
  <c r="AC92" i="10"/>
  <c r="AA92" i="10"/>
  <c r="AC91" i="10"/>
  <c r="AA91" i="10"/>
  <c r="AC90" i="10"/>
  <c r="AA90" i="10"/>
  <c r="AC89" i="10"/>
  <c r="AA89" i="10"/>
  <c r="AC88" i="10"/>
  <c r="AA88" i="10"/>
  <c r="AC87" i="10"/>
  <c r="AA87" i="10"/>
  <c r="AC86" i="10"/>
  <c r="AA86" i="10"/>
  <c r="AC85" i="10"/>
  <c r="AA85" i="10"/>
  <c r="AC84" i="10"/>
  <c r="AA84" i="10"/>
  <c r="AC83" i="10"/>
  <c r="AA83" i="10"/>
  <c r="AC82" i="10"/>
  <c r="AA82" i="10"/>
  <c r="AC81" i="10"/>
  <c r="AA81" i="10"/>
  <c r="AC80" i="10"/>
  <c r="AA80" i="10"/>
  <c r="AC79" i="10"/>
  <c r="AA79" i="10"/>
  <c r="AC78" i="10"/>
  <c r="AA78" i="10"/>
  <c r="AC77" i="10"/>
  <c r="AA77" i="10"/>
  <c r="AC76" i="10"/>
  <c r="AA76" i="10"/>
  <c r="AC75" i="10"/>
  <c r="AA75" i="10"/>
  <c r="AC74" i="10"/>
  <c r="AA74" i="10"/>
  <c r="AC73" i="10"/>
  <c r="AA73" i="10"/>
  <c r="AC72" i="10"/>
  <c r="AA72" i="10"/>
  <c r="AC71" i="10"/>
  <c r="AA71" i="10"/>
  <c r="AC70" i="10"/>
  <c r="AA70" i="10"/>
  <c r="AC69" i="10"/>
  <c r="AA69" i="10"/>
  <c r="AC68" i="10"/>
  <c r="AA68" i="10"/>
  <c r="AC67" i="10"/>
  <c r="AA67" i="10"/>
  <c r="AC66" i="10"/>
  <c r="AA66" i="10"/>
  <c r="AC65" i="10"/>
  <c r="AA65" i="10"/>
  <c r="AC64" i="10"/>
  <c r="AA64" i="10"/>
  <c r="AC63" i="10"/>
  <c r="AA63" i="10"/>
  <c r="AC62" i="10"/>
  <c r="AA62" i="10"/>
  <c r="AC61" i="10"/>
  <c r="AA61" i="10"/>
  <c r="AC60" i="10"/>
  <c r="AA60" i="10"/>
  <c r="AC59" i="10"/>
  <c r="AA59" i="10"/>
  <c r="AC58" i="10"/>
  <c r="AA58" i="10"/>
  <c r="AC57" i="10"/>
  <c r="AA57" i="10"/>
  <c r="AC56" i="10"/>
  <c r="AA56" i="10"/>
  <c r="AC55" i="10"/>
  <c r="AA55" i="10"/>
  <c r="AC54" i="10"/>
  <c r="AA54" i="10"/>
  <c r="AC53" i="10"/>
  <c r="AA53" i="10"/>
  <c r="AC52" i="10"/>
  <c r="AA52" i="10"/>
  <c r="AC51" i="10"/>
  <c r="AA51" i="10"/>
  <c r="AC50" i="10"/>
  <c r="AA50" i="10"/>
  <c r="AC49" i="10"/>
  <c r="AA49" i="10"/>
  <c r="AC48" i="10"/>
  <c r="AA48" i="10"/>
  <c r="AC47" i="10"/>
  <c r="AA47" i="10"/>
  <c r="AC46" i="10"/>
  <c r="AA46" i="10"/>
  <c r="AC45" i="10"/>
  <c r="AA45" i="10"/>
  <c r="AC44" i="10"/>
  <c r="AA44" i="10"/>
  <c r="AC43" i="10"/>
  <c r="AA43" i="10"/>
  <c r="AC42" i="10"/>
  <c r="AA42" i="10"/>
  <c r="AC41" i="10"/>
  <c r="AA41" i="10"/>
  <c r="AC40" i="10"/>
  <c r="AA40" i="10"/>
  <c r="AC39" i="10"/>
  <c r="AA39" i="10"/>
  <c r="AC38" i="10"/>
  <c r="AA38" i="10"/>
  <c r="AC37" i="10"/>
  <c r="AA37" i="10"/>
  <c r="AC36" i="10"/>
  <c r="AA36" i="10"/>
  <c r="AC35" i="10"/>
  <c r="AA35" i="10"/>
  <c r="AC34" i="10"/>
  <c r="AA34" i="10"/>
  <c r="AC33" i="10"/>
  <c r="AA33" i="10"/>
  <c r="AC32" i="10"/>
  <c r="AA32" i="10"/>
  <c r="AC31" i="10"/>
  <c r="AA31" i="10"/>
  <c r="AC30" i="10"/>
  <c r="AA30" i="10"/>
  <c r="AC29" i="10"/>
  <c r="AA29" i="10"/>
  <c r="AC28" i="10"/>
  <c r="AA28" i="10"/>
  <c r="AC27" i="10"/>
  <c r="AA27" i="10"/>
  <c r="AC26" i="10"/>
  <c r="AA26" i="10"/>
  <c r="AC25" i="10"/>
  <c r="AA25" i="10"/>
  <c r="AC24" i="10"/>
  <c r="AA24" i="10"/>
  <c r="AC23" i="10"/>
  <c r="AA23" i="10"/>
  <c r="AC22" i="10"/>
  <c r="AA22" i="10"/>
  <c r="AC21" i="10"/>
  <c r="AA21" i="10"/>
  <c r="AC20" i="10"/>
  <c r="AA20" i="10"/>
  <c r="AC19" i="10"/>
  <c r="AA19" i="10"/>
  <c r="AC18" i="10"/>
  <c r="AA18" i="10"/>
  <c r="AC17" i="10"/>
  <c r="AA17" i="10"/>
  <c r="AC16" i="10"/>
  <c r="AA16" i="10"/>
  <c r="AC15" i="10"/>
  <c r="AA15" i="10"/>
  <c r="AC14" i="10"/>
  <c r="AA14" i="10"/>
  <c r="AC13" i="10"/>
  <c r="AA13" i="10"/>
  <c r="AC12" i="10"/>
  <c r="AA12" i="10"/>
  <c r="AC11" i="10"/>
  <c r="AA11" i="10"/>
  <c r="AC10" i="10"/>
  <c r="AA10" i="10"/>
  <c r="AC9" i="10"/>
  <c r="AA9" i="10"/>
  <c r="AC8" i="10"/>
  <c r="AA8" i="10"/>
  <c r="AC7" i="10"/>
  <c r="AA7" i="10"/>
  <c r="L148" i="10"/>
  <c r="K148" i="10"/>
  <c r="J148" i="10"/>
  <c r="I148" i="10"/>
  <c r="H148" i="10"/>
  <c r="G148" i="10"/>
  <c r="D148" i="10"/>
  <c r="C148" i="10"/>
  <c r="B148" i="10"/>
  <c r="A148" i="10"/>
  <c r="L147" i="10"/>
  <c r="K147" i="10"/>
  <c r="J147" i="10"/>
  <c r="I147" i="10"/>
  <c r="H147" i="10"/>
  <c r="G147" i="10"/>
  <c r="D147" i="10"/>
  <c r="C147" i="10"/>
  <c r="B147" i="10"/>
  <c r="A147" i="10"/>
  <c r="L146" i="10"/>
  <c r="K146" i="10"/>
  <c r="J146" i="10"/>
  <c r="I146" i="10"/>
  <c r="H146" i="10"/>
  <c r="G146" i="10"/>
  <c r="D146" i="10"/>
  <c r="C146" i="10"/>
  <c r="B146" i="10"/>
  <c r="A146" i="10"/>
  <c r="L145" i="10"/>
  <c r="K145" i="10"/>
  <c r="J145" i="10"/>
  <c r="I145" i="10"/>
  <c r="H145" i="10"/>
  <c r="G145" i="10"/>
  <c r="D145" i="10"/>
  <c r="C145" i="10"/>
  <c r="B145" i="10"/>
  <c r="A145" i="10"/>
  <c r="L144" i="10"/>
  <c r="K144" i="10"/>
  <c r="J144" i="10"/>
  <c r="I144" i="10"/>
  <c r="H144" i="10"/>
  <c r="G144" i="10"/>
  <c r="D144" i="10"/>
  <c r="C144" i="10"/>
  <c r="B144" i="10"/>
  <c r="A144" i="10"/>
  <c r="L143" i="10"/>
  <c r="K143" i="10"/>
  <c r="J143" i="10"/>
  <c r="I143" i="10"/>
  <c r="H143" i="10"/>
  <c r="G143" i="10"/>
  <c r="D143" i="10"/>
  <c r="C143" i="10"/>
  <c r="B143" i="10"/>
  <c r="A143" i="10"/>
  <c r="L142" i="10"/>
  <c r="K142" i="10"/>
  <c r="J142" i="10"/>
  <c r="I142" i="10"/>
  <c r="H142" i="10"/>
  <c r="G142" i="10"/>
  <c r="D142" i="10"/>
  <c r="C142" i="10"/>
  <c r="B142" i="10"/>
  <c r="A142" i="10"/>
  <c r="L141" i="10"/>
  <c r="K141" i="10"/>
  <c r="J141" i="10"/>
  <c r="I141" i="10"/>
  <c r="H141" i="10"/>
  <c r="G141" i="10"/>
  <c r="D141" i="10"/>
  <c r="C141" i="10"/>
  <c r="B141" i="10"/>
  <c r="A141" i="10"/>
  <c r="L140" i="10"/>
  <c r="K140" i="10"/>
  <c r="J140" i="10"/>
  <c r="I140" i="10"/>
  <c r="H140" i="10"/>
  <c r="G140" i="10"/>
  <c r="D140" i="10"/>
  <c r="C140" i="10"/>
  <c r="B140" i="10"/>
  <c r="A140" i="10"/>
  <c r="L139" i="10"/>
  <c r="K139" i="10"/>
  <c r="J139" i="10"/>
  <c r="I139" i="10"/>
  <c r="H139" i="10"/>
  <c r="G139" i="10"/>
  <c r="D139" i="10"/>
  <c r="C139" i="10"/>
  <c r="B139" i="10"/>
  <c r="A139" i="10"/>
  <c r="L138" i="10"/>
  <c r="K138" i="10"/>
  <c r="J138" i="10"/>
  <c r="I138" i="10"/>
  <c r="H138" i="10"/>
  <c r="G138" i="10"/>
  <c r="D138" i="10"/>
  <c r="C138" i="10"/>
  <c r="B138" i="10"/>
  <c r="A138" i="10"/>
  <c r="L137" i="10"/>
  <c r="K137" i="10"/>
  <c r="J137" i="10"/>
  <c r="I137" i="10"/>
  <c r="H137" i="10"/>
  <c r="G137" i="10"/>
  <c r="D137" i="10"/>
  <c r="C137" i="10"/>
  <c r="B137" i="10"/>
  <c r="A137" i="10"/>
  <c r="L136" i="10"/>
  <c r="K136" i="10"/>
  <c r="J136" i="10"/>
  <c r="I136" i="10"/>
  <c r="H136" i="10"/>
  <c r="G136" i="10"/>
  <c r="D136" i="10"/>
  <c r="C136" i="10"/>
  <c r="B136" i="10"/>
  <c r="A136" i="10"/>
  <c r="L135" i="10"/>
  <c r="K135" i="10"/>
  <c r="J135" i="10"/>
  <c r="I135" i="10"/>
  <c r="H135" i="10"/>
  <c r="G135" i="10"/>
  <c r="D135" i="10"/>
  <c r="C135" i="10"/>
  <c r="B135" i="10"/>
  <c r="A135" i="10"/>
  <c r="L134" i="10"/>
  <c r="K134" i="10"/>
  <c r="J134" i="10"/>
  <c r="I134" i="10"/>
  <c r="H134" i="10"/>
  <c r="G134" i="10"/>
  <c r="D134" i="10"/>
  <c r="C134" i="10"/>
  <c r="B134" i="10"/>
  <c r="A134" i="10"/>
  <c r="L133" i="10"/>
  <c r="K133" i="10"/>
  <c r="J133" i="10"/>
  <c r="I133" i="10"/>
  <c r="H133" i="10"/>
  <c r="G133" i="10"/>
  <c r="D133" i="10"/>
  <c r="C133" i="10"/>
  <c r="B133" i="10"/>
  <c r="A133" i="10"/>
  <c r="L132" i="10"/>
  <c r="K132" i="10"/>
  <c r="J132" i="10"/>
  <c r="I132" i="10"/>
  <c r="H132" i="10"/>
  <c r="G132" i="10"/>
  <c r="D132" i="10"/>
  <c r="C132" i="10"/>
  <c r="B132" i="10"/>
  <c r="A132" i="10"/>
  <c r="L131" i="10"/>
  <c r="K131" i="10"/>
  <c r="J131" i="10"/>
  <c r="I131" i="10"/>
  <c r="H131" i="10"/>
  <c r="G131" i="10"/>
  <c r="D131" i="10"/>
  <c r="C131" i="10"/>
  <c r="B131" i="10"/>
  <c r="A131" i="10"/>
  <c r="L130" i="10"/>
  <c r="K130" i="10"/>
  <c r="J130" i="10"/>
  <c r="I130" i="10"/>
  <c r="H130" i="10"/>
  <c r="G130" i="10"/>
  <c r="D130" i="10"/>
  <c r="C130" i="10"/>
  <c r="B130" i="10"/>
  <c r="A130" i="10"/>
  <c r="L129" i="10"/>
  <c r="K129" i="10"/>
  <c r="J129" i="10"/>
  <c r="I129" i="10"/>
  <c r="H129" i="10"/>
  <c r="G129" i="10"/>
  <c r="D129" i="10"/>
  <c r="C129" i="10"/>
  <c r="B129" i="10"/>
  <c r="A129" i="10"/>
  <c r="L128" i="10"/>
  <c r="K128" i="10"/>
  <c r="J128" i="10"/>
  <c r="I128" i="10"/>
  <c r="H128" i="10"/>
  <c r="G128" i="10"/>
  <c r="D128" i="10"/>
  <c r="C128" i="10"/>
  <c r="B128" i="10"/>
  <c r="A128" i="10"/>
  <c r="L127" i="10"/>
  <c r="K127" i="10"/>
  <c r="J127" i="10"/>
  <c r="I127" i="10"/>
  <c r="H127" i="10"/>
  <c r="G127" i="10"/>
  <c r="D127" i="10"/>
  <c r="C127" i="10"/>
  <c r="B127" i="10"/>
  <c r="A127" i="10"/>
  <c r="L126" i="10"/>
  <c r="K126" i="10"/>
  <c r="J126" i="10"/>
  <c r="I126" i="10"/>
  <c r="H126" i="10"/>
  <c r="G126" i="10"/>
  <c r="D126" i="10"/>
  <c r="C126" i="10"/>
  <c r="B126" i="10"/>
  <c r="A126" i="10"/>
  <c r="L125" i="10"/>
  <c r="K125" i="10"/>
  <c r="J125" i="10"/>
  <c r="I125" i="10"/>
  <c r="H125" i="10"/>
  <c r="G125" i="10"/>
  <c r="D125" i="10"/>
  <c r="C125" i="10"/>
  <c r="B125" i="10"/>
  <c r="A125" i="10"/>
  <c r="L124" i="10"/>
  <c r="K124" i="10"/>
  <c r="J124" i="10"/>
  <c r="I124" i="10"/>
  <c r="H124" i="10"/>
  <c r="G124" i="10"/>
  <c r="D124" i="10"/>
  <c r="C124" i="10"/>
  <c r="B124" i="10"/>
  <c r="A124" i="10"/>
  <c r="L123" i="10"/>
  <c r="K123" i="10"/>
  <c r="J123" i="10"/>
  <c r="I123" i="10"/>
  <c r="H123" i="10"/>
  <c r="G123" i="10"/>
  <c r="D123" i="10"/>
  <c r="C123" i="10"/>
  <c r="B123" i="10"/>
  <c r="A123" i="10"/>
  <c r="L122" i="10"/>
  <c r="K122" i="10"/>
  <c r="J122" i="10"/>
  <c r="I122" i="10"/>
  <c r="H122" i="10"/>
  <c r="G122" i="10"/>
  <c r="D122" i="10"/>
  <c r="C122" i="10"/>
  <c r="B122" i="10"/>
  <c r="A122" i="10"/>
  <c r="L121" i="10"/>
  <c r="K121" i="10"/>
  <c r="J121" i="10"/>
  <c r="I121" i="10"/>
  <c r="H121" i="10"/>
  <c r="G121" i="10"/>
  <c r="D121" i="10"/>
  <c r="C121" i="10"/>
  <c r="B121" i="10"/>
  <c r="A121" i="10"/>
  <c r="L120" i="10"/>
  <c r="K120" i="10"/>
  <c r="J120" i="10"/>
  <c r="I120" i="10"/>
  <c r="H120" i="10"/>
  <c r="G120" i="10"/>
  <c r="D120" i="10"/>
  <c r="C120" i="10"/>
  <c r="B120" i="10"/>
  <c r="A120" i="10"/>
  <c r="L119" i="10"/>
  <c r="K119" i="10"/>
  <c r="J119" i="10"/>
  <c r="I119" i="10"/>
  <c r="H119" i="10"/>
  <c r="G119" i="10"/>
  <c r="D119" i="10"/>
  <c r="C119" i="10"/>
  <c r="B119" i="10"/>
  <c r="A119" i="10"/>
  <c r="L118" i="10"/>
  <c r="K118" i="10"/>
  <c r="J118" i="10"/>
  <c r="I118" i="10"/>
  <c r="H118" i="10"/>
  <c r="G118" i="10"/>
  <c r="D118" i="10"/>
  <c r="C118" i="10"/>
  <c r="B118" i="10"/>
  <c r="A118" i="10"/>
  <c r="L117" i="10"/>
  <c r="K117" i="10"/>
  <c r="J117" i="10"/>
  <c r="I117" i="10"/>
  <c r="H117" i="10"/>
  <c r="G117" i="10"/>
  <c r="D117" i="10"/>
  <c r="C117" i="10"/>
  <c r="B117" i="10"/>
  <c r="A117" i="10"/>
  <c r="L116" i="10"/>
  <c r="K116" i="10"/>
  <c r="J116" i="10"/>
  <c r="I116" i="10"/>
  <c r="H116" i="10"/>
  <c r="G116" i="10"/>
  <c r="D116" i="10"/>
  <c r="C116" i="10"/>
  <c r="B116" i="10"/>
  <c r="A116" i="10"/>
  <c r="L115" i="10"/>
  <c r="K115" i="10"/>
  <c r="J115" i="10"/>
  <c r="I115" i="10"/>
  <c r="H115" i="10"/>
  <c r="G115" i="10"/>
  <c r="D115" i="10"/>
  <c r="C115" i="10"/>
  <c r="B115" i="10"/>
  <c r="A115" i="10"/>
  <c r="L114" i="10"/>
  <c r="K114" i="10"/>
  <c r="J114" i="10"/>
  <c r="I114" i="10"/>
  <c r="H114" i="10"/>
  <c r="G114" i="10"/>
  <c r="D114" i="10"/>
  <c r="C114" i="10"/>
  <c r="B114" i="10"/>
  <c r="A114" i="10"/>
  <c r="L113" i="10"/>
  <c r="K113" i="10"/>
  <c r="J113" i="10"/>
  <c r="I113" i="10"/>
  <c r="H113" i="10"/>
  <c r="G113" i="10"/>
  <c r="D113" i="10"/>
  <c r="C113" i="10"/>
  <c r="B113" i="10"/>
  <c r="A113" i="10"/>
  <c r="L112" i="10"/>
  <c r="K112" i="10"/>
  <c r="J112" i="10"/>
  <c r="I112" i="10"/>
  <c r="H112" i="10"/>
  <c r="G112" i="10"/>
  <c r="D112" i="10"/>
  <c r="C112" i="10"/>
  <c r="B112" i="10"/>
  <c r="A112" i="10"/>
  <c r="L111" i="10"/>
  <c r="K111" i="10"/>
  <c r="J111" i="10"/>
  <c r="I111" i="10"/>
  <c r="H111" i="10"/>
  <c r="G111" i="10"/>
  <c r="D111" i="10"/>
  <c r="C111" i="10"/>
  <c r="B111" i="10"/>
  <c r="A111" i="10"/>
  <c r="L110" i="10"/>
  <c r="K110" i="10"/>
  <c r="J110" i="10"/>
  <c r="I110" i="10"/>
  <c r="H110" i="10"/>
  <c r="G110" i="10"/>
  <c r="D110" i="10"/>
  <c r="C110" i="10"/>
  <c r="B110" i="10"/>
  <c r="A110" i="10"/>
  <c r="L109" i="10"/>
  <c r="K109" i="10"/>
  <c r="J109" i="10"/>
  <c r="I109" i="10"/>
  <c r="H109" i="10"/>
  <c r="G109" i="10"/>
  <c r="D109" i="10"/>
  <c r="C109" i="10"/>
  <c r="B109" i="10"/>
  <c r="A109" i="10"/>
  <c r="L108" i="10"/>
  <c r="K108" i="10"/>
  <c r="J108" i="10"/>
  <c r="I108" i="10"/>
  <c r="H108" i="10"/>
  <c r="G108" i="10"/>
  <c r="D108" i="10"/>
  <c r="C108" i="10"/>
  <c r="B108" i="10"/>
  <c r="A108" i="10"/>
  <c r="L107" i="10"/>
  <c r="K107" i="10"/>
  <c r="J107" i="10"/>
  <c r="I107" i="10"/>
  <c r="H107" i="10"/>
  <c r="G107" i="10"/>
  <c r="D107" i="10"/>
  <c r="C107" i="10"/>
  <c r="B107" i="10"/>
  <c r="A107" i="10"/>
  <c r="L106" i="10"/>
  <c r="K106" i="10"/>
  <c r="J106" i="10"/>
  <c r="I106" i="10"/>
  <c r="H106" i="10"/>
  <c r="G106" i="10"/>
  <c r="D106" i="10"/>
  <c r="C106" i="10"/>
  <c r="B106" i="10"/>
  <c r="A106" i="10"/>
  <c r="L105" i="10"/>
  <c r="K105" i="10"/>
  <c r="J105" i="10"/>
  <c r="I105" i="10"/>
  <c r="H105" i="10"/>
  <c r="G105" i="10"/>
  <c r="D105" i="10"/>
  <c r="C105" i="10"/>
  <c r="B105" i="10"/>
  <c r="A105" i="10"/>
  <c r="L104" i="10"/>
  <c r="K104" i="10"/>
  <c r="J104" i="10"/>
  <c r="I104" i="10"/>
  <c r="H104" i="10"/>
  <c r="G104" i="10"/>
  <c r="D104" i="10"/>
  <c r="C104" i="10"/>
  <c r="B104" i="10"/>
  <c r="A104" i="10"/>
  <c r="L103" i="10"/>
  <c r="K103" i="10"/>
  <c r="J103" i="10"/>
  <c r="I103" i="10"/>
  <c r="H103" i="10"/>
  <c r="G103" i="10"/>
  <c r="D103" i="10"/>
  <c r="C103" i="10"/>
  <c r="B103" i="10"/>
  <c r="A103" i="10"/>
  <c r="L102" i="10"/>
  <c r="K102" i="10"/>
  <c r="J102" i="10"/>
  <c r="I102" i="10"/>
  <c r="H102" i="10"/>
  <c r="G102" i="10"/>
  <c r="D102" i="10"/>
  <c r="C102" i="10"/>
  <c r="B102" i="10"/>
  <c r="A102" i="10"/>
  <c r="L101" i="10"/>
  <c r="K101" i="10"/>
  <c r="J101" i="10"/>
  <c r="I101" i="10"/>
  <c r="H101" i="10"/>
  <c r="G101" i="10"/>
  <c r="D101" i="10"/>
  <c r="C101" i="10"/>
  <c r="B101" i="10"/>
  <c r="A101" i="10"/>
  <c r="L100" i="10"/>
  <c r="K100" i="10"/>
  <c r="J100" i="10"/>
  <c r="I100" i="10"/>
  <c r="H100" i="10"/>
  <c r="G100" i="10"/>
  <c r="D100" i="10"/>
  <c r="C100" i="10"/>
  <c r="B100" i="10"/>
  <c r="A100" i="10"/>
  <c r="L99" i="10"/>
  <c r="K99" i="10"/>
  <c r="J99" i="10"/>
  <c r="I99" i="10"/>
  <c r="H99" i="10"/>
  <c r="G99" i="10"/>
  <c r="D99" i="10"/>
  <c r="C99" i="10"/>
  <c r="B99" i="10"/>
  <c r="A99" i="10"/>
  <c r="L98" i="10"/>
  <c r="K98" i="10"/>
  <c r="J98" i="10"/>
  <c r="I98" i="10"/>
  <c r="H98" i="10"/>
  <c r="G98" i="10"/>
  <c r="D98" i="10"/>
  <c r="C98" i="10"/>
  <c r="B98" i="10"/>
  <c r="A98" i="10"/>
  <c r="L97" i="10"/>
  <c r="K97" i="10"/>
  <c r="J97" i="10"/>
  <c r="I97" i="10"/>
  <c r="H97" i="10"/>
  <c r="G97" i="10"/>
  <c r="D97" i="10"/>
  <c r="C97" i="10"/>
  <c r="B97" i="10"/>
  <c r="A97" i="10"/>
  <c r="L96" i="10"/>
  <c r="K96" i="10"/>
  <c r="J96" i="10"/>
  <c r="I96" i="10"/>
  <c r="H96" i="10"/>
  <c r="G96" i="10"/>
  <c r="D96" i="10"/>
  <c r="C96" i="10"/>
  <c r="B96" i="10"/>
  <c r="A96" i="10"/>
  <c r="L95" i="10"/>
  <c r="K95" i="10"/>
  <c r="J95" i="10"/>
  <c r="I95" i="10"/>
  <c r="H95" i="10"/>
  <c r="G95" i="10"/>
  <c r="D95" i="10"/>
  <c r="C95" i="10"/>
  <c r="B95" i="10"/>
  <c r="A95" i="10"/>
  <c r="L94" i="10"/>
  <c r="K94" i="10"/>
  <c r="J94" i="10"/>
  <c r="I94" i="10"/>
  <c r="H94" i="10"/>
  <c r="G94" i="10"/>
  <c r="D94" i="10"/>
  <c r="C94" i="10"/>
  <c r="B94" i="10"/>
  <c r="A94" i="10"/>
  <c r="L93" i="10"/>
  <c r="K93" i="10"/>
  <c r="J93" i="10"/>
  <c r="I93" i="10"/>
  <c r="H93" i="10"/>
  <c r="G93" i="10"/>
  <c r="D93" i="10"/>
  <c r="C93" i="10"/>
  <c r="B93" i="10"/>
  <c r="A93" i="10"/>
  <c r="L92" i="10"/>
  <c r="K92" i="10"/>
  <c r="J92" i="10"/>
  <c r="I92" i="10"/>
  <c r="H92" i="10"/>
  <c r="G92" i="10"/>
  <c r="D92" i="10"/>
  <c r="C92" i="10"/>
  <c r="B92" i="10"/>
  <c r="A92" i="10"/>
  <c r="L91" i="10"/>
  <c r="K91" i="10"/>
  <c r="J91" i="10"/>
  <c r="I91" i="10"/>
  <c r="H91" i="10"/>
  <c r="G91" i="10"/>
  <c r="D91" i="10"/>
  <c r="C91" i="10"/>
  <c r="B91" i="10"/>
  <c r="A91" i="10"/>
  <c r="L90" i="10"/>
  <c r="K90" i="10"/>
  <c r="J90" i="10"/>
  <c r="I90" i="10"/>
  <c r="H90" i="10"/>
  <c r="G90" i="10"/>
  <c r="D90" i="10"/>
  <c r="C90" i="10"/>
  <c r="B90" i="10"/>
  <c r="A90" i="10"/>
  <c r="L89" i="10"/>
  <c r="K89" i="10"/>
  <c r="J89" i="10"/>
  <c r="I89" i="10"/>
  <c r="H89" i="10"/>
  <c r="G89" i="10"/>
  <c r="D89" i="10"/>
  <c r="C89" i="10"/>
  <c r="B89" i="10"/>
  <c r="A89" i="10"/>
  <c r="L88" i="10"/>
  <c r="K88" i="10"/>
  <c r="J88" i="10"/>
  <c r="I88" i="10"/>
  <c r="H88" i="10"/>
  <c r="G88" i="10"/>
  <c r="D88" i="10"/>
  <c r="C88" i="10"/>
  <c r="B88" i="10"/>
  <c r="A88" i="10"/>
  <c r="L87" i="10"/>
  <c r="K87" i="10"/>
  <c r="J87" i="10"/>
  <c r="I87" i="10"/>
  <c r="H87" i="10"/>
  <c r="G87" i="10"/>
  <c r="D87" i="10"/>
  <c r="C87" i="10"/>
  <c r="B87" i="10"/>
  <c r="A87" i="10"/>
  <c r="L86" i="10"/>
  <c r="K86" i="10"/>
  <c r="J86" i="10"/>
  <c r="I86" i="10"/>
  <c r="H86" i="10"/>
  <c r="G86" i="10"/>
  <c r="D86" i="10"/>
  <c r="C86" i="10"/>
  <c r="B86" i="10"/>
  <c r="A86" i="10"/>
  <c r="L85" i="10"/>
  <c r="K85" i="10"/>
  <c r="J85" i="10"/>
  <c r="I85" i="10"/>
  <c r="H85" i="10"/>
  <c r="G85" i="10"/>
  <c r="D85" i="10"/>
  <c r="C85" i="10"/>
  <c r="B85" i="10"/>
  <c r="A85" i="10"/>
  <c r="L84" i="10"/>
  <c r="K84" i="10"/>
  <c r="J84" i="10"/>
  <c r="I84" i="10"/>
  <c r="H84" i="10"/>
  <c r="G84" i="10"/>
  <c r="D84" i="10"/>
  <c r="C84" i="10"/>
  <c r="B84" i="10"/>
  <c r="A84" i="10"/>
  <c r="L83" i="10"/>
  <c r="K83" i="10"/>
  <c r="J83" i="10"/>
  <c r="I83" i="10"/>
  <c r="H83" i="10"/>
  <c r="G83" i="10"/>
  <c r="D83" i="10"/>
  <c r="C83" i="10"/>
  <c r="B83" i="10"/>
  <c r="A83" i="10"/>
  <c r="L82" i="10"/>
  <c r="K82" i="10"/>
  <c r="J82" i="10"/>
  <c r="I82" i="10"/>
  <c r="H82" i="10"/>
  <c r="G82" i="10"/>
  <c r="D82" i="10"/>
  <c r="C82" i="10"/>
  <c r="B82" i="10"/>
  <c r="A82" i="10"/>
  <c r="L81" i="10"/>
  <c r="K81" i="10"/>
  <c r="J81" i="10"/>
  <c r="I81" i="10"/>
  <c r="H81" i="10"/>
  <c r="G81" i="10"/>
  <c r="D81" i="10"/>
  <c r="C81" i="10"/>
  <c r="B81" i="10"/>
  <c r="A81" i="10"/>
  <c r="L80" i="10"/>
  <c r="K80" i="10"/>
  <c r="J80" i="10"/>
  <c r="I80" i="10"/>
  <c r="H80" i="10"/>
  <c r="G80" i="10"/>
  <c r="D80" i="10"/>
  <c r="C80" i="10"/>
  <c r="B80" i="10"/>
  <c r="A80" i="10"/>
  <c r="L79" i="10"/>
  <c r="K79" i="10"/>
  <c r="J79" i="10"/>
  <c r="I79" i="10"/>
  <c r="H79" i="10"/>
  <c r="G79" i="10"/>
  <c r="D79" i="10"/>
  <c r="C79" i="10"/>
  <c r="B79" i="10"/>
  <c r="A79" i="10"/>
  <c r="L78" i="10"/>
  <c r="K78" i="10"/>
  <c r="J78" i="10"/>
  <c r="I78" i="10"/>
  <c r="H78" i="10"/>
  <c r="G78" i="10"/>
  <c r="D78" i="10"/>
  <c r="C78" i="10"/>
  <c r="B78" i="10"/>
  <c r="A78" i="10"/>
  <c r="L77" i="10"/>
  <c r="K77" i="10"/>
  <c r="J77" i="10"/>
  <c r="I77" i="10"/>
  <c r="H77" i="10"/>
  <c r="G77" i="10"/>
  <c r="D77" i="10"/>
  <c r="C77" i="10"/>
  <c r="B77" i="10"/>
  <c r="A77" i="10"/>
  <c r="L76" i="10"/>
  <c r="K76" i="10"/>
  <c r="J76" i="10"/>
  <c r="I76" i="10"/>
  <c r="H76" i="10"/>
  <c r="G76" i="10"/>
  <c r="D76" i="10"/>
  <c r="C76" i="10"/>
  <c r="B76" i="10"/>
  <c r="A76" i="10"/>
  <c r="L75" i="10"/>
  <c r="K75" i="10"/>
  <c r="J75" i="10"/>
  <c r="I75" i="10"/>
  <c r="H75" i="10"/>
  <c r="G75" i="10"/>
  <c r="D75" i="10"/>
  <c r="C75" i="10"/>
  <c r="B75" i="10"/>
  <c r="A75" i="10"/>
  <c r="L74" i="10"/>
  <c r="K74" i="10"/>
  <c r="J74" i="10"/>
  <c r="I74" i="10"/>
  <c r="H74" i="10"/>
  <c r="G74" i="10"/>
  <c r="D74" i="10"/>
  <c r="C74" i="10"/>
  <c r="B74" i="10"/>
  <c r="A74" i="10"/>
  <c r="L73" i="10"/>
  <c r="K73" i="10"/>
  <c r="J73" i="10"/>
  <c r="I73" i="10"/>
  <c r="H73" i="10"/>
  <c r="G73" i="10"/>
  <c r="D73" i="10"/>
  <c r="C73" i="10"/>
  <c r="B73" i="10"/>
  <c r="A73" i="10"/>
  <c r="L72" i="10"/>
  <c r="K72" i="10"/>
  <c r="J72" i="10"/>
  <c r="I72" i="10"/>
  <c r="H72" i="10"/>
  <c r="G72" i="10"/>
  <c r="D72" i="10"/>
  <c r="C72" i="10"/>
  <c r="B72" i="10"/>
  <c r="A72" i="10"/>
  <c r="L71" i="10"/>
  <c r="K71" i="10"/>
  <c r="J71" i="10"/>
  <c r="I71" i="10"/>
  <c r="H71" i="10"/>
  <c r="G71" i="10"/>
  <c r="D71" i="10"/>
  <c r="C71" i="10"/>
  <c r="B71" i="10"/>
  <c r="A71" i="10"/>
  <c r="L70" i="10"/>
  <c r="K70" i="10"/>
  <c r="J70" i="10"/>
  <c r="I70" i="10"/>
  <c r="H70" i="10"/>
  <c r="G70" i="10"/>
  <c r="D70" i="10"/>
  <c r="C70" i="10"/>
  <c r="B70" i="10"/>
  <c r="A70" i="10"/>
  <c r="L69" i="10"/>
  <c r="K69" i="10"/>
  <c r="J69" i="10"/>
  <c r="I69" i="10"/>
  <c r="H69" i="10"/>
  <c r="G69" i="10"/>
  <c r="D69" i="10"/>
  <c r="C69" i="10"/>
  <c r="B69" i="10"/>
  <c r="A69" i="10"/>
  <c r="L68" i="10"/>
  <c r="K68" i="10"/>
  <c r="J68" i="10"/>
  <c r="I68" i="10"/>
  <c r="H68" i="10"/>
  <c r="G68" i="10"/>
  <c r="D68" i="10"/>
  <c r="C68" i="10"/>
  <c r="B68" i="10"/>
  <c r="A68" i="10"/>
  <c r="L67" i="10"/>
  <c r="K67" i="10"/>
  <c r="J67" i="10"/>
  <c r="I67" i="10"/>
  <c r="H67" i="10"/>
  <c r="G67" i="10"/>
  <c r="D67" i="10"/>
  <c r="C67" i="10"/>
  <c r="B67" i="10"/>
  <c r="A67" i="10"/>
  <c r="L66" i="10"/>
  <c r="K66" i="10"/>
  <c r="J66" i="10"/>
  <c r="I66" i="10"/>
  <c r="H66" i="10"/>
  <c r="G66" i="10"/>
  <c r="D66" i="10"/>
  <c r="C66" i="10"/>
  <c r="B66" i="10"/>
  <c r="A66" i="10"/>
  <c r="L65" i="10"/>
  <c r="K65" i="10"/>
  <c r="J65" i="10"/>
  <c r="I65" i="10"/>
  <c r="H65" i="10"/>
  <c r="G65" i="10"/>
  <c r="D65" i="10"/>
  <c r="C65" i="10"/>
  <c r="B65" i="10"/>
  <c r="A65" i="10"/>
  <c r="L64" i="10"/>
  <c r="K64" i="10"/>
  <c r="J64" i="10"/>
  <c r="I64" i="10"/>
  <c r="H64" i="10"/>
  <c r="G64" i="10"/>
  <c r="D64" i="10"/>
  <c r="C64" i="10"/>
  <c r="B64" i="10"/>
  <c r="A64" i="10"/>
  <c r="L63" i="10"/>
  <c r="K63" i="10"/>
  <c r="J63" i="10"/>
  <c r="I63" i="10"/>
  <c r="H63" i="10"/>
  <c r="G63" i="10"/>
  <c r="D63" i="10"/>
  <c r="C63" i="10"/>
  <c r="B63" i="10"/>
  <c r="A63" i="10"/>
  <c r="L62" i="10"/>
  <c r="K62" i="10"/>
  <c r="J62" i="10"/>
  <c r="I62" i="10"/>
  <c r="H62" i="10"/>
  <c r="G62" i="10"/>
  <c r="D62" i="10"/>
  <c r="C62" i="10"/>
  <c r="B62" i="10"/>
  <c r="A62" i="10"/>
  <c r="L61" i="10"/>
  <c r="K61" i="10"/>
  <c r="J61" i="10"/>
  <c r="I61" i="10"/>
  <c r="H61" i="10"/>
  <c r="G61" i="10"/>
  <c r="D61" i="10"/>
  <c r="C61" i="10"/>
  <c r="B61" i="10"/>
  <c r="A61" i="10"/>
  <c r="L60" i="10"/>
  <c r="K60" i="10"/>
  <c r="J60" i="10"/>
  <c r="I60" i="10"/>
  <c r="H60" i="10"/>
  <c r="G60" i="10"/>
  <c r="D60" i="10"/>
  <c r="C60" i="10"/>
  <c r="B60" i="10"/>
  <c r="A60" i="10"/>
  <c r="L59" i="10"/>
  <c r="K59" i="10"/>
  <c r="J59" i="10"/>
  <c r="I59" i="10"/>
  <c r="H59" i="10"/>
  <c r="G59" i="10"/>
  <c r="D59" i="10"/>
  <c r="C59" i="10"/>
  <c r="B59" i="10"/>
  <c r="A59" i="10"/>
  <c r="L58" i="10"/>
  <c r="K58" i="10"/>
  <c r="J58" i="10"/>
  <c r="I58" i="10"/>
  <c r="H58" i="10"/>
  <c r="G58" i="10"/>
  <c r="D58" i="10"/>
  <c r="C58" i="10"/>
  <c r="B58" i="10"/>
  <c r="A58" i="10"/>
  <c r="L57" i="10"/>
  <c r="K57" i="10"/>
  <c r="J57" i="10"/>
  <c r="I57" i="10"/>
  <c r="H57" i="10"/>
  <c r="G57" i="10"/>
  <c r="D57" i="10"/>
  <c r="C57" i="10"/>
  <c r="B57" i="10"/>
  <c r="A57" i="10"/>
  <c r="L56" i="10"/>
  <c r="K56" i="10"/>
  <c r="J56" i="10"/>
  <c r="I56" i="10"/>
  <c r="H56" i="10"/>
  <c r="G56" i="10"/>
  <c r="D56" i="10"/>
  <c r="C56" i="10"/>
  <c r="B56" i="10"/>
  <c r="A56" i="10"/>
  <c r="L55" i="10"/>
  <c r="K55" i="10"/>
  <c r="J55" i="10"/>
  <c r="I55" i="10"/>
  <c r="H55" i="10"/>
  <c r="G55" i="10"/>
  <c r="D55" i="10"/>
  <c r="C55" i="10"/>
  <c r="B55" i="10"/>
  <c r="A55" i="10"/>
  <c r="L54" i="10"/>
  <c r="K54" i="10"/>
  <c r="J54" i="10"/>
  <c r="I54" i="10"/>
  <c r="H54" i="10"/>
  <c r="G54" i="10"/>
  <c r="D54" i="10"/>
  <c r="C54" i="10"/>
  <c r="B54" i="10"/>
  <c r="A54" i="10"/>
  <c r="L53" i="10"/>
  <c r="K53" i="10"/>
  <c r="J53" i="10"/>
  <c r="I53" i="10"/>
  <c r="H53" i="10"/>
  <c r="G53" i="10"/>
  <c r="D53" i="10"/>
  <c r="C53" i="10"/>
  <c r="B53" i="10"/>
  <c r="A53" i="10"/>
  <c r="L52" i="10"/>
  <c r="K52" i="10"/>
  <c r="J52" i="10"/>
  <c r="I52" i="10"/>
  <c r="H52" i="10"/>
  <c r="G52" i="10"/>
  <c r="D52" i="10"/>
  <c r="C52" i="10"/>
  <c r="B52" i="10"/>
  <c r="A52" i="10"/>
  <c r="L51" i="10"/>
  <c r="K51" i="10"/>
  <c r="J51" i="10"/>
  <c r="I51" i="10"/>
  <c r="H51" i="10"/>
  <c r="G51" i="10"/>
  <c r="D51" i="10"/>
  <c r="C51" i="10"/>
  <c r="B51" i="10"/>
  <c r="A51" i="10"/>
  <c r="L50" i="10"/>
  <c r="K50" i="10"/>
  <c r="J50" i="10"/>
  <c r="I50" i="10"/>
  <c r="H50" i="10"/>
  <c r="G50" i="10"/>
  <c r="D50" i="10"/>
  <c r="C50" i="10"/>
  <c r="B50" i="10"/>
  <c r="A50" i="10"/>
  <c r="L49" i="10"/>
  <c r="K49" i="10"/>
  <c r="J49" i="10"/>
  <c r="I49" i="10"/>
  <c r="H49" i="10"/>
  <c r="G49" i="10"/>
  <c r="D49" i="10"/>
  <c r="C49" i="10"/>
  <c r="B49" i="10"/>
  <c r="A49" i="10"/>
  <c r="L48" i="10"/>
  <c r="K48" i="10"/>
  <c r="J48" i="10"/>
  <c r="I48" i="10"/>
  <c r="H48" i="10"/>
  <c r="G48" i="10"/>
  <c r="D48" i="10"/>
  <c r="C48" i="10"/>
  <c r="B48" i="10"/>
  <c r="A48" i="10"/>
  <c r="L47" i="10"/>
  <c r="K47" i="10"/>
  <c r="J47" i="10"/>
  <c r="I47" i="10"/>
  <c r="H47" i="10"/>
  <c r="G47" i="10"/>
  <c r="D47" i="10"/>
  <c r="C47" i="10"/>
  <c r="B47" i="10"/>
  <c r="A47" i="10"/>
  <c r="L46" i="10"/>
  <c r="K46" i="10"/>
  <c r="J46" i="10"/>
  <c r="I46" i="10"/>
  <c r="H46" i="10"/>
  <c r="G46" i="10"/>
  <c r="D46" i="10"/>
  <c r="C46" i="10"/>
  <c r="B46" i="10"/>
  <c r="A46" i="10"/>
  <c r="L45" i="10"/>
  <c r="K45" i="10"/>
  <c r="J45" i="10"/>
  <c r="I45" i="10"/>
  <c r="H45" i="10"/>
  <c r="G45" i="10"/>
  <c r="D45" i="10"/>
  <c r="C45" i="10"/>
  <c r="B45" i="10"/>
  <c r="A45" i="10"/>
  <c r="L44" i="10"/>
  <c r="K44" i="10"/>
  <c r="J44" i="10"/>
  <c r="I44" i="10"/>
  <c r="H44" i="10"/>
  <c r="G44" i="10"/>
  <c r="D44" i="10"/>
  <c r="C44" i="10"/>
  <c r="B44" i="10"/>
  <c r="A44" i="10"/>
  <c r="L43" i="10"/>
  <c r="K43" i="10"/>
  <c r="J43" i="10"/>
  <c r="I43" i="10"/>
  <c r="H43" i="10"/>
  <c r="G43" i="10"/>
  <c r="D43" i="10"/>
  <c r="C43" i="10"/>
  <c r="B43" i="10"/>
  <c r="A43" i="10"/>
  <c r="L42" i="10"/>
  <c r="K42" i="10"/>
  <c r="J42" i="10"/>
  <c r="I42" i="10"/>
  <c r="H42" i="10"/>
  <c r="G42" i="10"/>
  <c r="D42" i="10"/>
  <c r="C42" i="10"/>
  <c r="B42" i="10"/>
  <c r="A42" i="10"/>
  <c r="L41" i="10"/>
  <c r="K41" i="10"/>
  <c r="J41" i="10"/>
  <c r="I41" i="10"/>
  <c r="H41" i="10"/>
  <c r="G41" i="10"/>
  <c r="D41" i="10"/>
  <c r="C41" i="10"/>
  <c r="B41" i="10"/>
  <c r="A41" i="10"/>
  <c r="L40" i="10"/>
  <c r="K40" i="10"/>
  <c r="J40" i="10"/>
  <c r="I40" i="10"/>
  <c r="H40" i="10"/>
  <c r="G40" i="10"/>
  <c r="D40" i="10"/>
  <c r="C40" i="10"/>
  <c r="B40" i="10"/>
  <c r="A40" i="10"/>
  <c r="L39" i="10"/>
  <c r="K39" i="10"/>
  <c r="J39" i="10"/>
  <c r="I39" i="10"/>
  <c r="H39" i="10"/>
  <c r="G39" i="10"/>
  <c r="D39" i="10"/>
  <c r="C39" i="10"/>
  <c r="B39" i="10"/>
  <c r="A39" i="10"/>
  <c r="L38" i="10"/>
  <c r="K38" i="10"/>
  <c r="J38" i="10"/>
  <c r="I38" i="10"/>
  <c r="H38" i="10"/>
  <c r="G38" i="10"/>
  <c r="D38" i="10"/>
  <c r="C38" i="10"/>
  <c r="B38" i="10"/>
  <c r="A38" i="10"/>
  <c r="L37" i="10"/>
  <c r="K37" i="10"/>
  <c r="J37" i="10"/>
  <c r="I37" i="10"/>
  <c r="H37" i="10"/>
  <c r="G37" i="10"/>
  <c r="D37" i="10"/>
  <c r="C37" i="10"/>
  <c r="B37" i="10"/>
  <c r="A37" i="10"/>
  <c r="L36" i="10"/>
  <c r="K36" i="10"/>
  <c r="J36" i="10"/>
  <c r="I36" i="10"/>
  <c r="H36" i="10"/>
  <c r="G36" i="10"/>
  <c r="D36" i="10"/>
  <c r="C36" i="10"/>
  <c r="B36" i="10"/>
  <c r="A36" i="10"/>
  <c r="L35" i="10"/>
  <c r="K35" i="10"/>
  <c r="J35" i="10"/>
  <c r="I35" i="10"/>
  <c r="H35" i="10"/>
  <c r="G35" i="10"/>
  <c r="D35" i="10"/>
  <c r="C35" i="10"/>
  <c r="B35" i="10"/>
  <c r="A35" i="10"/>
  <c r="L34" i="10"/>
  <c r="K34" i="10"/>
  <c r="J34" i="10"/>
  <c r="I34" i="10"/>
  <c r="H34" i="10"/>
  <c r="G34" i="10"/>
  <c r="D34" i="10"/>
  <c r="C34" i="10"/>
  <c r="B34" i="10"/>
  <c r="A34" i="10"/>
  <c r="L33" i="10"/>
  <c r="K33" i="10"/>
  <c r="J33" i="10"/>
  <c r="I33" i="10"/>
  <c r="H33" i="10"/>
  <c r="G33" i="10"/>
  <c r="D33" i="10"/>
  <c r="C33" i="10"/>
  <c r="B33" i="10"/>
  <c r="A33" i="10"/>
  <c r="L32" i="10"/>
  <c r="K32" i="10"/>
  <c r="J32" i="10"/>
  <c r="I32" i="10"/>
  <c r="H32" i="10"/>
  <c r="G32" i="10"/>
  <c r="D32" i="10"/>
  <c r="C32" i="10"/>
  <c r="B32" i="10"/>
  <c r="A32" i="10"/>
  <c r="L31" i="10"/>
  <c r="K31" i="10"/>
  <c r="J31" i="10"/>
  <c r="I31" i="10"/>
  <c r="H31" i="10"/>
  <c r="G31" i="10"/>
  <c r="D31" i="10"/>
  <c r="C31" i="10"/>
  <c r="B31" i="10"/>
  <c r="A31" i="10"/>
  <c r="L30" i="10"/>
  <c r="K30" i="10"/>
  <c r="J30" i="10"/>
  <c r="I30" i="10"/>
  <c r="H30" i="10"/>
  <c r="G30" i="10"/>
  <c r="D30" i="10"/>
  <c r="C30" i="10"/>
  <c r="B30" i="10"/>
  <c r="A30" i="10"/>
  <c r="L29" i="10"/>
  <c r="K29" i="10"/>
  <c r="J29" i="10"/>
  <c r="I29" i="10"/>
  <c r="H29" i="10"/>
  <c r="G29" i="10"/>
  <c r="D29" i="10"/>
  <c r="C29" i="10"/>
  <c r="B29" i="10"/>
  <c r="A29" i="10"/>
  <c r="L28" i="10"/>
  <c r="K28" i="10"/>
  <c r="J28" i="10"/>
  <c r="I28" i="10"/>
  <c r="H28" i="10"/>
  <c r="G28" i="10"/>
  <c r="D28" i="10"/>
  <c r="C28" i="10"/>
  <c r="B28" i="10"/>
  <c r="A28" i="10"/>
  <c r="L27" i="10"/>
  <c r="K27" i="10"/>
  <c r="J27" i="10"/>
  <c r="I27" i="10"/>
  <c r="H27" i="10"/>
  <c r="G27" i="10"/>
  <c r="D27" i="10"/>
  <c r="C27" i="10"/>
  <c r="B27" i="10"/>
  <c r="A27" i="10"/>
  <c r="L26" i="10"/>
  <c r="K26" i="10"/>
  <c r="J26" i="10"/>
  <c r="I26" i="10"/>
  <c r="H26" i="10"/>
  <c r="G26" i="10"/>
  <c r="D26" i="10"/>
  <c r="C26" i="10"/>
  <c r="B26" i="10"/>
  <c r="A26" i="10"/>
  <c r="L25" i="10"/>
  <c r="K25" i="10"/>
  <c r="J25" i="10"/>
  <c r="I25" i="10"/>
  <c r="H25" i="10"/>
  <c r="G25" i="10"/>
  <c r="D25" i="10"/>
  <c r="C25" i="10"/>
  <c r="B25" i="10"/>
  <c r="A25" i="10"/>
  <c r="L24" i="10"/>
  <c r="K24" i="10"/>
  <c r="J24" i="10"/>
  <c r="I24" i="10"/>
  <c r="H24" i="10"/>
  <c r="G24" i="10"/>
  <c r="D24" i="10"/>
  <c r="C24" i="10"/>
  <c r="B24" i="10"/>
  <c r="A24" i="10"/>
  <c r="L23" i="10"/>
  <c r="K23" i="10"/>
  <c r="J23" i="10"/>
  <c r="I23" i="10"/>
  <c r="H23" i="10"/>
  <c r="G23" i="10"/>
  <c r="D23" i="10"/>
  <c r="C23" i="10"/>
  <c r="B23" i="10"/>
  <c r="A23" i="10"/>
  <c r="L22" i="10"/>
  <c r="K22" i="10"/>
  <c r="J22" i="10"/>
  <c r="I22" i="10"/>
  <c r="H22" i="10"/>
  <c r="G22" i="10"/>
  <c r="D22" i="10"/>
  <c r="C22" i="10"/>
  <c r="B22" i="10"/>
  <c r="A22" i="10"/>
  <c r="L21" i="10"/>
  <c r="K21" i="10"/>
  <c r="J21" i="10"/>
  <c r="I21" i="10"/>
  <c r="H21" i="10"/>
  <c r="G21" i="10"/>
  <c r="D21" i="10"/>
  <c r="C21" i="10"/>
  <c r="B21" i="10"/>
  <c r="A21" i="10"/>
  <c r="L20" i="10"/>
  <c r="K20" i="10"/>
  <c r="J20" i="10"/>
  <c r="I20" i="10"/>
  <c r="H20" i="10"/>
  <c r="G20" i="10"/>
  <c r="D20" i="10"/>
  <c r="C20" i="10"/>
  <c r="B20" i="10"/>
  <c r="A20" i="10"/>
  <c r="L19" i="10"/>
  <c r="K19" i="10"/>
  <c r="J19" i="10"/>
  <c r="I19" i="10"/>
  <c r="H19" i="10"/>
  <c r="G19" i="10"/>
  <c r="D19" i="10"/>
  <c r="C19" i="10"/>
  <c r="B19" i="10"/>
  <c r="A19" i="10"/>
  <c r="L18" i="10"/>
  <c r="K18" i="10"/>
  <c r="J18" i="10"/>
  <c r="I18" i="10"/>
  <c r="H18" i="10"/>
  <c r="G18" i="10"/>
  <c r="D18" i="10"/>
  <c r="C18" i="10"/>
  <c r="B18" i="10"/>
  <c r="A18" i="10"/>
  <c r="L17" i="10"/>
  <c r="K17" i="10"/>
  <c r="J17" i="10"/>
  <c r="I17" i="10"/>
  <c r="H17" i="10"/>
  <c r="G17" i="10"/>
  <c r="D17" i="10"/>
  <c r="C17" i="10"/>
  <c r="B17" i="10"/>
  <c r="A17" i="10"/>
  <c r="L16" i="10"/>
  <c r="K16" i="10"/>
  <c r="J16" i="10"/>
  <c r="I16" i="10"/>
  <c r="H16" i="10"/>
  <c r="G16" i="10"/>
  <c r="D16" i="10"/>
  <c r="C16" i="10"/>
  <c r="B16" i="10"/>
  <c r="A16" i="10"/>
  <c r="L15" i="10"/>
  <c r="K15" i="10"/>
  <c r="J15" i="10"/>
  <c r="I15" i="10"/>
  <c r="H15" i="10"/>
  <c r="G15" i="10"/>
  <c r="D15" i="10"/>
  <c r="C15" i="10"/>
  <c r="B15" i="10"/>
  <c r="A15" i="10"/>
  <c r="L14" i="10"/>
  <c r="K14" i="10"/>
  <c r="J14" i="10"/>
  <c r="I14" i="10"/>
  <c r="H14" i="10"/>
  <c r="G14" i="10"/>
  <c r="D14" i="10"/>
  <c r="C14" i="10"/>
  <c r="B14" i="10"/>
  <c r="A14" i="10"/>
  <c r="L13" i="10"/>
  <c r="K13" i="10"/>
  <c r="J13" i="10"/>
  <c r="I13" i="10"/>
  <c r="H13" i="10"/>
  <c r="G13" i="10"/>
  <c r="D13" i="10"/>
  <c r="C13" i="10"/>
  <c r="B13" i="10"/>
  <c r="A13" i="10"/>
  <c r="L12" i="10"/>
  <c r="K12" i="10"/>
  <c r="J12" i="10"/>
  <c r="I12" i="10"/>
  <c r="H12" i="10"/>
  <c r="G12" i="10"/>
  <c r="D12" i="10"/>
  <c r="C12" i="10"/>
  <c r="B12" i="10"/>
  <c r="A12" i="10"/>
  <c r="L11" i="10"/>
  <c r="K11" i="10"/>
  <c r="J11" i="10"/>
  <c r="I11" i="10"/>
  <c r="H11" i="10"/>
  <c r="G11" i="10"/>
  <c r="D11" i="10"/>
  <c r="C11" i="10"/>
  <c r="B11" i="10"/>
  <c r="A11" i="10"/>
  <c r="L10" i="10"/>
  <c r="K10" i="10"/>
  <c r="J10" i="10"/>
  <c r="I10" i="10"/>
  <c r="H10" i="10"/>
  <c r="G10" i="10"/>
  <c r="D10" i="10"/>
  <c r="C10" i="10"/>
  <c r="B10" i="10"/>
  <c r="A10" i="10"/>
  <c r="L9" i="10"/>
  <c r="K9" i="10"/>
  <c r="J9" i="10"/>
  <c r="I9" i="10"/>
  <c r="H9" i="10"/>
  <c r="G9" i="10"/>
  <c r="D9" i="10"/>
  <c r="C9" i="10"/>
  <c r="B9" i="10"/>
  <c r="A9" i="10"/>
  <c r="L8" i="10"/>
  <c r="K8" i="10"/>
  <c r="J8" i="10"/>
  <c r="I8" i="10"/>
  <c r="H8" i="10"/>
  <c r="G8" i="10"/>
  <c r="D8" i="10"/>
  <c r="C8" i="10"/>
  <c r="B8" i="10"/>
  <c r="A8" i="10"/>
  <c r="L7" i="10"/>
  <c r="K7" i="10"/>
  <c r="J7" i="10"/>
  <c r="I7" i="10"/>
  <c r="H7" i="10"/>
  <c r="G7" i="10"/>
  <c r="D7" i="10"/>
  <c r="C7" i="10"/>
  <c r="B7" i="10"/>
  <c r="A7" i="10"/>
  <c r="A4" i="7"/>
  <c r="B4" i="7"/>
  <c r="C4" i="7"/>
  <c r="D4" i="7"/>
  <c r="F4" i="7"/>
  <c r="I4" i="7" s="1"/>
  <c r="J4" i="7" s="1"/>
  <c r="G4" i="7"/>
  <c r="L4" i="7"/>
  <c r="M4" i="7"/>
  <c r="N4" i="7"/>
  <c r="O4" i="7"/>
  <c r="R4" i="7" s="1"/>
  <c r="P4" i="7"/>
  <c r="Q4" i="7"/>
  <c r="S4" i="7"/>
  <c r="T4" i="7"/>
  <c r="AC3" i="11" s="1"/>
  <c r="U4" i="7"/>
  <c r="AG3" i="11" s="1"/>
  <c r="V4" i="7"/>
  <c r="W4" i="7"/>
  <c r="X4" i="7"/>
  <c r="Y4" i="7"/>
  <c r="Z4" i="7"/>
  <c r="AA4" i="7"/>
  <c r="AB4" i="7"/>
  <c r="AC4" i="7"/>
  <c r="AD4" i="7"/>
  <c r="A5" i="7"/>
  <c r="B5" i="7"/>
  <c r="C5" i="7"/>
  <c r="D5" i="7"/>
  <c r="F5" i="7"/>
  <c r="G5" i="7"/>
  <c r="I5" i="7"/>
  <c r="J5" i="7"/>
  <c r="L5" i="7"/>
  <c r="AC5" i="7" s="1"/>
  <c r="M5" i="7"/>
  <c r="N5" i="7"/>
  <c r="O5" i="7"/>
  <c r="P5" i="7"/>
  <c r="Q5" i="7"/>
  <c r="R5" i="7"/>
  <c r="S5" i="7"/>
  <c r="T5" i="7"/>
  <c r="AC4" i="11" s="1"/>
  <c r="U5" i="7"/>
  <c r="AG4" i="11" s="1"/>
  <c r="V5" i="7"/>
  <c r="W5" i="7"/>
  <c r="X5" i="7"/>
  <c r="Y5" i="7"/>
  <c r="Z5" i="7"/>
  <c r="AA5" i="7"/>
  <c r="AB5" i="7"/>
  <c r="AD5" i="7"/>
  <c r="A6" i="7"/>
  <c r="B6" i="7"/>
  <c r="I6" i="7" s="1"/>
  <c r="J6" i="7" s="1"/>
  <c r="C6" i="7"/>
  <c r="D6" i="7"/>
  <c r="G6" i="7" s="1"/>
  <c r="F6" i="7"/>
  <c r="L6" i="7"/>
  <c r="AC6" i="7" s="1"/>
  <c r="M6" i="7"/>
  <c r="N6" i="7"/>
  <c r="O6" i="7"/>
  <c r="P6" i="7"/>
  <c r="Q6" i="7"/>
  <c r="R6" i="7"/>
  <c r="S6" i="7"/>
  <c r="AD6" i="7" s="1"/>
  <c r="T6" i="7"/>
  <c r="AC5" i="11" s="1"/>
  <c r="U6" i="7"/>
  <c r="AG5" i="11" s="1"/>
  <c r="V6" i="7"/>
  <c r="W6" i="7"/>
  <c r="X6" i="7"/>
  <c r="Y6" i="7"/>
  <c r="Z6" i="7"/>
  <c r="AA6" i="7"/>
  <c r="AB6" i="7"/>
  <c r="A7" i="7"/>
  <c r="B7" i="7"/>
  <c r="C7" i="7"/>
  <c r="D7" i="7"/>
  <c r="G7" i="7" s="1"/>
  <c r="F7" i="7"/>
  <c r="I7" i="7" s="1"/>
  <c r="J7" i="7" s="1"/>
  <c r="L7" i="7"/>
  <c r="M7" i="7"/>
  <c r="N7" i="7"/>
  <c r="O7" i="7"/>
  <c r="P7" i="7"/>
  <c r="Q7" i="7"/>
  <c r="R7" i="7"/>
  <c r="S7" i="7"/>
  <c r="T7" i="7"/>
  <c r="AC6" i="11" s="1"/>
  <c r="U7" i="7"/>
  <c r="AG6" i="11" s="1"/>
  <c r="V7" i="7"/>
  <c r="W7" i="7"/>
  <c r="X7" i="7"/>
  <c r="Y7" i="7"/>
  <c r="Z7" i="7"/>
  <c r="AA7" i="7"/>
  <c r="AB7" i="7"/>
  <c r="AC7" i="7"/>
  <c r="AD7" i="7"/>
  <c r="A8" i="7"/>
  <c r="B8" i="7"/>
  <c r="C8" i="7"/>
  <c r="D8" i="7"/>
  <c r="F8" i="7"/>
  <c r="I8" i="7" s="1"/>
  <c r="J8" i="7" s="1"/>
  <c r="G8" i="7"/>
  <c r="L8" i="7"/>
  <c r="M8" i="7"/>
  <c r="N8" i="7"/>
  <c r="O8" i="7"/>
  <c r="R8" i="7" s="1"/>
  <c r="P8" i="7"/>
  <c r="Q8" i="7"/>
  <c r="S8" i="7"/>
  <c r="T8" i="7"/>
  <c r="AC7" i="11" s="1"/>
  <c r="U8" i="7"/>
  <c r="AG7" i="11" s="1"/>
  <c r="V8" i="7"/>
  <c r="W8" i="7"/>
  <c r="X8" i="7"/>
  <c r="Y8" i="7"/>
  <c r="Z8" i="7"/>
  <c r="AA8" i="7"/>
  <c r="AB8" i="7"/>
  <c r="AC8" i="7"/>
  <c r="AD8" i="7"/>
  <c r="A9" i="7"/>
  <c r="B9" i="7"/>
  <c r="I9" i="7" s="1"/>
  <c r="J9" i="7" s="1"/>
  <c r="C9" i="7"/>
  <c r="D9" i="7"/>
  <c r="F9" i="7"/>
  <c r="G9" i="7"/>
  <c r="L9" i="7"/>
  <c r="AC9" i="7" s="1"/>
  <c r="M9" i="7"/>
  <c r="N9" i="7"/>
  <c r="O9" i="7"/>
  <c r="P9" i="7"/>
  <c r="Q9" i="7"/>
  <c r="R9" i="7"/>
  <c r="S9" i="7"/>
  <c r="T9" i="7"/>
  <c r="AC8" i="11" s="1"/>
  <c r="U9" i="7"/>
  <c r="AG8" i="11" s="1"/>
  <c r="V9" i="7"/>
  <c r="W9" i="7"/>
  <c r="X9" i="7"/>
  <c r="Y9" i="7"/>
  <c r="Z9" i="7"/>
  <c r="AA9" i="7"/>
  <c r="AB9" i="7"/>
  <c r="AD9" i="7"/>
  <c r="A10" i="7"/>
  <c r="B10" i="7"/>
  <c r="I10" i="7" s="1"/>
  <c r="J10" i="7" s="1"/>
  <c r="C10" i="7"/>
  <c r="D10" i="7"/>
  <c r="G10" i="7" s="1"/>
  <c r="F10" i="7"/>
  <c r="L10" i="7"/>
  <c r="AC10" i="7" s="1"/>
  <c r="M10" i="7"/>
  <c r="N10" i="7"/>
  <c r="O10" i="7"/>
  <c r="P10" i="7"/>
  <c r="Q10" i="7"/>
  <c r="R10" i="7"/>
  <c r="S10" i="7"/>
  <c r="AD10" i="7" s="1"/>
  <c r="T10" i="7"/>
  <c r="AC9" i="11" s="1"/>
  <c r="U10" i="7"/>
  <c r="AG9" i="11" s="1"/>
  <c r="V10" i="7"/>
  <c r="W10" i="7"/>
  <c r="X10" i="7"/>
  <c r="Y10" i="7"/>
  <c r="Z10" i="7"/>
  <c r="AA10" i="7"/>
  <c r="AB10" i="7"/>
  <c r="A11" i="7"/>
  <c r="B11" i="7"/>
  <c r="C11" i="7"/>
  <c r="D11" i="7"/>
  <c r="G11" i="7" s="1"/>
  <c r="F11" i="7"/>
  <c r="I11" i="7" s="1"/>
  <c r="J11" i="7" s="1"/>
  <c r="L11" i="7"/>
  <c r="M11" i="7"/>
  <c r="N11" i="7"/>
  <c r="O11" i="7"/>
  <c r="P11" i="7"/>
  <c r="Q11" i="7"/>
  <c r="R11" i="7"/>
  <c r="S11" i="7"/>
  <c r="T11" i="7"/>
  <c r="AC10" i="11" s="1"/>
  <c r="U11" i="7"/>
  <c r="AG10" i="11" s="1"/>
  <c r="V11" i="7"/>
  <c r="W11" i="7"/>
  <c r="X11" i="7"/>
  <c r="Y11" i="7"/>
  <c r="Z11" i="7"/>
  <c r="AA11" i="7"/>
  <c r="AB11" i="7"/>
  <c r="AC11" i="7"/>
  <c r="AD11" i="7"/>
  <c r="A12" i="7"/>
  <c r="B12" i="7"/>
  <c r="C12" i="7"/>
  <c r="D12" i="7"/>
  <c r="F12" i="7"/>
  <c r="I12" i="7" s="1"/>
  <c r="J12" i="7" s="1"/>
  <c r="G12" i="7"/>
  <c r="L12" i="7"/>
  <c r="M12" i="7"/>
  <c r="N12" i="7"/>
  <c r="O12" i="7"/>
  <c r="R12" i="7" s="1"/>
  <c r="P12" i="7"/>
  <c r="Q12" i="7"/>
  <c r="S12" i="7"/>
  <c r="T12" i="7"/>
  <c r="AC11" i="11" s="1"/>
  <c r="U12" i="7"/>
  <c r="AG11" i="11" s="1"/>
  <c r="V12" i="7"/>
  <c r="W12" i="7"/>
  <c r="X12" i="7"/>
  <c r="Y12" i="7"/>
  <c r="Z12" i="7"/>
  <c r="AA12" i="7"/>
  <c r="AB12" i="7"/>
  <c r="AC12" i="7"/>
  <c r="AD12" i="7"/>
  <c r="A13" i="7"/>
  <c r="B13" i="7"/>
  <c r="I13" i="7" s="1"/>
  <c r="J13" i="7" s="1"/>
  <c r="C13" i="7"/>
  <c r="D13" i="7"/>
  <c r="F13" i="7"/>
  <c r="G13" i="7"/>
  <c r="L13" i="7"/>
  <c r="AC13" i="7" s="1"/>
  <c r="M13" i="7"/>
  <c r="N13" i="7"/>
  <c r="O13" i="7"/>
  <c r="P13" i="7"/>
  <c r="Q13" i="7"/>
  <c r="R13" i="7"/>
  <c r="S13" i="7"/>
  <c r="T13" i="7"/>
  <c r="AC12" i="11" s="1"/>
  <c r="U13" i="7"/>
  <c r="AG12" i="11" s="1"/>
  <c r="V13" i="7"/>
  <c r="W13" i="7"/>
  <c r="X13" i="7"/>
  <c r="Y13" i="7"/>
  <c r="Z13" i="7"/>
  <c r="AA13" i="7"/>
  <c r="AB13" i="7"/>
  <c r="AD13" i="7"/>
  <c r="A14" i="7"/>
  <c r="B14" i="7"/>
  <c r="I14" i="7" s="1"/>
  <c r="J14" i="7" s="1"/>
  <c r="C14" i="7"/>
  <c r="D14" i="7"/>
  <c r="G14" i="7" s="1"/>
  <c r="F14" i="7"/>
  <c r="L14" i="7"/>
  <c r="AC14" i="7" s="1"/>
  <c r="M14" i="7"/>
  <c r="N14" i="7"/>
  <c r="O14" i="7"/>
  <c r="P14" i="7"/>
  <c r="Q14" i="7"/>
  <c r="R14" i="7"/>
  <c r="S14" i="7"/>
  <c r="AD14" i="7" s="1"/>
  <c r="T14" i="7"/>
  <c r="AC13" i="11" s="1"/>
  <c r="U14" i="7"/>
  <c r="AG13" i="11" s="1"/>
  <c r="V14" i="7"/>
  <c r="W14" i="7"/>
  <c r="X14" i="7"/>
  <c r="Y14" i="7"/>
  <c r="Z14" i="7"/>
  <c r="AA14" i="7"/>
  <c r="AB14" i="7"/>
  <c r="A15" i="7"/>
  <c r="B15" i="7"/>
  <c r="C15" i="7"/>
  <c r="D15" i="7"/>
  <c r="G15" i="7" s="1"/>
  <c r="F15" i="7"/>
  <c r="I15" i="7" s="1"/>
  <c r="J15" i="7" s="1"/>
  <c r="L15" i="7"/>
  <c r="M15" i="7"/>
  <c r="N15" i="7"/>
  <c r="O15" i="7"/>
  <c r="P15" i="7"/>
  <c r="Q15" i="7"/>
  <c r="R15" i="7"/>
  <c r="S15" i="7"/>
  <c r="T15" i="7"/>
  <c r="AC14" i="11" s="1"/>
  <c r="U15" i="7"/>
  <c r="AG14" i="11" s="1"/>
  <c r="V15" i="7"/>
  <c r="W15" i="7"/>
  <c r="X15" i="7"/>
  <c r="Y15" i="7"/>
  <c r="Z15" i="7"/>
  <c r="AA15" i="7"/>
  <c r="AB15" i="7"/>
  <c r="AC15" i="7"/>
  <c r="AD15" i="7"/>
  <c r="A16" i="7"/>
  <c r="B16" i="7"/>
  <c r="C16" i="7"/>
  <c r="D16" i="7"/>
  <c r="F16" i="7"/>
  <c r="I16" i="7" s="1"/>
  <c r="J16" i="7" s="1"/>
  <c r="G16" i="7"/>
  <c r="L16" i="7"/>
  <c r="M16" i="7"/>
  <c r="N16" i="7"/>
  <c r="O16" i="7"/>
  <c r="R16" i="7" s="1"/>
  <c r="P16" i="7"/>
  <c r="Q16" i="7"/>
  <c r="S16" i="7"/>
  <c r="T16" i="7"/>
  <c r="AC15" i="11" s="1"/>
  <c r="U16" i="7"/>
  <c r="AG15" i="11" s="1"/>
  <c r="V16" i="7"/>
  <c r="W16" i="7"/>
  <c r="X16" i="7"/>
  <c r="Y16" i="7"/>
  <c r="Z16" i="7"/>
  <c r="AA16" i="7"/>
  <c r="AB16" i="7"/>
  <c r="AC16" i="7"/>
  <c r="AD16" i="7"/>
  <c r="A17" i="7"/>
  <c r="B17" i="7"/>
  <c r="I17" i="7" s="1"/>
  <c r="J17" i="7" s="1"/>
  <c r="C17" i="7"/>
  <c r="D17" i="7"/>
  <c r="F17" i="7"/>
  <c r="G17" i="7"/>
  <c r="L17" i="7"/>
  <c r="AC17" i="7" s="1"/>
  <c r="M17" i="7"/>
  <c r="N17" i="7"/>
  <c r="O17" i="7"/>
  <c r="P17" i="7"/>
  <c r="Q17" i="7"/>
  <c r="R17" i="7"/>
  <c r="S17" i="7"/>
  <c r="T17" i="7"/>
  <c r="AC16" i="11" s="1"/>
  <c r="U17" i="7"/>
  <c r="AG16" i="11" s="1"/>
  <c r="V17" i="7"/>
  <c r="W17" i="7"/>
  <c r="X17" i="7"/>
  <c r="Y17" i="7"/>
  <c r="Z17" i="7"/>
  <c r="AA17" i="7"/>
  <c r="AB17" i="7"/>
  <c r="AD17" i="7"/>
  <c r="A18" i="7"/>
  <c r="B18" i="7"/>
  <c r="I18" i="7" s="1"/>
  <c r="J18" i="7" s="1"/>
  <c r="C18" i="7"/>
  <c r="D18" i="7"/>
  <c r="G18" i="7" s="1"/>
  <c r="F18" i="7"/>
  <c r="L18" i="7"/>
  <c r="AC18" i="7" s="1"/>
  <c r="M18" i="7"/>
  <c r="N18" i="7"/>
  <c r="O18" i="7"/>
  <c r="P18" i="7"/>
  <c r="Q18" i="7"/>
  <c r="R18" i="7"/>
  <c r="S18" i="7"/>
  <c r="AD18" i="7" s="1"/>
  <c r="T18" i="7"/>
  <c r="AC17" i="11" s="1"/>
  <c r="U18" i="7"/>
  <c r="AG17" i="11" s="1"/>
  <c r="V18" i="7"/>
  <c r="W18" i="7"/>
  <c r="X18" i="7"/>
  <c r="Y18" i="7"/>
  <c r="Z18" i="7"/>
  <c r="AA18" i="7"/>
  <c r="AB18" i="7"/>
  <c r="A19" i="7"/>
  <c r="B19" i="7"/>
  <c r="C19" i="7"/>
  <c r="D19" i="7"/>
  <c r="G19" i="7" s="1"/>
  <c r="F19" i="7"/>
  <c r="I19" i="7" s="1"/>
  <c r="J19" i="7" s="1"/>
  <c r="L19" i="7"/>
  <c r="M19" i="7"/>
  <c r="N19" i="7"/>
  <c r="O19" i="7"/>
  <c r="P19" i="7"/>
  <c r="Q19" i="7"/>
  <c r="R19" i="7"/>
  <c r="S19" i="7"/>
  <c r="T19" i="7"/>
  <c r="AC18" i="11" s="1"/>
  <c r="U19" i="7"/>
  <c r="AG18" i="11" s="1"/>
  <c r="V19" i="7"/>
  <c r="W19" i="7"/>
  <c r="X19" i="7"/>
  <c r="Y19" i="7"/>
  <c r="Z19" i="7"/>
  <c r="AA19" i="7"/>
  <c r="AB19" i="7"/>
  <c r="AC19" i="7"/>
  <c r="AD19" i="7"/>
  <c r="A20" i="7"/>
  <c r="B20" i="7"/>
  <c r="C20" i="7"/>
  <c r="D20" i="7"/>
  <c r="F20" i="7"/>
  <c r="I20" i="7" s="1"/>
  <c r="J20" i="7" s="1"/>
  <c r="G20" i="7"/>
  <c r="L20" i="7"/>
  <c r="M20" i="7"/>
  <c r="N20" i="7"/>
  <c r="O20" i="7"/>
  <c r="R20" i="7" s="1"/>
  <c r="P20" i="7"/>
  <c r="Q20" i="7"/>
  <c r="S20" i="7"/>
  <c r="T20" i="7"/>
  <c r="AC19" i="11" s="1"/>
  <c r="U20" i="7"/>
  <c r="AG19" i="11" s="1"/>
  <c r="V20" i="7"/>
  <c r="W20" i="7"/>
  <c r="X20" i="7"/>
  <c r="Y20" i="7"/>
  <c r="Z20" i="7"/>
  <c r="AA20" i="7"/>
  <c r="AB20" i="7"/>
  <c r="AC20" i="7"/>
  <c r="AD20" i="7"/>
  <c r="A21" i="7"/>
  <c r="B21" i="7"/>
  <c r="I21" i="7" s="1"/>
  <c r="J21" i="7" s="1"/>
  <c r="C21" i="7"/>
  <c r="D21" i="7"/>
  <c r="F21" i="7"/>
  <c r="G21" i="7"/>
  <c r="L21" i="7"/>
  <c r="AC21" i="7" s="1"/>
  <c r="M21" i="7"/>
  <c r="N21" i="7"/>
  <c r="O21" i="7"/>
  <c r="P21" i="7"/>
  <c r="Q21" i="7"/>
  <c r="R21" i="7"/>
  <c r="S21" i="7"/>
  <c r="T21" i="7"/>
  <c r="AC20" i="11" s="1"/>
  <c r="U21" i="7"/>
  <c r="AG20" i="11" s="1"/>
  <c r="V21" i="7"/>
  <c r="W21" i="7"/>
  <c r="X21" i="7"/>
  <c r="Y21" i="7"/>
  <c r="Z21" i="7"/>
  <c r="AA21" i="7"/>
  <c r="AB21" i="7"/>
  <c r="AD21" i="7"/>
  <c r="A22" i="7"/>
  <c r="B22" i="7"/>
  <c r="I22" i="7" s="1"/>
  <c r="J22" i="7" s="1"/>
  <c r="C22" i="7"/>
  <c r="D22" i="7"/>
  <c r="G22" i="7" s="1"/>
  <c r="F22" i="7"/>
  <c r="L22" i="7"/>
  <c r="AC22" i="7" s="1"/>
  <c r="M22" i="7"/>
  <c r="N22" i="7"/>
  <c r="O22" i="7"/>
  <c r="P22" i="7"/>
  <c r="Q22" i="7"/>
  <c r="R22" i="7"/>
  <c r="S22" i="7"/>
  <c r="AD22" i="7" s="1"/>
  <c r="T22" i="7"/>
  <c r="AC21" i="11" s="1"/>
  <c r="U22" i="7"/>
  <c r="AG21" i="11" s="1"/>
  <c r="V22" i="7"/>
  <c r="W22" i="7"/>
  <c r="X22" i="7"/>
  <c r="Y22" i="7"/>
  <c r="Z22" i="7"/>
  <c r="AA22" i="7"/>
  <c r="AB22" i="7"/>
  <c r="A23" i="7"/>
  <c r="B23" i="7"/>
  <c r="C23" i="7"/>
  <c r="D23" i="7"/>
  <c r="G23" i="7" s="1"/>
  <c r="F23" i="7"/>
  <c r="I23" i="7" s="1"/>
  <c r="J23" i="7" s="1"/>
  <c r="L23" i="7"/>
  <c r="M23" i="7"/>
  <c r="N23" i="7"/>
  <c r="O23" i="7"/>
  <c r="P23" i="7"/>
  <c r="Q23" i="7"/>
  <c r="R23" i="7"/>
  <c r="S23" i="7"/>
  <c r="T23" i="7"/>
  <c r="AC22" i="11" s="1"/>
  <c r="U23" i="7"/>
  <c r="AG22" i="11" s="1"/>
  <c r="V23" i="7"/>
  <c r="W23" i="7"/>
  <c r="X23" i="7"/>
  <c r="Y23" i="7"/>
  <c r="Z23" i="7"/>
  <c r="AA23" i="7"/>
  <c r="AB23" i="7"/>
  <c r="AC23" i="7"/>
  <c r="AD23" i="7"/>
  <c r="A24" i="7"/>
  <c r="B24" i="7"/>
  <c r="C24" i="7"/>
  <c r="D24" i="7"/>
  <c r="F24" i="7"/>
  <c r="I24" i="7" s="1"/>
  <c r="J24" i="7" s="1"/>
  <c r="G24" i="7"/>
  <c r="L24" i="7"/>
  <c r="M24" i="7"/>
  <c r="N24" i="7"/>
  <c r="O24" i="7"/>
  <c r="R24" i="7" s="1"/>
  <c r="P24" i="7"/>
  <c r="Q24" i="7"/>
  <c r="S24" i="7"/>
  <c r="T24" i="7"/>
  <c r="AC23" i="11" s="1"/>
  <c r="U24" i="7"/>
  <c r="AG23" i="11" s="1"/>
  <c r="V24" i="7"/>
  <c r="W24" i="7"/>
  <c r="X24" i="7"/>
  <c r="Y24" i="7"/>
  <c r="Z24" i="7"/>
  <c r="AA24" i="7"/>
  <c r="AB24" i="7"/>
  <c r="AC24" i="7"/>
  <c r="AD24" i="7"/>
  <c r="A25" i="7"/>
  <c r="B25" i="7"/>
  <c r="I25" i="7" s="1"/>
  <c r="J25" i="7" s="1"/>
  <c r="C25" i="7"/>
  <c r="D25" i="7"/>
  <c r="F25" i="7"/>
  <c r="G25" i="7"/>
  <c r="L25" i="7"/>
  <c r="M25" i="7"/>
  <c r="N25" i="7"/>
  <c r="O25" i="7"/>
  <c r="P25" i="7"/>
  <c r="Q25" i="7"/>
  <c r="R25" i="7"/>
  <c r="S25" i="7"/>
  <c r="T25" i="7"/>
  <c r="AC24" i="11" s="1"/>
  <c r="U25" i="7"/>
  <c r="AG24" i="11" s="1"/>
  <c r="V25" i="7"/>
  <c r="W25" i="7"/>
  <c r="X25" i="7"/>
  <c r="Y25" i="7"/>
  <c r="Z25" i="7"/>
  <c r="AA25" i="7"/>
  <c r="AB25" i="7"/>
  <c r="AC25" i="7"/>
  <c r="AD25" i="7"/>
  <c r="A26" i="7"/>
  <c r="B26" i="7"/>
  <c r="I26" i="7" s="1"/>
  <c r="J26" i="7" s="1"/>
  <c r="C26" i="7"/>
  <c r="D26" i="7"/>
  <c r="G26" i="7" s="1"/>
  <c r="F26" i="7"/>
  <c r="L26" i="7"/>
  <c r="AC26" i="7" s="1"/>
  <c r="M26" i="7"/>
  <c r="N26" i="7"/>
  <c r="O26" i="7"/>
  <c r="P26" i="7"/>
  <c r="Q26" i="7"/>
  <c r="R26" i="7"/>
  <c r="S26" i="7"/>
  <c r="AD26" i="7" s="1"/>
  <c r="T26" i="7"/>
  <c r="AC25" i="11" s="1"/>
  <c r="U26" i="7"/>
  <c r="AG25" i="11" s="1"/>
  <c r="V26" i="7"/>
  <c r="W26" i="7"/>
  <c r="X26" i="7"/>
  <c r="Y26" i="7"/>
  <c r="Z26" i="7"/>
  <c r="AA26" i="7"/>
  <c r="AB26" i="7"/>
  <c r="A27" i="7"/>
  <c r="B27" i="7"/>
  <c r="C27" i="7"/>
  <c r="D27" i="7"/>
  <c r="G27" i="7" s="1"/>
  <c r="F27" i="7"/>
  <c r="I27" i="7" s="1"/>
  <c r="J27" i="7" s="1"/>
  <c r="L27" i="7"/>
  <c r="M27" i="7"/>
  <c r="N27" i="7"/>
  <c r="O27" i="7"/>
  <c r="P27" i="7"/>
  <c r="Q27" i="7"/>
  <c r="R27" i="7"/>
  <c r="S27" i="7"/>
  <c r="T27" i="7"/>
  <c r="AC26" i="11" s="1"/>
  <c r="U27" i="7"/>
  <c r="AG26" i="11" s="1"/>
  <c r="V27" i="7"/>
  <c r="W27" i="7"/>
  <c r="X27" i="7"/>
  <c r="Y27" i="7"/>
  <c r="Z27" i="7"/>
  <c r="AA27" i="7"/>
  <c r="AB27" i="7"/>
  <c r="AC27" i="7"/>
  <c r="AD27" i="7"/>
  <c r="A28" i="7"/>
  <c r="B28" i="7"/>
  <c r="C28" i="7"/>
  <c r="D28" i="7"/>
  <c r="F28" i="7"/>
  <c r="I28" i="7" s="1"/>
  <c r="J28" i="7" s="1"/>
  <c r="G28" i="7"/>
  <c r="L28" i="7"/>
  <c r="M28" i="7"/>
  <c r="N28" i="7"/>
  <c r="O28" i="7"/>
  <c r="R28" i="7" s="1"/>
  <c r="P28" i="7"/>
  <c r="Q28" i="7"/>
  <c r="S28" i="7"/>
  <c r="T28" i="7"/>
  <c r="AC27" i="11" s="1"/>
  <c r="U28" i="7"/>
  <c r="AG27" i="11" s="1"/>
  <c r="V28" i="7"/>
  <c r="W28" i="7"/>
  <c r="X28" i="7"/>
  <c r="Y28" i="7"/>
  <c r="Z28" i="7"/>
  <c r="AA28" i="7"/>
  <c r="AB28" i="7"/>
  <c r="AC28" i="7"/>
  <c r="AD28" i="7"/>
  <c r="A29" i="7"/>
  <c r="B29" i="7"/>
  <c r="I29" i="7" s="1"/>
  <c r="J29" i="7" s="1"/>
  <c r="C29" i="7"/>
  <c r="D29" i="7"/>
  <c r="F29" i="7"/>
  <c r="G29" i="7"/>
  <c r="L29" i="7"/>
  <c r="M29" i="7"/>
  <c r="N29" i="7"/>
  <c r="O29" i="7"/>
  <c r="P29" i="7"/>
  <c r="Q29" i="7"/>
  <c r="R29" i="7"/>
  <c r="S29" i="7"/>
  <c r="T29" i="7"/>
  <c r="AC28" i="11" s="1"/>
  <c r="U29" i="7"/>
  <c r="AG28" i="11" s="1"/>
  <c r="V29" i="7"/>
  <c r="W29" i="7"/>
  <c r="X29" i="7"/>
  <c r="Y29" i="7"/>
  <c r="Z29" i="7"/>
  <c r="AA29" i="7"/>
  <c r="AB29" i="7"/>
  <c r="AC29" i="7"/>
  <c r="AD29" i="7"/>
  <c r="A30" i="7"/>
  <c r="B30" i="7"/>
  <c r="I30" i="7" s="1"/>
  <c r="J30" i="7" s="1"/>
  <c r="C30" i="7"/>
  <c r="D30" i="7"/>
  <c r="G30" i="7" s="1"/>
  <c r="F30" i="7"/>
  <c r="L30" i="7"/>
  <c r="AC30" i="7" s="1"/>
  <c r="M30" i="7"/>
  <c r="N30" i="7"/>
  <c r="O30" i="7"/>
  <c r="P30" i="7"/>
  <c r="Q30" i="7"/>
  <c r="R30" i="7"/>
  <c r="S30" i="7"/>
  <c r="AD30" i="7" s="1"/>
  <c r="T30" i="7"/>
  <c r="AC29" i="11" s="1"/>
  <c r="U30" i="7"/>
  <c r="AG29" i="11" s="1"/>
  <c r="V30" i="7"/>
  <c r="W30" i="7"/>
  <c r="X30" i="7"/>
  <c r="Y30" i="7"/>
  <c r="Z30" i="7"/>
  <c r="AA30" i="7"/>
  <c r="AB30" i="7"/>
  <c r="A31" i="7"/>
  <c r="B31" i="7"/>
  <c r="C31" i="7"/>
  <c r="D31" i="7"/>
  <c r="G31" i="7" s="1"/>
  <c r="F31" i="7"/>
  <c r="I31" i="7" s="1"/>
  <c r="J31" i="7" s="1"/>
  <c r="L31" i="7"/>
  <c r="M31" i="7"/>
  <c r="N31" i="7"/>
  <c r="O31" i="7"/>
  <c r="P31" i="7"/>
  <c r="Q31" i="7"/>
  <c r="R31" i="7"/>
  <c r="S31" i="7"/>
  <c r="T31" i="7"/>
  <c r="AC30" i="11" s="1"/>
  <c r="U31" i="7"/>
  <c r="AG30" i="11" s="1"/>
  <c r="V31" i="7"/>
  <c r="W31" i="7"/>
  <c r="X31" i="7"/>
  <c r="Y31" i="7"/>
  <c r="Z31" i="7"/>
  <c r="AA31" i="7"/>
  <c r="AB31" i="7"/>
  <c r="AC31" i="7"/>
  <c r="AD31" i="7"/>
  <c r="A32" i="7"/>
  <c r="B32" i="7"/>
  <c r="C32" i="7"/>
  <c r="D32" i="7"/>
  <c r="F32" i="7"/>
  <c r="I32" i="7" s="1"/>
  <c r="J32" i="7" s="1"/>
  <c r="G32" i="7"/>
  <c r="L32" i="7"/>
  <c r="M32" i="7"/>
  <c r="N32" i="7"/>
  <c r="O32" i="7"/>
  <c r="R32" i="7" s="1"/>
  <c r="P32" i="7"/>
  <c r="Q32" i="7"/>
  <c r="S32" i="7"/>
  <c r="T32" i="7"/>
  <c r="AC31" i="11" s="1"/>
  <c r="U32" i="7"/>
  <c r="AG31" i="11" s="1"/>
  <c r="V32" i="7"/>
  <c r="W32" i="7"/>
  <c r="X32" i="7"/>
  <c r="Y32" i="7"/>
  <c r="Z32" i="7"/>
  <c r="AA32" i="7"/>
  <c r="AB32" i="7"/>
  <c r="AC32" i="7"/>
  <c r="AD32" i="7"/>
  <c r="A33" i="7"/>
  <c r="B33" i="7"/>
  <c r="C33" i="7"/>
  <c r="D33" i="7"/>
  <c r="F33" i="7"/>
  <c r="G33" i="7"/>
  <c r="I33" i="7"/>
  <c r="J33" i="7"/>
  <c r="L33" i="7"/>
  <c r="M33" i="7"/>
  <c r="N33" i="7"/>
  <c r="O33" i="7"/>
  <c r="P33" i="7"/>
  <c r="Q33" i="7"/>
  <c r="R33" i="7"/>
  <c r="S33" i="7"/>
  <c r="T33" i="7"/>
  <c r="AC32" i="11" s="1"/>
  <c r="U33" i="7"/>
  <c r="AG32" i="11" s="1"/>
  <c r="V33" i="7"/>
  <c r="W33" i="7"/>
  <c r="X33" i="7"/>
  <c r="Y33" i="7"/>
  <c r="Z33" i="7"/>
  <c r="AA33" i="7"/>
  <c r="AB33" i="7"/>
  <c r="AC33" i="7"/>
  <c r="AD33" i="7"/>
  <c r="A34" i="7"/>
  <c r="B34" i="7"/>
  <c r="I34" i="7" s="1"/>
  <c r="J34" i="7" s="1"/>
  <c r="C34" i="7"/>
  <c r="D34" i="7"/>
  <c r="G34" i="7" s="1"/>
  <c r="F34" i="7"/>
  <c r="L34" i="7"/>
  <c r="AC34" i="7" s="1"/>
  <c r="M34" i="7"/>
  <c r="N34" i="7"/>
  <c r="O34" i="7"/>
  <c r="P34" i="7"/>
  <c r="Q34" i="7"/>
  <c r="R34" i="7"/>
  <c r="S34" i="7"/>
  <c r="AD34" i="7" s="1"/>
  <c r="T34" i="7"/>
  <c r="AC33" i="11" s="1"/>
  <c r="U34" i="7"/>
  <c r="AG33" i="11" s="1"/>
  <c r="V34" i="7"/>
  <c r="W34" i="7"/>
  <c r="X34" i="7"/>
  <c r="Y34" i="7"/>
  <c r="Z34" i="7"/>
  <c r="AA34" i="7"/>
  <c r="AB34" i="7"/>
  <c r="A35" i="7"/>
  <c r="B35" i="7"/>
  <c r="C35" i="7"/>
  <c r="D35" i="7"/>
  <c r="G35" i="7" s="1"/>
  <c r="F35" i="7"/>
  <c r="I35" i="7" s="1"/>
  <c r="J35" i="7" s="1"/>
  <c r="L35" i="7"/>
  <c r="M35" i="7"/>
  <c r="N35" i="7"/>
  <c r="O35" i="7"/>
  <c r="P35" i="7"/>
  <c r="Q35" i="7"/>
  <c r="R35" i="7"/>
  <c r="S35" i="7"/>
  <c r="T35" i="7"/>
  <c r="AC34" i="11" s="1"/>
  <c r="U35" i="7"/>
  <c r="AG34" i="11" s="1"/>
  <c r="V35" i="7"/>
  <c r="W35" i="7"/>
  <c r="X35" i="7"/>
  <c r="Y35" i="7"/>
  <c r="Z35" i="7"/>
  <c r="AA35" i="7"/>
  <c r="AB35" i="7"/>
  <c r="AC35" i="7"/>
  <c r="AD35" i="7"/>
  <c r="A36" i="7"/>
  <c r="B36" i="7"/>
  <c r="C36" i="7"/>
  <c r="D36" i="7"/>
  <c r="F36" i="7"/>
  <c r="I36" i="7" s="1"/>
  <c r="J36" i="7" s="1"/>
  <c r="G36" i="7"/>
  <c r="L36" i="7"/>
  <c r="M36" i="7"/>
  <c r="N36" i="7"/>
  <c r="O36" i="7"/>
  <c r="R36" i="7" s="1"/>
  <c r="P36" i="7"/>
  <c r="Q36" i="7"/>
  <c r="S36" i="7"/>
  <c r="T36" i="7"/>
  <c r="AC35" i="11" s="1"/>
  <c r="U36" i="7"/>
  <c r="AG35" i="11" s="1"/>
  <c r="V36" i="7"/>
  <c r="W36" i="7"/>
  <c r="X36" i="7"/>
  <c r="Y36" i="7"/>
  <c r="Z36" i="7"/>
  <c r="AA36" i="7"/>
  <c r="AB36" i="7"/>
  <c r="AC36" i="7"/>
  <c r="AD36" i="7"/>
  <c r="A37" i="7"/>
  <c r="B37" i="7"/>
  <c r="I37" i="7" s="1"/>
  <c r="J37" i="7" s="1"/>
  <c r="C37" i="7"/>
  <c r="D37" i="7"/>
  <c r="F37" i="7"/>
  <c r="G37" i="7"/>
  <c r="L37" i="7"/>
  <c r="M37" i="7"/>
  <c r="N37" i="7"/>
  <c r="O37" i="7"/>
  <c r="P37" i="7"/>
  <c r="Q37" i="7"/>
  <c r="R37" i="7"/>
  <c r="S37" i="7"/>
  <c r="T37" i="7"/>
  <c r="AC36" i="11" s="1"/>
  <c r="U37" i="7"/>
  <c r="AG36" i="11" s="1"/>
  <c r="V37" i="7"/>
  <c r="W37" i="7"/>
  <c r="X37" i="7"/>
  <c r="Y37" i="7"/>
  <c r="Z37" i="7"/>
  <c r="AA37" i="7"/>
  <c r="AB37" i="7"/>
  <c r="AC37" i="7"/>
  <c r="AD37" i="7"/>
  <c r="A38" i="7"/>
  <c r="B38" i="7"/>
  <c r="I38" i="7" s="1"/>
  <c r="J38" i="7" s="1"/>
  <c r="C38" i="7"/>
  <c r="D38" i="7"/>
  <c r="G38" i="7" s="1"/>
  <c r="F38" i="7"/>
  <c r="L38" i="7"/>
  <c r="AC38" i="7" s="1"/>
  <c r="M38" i="7"/>
  <c r="N38" i="7"/>
  <c r="O38" i="7"/>
  <c r="P38" i="7"/>
  <c r="Q38" i="7"/>
  <c r="R38" i="7"/>
  <c r="S38" i="7"/>
  <c r="AD38" i="7" s="1"/>
  <c r="T38" i="7"/>
  <c r="AC37" i="11" s="1"/>
  <c r="U38" i="7"/>
  <c r="AG37" i="11" s="1"/>
  <c r="V38" i="7"/>
  <c r="W38" i="7"/>
  <c r="X38" i="7"/>
  <c r="Y38" i="7"/>
  <c r="Z38" i="7"/>
  <c r="AA38" i="7"/>
  <c r="AB38" i="7"/>
  <c r="A39" i="7"/>
  <c r="B39" i="7"/>
  <c r="C39" i="7"/>
  <c r="D39" i="7"/>
  <c r="G39" i="7" s="1"/>
  <c r="F39" i="7"/>
  <c r="I39" i="7" s="1"/>
  <c r="J39" i="7" s="1"/>
  <c r="L39" i="7"/>
  <c r="M39" i="7"/>
  <c r="N39" i="7"/>
  <c r="O39" i="7"/>
  <c r="P39" i="7"/>
  <c r="Q39" i="7"/>
  <c r="R39" i="7"/>
  <c r="S39" i="7"/>
  <c r="T39" i="7"/>
  <c r="AC38" i="11" s="1"/>
  <c r="U39" i="7"/>
  <c r="AG38" i="11" s="1"/>
  <c r="V39" i="7"/>
  <c r="W39" i="7"/>
  <c r="X39" i="7"/>
  <c r="Y39" i="7"/>
  <c r="Z39" i="7"/>
  <c r="AA39" i="7"/>
  <c r="AB39" i="7"/>
  <c r="AC39" i="7"/>
  <c r="AD39" i="7"/>
  <c r="A40" i="7"/>
  <c r="B40" i="7"/>
  <c r="C40" i="7"/>
  <c r="D40" i="7"/>
  <c r="F40" i="7"/>
  <c r="I40" i="7" s="1"/>
  <c r="J40" i="7" s="1"/>
  <c r="G40" i="7"/>
  <c r="L40" i="7"/>
  <c r="M40" i="7"/>
  <c r="N40" i="7"/>
  <c r="O40" i="7"/>
  <c r="R40" i="7" s="1"/>
  <c r="P40" i="7"/>
  <c r="Q40" i="7"/>
  <c r="S40" i="7"/>
  <c r="T40" i="7"/>
  <c r="AC39" i="11" s="1"/>
  <c r="U40" i="7"/>
  <c r="AG39" i="11" s="1"/>
  <c r="V40" i="7"/>
  <c r="W40" i="7"/>
  <c r="X40" i="7"/>
  <c r="Y40" i="7"/>
  <c r="Z40" i="7"/>
  <c r="AA40" i="7"/>
  <c r="AB40" i="7"/>
  <c r="AC40" i="7"/>
  <c r="AD40" i="7"/>
  <c r="A41" i="7"/>
  <c r="B41" i="7"/>
  <c r="I41" i="7" s="1"/>
  <c r="J41" i="7" s="1"/>
  <c r="C41" i="7"/>
  <c r="D41" i="7"/>
  <c r="F41" i="7"/>
  <c r="G41" i="7"/>
  <c r="L41" i="7"/>
  <c r="M41" i="7"/>
  <c r="N41" i="7"/>
  <c r="O41" i="7"/>
  <c r="P41" i="7"/>
  <c r="Q41" i="7"/>
  <c r="R41" i="7"/>
  <c r="S41" i="7"/>
  <c r="T41" i="7"/>
  <c r="AC40" i="11" s="1"/>
  <c r="U41" i="7"/>
  <c r="AG40" i="11" s="1"/>
  <c r="V41" i="7"/>
  <c r="W41" i="7"/>
  <c r="X41" i="7"/>
  <c r="Y41" i="7"/>
  <c r="Z41" i="7"/>
  <c r="AA41" i="7"/>
  <c r="AB41" i="7"/>
  <c r="AC41" i="7"/>
  <c r="AD41" i="7"/>
  <c r="A42" i="7"/>
  <c r="B42" i="7"/>
  <c r="I42" i="7" s="1"/>
  <c r="J42" i="7" s="1"/>
  <c r="C42" i="7"/>
  <c r="D42" i="7"/>
  <c r="G42" i="7" s="1"/>
  <c r="F42" i="7"/>
  <c r="L42" i="7"/>
  <c r="AC42" i="7" s="1"/>
  <c r="M42" i="7"/>
  <c r="N42" i="7"/>
  <c r="O42" i="7"/>
  <c r="P42" i="7"/>
  <c r="Q42" i="7"/>
  <c r="R42" i="7"/>
  <c r="S42" i="7"/>
  <c r="AD42" i="7" s="1"/>
  <c r="T42" i="7"/>
  <c r="AC41" i="11" s="1"/>
  <c r="U42" i="7"/>
  <c r="AG41" i="11" s="1"/>
  <c r="V42" i="7"/>
  <c r="W42" i="7"/>
  <c r="X42" i="7"/>
  <c r="Y42" i="7"/>
  <c r="Z42" i="7"/>
  <c r="AA42" i="7"/>
  <c r="AB42" i="7"/>
  <c r="A43" i="7"/>
  <c r="B43" i="7"/>
  <c r="C43" i="7"/>
  <c r="D43" i="7"/>
  <c r="G43" i="7" s="1"/>
  <c r="F43" i="7"/>
  <c r="I43" i="7" s="1"/>
  <c r="J43" i="7" s="1"/>
  <c r="L43" i="7"/>
  <c r="M43" i="7"/>
  <c r="N43" i="7"/>
  <c r="O43" i="7"/>
  <c r="P43" i="7"/>
  <c r="Q43" i="7"/>
  <c r="R43" i="7"/>
  <c r="S43" i="7"/>
  <c r="T43" i="7"/>
  <c r="AC42" i="11" s="1"/>
  <c r="U43" i="7"/>
  <c r="AG42" i="11" s="1"/>
  <c r="V43" i="7"/>
  <c r="W43" i="7"/>
  <c r="X43" i="7"/>
  <c r="Y43" i="7"/>
  <c r="Z43" i="7"/>
  <c r="AA43" i="7"/>
  <c r="AB43" i="7"/>
  <c r="AC43" i="7"/>
  <c r="AD43" i="7"/>
  <c r="A44" i="7"/>
  <c r="B44" i="7"/>
  <c r="C44" i="7"/>
  <c r="D44" i="7"/>
  <c r="F44" i="7"/>
  <c r="I44" i="7" s="1"/>
  <c r="J44" i="7" s="1"/>
  <c r="G44" i="7"/>
  <c r="L44" i="7"/>
  <c r="M44" i="7"/>
  <c r="N44" i="7"/>
  <c r="O44" i="7"/>
  <c r="R44" i="7" s="1"/>
  <c r="P44" i="7"/>
  <c r="Q44" i="7"/>
  <c r="S44" i="7"/>
  <c r="T44" i="7"/>
  <c r="AC43" i="11" s="1"/>
  <c r="U44" i="7"/>
  <c r="AG43" i="11" s="1"/>
  <c r="V44" i="7"/>
  <c r="W44" i="7"/>
  <c r="X44" i="7"/>
  <c r="Y44" i="7"/>
  <c r="Z44" i="7"/>
  <c r="AA44" i="7"/>
  <c r="AB44" i="7"/>
  <c r="AC44" i="7"/>
  <c r="AD44" i="7"/>
  <c r="A45" i="7"/>
  <c r="B45" i="7"/>
  <c r="I45" i="7" s="1"/>
  <c r="J45" i="7" s="1"/>
  <c r="C45" i="7"/>
  <c r="D45" i="7"/>
  <c r="F45" i="7"/>
  <c r="G45" i="7"/>
  <c r="L45" i="7"/>
  <c r="AC45" i="7" s="1"/>
  <c r="M45" i="7"/>
  <c r="N45" i="7"/>
  <c r="O45" i="7"/>
  <c r="P45" i="7"/>
  <c r="Q45" i="7"/>
  <c r="R45" i="7"/>
  <c r="S45" i="7"/>
  <c r="T45" i="7"/>
  <c r="AC44" i="11" s="1"/>
  <c r="U45" i="7"/>
  <c r="AG44" i="11" s="1"/>
  <c r="V45" i="7"/>
  <c r="W45" i="7"/>
  <c r="X45" i="7"/>
  <c r="Y45" i="7"/>
  <c r="Z45" i="7"/>
  <c r="AA45" i="7"/>
  <c r="AB45" i="7"/>
  <c r="AD45" i="7"/>
  <c r="A46" i="7"/>
  <c r="B46" i="7"/>
  <c r="I46" i="7" s="1"/>
  <c r="J46" i="7" s="1"/>
  <c r="C46" i="7"/>
  <c r="D46" i="7"/>
  <c r="G46" i="7" s="1"/>
  <c r="F46" i="7"/>
  <c r="L46" i="7"/>
  <c r="AC46" i="7" s="1"/>
  <c r="M46" i="7"/>
  <c r="N46" i="7"/>
  <c r="O46" i="7"/>
  <c r="P46" i="7"/>
  <c r="Q46" i="7"/>
  <c r="R46" i="7"/>
  <c r="S46" i="7"/>
  <c r="AD46" i="7" s="1"/>
  <c r="T46" i="7"/>
  <c r="AC45" i="11" s="1"/>
  <c r="U46" i="7"/>
  <c r="AG45" i="11" s="1"/>
  <c r="V46" i="7"/>
  <c r="W46" i="7"/>
  <c r="X46" i="7"/>
  <c r="Y46" i="7"/>
  <c r="Z46" i="7"/>
  <c r="AA46" i="7"/>
  <c r="AB46" i="7"/>
  <c r="A47" i="7"/>
  <c r="B47" i="7"/>
  <c r="C47" i="7"/>
  <c r="D47" i="7"/>
  <c r="G47" i="7" s="1"/>
  <c r="F47" i="7"/>
  <c r="I47" i="7" s="1"/>
  <c r="J47" i="7" s="1"/>
  <c r="L47" i="7"/>
  <c r="M47" i="7"/>
  <c r="N47" i="7"/>
  <c r="O47" i="7"/>
  <c r="P47" i="7"/>
  <c r="Q47" i="7"/>
  <c r="R47" i="7"/>
  <c r="S47" i="7"/>
  <c r="T47" i="7"/>
  <c r="AC46" i="11" s="1"/>
  <c r="U47" i="7"/>
  <c r="AG46" i="11" s="1"/>
  <c r="V47" i="7"/>
  <c r="W47" i="7"/>
  <c r="X47" i="7"/>
  <c r="Y47" i="7"/>
  <c r="Z47" i="7"/>
  <c r="AA47" i="7"/>
  <c r="AB47" i="7"/>
  <c r="AC47" i="7"/>
  <c r="AD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R103" i="7" s="1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R439" i="7" s="1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AA6" i="10"/>
  <c r="A26" i="14"/>
  <c r="A30" i="14"/>
  <c r="V2" i="1"/>
  <c r="L6" i="10" s="1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358" i="7"/>
  <c r="AB359" i="7"/>
  <c r="AB360" i="7"/>
  <c r="AB361" i="7"/>
  <c r="AB362" i="7"/>
  <c r="AB363" i="7"/>
  <c r="AB364" i="7"/>
  <c r="AB365" i="7"/>
  <c r="AB366" i="7"/>
  <c r="AB367" i="7"/>
  <c r="AB368" i="7"/>
  <c r="AB369" i="7"/>
  <c r="AB370" i="7"/>
  <c r="AB371" i="7"/>
  <c r="AB372" i="7"/>
  <c r="AB373" i="7"/>
  <c r="AB374" i="7"/>
  <c r="AB375" i="7"/>
  <c r="AB376" i="7"/>
  <c r="AB377" i="7"/>
  <c r="AB378" i="7"/>
  <c r="AB379" i="7"/>
  <c r="AB380" i="7"/>
  <c r="AB381" i="7"/>
  <c r="AB382" i="7"/>
  <c r="AB383" i="7"/>
  <c r="AB384" i="7"/>
  <c r="AB385" i="7"/>
  <c r="AB386" i="7"/>
  <c r="AB387" i="7"/>
  <c r="AB388" i="7"/>
  <c r="AB389" i="7"/>
  <c r="AB390" i="7"/>
  <c r="AB391" i="7"/>
  <c r="AB392" i="7"/>
  <c r="AB393" i="7"/>
  <c r="AB394" i="7"/>
  <c r="AB395" i="7"/>
  <c r="AB396" i="7"/>
  <c r="AB397" i="7"/>
  <c r="AB398" i="7"/>
  <c r="AB399" i="7"/>
  <c r="AB400" i="7"/>
  <c r="AB401" i="7"/>
  <c r="AB402" i="7"/>
  <c r="AB403" i="7"/>
  <c r="AB404" i="7"/>
  <c r="AB405" i="7"/>
  <c r="AB406" i="7"/>
  <c r="AB407" i="7"/>
  <c r="AB408" i="7"/>
  <c r="AB409" i="7"/>
  <c r="AB410" i="7"/>
  <c r="AB411" i="7"/>
  <c r="AB412" i="7"/>
  <c r="AB413" i="7"/>
  <c r="AB414" i="7"/>
  <c r="AB415" i="7"/>
  <c r="AB416" i="7"/>
  <c r="AB417" i="7"/>
  <c r="AB418" i="7"/>
  <c r="AB419" i="7"/>
  <c r="AB420" i="7"/>
  <c r="AB421" i="7"/>
  <c r="AB422" i="7"/>
  <c r="AB423" i="7"/>
  <c r="AB424" i="7"/>
  <c r="AB425" i="7"/>
  <c r="AB426" i="7"/>
  <c r="AB427" i="7"/>
  <c r="AB428" i="7"/>
  <c r="AB429" i="7"/>
  <c r="AB430" i="7"/>
  <c r="AB431" i="7"/>
  <c r="AB432" i="7"/>
  <c r="AB433" i="7"/>
  <c r="AB434" i="7"/>
  <c r="AB435" i="7"/>
  <c r="AB436" i="7"/>
  <c r="AB437" i="7"/>
  <c r="AB438" i="7"/>
  <c r="AB439" i="7"/>
  <c r="AB440" i="7"/>
  <c r="AB441" i="7"/>
  <c r="AB442" i="7"/>
  <c r="AB443" i="7"/>
  <c r="AB444" i="7"/>
  <c r="AB445" i="7"/>
  <c r="AB446" i="7"/>
  <c r="AB447" i="7"/>
  <c r="AB448" i="7"/>
  <c r="AB449" i="7"/>
  <c r="AB450" i="7"/>
  <c r="AB451" i="7"/>
  <c r="AB452" i="7"/>
  <c r="AB453" i="7"/>
  <c r="AB454" i="7"/>
  <c r="AB455" i="7"/>
  <c r="AB456" i="7"/>
  <c r="AB457" i="7"/>
  <c r="AB458" i="7"/>
  <c r="AB459" i="7"/>
  <c r="AB460" i="7"/>
  <c r="AB461" i="7"/>
  <c r="AB462" i="7"/>
  <c r="AB463" i="7"/>
  <c r="AB464" i="7"/>
  <c r="AB465" i="7"/>
  <c r="AB466" i="7"/>
  <c r="AB467" i="7"/>
  <c r="AB468" i="7"/>
  <c r="AB469" i="7"/>
  <c r="AB470" i="7"/>
  <c r="AB471" i="7"/>
  <c r="AB472" i="7"/>
  <c r="AB473" i="7"/>
  <c r="AB474" i="7"/>
  <c r="AB475" i="7"/>
  <c r="AB476" i="7"/>
  <c r="AB477" i="7"/>
  <c r="AB478" i="7"/>
  <c r="AB479" i="7"/>
  <c r="AB480" i="7"/>
  <c r="AB481" i="7"/>
  <c r="AB482" i="7"/>
  <c r="AB483" i="7"/>
  <c r="AB484" i="7"/>
  <c r="AB485" i="7"/>
  <c r="AB486" i="7"/>
  <c r="AB487" i="7"/>
  <c r="AB488" i="7"/>
  <c r="AB489" i="7"/>
  <c r="AB490" i="7"/>
  <c r="AB491" i="7"/>
  <c r="AB492" i="7"/>
  <c r="AB493" i="7"/>
  <c r="AB494" i="7"/>
  <c r="AB495" i="7"/>
  <c r="AB496" i="7"/>
  <c r="AB497" i="7"/>
  <c r="AB498" i="7"/>
  <c r="AB499" i="7"/>
  <c r="AB500" i="7"/>
  <c r="AB501" i="7"/>
  <c r="AB502" i="7"/>
  <c r="AB503" i="7"/>
  <c r="AB504" i="7"/>
  <c r="AB505" i="7"/>
  <c r="AB506" i="7"/>
  <c r="AB507" i="7"/>
  <c r="AB508" i="7"/>
  <c r="AB509" i="7"/>
  <c r="AB510" i="7"/>
  <c r="AB511" i="7"/>
  <c r="AB512" i="7"/>
  <c r="AB513" i="7"/>
  <c r="AB514" i="7"/>
  <c r="AB515" i="7"/>
  <c r="AB516" i="7"/>
  <c r="AB517" i="7"/>
  <c r="AB518" i="7"/>
  <c r="AB519" i="7"/>
  <c r="AB520" i="7"/>
  <c r="AB521" i="7"/>
  <c r="AB522" i="7"/>
  <c r="AB523" i="7"/>
  <c r="AB524" i="7"/>
  <c r="AB525" i="7"/>
  <c r="AB526" i="7"/>
  <c r="AB527" i="7"/>
  <c r="AB528" i="7"/>
  <c r="AB529" i="7"/>
  <c r="AB530" i="7"/>
  <c r="AB531" i="7"/>
  <c r="AB532" i="7"/>
  <c r="AB533" i="7"/>
  <c r="AB534" i="7"/>
  <c r="AB535" i="7"/>
  <c r="AB536" i="7"/>
  <c r="AB537" i="7"/>
  <c r="AB538" i="7"/>
  <c r="AB539" i="7"/>
  <c r="AB540" i="7"/>
  <c r="AB541" i="7"/>
  <c r="AB542" i="7"/>
  <c r="AB543" i="7"/>
  <c r="AB544" i="7"/>
  <c r="AB545" i="7"/>
  <c r="AB546" i="7"/>
  <c r="AB547" i="7"/>
  <c r="AB548" i="7"/>
  <c r="AB549" i="7"/>
  <c r="AB550" i="7"/>
  <c r="AB551" i="7"/>
  <c r="AB552" i="7"/>
  <c r="AB553" i="7"/>
  <c r="AB554" i="7"/>
  <c r="AB555" i="7"/>
  <c r="AB556" i="7"/>
  <c r="AB557" i="7"/>
  <c r="AB558" i="7"/>
  <c r="AB559" i="7"/>
  <c r="AB560" i="7"/>
  <c r="AB561" i="7"/>
  <c r="AB562" i="7"/>
  <c r="AB563" i="7"/>
  <c r="AB564" i="7"/>
  <c r="AB565" i="7"/>
  <c r="AB566" i="7"/>
  <c r="AB567" i="7"/>
  <c r="AB568" i="7"/>
  <c r="AB569" i="7"/>
  <c r="AB570" i="7"/>
  <c r="AB571" i="7"/>
  <c r="AB572" i="7"/>
  <c r="AB573" i="7"/>
  <c r="AB574" i="7"/>
  <c r="AB575" i="7"/>
  <c r="AB576" i="7"/>
  <c r="AB577" i="7"/>
  <c r="AB578" i="7"/>
  <c r="AB579" i="7"/>
  <c r="AB580" i="7"/>
  <c r="AB581" i="7"/>
  <c r="AB582" i="7"/>
  <c r="AB583" i="7"/>
  <c r="AB584" i="7"/>
  <c r="AB585" i="7"/>
  <c r="AB586" i="7"/>
  <c r="AB587" i="7"/>
  <c r="AB588" i="7"/>
  <c r="AB589" i="7"/>
  <c r="AB590" i="7"/>
  <c r="AB591" i="7"/>
  <c r="AB592" i="7"/>
  <c r="AB593" i="7"/>
  <c r="AB594" i="7"/>
  <c r="AB595" i="7"/>
  <c r="AB596" i="7"/>
  <c r="AB597" i="7"/>
  <c r="AB598" i="7"/>
  <c r="AB599" i="7"/>
  <c r="AB600" i="7"/>
  <c r="AB601" i="7"/>
  <c r="AB602" i="7"/>
  <c r="AB603" i="7"/>
  <c r="AB604" i="7"/>
  <c r="AB605" i="7"/>
  <c r="AB606" i="7"/>
  <c r="AB607" i="7"/>
  <c r="AB608" i="7"/>
  <c r="AB609" i="7"/>
  <c r="AB610" i="7"/>
  <c r="AB611" i="7"/>
  <c r="AB612" i="7"/>
  <c r="AB613" i="7"/>
  <c r="AB614" i="7"/>
  <c r="AB615" i="7"/>
  <c r="AB616" i="7"/>
  <c r="AB617" i="7"/>
  <c r="AB618" i="7"/>
  <c r="AB619" i="7"/>
  <c r="AB620" i="7"/>
  <c r="AB621" i="7"/>
  <c r="AB622" i="7"/>
  <c r="AB623" i="7"/>
  <c r="AB624" i="7"/>
  <c r="AB625" i="7"/>
  <c r="AB626" i="7"/>
  <c r="AB627" i="7"/>
  <c r="AB628" i="7"/>
  <c r="AB629" i="7"/>
  <c r="AB630" i="7"/>
  <c r="AB631" i="7"/>
  <c r="AB632" i="7"/>
  <c r="AB633" i="7"/>
  <c r="AB634" i="7"/>
  <c r="AB635" i="7"/>
  <c r="AB636" i="7"/>
  <c r="AB637" i="7"/>
  <c r="AB638" i="7"/>
  <c r="AB639" i="7"/>
  <c r="AB640" i="7"/>
  <c r="AB641" i="7"/>
  <c r="AB642" i="7"/>
  <c r="AB643" i="7"/>
  <c r="AB644" i="7"/>
  <c r="AB645" i="7"/>
  <c r="AB646" i="7"/>
  <c r="AB647" i="7"/>
  <c r="AB648" i="7"/>
  <c r="AB649" i="7"/>
  <c r="AB650" i="7"/>
  <c r="AB651" i="7"/>
  <c r="AB652" i="7"/>
  <c r="AB653" i="7"/>
  <c r="AB654" i="7"/>
  <c r="AB655" i="7"/>
  <c r="AB656" i="7"/>
  <c r="AB657" i="7"/>
  <c r="AB658" i="7"/>
  <c r="AB659" i="7"/>
  <c r="AB660" i="7"/>
  <c r="AB661" i="7"/>
  <c r="AB662" i="7"/>
  <c r="AB663" i="7"/>
  <c r="AB664" i="7"/>
  <c r="AB665" i="7"/>
  <c r="AB666" i="7"/>
  <c r="AB667" i="7"/>
  <c r="AB668" i="7"/>
  <c r="AB669" i="7"/>
  <c r="AB670" i="7"/>
  <c r="AB671" i="7"/>
  <c r="AB672" i="7"/>
  <c r="AB673" i="7"/>
  <c r="AB674" i="7"/>
  <c r="AB675" i="7"/>
  <c r="AB676" i="7"/>
  <c r="AB677" i="7"/>
  <c r="AB678" i="7"/>
  <c r="AB679" i="7"/>
  <c r="AB680" i="7"/>
  <c r="AB681" i="7"/>
  <c r="AB682" i="7"/>
  <c r="AB683" i="7"/>
  <c r="AB684" i="7"/>
  <c r="AB685" i="7"/>
  <c r="AB686" i="7"/>
  <c r="AB687" i="7"/>
  <c r="AB688" i="7"/>
  <c r="AB689" i="7"/>
  <c r="AB690" i="7"/>
  <c r="AB691" i="7"/>
  <c r="AB692" i="7"/>
  <c r="AB693" i="7"/>
  <c r="AB694" i="7"/>
  <c r="AB695" i="7"/>
  <c r="AB696" i="7"/>
  <c r="AB697" i="7"/>
  <c r="AB698" i="7"/>
  <c r="AB699" i="7"/>
  <c r="AB700" i="7"/>
  <c r="AB701" i="7"/>
  <c r="AB702" i="7"/>
  <c r="AB703" i="7"/>
  <c r="AB704" i="7"/>
  <c r="AB705" i="7"/>
  <c r="AB706" i="7"/>
  <c r="AB707" i="7"/>
  <c r="AB708" i="7"/>
  <c r="AB709" i="7"/>
  <c r="AB710" i="7"/>
  <c r="AB711" i="7"/>
  <c r="AB712" i="7"/>
  <c r="AB713" i="7"/>
  <c r="AB714" i="7"/>
  <c r="AB715" i="7"/>
  <c r="AB716" i="7"/>
  <c r="AB717" i="7"/>
  <c r="AB718" i="7"/>
  <c r="AB719" i="7"/>
  <c r="AB720" i="7"/>
  <c r="AB721" i="7"/>
  <c r="AB722" i="7"/>
  <c r="AB723" i="7"/>
  <c r="AB724" i="7"/>
  <c r="AB725" i="7"/>
  <c r="AB726" i="7"/>
  <c r="AB727" i="7"/>
  <c r="AB728" i="7"/>
  <c r="AB729" i="7"/>
  <c r="AB730" i="7"/>
  <c r="AB731" i="7"/>
  <c r="AB732" i="7"/>
  <c r="AB733" i="7"/>
  <c r="AB734" i="7"/>
  <c r="AB735" i="7"/>
  <c r="AB736" i="7"/>
  <c r="AB737" i="7"/>
  <c r="AB738" i="7"/>
  <c r="AB739" i="7"/>
  <c r="AB740" i="7"/>
  <c r="AB741" i="7"/>
  <c r="AB742" i="7"/>
  <c r="AB743" i="7"/>
  <c r="AB744" i="7"/>
  <c r="AB745" i="7"/>
  <c r="AB746" i="7"/>
  <c r="AB747" i="7"/>
  <c r="AB748" i="7"/>
  <c r="AB749" i="7"/>
  <c r="AB750" i="7"/>
  <c r="AB751" i="7"/>
  <c r="AB752" i="7"/>
  <c r="AB753" i="7"/>
  <c r="AB754" i="7"/>
  <c r="AB755" i="7"/>
  <c r="AB756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452" i="7"/>
  <c r="AA453" i="7"/>
  <c r="AA454" i="7"/>
  <c r="AA455" i="7"/>
  <c r="AA456" i="7"/>
  <c r="AA457" i="7"/>
  <c r="AA458" i="7"/>
  <c r="AA459" i="7"/>
  <c r="AA460" i="7"/>
  <c r="AA461" i="7"/>
  <c r="AA462" i="7"/>
  <c r="AA463" i="7"/>
  <c r="AA464" i="7"/>
  <c r="AA465" i="7"/>
  <c r="AA466" i="7"/>
  <c r="AA467" i="7"/>
  <c r="AA468" i="7"/>
  <c r="AA469" i="7"/>
  <c r="AA470" i="7"/>
  <c r="AA471" i="7"/>
  <c r="AA472" i="7"/>
  <c r="AA473" i="7"/>
  <c r="AA474" i="7"/>
  <c r="AA475" i="7"/>
  <c r="AA476" i="7"/>
  <c r="AA477" i="7"/>
  <c r="AA478" i="7"/>
  <c r="AA479" i="7"/>
  <c r="AA480" i="7"/>
  <c r="AA481" i="7"/>
  <c r="AA482" i="7"/>
  <c r="AA483" i="7"/>
  <c r="AA484" i="7"/>
  <c r="AA485" i="7"/>
  <c r="AA486" i="7"/>
  <c r="AA487" i="7"/>
  <c r="AA488" i="7"/>
  <c r="AA489" i="7"/>
  <c r="AA490" i="7"/>
  <c r="AA491" i="7"/>
  <c r="AA492" i="7"/>
  <c r="AA493" i="7"/>
  <c r="AA494" i="7"/>
  <c r="AA495" i="7"/>
  <c r="AA496" i="7"/>
  <c r="AA497" i="7"/>
  <c r="AA498" i="7"/>
  <c r="AA499" i="7"/>
  <c r="AA500" i="7"/>
  <c r="AA501" i="7"/>
  <c r="AA502" i="7"/>
  <c r="AA503" i="7"/>
  <c r="AA504" i="7"/>
  <c r="AA505" i="7"/>
  <c r="AA506" i="7"/>
  <c r="AA507" i="7"/>
  <c r="AA508" i="7"/>
  <c r="AA509" i="7"/>
  <c r="AA510" i="7"/>
  <c r="AA511" i="7"/>
  <c r="AA512" i="7"/>
  <c r="AA513" i="7"/>
  <c r="AA514" i="7"/>
  <c r="AA515" i="7"/>
  <c r="AA516" i="7"/>
  <c r="AA517" i="7"/>
  <c r="AA518" i="7"/>
  <c r="AA519" i="7"/>
  <c r="AA520" i="7"/>
  <c r="AA521" i="7"/>
  <c r="AA522" i="7"/>
  <c r="AA523" i="7"/>
  <c r="AA524" i="7"/>
  <c r="AA525" i="7"/>
  <c r="AA526" i="7"/>
  <c r="AA527" i="7"/>
  <c r="AA528" i="7"/>
  <c r="AA529" i="7"/>
  <c r="AA530" i="7"/>
  <c r="AA531" i="7"/>
  <c r="AA532" i="7"/>
  <c r="AA533" i="7"/>
  <c r="AA534" i="7"/>
  <c r="AA535" i="7"/>
  <c r="AA536" i="7"/>
  <c r="AA537" i="7"/>
  <c r="AA538" i="7"/>
  <c r="AA539" i="7"/>
  <c r="AA540" i="7"/>
  <c r="AA541" i="7"/>
  <c r="AA542" i="7"/>
  <c r="AA543" i="7"/>
  <c r="AA544" i="7"/>
  <c r="AA545" i="7"/>
  <c r="AA546" i="7"/>
  <c r="AA547" i="7"/>
  <c r="AA548" i="7"/>
  <c r="AA549" i="7"/>
  <c r="AA550" i="7"/>
  <c r="AA551" i="7"/>
  <c r="AA552" i="7"/>
  <c r="AA553" i="7"/>
  <c r="AA554" i="7"/>
  <c r="AA555" i="7"/>
  <c r="AA556" i="7"/>
  <c r="AA557" i="7"/>
  <c r="AA558" i="7"/>
  <c r="AA559" i="7"/>
  <c r="AA560" i="7"/>
  <c r="AA561" i="7"/>
  <c r="AA562" i="7"/>
  <c r="AA563" i="7"/>
  <c r="AA564" i="7"/>
  <c r="AA565" i="7"/>
  <c r="AA566" i="7"/>
  <c r="AA567" i="7"/>
  <c r="AA568" i="7"/>
  <c r="AA569" i="7"/>
  <c r="AA570" i="7"/>
  <c r="AA571" i="7"/>
  <c r="AA572" i="7"/>
  <c r="AA573" i="7"/>
  <c r="AA574" i="7"/>
  <c r="AA575" i="7"/>
  <c r="AA576" i="7"/>
  <c r="AA577" i="7"/>
  <c r="AA578" i="7"/>
  <c r="AA579" i="7"/>
  <c r="AA580" i="7"/>
  <c r="AA581" i="7"/>
  <c r="AA582" i="7"/>
  <c r="AA583" i="7"/>
  <c r="AA584" i="7"/>
  <c r="AA585" i="7"/>
  <c r="AA586" i="7"/>
  <c r="AA587" i="7"/>
  <c r="AA588" i="7"/>
  <c r="AA589" i="7"/>
  <c r="AA590" i="7"/>
  <c r="AA591" i="7"/>
  <c r="AA592" i="7"/>
  <c r="AA593" i="7"/>
  <c r="AA594" i="7"/>
  <c r="AA595" i="7"/>
  <c r="AA596" i="7"/>
  <c r="AA597" i="7"/>
  <c r="AA598" i="7"/>
  <c r="AA599" i="7"/>
  <c r="AA600" i="7"/>
  <c r="AA601" i="7"/>
  <c r="AA602" i="7"/>
  <c r="AA603" i="7"/>
  <c r="AA604" i="7"/>
  <c r="AA605" i="7"/>
  <c r="AA606" i="7"/>
  <c r="AA607" i="7"/>
  <c r="AA608" i="7"/>
  <c r="AA609" i="7"/>
  <c r="AA610" i="7"/>
  <c r="AA611" i="7"/>
  <c r="AA612" i="7"/>
  <c r="AA613" i="7"/>
  <c r="AA614" i="7"/>
  <c r="AA615" i="7"/>
  <c r="AA616" i="7"/>
  <c r="AA617" i="7"/>
  <c r="AA618" i="7"/>
  <c r="AA619" i="7"/>
  <c r="AA620" i="7"/>
  <c r="AA621" i="7"/>
  <c r="AA622" i="7"/>
  <c r="AA623" i="7"/>
  <c r="AA624" i="7"/>
  <c r="AA625" i="7"/>
  <c r="AA626" i="7"/>
  <c r="AA627" i="7"/>
  <c r="AA628" i="7"/>
  <c r="AA629" i="7"/>
  <c r="AA630" i="7"/>
  <c r="AA631" i="7"/>
  <c r="AA632" i="7"/>
  <c r="AA633" i="7"/>
  <c r="AA634" i="7"/>
  <c r="AA635" i="7"/>
  <c r="AA636" i="7"/>
  <c r="AA637" i="7"/>
  <c r="AA638" i="7"/>
  <c r="AA639" i="7"/>
  <c r="AA640" i="7"/>
  <c r="AA641" i="7"/>
  <c r="AA642" i="7"/>
  <c r="AA643" i="7"/>
  <c r="AA644" i="7"/>
  <c r="AA645" i="7"/>
  <c r="AA646" i="7"/>
  <c r="AA647" i="7"/>
  <c r="AA648" i="7"/>
  <c r="AA649" i="7"/>
  <c r="AA650" i="7"/>
  <c r="AA651" i="7"/>
  <c r="AA652" i="7"/>
  <c r="AA653" i="7"/>
  <c r="AA654" i="7"/>
  <c r="AA655" i="7"/>
  <c r="AA656" i="7"/>
  <c r="AA657" i="7"/>
  <c r="AA658" i="7"/>
  <c r="AA659" i="7"/>
  <c r="AA660" i="7"/>
  <c r="AA661" i="7"/>
  <c r="AA662" i="7"/>
  <c r="AA663" i="7"/>
  <c r="AA664" i="7"/>
  <c r="AA665" i="7"/>
  <c r="AA666" i="7"/>
  <c r="AA667" i="7"/>
  <c r="AA668" i="7"/>
  <c r="AA669" i="7"/>
  <c r="AA670" i="7"/>
  <c r="AA671" i="7"/>
  <c r="AA672" i="7"/>
  <c r="AA673" i="7"/>
  <c r="AA674" i="7"/>
  <c r="AA675" i="7"/>
  <c r="AA676" i="7"/>
  <c r="AA677" i="7"/>
  <c r="AA678" i="7"/>
  <c r="AA679" i="7"/>
  <c r="AA680" i="7"/>
  <c r="AA681" i="7"/>
  <c r="AA682" i="7"/>
  <c r="AA683" i="7"/>
  <c r="AA684" i="7"/>
  <c r="AA685" i="7"/>
  <c r="AA686" i="7"/>
  <c r="AA687" i="7"/>
  <c r="AA688" i="7"/>
  <c r="AA689" i="7"/>
  <c r="AA690" i="7"/>
  <c r="AA691" i="7"/>
  <c r="AA692" i="7"/>
  <c r="AA693" i="7"/>
  <c r="AA694" i="7"/>
  <c r="AA695" i="7"/>
  <c r="AA696" i="7"/>
  <c r="AA697" i="7"/>
  <c r="AA698" i="7"/>
  <c r="AA699" i="7"/>
  <c r="AA700" i="7"/>
  <c r="AA701" i="7"/>
  <c r="AA702" i="7"/>
  <c r="AA703" i="7"/>
  <c r="AA704" i="7"/>
  <c r="AA705" i="7"/>
  <c r="AA706" i="7"/>
  <c r="AA707" i="7"/>
  <c r="AA708" i="7"/>
  <c r="AA709" i="7"/>
  <c r="AA710" i="7"/>
  <c r="AA711" i="7"/>
  <c r="AA712" i="7"/>
  <c r="AA713" i="7"/>
  <c r="AA714" i="7"/>
  <c r="AA715" i="7"/>
  <c r="AA716" i="7"/>
  <c r="AA717" i="7"/>
  <c r="AA718" i="7"/>
  <c r="AA719" i="7"/>
  <c r="AA720" i="7"/>
  <c r="AA721" i="7"/>
  <c r="AA722" i="7"/>
  <c r="AA723" i="7"/>
  <c r="AA724" i="7"/>
  <c r="AA725" i="7"/>
  <c r="AA726" i="7"/>
  <c r="AA727" i="7"/>
  <c r="AA728" i="7"/>
  <c r="AA729" i="7"/>
  <c r="AA730" i="7"/>
  <c r="AA731" i="7"/>
  <c r="AA732" i="7"/>
  <c r="AA733" i="7"/>
  <c r="AA734" i="7"/>
  <c r="AA735" i="7"/>
  <c r="AA736" i="7"/>
  <c r="AA737" i="7"/>
  <c r="AA738" i="7"/>
  <c r="AA739" i="7"/>
  <c r="AA740" i="7"/>
  <c r="AA741" i="7"/>
  <c r="AA742" i="7"/>
  <c r="AA743" i="7"/>
  <c r="AA744" i="7"/>
  <c r="AA745" i="7"/>
  <c r="AA746" i="7"/>
  <c r="AA747" i="7"/>
  <c r="AA748" i="7"/>
  <c r="AA749" i="7"/>
  <c r="AA750" i="7"/>
  <c r="AA751" i="7"/>
  <c r="AA752" i="7"/>
  <c r="AA753" i="7"/>
  <c r="AA754" i="7"/>
  <c r="AA755" i="7"/>
  <c r="AA756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311" i="7"/>
  <c r="Z312" i="7"/>
  <c r="Z313" i="7"/>
  <c r="Z314" i="7"/>
  <c r="Z315" i="7"/>
  <c r="Z316" i="7"/>
  <c r="Z317" i="7"/>
  <c r="Z318" i="7"/>
  <c r="Z319" i="7"/>
  <c r="Z320" i="7"/>
  <c r="Z321" i="7"/>
  <c r="Z322" i="7"/>
  <c r="Z323" i="7"/>
  <c r="Z324" i="7"/>
  <c r="Z325" i="7"/>
  <c r="Z326" i="7"/>
  <c r="Z327" i="7"/>
  <c r="Z328" i="7"/>
  <c r="Z329" i="7"/>
  <c r="Z330" i="7"/>
  <c r="Z331" i="7"/>
  <c r="Z332" i="7"/>
  <c r="Z333" i="7"/>
  <c r="Z334" i="7"/>
  <c r="Z335" i="7"/>
  <c r="Z336" i="7"/>
  <c r="Z337" i="7"/>
  <c r="Z338" i="7"/>
  <c r="Z339" i="7"/>
  <c r="Z340" i="7"/>
  <c r="Z341" i="7"/>
  <c r="Z342" i="7"/>
  <c r="Z343" i="7"/>
  <c r="Z344" i="7"/>
  <c r="Z345" i="7"/>
  <c r="Z346" i="7"/>
  <c r="Z347" i="7"/>
  <c r="Z348" i="7"/>
  <c r="Z349" i="7"/>
  <c r="Z350" i="7"/>
  <c r="Z351" i="7"/>
  <c r="Z352" i="7"/>
  <c r="Z353" i="7"/>
  <c r="Z354" i="7"/>
  <c r="Z355" i="7"/>
  <c r="Z356" i="7"/>
  <c r="Z357" i="7"/>
  <c r="Z358" i="7"/>
  <c r="Z359" i="7"/>
  <c r="Z360" i="7"/>
  <c r="Z361" i="7"/>
  <c r="Z362" i="7"/>
  <c r="Z363" i="7"/>
  <c r="Z364" i="7"/>
  <c r="Z365" i="7"/>
  <c r="Z366" i="7"/>
  <c r="Z367" i="7"/>
  <c r="Z368" i="7"/>
  <c r="Z369" i="7"/>
  <c r="Z370" i="7"/>
  <c r="Z371" i="7"/>
  <c r="Z372" i="7"/>
  <c r="Z373" i="7"/>
  <c r="Z374" i="7"/>
  <c r="Z375" i="7"/>
  <c r="Z376" i="7"/>
  <c r="Z377" i="7"/>
  <c r="Z378" i="7"/>
  <c r="Z379" i="7"/>
  <c r="Z380" i="7"/>
  <c r="Z381" i="7"/>
  <c r="Z382" i="7"/>
  <c r="Z383" i="7"/>
  <c r="Z384" i="7"/>
  <c r="Z385" i="7"/>
  <c r="Z386" i="7"/>
  <c r="Z387" i="7"/>
  <c r="Z388" i="7"/>
  <c r="Z389" i="7"/>
  <c r="Z390" i="7"/>
  <c r="Z391" i="7"/>
  <c r="Z392" i="7"/>
  <c r="Z393" i="7"/>
  <c r="Z394" i="7"/>
  <c r="Z395" i="7"/>
  <c r="Z396" i="7"/>
  <c r="Z397" i="7"/>
  <c r="Z398" i="7"/>
  <c r="Z399" i="7"/>
  <c r="Z400" i="7"/>
  <c r="Z401" i="7"/>
  <c r="Z402" i="7"/>
  <c r="Z403" i="7"/>
  <c r="Z404" i="7"/>
  <c r="Z405" i="7"/>
  <c r="Z406" i="7"/>
  <c r="Z407" i="7"/>
  <c r="Z408" i="7"/>
  <c r="Z409" i="7"/>
  <c r="Z410" i="7"/>
  <c r="Z411" i="7"/>
  <c r="Z412" i="7"/>
  <c r="Z413" i="7"/>
  <c r="Z414" i="7"/>
  <c r="Z415" i="7"/>
  <c r="Z416" i="7"/>
  <c r="Z417" i="7"/>
  <c r="Z418" i="7"/>
  <c r="Z419" i="7"/>
  <c r="Z420" i="7"/>
  <c r="Z421" i="7"/>
  <c r="Z422" i="7"/>
  <c r="Z423" i="7"/>
  <c r="Z424" i="7"/>
  <c r="Z425" i="7"/>
  <c r="Z426" i="7"/>
  <c r="Z427" i="7"/>
  <c r="Z428" i="7"/>
  <c r="Z429" i="7"/>
  <c r="Z430" i="7"/>
  <c r="Z431" i="7"/>
  <c r="Z432" i="7"/>
  <c r="Z433" i="7"/>
  <c r="Z434" i="7"/>
  <c r="Z435" i="7"/>
  <c r="Z436" i="7"/>
  <c r="Z437" i="7"/>
  <c r="Z438" i="7"/>
  <c r="Z439" i="7"/>
  <c r="Z440" i="7"/>
  <c r="Z441" i="7"/>
  <c r="Z442" i="7"/>
  <c r="Z443" i="7"/>
  <c r="Z444" i="7"/>
  <c r="Z445" i="7"/>
  <c r="Z446" i="7"/>
  <c r="Z447" i="7"/>
  <c r="Z448" i="7"/>
  <c r="Z449" i="7"/>
  <c r="Z450" i="7"/>
  <c r="Z451" i="7"/>
  <c r="Z452" i="7"/>
  <c r="Z453" i="7"/>
  <c r="Z454" i="7"/>
  <c r="Z455" i="7"/>
  <c r="Z456" i="7"/>
  <c r="Z457" i="7"/>
  <c r="Z458" i="7"/>
  <c r="Z459" i="7"/>
  <c r="Z460" i="7"/>
  <c r="Z461" i="7"/>
  <c r="Z462" i="7"/>
  <c r="Z463" i="7"/>
  <c r="Z464" i="7"/>
  <c r="Z465" i="7"/>
  <c r="Z466" i="7"/>
  <c r="Z467" i="7"/>
  <c r="Z468" i="7"/>
  <c r="Z469" i="7"/>
  <c r="Z470" i="7"/>
  <c r="Z471" i="7"/>
  <c r="Z472" i="7"/>
  <c r="Z473" i="7"/>
  <c r="Z474" i="7"/>
  <c r="Z475" i="7"/>
  <c r="Z476" i="7"/>
  <c r="Z477" i="7"/>
  <c r="Z478" i="7"/>
  <c r="Z479" i="7"/>
  <c r="Z480" i="7"/>
  <c r="Z481" i="7"/>
  <c r="Z482" i="7"/>
  <c r="Z483" i="7"/>
  <c r="Z484" i="7"/>
  <c r="Z485" i="7"/>
  <c r="Z486" i="7"/>
  <c r="Z487" i="7"/>
  <c r="Z488" i="7"/>
  <c r="Z489" i="7"/>
  <c r="Z490" i="7"/>
  <c r="Z491" i="7"/>
  <c r="Z492" i="7"/>
  <c r="Z493" i="7"/>
  <c r="Z494" i="7"/>
  <c r="Z495" i="7"/>
  <c r="Z496" i="7"/>
  <c r="Z497" i="7"/>
  <c r="Z498" i="7"/>
  <c r="Z499" i="7"/>
  <c r="Z500" i="7"/>
  <c r="Z501" i="7"/>
  <c r="Z502" i="7"/>
  <c r="Z503" i="7"/>
  <c r="Z504" i="7"/>
  <c r="Z505" i="7"/>
  <c r="Z506" i="7"/>
  <c r="Z507" i="7"/>
  <c r="Z508" i="7"/>
  <c r="Z509" i="7"/>
  <c r="Z510" i="7"/>
  <c r="Z511" i="7"/>
  <c r="Z512" i="7"/>
  <c r="Z513" i="7"/>
  <c r="Z514" i="7"/>
  <c r="Z515" i="7"/>
  <c r="Z516" i="7"/>
  <c r="Z517" i="7"/>
  <c r="Z518" i="7"/>
  <c r="Z519" i="7"/>
  <c r="Z520" i="7"/>
  <c r="Z521" i="7"/>
  <c r="Z522" i="7"/>
  <c r="Z523" i="7"/>
  <c r="Z524" i="7"/>
  <c r="Z525" i="7"/>
  <c r="Z526" i="7"/>
  <c r="Z527" i="7"/>
  <c r="Z528" i="7"/>
  <c r="Z529" i="7"/>
  <c r="Z530" i="7"/>
  <c r="Z531" i="7"/>
  <c r="Z532" i="7"/>
  <c r="Z533" i="7"/>
  <c r="Z534" i="7"/>
  <c r="Z535" i="7"/>
  <c r="Z536" i="7"/>
  <c r="Z537" i="7"/>
  <c r="Z538" i="7"/>
  <c r="Z539" i="7"/>
  <c r="Z540" i="7"/>
  <c r="Z541" i="7"/>
  <c r="Z542" i="7"/>
  <c r="Z543" i="7"/>
  <c r="Z544" i="7"/>
  <c r="Z545" i="7"/>
  <c r="Z546" i="7"/>
  <c r="Z547" i="7"/>
  <c r="Z548" i="7"/>
  <c r="Z549" i="7"/>
  <c r="Z550" i="7"/>
  <c r="Z551" i="7"/>
  <c r="Z552" i="7"/>
  <c r="Z553" i="7"/>
  <c r="Z554" i="7"/>
  <c r="Z555" i="7"/>
  <c r="Z556" i="7"/>
  <c r="Z557" i="7"/>
  <c r="Z558" i="7"/>
  <c r="Z559" i="7"/>
  <c r="Z560" i="7"/>
  <c r="Z561" i="7"/>
  <c r="Z562" i="7"/>
  <c r="Z563" i="7"/>
  <c r="Z564" i="7"/>
  <c r="Z565" i="7"/>
  <c r="Z566" i="7"/>
  <c r="Z567" i="7"/>
  <c r="Z568" i="7"/>
  <c r="Z569" i="7"/>
  <c r="Z570" i="7"/>
  <c r="Z571" i="7"/>
  <c r="Z572" i="7"/>
  <c r="Z573" i="7"/>
  <c r="Z574" i="7"/>
  <c r="Z575" i="7"/>
  <c r="Z576" i="7"/>
  <c r="Z577" i="7"/>
  <c r="Z578" i="7"/>
  <c r="Z579" i="7"/>
  <c r="Z580" i="7"/>
  <c r="Z581" i="7"/>
  <c r="Z582" i="7"/>
  <c r="Z583" i="7"/>
  <c r="Z584" i="7"/>
  <c r="Z585" i="7"/>
  <c r="Z586" i="7"/>
  <c r="Z587" i="7"/>
  <c r="Z588" i="7"/>
  <c r="Z589" i="7"/>
  <c r="Z590" i="7"/>
  <c r="Z591" i="7"/>
  <c r="Z592" i="7"/>
  <c r="Z593" i="7"/>
  <c r="Z594" i="7"/>
  <c r="Z595" i="7"/>
  <c r="Z596" i="7"/>
  <c r="Z597" i="7"/>
  <c r="Z598" i="7"/>
  <c r="Z599" i="7"/>
  <c r="Z600" i="7"/>
  <c r="Z601" i="7"/>
  <c r="Z602" i="7"/>
  <c r="Z603" i="7"/>
  <c r="Z604" i="7"/>
  <c r="Z605" i="7"/>
  <c r="Z606" i="7"/>
  <c r="Z607" i="7"/>
  <c r="Z608" i="7"/>
  <c r="Z609" i="7"/>
  <c r="Z610" i="7"/>
  <c r="Z611" i="7"/>
  <c r="Z612" i="7"/>
  <c r="Z613" i="7"/>
  <c r="Z614" i="7"/>
  <c r="Z615" i="7"/>
  <c r="Z616" i="7"/>
  <c r="Z617" i="7"/>
  <c r="Z618" i="7"/>
  <c r="Z619" i="7"/>
  <c r="Z620" i="7"/>
  <c r="Z621" i="7"/>
  <c r="Z622" i="7"/>
  <c r="Z623" i="7"/>
  <c r="Z624" i="7"/>
  <c r="Z625" i="7"/>
  <c r="Z626" i="7"/>
  <c r="Z627" i="7"/>
  <c r="Z628" i="7"/>
  <c r="Z629" i="7"/>
  <c r="Z630" i="7"/>
  <c r="Z631" i="7"/>
  <c r="Z632" i="7"/>
  <c r="Z633" i="7"/>
  <c r="Z634" i="7"/>
  <c r="Z635" i="7"/>
  <c r="Z636" i="7"/>
  <c r="Z637" i="7"/>
  <c r="Z638" i="7"/>
  <c r="Z639" i="7"/>
  <c r="Z640" i="7"/>
  <c r="Z641" i="7"/>
  <c r="Z642" i="7"/>
  <c r="Z643" i="7"/>
  <c r="Z644" i="7"/>
  <c r="Z645" i="7"/>
  <c r="Z646" i="7"/>
  <c r="Z647" i="7"/>
  <c r="Z648" i="7"/>
  <c r="Z649" i="7"/>
  <c r="Z650" i="7"/>
  <c r="Z651" i="7"/>
  <c r="Z652" i="7"/>
  <c r="Z653" i="7"/>
  <c r="Z654" i="7"/>
  <c r="Z655" i="7"/>
  <c r="Z656" i="7"/>
  <c r="Z657" i="7"/>
  <c r="Z658" i="7"/>
  <c r="Z659" i="7"/>
  <c r="Z660" i="7"/>
  <c r="Z661" i="7"/>
  <c r="Z662" i="7"/>
  <c r="Z663" i="7"/>
  <c r="Z664" i="7"/>
  <c r="Z665" i="7"/>
  <c r="Z666" i="7"/>
  <c r="Z667" i="7"/>
  <c r="Z668" i="7"/>
  <c r="Z669" i="7"/>
  <c r="Z670" i="7"/>
  <c r="Z671" i="7"/>
  <c r="Z672" i="7"/>
  <c r="Z673" i="7"/>
  <c r="Z674" i="7"/>
  <c r="Z675" i="7"/>
  <c r="Z676" i="7"/>
  <c r="Z677" i="7"/>
  <c r="Z678" i="7"/>
  <c r="Z679" i="7"/>
  <c r="Z680" i="7"/>
  <c r="Z681" i="7"/>
  <c r="Z682" i="7"/>
  <c r="Z683" i="7"/>
  <c r="Z684" i="7"/>
  <c r="Z685" i="7"/>
  <c r="Z686" i="7"/>
  <c r="Z687" i="7"/>
  <c r="Z688" i="7"/>
  <c r="Z689" i="7"/>
  <c r="Z690" i="7"/>
  <c r="Z691" i="7"/>
  <c r="Z692" i="7"/>
  <c r="Z693" i="7"/>
  <c r="Z694" i="7"/>
  <c r="Z695" i="7"/>
  <c r="Z696" i="7"/>
  <c r="Z697" i="7"/>
  <c r="Z698" i="7"/>
  <c r="Z699" i="7"/>
  <c r="Z700" i="7"/>
  <c r="Z701" i="7"/>
  <c r="Z702" i="7"/>
  <c r="Z703" i="7"/>
  <c r="Z704" i="7"/>
  <c r="Z705" i="7"/>
  <c r="Z706" i="7"/>
  <c r="Z707" i="7"/>
  <c r="Z708" i="7"/>
  <c r="Z709" i="7"/>
  <c r="Z710" i="7"/>
  <c r="Z711" i="7"/>
  <c r="Z712" i="7"/>
  <c r="Z713" i="7"/>
  <c r="Z714" i="7"/>
  <c r="Z715" i="7"/>
  <c r="Z716" i="7"/>
  <c r="Z717" i="7"/>
  <c r="Z718" i="7"/>
  <c r="Z719" i="7"/>
  <c r="Z720" i="7"/>
  <c r="Z721" i="7"/>
  <c r="Z722" i="7"/>
  <c r="Z723" i="7"/>
  <c r="Z724" i="7"/>
  <c r="Z725" i="7"/>
  <c r="Z726" i="7"/>
  <c r="Z727" i="7"/>
  <c r="Z728" i="7"/>
  <c r="Z729" i="7"/>
  <c r="Z730" i="7"/>
  <c r="Z731" i="7"/>
  <c r="Z732" i="7"/>
  <c r="Z733" i="7"/>
  <c r="Z734" i="7"/>
  <c r="Z735" i="7"/>
  <c r="Z736" i="7"/>
  <c r="Z737" i="7"/>
  <c r="Z738" i="7"/>
  <c r="Z739" i="7"/>
  <c r="Z740" i="7"/>
  <c r="Z741" i="7"/>
  <c r="Z742" i="7"/>
  <c r="Z743" i="7"/>
  <c r="Z744" i="7"/>
  <c r="Z745" i="7"/>
  <c r="Z746" i="7"/>
  <c r="Z747" i="7"/>
  <c r="Z748" i="7"/>
  <c r="Z749" i="7"/>
  <c r="Z750" i="7"/>
  <c r="Z751" i="7"/>
  <c r="Z752" i="7"/>
  <c r="Z753" i="7"/>
  <c r="Z754" i="7"/>
  <c r="Z755" i="7"/>
  <c r="Z756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311" i="7"/>
  <c r="Y312" i="7"/>
  <c r="Y313" i="7"/>
  <c r="Y314" i="7"/>
  <c r="Y315" i="7"/>
  <c r="Y316" i="7"/>
  <c r="Y317" i="7"/>
  <c r="Y318" i="7"/>
  <c r="Y319" i="7"/>
  <c r="Y320" i="7"/>
  <c r="Y321" i="7"/>
  <c r="Y322" i="7"/>
  <c r="Y323" i="7"/>
  <c r="Y324" i="7"/>
  <c r="Y325" i="7"/>
  <c r="Y326" i="7"/>
  <c r="Y327" i="7"/>
  <c r="Y328" i="7"/>
  <c r="Y329" i="7"/>
  <c r="Y330" i="7"/>
  <c r="Y331" i="7"/>
  <c r="Y332" i="7"/>
  <c r="Y333" i="7"/>
  <c r="Y334" i="7"/>
  <c r="Y335" i="7"/>
  <c r="Y336" i="7"/>
  <c r="Y337" i="7"/>
  <c r="Y338" i="7"/>
  <c r="Y339" i="7"/>
  <c r="Y340" i="7"/>
  <c r="Y341" i="7"/>
  <c r="Y342" i="7"/>
  <c r="Y343" i="7"/>
  <c r="Y344" i="7"/>
  <c r="Y345" i="7"/>
  <c r="Y346" i="7"/>
  <c r="Y347" i="7"/>
  <c r="Y348" i="7"/>
  <c r="Y349" i="7"/>
  <c r="Y350" i="7"/>
  <c r="Y351" i="7"/>
  <c r="Y352" i="7"/>
  <c r="Y353" i="7"/>
  <c r="Y354" i="7"/>
  <c r="Y355" i="7"/>
  <c r="Y356" i="7"/>
  <c r="Y357" i="7"/>
  <c r="Y358" i="7"/>
  <c r="Y359" i="7"/>
  <c r="Y360" i="7"/>
  <c r="Y361" i="7"/>
  <c r="Y362" i="7"/>
  <c r="Y363" i="7"/>
  <c r="Y364" i="7"/>
  <c r="Y365" i="7"/>
  <c r="Y366" i="7"/>
  <c r="Y367" i="7"/>
  <c r="Y368" i="7"/>
  <c r="Y369" i="7"/>
  <c r="Y370" i="7"/>
  <c r="Y371" i="7"/>
  <c r="Y372" i="7"/>
  <c r="Y373" i="7"/>
  <c r="Y374" i="7"/>
  <c r="Y375" i="7"/>
  <c r="Y376" i="7"/>
  <c r="Y377" i="7"/>
  <c r="Y378" i="7"/>
  <c r="Y379" i="7"/>
  <c r="Y380" i="7"/>
  <c r="Y381" i="7"/>
  <c r="Y382" i="7"/>
  <c r="Y383" i="7"/>
  <c r="Y384" i="7"/>
  <c r="Y385" i="7"/>
  <c r="Y386" i="7"/>
  <c r="Y387" i="7"/>
  <c r="Y388" i="7"/>
  <c r="Y389" i="7"/>
  <c r="Y390" i="7"/>
  <c r="Y391" i="7"/>
  <c r="Y392" i="7"/>
  <c r="Y393" i="7"/>
  <c r="Y394" i="7"/>
  <c r="Y395" i="7"/>
  <c r="Y396" i="7"/>
  <c r="Y397" i="7"/>
  <c r="Y398" i="7"/>
  <c r="Y399" i="7"/>
  <c r="Y400" i="7"/>
  <c r="Y401" i="7"/>
  <c r="Y402" i="7"/>
  <c r="Y403" i="7"/>
  <c r="Y404" i="7"/>
  <c r="Y405" i="7"/>
  <c r="Y406" i="7"/>
  <c r="Y407" i="7"/>
  <c r="Y408" i="7"/>
  <c r="Y409" i="7"/>
  <c r="Y410" i="7"/>
  <c r="Y411" i="7"/>
  <c r="Y412" i="7"/>
  <c r="Y413" i="7"/>
  <c r="Y414" i="7"/>
  <c r="Y415" i="7"/>
  <c r="Y416" i="7"/>
  <c r="Y417" i="7"/>
  <c r="Y418" i="7"/>
  <c r="Y419" i="7"/>
  <c r="Y420" i="7"/>
  <c r="Y421" i="7"/>
  <c r="Y422" i="7"/>
  <c r="Y423" i="7"/>
  <c r="Y424" i="7"/>
  <c r="Y425" i="7"/>
  <c r="Y426" i="7"/>
  <c r="Y427" i="7"/>
  <c r="Y428" i="7"/>
  <c r="Y429" i="7"/>
  <c r="Y430" i="7"/>
  <c r="Y431" i="7"/>
  <c r="Y432" i="7"/>
  <c r="Y433" i="7"/>
  <c r="Y434" i="7"/>
  <c r="Y435" i="7"/>
  <c r="Y436" i="7"/>
  <c r="Y437" i="7"/>
  <c r="Y438" i="7"/>
  <c r="Y439" i="7"/>
  <c r="Y440" i="7"/>
  <c r="Y441" i="7"/>
  <c r="Y442" i="7"/>
  <c r="Y443" i="7"/>
  <c r="Y444" i="7"/>
  <c r="Y445" i="7"/>
  <c r="Y446" i="7"/>
  <c r="Y447" i="7"/>
  <c r="Y448" i="7"/>
  <c r="Y449" i="7"/>
  <c r="Y450" i="7"/>
  <c r="Y451" i="7"/>
  <c r="Y452" i="7"/>
  <c r="Y453" i="7"/>
  <c r="Y454" i="7"/>
  <c r="Y455" i="7"/>
  <c r="Y456" i="7"/>
  <c r="Y457" i="7"/>
  <c r="Y458" i="7"/>
  <c r="Y459" i="7"/>
  <c r="Y460" i="7"/>
  <c r="Y461" i="7"/>
  <c r="Y462" i="7"/>
  <c r="Y463" i="7"/>
  <c r="Y464" i="7"/>
  <c r="Y465" i="7"/>
  <c r="Y466" i="7"/>
  <c r="Y467" i="7"/>
  <c r="Y468" i="7"/>
  <c r="Y469" i="7"/>
  <c r="Y470" i="7"/>
  <c r="Y471" i="7"/>
  <c r="Y472" i="7"/>
  <c r="Y473" i="7"/>
  <c r="Y474" i="7"/>
  <c r="Y475" i="7"/>
  <c r="Y476" i="7"/>
  <c r="Y477" i="7"/>
  <c r="Y478" i="7"/>
  <c r="Y479" i="7"/>
  <c r="Y480" i="7"/>
  <c r="Y481" i="7"/>
  <c r="Y482" i="7"/>
  <c r="Y483" i="7"/>
  <c r="Y484" i="7"/>
  <c r="Y485" i="7"/>
  <c r="Y486" i="7"/>
  <c r="Y487" i="7"/>
  <c r="Y488" i="7"/>
  <c r="Y489" i="7"/>
  <c r="Y490" i="7"/>
  <c r="Y491" i="7"/>
  <c r="Y492" i="7"/>
  <c r="Y493" i="7"/>
  <c r="Y494" i="7"/>
  <c r="Y495" i="7"/>
  <c r="Y496" i="7"/>
  <c r="Y497" i="7"/>
  <c r="Y498" i="7"/>
  <c r="Y499" i="7"/>
  <c r="Y500" i="7"/>
  <c r="Y501" i="7"/>
  <c r="Y502" i="7"/>
  <c r="Y503" i="7"/>
  <c r="Y504" i="7"/>
  <c r="Y505" i="7"/>
  <c r="Y506" i="7"/>
  <c r="Y507" i="7"/>
  <c r="Y508" i="7"/>
  <c r="Y509" i="7"/>
  <c r="Y510" i="7"/>
  <c r="Y511" i="7"/>
  <c r="Y512" i="7"/>
  <c r="Y513" i="7"/>
  <c r="Y514" i="7"/>
  <c r="Y515" i="7"/>
  <c r="Y516" i="7"/>
  <c r="Y517" i="7"/>
  <c r="Y518" i="7"/>
  <c r="Y519" i="7"/>
  <c r="Y520" i="7"/>
  <c r="Y521" i="7"/>
  <c r="Y522" i="7"/>
  <c r="Y523" i="7"/>
  <c r="Y524" i="7"/>
  <c r="Y525" i="7"/>
  <c r="Y526" i="7"/>
  <c r="Y527" i="7"/>
  <c r="Y528" i="7"/>
  <c r="Y529" i="7"/>
  <c r="Y530" i="7"/>
  <c r="Y531" i="7"/>
  <c r="Y532" i="7"/>
  <c r="Y533" i="7"/>
  <c r="Y534" i="7"/>
  <c r="Y535" i="7"/>
  <c r="Y536" i="7"/>
  <c r="Y537" i="7"/>
  <c r="Y538" i="7"/>
  <c r="Y539" i="7"/>
  <c r="Y540" i="7"/>
  <c r="Y541" i="7"/>
  <c r="Y542" i="7"/>
  <c r="Y543" i="7"/>
  <c r="Y544" i="7"/>
  <c r="Y545" i="7"/>
  <c r="Y546" i="7"/>
  <c r="Y547" i="7"/>
  <c r="Y548" i="7"/>
  <c r="Y549" i="7"/>
  <c r="Y550" i="7"/>
  <c r="Y551" i="7"/>
  <c r="Y552" i="7"/>
  <c r="Y553" i="7"/>
  <c r="Y554" i="7"/>
  <c r="Y555" i="7"/>
  <c r="Y556" i="7"/>
  <c r="Y557" i="7"/>
  <c r="Y558" i="7"/>
  <c r="Y559" i="7"/>
  <c r="Y560" i="7"/>
  <c r="Y561" i="7"/>
  <c r="Y562" i="7"/>
  <c r="Y563" i="7"/>
  <c r="Y564" i="7"/>
  <c r="Y565" i="7"/>
  <c r="Y566" i="7"/>
  <c r="Y567" i="7"/>
  <c r="Y568" i="7"/>
  <c r="Y569" i="7"/>
  <c r="Y570" i="7"/>
  <c r="Y571" i="7"/>
  <c r="Y572" i="7"/>
  <c r="Y573" i="7"/>
  <c r="Y574" i="7"/>
  <c r="Y575" i="7"/>
  <c r="Y576" i="7"/>
  <c r="Y577" i="7"/>
  <c r="Y578" i="7"/>
  <c r="Y579" i="7"/>
  <c r="Y580" i="7"/>
  <c r="Y581" i="7"/>
  <c r="Y582" i="7"/>
  <c r="Y583" i="7"/>
  <c r="Y584" i="7"/>
  <c r="Y585" i="7"/>
  <c r="Y586" i="7"/>
  <c r="Y587" i="7"/>
  <c r="Y588" i="7"/>
  <c r="Y589" i="7"/>
  <c r="Y590" i="7"/>
  <c r="Y591" i="7"/>
  <c r="Y592" i="7"/>
  <c r="Y593" i="7"/>
  <c r="Y594" i="7"/>
  <c r="Y595" i="7"/>
  <c r="Y596" i="7"/>
  <c r="Y597" i="7"/>
  <c r="Y598" i="7"/>
  <c r="Y599" i="7"/>
  <c r="Y600" i="7"/>
  <c r="Y601" i="7"/>
  <c r="Y602" i="7"/>
  <c r="Y603" i="7"/>
  <c r="Y604" i="7"/>
  <c r="Y605" i="7"/>
  <c r="Y606" i="7"/>
  <c r="Y607" i="7"/>
  <c r="Y608" i="7"/>
  <c r="Y609" i="7"/>
  <c r="Y610" i="7"/>
  <c r="Y611" i="7"/>
  <c r="Y612" i="7"/>
  <c r="Y613" i="7"/>
  <c r="Y614" i="7"/>
  <c r="Y615" i="7"/>
  <c r="Y616" i="7"/>
  <c r="Y617" i="7"/>
  <c r="Y618" i="7"/>
  <c r="Y619" i="7"/>
  <c r="Y620" i="7"/>
  <c r="Y621" i="7"/>
  <c r="Y622" i="7"/>
  <c r="Y623" i="7"/>
  <c r="Y624" i="7"/>
  <c r="Y625" i="7"/>
  <c r="Y626" i="7"/>
  <c r="Y627" i="7"/>
  <c r="Y628" i="7"/>
  <c r="Y629" i="7"/>
  <c r="Y630" i="7"/>
  <c r="Y631" i="7"/>
  <c r="Y632" i="7"/>
  <c r="Y633" i="7"/>
  <c r="Y634" i="7"/>
  <c r="Y635" i="7"/>
  <c r="Y636" i="7"/>
  <c r="Y637" i="7"/>
  <c r="Y638" i="7"/>
  <c r="Y639" i="7"/>
  <c r="Y640" i="7"/>
  <c r="Y641" i="7"/>
  <c r="Y642" i="7"/>
  <c r="Y643" i="7"/>
  <c r="Y644" i="7"/>
  <c r="Y645" i="7"/>
  <c r="Y646" i="7"/>
  <c r="Y647" i="7"/>
  <c r="Y648" i="7"/>
  <c r="Y649" i="7"/>
  <c r="Y650" i="7"/>
  <c r="Y651" i="7"/>
  <c r="Y652" i="7"/>
  <c r="Y653" i="7"/>
  <c r="Y654" i="7"/>
  <c r="Y655" i="7"/>
  <c r="Y656" i="7"/>
  <c r="Y657" i="7"/>
  <c r="Y658" i="7"/>
  <c r="Y659" i="7"/>
  <c r="Y660" i="7"/>
  <c r="Y661" i="7"/>
  <c r="Y662" i="7"/>
  <c r="Y663" i="7"/>
  <c r="Y664" i="7"/>
  <c r="Y665" i="7"/>
  <c r="Y666" i="7"/>
  <c r="Y667" i="7"/>
  <c r="Y668" i="7"/>
  <c r="Y669" i="7"/>
  <c r="Y670" i="7"/>
  <c r="Y671" i="7"/>
  <c r="Y672" i="7"/>
  <c r="Y673" i="7"/>
  <c r="Y674" i="7"/>
  <c r="Y675" i="7"/>
  <c r="Y676" i="7"/>
  <c r="Y677" i="7"/>
  <c r="Y678" i="7"/>
  <c r="Y679" i="7"/>
  <c r="Y680" i="7"/>
  <c r="Y681" i="7"/>
  <c r="Y682" i="7"/>
  <c r="Y683" i="7"/>
  <c r="Y684" i="7"/>
  <c r="Y685" i="7"/>
  <c r="Y686" i="7"/>
  <c r="Y687" i="7"/>
  <c r="Y688" i="7"/>
  <c r="Y689" i="7"/>
  <c r="Y690" i="7"/>
  <c r="Y691" i="7"/>
  <c r="Y692" i="7"/>
  <c r="Y693" i="7"/>
  <c r="Y694" i="7"/>
  <c r="Y695" i="7"/>
  <c r="Y696" i="7"/>
  <c r="Y697" i="7"/>
  <c r="Y698" i="7"/>
  <c r="Y699" i="7"/>
  <c r="Y700" i="7"/>
  <c r="Y701" i="7"/>
  <c r="Y702" i="7"/>
  <c r="Y703" i="7"/>
  <c r="Y704" i="7"/>
  <c r="Y705" i="7"/>
  <c r="Y706" i="7"/>
  <c r="Y707" i="7"/>
  <c r="Y708" i="7"/>
  <c r="Y709" i="7"/>
  <c r="Y710" i="7"/>
  <c r="Y711" i="7"/>
  <c r="Y712" i="7"/>
  <c r="Y713" i="7"/>
  <c r="Y714" i="7"/>
  <c r="Y715" i="7"/>
  <c r="Y716" i="7"/>
  <c r="Y717" i="7"/>
  <c r="Y718" i="7"/>
  <c r="Y719" i="7"/>
  <c r="Y720" i="7"/>
  <c r="Y721" i="7"/>
  <c r="Y722" i="7"/>
  <c r="Y723" i="7"/>
  <c r="Y724" i="7"/>
  <c r="Y725" i="7"/>
  <c r="Y726" i="7"/>
  <c r="Y727" i="7"/>
  <c r="Y728" i="7"/>
  <c r="Y729" i="7"/>
  <c r="Y730" i="7"/>
  <c r="Y731" i="7"/>
  <c r="Y732" i="7"/>
  <c r="Y733" i="7"/>
  <c r="Y734" i="7"/>
  <c r="Y735" i="7"/>
  <c r="Y736" i="7"/>
  <c r="Y737" i="7"/>
  <c r="Y738" i="7"/>
  <c r="Y739" i="7"/>
  <c r="Y740" i="7"/>
  <c r="Y741" i="7"/>
  <c r="Y742" i="7"/>
  <c r="Y743" i="7"/>
  <c r="Y744" i="7"/>
  <c r="Y745" i="7"/>
  <c r="Y746" i="7"/>
  <c r="Y747" i="7"/>
  <c r="Y748" i="7"/>
  <c r="Y749" i="7"/>
  <c r="Y750" i="7"/>
  <c r="Y751" i="7"/>
  <c r="Y752" i="7"/>
  <c r="Y753" i="7"/>
  <c r="Y754" i="7"/>
  <c r="Y755" i="7"/>
  <c r="Y756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W717" i="7"/>
  <c r="W718" i="7"/>
  <c r="W719" i="7"/>
  <c r="W720" i="7"/>
  <c r="W721" i="7"/>
  <c r="W722" i="7"/>
  <c r="W723" i="7"/>
  <c r="W724" i="7"/>
  <c r="W725" i="7"/>
  <c r="W726" i="7"/>
  <c r="W727" i="7"/>
  <c r="W728" i="7"/>
  <c r="W729" i="7"/>
  <c r="W730" i="7"/>
  <c r="W731" i="7"/>
  <c r="W732" i="7"/>
  <c r="W733" i="7"/>
  <c r="W734" i="7"/>
  <c r="W735" i="7"/>
  <c r="W736" i="7"/>
  <c r="W737" i="7"/>
  <c r="W738" i="7"/>
  <c r="W739" i="7"/>
  <c r="W740" i="7"/>
  <c r="W741" i="7"/>
  <c r="W742" i="7"/>
  <c r="W743" i="7"/>
  <c r="W744" i="7"/>
  <c r="W745" i="7"/>
  <c r="W746" i="7"/>
  <c r="W747" i="7"/>
  <c r="W748" i="7"/>
  <c r="W749" i="7"/>
  <c r="W750" i="7"/>
  <c r="W751" i="7"/>
  <c r="W752" i="7"/>
  <c r="W753" i="7"/>
  <c r="W754" i="7"/>
  <c r="W755" i="7"/>
  <c r="W756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U48" i="7"/>
  <c r="AG47" i="11" s="1"/>
  <c r="U49" i="7"/>
  <c r="AG48" i="11" s="1"/>
  <c r="U50" i="7"/>
  <c r="AG49" i="11" s="1"/>
  <c r="U51" i="7"/>
  <c r="AG50" i="11" s="1"/>
  <c r="U52" i="7"/>
  <c r="AG51" i="11" s="1"/>
  <c r="U53" i="7"/>
  <c r="AG52" i="11" s="1"/>
  <c r="U54" i="7"/>
  <c r="AG53" i="11" s="1"/>
  <c r="U55" i="7"/>
  <c r="AG54" i="11" s="1"/>
  <c r="U56" i="7"/>
  <c r="AG55" i="11" s="1"/>
  <c r="U57" i="7"/>
  <c r="AG56" i="11" s="1"/>
  <c r="U58" i="7"/>
  <c r="AG57" i="11" s="1"/>
  <c r="U59" i="7"/>
  <c r="AG58" i="11" s="1"/>
  <c r="U60" i="7"/>
  <c r="AG59" i="11" s="1"/>
  <c r="U61" i="7"/>
  <c r="AG60" i="11" s="1"/>
  <c r="U62" i="7"/>
  <c r="AG61" i="11" s="1"/>
  <c r="U63" i="7"/>
  <c r="AG62" i="11" s="1"/>
  <c r="U64" i="7"/>
  <c r="AG63" i="11" s="1"/>
  <c r="U65" i="7"/>
  <c r="AG64" i="11" s="1"/>
  <c r="U66" i="7"/>
  <c r="AG65" i="11" s="1"/>
  <c r="U67" i="7"/>
  <c r="AG66" i="11" s="1"/>
  <c r="U68" i="7"/>
  <c r="AG67" i="11" s="1"/>
  <c r="U69" i="7"/>
  <c r="AG68" i="11" s="1"/>
  <c r="U70" i="7"/>
  <c r="AG69" i="11" s="1"/>
  <c r="U71" i="7"/>
  <c r="AG70" i="11" s="1"/>
  <c r="U72" i="7"/>
  <c r="AG71" i="11" s="1"/>
  <c r="U73" i="7"/>
  <c r="AG72" i="11" s="1"/>
  <c r="U74" i="7"/>
  <c r="AG73" i="11" s="1"/>
  <c r="U75" i="7"/>
  <c r="AG74" i="11" s="1"/>
  <c r="U76" i="7"/>
  <c r="AG75" i="11" s="1"/>
  <c r="U77" i="7"/>
  <c r="AG76" i="11" s="1"/>
  <c r="U78" i="7"/>
  <c r="AG77" i="11" s="1"/>
  <c r="U79" i="7"/>
  <c r="AG78" i="11" s="1"/>
  <c r="U80" i="7"/>
  <c r="AG79" i="11" s="1"/>
  <c r="U81" i="7"/>
  <c r="AG80" i="11" s="1"/>
  <c r="U82" i="7"/>
  <c r="AG81" i="11" s="1"/>
  <c r="U83" i="7"/>
  <c r="AG82" i="11" s="1"/>
  <c r="U84" i="7"/>
  <c r="AG83" i="11" s="1"/>
  <c r="U85" i="7"/>
  <c r="AG84" i="11" s="1"/>
  <c r="U86" i="7"/>
  <c r="AG85" i="11" s="1"/>
  <c r="U87" i="7"/>
  <c r="AG86" i="11" s="1"/>
  <c r="U88" i="7"/>
  <c r="AG87" i="11" s="1"/>
  <c r="U89" i="7"/>
  <c r="AG88" i="11" s="1"/>
  <c r="U90" i="7"/>
  <c r="AG89" i="11" s="1"/>
  <c r="U91" i="7"/>
  <c r="AG90" i="11" s="1"/>
  <c r="U92" i="7"/>
  <c r="AG91" i="11" s="1"/>
  <c r="U93" i="7"/>
  <c r="AG92" i="11" s="1"/>
  <c r="U94" i="7"/>
  <c r="AG93" i="11" s="1"/>
  <c r="U95" i="7"/>
  <c r="AG94" i="11" s="1"/>
  <c r="U96" i="7"/>
  <c r="AG95" i="11" s="1"/>
  <c r="U97" i="7"/>
  <c r="AG96" i="11" s="1"/>
  <c r="U98" i="7"/>
  <c r="AG97" i="11" s="1"/>
  <c r="U99" i="7"/>
  <c r="AG98" i="11" s="1"/>
  <c r="U100" i="7"/>
  <c r="AG99" i="11" s="1"/>
  <c r="U101" i="7"/>
  <c r="AG100" i="11" s="1"/>
  <c r="U102" i="7"/>
  <c r="AG101" i="11" s="1"/>
  <c r="U103" i="7"/>
  <c r="AG102" i="11" s="1"/>
  <c r="U104" i="7"/>
  <c r="AG103" i="11" s="1"/>
  <c r="U105" i="7"/>
  <c r="AG104" i="11" s="1"/>
  <c r="U106" i="7"/>
  <c r="AG105" i="11" s="1"/>
  <c r="U107" i="7"/>
  <c r="AG106" i="11" s="1"/>
  <c r="U108" i="7"/>
  <c r="AG107" i="11" s="1"/>
  <c r="U109" i="7"/>
  <c r="AG108" i="11" s="1"/>
  <c r="U110" i="7"/>
  <c r="AG109" i="11" s="1"/>
  <c r="U111" i="7"/>
  <c r="AG110" i="11" s="1"/>
  <c r="U112" i="7"/>
  <c r="AG111" i="11" s="1"/>
  <c r="U113" i="7"/>
  <c r="AG112" i="11" s="1"/>
  <c r="U114" i="7"/>
  <c r="AG113" i="11" s="1"/>
  <c r="U115" i="7"/>
  <c r="AG114" i="11" s="1"/>
  <c r="U116" i="7"/>
  <c r="AG115" i="11" s="1"/>
  <c r="U117" i="7"/>
  <c r="AG116" i="11" s="1"/>
  <c r="U118" i="7"/>
  <c r="AG117" i="11" s="1"/>
  <c r="U119" i="7"/>
  <c r="AG118" i="11" s="1"/>
  <c r="U120" i="7"/>
  <c r="AG119" i="11" s="1"/>
  <c r="U121" i="7"/>
  <c r="AG120" i="11" s="1"/>
  <c r="U122" i="7"/>
  <c r="AG121" i="11" s="1"/>
  <c r="U123" i="7"/>
  <c r="AG122" i="11" s="1"/>
  <c r="U124" i="7"/>
  <c r="AG123" i="11" s="1"/>
  <c r="U125" i="7"/>
  <c r="AG124" i="11" s="1"/>
  <c r="U126" i="7"/>
  <c r="AG125" i="11" s="1"/>
  <c r="U127" i="7"/>
  <c r="AG126" i="11" s="1"/>
  <c r="U128" i="7"/>
  <c r="AG127" i="11" s="1"/>
  <c r="U129" i="7"/>
  <c r="AG128" i="11" s="1"/>
  <c r="U130" i="7"/>
  <c r="AG129" i="11" s="1"/>
  <c r="U131" i="7"/>
  <c r="AG130" i="11" s="1"/>
  <c r="U132" i="7"/>
  <c r="AG131" i="11" s="1"/>
  <c r="U133" i="7"/>
  <c r="AG132" i="11" s="1"/>
  <c r="U134" i="7"/>
  <c r="AG133" i="11" s="1"/>
  <c r="U135" i="7"/>
  <c r="AG134" i="11" s="1"/>
  <c r="U136" i="7"/>
  <c r="AG135" i="11" s="1"/>
  <c r="U137" i="7"/>
  <c r="AG136" i="11" s="1"/>
  <c r="U138" i="7"/>
  <c r="AG137" i="11" s="1"/>
  <c r="U139" i="7"/>
  <c r="AG138" i="11" s="1"/>
  <c r="U140" i="7"/>
  <c r="AG139" i="11" s="1"/>
  <c r="U141" i="7"/>
  <c r="AG140" i="11" s="1"/>
  <c r="U142" i="7"/>
  <c r="AG141" i="11" s="1"/>
  <c r="U143" i="7"/>
  <c r="AG142" i="11" s="1"/>
  <c r="U144" i="7"/>
  <c r="AG143" i="11" s="1"/>
  <c r="U145" i="7"/>
  <c r="AG144" i="11" s="1"/>
  <c r="U146" i="7"/>
  <c r="AG145" i="11" s="1"/>
  <c r="U147" i="7"/>
  <c r="AG146" i="11" s="1"/>
  <c r="U148" i="7"/>
  <c r="AG147" i="11" s="1"/>
  <c r="U149" i="7"/>
  <c r="AG148" i="11" s="1"/>
  <c r="U150" i="7"/>
  <c r="AG149" i="11" s="1"/>
  <c r="U151" i="7"/>
  <c r="AG150" i="11" s="1"/>
  <c r="U152" i="7"/>
  <c r="AG151" i="11" s="1"/>
  <c r="U153" i="7"/>
  <c r="AG152" i="11" s="1"/>
  <c r="U154" i="7"/>
  <c r="AG153" i="11" s="1"/>
  <c r="U155" i="7"/>
  <c r="AG154" i="11" s="1"/>
  <c r="U156" i="7"/>
  <c r="AG155" i="11" s="1"/>
  <c r="U157" i="7"/>
  <c r="AG156" i="11" s="1"/>
  <c r="U158" i="7"/>
  <c r="AG157" i="11" s="1"/>
  <c r="U159" i="7"/>
  <c r="AG158" i="11" s="1"/>
  <c r="U160" i="7"/>
  <c r="AG159" i="11" s="1"/>
  <c r="U161" i="7"/>
  <c r="AG160" i="11" s="1"/>
  <c r="U162" i="7"/>
  <c r="AG161" i="11" s="1"/>
  <c r="U163" i="7"/>
  <c r="AG162" i="11" s="1"/>
  <c r="U164" i="7"/>
  <c r="AG163" i="11" s="1"/>
  <c r="U165" i="7"/>
  <c r="AG164" i="11" s="1"/>
  <c r="U166" i="7"/>
  <c r="AG165" i="11" s="1"/>
  <c r="U167" i="7"/>
  <c r="AG166" i="11" s="1"/>
  <c r="U168" i="7"/>
  <c r="AG167" i="11" s="1"/>
  <c r="U169" i="7"/>
  <c r="AG168" i="11" s="1"/>
  <c r="U170" i="7"/>
  <c r="AG169" i="11" s="1"/>
  <c r="U171" i="7"/>
  <c r="AG170" i="11" s="1"/>
  <c r="U172" i="7"/>
  <c r="AG171" i="11" s="1"/>
  <c r="U173" i="7"/>
  <c r="AG172" i="11" s="1"/>
  <c r="U174" i="7"/>
  <c r="AG173" i="11" s="1"/>
  <c r="U175" i="7"/>
  <c r="AG174" i="11" s="1"/>
  <c r="U176" i="7"/>
  <c r="AG175" i="11" s="1"/>
  <c r="U177" i="7"/>
  <c r="AG176" i="11" s="1"/>
  <c r="U178" i="7"/>
  <c r="AG177" i="11" s="1"/>
  <c r="U179" i="7"/>
  <c r="AG178" i="11" s="1"/>
  <c r="U180" i="7"/>
  <c r="AG179" i="11" s="1"/>
  <c r="U181" i="7"/>
  <c r="AG180" i="11" s="1"/>
  <c r="U182" i="7"/>
  <c r="AG181" i="11" s="1"/>
  <c r="U183" i="7"/>
  <c r="AG182" i="11" s="1"/>
  <c r="U184" i="7"/>
  <c r="AG183" i="11" s="1"/>
  <c r="U185" i="7"/>
  <c r="AG184" i="11" s="1"/>
  <c r="U186" i="7"/>
  <c r="AG185" i="11" s="1"/>
  <c r="U187" i="7"/>
  <c r="AG186" i="11" s="1"/>
  <c r="U188" i="7"/>
  <c r="AG187" i="11" s="1"/>
  <c r="U189" i="7"/>
  <c r="AG188" i="11" s="1"/>
  <c r="U190" i="7"/>
  <c r="AG189" i="11" s="1"/>
  <c r="U191" i="7"/>
  <c r="AG190" i="11" s="1"/>
  <c r="U192" i="7"/>
  <c r="AG191" i="11" s="1"/>
  <c r="U193" i="7"/>
  <c r="AG192" i="11" s="1"/>
  <c r="U194" i="7"/>
  <c r="AG193" i="11" s="1"/>
  <c r="U195" i="7"/>
  <c r="AG194" i="11" s="1"/>
  <c r="U196" i="7"/>
  <c r="AG195" i="11" s="1"/>
  <c r="U197" i="7"/>
  <c r="AG196" i="11" s="1"/>
  <c r="U198" i="7"/>
  <c r="AG197" i="11" s="1"/>
  <c r="U199" i="7"/>
  <c r="AG198" i="11" s="1"/>
  <c r="U200" i="7"/>
  <c r="AG199" i="11" s="1"/>
  <c r="U201" i="7"/>
  <c r="AG200" i="11" s="1"/>
  <c r="U202" i="7"/>
  <c r="AG201" i="11" s="1"/>
  <c r="U203" i="7"/>
  <c r="AG202" i="11" s="1"/>
  <c r="U204" i="7"/>
  <c r="AG203" i="11" s="1"/>
  <c r="U205" i="7"/>
  <c r="AG204" i="11" s="1"/>
  <c r="U206" i="7"/>
  <c r="AG205" i="11" s="1"/>
  <c r="U207" i="7"/>
  <c r="AG206" i="11" s="1"/>
  <c r="U208" i="7"/>
  <c r="AG207" i="11" s="1"/>
  <c r="U209" i="7"/>
  <c r="AG208" i="11" s="1"/>
  <c r="U210" i="7"/>
  <c r="AG209" i="11" s="1"/>
  <c r="U211" i="7"/>
  <c r="AG210" i="11" s="1"/>
  <c r="U212" i="7"/>
  <c r="AG211" i="11" s="1"/>
  <c r="U213" i="7"/>
  <c r="AG212" i="11" s="1"/>
  <c r="U214" i="7"/>
  <c r="AG213" i="11" s="1"/>
  <c r="U215" i="7"/>
  <c r="AG214" i="11" s="1"/>
  <c r="U216" i="7"/>
  <c r="AG215" i="11" s="1"/>
  <c r="U217" i="7"/>
  <c r="AG216" i="11" s="1"/>
  <c r="U218" i="7"/>
  <c r="AG217" i="11" s="1"/>
  <c r="U219" i="7"/>
  <c r="AG218" i="11" s="1"/>
  <c r="U220" i="7"/>
  <c r="AG219" i="11" s="1"/>
  <c r="U221" i="7"/>
  <c r="AG220" i="11" s="1"/>
  <c r="U222" i="7"/>
  <c r="AG221" i="11" s="1"/>
  <c r="U223" i="7"/>
  <c r="AG222" i="11" s="1"/>
  <c r="U224" i="7"/>
  <c r="AG223" i="11" s="1"/>
  <c r="U225" i="7"/>
  <c r="AG224" i="11" s="1"/>
  <c r="U226" i="7"/>
  <c r="AG225" i="11" s="1"/>
  <c r="U227" i="7"/>
  <c r="AG226" i="11" s="1"/>
  <c r="U228" i="7"/>
  <c r="AG227" i="11" s="1"/>
  <c r="U229" i="7"/>
  <c r="AG228" i="11" s="1"/>
  <c r="U230" i="7"/>
  <c r="AG229" i="11" s="1"/>
  <c r="U231" i="7"/>
  <c r="AG230" i="11" s="1"/>
  <c r="U232" i="7"/>
  <c r="AG231" i="11" s="1"/>
  <c r="U233" i="7"/>
  <c r="AG232" i="11" s="1"/>
  <c r="U234" i="7"/>
  <c r="AG233" i="11" s="1"/>
  <c r="U235" i="7"/>
  <c r="AG234" i="11" s="1"/>
  <c r="U236" i="7"/>
  <c r="AG235" i="11" s="1"/>
  <c r="U237" i="7"/>
  <c r="AG236" i="11" s="1"/>
  <c r="U238" i="7"/>
  <c r="AG237" i="11" s="1"/>
  <c r="U239" i="7"/>
  <c r="AG238" i="11" s="1"/>
  <c r="U240" i="7"/>
  <c r="AG239" i="11" s="1"/>
  <c r="U241" i="7"/>
  <c r="AG240" i="11" s="1"/>
  <c r="U242" i="7"/>
  <c r="AG241" i="11" s="1"/>
  <c r="U243" i="7"/>
  <c r="AG242" i="11" s="1"/>
  <c r="U244" i="7"/>
  <c r="AG243" i="11" s="1"/>
  <c r="U245" i="7"/>
  <c r="AG244" i="11" s="1"/>
  <c r="U246" i="7"/>
  <c r="AG245" i="11" s="1"/>
  <c r="U247" i="7"/>
  <c r="AG246" i="11" s="1"/>
  <c r="U248" i="7"/>
  <c r="AG247" i="11" s="1"/>
  <c r="U249" i="7"/>
  <c r="AG248" i="11" s="1"/>
  <c r="U250" i="7"/>
  <c r="AG249" i="11" s="1"/>
  <c r="U251" i="7"/>
  <c r="AG250" i="11" s="1"/>
  <c r="U252" i="7"/>
  <c r="AG251" i="11" s="1"/>
  <c r="U253" i="7"/>
  <c r="AG252" i="11" s="1"/>
  <c r="U254" i="7"/>
  <c r="AG253" i="11" s="1"/>
  <c r="U255" i="7"/>
  <c r="AG254" i="11" s="1"/>
  <c r="U256" i="7"/>
  <c r="AG255" i="11" s="1"/>
  <c r="U257" i="7"/>
  <c r="AG256" i="11" s="1"/>
  <c r="U258" i="7"/>
  <c r="AG257" i="11" s="1"/>
  <c r="U259" i="7"/>
  <c r="AG258" i="11" s="1"/>
  <c r="U260" i="7"/>
  <c r="AG259" i="11" s="1"/>
  <c r="U261" i="7"/>
  <c r="AG260" i="11" s="1"/>
  <c r="U262" i="7"/>
  <c r="AG261" i="11" s="1"/>
  <c r="U263" i="7"/>
  <c r="AG262" i="11" s="1"/>
  <c r="U264" i="7"/>
  <c r="AG263" i="11" s="1"/>
  <c r="U265" i="7"/>
  <c r="U266" i="7"/>
  <c r="AG265" i="11" s="1"/>
  <c r="U267" i="7"/>
  <c r="AG266" i="11" s="1"/>
  <c r="U268" i="7"/>
  <c r="AG267" i="11" s="1"/>
  <c r="U269" i="7"/>
  <c r="AG268" i="11" s="1"/>
  <c r="U270" i="7"/>
  <c r="AG269" i="11" s="1"/>
  <c r="U271" i="7"/>
  <c r="AG270" i="11" s="1"/>
  <c r="U272" i="7"/>
  <c r="AG271" i="11" s="1"/>
  <c r="U273" i="7"/>
  <c r="AG272" i="11" s="1"/>
  <c r="U274" i="7"/>
  <c r="AG273" i="11" s="1"/>
  <c r="U275" i="7"/>
  <c r="AG274" i="11" s="1"/>
  <c r="U276" i="7"/>
  <c r="AG275" i="11" s="1"/>
  <c r="U277" i="7"/>
  <c r="AG276" i="11" s="1"/>
  <c r="U278" i="7"/>
  <c r="AG277" i="11" s="1"/>
  <c r="U279" i="7"/>
  <c r="AG278" i="11" s="1"/>
  <c r="U280" i="7"/>
  <c r="AG279" i="11" s="1"/>
  <c r="U281" i="7"/>
  <c r="AG280" i="11" s="1"/>
  <c r="U282" i="7"/>
  <c r="AG281" i="11" s="1"/>
  <c r="U283" i="7"/>
  <c r="AG282" i="11" s="1"/>
  <c r="U284" i="7"/>
  <c r="AG283" i="11" s="1"/>
  <c r="U285" i="7"/>
  <c r="AG284" i="11" s="1"/>
  <c r="U286" i="7"/>
  <c r="AG285" i="11" s="1"/>
  <c r="U287" i="7"/>
  <c r="AG286" i="11" s="1"/>
  <c r="U288" i="7"/>
  <c r="AG287" i="11" s="1"/>
  <c r="U289" i="7"/>
  <c r="AG288" i="11" s="1"/>
  <c r="U290" i="7"/>
  <c r="AG289" i="11" s="1"/>
  <c r="U291" i="7"/>
  <c r="AG290" i="11" s="1"/>
  <c r="U292" i="7"/>
  <c r="AG291" i="11" s="1"/>
  <c r="U293" i="7"/>
  <c r="AG292" i="11" s="1"/>
  <c r="U294" i="7"/>
  <c r="AG293" i="11" s="1"/>
  <c r="U295" i="7"/>
  <c r="AG294" i="11" s="1"/>
  <c r="U296" i="7"/>
  <c r="AG295" i="11" s="1"/>
  <c r="U297" i="7"/>
  <c r="AG296" i="11" s="1"/>
  <c r="U298" i="7"/>
  <c r="AG297" i="11" s="1"/>
  <c r="U299" i="7"/>
  <c r="AG298" i="11" s="1"/>
  <c r="U300" i="7"/>
  <c r="AG299" i="11" s="1"/>
  <c r="U301" i="7"/>
  <c r="AG300" i="11" s="1"/>
  <c r="U302" i="7"/>
  <c r="AG301" i="11" s="1"/>
  <c r="U303" i="7"/>
  <c r="AG302" i="11" s="1"/>
  <c r="U304" i="7"/>
  <c r="AG303" i="11" s="1"/>
  <c r="U305" i="7"/>
  <c r="U306" i="7"/>
  <c r="AG305" i="11" s="1"/>
  <c r="U307" i="7"/>
  <c r="AG306" i="11" s="1"/>
  <c r="U308" i="7"/>
  <c r="AG307" i="11" s="1"/>
  <c r="U309" i="7"/>
  <c r="AG308" i="11" s="1"/>
  <c r="U310" i="7"/>
  <c r="AG309" i="11" s="1"/>
  <c r="U311" i="7"/>
  <c r="AG310" i="11" s="1"/>
  <c r="U312" i="7"/>
  <c r="AG311" i="11" s="1"/>
  <c r="U313" i="7"/>
  <c r="AG312" i="11" s="1"/>
  <c r="U314" i="7"/>
  <c r="AG313" i="11" s="1"/>
  <c r="U315" i="7"/>
  <c r="AG314" i="11" s="1"/>
  <c r="U316" i="7"/>
  <c r="AG315" i="11" s="1"/>
  <c r="U317" i="7"/>
  <c r="AG316" i="11" s="1"/>
  <c r="U318" i="7"/>
  <c r="AG317" i="11" s="1"/>
  <c r="U319" i="7"/>
  <c r="AG318" i="11" s="1"/>
  <c r="U320" i="7"/>
  <c r="AG319" i="11" s="1"/>
  <c r="U321" i="7"/>
  <c r="AG320" i="11" s="1"/>
  <c r="U322" i="7"/>
  <c r="AG321" i="11" s="1"/>
  <c r="U323" i="7"/>
  <c r="AG322" i="11" s="1"/>
  <c r="U324" i="7"/>
  <c r="AG323" i="11" s="1"/>
  <c r="U325" i="7"/>
  <c r="AG324" i="11" s="1"/>
  <c r="U326" i="7"/>
  <c r="AG325" i="11" s="1"/>
  <c r="U327" i="7"/>
  <c r="U328" i="7"/>
  <c r="AG327" i="11" s="1"/>
  <c r="U329" i="7"/>
  <c r="AG328" i="11" s="1"/>
  <c r="U330" i="7"/>
  <c r="AG329" i="11" s="1"/>
  <c r="U331" i="7"/>
  <c r="AG330" i="11" s="1"/>
  <c r="U332" i="7"/>
  <c r="AG331" i="11" s="1"/>
  <c r="U333" i="7"/>
  <c r="AG332" i="11" s="1"/>
  <c r="U334" i="7"/>
  <c r="AG333" i="11" s="1"/>
  <c r="U335" i="7"/>
  <c r="AG334" i="11" s="1"/>
  <c r="U336" i="7"/>
  <c r="AG335" i="11" s="1"/>
  <c r="U337" i="7"/>
  <c r="AG336" i="11" s="1"/>
  <c r="U338" i="7"/>
  <c r="U339" i="7"/>
  <c r="AG338" i="11" s="1"/>
  <c r="U340" i="7"/>
  <c r="AG339" i="11" s="1"/>
  <c r="U341" i="7"/>
  <c r="AG340" i="11" s="1"/>
  <c r="U342" i="7"/>
  <c r="AG341" i="11" s="1"/>
  <c r="U343" i="7"/>
  <c r="AG342" i="11" s="1"/>
  <c r="U344" i="7"/>
  <c r="AG343" i="11" s="1"/>
  <c r="U345" i="7"/>
  <c r="AG344" i="11" s="1"/>
  <c r="U346" i="7"/>
  <c r="AG345" i="11" s="1"/>
  <c r="U347" i="7"/>
  <c r="AG346" i="11" s="1"/>
  <c r="U348" i="7"/>
  <c r="AG347" i="11" s="1"/>
  <c r="U349" i="7"/>
  <c r="AG348" i="11" s="1"/>
  <c r="U350" i="7"/>
  <c r="AG349" i="11" s="1"/>
  <c r="U351" i="7"/>
  <c r="AG350" i="11" s="1"/>
  <c r="U352" i="7"/>
  <c r="AG351" i="11" s="1"/>
  <c r="U353" i="7"/>
  <c r="AG352" i="11" s="1"/>
  <c r="U354" i="7"/>
  <c r="AG353" i="11" s="1"/>
  <c r="U355" i="7"/>
  <c r="U356" i="7"/>
  <c r="AG355" i="11" s="1"/>
  <c r="U357" i="7"/>
  <c r="AG356" i="11" s="1"/>
  <c r="U358" i="7"/>
  <c r="AG357" i="11" s="1"/>
  <c r="U359" i="7"/>
  <c r="AG358" i="11" s="1"/>
  <c r="U360" i="7"/>
  <c r="AG359" i="11" s="1"/>
  <c r="U361" i="7"/>
  <c r="AG360" i="11" s="1"/>
  <c r="U362" i="7"/>
  <c r="AG361" i="11" s="1"/>
  <c r="U363" i="7"/>
  <c r="AG362" i="11" s="1"/>
  <c r="U364" i="7"/>
  <c r="AG363" i="11" s="1"/>
  <c r="U365" i="7"/>
  <c r="AG364" i="11" s="1"/>
  <c r="U366" i="7"/>
  <c r="AG365" i="11" s="1"/>
  <c r="U367" i="7"/>
  <c r="AG366" i="11" s="1"/>
  <c r="U368" i="7"/>
  <c r="AG367" i="11" s="1"/>
  <c r="U369" i="7"/>
  <c r="AG368" i="11" s="1"/>
  <c r="U370" i="7"/>
  <c r="AG369" i="11" s="1"/>
  <c r="U371" i="7"/>
  <c r="AG370" i="11" s="1"/>
  <c r="U372" i="7"/>
  <c r="AG371" i="11" s="1"/>
  <c r="U373" i="7"/>
  <c r="AG372" i="11" s="1"/>
  <c r="U374" i="7"/>
  <c r="AG373" i="11" s="1"/>
  <c r="U375" i="7"/>
  <c r="AG374" i="11" s="1"/>
  <c r="U376" i="7"/>
  <c r="AG375" i="11" s="1"/>
  <c r="U377" i="7"/>
  <c r="AG376" i="11" s="1"/>
  <c r="U378" i="7"/>
  <c r="AG377" i="11" s="1"/>
  <c r="U379" i="7"/>
  <c r="AG378" i="11" s="1"/>
  <c r="U380" i="7"/>
  <c r="AG379" i="11" s="1"/>
  <c r="U381" i="7"/>
  <c r="AG380" i="11" s="1"/>
  <c r="U382" i="7"/>
  <c r="AG381" i="11" s="1"/>
  <c r="U383" i="7"/>
  <c r="AG382" i="11" s="1"/>
  <c r="U384" i="7"/>
  <c r="AG383" i="11" s="1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T48" i="7"/>
  <c r="AC47" i="11" s="1"/>
  <c r="T49" i="7"/>
  <c r="AC48" i="11" s="1"/>
  <c r="T50" i="7"/>
  <c r="AC49" i="11" s="1"/>
  <c r="T51" i="7"/>
  <c r="AC50" i="11" s="1"/>
  <c r="T52" i="7"/>
  <c r="AC51" i="11" s="1"/>
  <c r="T53" i="7"/>
  <c r="AC52" i="11" s="1"/>
  <c r="T54" i="7"/>
  <c r="AC53" i="11" s="1"/>
  <c r="T55" i="7"/>
  <c r="AC54" i="11" s="1"/>
  <c r="T56" i="7"/>
  <c r="AC55" i="11" s="1"/>
  <c r="T57" i="7"/>
  <c r="AC56" i="11" s="1"/>
  <c r="T58" i="7"/>
  <c r="AC57" i="11" s="1"/>
  <c r="T59" i="7"/>
  <c r="AC58" i="11" s="1"/>
  <c r="T60" i="7"/>
  <c r="AC59" i="11" s="1"/>
  <c r="T61" i="7"/>
  <c r="AC60" i="11" s="1"/>
  <c r="T62" i="7"/>
  <c r="AC61" i="11" s="1"/>
  <c r="T63" i="7"/>
  <c r="AC62" i="11" s="1"/>
  <c r="T64" i="7"/>
  <c r="AC63" i="11" s="1"/>
  <c r="T65" i="7"/>
  <c r="T66" i="7"/>
  <c r="AC65" i="11" s="1"/>
  <c r="T67" i="7"/>
  <c r="AC66" i="11" s="1"/>
  <c r="T68" i="7"/>
  <c r="AC67" i="11" s="1"/>
  <c r="T69" i="7"/>
  <c r="AC68" i="11" s="1"/>
  <c r="T70" i="7"/>
  <c r="AC69" i="11" s="1"/>
  <c r="T71" i="7"/>
  <c r="AC70" i="11" s="1"/>
  <c r="T72" i="7"/>
  <c r="T73" i="7"/>
  <c r="AC72" i="11" s="1"/>
  <c r="T74" i="7"/>
  <c r="AC73" i="11" s="1"/>
  <c r="T75" i="7"/>
  <c r="AC74" i="11" s="1"/>
  <c r="T76" i="7"/>
  <c r="AC75" i="11" s="1"/>
  <c r="T77" i="7"/>
  <c r="AC76" i="11" s="1"/>
  <c r="T78" i="7"/>
  <c r="AC77" i="11" s="1"/>
  <c r="T79" i="7"/>
  <c r="AC78" i="11" s="1"/>
  <c r="T80" i="7"/>
  <c r="AC79" i="11" s="1"/>
  <c r="T81" i="7"/>
  <c r="AC80" i="11" s="1"/>
  <c r="T82" i="7"/>
  <c r="AC81" i="11" s="1"/>
  <c r="T83" i="7"/>
  <c r="AC82" i="11" s="1"/>
  <c r="T84" i="7"/>
  <c r="AC83" i="11" s="1"/>
  <c r="T85" i="7"/>
  <c r="AC84" i="11" s="1"/>
  <c r="T86" i="7"/>
  <c r="AC85" i="11" s="1"/>
  <c r="T87" i="7"/>
  <c r="AC86" i="11" s="1"/>
  <c r="T88" i="7"/>
  <c r="AC87" i="11" s="1"/>
  <c r="T89" i="7"/>
  <c r="AC88" i="11" s="1"/>
  <c r="T90" i="7"/>
  <c r="AC89" i="11" s="1"/>
  <c r="T91" i="7"/>
  <c r="AC90" i="11" s="1"/>
  <c r="T92" i="7"/>
  <c r="AC91" i="11" s="1"/>
  <c r="T93" i="7"/>
  <c r="AC92" i="11" s="1"/>
  <c r="T94" i="7"/>
  <c r="AC93" i="11" s="1"/>
  <c r="T95" i="7"/>
  <c r="AC94" i="11" s="1"/>
  <c r="T96" i="7"/>
  <c r="AC95" i="11" s="1"/>
  <c r="T97" i="7"/>
  <c r="AC96" i="11" s="1"/>
  <c r="T98" i="7"/>
  <c r="AC97" i="11" s="1"/>
  <c r="T99" i="7"/>
  <c r="AC98" i="11" s="1"/>
  <c r="T100" i="7"/>
  <c r="AC99" i="11" s="1"/>
  <c r="T101" i="7"/>
  <c r="AC100" i="11" s="1"/>
  <c r="T102" i="7"/>
  <c r="AC101" i="11" s="1"/>
  <c r="T103" i="7"/>
  <c r="AC102" i="11" s="1"/>
  <c r="T104" i="7"/>
  <c r="AC103" i="11" s="1"/>
  <c r="T105" i="7"/>
  <c r="AC104" i="11" s="1"/>
  <c r="T106" i="7"/>
  <c r="AC105" i="11" s="1"/>
  <c r="T107" i="7"/>
  <c r="AC106" i="11" s="1"/>
  <c r="T108" i="7"/>
  <c r="AC107" i="11" s="1"/>
  <c r="T109" i="7"/>
  <c r="AC108" i="11" s="1"/>
  <c r="T110" i="7"/>
  <c r="AC109" i="11" s="1"/>
  <c r="T111" i="7"/>
  <c r="AC110" i="11" s="1"/>
  <c r="T112" i="7"/>
  <c r="AC111" i="11" s="1"/>
  <c r="T113" i="7"/>
  <c r="AC112" i="11" s="1"/>
  <c r="T114" i="7"/>
  <c r="AC113" i="11" s="1"/>
  <c r="T115" i="7"/>
  <c r="AC114" i="11" s="1"/>
  <c r="T116" i="7"/>
  <c r="AC115" i="11" s="1"/>
  <c r="T117" i="7"/>
  <c r="AC116" i="11" s="1"/>
  <c r="T118" i="7"/>
  <c r="AC117" i="11" s="1"/>
  <c r="T119" i="7"/>
  <c r="AC118" i="11" s="1"/>
  <c r="T120" i="7"/>
  <c r="AC119" i="11" s="1"/>
  <c r="T121" i="7"/>
  <c r="AC120" i="11" s="1"/>
  <c r="T122" i="7"/>
  <c r="AC121" i="11" s="1"/>
  <c r="T123" i="7"/>
  <c r="AC122" i="11" s="1"/>
  <c r="T124" i="7"/>
  <c r="AC123" i="11" s="1"/>
  <c r="T125" i="7"/>
  <c r="AC124" i="11" s="1"/>
  <c r="T126" i="7"/>
  <c r="AC125" i="11" s="1"/>
  <c r="T127" i="7"/>
  <c r="AC126" i="11" s="1"/>
  <c r="T128" i="7"/>
  <c r="AC127" i="11" s="1"/>
  <c r="T129" i="7"/>
  <c r="AC128" i="11" s="1"/>
  <c r="T130" i="7"/>
  <c r="AC129" i="11" s="1"/>
  <c r="T131" i="7"/>
  <c r="AC130" i="11" s="1"/>
  <c r="T132" i="7"/>
  <c r="AC131" i="11" s="1"/>
  <c r="T133" i="7"/>
  <c r="AC132" i="11" s="1"/>
  <c r="T134" i="7"/>
  <c r="AC133" i="11" s="1"/>
  <c r="T135" i="7"/>
  <c r="AC134" i="11" s="1"/>
  <c r="T136" i="7"/>
  <c r="AC135" i="11" s="1"/>
  <c r="T137" i="7"/>
  <c r="AC136" i="11" s="1"/>
  <c r="T138" i="7"/>
  <c r="AC137" i="11" s="1"/>
  <c r="T139" i="7"/>
  <c r="AC138" i="11" s="1"/>
  <c r="T140" i="7"/>
  <c r="AC139" i="11" s="1"/>
  <c r="T141" i="7"/>
  <c r="AC140" i="11" s="1"/>
  <c r="T142" i="7"/>
  <c r="AC141" i="11" s="1"/>
  <c r="T143" i="7"/>
  <c r="AC142" i="11" s="1"/>
  <c r="T144" i="7"/>
  <c r="AC143" i="11" s="1"/>
  <c r="T145" i="7"/>
  <c r="AC144" i="11" s="1"/>
  <c r="T146" i="7"/>
  <c r="AC145" i="11" s="1"/>
  <c r="T147" i="7"/>
  <c r="AC146" i="11" s="1"/>
  <c r="T148" i="7"/>
  <c r="AC147" i="11" s="1"/>
  <c r="T149" i="7"/>
  <c r="AC148" i="11" s="1"/>
  <c r="T150" i="7"/>
  <c r="AC149" i="11" s="1"/>
  <c r="T151" i="7"/>
  <c r="AC150" i="11" s="1"/>
  <c r="T152" i="7"/>
  <c r="AC151" i="11" s="1"/>
  <c r="T153" i="7"/>
  <c r="AC152" i="11" s="1"/>
  <c r="T154" i="7"/>
  <c r="AC153" i="11" s="1"/>
  <c r="T155" i="7"/>
  <c r="AC154" i="11" s="1"/>
  <c r="T156" i="7"/>
  <c r="AC155" i="11" s="1"/>
  <c r="T157" i="7"/>
  <c r="AC156" i="11" s="1"/>
  <c r="T158" i="7"/>
  <c r="AC157" i="11" s="1"/>
  <c r="T159" i="7"/>
  <c r="AC158" i="11" s="1"/>
  <c r="T160" i="7"/>
  <c r="AC159" i="11" s="1"/>
  <c r="T161" i="7"/>
  <c r="AC160" i="11" s="1"/>
  <c r="T162" i="7"/>
  <c r="AC161" i="11" s="1"/>
  <c r="T163" i="7"/>
  <c r="AC162" i="11" s="1"/>
  <c r="T164" i="7"/>
  <c r="AC163" i="11" s="1"/>
  <c r="T165" i="7"/>
  <c r="AC164" i="11" s="1"/>
  <c r="T166" i="7"/>
  <c r="AC165" i="11" s="1"/>
  <c r="T167" i="7"/>
  <c r="AC166" i="11" s="1"/>
  <c r="T168" i="7"/>
  <c r="AC167" i="11" s="1"/>
  <c r="T169" i="7"/>
  <c r="AC168" i="11" s="1"/>
  <c r="T170" i="7"/>
  <c r="AC169" i="11" s="1"/>
  <c r="T171" i="7"/>
  <c r="AC170" i="11" s="1"/>
  <c r="T172" i="7"/>
  <c r="AC171" i="11" s="1"/>
  <c r="T173" i="7"/>
  <c r="AC172" i="11" s="1"/>
  <c r="T174" i="7"/>
  <c r="AC173" i="11" s="1"/>
  <c r="T175" i="7"/>
  <c r="AC174" i="11" s="1"/>
  <c r="T176" i="7"/>
  <c r="AC175" i="11" s="1"/>
  <c r="T177" i="7"/>
  <c r="AC176" i="11" s="1"/>
  <c r="T178" i="7"/>
  <c r="AC177" i="11" s="1"/>
  <c r="T179" i="7"/>
  <c r="AC178" i="11" s="1"/>
  <c r="T180" i="7"/>
  <c r="AC179" i="11" s="1"/>
  <c r="T181" i="7"/>
  <c r="AC180" i="11" s="1"/>
  <c r="T182" i="7"/>
  <c r="AC181" i="11" s="1"/>
  <c r="T183" i="7"/>
  <c r="AC182" i="11" s="1"/>
  <c r="T184" i="7"/>
  <c r="AC183" i="11" s="1"/>
  <c r="T185" i="7"/>
  <c r="AC184" i="11" s="1"/>
  <c r="T186" i="7"/>
  <c r="AC185" i="11" s="1"/>
  <c r="T187" i="7"/>
  <c r="AC186" i="11" s="1"/>
  <c r="T188" i="7"/>
  <c r="AC187" i="11" s="1"/>
  <c r="T189" i="7"/>
  <c r="AC188" i="11" s="1"/>
  <c r="T190" i="7"/>
  <c r="AC189" i="11" s="1"/>
  <c r="T191" i="7"/>
  <c r="AC190" i="11" s="1"/>
  <c r="T192" i="7"/>
  <c r="AC191" i="11" s="1"/>
  <c r="T193" i="7"/>
  <c r="AC192" i="11" s="1"/>
  <c r="T194" i="7"/>
  <c r="AC193" i="11" s="1"/>
  <c r="T195" i="7"/>
  <c r="AC194" i="11" s="1"/>
  <c r="T196" i="7"/>
  <c r="AC195" i="11" s="1"/>
  <c r="T197" i="7"/>
  <c r="AC196" i="11" s="1"/>
  <c r="T198" i="7"/>
  <c r="AC197" i="11" s="1"/>
  <c r="T199" i="7"/>
  <c r="AC198" i="11" s="1"/>
  <c r="T200" i="7"/>
  <c r="AC199" i="11" s="1"/>
  <c r="T201" i="7"/>
  <c r="AC200" i="11" s="1"/>
  <c r="T202" i="7"/>
  <c r="AC201" i="11" s="1"/>
  <c r="T203" i="7"/>
  <c r="AC202" i="11" s="1"/>
  <c r="T204" i="7"/>
  <c r="AC203" i="11" s="1"/>
  <c r="T205" i="7"/>
  <c r="AC204" i="11" s="1"/>
  <c r="T206" i="7"/>
  <c r="AC205" i="11" s="1"/>
  <c r="T207" i="7"/>
  <c r="AC206" i="11" s="1"/>
  <c r="T208" i="7"/>
  <c r="AC207" i="11" s="1"/>
  <c r="T209" i="7"/>
  <c r="AC208" i="11" s="1"/>
  <c r="T210" i="7"/>
  <c r="AC209" i="11" s="1"/>
  <c r="T211" i="7"/>
  <c r="AC210" i="11" s="1"/>
  <c r="T212" i="7"/>
  <c r="AC211" i="11" s="1"/>
  <c r="T213" i="7"/>
  <c r="AC212" i="11" s="1"/>
  <c r="T214" i="7"/>
  <c r="AC213" i="11" s="1"/>
  <c r="T215" i="7"/>
  <c r="AC214" i="11" s="1"/>
  <c r="T216" i="7"/>
  <c r="AC215" i="11" s="1"/>
  <c r="T217" i="7"/>
  <c r="AC216" i="11" s="1"/>
  <c r="T218" i="7"/>
  <c r="AC217" i="11" s="1"/>
  <c r="T219" i="7"/>
  <c r="AC218" i="11" s="1"/>
  <c r="T220" i="7"/>
  <c r="AC219" i="11" s="1"/>
  <c r="T221" i="7"/>
  <c r="AC220" i="11" s="1"/>
  <c r="T222" i="7"/>
  <c r="AC221" i="11" s="1"/>
  <c r="T223" i="7"/>
  <c r="AC222" i="11" s="1"/>
  <c r="T224" i="7"/>
  <c r="AC223" i="11" s="1"/>
  <c r="T225" i="7"/>
  <c r="AC224" i="11" s="1"/>
  <c r="T226" i="7"/>
  <c r="AC225" i="11" s="1"/>
  <c r="T227" i="7"/>
  <c r="AC226" i="11" s="1"/>
  <c r="T228" i="7"/>
  <c r="AC227" i="11" s="1"/>
  <c r="T229" i="7"/>
  <c r="AC228" i="11" s="1"/>
  <c r="T230" i="7"/>
  <c r="AC229" i="11" s="1"/>
  <c r="T231" i="7"/>
  <c r="AC230" i="11" s="1"/>
  <c r="T232" i="7"/>
  <c r="AC231" i="11" s="1"/>
  <c r="T233" i="7"/>
  <c r="AC232" i="11" s="1"/>
  <c r="T234" i="7"/>
  <c r="AC233" i="11" s="1"/>
  <c r="T235" i="7"/>
  <c r="AC234" i="11" s="1"/>
  <c r="T236" i="7"/>
  <c r="AC235" i="11" s="1"/>
  <c r="T237" i="7"/>
  <c r="AC236" i="11" s="1"/>
  <c r="T238" i="7"/>
  <c r="AC237" i="11" s="1"/>
  <c r="T239" i="7"/>
  <c r="AC238" i="11" s="1"/>
  <c r="T240" i="7"/>
  <c r="AC239" i="11" s="1"/>
  <c r="T241" i="7"/>
  <c r="AC240" i="11" s="1"/>
  <c r="T242" i="7"/>
  <c r="AC241" i="11" s="1"/>
  <c r="T243" i="7"/>
  <c r="AC242" i="11" s="1"/>
  <c r="T244" i="7"/>
  <c r="AC243" i="11" s="1"/>
  <c r="T245" i="7"/>
  <c r="AC244" i="11" s="1"/>
  <c r="T246" i="7"/>
  <c r="AC245" i="11" s="1"/>
  <c r="T247" i="7"/>
  <c r="AC246" i="11" s="1"/>
  <c r="T248" i="7"/>
  <c r="AC247" i="11" s="1"/>
  <c r="T249" i="7"/>
  <c r="AC248" i="11" s="1"/>
  <c r="T250" i="7"/>
  <c r="AC249" i="11" s="1"/>
  <c r="T251" i="7"/>
  <c r="AC250" i="11" s="1"/>
  <c r="T252" i="7"/>
  <c r="AC251" i="11" s="1"/>
  <c r="T253" i="7"/>
  <c r="AC252" i="11" s="1"/>
  <c r="T254" i="7"/>
  <c r="AC253" i="11" s="1"/>
  <c r="T255" i="7"/>
  <c r="AC254" i="11" s="1"/>
  <c r="T256" i="7"/>
  <c r="AC255" i="11" s="1"/>
  <c r="T257" i="7"/>
  <c r="T258" i="7"/>
  <c r="AC257" i="11" s="1"/>
  <c r="T259" i="7"/>
  <c r="AC258" i="11" s="1"/>
  <c r="T260" i="7"/>
  <c r="AC259" i="11" s="1"/>
  <c r="T261" i="7"/>
  <c r="AC260" i="11" s="1"/>
  <c r="T262" i="7"/>
  <c r="AC261" i="11" s="1"/>
  <c r="T263" i="7"/>
  <c r="AC262" i="11" s="1"/>
  <c r="T264" i="7"/>
  <c r="AC263" i="11" s="1"/>
  <c r="T265" i="7"/>
  <c r="AC264" i="11" s="1"/>
  <c r="T266" i="7"/>
  <c r="AC265" i="11" s="1"/>
  <c r="T267" i="7"/>
  <c r="AC266" i="11" s="1"/>
  <c r="T268" i="7"/>
  <c r="AC267" i="11" s="1"/>
  <c r="T269" i="7"/>
  <c r="AC268" i="11" s="1"/>
  <c r="T270" i="7"/>
  <c r="AC269" i="11" s="1"/>
  <c r="T271" i="7"/>
  <c r="AC270" i="11" s="1"/>
  <c r="T272" i="7"/>
  <c r="AC271" i="11" s="1"/>
  <c r="T273" i="7"/>
  <c r="AC272" i="11" s="1"/>
  <c r="T274" i="7"/>
  <c r="AC273" i="11" s="1"/>
  <c r="T275" i="7"/>
  <c r="AC274" i="11" s="1"/>
  <c r="T276" i="7"/>
  <c r="AC275" i="11" s="1"/>
  <c r="T277" i="7"/>
  <c r="AC276" i="11" s="1"/>
  <c r="T278" i="7"/>
  <c r="AC277" i="11" s="1"/>
  <c r="T279" i="7"/>
  <c r="AC278" i="11" s="1"/>
  <c r="T280" i="7"/>
  <c r="AC279" i="11" s="1"/>
  <c r="T281" i="7"/>
  <c r="AC280" i="11" s="1"/>
  <c r="T282" i="7"/>
  <c r="AC281" i="11" s="1"/>
  <c r="T283" i="7"/>
  <c r="AC282" i="11" s="1"/>
  <c r="T284" i="7"/>
  <c r="AC283" i="11" s="1"/>
  <c r="T285" i="7"/>
  <c r="AC284" i="11" s="1"/>
  <c r="T286" i="7"/>
  <c r="T287" i="7"/>
  <c r="AC286" i="11" s="1"/>
  <c r="T288" i="7"/>
  <c r="AC287" i="11" s="1"/>
  <c r="T289" i="7"/>
  <c r="AC288" i="11" s="1"/>
  <c r="T290" i="7"/>
  <c r="AC289" i="11" s="1"/>
  <c r="T291" i="7"/>
  <c r="AC290" i="11" s="1"/>
  <c r="T292" i="7"/>
  <c r="T293" i="7"/>
  <c r="AC292" i="11" s="1"/>
  <c r="T294" i="7"/>
  <c r="AC293" i="11" s="1"/>
  <c r="T295" i="7"/>
  <c r="AC294" i="11" s="1"/>
  <c r="T296" i="7"/>
  <c r="AC295" i="11" s="1"/>
  <c r="T297" i="7"/>
  <c r="AC296" i="11" s="1"/>
  <c r="T298" i="7"/>
  <c r="AC297" i="11" s="1"/>
  <c r="T299" i="7"/>
  <c r="AC298" i="11" s="1"/>
  <c r="T300" i="7"/>
  <c r="AC299" i="11" s="1"/>
  <c r="T301" i="7"/>
  <c r="AC300" i="11" s="1"/>
  <c r="T302" i="7"/>
  <c r="AC301" i="11" s="1"/>
  <c r="T303" i="7"/>
  <c r="AC302" i="11" s="1"/>
  <c r="T304" i="7"/>
  <c r="AC303" i="11" s="1"/>
  <c r="T305" i="7"/>
  <c r="AC304" i="11" s="1"/>
  <c r="T306" i="7"/>
  <c r="AC305" i="11" s="1"/>
  <c r="T307" i="7"/>
  <c r="AC306" i="11" s="1"/>
  <c r="T308" i="7"/>
  <c r="AC307" i="11" s="1"/>
  <c r="T309" i="7"/>
  <c r="AC308" i="11" s="1"/>
  <c r="T310" i="7"/>
  <c r="AC309" i="11" s="1"/>
  <c r="T311" i="7"/>
  <c r="AC310" i="11" s="1"/>
  <c r="T312" i="7"/>
  <c r="AC311" i="11" s="1"/>
  <c r="T313" i="7"/>
  <c r="AC312" i="11" s="1"/>
  <c r="T314" i="7"/>
  <c r="AC313" i="11" s="1"/>
  <c r="T315" i="7"/>
  <c r="AC314" i="11" s="1"/>
  <c r="T316" i="7"/>
  <c r="AC315" i="11" s="1"/>
  <c r="T317" i="7"/>
  <c r="AC316" i="11" s="1"/>
  <c r="T318" i="7"/>
  <c r="AC317" i="11" s="1"/>
  <c r="T319" i="7"/>
  <c r="AC318" i="11" s="1"/>
  <c r="T320" i="7"/>
  <c r="AC319" i="11" s="1"/>
  <c r="T321" i="7"/>
  <c r="AC320" i="11" s="1"/>
  <c r="T322" i="7"/>
  <c r="AC321" i="11" s="1"/>
  <c r="T323" i="7"/>
  <c r="AC322" i="11" s="1"/>
  <c r="T324" i="7"/>
  <c r="AC323" i="11" s="1"/>
  <c r="T325" i="7"/>
  <c r="AC324" i="11" s="1"/>
  <c r="T326" i="7"/>
  <c r="AC325" i="11" s="1"/>
  <c r="T327" i="7"/>
  <c r="AC326" i="11" s="1"/>
  <c r="T328" i="7"/>
  <c r="AC327" i="11" s="1"/>
  <c r="T329" i="7"/>
  <c r="AC328" i="11" s="1"/>
  <c r="T330" i="7"/>
  <c r="AC329" i="11" s="1"/>
  <c r="T331" i="7"/>
  <c r="AC330" i="11" s="1"/>
  <c r="T332" i="7"/>
  <c r="AC331" i="11" s="1"/>
  <c r="T333" i="7"/>
  <c r="AC332" i="11" s="1"/>
  <c r="T334" i="7"/>
  <c r="AC333" i="11" s="1"/>
  <c r="T335" i="7"/>
  <c r="T336" i="7"/>
  <c r="AC335" i="11" s="1"/>
  <c r="T337" i="7"/>
  <c r="AC336" i="11" s="1"/>
  <c r="T338" i="7"/>
  <c r="AC337" i="11" s="1"/>
  <c r="T339" i="7"/>
  <c r="AC338" i="11" s="1"/>
  <c r="T340" i="7"/>
  <c r="T341" i="7"/>
  <c r="AC340" i="11" s="1"/>
  <c r="T342" i="7"/>
  <c r="AC341" i="11" s="1"/>
  <c r="T343" i="7"/>
  <c r="AC342" i="11" s="1"/>
  <c r="T344" i="7"/>
  <c r="AC343" i="11" s="1"/>
  <c r="T345" i="7"/>
  <c r="AC344" i="11" s="1"/>
  <c r="T346" i="7"/>
  <c r="AC345" i="11" s="1"/>
  <c r="T347" i="7"/>
  <c r="AC346" i="11" s="1"/>
  <c r="T348" i="7"/>
  <c r="AC347" i="11" s="1"/>
  <c r="T349" i="7"/>
  <c r="AC348" i="11" s="1"/>
  <c r="T350" i="7"/>
  <c r="AC349" i="11" s="1"/>
  <c r="T351" i="7"/>
  <c r="AC350" i="11" s="1"/>
  <c r="T352" i="7"/>
  <c r="T353" i="7"/>
  <c r="AC352" i="11" s="1"/>
  <c r="T354" i="7"/>
  <c r="AC353" i="11" s="1"/>
  <c r="T355" i="7"/>
  <c r="AC354" i="11" s="1"/>
  <c r="T356" i="7"/>
  <c r="AC355" i="11" s="1"/>
  <c r="T357" i="7"/>
  <c r="AC356" i="11" s="1"/>
  <c r="T358" i="7"/>
  <c r="AC357" i="11" s="1"/>
  <c r="T359" i="7"/>
  <c r="T360" i="7"/>
  <c r="AC359" i="11" s="1"/>
  <c r="T361" i="7"/>
  <c r="AC360" i="11" s="1"/>
  <c r="T362" i="7"/>
  <c r="AC361" i="11" s="1"/>
  <c r="T363" i="7"/>
  <c r="AC362" i="11" s="1"/>
  <c r="T364" i="7"/>
  <c r="AC363" i="11" s="1"/>
  <c r="T365" i="7"/>
  <c r="AC364" i="11" s="1"/>
  <c r="T366" i="7"/>
  <c r="AC365" i="11" s="1"/>
  <c r="T367" i="7"/>
  <c r="AC366" i="11" s="1"/>
  <c r="T368" i="7"/>
  <c r="AC367" i="11" s="1"/>
  <c r="T369" i="7"/>
  <c r="AC368" i="11" s="1"/>
  <c r="T370" i="7"/>
  <c r="AC369" i="11" s="1"/>
  <c r="T371" i="7"/>
  <c r="AC370" i="11" s="1"/>
  <c r="T372" i="7"/>
  <c r="AC371" i="11" s="1"/>
  <c r="T373" i="7"/>
  <c r="AC372" i="11" s="1"/>
  <c r="T374" i="7"/>
  <c r="AC373" i="11" s="1"/>
  <c r="T375" i="7"/>
  <c r="AC374" i="11" s="1"/>
  <c r="T376" i="7"/>
  <c r="AC375" i="11" s="1"/>
  <c r="T377" i="7"/>
  <c r="T378" i="7"/>
  <c r="AC377" i="11" s="1"/>
  <c r="T379" i="7"/>
  <c r="AC378" i="11" s="1"/>
  <c r="T380" i="7"/>
  <c r="T381" i="7"/>
  <c r="AC380" i="11" s="1"/>
  <c r="T382" i="7"/>
  <c r="AC381" i="11" s="1"/>
  <c r="T383" i="7"/>
  <c r="AC382" i="11" s="1"/>
  <c r="T384" i="7"/>
  <c r="AC383" i="11" s="1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3" i="7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89" i="11" s="1"/>
  <c r="D391" i="7"/>
  <c r="D392" i="7"/>
  <c r="D393" i="7"/>
  <c r="D394" i="7"/>
  <c r="D395" i="7"/>
  <c r="D394" i="11" s="1"/>
  <c r="D396" i="7"/>
  <c r="D397" i="7"/>
  <c r="D398" i="7"/>
  <c r="D399" i="7"/>
  <c r="D398" i="11" s="1"/>
  <c r="D400" i="7"/>
  <c r="D399" i="11" s="1"/>
  <c r="D401" i="7"/>
  <c r="D400" i="11" s="1"/>
  <c r="D402" i="7"/>
  <c r="D403" i="7"/>
  <c r="D402" i="11" s="1"/>
  <c r="D404" i="7"/>
  <c r="D405" i="7"/>
  <c r="D406" i="7"/>
  <c r="D407" i="7"/>
  <c r="D408" i="7"/>
  <c r="D407" i="11" s="1"/>
  <c r="D409" i="7"/>
  <c r="D408" i="11" s="1"/>
  <c r="D410" i="7"/>
  <c r="D411" i="7"/>
  <c r="D410" i="11" s="1"/>
  <c r="D412" i="7"/>
  <c r="D413" i="7"/>
  <c r="D414" i="7"/>
  <c r="D413" i="11" s="1"/>
  <c r="D415" i="7"/>
  <c r="D416" i="7"/>
  <c r="D417" i="7"/>
  <c r="D418" i="7"/>
  <c r="D419" i="7"/>
  <c r="D418" i="11" s="1"/>
  <c r="D420" i="7"/>
  <c r="D421" i="7"/>
  <c r="D422" i="7"/>
  <c r="D421" i="11" s="1"/>
  <c r="D423" i="7"/>
  <c r="D424" i="7"/>
  <c r="D423" i="11" s="1"/>
  <c r="D425" i="7"/>
  <c r="D426" i="7"/>
  <c r="D427" i="7"/>
  <c r="D426" i="11" s="1"/>
  <c r="D428" i="7"/>
  <c r="D429" i="7"/>
  <c r="D430" i="7"/>
  <c r="D431" i="7"/>
  <c r="D432" i="7"/>
  <c r="D431" i="11" s="1"/>
  <c r="D433" i="7"/>
  <c r="D434" i="7"/>
  <c r="D435" i="7"/>
  <c r="D434" i="11" s="1"/>
  <c r="D436" i="7"/>
  <c r="D437" i="7"/>
  <c r="D438" i="7"/>
  <c r="D439" i="7"/>
  <c r="D440" i="7"/>
  <c r="D439" i="11" s="1"/>
  <c r="D441" i="7"/>
  <c r="D442" i="7"/>
  <c r="D443" i="7"/>
  <c r="D442" i="11" s="1"/>
  <c r="D444" i="7"/>
  <c r="D445" i="7"/>
  <c r="D444" i="11" s="1"/>
  <c r="D446" i="7"/>
  <c r="D445" i="11" s="1"/>
  <c r="D447" i="7"/>
  <c r="D448" i="7"/>
  <c r="D449" i="7"/>
  <c r="D450" i="7"/>
  <c r="D451" i="7"/>
  <c r="D452" i="7"/>
  <c r="D453" i="7"/>
  <c r="D454" i="7"/>
  <c r="D455" i="7"/>
  <c r="D456" i="7"/>
  <c r="D455" i="11" s="1"/>
  <c r="D457" i="7"/>
  <c r="D458" i="7"/>
  <c r="D459" i="7"/>
  <c r="D458" i="11" s="1"/>
  <c r="D460" i="7"/>
  <c r="D461" i="7"/>
  <c r="D462" i="7"/>
  <c r="D461" i="11" s="1"/>
  <c r="D463" i="7"/>
  <c r="D464" i="7"/>
  <c r="D465" i="7"/>
  <c r="D464" i="11" s="1"/>
  <c r="D466" i="7"/>
  <c r="D467" i="7"/>
  <c r="D466" i="11" s="1"/>
  <c r="D468" i="7"/>
  <c r="D469" i="7"/>
  <c r="D470" i="7"/>
  <c r="D471" i="7"/>
  <c r="D472" i="7"/>
  <c r="D471" i="11" s="1"/>
  <c r="D473" i="7"/>
  <c r="D474" i="7"/>
  <c r="D475" i="7"/>
  <c r="D474" i="11" s="1"/>
  <c r="D476" i="7"/>
  <c r="D477" i="7"/>
  <c r="D478" i="7"/>
  <c r="D477" i="11" s="1"/>
  <c r="D479" i="7"/>
  <c r="D480" i="7"/>
  <c r="D481" i="7"/>
  <c r="D482" i="7"/>
  <c r="D483" i="7"/>
  <c r="D484" i="7"/>
  <c r="D485" i="7"/>
  <c r="D486" i="7"/>
  <c r="D485" i="11" s="1"/>
  <c r="D487" i="7"/>
  <c r="D488" i="7"/>
  <c r="D487" i="11" s="1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4" i="11" s="1"/>
  <c r="D506" i="7"/>
  <c r="D507" i="7"/>
  <c r="D508" i="7"/>
  <c r="D509" i="7"/>
  <c r="D508" i="11" s="1"/>
  <c r="D510" i="7"/>
  <c r="D509" i="11" s="1"/>
  <c r="D511" i="7"/>
  <c r="D512" i="7"/>
  <c r="D513" i="7"/>
  <c r="D514" i="7"/>
  <c r="D515" i="7"/>
  <c r="D514" i="11" s="1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0" i="11" s="1"/>
  <c r="D532" i="7"/>
  <c r="D533" i="7"/>
  <c r="D534" i="7"/>
  <c r="D535" i="7"/>
  <c r="D536" i="7"/>
  <c r="D535" i="11" s="1"/>
  <c r="D537" i="7"/>
  <c r="D538" i="7"/>
  <c r="D539" i="7"/>
  <c r="D540" i="7"/>
  <c r="D541" i="7"/>
  <c r="D542" i="7"/>
  <c r="D541" i="11" s="1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4" i="11" s="1"/>
  <c r="D556" i="7"/>
  <c r="D557" i="7"/>
  <c r="D558" i="7"/>
  <c r="D557" i="11" s="1"/>
  <c r="D559" i="7"/>
  <c r="D558" i="11" s="1"/>
  <c r="D560" i="7"/>
  <c r="D561" i="7"/>
  <c r="D562" i="7"/>
  <c r="D563" i="7"/>
  <c r="D564" i="7"/>
  <c r="D565" i="7"/>
  <c r="D566" i="7"/>
  <c r="D567" i="7"/>
  <c r="D568" i="7"/>
  <c r="D567" i="11" s="1"/>
  <c r="D569" i="7"/>
  <c r="D568" i="11" s="1"/>
  <c r="D570" i="7"/>
  <c r="D571" i="7"/>
  <c r="D570" i="11" s="1"/>
  <c r="D572" i="7"/>
  <c r="D573" i="7"/>
  <c r="D572" i="11" s="1"/>
  <c r="D574" i="7"/>
  <c r="D575" i="7"/>
  <c r="D576" i="7"/>
  <c r="D577" i="7"/>
  <c r="D578" i="7"/>
  <c r="D579" i="7"/>
  <c r="D580" i="7"/>
  <c r="D581" i="7"/>
  <c r="D582" i="7"/>
  <c r="D581" i="11" s="1"/>
  <c r="D583" i="7"/>
  <c r="D582" i="11" s="1"/>
  <c r="D584" i="7"/>
  <c r="D583" i="11" s="1"/>
  <c r="D585" i="7"/>
  <c r="D586" i="7"/>
  <c r="D587" i="7"/>
  <c r="D588" i="7"/>
  <c r="D589" i="7"/>
  <c r="D590" i="7"/>
  <c r="D589" i="11" s="1"/>
  <c r="D591" i="7"/>
  <c r="D592" i="7"/>
  <c r="D591" i="11" s="1"/>
  <c r="D593" i="7"/>
  <c r="D592" i="11" s="1"/>
  <c r="D594" i="7"/>
  <c r="D595" i="7"/>
  <c r="D596" i="7"/>
  <c r="D597" i="7"/>
  <c r="D598" i="7"/>
  <c r="D599" i="7"/>
  <c r="D600" i="7"/>
  <c r="D601" i="7"/>
  <c r="D600" i="11" s="1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4" i="11" s="1"/>
  <c r="D616" i="7"/>
  <c r="D617" i="7"/>
  <c r="D618" i="7"/>
  <c r="D619" i="7"/>
  <c r="D620" i="7"/>
  <c r="D621" i="7"/>
  <c r="D622" i="7"/>
  <c r="D623" i="7"/>
  <c r="D622" i="11" s="1"/>
  <c r="D624" i="7"/>
  <c r="D625" i="7"/>
  <c r="D624" i="11" s="1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4" i="11" s="1"/>
  <c r="D656" i="7"/>
  <c r="D657" i="7"/>
  <c r="D656" i="11" s="1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2" i="11" s="1"/>
  <c r="D674" i="7"/>
  <c r="D675" i="7"/>
  <c r="D676" i="7"/>
  <c r="D677" i="7"/>
  <c r="D678" i="7"/>
  <c r="D679" i="7"/>
  <c r="D678" i="11" s="1"/>
  <c r="D680" i="7"/>
  <c r="D681" i="7"/>
  <c r="D680" i="11" s="1"/>
  <c r="D682" i="7"/>
  <c r="D683" i="7"/>
  <c r="D684" i="7"/>
  <c r="D685" i="7"/>
  <c r="D686" i="7"/>
  <c r="D687" i="7"/>
  <c r="D688" i="7"/>
  <c r="D689" i="7"/>
  <c r="D688" i="11" s="1"/>
  <c r="D690" i="7"/>
  <c r="D691" i="7"/>
  <c r="D692" i="7"/>
  <c r="D693" i="7"/>
  <c r="D694" i="7"/>
  <c r="D695" i="7"/>
  <c r="D696" i="7"/>
  <c r="D695" i="11" s="1"/>
  <c r="D697" i="7"/>
  <c r="D696" i="11" s="1"/>
  <c r="D698" i="7"/>
  <c r="D699" i="7"/>
  <c r="D700" i="7"/>
  <c r="D701" i="7"/>
  <c r="D702" i="7"/>
  <c r="D703" i="7"/>
  <c r="D704" i="7"/>
  <c r="D703" i="11" s="1"/>
  <c r="D705" i="7"/>
  <c r="D704" i="11" s="1"/>
  <c r="D706" i="7"/>
  <c r="D707" i="7"/>
  <c r="D708" i="7"/>
  <c r="D709" i="7"/>
  <c r="D710" i="7"/>
  <c r="D711" i="7"/>
  <c r="D712" i="7"/>
  <c r="D711" i="11" s="1"/>
  <c r="D713" i="7"/>
  <c r="D712" i="11" s="1"/>
  <c r="D714" i="7"/>
  <c r="D715" i="7"/>
  <c r="D714" i="11" s="1"/>
  <c r="D716" i="7"/>
  <c r="D717" i="7"/>
  <c r="D718" i="7"/>
  <c r="D719" i="7"/>
  <c r="D720" i="7"/>
  <c r="D719" i="11" s="1"/>
  <c r="D721" i="7"/>
  <c r="D720" i="11" s="1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4" i="11" s="1"/>
  <c r="D736" i="7"/>
  <c r="D737" i="7"/>
  <c r="D736" i="11" s="1"/>
  <c r="D738" i="7"/>
  <c r="D739" i="7"/>
  <c r="D738" i="11" s="1"/>
  <c r="D740" i="7"/>
  <c r="D741" i="7"/>
  <c r="D742" i="7"/>
  <c r="D743" i="7"/>
  <c r="D744" i="7"/>
  <c r="D745" i="7"/>
  <c r="D746" i="7"/>
  <c r="D747" i="7"/>
  <c r="D748" i="7"/>
  <c r="D749" i="7"/>
  <c r="D750" i="7"/>
  <c r="D751" i="7"/>
  <c r="D750" i="11" s="1"/>
  <c r="D752" i="7"/>
  <c r="D753" i="7"/>
  <c r="D752" i="11" s="1"/>
  <c r="D754" i="7"/>
  <c r="D755" i="7"/>
  <c r="D754" i="11" s="1"/>
  <c r="D756" i="7"/>
  <c r="D3" i="7"/>
  <c r="Y3" i="7" s="1"/>
  <c r="Z3" i="7" s="1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2" i="13"/>
  <c r="F20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49" i="10" s="1"/>
  <c r="A129" i="1"/>
  <c r="A150" i="10" s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84" i="11" s="1"/>
  <c r="A368" i="1"/>
  <c r="A369" i="1"/>
  <c r="A370" i="1"/>
  <c r="A371" i="1"/>
  <c r="A388" i="11" s="1"/>
  <c r="A372" i="1"/>
  <c r="A373" i="1"/>
  <c r="A390" i="11" s="1"/>
  <c r="A374" i="1"/>
  <c r="A375" i="1"/>
  <c r="A392" i="11" s="1"/>
  <c r="A376" i="1"/>
  <c r="A393" i="11" s="1"/>
  <c r="A377" i="1"/>
  <c r="A394" i="11" s="1"/>
  <c r="A378" i="1"/>
  <c r="A379" i="1"/>
  <c r="A380" i="1"/>
  <c r="A381" i="1"/>
  <c r="A398" i="11" s="1"/>
  <c r="A382" i="1"/>
  <c r="A399" i="11" s="1"/>
  <c r="A383" i="1"/>
  <c r="A384" i="1"/>
  <c r="A385" i="1"/>
  <c r="A402" i="11" s="1"/>
  <c r="A386" i="1"/>
  <c r="A387" i="1"/>
  <c r="A388" i="1"/>
  <c r="A405" i="11" s="1"/>
  <c r="A389" i="1"/>
  <c r="A406" i="11" s="1"/>
  <c r="A390" i="1"/>
  <c r="A407" i="11" s="1"/>
  <c r="A391" i="1"/>
  <c r="A408" i="11" s="1"/>
  <c r="A392" i="1"/>
  <c r="A409" i="11" s="1"/>
  <c r="A393" i="1"/>
  <c r="A410" i="11" s="1"/>
  <c r="A394" i="1"/>
  <c r="A395" i="1"/>
  <c r="A396" i="1"/>
  <c r="A413" i="11" s="1"/>
  <c r="A397" i="1"/>
  <c r="A398" i="1"/>
  <c r="A399" i="1"/>
  <c r="A400" i="1"/>
  <c r="A417" i="11" s="1"/>
  <c r="A401" i="1"/>
  <c r="A418" i="11" s="1"/>
  <c r="A402" i="1"/>
  <c r="A403" i="1"/>
  <c r="A404" i="1"/>
  <c r="A421" i="11" s="1"/>
  <c r="A405" i="1"/>
  <c r="A422" i="11" s="1"/>
  <c r="A406" i="1"/>
  <c r="A423" i="11" s="1"/>
  <c r="A407" i="1"/>
  <c r="A424" i="11" s="1"/>
  <c r="A408" i="1"/>
  <c r="A409" i="1"/>
  <c r="A426" i="11" s="1"/>
  <c r="A410" i="1"/>
  <c r="A411" i="1"/>
  <c r="A412" i="1"/>
  <c r="A429" i="11" s="1"/>
  <c r="A413" i="1"/>
  <c r="A430" i="11" s="1"/>
  <c r="A414" i="1"/>
  <c r="A415" i="1"/>
  <c r="A432" i="11" s="1"/>
  <c r="A416" i="1"/>
  <c r="A417" i="1"/>
  <c r="A434" i="11" s="1"/>
  <c r="A418" i="1"/>
  <c r="A419" i="1"/>
  <c r="A420" i="1"/>
  <c r="A437" i="11" s="1"/>
  <c r="A421" i="1"/>
  <c r="A422" i="1"/>
  <c r="A423" i="1"/>
  <c r="A424" i="1"/>
  <c r="A425" i="1"/>
  <c r="A442" i="11" s="1"/>
  <c r="A426" i="1"/>
  <c r="A427" i="1"/>
  <c r="A428" i="1"/>
  <c r="A429" i="1"/>
  <c r="A430" i="1"/>
  <c r="A431" i="1"/>
  <c r="A432" i="1"/>
  <c r="A449" i="11" s="1"/>
  <c r="A433" i="1"/>
  <c r="A434" i="1"/>
  <c r="A435" i="1"/>
  <c r="A436" i="1"/>
  <c r="A437" i="1"/>
  <c r="A438" i="1"/>
  <c r="A455" i="11" s="1"/>
  <c r="A439" i="1"/>
  <c r="A456" i="11" s="1"/>
  <c r="A440" i="1"/>
  <c r="A457" i="11" s="1"/>
  <c r="A441" i="1"/>
  <c r="A458" i="11" s="1"/>
  <c r="A442" i="1"/>
  <c r="A443" i="1"/>
  <c r="A444" i="1"/>
  <c r="A461" i="11" s="1"/>
  <c r="A445" i="1"/>
  <c r="A446" i="1"/>
  <c r="A447" i="1"/>
  <c r="A448" i="1"/>
  <c r="A449" i="1"/>
  <c r="A466" i="11" s="1"/>
  <c r="A450" i="1"/>
  <c r="A451" i="1"/>
  <c r="A452" i="1"/>
  <c r="A469" i="11" s="1"/>
  <c r="A453" i="1"/>
  <c r="A470" i="11" s="1"/>
  <c r="A454" i="1"/>
  <c r="A471" i="11" s="1"/>
  <c r="A455" i="1"/>
  <c r="A472" i="11" s="1"/>
  <c r="A456" i="1"/>
  <c r="A457" i="1"/>
  <c r="A474" i="11" s="1"/>
  <c r="A458" i="1"/>
  <c r="A459" i="1"/>
  <c r="A460" i="1"/>
  <c r="A477" i="11" s="1"/>
  <c r="A461" i="1"/>
  <c r="A462" i="1"/>
  <c r="A479" i="11" s="1"/>
  <c r="A463" i="1"/>
  <c r="A464" i="1"/>
  <c r="A465" i="1"/>
  <c r="A482" i="11" s="1"/>
  <c r="A466" i="1"/>
  <c r="A467" i="1"/>
  <c r="A468" i="1"/>
  <c r="A469" i="1"/>
  <c r="A470" i="1"/>
  <c r="A487" i="11" s="1"/>
  <c r="A471" i="1"/>
  <c r="A488" i="11" s="1"/>
  <c r="A472" i="1"/>
  <c r="A473" i="1"/>
  <c r="A490" i="11" s="1"/>
  <c r="A474" i="1"/>
  <c r="A475" i="1"/>
  <c r="A476" i="1"/>
  <c r="A477" i="1"/>
  <c r="A478" i="1"/>
  <c r="A495" i="11" s="1"/>
  <c r="A479" i="1"/>
  <c r="A496" i="11" s="1"/>
  <c r="A480" i="1"/>
  <c r="A497" i="11" s="1"/>
  <c r="A481" i="1"/>
  <c r="A498" i="11" s="1"/>
  <c r="A482" i="1"/>
  <c r="A483" i="1"/>
  <c r="A484" i="1"/>
  <c r="A501" i="11" s="1"/>
  <c r="A485" i="1"/>
  <c r="A486" i="1"/>
  <c r="A487" i="1"/>
  <c r="A488" i="1"/>
  <c r="A489" i="1"/>
  <c r="A490" i="1"/>
  <c r="A491" i="1"/>
  <c r="A492" i="1"/>
  <c r="A509" i="11" s="1"/>
  <c r="A493" i="1"/>
  <c r="A494" i="1"/>
  <c r="A511" i="11" s="1"/>
  <c r="A495" i="1"/>
  <c r="A512" i="11" s="1"/>
  <c r="A496" i="1"/>
  <c r="A497" i="1"/>
  <c r="A514" i="11" s="1"/>
  <c r="A498" i="1"/>
  <c r="A499" i="1"/>
  <c r="A500" i="1"/>
  <c r="A517" i="11" s="1"/>
  <c r="A501" i="1"/>
  <c r="A502" i="1"/>
  <c r="A503" i="1"/>
  <c r="A504" i="1"/>
  <c r="A505" i="1"/>
  <c r="A506" i="1"/>
  <c r="A507" i="1"/>
  <c r="A508" i="1"/>
  <c r="A509" i="1"/>
  <c r="A510" i="1"/>
  <c r="A511" i="1"/>
  <c r="A528" i="11" s="1"/>
  <c r="A512" i="1"/>
  <c r="A513" i="1"/>
  <c r="A530" i="11" s="1"/>
  <c r="A514" i="1"/>
  <c r="A515" i="1"/>
  <c r="A516" i="1"/>
  <c r="A517" i="1"/>
  <c r="A518" i="1"/>
  <c r="A535" i="11" s="1"/>
  <c r="A519" i="1"/>
  <c r="A536" i="11" s="1"/>
  <c r="A520" i="1"/>
  <c r="A521" i="1"/>
  <c r="A522" i="1"/>
  <c r="A523" i="1"/>
  <c r="A524" i="1"/>
  <c r="A525" i="1"/>
  <c r="A526" i="1"/>
  <c r="A543" i="11" s="1"/>
  <c r="A527" i="1"/>
  <c r="A544" i="11" s="1"/>
  <c r="A528" i="1"/>
  <c r="A529" i="1"/>
  <c r="A546" i="11" s="1"/>
  <c r="A530" i="1"/>
  <c r="A531" i="1"/>
  <c r="A532" i="1"/>
  <c r="A549" i="11" s="1"/>
  <c r="A533" i="1"/>
  <c r="A550" i="11" s="1"/>
  <c r="A534" i="1"/>
  <c r="A551" i="11" s="1"/>
  <c r="A535" i="1"/>
  <c r="A536" i="1"/>
  <c r="A537" i="1"/>
  <c r="A554" i="11" s="1"/>
  <c r="A538" i="1"/>
  <c r="A539" i="1"/>
  <c r="A540" i="1"/>
  <c r="A557" i="11" s="1"/>
  <c r="A541" i="1"/>
  <c r="A542" i="1"/>
  <c r="A543" i="1"/>
  <c r="A560" i="11" s="1"/>
  <c r="A544" i="1"/>
  <c r="A545" i="1"/>
  <c r="A562" i="11" s="1"/>
  <c r="A546" i="1"/>
  <c r="A547" i="1"/>
  <c r="A548" i="1"/>
  <c r="A549" i="1"/>
  <c r="A550" i="1"/>
  <c r="A567" i="11" s="1"/>
  <c r="A551" i="1"/>
  <c r="A552" i="1"/>
  <c r="A553" i="1"/>
  <c r="A570" i="11" s="1"/>
  <c r="A554" i="1"/>
  <c r="A555" i="1"/>
  <c r="A556" i="1"/>
  <c r="A573" i="11" s="1"/>
  <c r="A557" i="1"/>
  <c r="A558" i="1"/>
  <c r="A575" i="11" s="1"/>
  <c r="A559" i="1"/>
  <c r="A576" i="11" s="1"/>
  <c r="A560" i="1"/>
  <c r="A561" i="1"/>
  <c r="A578" i="11" s="1"/>
  <c r="A562" i="1"/>
  <c r="A563" i="1"/>
  <c r="A564" i="1"/>
  <c r="A581" i="11" s="1"/>
  <c r="A565" i="1"/>
  <c r="A566" i="1"/>
  <c r="A583" i="11" s="1"/>
  <c r="A567" i="1"/>
  <c r="A568" i="1"/>
  <c r="A585" i="11" s="1"/>
  <c r="A569" i="1"/>
  <c r="A586" i="11" s="1"/>
  <c r="A570" i="1"/>
  <c r="A571" i="1"/>
  <c r="A572" i="1"/>
  <c r="A573" i="1"/>
  <c r="A574" i="1"/>
  <c r="A591" i="11" s="1"/>
  <c r="A575" i="1"/>
  <c r="A592" i="11" s="1"/>
  <c r="A576" i="1"/>
  <c r="A593" i="11" s="1"/>
  <c r="A577" i="1"/>
  <c r="A594" i="11" s="1"/>
  <c r="A578" i="1"/>
  <c r="A579" i="1"/>
  <c r="A580" i="1"/>
  <c r="A597" i="11" s="1"/>
  <c r="A581" i="1"/>
  <c r="A582" i="1"/>
  <c r="A599" i="11" s="1"/>
  <c r="A583" i="1"/>
  <c r="A584" i="1"/>
  <c r="A585" i="1"/>
  <c r="A586" i="1"/>
  <c r="A587" i="1"/>
  <c r="A588" i="1"/>
  <c r="A605" i="11" s="1"/>
  <c r="A589" i="1"/>
  <c r="A606" i="11" s="1"/>
  <c r="A590" i="1"/>
  <c r="A591" i="1"/>
  <c r="A592" i="1"/>
  <c r="A593" i="1"/>
  <c r="A610" i="11" s="1"/>
  <c r="A594" i="1"/>
  <c r="A595" i="1"/>
  <c r="A596" i="1"/>
  <c r="A613" i="11" s="1"/>
  <c r="A597" i="1"/>
  <c r="A598" i="1"/>
  <c r="A599" i="1"/>
  <c r="A600" i="1"/>
  <c r="A617" i="11" s="1"/>
  <c r="A601" i="1"/>
  <c r="A618" i="11" s="1"/>
  <c r="A602" i="1"/>
  <c r="A603" i="1"/>
  <c r="A604" i="1"/>
  <c r="A605" i="1"/>
  <c r="A606" i="1"/>
  <c r="A623" i="11" s="1"/>
  <c r="A607" i="1"/>
  <c r="A608" i="1"/>
  <c r="A625" i="11" s="1"/>
  <c r="A609" i="1"/>
  <c r="A626" i="11" s="1"/>
  <c r="A610" i="1"/>
  <c r="A611" i="1"/>
  <c r="A612" i="1"/>
  <c r="A613" i="1"/>
  <c r="A614" i="1"/>
  <c r="A631" i="11" s="1"/>
  <c r="A615" i="1"/>
  <c r="A616" i="1"/>
  <c r="A617" i="1"/>
  <c r="A634" i="11" s="1"/>
  <c r="A618" i="1"/>
  <c r="A619" i="1"/>
  <c r="A620" i="1"/>
  <c r="A621" i="1"/>
  <c r="A622" i="1"/>
  <c r="A623" i="1"/>
  <c r="A640" i="11" s="1"/>
  <c r="A624" i="1"/>
  <c r="A625" i="1"/>
  <c r="A642" i="11" s="1"/>
  <c r="A626" i="1"/>
  <c r="A627" i="1"/>
  <c r="A644" i="11" s="1"/>
  <c r="A628" i="1"/>
  <c r="A629" i="1"/>
  <c r="A646" i="11" s="1"/>
  <c r="A630" i="1"/>
  <c r="A647" i="11" s="1"/>
  <c r="A631" i="1"/>
  <c r="A632" i="1"/>
  <c r="A633" i="1"/>
  <c r="A650" i="11" s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63" i="11" s="1"/>
  <c r="A647" i="1"/>
  <c r="A648" i="1"/>
  <c r="A649" i="1"/>
  <c r="A666" i="11" s="1"/>
  <c r="A650" i="1"/>
  <c r="A651" i="1"/>
  <c r="A652" i="1"/>
  <c r="A653" i="1"/>
  <c r="A654" i="1"/>
  <c r="A671" i="11" s="1"/>
  <c r="A655" i="1"/>
  <c r="A656" i="1"/>
  <c r="A657" i="1"/>
  <c r="A674" i="11" s="1"/>
  <c r="A658" i="1"/>
  <c r="A659" i="1"/>
  <c r="A660" i="1"/>
  <c r="A661" i="1"/>
  <c r="A662" i="1"/>
  <c r="A663" i="1"/>
  <c r="A664" i="1"/>
  <c r="A665" i="1"/>
  <c r="A682" i="11" s="1"/>
  <c r="A666" i="1"/>
  <c r="A667" i="1"/>
  <c r="A668" i="1"/>
  <c r="A669" i="1"/>
  <c r="A670" i="1"/>
  <c r="A687" i="11" s="1"/>
  <c r="A671" i="1"/>
  <c r="A672" i="1"/>
  <c r="A673" i="1"/>
  <c r="A690" i="11" s="1"/>
  <c r="A674" i="1"/>
  <c r="A675" i="1"/>
  <c r="A676" i="1"/>
  <c r="A693" i="11" s="1"/>
  <c r="A677" i="1"/>
  <c r="A678" i="1"/>
  <c r="A679" i="1"/>
  <c r="A680" i="1"/>
  <c r="A681" i="1"/>
  <c r="A698" i="11" s="1"/>
  <c r="A682" i="1"/>
  <c r="A683" i="1"/>
  <c r="A684" i="1"/>
  <c r="A701" i="11" s="1"/>
  <c r="A685" i="1"/>
  <c r="A702" i="11" s="1"/>
  <c r="A686" i="1"/>
  <c r="A703" i="11" s="1"/>
  <c r="A687" i="1"/>
  <c r="A688" i="1"/>
  <c r="A689" i="1"/>
  <c r="A706" i="11" s="1"/>
  <c r="A690" i="1"/>
  <c r="A691" i="1"/>
  <c r="A708" i="11" s="1"/>
  <c r="A692" i="1"/>
  <c r="A693" i="1"/>
  <c r="A694" i="1"/>
  <c r="A711" i="11" s="1"/>
  <c r="A695" i="1"/>
  <c r="A696" i="1"/>
  <c r="A697" i="1"/>
  <c r="A714" i="11" s="1"/>
  <c r="A698" i="1"/>
  <c r="A699" i="1"/>
  <c r="A700" i="1"/>
  <c r="A701" i="1"/>
  <c r="A702" i="1"/>
  <c r="A703" i="1"/>
  <c r="A704" i="1"/>
  <c r="A705" i="1"/>
  <c r="A706" i="1"/>
  <c r="A707" i="1"/>
  <c r="A724" i="11" s="1"/>
  <c r="A708" i="1"/>
  <c r="A709" i="1"/>
  <c r="A710" i="1"/>
  <c r="A711" i="1"/>
  <c r="A712" i="1"/>
  <c r="A713" i="1"/>
  <c r="A730" i="11" s="1"/>
  <c r="A714" i="1"/>
  <c r="A715" i="1"/>
  <c r="A716" i="1"/>
  <c r="A717" i="1"/>
  <c r="A718" i="1"/>
  <c r="A735" i="11" s="1"/>
  <c r="A719" i="1"/>
  <c r="A736" i="11" s="1"/>
  <c r="A720" i="1"/>
  <c r="A721" i="1"/>
  <c r="A738" i="11" s="1"/>
  <c r="A722" i="1"/>
  <c r="A723" i="1"/>
  <c r="A724" i="1"/>
  <c r="A725" i="1"/>
  <c r="A726" i="1"/>
  <c r="A727" i="1"/>
  <c r="A728" i="1"/>
  <c r="A729" i="1"/>
  <c r="A746" i="11" s="1"/>
  <c r="A730" i="1"/>
  <c r="A731" i="1"/>
  <c r="A732" i="1"/>
  <c r="A733" i="1"/>
  <c r="A734" i="1"/>
  <c r="A735" i="1"/>
  <c r="A752" i="11" s="1"/>
  <c r="A736" i="1"/>
  <c r="A737" i="1"/>
  <c r="A754" i="11" s="1"/>
  <c r="A738" i="1"/>
  <c r="C3" i="1"/>
  <c r="F3" i="1" s="1"/>
  <c r="C4" i="1"/>
  <c r="F4" i="1" s="1"/>
  <c r="C5" i="1"/>
  <c r="F5" i="1" s="1"/>
  <c r="C6" i="1"/>
  <c r="C7" i="1"/>
  <c r="F7" i="1" s="1"/>
  <c r="C8" i="1"/>
  <c r="F8" i="1" s="1"/>
  <c r="C9" i="1"/>
  <c r="F9" i="1" s="1"/>
  <c r="C10" i="1"/>
  <c r="F10" i="1" s="1"/>
  <c r="C11" i="1"/>
  <c r="F11" i="1" s="1"/>
  <c r="C12" i="1"/>
  <c r="F12" i="1" s="1"/>
  <c r="C13" i="1"/>
  <c r="F13" i="1" s="1"/>
  <c r="C14" i="1"/>
  <c r="C15" i="1"/>
  <c r="F15" i="1" s="1"/>
  <c r="C16" i="1"/>
  <c r="F16" i="1" s="1"/>
  <c r="C17" i="1"/>
  <c r="F17" i="1" s="1"/>
  <c r="C18" i="1"/>
  <c r="F18" i="1" s="1"/>
  <c r="C19" i="1"/>
  <c r="F19" i="1" s="1"/>
  <c r="C20" i="1"/>
  <c r="C21" i="1"/>
  <c r="F21" i="1" s="1"/>
  <c r="C22" i="1"/>
  <c r="C23" i="1"/>
  <c r="F23" i="1" s="1"/>
  <c r="C24" i="1"/>
  <c r="F24" i="1" s="1"/>
  <c r="C25" i="1"/>
  <c r="F25" i="1" s="1"/>
  <c r="C26" i="1"/>
  <c r="F26" i="1" s="1"/>
  <c r="C27" i="1"/>
  <c r="F27" i="1" s="1"/>
  <c r="C28" i="1"/>
  <c r="F28" i="1" s="1"/>
  <c r="C29" i="1"/>
  <c r="F29" i="1" s="1"/>
  <c r="C30" i="1"/>
  <c r="C31" i="1"/>
  <c r="F31" i="1" s="1"/>
  <c r="C32" i="1"/>
  <c r="F32" i="1" s="1"/>
  <c r="C33" i="1"/>
  <c r="F33" i="1" s="1"/>
  <c r="C34" i="1"/>
  <c r="F34" i="1" s="1"/>
  <c r="C35" i="1"/>
  <c r="F35" i="1" s="1"/>
  <c r="C36" i="1"/>
  <c r="F36" i="1" s="1"/>
  <c r="C37" i="1"/>
  <c r="F37" i="1" s="1"/>
  <c r="C38" i="1"/>
  <c r="C39" i="1"/>
  <c r="F39" i="1" s="1"/>
  <c r="C40" i="1"/>
  <c r="F40" i="1" s="1"/>
  <c r="C41" i="1"/>
  <c r="F41" i="1" s="1"/>
  <c r="C42" i="1"/>
  <c r="F42" i="1" s="1"/>
  <c r="C43" i="1"/>
  <c r="F43" i="1" s="1"/>
  <c r="C44" i="1"/>
  <c r="F44" i="1" s="1"/>
  <c r="C45" i="1"/>
  <c r="F45" i="1" s="1"/>
  <c r="C46" i="1"/>
  <c r="C47" i="1"/>
  <c r="C48" i="1"/>
  <c r="F48" i="1" s="1"/>
  <c r="C49" i="1"/>
  <c r="F49" i="1" s="1"/>
  <c r="C50" i="1"/>
  <c r="F50" i="1" s="1"/>
  <c r="C51" i="1"/>
  <c r="F51" i="1" s="1"/>
  <c r="C52" i="1"/>
  <c r="F52" i="1" s="1"/>
  <c r="C53" i="1"/>
  <c r="F53" i="1" s="1"/>
  <c r="C54" i="1"/>
  <c r="C55" i="1"/>
  <c r="F55" i="1" s="1"/>
  <c r="C56" i="1"/>
  <c r="F56" i="1" s="1"/>
  <c r="C57" i="1"/>
  <c r="F57" i="1" s="1"/>
  <c r="C58" i="1"/>
  <c r="F58" i="1" s="1"/>
  <c r="C59" i="1"/>
  <c r="F59" i="1" s="1"/>
  <c r="C60" i="1"/>
  <c r="F60" i="1" s="1"/>
  <c r="C61" i="1"/>
  <c r="F61" i="1" s="1"/>
  <c r="C62" i="1"/>
  <c r="C63" i="1"/>
  <c r="F63" i="1" s="1"/>
  <c r="C64" i="1"/>
  <c r="F64" i="1" s="1"/>
  <c r="C65" i="1"/>
  <c r="F65" i="1" s="1"/>
  <c r="C66" i="1"/>
  <c r="F66" i="1" s="1"/>
  <c r="C67" i="1"/>
  <c r="F67" i="1" s="1"/>
  <c r="C68" i="1"/>
  <c r="F68" i="1" s="1"/>
  <c r="C69" i="1"/>
  <c r="F69" i="1" s="1"/>
  <c r="C70" i="1"/>
  <c r="C71" i="1"/>
  <c r="F71" i="1" s="1"/>
  <c r="C72" i="1"/>
  <c r="F72" i="1" s="1"/>
  <c r="C73" i="1"/>
  <c r="F73" i="1" s="1"/>
  <c r="C74" i="1"/>
  <c r="F74" i="1" s="1"/>
  <c r="C75" i="1"/>
  <c r="F75" i="1" s="1"/>
  <c r="C76" i="1"/>
  <c r="F76" i="1" s="1"/>
  <c r="C77" i="1"/>
  <c r="F77" i="1" s="1"/>
  <c r="C78" i="1"/>
  <c r="C79" i="1"/>
  <c r="F79" i="1" s="1"/>
  <c r="C80" i="1"/>
  <c r="F80" i="1" s="1"/>
  <c r="C81" i="1"/>
  <c r="F81" i="1" s="1"/>
  <c r="C82" i="1"/>
  <c r="F82" i="1" s="1"/>
  <c r="C83" i="1"/>
  <c r="F83" i="1" s="1"/>
  <c r="C84" i="1"/>
  <c r="F84" i="1" s="1"/>
  <c r="C85" i="1"/>
  <c r="F85" i="1" s="1"/>
  <c r="C86" i="1"/>
  <c r="C87" i="1"/>
  <c r="F87" i="1" s="1"/>
  <c r="C88" i="1"/>
  <c r="F88" i="1" s="1"/>
  <c r="C89" i="1"/>
  <c r="F89" i="1" s="1"/>
  <c r="C90" i="1"/>
  <c r="F90" i="1" s="1"/>
  <c r="C91" i="1"/>
  <c r="F91" i="1" s="1"/>
  <c r="C92" i="1"/>
  <c r="F92" i="1" s="1"/>
  <c r="C93" i="1"/>
  <c r="F93" i="1" s="1"/>
  <c r="C94" i="1"/>
  <c r="C95" i="1"/>
  <c r="C96" i="1"/>
  <c r="F96" i="1" s="1"/>
  <c r="C97" i="1"/>
  <c r="F97" i="1" s="1"/>
  <c r="C98" i="1"/>
  <c r="F98" i="1" s="1"/>
  <c r="C99" i="1"/>
  <c r="F99" i="1" s="1"/>
  <c r="C100" i="1"/>
  <c r="F100" i="1" s="1"/>
  <c r="C101" i="1"/>
  <c r="F101" i="1" s="1"/>
  <c r="C102" i="1"/>
  <c r="C103" i="1"/>
  <c r="C104" i="1"/>
  <c r="F104" i="1" s="1"/>
  <c r="C105" i="1"/>
  <c r="F105" i="1" s="1"/>
  <c r="C106" i="1"/>
  <c r="F106" i="1" s="1"/>
  <c r="C107" i="1"/>
  <c r="F107" i="1" s="1"/>
  <c r="C108" i="1"/>
  <c r="F108" i="1" s="1"/>
  <c r="C109" i="1"/>
  <c r="F109" i="1" s="1"/>
  <c r="C110" i="1"/>
  <c r="C111" i="1"/>
  <c r="F111" i="1" s="1"/>
  <c r="C112" i="1"/>
  <c r="F112" i="1" s="1"/>
  <c r="C113" i="1"/>
  <c r="F113" i="1" s="1"/>
  <c r="C114" i="1"/>
  <c r="F114" i="1" s="1"/>
  <c r="C115" i="1"/>
  <c r="F115" i="1" s="1"/>
  <c r="C116" i="1"/>
  <c r="F116" i="1" s="1"/>
  <c r="C117" i="1"/>
  <c r="F117" i="1" s="1"/>
  <c r="C118" i="1"/>
  <c r="C119" i="1"/>
  <c r="F119" i="1" s="1"/>
  <c r="C120" i="1"/>
  <c r="F120" i="1" s="1"/>
  <c r="C121" i="1"/>
  <c r="F121" i="1" s="1"/>
  <c r="C122" i="1"/>
  <c r="F122" i="1" s="1"/>
  <c r="C123" i="1"/>
  <c r="F123" i="1" s="1"/>
  <c r="C124" i="1"/>
  <c r="F124" i="1" s="1"/>
  <c r="C125" i="1"/>
  <c r="F125" i="1" s="1"/>
  <c r="C126" i="1"/>
  <c r="C127" i="1"/>
  <c r="F127" i="1" s="1"/>
  <c r="C128" i="1"/>
  <c r="F128" i="1" s="1"/>
  <c r="C129" i="1"/>
  <c r="F129" i="1" s="1"/>
  <c r="C130" i="1"/>
  <c r="F130" i="1" s="1"/>
  <c r="C131" i="1"/>
  <c r="F131" i="1" s="1"/>
  <c r="C132" i="1"/>
  <c r="F132" i="1" s="1"/>
  <c r="C133" i="1"/>
  <c r="F133" i="1" s="1"/>
  <c r="C134" i="1"/>
  <c r="C135" i="1"/>
  <c r="F135" i="1" s="1"/>
  <c r="C136" i="1"/>
  <c r="C137" i="1"/>
  <c r="F137" i="1" s="1"/>
  <c r="C138" i="1"/>
  <c r="F138" i="1" s="1"/>
  <c r="C139" i="1"/>
  <c r="F139" i="1" s="1"/>
  <c r="C140" i="1"/>
  <c r="F140" i="1" s="1"/>
  <c r="C141" i="1"/>
  <c r="C142" i="1"/>
  <c r="C143" i="1"/>
  <c r="F143" i="1" s="1"/>
  <c r="C144" i="1"/>
  <c r="F144" i="1" s="1"/>
  <c r="C145" i="1"/>
  <c r="F145" i="1" s="1"/>
  <c r="C146" i="1"/>
  <c r="F146" i="1" s="1"/>
  <c r="C147" i="1"/>
  <c r="F147" i="1" s="1"/>
  <c r="C148" i="1"/>
  <c r="F148" i="1" s="1"/>
  <c r="C149" i="1"/>
  <c r="C150" i="1"/>
  <c r="C151" i="1"/>
  <c r="C152" i="1"/>
  <c r="F152" i="1" s="1"/>
  <c r="C153" i="1"/>
  <c r="F153" i="1" s="1"/>
  <c r="C154" i="1"/>
  <c r="F154" i="1" s="1"/>
  <c r="C155" i="1"/>
  <c r="F155" i="1" s="1"/>
  <c r="C156" i="1"/>
  <c r="F156" i="1" s="1"/>
  <c r="C157" i="1"/>
  <c r="C158" i="1"/>
  <c r="C159" i="1"/>
  <c r="F159" i="1" s="1"/>
  <c r="C160" i="1"/>
  <c r="F160" i="1" s="1"/>
  <c r="C161" i="1"/>
  <c r="F161" i="1" s="1"/>
  <c r="C162" i="1"/>
  <c r="F162" i="1" s="1"/>
  <c r="C163" i="1"/>
  <c r="F163" i="1" s="1"/>
  <c r="C164" i="1"/>
  <c r="F164" i="1" s="1"/>
  <c r="C165" i="1"/>
  <c r="C166" i="1"/>
  <c r="C167" i="1"/>
  <c r="C168" i="1"/>
  <c r="F168" i="1" s="1"/>
  <c r="C169" i="1"/>
  <c r="F169" i="1" s="1"/>
  <c r="C170" i="1"/>
  <c r="F170" i="1" s="1"/>
  <c r="C171" i="1"/>
  <c r="F171" i="1" s="1"/>
  <c r="C172" i="1"/>
  <c r="F172" i="1" s="1"/>
  <c r="C173" i="1"/>
  <c r="C174" i="1"/>
  <c r="F174" i="1" s="1"/>
  <c r="C175" i="1"/>
  <c r="F175" i="1" s="1"/>
  <c r="C176" i="1"/>
  <c r="C177" i="1"/>
  <c r="F177" i="1" s="1"/>
  <c r="C178" i="1"/>
  <c r="F178" i="1" s="1"/>
  <c r="C179" i="1"/>
  <c r="F179" i="1" s="1"/>
  <c r="C180" i="1"/>
  <c r="F180" i="1" s="1"/>
  <c r="C181" i="1"/>
  <c r="C182" i="1"/>
  <c r="C183" i="1"/>
  <c r="F183" i="1" s="1"/>
  <c r="C184" i="1"/>
  <c r="F184" i="1" s="1"/>
  <c r="C185" i="1"/>
  <c r="F185" i="1" s="1"/>
  <c r="C186" i="1"/>
  <c r="F186" i="1" s="1"/>
  <c r="C187" i="1"/>
  <c r="F187" i="1" s="1"/>
  <c r="C188" i="1"/>
  <c r="F188" i="1" s="1"/>
  <c r="C189" i="1"/>
  <c r="F189" i="1" s="1"/>
  <c r="C190" i="1"/>
  <c r="C191" i="1"/>
  <c r="C192" i="1"/>
  <c r="F192" i="1" s="1"/>
  <c r="C193" i="1"/>
  <c r="F193" i="1" s="1"/>
  <c r="C194" i="1"/>
  <c r="F194" i="1" s="1"/>
  <c r="C195" i="1"/>
  <c r="F195" i="1" s="1"/>
  <c r="C196" i="1"/>
  <c r="F196" i="1" s="1"/>
  <c r="C197" i="1"/>
  <c r="C198" i="1"/>
  <c r="C199" i="1"/>
  <c r="F199" i="1" s="1"/>
  <c r="C200" i="1"/>
  <c r="F200" i="1" s="1"/>
  <c r="C201" i="1"/>
  <c r="F201" i="1" s="1"/>
  <c r="C202" i="1"/>
  <c r="F202" i="1" s="1"/>
  <c r="C203" i="1"/>
  <c r="F203" i="1" s="1"/>
  <c r="C204" i="1"/>
  <c r="F204" i="1" s="1"/>
  <c r="C205" i="1"/>
  <c r="F205" i="1" s="1"/>
  <c r="C206" i="1"/>
  <c r="F206" i="1" s="1"/>
  <c r="C207" i="1"/>
  <c r="C208" i="1"/>
  <c r="F208" i="1" s="1"/>
  <c r="C209" i="1"/>
  <c r="F209" i="1" s="1"/>
  <c r="C210" i="1"/>
  <c r="F210" i="1" s="1"/>
  <c r="C211" i="1"/>
  <c r="F211" i="1" s="1"/>
  <c r="C212" i="1"/>
  <c r="F212" i="1" s="1"/>
  <c r="C213" i="1"/>
  <c r="F213" i="1" s="1"/>
  <c r="C214" i="1"/>
  <c r="F214" i="1" s="1"/>
  <c r="C215" i="1"/>
  <c r="C216" i="1"/>
  <c r="F216" i="1" s="1"/>
  <c r="C217" i="1"/>
  <c r="F217" i="1" s="1"/>
  <c r="C218" i="1"/>
  <c r="C219" i="1"/>
  <c r="F219" i="1" s="1"/>
  <c r="C220" i="1"/>
  <c r="F220" i="1" s="1"/>
  <c r="C221" i="1"/>
  <c r="F221" i="1" s="1"/>
  <c r="C222" i="1"/>
  <c r="F222" i="1" s="1"/>
  <c r="C223" i="1"/>
  <c r="F223" i="1" s="1"/>
  <c r="C224" i="1"/>
  <c r="F224" i="1" s="1"/>
  <c r="C225" i="1"/>
  <c r="F225" i="1" s="1"/>
  <c r="C226" i="1"/>
  <c r="F226" i="1" s="1"/>
  <c r="C227" i="1"/>
  <c r="F227" i="1" s="1"/>
  <c r="C228" i="1"/>
  <c r="F228" i="1" s="1"/>
  <c r="C229" i="1"/>
  <c r="F229" i="1" s="1"/>
  <c r="C230" i="1"/>
  <c r="F230" i="1" s="1"/>
  <c r="C231" i="1"/>
  <c r="F231" i="1" s="1"/>
  <c r="C232" i="1"/>
  <c r="F232" i="1" s="1"/>
  <c r="C233" i="1"/>
  <c r="F233" i="1" s="1"/>
  <c r="C234" i="1"/>
  <c r="F234" i="1" s="1"/>
  <c r="C235" i="1"/>
  <c r="F235" i="1" s="1"/>
  <c r="C236" i="1"/>
  <c r="F236" i="1" s="1"/>
  <c r="C237" i="1"/>
  <c r="F237" i="1" s="1"/>
  <c r="C238" i="1"/>
  <c r="F238" i="1" s="1"/>
  <c r="C239" i="1"/>
  <c r="F239" i="1" s="1"/>
  <c r="C240" i="1"/>
  <c r="F240" i="1" s="1"/>
  <c r="C241" i="1"/>
  <c r="F241" i="1" s="1"/>
  <c r="C242" i="1"/>
  <c r="C243" i="1"/>
  <c r="F243" i="1" s="1"/>
  <c r="C244" i="1"/>
  <c r="F244" i="1" s="1"/>
  <c r="C245" i="1"/>
  <c r="F245" i="1" s="1"/>
  <c r="C246" i="1"/>
  <c r="C247" i="1"/>
  <c r="F247" i="1" s="1"/>
  <c r="C248" i="1"/>
  <c r="F248" i="1" s="1"/>
  <c r="C249" i="1"/>
  <c r="F249" i="1" s="1"/>
  <c r="C250" i="1"/>
  <c r="F250" i="1" s="1"/>
  <c r="C251" i="1"/>
  <c r="F251" i="1" s="1"/>
  <c r="C252" i="1"/>
  <c r="F252" i="1" s="1"/>
  <c r="C253" i="1"/>
  <c r="F253" i="1" s="1"/>
  <c r="C254" i="1"/>
  <c r="F254" i="1" s="1"/>
  <c r="C255" i="1"/>
  <c r="F255" i="1" s="1"/>
  <c r="C256" i="1"/>
  <c r="F256" i="1" s="1"/>
  <c r="C257" i="1"/>
  <c r="F257" i="1" s="1"/>
  <c r="C258" i="1"/>
  <c r="F258" i="1" s="1"/>
  <c r="C259" i="1"/>
  <c r="F259" i="1" s="1"/>
  <c r="C260" i="1"/>
  <c r="F260" i="1" s="1"/>
  <c r="C261" i="1"/>
  <c r="F261" i="1" s="1"/>
  <c r="C262" i="1"/>
  <c r="C263" i="1"/>
  <c r="F263" i="1" s="1"/>
  <c r="C264" i="1"/>
  <c r="F264" i="1" s="1"/>
  <c r="C265" i="1"/>
  <c r="F265" i="1" s="1"/>
  <c r="C266" i="1"/>
  <c r="F266" i="1" s="1"/>
  <c r="C267" i="1"/>
  <c r="F267" i="1" s="1"/>
  <c r="C268" i="1"/>
  <c r="F268" i="1" s="1"/>
  <c r="C269" i="1"/>
  <c r="F269" i="1" s="1"/>
  <c r="C270" i="1"/>
  <c r="F270" i="1" s="1"/>
  <c r="C271" i="1"/>
  <c r="F271" i="1" s="1"/>
  <c r="C272" i="1"/>
  <c r="F272" i="1" s="1"/>
  <c r="C273" i="1"/>
  <c r="F273" i="1" s="1"/>
  <c r="C274" i="1"/>
  <c r="F274" i="1" s="1"/>
  <c r="C275" i="1"/>
  <c r="F275" i="1" s="1"/>
  <c r="C276" i="1"/>
  <c r="F276" i="1" s="1"/>
  <c r="C277" i="1"/>
  <c r="F277" i="1" s="1"/>
  <c r="C278" i="1"/>
  <c r="F278" i="1" s="1"/>
  <c r="C279" i="1"/>
  <c r="F279" i="1" s="1"/>
  <c r="C280" i="1"/>
  <c r="F280" i="1" s="1"/>
  <c r="C281" i="1"/>
  <c r="F281" i="1" s="1"/>
  <c r="C282" i="1"/>
  <c r="F282" i="1" s="1"/>
  <c r="C283" i="1"/>
  <c r="F283" i="1" s="1"/>
  <c r="C284" i="1"/>
  <c r="F284" i="1" s="1"/>
  <c r="C285" i="1"/>
  <c r="F285" i="1" s="1"/>
  <c r="C286" i="1"/>
  <c r="C287" i="1"/>
  <c r="C288" i="1"/>
  <c r="F288" i="1" s="1"/>
  <c r="C289" i="1"/>
  <c r="F289" i="1" s="1"/>
  <c r="C290" i="1"/>
  <c r="F290" i="1" s="1"/>
  <c r="C291" i="1"/>
  <c r="F291" i="1" s="1"/>
  <c r="C292" i="1"/>
  <c r="F292" i="1" s="1"/>
  <c r="C293" i="1"/>
  <c r="F293" i="1" s="1"/>
  <c r="C294" i="1"/>
  <c r="C295" i="1"/>
  <c r="F295" i="1" s="1"/>
  <c r="C296" i="1"/>
  <c r="F296" i="1" s="1"/>
  <c r="C297" i="1"/>
  <c r="F297" i="1" s="1"/>
  <c r="C298" i="1"/>
  <c r="F298" i="1" s="1"/>
  <c r="C299" i="1"/>
  <c r="F299" i="1" s="1"/>
  <c r="C300" i="1"/>
  <c r="F300" i="1" s="1"/>
  <c r="C301" i="1"/>
  <c r="F301" i="1" s="1"/>
  <c r="C302" i="1"/>
  <c r="C303" i="1"/>
  <c r="F303" i="1" s="1"/>
  <c r="C304" i="1"/>
  <c r="F304" i="1" s="1"/>
  <c r="C305" i="1"/>
  <c r="F305" i="1" s="1"/>
  <c r="C306" i="1"/>
  <c r="C307" i="1"/>
  <c r="F307" i="1" s="1"/>
  <c r="C308" i="1"/>
  <c r="F308" i="1" s="1"/>
  <c r="C309" i="1"/>
  <c r="F309" i="1" s="1"/>
  <c r="C310" i="1"/>
  <c r="F310" i="1" s="1"/>
  <c r="C311" i="1"/>
  <c r="F311" i="1" s="1"/>
  <c r="C312" i="1"/>
  <c r="F312" i="1" s="1"/>
  <c r="C313" i="1"/>
  <c r="F313" i="1" s="1"/>
  <c r="C314" i="1"/>
  <c r="C315" i="1"/>
  <c r="F315" i="1" s="1"/>
  <c r="C316" i="1"/>
  <c r="F316" i="1" s="1"/>
  <c r="C317" i="1"/>
  <c r="F317" i="1" s="1"/>
  <c r="C318" i="1"/>
  <c r="F318" i="1" s="1"/>
  <c r="C319" i="1"/>
  <c r="F319" i="1" s="1"/>
  <c r="C320" i="1"/>
  <c r="F320" i="1" s="1"/>
  <c r="C321" i="1"/>
  <c r="F321" i="1" s="1"/>
  <c r="C322" i="1"/>
  <c r="F322" i="1" s="1"/>
  <c r="C323" i="1"/>
  <c r="F323" i="1" s="1"/>
  <c r="C324" i="1"/>
  <c r="F324" i="1" s="1"/>
  <c r="C325" i="1"/>
  <c r="F325" i="1" s="1"/>
  <c r="C326" i="1"/>
  <c r="C327" i="1"/>
  <c r="F327" i="1" s="1"/>
  <c r="C328" i="1"/>
  <c r="F328" i="1" s="1"/>
  <c r="C329" i="1"/>
  <c r="F329" i="1" s="1"/>
  <c r="C330" i="1"/>
  <c r="F330" i="1" s="1"/>
  <c r="C331" i="1"/>
  <c r="F331" i="1" s="1"/>
  <c r="C332" i="1"/>
  <c r="F332" i="1" s="1"/>
  <c r="C333" i="1"/>
  <c r="F333" i="1" s="1"/>
  <c r="C334" i="1"/>
  <c r="F334" i="1" s="1"/>
  <c r="C335" i="1"/>
  <c r="F335" i="1" s="1"/>
  <c r="C336" i="1"/>
  <c r="F336" i="1" s="1"/>
  <c r="C337" i="1"/>
  <c r="F337" i="1" s="1"/>
  <c r="C338" i="1"/>
  <c r="F338" i="1" s="1"/>
  <c r="C339" i="1"/>
  <c r="F339" i="1" s="1"/>
  <c r="C340" i="1"/>
  <c r="F340" i="1" s="1"/>
  <c r="C341" i="1"/>
  <c r="F341" i="1" s="1"/>
  <c r="C342" i="1"/>
  <c r="F342" i="1" s="1"/>
  <c r="C343" i="1"/>
  <c r="F343" i="1" s="1"/>
  <c r="C344" i="1"/>
  <c r="F344" i="1" s="1"/>
  <c r="C345" i="1"/>
  <c r="F345" i="1" s="1"/>
  <c r="C346" i="1"/>
  <c r="C347" i="1"/>
  <c r="F347" i="1" s="1"/>
  <c r="C348" i="1"/>
  <c r="F348" i="1" s="1"/>
  <c r="C349" i="1"/>
  <c r="F349" i="1" s="1"/>
  <c r="C350" i="1"/>
  <c r="C351" i="1"/>
  <c r="F351" i="1" s="1"/>
  <c r="C352" i="1"/>
  <c r="F352" i="1" s="1"/>
  <c r="C353" i="1"/>
  <c r="F353" i="1" s="1"/>
  <c r="C354" i="1"/>
  <c r="F354" i="1" s="1"/>
  <c r="C355" i="1"/>
  <c r="F355" i="1" s="1"/>
  <c r="C356" i="1"/>
  <c r="F356" i="1" s="1"/>
  <c r="C357" i="1"/>
  <c r="F357" i="1" s="1"/>
  <c r="C358" i="1"/>
  <c r="C359" i="1"/>
  <c r="F359" i="1" s="1"/>
  <c r="C360" i="1"/>
  <c r="F360" i="1" s="1"/>
  <c r="C361" i="1"/>
  <c r="F361" i="1" s="1"/>
  <c r="C362" i="1"/>
  <c r="C363" i="1"/>
  <c r="F363" i="1" s="1"/>
  <c r="C364" i="1"/>
  <c r="F364" i="1" s="1"/>
  <c r="C365" i="1"/>
  <c r="F365" i="1" s="1"/>
  <c r="C366" i="1"/>
  <c r="F366" i="1" s="1"/>
  <c r="C367" i="1"/>
  <c r="F367" i="1" s="1"/>
  <c r="C368" i="1"/>
  <c r="F368" i="1" s="1"/>
  <c r="C369" i="1"/>
  <c r="F369" i="1" s="1"/>
  <c r="C370" i="1"/>
  <c r="F370" i="1" s="1"/>
  <c r="C371" i="1"/>
  <c r="F371" i="1" s="1"/>
  <c r="C372" i="1"/>
  <c r="F372" i="1" s="1"/>
  <c r="C373" i="1"/>
  <c r="F373" i="1" s="1"/>
  <c r="C374" i="1"/>
  <c r="C375" i="1"/>
  <c r="F375" i="1" s="1"/>
  <c r="C376" i="1"/>
  <c r="F376" i="1" s="1"/>
  <c r="C377" i="1"/>
  <c r="F377" i="1" s="1"/>
  <c r="C378" i="1"/>
  <c r="F378" i="1" s="1"/>
  <c r="C379" i="1"/>
  <c r="F379" i="1" s="1"/>
  <c r="C380" i="1"/>
  <c r="F380" i="1" s="1"/>
  <c r="C381" i="1"/>
  <c r="F381" i="1" s="1"/>
  <c r="C382" i="1"/>
  <c r="F382" i="1" s="1"/>
  <c r="C383" i="1"/>
  <c r="F383" i="1" s="1"/>
  <c r="C384" i="1"/>
  <c r="F384" i="1" s="1"/>
  <c r="C385" i="1"/>
  <c r="F385" i="1" s="1"/>
  <c r="C386" i="1"/>
  <c r="F386" i="1" s="1"/>
  <c r="C387" i="1"/>
  <c r="F387" i="1" s="1"/>
  <c r="C388" i="1"/>
  <c r="F388" i="1" s="1"/>
  <c r="C389" i="1"/>
  <c r="F389" i="1" s="1"/>
  <c r="C390" i="1"/>
  <c r="C391" i="1"/>
  <c r="F391" i="1" s="1"/>
  <c r="C392" i="1"/>
  <c r="F392" i="1" s="1"/>
  <c r="C393" i="1"/>
  <c r="F393" i="1" s="1"/>
  <c r="C394" i="1"/>
  <c r="F394" i="1" s="1"/>
  <c r="C395" i="1"/>
  <c r="F395" i="1" s="1"/>
  <c r="C396" i="1"/>
  <c r="F396" i="1" s="1"/>
  <c r="C397" i="1"/>
  <c r="F397" i="1" s="1"/>
  <c r="C398" i="1"/>
  <c r="C399" i="1"/>
  <c r="F399" i="1" s="1"/>
  <c r="C400" i="1"/>
  <c r="F400" i="1" s="1"/>
  <c r="C401" i="1"/>
  <c r="F401" i="1" s="1"/>
  <c r="C402" i="1"/>
  <c r="F402" i="1" s="1"/>
  <c r="C403" i="1"/>
  <c r="F403" i="1" s="1"/>
  <c r="C404" i="1"/>
  <c r="F404" i="1" s="1"/>
  <c r="C405" i="1"/>
  <c r="F405" i="1" s="1"/>
  <c r="C406" i="1"/>
  <c r="F406" i="1" s="1"/>
  <c r="C407" i="1"/>
  <c r="C408" i="1"/>
  <c r="F408" i="1" s="1"/>
  <c r="C409" i="1"/>
  <c r="F409" i="1" s="1"/>
  <c r="C410" i="1"/>
  <c r="F410" i="1" s="1"/>
  <c r="C411" i="1"/>
  <c r="F411" i="1" s="1"/>
  <c r="C412" i="1"/>
  <c r="F412" i="1" s="1"/>
  <c r="C413" i="1"/>
  <c r="F413" i="1" s="1"/>
  <c r="C414" i="1"/>
  <c r="C415" i="1"/>
  <c r="F415" i="1" s="1"/>
  <c r="C416" i="1"/>
  <c r="F416" i="1" s="1"/>
  <c r="C417" i="1"/>
  <c r="F417" i="1" s="1"/>
  <c r="C418" i="1"/>
  <c r="F418" i="1" s="1"/>
  <c r="C419" i="1"/>
  <c r="F419" i="1" s="1"/>
  <c r="C420" i="1"/>
  <c r="F420" i="1" s="1"/>
  <c r="C421" i="1"/>
  <c r="F421" i="1" s="1"/>
  <c r="C422" i="1"/>
  <c r="F422" i="1" s="1"/>
  <c r="C423" i="1"/>
  <c r="F423" i="1" s="1"/>
  <c r="C424" i="1"/>
  <c r="F424" i="1" s="1"/>
  <c r="C425" i="1"/>
  <c r="F425" i="1" s="1"/>
  <c r="C426" i="1"/>
  <c r="C427" i="1"/>
  <c r="F427" i="1" s="1"/>
  <c r="C428" i="1"/>
  <c r="F428" i="1" s="1"/>
  <c r="C429" i="1"/>
  <c r="F429" i="1" s="1"/>
  <c r="C430" i="1"/>
  <c r="F430" i="1" s="1"/>
  <c r="C431" i="1"/>
  <c r="C432" i="1"/>
  <c r="F432" i="1" s="1"/>
  <c r="C433" i="1"/>
  <c r="F433" i="1" s="1"/>
  <c r="C434" i="1"/>
  <c r="F434" i="1" s="1"/>
  <c r="C435" i="1"/>
  <c r="F435" i="1" s="1"/>
  <c r="C436" i="1"/>
  <c r="F436" i="1" s="1"/>
  <c r="C437" i="1"/>
  <c r="F437" i="1" s="1"/>
  <c r="C438" i="1"/>
  <c r="F438" i="1" s="1"/>
  <c r="C439" i="1"/>
  <c r="C440" i="1"/>
  <c r="F440" i="1" s="1"/>
  <c r="C441" i="1"/>
  <c r="F441" i="1" s="1"/>
  <c r="C442" i="1"/>
  <c r="F442" i="1" s="1"/>
  <c r="C443" i="1"/>
  <c r="F443" i="1" s="1"/>
  <c r="C444" i="1"/>
  <c r="F444" i="1" s="1"/>
  <c r="C445" i="1"/>
  <c r="F445" i="1" s="1"/>
  <c r="C446" i="1"/>
  <c r="F446" i="1" s="1"/>
  <c r="C447" i="1"/>
  <c r="F447" i="1" s="1"/>
  <c r="C448" i="1"/>
  <c r="F448" i="1" s="1"/>
  <c r="C449" i="1"/>
  <c r="F449" i="1" s="1"/>
  <c r="C450" i="1"/>
  <c r="F450" i="1" s="1"/>
  <c r="C451" i="1"/>
  <c r="F451" i="1" s="1"/>
  <c r="C452" i="1"/>
  <c r="F452" i="1" s="1"/>
  <c r="C453" i="1"/>
  <c r="F453" i="1" s="1"/>
  <c r="C454" i="1"/>
  <c r="F454" i="1" s="1"/>
  <c r="C455" i="1"/>
  <c r="F455" i="1" s="1"/>
  <c r="C456" i="1"/>
  <c r="F456" i="1" s="1"/>
  <c r="C457" i="1"/>
  <c r="F457" i="1" s="1"/>
  <c r="C458" i="1"/>
  <c r="F458" i="1" s="1"/>
  <c r="C459" i="1"/>
  <c r="F459" i="1" s="1"/>
  <c r="C460" i="1"/>
  <c r="F460" i="1" s="1"/>
  <c r="C461" i="1"/>
  <c r="F461" i="1" s="1"/>
  <c r="C462" i="1"/>
  <c r="C463" i="1"/>
  <c r="F463" i="1" s="1"/>
  <c r="C464" i="1"/>
  <c r="F464" i="1" s="1"/>
  <c r="C465" i="1"/>
  <c r="F465" i="1" s="1"/>
  <c r="C466" i="1"/>
  <c r="F466" i="1" s="1"/>
  <c r="C467" i="1"/>
  <c r="F467" i="1" s="1"/>
  <c r="C468" i="1"/>
  <c r="F468" i="1" s="1"/>
  <c r="C469" i="1"/>
  <c r="F469" i="1" s="1"/>
  <c r="C470" i="1"/>
  <c r="F470" i="1" s="1"/>
  <c r="C471" i="1"/>
  <c r="C472" i="1"/>
  <c r="F472" i="1" s="1"/>
  <c r="C473" i="1"/>
  <c r="F473" i="1" s="1"/>
  <c r="C474" i="1"/>
  <c r="F474" i="1" s="1"/>
  <c r="C475" i="1"/>
  <c r="F475" i="1" s="1"/>
  <c r="C476" i="1"/>
  <c r="F476" i="1" s="1"/>
  <c r="C477" i="1"/>
  <c r="F477" i="1" s="1"/>
  <c r="C478" i="1"/>
  <c r="C479" i="1"/>
  <c r="F479" i="1" s="1"/>
  <c r="C480" i="1"/>
  <c r="F480" i="1" s="1"/>
  <c r="C481" i="1"/>
  <c r="F481" i="1" s="1"/>
  <c r="C482" i="1"/>
  <c r="F482" i="1" s="1"/>
  <c r="C483" i="1"/>
  <c r="F483" i="1" s="1"/>
  <c r="C484" i="1"/>
  <c r="F484" i="1" s="1"/>
  <c r="C485" i="1"/>
  <c r="F485" i="1" s="1"/>
  <c r="C486" i="1"/>
  <c r="F486" i="1" s="1"/>
  <c r="C487" i="1"/>
  <c r="F487" i="1" s="1"/>
  <c r="C488" i="1"/>
  <c r="F488" i="1" s="1"/>
  <c r="C489" i="1"/>
  <c r="F489" i="1" s="1"/>
  <c r="C490" i="1"/>
  <c r="F490" i="1" s="1"/>
  <c r="C491" i="1"/>
  <c r="F491" i="1" s="1"/>
  <c r="C492" i="1"/>
  <c r="F492" i="1" s="1"/>
  <c r="C493" i="1"/>
  <c r="F493" i="1" s="1"/>
  <c r="C494" i="1"/>
  <c r="C495" i="1"/>
  <c r="F495" i="1" s="1"/>
  <c r="C496" i="1"/>
  <c r="F496" i="1" s="1"/>
  <c r="C497" i="1"/>
  <c r="F497" i="1" s="1"/>
  <c r="C498" i="1"/>
  <c r="F498" i="1" s="1"/>
  <c r="C499" i="1"/>
  <c r="F499" i="1" s="1"/>
  <c r="C500" i="1"/>
  <c r="F500" i="1" s="1"/>
  <c r="C501" i="1"/>
  <c r="F501" i="1" s="1"/>
  <c r="C502" i="1"/>
  <c r="C503" i="1"/>
  <c r="F503" i="1" s="1"/>
  <c r="C504" i="1"/>
  <c r="F504" i="1" s="1"/>
  <c r="C505" i="1"/>
  <c r="F505" i="1" s="1"/>
  <c r="C506" i="1"/>
  <c r="F506" i="1" s="1"/>
  <c r="C507" i="1"/>
  <c r="F507" i="1" s="1"/>
  <c r="C508" i="1"/>
  <c r="F508" i="1" s="1"/>
  <c r="C509" i="1"/>
  <c r="F509" i="1" s="1"/>
  <c r="C510" i="1"/>
  <c r="C511" i="1"/>
  <c r="F511" i="1" s="1"/>
  <c r="C512" i="1"/>
  <c r="F512" i="1" s="1"/>
  <c r="C513" i="1"/>
  <c r="F513" i="1" s="1"/>
  <c r="C514" i="1"/>
  <c r="F514" i="1" s="1"/>
  <c r="C515" i="1"/>
  <c r="F515" i="1" s="1"/>
  <c r="C516" i="1"/>
  <c r="F516" i="1" s="1"/>
  <c r="C517" i="1"/>
  <c r="F517" i="1" s="1"/>
  <c r="C518" i="1"/>
  <c r="C519" i="1"/>
  <c r="C520" i="1"/>
  <c r="F520" i="1" s="1"/>
  <c r="C521" i="1"/>
  <c r="F521" i="1" s="1"/>
  <c r="C522" i="1"/>
  <c r="F522" i="1" s="1"/>
  <c r="C523" i="1"/>
  <c r="F523" i="1" s="1"/>
  <c r="C524" i="1"/>
  <c r="F524" i="1" s="1"/>
  <c r="C525" i="1"/>
  <c r="F525" i="1" s="1"/>
  <c r="C526" i="1"/>
  <c r="F526" i="1" s="1"/>
  <c r="C527" i="1"/>
  <c r="F527" i="1" s="1"/>
  <c r="C528" i="1"/>
  <c r="F528" i="1" s="1"/>
  <c r="C529" i="1"/>
  <c r="F529" i="1" s="1"/>
  <c r="C530" i="1"/>
  <c r="F530" i="1" s="1"/>
  <c r="C531" i="1"/>
  <c r="F531" i="1" s="1"/>
  <c r="C532" i="1"/>
  <c r="F532" i="1" s="1"/>
  <c r="C533" i="1"/>
  <c r="F533" i="1" s="1"/>
  <c r="C534" i="1"/>
  <c r="C535" i="1"/>
  <c r="C536" i="1"/>
  <c r="F536" i="1" s="1"/>
  <c r="C537" i="1"/>
  <c r="F537" i="1" s="1"/>
  <c r="C538" i="1"/>
  <c r="F538" i="1" s="1"/>
  <c r="C539" i="1"/>
  <c r="F539" i="1" s="1"/>
  <c r="C540" i="1"/>
  <c r="F540" i="1" s="1"/>
  <c r="C541" i="1"/>
  <c r="F541" i="1" s="1"/>
  <c r="C542" i="1"/>
  <c r="F542" i="1" s="1"/>
  <c r="C543" i="1"/>
  <c r="C544" i="1"/>
  <c r="F544" i="1" s="1"/>
  <c r="C545" i="1"/>
  <c r="F545" i="1" s="1"/>
  <c r="C546" i="1"/>
  <c r="F546" i="1" s="1"/>
  <c r="C547" i="1"/>
  <c r="F547" i="1" s="1"/>
  <c r="C548" i="1"/>
  <c r="F548" i="1" s="1"/>
  <c r="C549" i="1"/>
  <c r="F549" i="1" s="1"/>
  <c r="C550" i="1"/>
  <c r="F550" i="1" s="1"/>
  <c r="C551" i="1"/>
  <c r="F551" i="1" s="1"/>
  <c r="C552" i="1"/>
  <c r="F552" i="1" s="1"/>
  <c r="C553" i="1"/>
  <c r="F553" i="1" s="1"/>
  <c r="C554" i="1"/>
  <c r="F554" i="1" s="1"/>
  <c r="C555" i="1"/>
  <c r="F555" i="1" s="1"/>
  <c r="C556" i="1"/>
  <c r="F556" i="1" s="1"/>
  <c r="C557" i="1"/>
  <c r="F557" i="1" s="1"/>
  <c r="C558" i="1"/>
  <c r="F558" i="1" s="1"/>
  <c r="C559" i="1"/>
  <c r="F559" i="1" s="1"/>
  <c r="C560" i="1"/>
  <c r="F560" i="1" s="1"/>
  <c r="C561" i="1"/>
  <c r="F561" i="1" s="1"/>
  <c r="C562" i="1"/>
  <c r="F562" i="1" s="1"/>
  <c r="C563" i="1"/>
  <c r="F563" i="1" s="1"/>
  <c r="C564" i="1"/>
  <c r="F564" i="1" s="1"/>
  <c r="C565" i="1"/>
  <c r="F565" i="1" s="1"/>
  <c r="C566" i="1"/>
  <c r="F566" i="1" s="1"/>
  <c r="C567" i="1"/>
  <c r="C568" i="1"/>
  <c r="F568" i="1" s="1"/>
  <c r="C569" i="1"/>
  <c r="F569" i="1" s="1"/>
  <c r="C570" i="1"/>
  <c r="F570" i="1" s="1"/>
  <c r="C571" i="1"/>
  <c r="F571" i="1" s="1"/>
  <c r="C572" i="1"/>
  <c r="F572" i="1" s="1"/>
  <c r="C573" i="1"/>
  <c r="F573" i="1" s="1"/>
  <c r="C574" i="1"/>
  <c r="F574" i="1" s="1"/>
  <c r="C575" i="1"/>
  <c r="F575" i="1" s="1"/>
  <c r="C576" i="1"/>
  <c r="F576" i="1" s="1"/>
  <c r="C577" i="1"/>
  <c r="F577" i="1" s="1"/>
  <c r="C578" i="1"/>
  <c r="F578" i="1" s="1"/>
  <c r="C579" i="1"/>
  <c r="F579" i="1" s="1"/>
  <c r="C580" i="1"/>
  <c r="F580" i="1" s="1"/>
  <c r="C581" i="1"/>
  <c r="F581" i="1" s="1"/>
  <c r="C582" i="1"/>
  <c r="F582" i="1" s="1"/>
  <c r="C583" i="1"/>
  <c r="F583" i="1" s="1"/>
  <c r="C584" i="1"/>
  <c r="F584" i="1" s="1"/>
  <c r="C585" i="1"/>
  <c r="F585" i="1" s="1"/>
  <c r="C586" i="1"/>
  <c r="F586" i="1" s="1"/>
  <c r="C587" i="1"/>
  <c r="F587" i="1" s="1"/>
  <c r="C588" i="1"/>
  <c r="F588" i="1" s="1"/>
  <c r="C589" i="1"/>
  <c r="F589" i="1" s="1"/>
  <c r="C590" i="1"/>
  <c r="F590" i="1" s="1"/>
  <c r="C591" i="1"/>
  <c r="F591" i="1" s="1"/>
  <c r="C592" i="1"/>
  <c r="F592" i="1" s="1"/>
  <c r="C593" i="1"/>
  <c r="F593" i="1" s="1"/>
  <c r="C594" i="1"/>
  <c r="F594" i="1" s="1"/>
  <c r="C595" i="1"/>
  <c r="F595" i="1" s="1"/>
  <c r="C596" i="1"/>
  <c r="F596" i="1" s="1"/>
  <c r="C597" i="1"/>
  <c r="F597" i="1" s="1"/>
  <c r="C598" i="1"/>
  <c r="F598" i="1" s="1"/>
  <c r="C599" i="1"/>
  <c r="F599" i="1" s="1"/>
  <c r="C600" i="1"/>
  <c r="F600" i="1" s="1"/>
  <c r="C601" i="1"/>
  <c r="F601" i="1" s="1"/>
  <c r="C602" i="1"/>
  <c r="F602" i="1" s="1"/>
  <c r="C603" i="1"/>
  <c r="F603" i="1" s="1"/>
  <c r="C604" i="1"/>
  <c r="F604" i="1" s="1"/>
  <c r="C605" i="1"/>
  <c r="F605" i="1" s="1"/>
  <c r="C606" i="1"/>
  <c r="F606" i="1" s="1"/>
  <c r="C607" i="1"/>
  <c r="F607" i="1" s="1"/>
  <c r="C608" i="1"/>
  <c r="F608" i="1" s="1"/>
  <c r="C609" i="1"/>
  <c r="F609" i="1" s="1"/>
  <c r="C610" i="1"/>
  <c r="F610" i="1" s="1"/>
  <c r="C611" i="1"/>
  <c r="F611" i="1" s="1"/>
  <c r="C612" i="1"/>
  <c r="F612" i="1" s="1"/>
  <c r="C613" i="1"/>
  <c r="F613" i="1" s="1"/>
  <c r="C614" i="1"/>
  <c r="C615" i="1"/>
  <c r="F615" i="1" s="1"/>
  <c r="C616" i="1"/>
  <c r="F616" i="1" s="1"/>
  <c r="C617" i="1"/>
  <c r="F617" i="1" s="1"/>
  <c r="C618" i="1"/>
  <c r="F618" i="1" s="1"/>
  <c r="C619" i="1"/>
  <c r="F619" i="1" s="1"/>
  <c r="C620" i="1"/>
  <c r="F620" i="1" s="1"/>
  <c r="C621" i="1"/>
  <c r="F621" i="1" s="1"/>
  <c r="C622" i="1"/>
  <c r="F622" i="1" s="1"/>
  <c r="C623" i="1"/>
  <c r="F623" i="1" s="1"/>
  <c r="C624" i="1"/>
  <c r="F624" i="1" s="1"/>
  <c r="C625" i="1"/>
  <c r="F625" i="1" s="1"/>
  <c r="C626" i="1"/>
  <c r="F626" i="1" s="1"/>
  <c r="C627" i="1"/>
  <c r="F627" i="1" s="1"/>
  <c r="C628" i="1"/>
  <c r="F628" i="1" s="1"/>
  <c r="C629" i="1"/>
  <c r="F629" i="1" s="1"/>
  <c r="C630" i="1"/>
  <c r="C631" i="1"/>
  <c r="F631" i="1" s="1"/>
  <c r="C632" i="1"/>
  <c r="F632" i="1" s="1"/>
  <c r="C633" i="1"/>
  <c r="F633" i="1" s="1"/>
  <c r="C634" i="1"/>
  <c r="F634" i="1" s="1"/>
  <c r="C635" i="1"/>
  <c r="F635" i="1" s="1"/>
  <c r="C636" i="1"/>
  <c r="F636" i="1" s="1"/>
  <c r="C637" i="1"/>
  <c r="F637" i="1" s="1"/>
  <c r="C638" i="1"/>
  <c r="C639" i="1"/>
  <c r="F639" i="1" s="1"/>
  <c r="C640" i="1"/>
  <c r="F640" i="1" s="1"/>
  <c r="C641" i="1"/>
  <c r="F641" i="1" s="1"/>
  <c r="C642" i="1"/>
  <c r="F642" i="1" s="1"/>
  <c r="C643" i="1"/>
  <c r="F643" i="1" s="1"/>
  <c r="C644" i="1"/>
  <c r="F644" i="1" s="1"/>
  <c r="C645" i="1"/>
  <c r="F645" i="1" s="1"/>
  <c r="C646" i="1"/>
  <c r="C647" i="1"/>
  <c r="F647" i="1" s="1"/>
  <c r="C648" i="1"/>
  <c r="F648" i="1" s="1"/>
  <c r="C649" i="1"/>
  <c r="F649" i="1" s="1"/>
  <c r="C650" i="1"/>
  <c r="F650" i="1" s="1"/>
  <c r="C651" i="1"/>
  <c r="F651" i="1" s="1"/>
  <c r="C652" i="1"/>
  <c r="F652" i="1" s="1"/>
  <c r="C653" i="1"/>
  <c r="F653" i="1" s="1"/>
  <c r="C654" i="1"/>
  <c r="C655" i="1"/>
  <c r="F655" i="1" s="1"/>
  <c r="C656" i="1"/>
  <c r="F656" i="1" s="1"/>
  <c r="C657" i="1"/>
  <c r="F657" i="1" s="1"/>
  <c r="C658" i="1"/>
  <c r="F658" i="1" s="1"/>
  <c r="C659" i="1"/>
  <c r="F659" i="1" s="1"/>
  <c r="C660" i="1"/>
  <c r="F660" i="1" s="1"/>
  <c r="C661" i="1"/>
  <c r="F661" i="1" s="1"/>
  <c r="C662" i="1"/>
  <c r="C663" i="1"/>
  <c r="C664" i="1"/>
  <c r="F664" i="1" s="1"/>
  <c r="C665" i="1"/>
  <c r="F665" i="1" s="1"/>
  <c r="C666" i="1"/>
  <c r="F666" i="1" s="1"/>
  <c r="C667" i="1"/>
  <c r="F667" i="1" s="1"/>
  <c r="C668" i="1"/>
  <c r="F668" i="1" s="1"/>
  <c r="C669" i="1"/>
  <c r="F669" i="1" s="1"/>
  <c r="C670" i="1"/>
  <c r="C671" i="1"/>
  <c r="F671" i="1" s="1"/>
  <c r="C672" i="1"/>
  <c r="F672" i="1" s="1"/>
  <c r="C673" i="1"/>
  <c r="F673" i="1" s="1"/>
  <c r="C674" i="1"/>
  <c r="F674" i="1" s="1"/>
  <c r="C675" i="1"/>
  <c r="F675" i="1" s="1"/>
  <c r="C676" i="1"/>
  <c r="F676" i="1" s="1"/>
  <c r="C677" i="1"/>
  <c r="F677" i="1" s="1"/>
  <c r="C678" i="1"/>
  <c r="C679" i="1"/>
  <c r="F679" i="1" s="1"/>
  <c r="C680" i="1"/>
  <c r="F680" i="1" s="1"/>
  <c r="C681" i="1"/>
  <c r="F681" i="1" s="1"/>
  <c r="C682" i="1"/>
  <c r="F682" i="1" s="1"/>
  <c r="C683" i="1"/>
  <c r="F683" i="1" s="1"/>
  <c r="C684" i="1"/>
  <c r="F684" i="1" s="1"/>
  <c r="C685" i="1"/>
  <c r="F685" i="1" s="1"/>
  <c r="C686" i="1"/>
  <c r="F686" i="1" s="1"/>
  <c r="C687" i="1"/>
  <c r="F687" i="1" s="1"/>
  <c r="C688" i="1"/>
  <c r="F688" i="1" s="1"/>
  <c r="C689" i="1"/>
  <c r="F689" i="1" s="1"/>
  <c r="C690" i="1"/>
  <c r="F690" i="1" s="1"/>
  <c r="C691" i="1"/>
  <c r="F691" i="1" s="1"/>
  <c r="C692" i="1"/>
  <c r="F692" i="1" s="1"/>
  <c r="C693" i="1"/>
  <c r="F693" i="1" s="1"/>
  <c r="C694" i="1"/>
  <c r="F694" i="1" s="1"/>
  <c r="C695" i="1"/>
  <c r="F695" i="1" s="1"/>
  <c r="C696" i="1"/>
  <c r="F696" i="1" s="1"/>
  <c r="C697" i="1"/>
  <c r="F697" i="1" s="1"/>
  <c r="C698" i="1"/>
  <c r="F698" i="1" s="1"/>
  <c r="C699" i="1"/>
  <c r="F699" i="1" s="1"/>
  <c r="C700" i="1"/>
  <c r="F700" i="1" s="1"/>
  <c r="C701" i="1"/>
  <c r="F701" i="1" s="1"/>
  <c r="C702" i="1"/>
  <c r="C703" i="1"/>
  <c r="F703" i="1" s="1"/>
  <c r="C704" i="1"/>
  <c r="F704" i="1" s="1"/>
  <c r="C705" i="1"/>
  <c r="F705" i="1" s="1"/>
  <c r="C706" i="1"/>
  <c r="F706" i="1" s="1"/>
  <c r="C707" i="1"/>
  <c r="F707" i="1" s="1"/>
  <c r="C708" i="1"/>
  <c r="F708" i="1" s="1"/>
  <c r="C709" i="1"/>
  <c r="F709" i="1" s="1"/>
  <c r="C710" i="1"/>
  <c r="C711" i="1"/>
  <c r="F711" i="1" s="1"/>
  <c r="C712" i="1"/>
  <c r="C713" i="1"/>
  <c r="F713" i="1" s="1"/>
  <c r="C714" i="1"/>
  <c r="F714" i="1" s="1"/>
  <c r="C715" i="1"/>
  <c r="F715" i="1" s="1"/>
  <c r="C716" i="1"/>
  <c r="F716" i="1" s="1"/>
  <c r="C717" i="1"/>
  <c r="F717" i="1" s="1"/>
  <c r="C718" i="1"/>
  <c r="F718" i="1" s="1"/>
  <c r="C719" i="1"/>
  <c r="C720" i="1"/>
  <c r="F720" i="1" s="1"/>
  <c r="C721" i="1"/>
  <c r="F721" i="1" s="1"/>
  <c r="C722" i="1"/>
  <c r="F722" i="1" s="1"/>
  <c r="C723" i="1"/>
  <c r="F723" i="1" s="1"/>
  <c r="C724" i="1"/>
  <c r="F724" i="1" s="1"/>
  <c r="C725" i="1"/>
  <c r="F725" i="1" s="1"/>
  <c r="C726" i="1"/>
  <c r="C727" i="1"/>
  <c r="F727" i="1" s="1"/>
  <c r="C728" i="1"/>
  <c r="F728" i="1" s="1"/>
  <c r="C729" i="1"/>
  <c r="F729" i="1" s="1"/>
  <c r="C730" i="1"/>
  <c r="F730" i="1" s="1"/>
  <c r="C731" i="1"/>
  <c r="F731" i="1" s="1"/>
  <c r="C732" i="1"/>
  <c r="F732" i="1" s="1"/>
  <c r="C733" i="1"/>
  <c r="F733" i="1" s="1"/>
  <c r="C734" i="1"/>
  <c r="C735" i="1"/>
  <c r="C736" i="1"/>
  <c r="F736" i="1" s="1"/>
  <c r="C737" i="1"/>
  <c r="F737" i="1" s="1"/>
  <c r="C738" i="1"/>
  <c r="F738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48" i="7" s="1"/>
  <c r="B31" i="1"/>
  <c r="B32" i="1"/>
  <c r="B33" i="1"/>
  <c r="B34" i="1"/>
  <c r="C52" i="7" s="1"/>
  <c r="B35" i="1"/>
  <c r="B36" i="1"/>
  <c r="B37" i="1"/>
  <c r="B38" i="1"/>
  <c r="B39" i="1"/>
  <c r="B40" i="1"/>
  <c r="E40" i="1" s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E58" i="1" s="1"/>
  <c r="B59" i="1"/>
  <c r="B60" i="1"/>
  <c r="B61" i="1"/>
  <c r="B62" i="1"/>
  <c r="B63" i="1"/>
  <c r="B64" i="1"/>
  <c r="B65" i="1"/>
  <c r="B66" i="1"/>
  <c r="B84" i="7" s="1"/>
  <c r="B67" i="1"/>
  <c r="B68" i="1"/>
  <c r="B69" i="1"/>
  <c r="B70" i="1"/>
  <c r="B88" i="7" s="1"/>
  <c r="B71" i="1"/>
  <c r="B72" i="1"/>
  <c r="B73" i="1"/>
  <c r="B74" i="1"/>
  <c r="B92" i="7" s="1"/>
  <c r="B75" i="1"/>
  <c r="B76" i="1"/>
  <c r="B77" i="1"/>
  <c r="B78" i="1"/>
  <c r="B96" i="7" s="1"/>
  <c r="B79" i="1"/>
  <c r="B80" i="1"/>
  <c r="B81" i="1"/>
  <c r="B82" i="1"/>
  <c r="C100" i="7" s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36" i="7" s="1"/>
  <c r="B119" i="1"/>
  <c r="B120" i="1"/>
  <c r="B121" i="1"/>
  <c r="B122" i="1"/>
  <c r="C140" i="7" s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55" i="7" s="1"/>
  <c r="B138" i="1"/>
  <c r="C156" i="7" s="1"/>
  <c r="B139" i="1"/>
  <c r="B140" i="1"/>
  <c r="B141" i="1"/>
  <c r="B142" i="1"/>
  <c r="B143" i="1"/>
  <c r="B144" i="1"/>
  <c r="B145" i="1"/>
  <c r="B146" i="1"/>
  <c r="C164" i="7" s="1"/>
  <c r="B147" i="1"/>
  <c r="B148" i="1"/>
  <c r="B149" i="1"/>
  <c r="B150" i="1"/>
  <c r="B151" i="1"/>
  <c r="B152" i="1"/>
  <c r="E152" i="1" s="1"/>
  <c r="B153" i="1"/>
  <c r="B154" i="1"/>
  <c r="B155" i="1"/>
  <c r="B156" i="1"/>
  <c r="B157" i="1"/>
  <c r="B158" i="1"/>
  <c r="B159" i="1"/>
  <c r="B160" i="1"/>
  <c r="B161" i="1"/>
  <c r="B162" i="1"/>
  <c r="B180" i="7" s="1"/>
  <c r="B163" i="1"/>
  <c r="B164" i="1"/>
  <c r="B165" i="1"/>
  <c r="B166" i="1"/>
  <c r="B167" i="1"/>
  <c r="B168" i="1"/>
  <c r="G168" i="1" s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E216" i="1" s="1"/>
  <c r="B217" i="1"/>
  <c r="B218" i="1"/>
  <c r="B219" i="1"/>
  <c r="B220" i="1"/>
  <c r="B221" i="1"/>
  <c r="B222" i="1"/>
  <c r="B223" i="1"/>
  <c r="B224" i="1"/>
  <c r="E224" i="1" s="1"/>
  <c r="B225" i="1"/>
  <c r="B226" i="1"/>
  <c r="C244" i="7" s="1"/>
  <c r="B227" i="1"/>
  <c r="B228" i="1"/>
  <c r="B246" i="7" s="1"/>
  <c r="B229" i="1"/>
  <c r="B230" i="1"/>
  <c r="B231" i="1"/>
  <c r="B232" i="1"/>
  <c r="E232" i="1" s="1"/>
  <c r="B233" i="1"/>
  <c r="B251" i="7" s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C270" i="7" s="1"/>
  <c r="B253" i="1"/>
  <c r="B271" i="7" s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83" i="7" s="1"/>
  <c r="B266" i="1"/>
  <c r="B267" i="1"/>
  <c r="B268" i="1"/>
  <c r="B269" i="1"/>
  <c r="B270" i="1"/>
  <c r="B271" i="1"/>
  <c r="B272" i="1"/>
  <c r="B273" i="1"/>
  <c r="B274" i="1"/>
  <c r="B275" i="1"/>
  <c r="B293" i="7" s="1"/>
  <c r="B276" i="1"/>
  <c r="B277" i="1"/>
  <c r="B295" i="7" s="1"/>
  <c r="B278" i="1"/>
  <c r="B279" i="1"/>
  <c r="B280" i="1"/>
  <c r="E280" i="1" s="1"/>
  <c r="B281" i="1"/>
  <c r="B282" i="1"/>
  <c r="C300" i="7" s="1"/>
  <c r="B283" i="1"/>
  <c r="B284" i="1"/>
  <c r="B302" i="7" s="1"/>
  <c r="B285" i="1"/>
  <c r="B286" i="1"/>
  <c r="B287" i="1"/>
  <c r="B288" i="1"/>
  <c r="E288" i="1" s="1"/>
  <c r="B289" i="1"/>
  <c r="E289" i="1" s="1"/>
  <c r="B290" i="1"/>
  <c r="C308" i="7" s="1"/>
  <c r="B291" i="1"/>
  <c r="B292" i="1"/>
  <c r="B293" i="1"/>
  <c r="B294" i="1"/>
  <c r="B295" i="1"/>
  <c r="B296" i="1"/>
  <c r="B297" i="1"/>
  <c r="B315" i="7" s="1"/>
  <c r="B298" i="1"/>
  <c r="C316" i="7" s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C356" i="7" s="1"/>
  <c r="B339" i="1"/>
  <c r="B340" i="1"/>
  <c r="B341" i="1"/>
  <c r="B342" i="1"/>
  <c r="B343" i="1"/>
  <c r="B344" i="1"/>
  <c r="E344" i="1" s="1"/>
  <c r="B345" i="1"/>
  <c r="B346" i="1"/>
  <c r="B347" i="1"/>
  <c r="B348" i="1"/>
  <c r="B349" i="1"/>
  <c r="B350" i="1"/>
  <c r="B351" i="1"/>
  <c r="B352" i="1"/>
  <c r="E352" i="1" s="1"/>
  <c r="B353" i="1"/>
  <c r="B354" i="1"/>
  <c r="B355" i="1"/>
  <c r="B356" i="1"/>
  <c r="C374" i="7" s="1"/>
  <c r="B357" i="1"/>
  <c r="B358" i="1"/>
  <c r="B359" i="1"/>
  <c r="B360" i="1"/>
  <c r="E360" i="1" s="1"/>
  <c r="B361" i="1"/>
  <c r="E361" i="1" s="1"/>
  <c r="B362" i="1"/>
  <c r="E362" i="1" s="1"/>
  <c r="B363" i="1"/>
  <c r="B364" i="1"/>
  <c r="C382" i="7" s="1"/>
  <c r="B365" i="1"/>
  <c r="B366" i="1"/>
  <c r="B384" i="7" s="1"/>
  <c r="B367" i="1"/>
  <c r="B368" i="1"/>
  <c r="B369" i="1"/>
  <c r="B370" i="1"/>
  <c r="B371" i="1"/>
  <c r="B372" i="1"/>
  <c r="B373" i="1"/>
  <c r="B374" i="1"/>
  <c r="B375" i="1"/>
  <c r="B376" i="1"/>
  <c r="B377" i="1"/>
  <c r="B378" i="1"/>
  <c r="C396" i="7" s="1"/>
  <c r="B379" i="1"/>
  <c r="B380" i="1"/>
  <c r="B381" i="1"/>
  <c r="B382" i="1"/>
  <c r="B383" i="1"/>
  <c r="B384" i="1"/>
  <c r="B385" i="1"/>
  <c r="B386" i="1"/>
  <c r="B387" i="1"/>
  <c r="B405" i="7" s="1"/>
  <c r="B388" i="1"/>
  <c r="B389" i="1"/>
  <c r="B390" i="1"/>
  <c r="B391" i="1"/>
  <c r="B392" i="1"/>
  <c r="B393" i="1"/>
  <c r="B394" i="1"/>
  <c r="B395" i="1"/>
  <c r="B396" i="1"/>
  <c r="B397" i="1"/>
  <c r="B398" i="1"/>
  <c r="B416" i="7" s="1"/>
  <c r="B415" i="11" s="1"/>
  <c r="B399" i="1"/>
  <c r="B400" i="1"/>
  <c r="B401" i="1"/>
  <c r="B419" i="7" s="1"/>
  <c r="B402" i="1"/>
  <c r="B403" i="1"/>
  <c r="B404" i="1"/>
  <c r="C422" i="7" s="1"/>
  <c r="C421" i="11" s="1"/>
  <c r="B405" i="1"/>
  <c r="B406" i="1"/>
  <c r="B407" i="1"/>
  <c r="B408" i="1"/>
  <c r="E408" i="1" s="1"/>
  <c r="B409" i="1"/>
  <c r="B427" i="7" s="1"/>
  <c r="B410" i="1"/>
  <c r="B411" i="1"/>
  <c r="B412" i="1"/>
  <c r="B413" i="1"/>
  <c r="B414" i="1"/>
  <c r="B415" i="1"/>
  <c r="B416" i="1"/>
  <c r="B417" i="1"/>
  <c r="B418" i="1"/>
  <c r="C436" i="7" s="1"/>
  <c r="B419" i="1"/>
  <c r="B420" i="1"/>
  <c r="B438" i="7" s="1"/>
  <c r="B437" i="11" s="1"/>
  <c r="B421" i="1"/>
  <c r="B422" i="1"/>
  <c r="B423" i="1"/>
  <c r="J423" i="1" s="1"/>
  <c r="B424" i="1"/>
  <c r="E424" i="1" s="1"/>
  <c r="B425" i="1"/>
  <c r="B443" i="7" s="1"/>
  <c r="B426" i="1"/>
  <c r="B444" i="7" s="1"/>
  <c r="B443" i="11" s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J443" i="1" s="1"/>
  <c r="B444" i="1"/>
  <c r="B462" i="7" s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83" i="7" s="1"/>
  <c r="B482" i="11" s="1"/>
  <c r="B466" i="1"/>
  <c r="B467" i="1"/>
  <c r="B468" i="1"/>
  <c r="B469" i="1"/>
  <c r="B470" i="1"/>
  <c r="B471" i="1"/>
  <c r="B472" i="1"/>
  <c r="E472" i="1" s="1"/>
  <c r="B473" i="1"/>
  <c r="B474" i="1"/>
  <c r="B475" i="1"/>
  <c r="B476" i="1"/>
  <c r="B477" i="1"/>
  <c r="B495" i="7" s="1"/>
  <c r="B494" i="11" s="1"/>
  <c r="B478" i="1"/>
  <c r="B479" i="1"/>
  <c r="B480" i="1"/>
  <c r="E480" i="1" s="1"/>
  <c r="B481" i="1"/>
  <c r="E481" i="1" s="1"/>
  <c r="B482" i="1"/>
  <c r="B500" i="7" s="1"/>
  <c r="B483" i="1"/>
  <c r="B484" i="1"/>
  <c r="B485" i="1"/>
  <c r="B503" i="7" s="1"/>
  <c r="B502" i="11" s="1"/>
  <c r="B486" i="1"/>
  <c r="B504" i="7" s="1"/>
  <c r="B503" i="11" s="1"/>
  <c r="B487" i="1"/>
  <c r="B488" i="1"/>
  <c r="E488" i="1" s="1"/>
  <c r="B489" i="1"/>
  <c r="B490" i="1"/>
  <c r="C508" i="7" s="1"/>
  <c r="C507" i="11" s="1"/>
  <c r="B491" i="1"/>
  <c r="B492" i="1"/>
  <c r="B493" i="1"/>
  <c r="B494" i="1"/>
  <c r="B495" i="1"/>
  <c r="B496" i="1"/>
  <c r="B497" i="1"/>
  <c r="B515" i="7" s="1"/>
  <c r="B498" i="1"/>
  <c r="B499" i="1"/>
  <c r="B517" i="7" s="1"/>
  <c r="B516" i="11" s="1"/>
  <c r="B500" i="1"/>
  <c r="B501" i="1"/>
  <c r="B502" i="1"/>
  <c r="B503" i="1"/>
  <c r="B504" i="1"/>
  <c r="B505" i="1"/>
  <c r="B506" i="1"/>
  <c r="B507" i="1"/>
  <c r="B508" i="1"/>
  <c r="B509" i="1"/>
  <c r="B527" i="7" s="1"/>
  <c r="B510" i="1"/>
  <c r="B511" i="1"/>
  <c r="B512" i="1"/>
  <c r="B513" i="1"/>
  <c r="B514" i="1"/>
  <c r="B515" i="1"/>
  <c r="B516" i="1"/>
  <c r="C534" i="7" s="1"/>
  <c r="C533" i="11" s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48" i="7" s="1"/>
  <c r="B531" i="1"/>
  <c r="B532" i="1"/>
  <c r="B533" i="1"/>
  <c r="B534" i="1"/>
  <c r="B535" i="1"/>
  <c r="B536" i="1"/>
  <c r="B537" i="1"/>
  <c r="B538" i="1"/>
  <c r="B556" i="7" s="1"/>
  <c r="B555" i="11" s="1"/>
  <c r="B539" i="1"/>
  <c r="B540" i="1"/>
  <c r="B541" i="1"/>
  <c r="B542" i="1"/>
  <c r="B543" i="1"/>
  <c r="B544" i="1"/>
  <c r="E544" i="1" s="1"/>
  <c r="B545" i="1"/>
  <c r="B546" i="1"/>
  <c r="B547" i="1"/>
  <c r="B548" i="1"/>
  <c r="B549" i="1"/>
  <c r="B550" i="1"/>
  <c r="B551" i="1"/>
  <c r="B552" i="1"/>
  <c r="E552" i="1" s="1"/>
  <c r="B553" i="1"/>
  <c r="E553" i="1" s="1"/>
  <c r="B554" i="1"/>
  <c r="B555" i="1"/>
  <c r="B556" i="1"/>
  <c r="B557" i="1"/>
  <c r="B558" i="1"/>
  <c r="B559" i="1"/>
  <c r="B560" i="1"/>
  <c r="B561" i="1"/>
  <c r="E561" i="1" s="1"/>
  <c r="B562" i="1"/>
  <c r="B563" i="1"/>
  <c r="B564" i="1"/>
  <c r="C582" i="7" s="1"/>
  <c r="C581" i="11" s="1"/>
  <c r="B565" i="1"/>
  <c r="B566" i="1"/>
  <c r="B567" i="1"/>
  <c r="B568" i="1"/>
  <c r="B569" i="1"/>
  <c r="B570" i="1"/>
  <c r="B588" i="7" s="1"/>
  <c r="B571" i="1"/>
  <c r="B572" i="1"/>
  <c r="C590" i="7" s="1"/>
  <c r="B573" i="1"/>
  <c r="B591" i="7" s="1"/>
  <c r="B574" i="1"/>
  <c r="B575" i="1"/>
  <c r="B576" i="1"/>
  <c r="B577" i="1"/>
  <c r="B578" i="1"/>
  <c r="B579" i="1"/>
  <c r="B580" i="1"/>
  <c r="B598" i="7" s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C612" i="7" s="1"/>
  <c r="B595" i="1"/>
  <c r="B596" i="1"/>
  <c r="B597" i="1"/>
  <c r="B598" i="1"/>
  <c r="B599" i="1"/>
  <c r="B600" i="1"/>
  <c r="E600" i="1" s="1"/>
  <c r="B601" i="1"/>
  <c r="B602" i="1"/>
  <c r="C620" i="7" s="1"/>
  <c r="B603" i="1"/>
  <c r="B604" i="1"/>
  <c r="B605" i="1"/>
  <c r="B606" i="1"/>
  <c r="B607" i="1"/>
  <c r="B608" i="1"/>
  <c r="E608" i="1" s="1"/>
  <c r="B609" i="1"/>
  <c r="B610" i="1"/>
  <c r="B628" i="7" s="1"/>
  <c r="B611" i="1"/>
  <c r="B612" i="1"/>
  <c r="B613" i="1"/>
  <c r="B614" i="1"/>
  <c r="B615" i="1"/>
  <c r="B616" i="1"/>
  <c r="E616" i="1" s="1"/>
  <c r="B617" i="1"/>
  <c r="B618" i="1"/>
  <c r="C636" i="7" s="1"/>
  <c r="B619" i="1"/>
  <c r="B620" i="1"/>
  <c r="C638" i="7" s="1"/>
  <c r="B621" i="1"/>
  <c r="B622" i="1"/>
  <c r="B623" i="1"/>
  <c r="B624" i="1"/>
  <c r="B625" i="1"/>
  <c r="B626" i="1"/>
  <c r="E626" i="1" s="1"/>
  <c r="B627" i="1"/>
  <c r="B628" i="1"/>
  <c r="B629" i="1"/>
  <c r="B630" i="1"/>
  <c r="B631" i="1"/>
  <c r="B632" i="1"/>
  <c r="G632" i="1" s="1"/>
  <c r="B633" i="1"/>
  <c r="B634" i="1"/>
  <c r="C652" i="7" s="1"/>
  <c r="C651" i="11" s="1"/>
  <c r="B635" i="1"/>
  <c r="B636" i="1"/>
  <c r="B637" i="1"/>
  <c r="B638" i="1"/>
  <c r="B639" i="1"/>
  <c r="B640" i="1"/>
  <c r="B641" i="1"/>
  <c r="B642" i="1"/>
  <c r="B660" i="7" s="1"/>
  <c r="B643" i="1"/>
  <c r="B644" i="1"/>
  <c r="B645" i="1"/>
  <c r="B646" i="1"/>
  <c r="B647" i="1"/>
  <c r="B648" i="1"/>
  <c r="B649" i="1"/>
  <c r="B650" i="1"/>
  <c r="C668" i="7" s="1"/>
  <c r="B651" i="1"/>
  <c r="B652" i="1"/>
  <c r="B653" i="1"/>
  <c r="B671" i="7" s="1"/>
  <c r="B654" i="1"/>
  <c r="B655" i="1"/>
  <c r="B656" i="1"/>
  <c r="B657" i="1"/>
  <c r="B658" i="1"/>
  <c r="C676" i="7" s="1"/>
  <c r="B659" i="1"/>
  <c r="B660" i="1"/>
  <c r="C678" i="7" s="1"/>
  <c r="B661" i="1"/>
  <c r="B662" i="1"/>
  <c r="B663" i="1"/>
  <c r="B664" i="1"/>
  <c r="E664" i="1" s="1"/>
  <c r="B665" i="1"/>
  <c r="B666" i="1"/>
  <c r="B667" i="1"/>
  <c r="B668" i="1"/>
  <c r="B669" i="1"/>
  <c r="B670" i="1"/>
  <c r="B671" i="1"/>
  <c r="B672" i="1"/>
  <c r="E672" i="1" s="1"/>
  <c r="B673" i="1"/>
  <c r="E673" i="1" s="1"/>
  <c r="B674" i="1"/>
  <c r="B692" i="7" s="1"/>
  <c r="B675" i="1"/>
  <c r="B676" i="1"/>
  <c r="B677" i="1"/>
  <c r="B678" i="1"/>
  <c r="B679" i="1"/>
  <c r="B680" i="1"/>
  <c r="E680" i="1" s="1"/>
  <c r="B681" i="1"/>
  <c r="B682" i="1"/>
  <c r="B683" i="1"/>
  <c r="B684" i="1"/>
  <c r="B685" i="1"/>
  <c r="B686" i="1"/>
  <c r="J686" i="1" s="1"/>
  <c r="E704" i="7" s="1"/>
  <c r="B687" i="1"/>
  <c r="B688" i="1"/>
  <c r="B689" i="1"/>
  <c r="B690" i="1"/>
  <c r="B708" i="7" s="1"/>
  <c r="B707" i="11" s="1"/>
  <c r="B691" i="1"/>
  <c r="B692" i="1"/>
  <c r="B693" i="1"/>
  <c r="B694" i="1"/>
  <c r="B695" i="1"/>
  <c r="B696" i="1"/>
  <c r="B697" i="1"/>
  <c r="B698" i="1"/>
  <c r="C716" i="7" s="1"/>
  <c r="B699" i="1"/>
  <c r="B700" i="1"/>
  <c r="C718" i="7" s="1"/>
  <c r="B701" i="1"/>
  <c r="B702" i="1"/>
  <c r="B703" i="1"/>
  <c r="B704" i="1"/>
  <c r="B705" i="1"/>
  <c r="B706" i="1"/>
  <c r="B707" i="1"/>
  <c r="B725" i="7" s="1"/>
  <c r="B708" i="1"/>
  <c r="B709" i="1"/>
  <c r="B710" i="1"/>
  <c r="B711" i="1"/>
  <c r="B712" i="1"/>
  <c r="B713" i="1"/>
  <c r="B714" i="1"/>
  <c r="C732" i="7" s="1"/>
  <c r="C731" i="11" s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C748" i="7" s="1"/>
  <c r="C747" i="11" s="1"/>
  <c r="B731" i="1"/>
  <c r="B732" i="1"/>
  <c r="C750" i="7" s="1"/>
  <c r="B733" i="1"/>
  <c r="B734" i="1"/>
  <c r="B735" i="1"/>
  <c r="B736" i="1"/>
  <c r="E736" i="1" s="1"/>
  <c r="B737" i="1"/>
  <c r="B738" i="1"/>
  <c r="C2" i="1"/>
  <c r="J255" i="1"/>
  <c r="J375" i="1"/>
  <c r="E393" i="7" s="1"/>
  <c r="E392" i="11" s="1"/>
  <c r="J391" i="1"/>
  <c r="B2" i="1"/>
  <c r="A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L149" i="10" s="1"/>
  <c r="V129" i="1"/>
  <c r="L150" i="10" s="1"/>
  <c r="V130" i="1"/>
  <c r="L151" i="10" s="1"/>
  <c r="V131" i="1"/>
  <c r="L152" i="10" s="1"/>
  <c r="V132" i="1"/>
  <c r="V133" i="1"/>
  <c r="V134" i="1"/>
  <c r="V135" i="1"/>
  <c r="V136" i="1"/>
  <c r="L157" i="10" s="1"/>
  <c r="V137" i="1"/>
  <c r="L158" i="10" s="1"/>
  <c r="V138" i="1"/>
  <c r="L159" i="10" s="1"/>
  <c r="V139" i="1"/>
  <c r="L160" i="10" s="1"/>
  <c r="V140" i="1"/>
  <c r="V141" i="1"/>
  <c r="V142" i="1"/>
  <c r="V143" i="1"/>
  <c r="V144" i="1"/>
  <c r="L165" i="10" s="1"/>
  <c r="V145" i="1"/>
  <c r="L166" i="10" s="1"/>
  <c r="V146" i="1"/>
  <c r="L167" i="10" s="1"/>
  <c r="V147" i="1"/>
  <c r="L168" i="10" s="1"/>
  <c r="V148" i="1"/>
  <c r="V149" i="1"/>
  <c r="V150" i="1"/>
  <c r="V151" i="1"/>
  <c r="V152" i="1"/>
  <c r="L173" i="10" s="1"/>
  <c r="V153" i="1"/>
  <c r="L174" i="10" s="1"/>
  <c r="V154" i="1"/>
  <c r="L175" i="10" s="1"/>
  <c r="V155" i="1"/>
  <c r="L176" i="10" s="1"/>
  <c r="V156" i="1"/>
  <c r="V157" i="1"/>
  <c r="V158" i="1"/>
  <c r="V159" i="1"/>
  <c r="V160" i="1"/>
  <c r="L181" i="10" s="1"/>
  <c r="V161" i="1"/>
  <c r="L182" i="10" s="1"/>
  <c r="V162" i="1"/>
  <c r="V163" i="1"/>
  <c r="L184" i="10" s="1"/>
  <c r="V164" i="1"/>
  <c r="V165" i="1"/>
  <c r="V166" i="1"/>
  <c r="L187" i="10" s="1"/>
  <c r="V167" i="1"/>
  <c r="V168" i="1"/>
  <c r="V169" i="1"/>
  <c r="L190" i="10" s="1"/>
  <c r="V170" i="1"/>
  <c r="V171" i="1"/>
  <c r="L192" i="10" s="1"/>
  <c r="V172" i="1"/>
  <c r="V173" i="1"/>
  <c r="V174" i="1"/>
  <c r="L195" i="10" s="1"/>
  <c r="V175" i="1"/>
  <c r="V176" i="1"/>
  <c r="L197" i="10" s="1"/>
  <c r="V177" i="1"/>
  <c r="L198" i="10" s="1"/>
  <c r="V178" i="1"/>
  <c r="L199" i="10" s="1"/>
  <c r="V179" i="1"/>
  <c r="L200" i="10" s="1"/>
  <c r="V180" i="1"/>
  <c r="V181" i="1"/>
  <c r="V182" i="1"/>
  <c r="V183" i="1"/>
  <c r="L204" i="10" s="1"/>
  <c r="V184" i="1"/>
  <c r="L205" i="10" s="1"/>
  <c r="V185" i="1"/>
  <c r="L206" i="10" s="1"/>
  <c r="V186" i="1"/>
  <c r="V187" i="1"/>
  <c r="L208" i="10" s="1"/>
  <c r="V188" i="1"/>
  <c r="V189" i="1"/>
  <c r="V190" i="1"/>
  <c r="V191" i="1"/>
  <c r="V192" i="1"/>
  <c r="L213" i="10" s="1"/>
  <c r="V193" i="1"/>
  <c r="L214" i="10" s="1"/>
  <c r="V194" i="1"/>
  <c r="L215" i="10" s="1"/>
  <c r="V195" i="1"/>
  <c r="V196" i="1"/>
  <c r="V197" i="1"/>
  <c r="V198" i="1"/>
  <c r="V199" i="1"/>
  <c r="V200" i="1"/>
  <c r="L221" i="10" s="1"/>
  <c r="V201" i="1"/>
  <c r="V202" i="1"/>
  <c r="L223" i="10" s="1"/>
  <c r="V203" i="1"/>
  <c r="L224" i="10" s="1"/>
  <c r="V204" i="1"/>
  <c r="V205" i="1"/>
  <c r="L226" i="10" s="1"/>
  <c r="V206" i="1"/>
  <c r="V207" i="1"/>
  <c r="L228" i="10" s="1"/>
  <c r="V208" i="1"/>
  <c r="V209" i="1"/>
  <c r="L230" i="10" s="1"/>
  <c r="V210" i="1"/>
  <c r="L231" i="10" s="1"/>
  <c r="V211" i="1"/>
  <c r="V212" i="1"/>
  <c r="V213" i="1"/>
  <c r="V214" i="1"/>
  <c r="V215" i="1"/>
  <c r="V216" i="1"/>
  <c r="L237" i="10" s="1"/>
  <c r="V217" i="1"/>
  <c r="L238" i="10" s="1"/>
  <c r="V218" i="1"/>
  <c r="V219" i="1"/>
  <c r="L240" i="10" s="1"/>
  <c r="V220" i="1"/>
  <c r="V221" i="1"/>
  <c r="V222" i="1"/>
  <c r="V223" i="1"/>
  <c r="V224" i="1"/>
  <c r="L245" i="10" s="1"/>
  <c r="V225" i="1"/>
  <c r="L246" i="10" s="1"/>
  <c r="V226" i="1"/>
  <c r="L247" i="10" s="1"/>
  <c r="V227" i="1"/>
  <c r="L248" i="10" s="1"/>
  <c r="V228" i="1"/>
  <c r="V229" i="1"/>
  <c r="V230" i="1"/>
  <c r="L251" i="10" s="1"/>
  <c r="V231" i="1"/>
  <c r="L252" i="10" s="1"/>
  <c r="V232" i="1"/>
  <c r="L253" i="10" s="1"/>
  <c r="V233" i="1"/>
  <c r="L254" i="10" s="1"/>
  <c r="V234" i="1"/>
  <c r="V235" i="1"/>
  <c r="L256" i="10" s="1"/>
  <c r="V236" i="1"/>
  <c r="V237" i="1"/>
  <c r="V238" i="1"/>
  <c r="L259" i="10" s="1"/>
  <c r="V239" i="1"/>
  <c r="V240" i="1"/>
  <c r="L261" i="10" s="1"/>
  <c r="V241" i="1"/>
  <c r="L262" i="10" s="1"/>
  <c r="V242" i="1"/>
  <c r="L263" i="10" s="1"/>
  <c r="V243" i="1"/>
  <c r="L264" i="10" s="1"/>
  <c r="V244" i="1"/>
  <c r="V245" i="1"/>
  <c r="V246" i="1"/>
  <c r="V247" i="1"/>
  <c r="L268" i="10" s="1"/>
  <c r="V248" i="1"/>
  <c r="L269" i="10" s="1"/>
  <c r="V249" i="1"/>
  <c r="L270" i="10" s="1"/>
  <c r="V250" i="1"/>
  <c r="L271" i="10" s="1"/>
  <c r="V251" i="1"/>
  <c r="L272" i="10" s="1"/>
  <c r="V252" i="1"/>
  <c r="V253" i="1"/>
  <c r="V254" i="1"/>
  <c r="V255" i="1"/>
  <c r="V256" i="1"/>
  <c r="L277" i="10" s="1"/>
  <c r="V257" i="1"/>
  <c r="L278" i="10" s="1"/>
  <c r="V258" i="1"/>
  <c r="L279" i="10" s="1"/>
  <c r="V259" i="1"/>
  <c r="L280" i="10" s="1"/>
  <c r="V260" i="1"/>
  <c r="V261" i="1"/>
  <c r="L282" i="10" s="1"/>
  <c r="V262" i="1"/>
  <c r="V263" i="1"/>
  <c r="V264" i="1"/>
  <c r="L285" i="10" s="1"/>
  <c r="V265" i="1"/>
  <c r="V266" i="1"/>
  <c r="L287" i="10" s="1"/>
  <c r="V267" i="1"/>
  <c r="V268" i="1"/>
  <c r="V269" i="1"/>
  <c r="V270" i="1"/>
  <c r="V271" i="1"/>
  <c r="V272" i="1"/>
  <c r="V273" i="1"/>
  <c r="V274" i="1"/>
  <c r="L295" i="10" s="1"/>
  <c r="V275" i="1"/>
  <c r="L296" i="10" s="1"/>
  <c r="V276" i="1"/>
  <c r="V277" i="1"/>
  <c r="V278" i="1"/>
  <c r="V279" i="1"/>
  <c r="V280" i="1"/>
  <c r="L301" i="10" s="1"/>
  <c r="V281" i="1"/>
  <c r="L302" i="10" s="1"/>
  <c r="V282" i="1"/>
  <c r="V283" i="1"/>
  <c r="L304" i="10" s="1"/>
  <c r="V284" i="1"/>
  <c r="V285" i="1"/>
  <c r="V286" i="1"/>
  <c r="L307" i="10" s="1"/>
  <c r="V287" i="1"/>
  <c r="L308" i="10" s="1"/>
  <c r="V288" i="1"/>
  <c r="L309" i="10" s="1"/>
  <c r="V289" i="1"/>
  <c r="L310" i="10" s="1"/>
  <c r="V290" i="1"/>
  <c r="L311" i="10" s="1"/>
  <c r="V291" i="1"/>
  <c r="L312" i="10" s="1"/>
  <c r="V292" i="1"/>
  <c r="V293" i="1"/>
  <c r="V294" i="1"/>
  <c r="L315" i="10" s="1"/>
  <c r="V295" i="1"/>
  <c r="V296" i="1"/>
  <c r="L317" i="10" s="1"/>
  <c r="V297" i="1"/>
  <c r="L318" i="10" s="1"/>
  <c r="V298" i="1"/>
  <c r="L319" i="10" s="1"/>
  <c r="V299" i="1"/>
  <c r="L320" i="10" s="1"/>
  <c r="V300" i="1"/>
  <c r="V301" i="1"/>
  <c r="V302" i="1"/>
  <c r="V303" i="1"/>
  <c r="V304" i="1"/>
  <c r="L325" i="10" s="1"/>
  <c r="V305" i="1"/>
  <c r="V306" i="1"/>
  <c r="L327" i="10" s="1"/>
  <c r="V307" i="1"/>
  <c r="L328" i="10" s="1"/>
  <c r="V308" i="1"/>
  <c r="V309" i="1"/>
  <c r="V310" i="1"/>
  <c r="V311" i="1"/>
  <c r="V312" i="1"/>
  <c r="L333" i="10" s="1"/>
  <c r="V313" i="1"/>
  <c r="L334" i="10" s="1"/>
  <c r="V314" i="1"/>
  <c r="V315" i="1"/>
  <c r="L336" i="10" s="1"/>
  <c r="V316" i="1"/>
  <c r="V317" i="1"/>
  <c r="V318" i="1"/>
  <c r="V319" i="1"/>
  <c r="L340" i="10" s="1"/>
  <c r="V320" i="1"/>
  <c r="V321" i="1"/>
  <c r="L342" i="10" s="1"/>
  <c r="V322" i="1"/>
  <c r="V323" i="1"/>
  <c r="L344" i="10" s="1"/>
  <c r="V324" i="1"/>
  <c r="V325" i="1"/>
  <c r="V326" i="1"/>
  <c r="V327" i="1"/>
  <c r="V328" i="1"/>
  <c r="L349" i="10" s="1"/>
  <c r="V329" i="1"/>
  <c r="L350" i="10" s="1"/>
  <c r="V330" i="1"/>
  <c r="L351" i="10" s="1"/>
  <c r="V331" i="1"/>
  <c r="L352" i="10" s="1"/>
  <c r="V332" i="1"/>
  <c r="V333" i="1"/>
  <c r="L354" i="10" s="1"/>
  <c r="V334" i="1"/>
  <c r="V335" i="1"/>
  <c r="L356" i="10" s="1"/>
  <c r="V336" i="1"/>
  <c r="L357" i="10" s="1"/>
  <c r="V337" i="1"/>
  <c r="L358" i="10" s="1"/>
  <c r="V338" i="1"/>
  <c r="L359" i="10" s="1"/>
  <c r="V339" i="1"/>
  <c r="L360" i="10" s="1"/>
  <c r="V340" i="1"/>
  <c r="V341" i="1"/>
  <c r="V342" i="1"/>
  <c r="L363" i="10" s="1"/>
  <c r="V343" i="1"/>
  <c r="V344" i="1"/>
  <c r="V345" i="1"/>
  <c r="L366" i="10" s="1"/>
  <c r="V346" i="1"/>
  <c r="V347" i="1"/>
  <c r="L368" i="10" s="1"/>
  <c r="V348" i="1"/>
  <c r="V349" i="1"/>
  <c r="V350" i="1"/>
  <c r="L371" i="10" s="1"/>
  <c r="V351" i="1"/>
  <c r="V352" i="1"/>
  <c r="V353" i="1"/>
  <c r="L374" i="10" s="1"/>
  <c r="V354" i="1"/>
  <c r="L375" i="10" s="1"/>
  <c r="V355" i="1"/>
  <c r="V356" i="1"/>
  <c r="V357" i="1"/>
  <c r="V358" i="1"/>
  <c r="L379" i="10" s="1"/>
  <c r="V359" i="1"/>
  <c r="L380" i="10" s="1"/>
  <c r="V360" i="1"/>
  <c r="L381" i="10" s="1"/>
  <c r="V361" i="1"/>
  <c r="L382" i="10" s="1"/>
  <c r="V362" i="1"/>
  <c r="L383" i="10" s="1"/>
  <c r="V363" i="1"/>
  <c r="L384" i="10" s="1"/>
  <c r="V364" i="1"/>
  <c r="V365" i="1"/>
  <c r="L386" i="10" s="1"/>
  <c r="V366" i="1"/>
  <c r="V367" i="1"/>
  <c r="L388" i="10" s="1"/>
  <c r="V368" i="1"/>
  <c r="L389" i="10" s="1"/>
  <c r="V369" i="1"/>
  <c r="L390" i="10" s="1"/>
  <c r="V370" i="1"/>
  <c r="V371" i="1"/>
  <c r="L392" i="10" s="1"/>
  <c r="V372" i="1"/>
  <c r="V373" i="1"/>
  <c r="V374" i="1"/>
  <c r="L395" i="10" s="1"/>
  <c r="V375" i="1"/>
  <c r="V376" i="1"/>
  <c r="V377" i="1"/>
  <c r="L398" i="10" s="1"/>
  <c r="V378" i="1"/>
  <c r="V379" i="1"/>
  <c r="L400" i="10" s="1"/>
  <c r="V380" i="1"/>
  <c r="V381" i="1"/>
  <c r="L402" i="10" s="1"/>
  <c r="V382" i="1"/>
  <c r="V383" i="1"/>
  <c r="V384" i="1"/>
  <c r="L405" i="10" s="1"/>
  <c r="V385" i="1"/>
  <c r="L406" i="10" s="1"/>
  <c r="V386" i="1"/>
  <c r="L407" i="10" s="1"/>
  <c r="V387" i="1"/>
  <c r="L408" i="10" s="1"/>
  <c r="V388" i="1"/>
  <c r="V389" i="1"/>
  <c r="L410" i="10" s="1"/>
  <c r="V390" i="1"/>
  <c r="L411" i="10" s="1"/>
  <c r="V391" i="1"/>
  <c r="L412" i="10" s="1"/>
  <c r="V392" i="1"/>
  <c r="L413" i="10" s="1"/>
  <c r="V393" i="1"/>
  <c r="L414" i="10" s="1"/>
  <c r="V394" i="1"/>
  <c r="L415" i="10" s="1"/>
  <c r="V395" i="1"/>
  <c r="V396" i="1"/>
  <c r="V397" i="1"/>
  <c r="V398" i="1"/>
  <c r="V399" i="1"/>
  <c r="V400" i="1"/>
  <c r="L421" i="10" s="1"/>
  <c r="V401" i="1"/>
  <c r="V402" i="1"/>
  <c r="L423" i="10" s="1"/>
  <c r="V403" i="1"/>
  <c r="L424" i="10" s="1"/>
  <c r="V404" i="1"/>
  <c r="V405" i="1"/>
  <c r="V406" i="1"/>
  <c r="V407" i="1"/>
  <c r="V408" i="1"/>
  <c r="V409" i="1"/>
  <c r="L430" i="10" s="1"/>
  <c r="V410" i="1"/>
  <c r="V411" i="1"/>
  <c r="L432" i="10" s="1"/>
  <c r="V412" i="1"/>
  <c r="V413" i="1"/>
  <c r="L434" i="10" s="1"/>
  <c r="V414" i="1"/>
  <c r="V415" i="1"/>
  <c r="V416" i="1"/>
  <c r="V417" i="1"/>
  <c r="L438" i="10" s="1"/>
  <c r="V418" i="1"/>
  <c r="L439" i="10" s="1"/>
  <c r="V419" i="1"/>
  <c r="V420" i="1"/>
  <c r="V421" i="1"/>
  <c r="V422" i="1"/>
  <c r="V423" i="1"/>
  <c r="L444" i="10" s="1"/>
  <c r="V424" i="1"/>
  <c r="L445" i="10" s="1"/>
  <c r="V425" i="1"/>
  <c r="L446" i="10" s="1"/>
  <c r="V426" i="1"/>
  <c r="L447" i="10" s="1"/>
  <c r="V427" i="1"/>
  <c r="L448" i="10" s="1"/>
  <c r="V428" i="1"/>
  <c r="V429" i="1"/>
  <c r="V430" i="1"/>
  <c r="V431" i="1"/>
  <c r="L452" i="10" s="1"/>
  <c r="V432" i="1"/>
  <c r="L453" i="10" s="1"/>
  <c r="V433" i="1"/>
  <c r="L454" i="10" s="1"/>
  <c r="V434" i="1"/>
  <c r="L455" i="10" s="1"/>
  <c r="V435" i="1"/>
  <c r="V436" i="1"/>
  <c r="V437" i="1"/>
  <c r="V438" i="1"/>
  <c r="V439" i="1"/>
  <c r="V440" i="1"/>
  <c r="L461" i="10" s="1"/>
  <c r="V441" i="1"/>
  <c r="L462" i="10" s="1"/>
  <c r="V442" i="1"/>
  <c r="L463" i="10" s="1"/>
  <c r="V443" i="1"/>
  <c r="L464" i="10" s="1"/>
  <c r="V444" i="1"/>
  <c r="V445" i="1"/>
  <c r="V446" i="1"/>
  <c r="L467" i="10" s="1"/>
  <c r="V447" i="1"/>
  <c r="V448" i="1"/>
  <c r="L469" i="10" s="1"/>
  <c r="V449" i="1"/>
  <c r="L470" i="10" s="1"/>
  <c r="V450" i="1"/>
  <c r="L471" i="10" s="1"/>
  <c r="V451" i="1"/>
  <c r="L472" i="10" s="1"/>
  <c r="V452" i="1"/>
  <c r="V453" i="1"/>
  <c r="V454" i="1"/>
  <c r="V455" i="1"/>
  <c r="L476" i="10" s="1"/>
  <c r="V456" i="1"/>
  <c r="L477" i="10" s="1"/>
  <c r="V457" i="1"/>
  <c r="L478" i="10" s="1"/>
  <c r="V458" i="1"/>
  <c r="L479" i="10" s="1"/>
  <c r="V459" i="1"/>
  <c r="L480" i="10" s="1"/>
  <c r="V460" i="1"/>
  <c r="V461" i="1"/>
  <c r="V462" i="1"/>
  <c r="L483" i="10" s="1"/>
  <c r="V463" i="1"/>
  <c r="V464" i="1"/>
  <c r="L485" i="10" s="1"/>
  <c r="V465" i="1"/>
  <c r="V466" i="1"/>
  <c r="V467" i="1"/>
  <c r="L488" i="10" s="1"/>
  <c r="V468" i="1"/>
  <c r="V469" i="1"/>
  <c r="V470" i="1"/>
  <c r="L491" i="10" s="1"/>
  <c r="V471" i="1"/>
  <c r="V472" i="1"/>
  <c r="L493" i="10" s="1"/>
  <c r="V473" i="1"/>
  <c r="L494" i="10" s="1"/>
  <c r="V474" i="1"/>
  <c r="L495" i="10" s="1"/>
  <c r="V475" i="1"/>
  <c r="L496" i="10" s="1"/>
  <c r="V476" i="1"/>
  <c r="V477" i="1"/>
  <c r="V478" i="1"/>
  <c r="V479" i="1"/>
  <c r="L500" i="10" s="1"/>
  <c r="V480" i="1"/>
  <c r="L501" i="10" s="1"/>
  <c r="V481" i="1"/>
  <c r="L502" i="10" s="1"/>
  <c r="V482" i="1"/>
  <c r="L503" i="10" s="1"/>
  <c r="V483" i="1"/>
  <c r="L504" i="10" s="1"/>
  <c r="V484" i="1"/>
  <c r="V485" i="1"/>
  <c r="V486" i="1"/>
  <c r="V487" i="1"/>
  <c r="V488" i="1"/>
  <c r="L509" i="10" s="1"/>
  <c r="V489" i="1"/>
  <c r="L510" i="10" s="1"/>
  <c r="V490" i="1"/>
  <c r="L511" i="10" s="1"/>
  <c r="V491" i="1"/>
  <c r="L512" i="10" s="1"/>
  <c r="V492" i="1"/>
  <c r="V493" i="1"/>
  <c r="V494" i="1"/>
  <c r="V495" i="1"/>
  <c r="V496" i="1"/>
  <c r="L517" i="10" s="1"/>
  <c r="V497" i="1"/>
  <c r="L518" i="10" s="1"/>
  <c r="V498" i="1"/>
  <c r="V499" i="1"/>
  <c r="L520" i="10" s="1"/>
  <c r="V500" i="1"/>
  <c r="V501" i="1"/>
  <c r="L522" i="10" s="1"/>
  <c r="V502" i="1"/>
  <c r="V503" i="1"/>
  <c r="L524" i="10" s="1"/>
  <c r="V504" i="1"/>
  <c r="L525" i="10" s="1"/>
  <c r="V505" i="1"/>
  <c r="L526" i="10" s="1"/>
  <c r="V506" i="1"/>
  <c r="L527" i="10" s="1"/>
  <c r="V507" i="1"/>
  <c r="L528" i="10" s="1"/>
  <c r="V508" i="1"/>
  <c r="V509" i="1"/>
  <c r="V510" i="1"/>
  <c r="L531" i="10" s="1"/>
  <c r="V511" i="1"/>
  <c r="V512" i="1"/>
  <c r="L533" i="10" s="1"/>
  <c r="V513" i="1"/>
  <c r="V514" i="1"/>
  <c r="L535" i="10" s="1"/>
  <c r="V515" i="1"/>
  <c r="L536" i="10" s="1"/>
  <c r="V516" i="1"/>
  <c r="V517" i="1"/>
  <c r="L538" i="10" s="1"/>
  <c r="V518" i="1"/>
  <c r="V519" i="1"/>
  <c r="V520" i="1"/>
  <c r="L541" i="10" s="1"/>
  <c r="V521" i="1"/>
  <c r="L542" i="10" s="1"/>
  <c r="V522" i="1"/>
  <c r="V523" i="1"/>
  <c r="L544" i="10" s="1"/>
  <c r="V524" i="1"/>
  <c r="V525" i="1"/>
  <c r="L546" i="10" s="1"/>
  <c r="V526" i="1"/>
  <c r="V527" i="1"/>
  <c r="V528" i="1"/>
  <c r="L549" i="10" s="1"/>
  <c r="V529" i="1"/>
  <c r="L550" i="10" s="1"/>
  <c r="V530" i="1"/>
  <c r="V531" i="1"/>
  <c r="L552" i="10" s="1"/>
  <c r="V532" i="1"/>
  <c r="V533" i="1"/>
  <c r="L554" i="10" s="1"/>
  <c r="V534" i="1"/>
  <c r="V535" i="1"/>
  <c r="L556" i="10" s="1"/>
  <c r="V536" i="1"/>
  <c r="L557" i="10" s="1"/>
  <c r="V537" i="1"/>
  <c r="L558" i="10" s="1"/>
  <c r="V538" i="1"/>
  <c r="L559" i="10" s="1"/>
  <c r="V539" i="1"/>
  <c r="L560" i="10" s="1"/>
  <c r="V540" i="1"/>
  <c r="V541" i="1"/>
  <c r="V542" i="1"/>
  <c r="V543" i="1"/>
  <c r="V544" i="1"/>
  <c r="L565" i="10" s="1"/>
  <c r="V545" i="1"/>
  <c r="L566" i="10" s="1"/>
  <c r="V546" i="1"/>
  <c r="L567" i="10" s="1"/>
  <c r="V547" i="1"/>
  <c r="L568" i="10" s="1"/>
  <c r="V548" i="1"/>
  <c r="V549" i="1"/>
  <c r="V550" i="1"/>
  <c r="L571" i="10" s="1"/>
  <c r="V551" i="1"/>
  <c r="V552" i="1"/>
  <c r="L573" i="10" s="1"/>
  <c r="V553" i="1"/>
  <c r="L574" i="10" s="1"/>
  <c r="V554" i="1"/>
  <c r="V555" i="1"/>
  <c r="L576" i="10" s="1"/>
  <c r="V556" i="1"/>
  <c r="V557" i="1"/>
  <c r="V558" i="1"/>
  <c r="V559" i="1"/>
  <c r="L580" i="10" s="1"/>
  <c r="V560" i="1"/>
  <c r="L581" i="10" s="1"/>
  <c r="V561" i="1"/>
  <c r="L582" i="10" s="1"/>
  <c r="V562" i="1"/>
  <c r="L583" i="10" s="1"/>
  <c r="V563" i="1"/>
  <c r="L584" i="10" s="1"/>
  <c r="V564" i="1"/>
  <c r="V565" i="1"/>
  <c r="V566" i="1"/>
  <c r="L587" i="10" s="1"/>
  <c r="V567" i="1"/>
  <c r="V568" i="1"/>
  <c r="L589" i="10" s="1"/>
  <c r="V569" i="1"/>
  <c r="L590" i="10" s="1"/>
  <c r="V570" i="1"/>
  <c r="L591" i="10" s="1"/>
  <c r="V571" i="1"/>
  <c r="L592" i="10" s="1"/>
  <c r="V572" i="1"/>
  <c r="V573" i="1"/>
  <c r="V574" i="1"/>
  <c r="L595" i="10" s="1"/>
  <c r="V575" i="1"/>
  <c r="V576" i="1"/>
  <c r="L597" i="10" s="1"/>
  <c r="V577" i="1"/>
  <c r="L598" i="10" s="1"/>
  <c r="V578" i="1"/>
  <c r="L599" i="10" s="1"/>
  <c r="V579" i="1"/>
  <c r="L600" i="10" s="1"/>
  <c r="V580" i="1"/>
  <c r="V581" i="1"/>
  <c r="V582" i="1"/>
  <c r="V583" i="1"/>
  <c r="V584" i="1"/>
  <c r="L605" i="10" s="1"/>
  <c r="V585" i="1"/>
  <c r="L606" i="10" s="1"/>
  <c r="V586" i="1"/>
  <c r="L607" i="10" s="1"/>
  <c r="V587" i="1"/>
  <c r="L608" i="10" s="1"/>
  <c r="V588" i="1"/>
  <c r="V589" i="1"/>
  <c r="V590" i="1"/>
  <c r="L611" i="10" s="1"/>
  <c r="V591" i="1"/>
  <c r="V592" i="1"/>
  <c r="L613" i="10" s="1"/>
  <c r="V593" i="1"/>
  <c r="L614" i="10" s="1"/>
  <c r="V594" i="1"/>
  <c r="L615" i="10" s="1"/>
  <c r="V595" i="1"/>
  <c r="L616" i="10" s="1"/>
  <c r="V596" i="1"/>
  <c r="V597" i="1"/>
  <c r="V598" i="1"/>
  <c r="V599" i="1"/>
  <c r="L620" i="10" s="1"/>
  <c r="V600" i="1"/>
  <c r="L621" i="10" s="1"/>
  <c r="V601" i="1"/>
  <c r="L622" i="10" s="1"/>
  <c r="V602" i="1"/>
  <c r="L623" i="10" s="1"/>
  <c r="V603" i="1"/>
  <c r="L624" i="10" s="1"/>
  <c r="V604" i="1"/>
  <c r="V605" i="1"/>
  <c r="V606" i="1"/>
  <c r="V607" i="1"/>
  <c r="V608" i="1"/>
  <c r="L629" i="10" s="1"/>
  <c r="V609" i="1"/>
  <c r="L630" i="10" s="1"/>
  <c r="V610" i="1"/>
  <c r="L631" i="10" s="1"/>
  <c r="V611" i="1"/>
  <c r="L632" i="10" s="1"/>
  <c r="V612" i="1"/>
  <c r="V613" i="1"/>
  <c r="V614" i="1"/>
  <c r="L635" i="10" s="1"/>
  <c r="V615" i="1"/>
  <c r="L636" i="10" s="1"/>
  <c r="V616" i="1"/>
  <c r="L637" i="10" s="1"/>
  <c r="V617" i="1"/>
  <c r="L638" i="10" s="1"/>
  <c r="V618" i="1"/>
  <c r="L639" i="10" s="1"/>
  <c r="V619" i="1"/>
  <c r="V620" i="1"/>
  <c r="V621" i="1"/>
  <c r="V622" i="1"/>
  <c r="L643" i="10" s="1"/>
  <c r="V623" i="1"/>
  <c r="L644" i="10" s="1"/>
  <c r="V624" i="1"/>
  <c r="L645" i="10" s="1"/>
  <c r="V625" i="1"/>
  <c r="L646" i="10" s="1"/>
  <c r="V626" i="1"/>
  <c r="V627" i="1"/>
  <c r="L648" i="10" s="1"/>
  <c r="V628" i="1"/>
  <c r="V629" i="1"/>
  <c r="V630" i="1"/>
  <c r="L651" i="10" s="1"/>
  <c r="V631" i="1"/>
  <c r="V632" i="1"/>
  <c r="V633" i="1"/>
  <c r="L654" i="10" s="1"/>
  <c r="V634" i="1"/>
  <c r="L655" i="10" s="1"/>
  <c r="V635" i="1"/>
  <c r="L656" i="10" s="1"/>
  <c r="V636" i="1"/>
  <c r="V637" i="1"/>
  <c r="L658" i="10" s="1"/>
  <c r="V638" i="1"/>
  <c r="L659" i="10" s="1"/>
  <c r="V639" i="1"/>
  <c r="L660" i="10" s="1"/>
  <c r="V640" i="1"/>
  <c r="L661" i="10" s="1"/>
  <c r="V641" i="1"/>
  <c r="L662" i="10" s="1"/>
  <c r="V642" i="1"/>
  <c r="L663" i="10" s="1"/>
  <c r="V643" i="1"/>
  <c r="L664" i="10" s="1"/>
  <c r="V644" i="1"/>
  <c r="V645" i="1"/>
  <c r="V646" i="1"/>
  <c r="V647" i="1"/>
  <c r="L668" i="10" s="1"/>
  <c r="V648" i="1"/>
  <c r="L669" i="10" s="1"/>
  <c r="V649" i="1"/>
  <c r="L670" i="10" s="1"/>
  <c r="V650" i="1"/>
  <c r="L671" i="10" s="1"/>
  <c r="V651" i="1"/>
  <c r="L672" i="10" s="1"/>
  <c r="V652" i="1"/>
  <c r="V653" i="1"/>
  <c r="V654" i="1"/>
  <c r="L675" i="10" s="1"/>
  <c r="V655" i="1"/>
  <c r="V656" i="1"/>
  <c r="L677" i="10" s="1"/>
  <c r="V657" i="1"/>
  <c r="L678" i="10" s="1"/>
  <c r="V658" i="1"/>
  <c r="L679" i="10" s="1"/>
  <c r="V659" i="1"/>
  <c r="L680" i="10" s="1"/>
  <c r="V660" i="1"/>
  <c r="V661" i="1"/>
  <c r="V662" i="1"/>
  <c r="L683" i="10" s="1"/>
  <c r="V663" i="1"/>
  <c r="V664" i="1"/>
  <c r="L685" i="10" s="1"/>
  <c r="V665" i="1"/>
  <c r="L686" i="10" s="1"/>
  <c r="V666" i="1"/>
  <c r="L687" i="10" s="1"/>
  <c r="V667" i="1"/>
  <c r="L688" i="10" s="1"/>
  <c r="V668" i="1"/>
  <c r="V669" i="1"/>
  <c r="V670" i="1"/>
  <c r="L691" i="10" s="1"/>
  <c r="V671" i="1"/>
  <c r="V672" i="1"/>
  <c r="L693" i="10" s="1"/>
  <c r="V673" i="1"/>
  <c r="V674" i="1"/>
  <c r="L695" i="10" s="1"/>
  <c r="V675" i="1"/>
  <c r="V676" i="1"/>
  <c r="V677" i="1"/>
  <c r="V678" i="1"/>
  <c r="L699" i="10" s="1"/>
  <c r="V679" i="1"/>
  <c r="L700" i="10" s="1"/>
  <c r="V680" i="1"/>
  <c r="L701" i="10" s="1"/>
  <c r="V681" i="1"/>
  <c r="L702" i="10" s="1"/>
  <c r="V682" i="1"/>
  <c r="L703" i="10" s="1"/>
  <c r="V683" i="1"/>
  <c r="L704" i="10" s="1"/>
  <c r="V684" i="1"/>
  <c r="V685" i="1"/>
  <c r="V686" i="1"/>
  <c r="V687" i="1"/>
  <c r="V688" i="1"/>
  <c r="L709" i="10" s="1"/>
  <c r="V689" i="1"/>
  <c r="L710" i="10" s="1"/>
  <c r="V690" i="1"/>
  <c r="L711" i="10" s="1"/>
  <c r="V691" i="1"/>
  <c r="L712" i="10" s="1"/>
  <c r="V692" i="1"/>
  <c r="V693" i="1"/>
  <c r="V694" i="1"/>
  <c r="L715" i="10" s="1"/>
  <c r="V695" i="1"/>
  <c r="V696" i="1"/>
  <c r="L717" i="10" s="1"/>
  <c r="V697" i="1"/>
  <c r="L718" i="10" s="1"/>
  <c r="V698" i="1"/>
  <c r="L719" i="10" s="1"/>
  <c r="V699" i="1"/>
  <c r="L720" i="10" s="1"/>
  <c r="V700" i="1"/>
  <c r="V701" i="1"/>
  <c r="L722" i="10" s="1"/>
  <c r="V702" i="1"/>
  <c r="L723" i="10" s="1"/>
  <c r="V703" i="1"/>
  <c r="L724" i="10" s="1"/>
  <c r="V704" i="1"/>
  <c r="L725" i="10" s="1"/>
  <c r="V705" i="1"/>
  <c r="L726" i="10" s="1"/>
  <c r="V706" i="1"/>
  <c r="V707" i="1"/>
  <c r="L728" i="10" s="1"/>
  <c r="V708" i="1"/>
  <c r="V709" i="1"/>
  <c r="L730" i="10" s="1"/>
  <c r="V710" i="1"/>
  <c r="L731" i="10" s="1"/>
  <c r="V711" i="1"/>
  <c r="V712" i="1"/>
  <c r="L733" i="10" s="1"/>
  <c r="V713" i="1"/>
  <c r="L734" i="10" s="1"/>
  <c r="V714" i="1"/>
  <c r="L735" i="10" s="1"/>
  <c r="V715" i="1"/>
  <c r="L736" i="10" s="1"/>
  <c r="V716" i="1"/>
  <c r="V717" i="1"/>
  <c r="V718" i="1"/>
  <c r="L739" i="10" s="1"/>
  <c r="V719" i="1"/>
  <c r="V720" i="1"/>
  <c r="L741" i="10" s="1"/>
  <c r="V721" i="1"/>
  <c r="L742" i="10" s="1"/>
  <c r="V722" i="1"/>
  <c r="L743" i="10" s="1"/>
  <c r="V723" i="1"/>
  <c r="L744" i="10" s="1"/>
  <c r="V724" i="1"/>
  <c r="V725" i="1"/>
  <c r="V726" i="1"/>
  <c r="V727" i="1"/>
  <c r="V728" i="1"/>
  <c r="L749" i="10" s="1"/>
  <c r="V729" i="1"/>
  <c r="L750" i="10" s="1"/>
  <c r="V730" i="1"/>
  <c r="L751" i="10" s="1"/>
  <c r="V731" i="1"/>
  <c r="L752" i="10" s="1"/>
  <c r="V732" i="1"/>
  <c r="V733" i="1"/>
  <c r="L754" i="10" s="1"/>
  <c r="V734" i="1"/>
  <c r="V735" i="1"/>
  <c r="L756" i="10" s="1"/>
  <c r="V736" i="1"/>
  <c r="L757" i="10" s="1"/>
  <c r="V737" i="1"/>
  <c r="L758" i="10" s="1"/>
  <c r="V738" i="1"/>
  <c r="J599" i="1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A6" i="10"/>
  <c r="L153" i="10"/>
  <c r="K153" i="10"/>
  <c r="J153" i="10"/>
  <c r="I153" i="10"/>
  <c r="A153" i="10"/>
  <c r="K152" i="10"/>
  <c r="J152" i="10"/>
  <c r="I152" i="10"/>
  <c r="A152" i="10"/>
  <c r="K151" i="10"/>
  <c r="J151" i="10"/>
  <c r="I151" i="10"/>
  <c r="A151" i="10"/>
  <c r="K150" i="10"/>
  <c r="J150" i="10"/>
  <c r="I150" i="10"/>
  <c r="K149" i="10"/>
  <c r="J149" i="10"/>
  <c r="I149" i="10"/>
  <c r="I384" i="11"/>
  <c r="L384" i="11"/>
  <c r="N384" i="11"/>
  <c r="O384" i="11"/>
  <c r="R384" i="11"/>
  <c r="U384" i="11"/>
  <c r="Y384" i="11"/>
  <c r="Z384" i="11" s="1"/>
  <c r="AA384" i="11"/>
  <c r="AB384" i="11"/>
  <c r="AE384" i="11"/>
  <c r="AH384" i="11"/>
  <c r="A385" i="11"/>
  <c r="I385" i="11"/>
  <c r="L385" i="11"/>
  <c r="N385" i="11"/>
  <c r="O385" i="11"/>
  <c r="R385" i="11"/>
  <c r="U385" i="11"/>
  <c r="Y385" i="11"/>
  <c r="Z385" i="11" s="1"/>
  <c r="AA385" i="11"/>
  <c r="AB385" i="11"/>
  <c r="AE385" i="11"/>
  <c r="AH385" i="11"/>
  <c r="A386" i="11"/>
  <c r="I386" i="11"/>
  <c r="L386" i="11"/>
  <c r="N386" i="11"/>
  <c r="O386" i="11"/>
  <c r="R386" i="11"/>
  <c r="U386" i="11"/>
  <c r="Y386" i="11"/>
  <c r="AA386" i="11"/>
  <c r="AB386" i="11"/>
  <c r="AE386" i="11"/>
  <c r="AH386" i="11"/>
  <c r="A387" i="11"/>
  <c r="I387" i="11"/>
  <c r="L387" i="11"/>
  <c r="N387" i="11"/>
  <c r="O387" i="11"/>
  <c r="R387" i="11"/>
  <c r="U387" i="11"/>
  <c r="Y387" i="11"/>
  <c r="AA387" i="11"/>
  <c r="AB387" i="11"/>
  <c r="AE387" i="11"/>
  <c r="AH387" i="11"/>
  <c r="I388" i="11"/>
  <c r="L388" i="11"/>
  <c r="N388" i="11"/>
  <c r="O388" i="11"/>
  <c r="R388" i="11"/>
  <c r="U388" i="11"/>
  <c r="Y388" i="11"/>
  <c r="AA388" i="11"/>
  <c r="AB388" i="11"/>
  <c r="AE388" i="11"/>
  <c r="AH388" i="11"/>
  <c r="A389" i="11"/>
  <c r="I389" i="11"/>
  <c r="L389" i="11"/>
  <c r="N389" i="11"/>
  <c r="O389" i="11"/>
  <c r="R389" i="11"/>
  <c r="U389" i="11"/>
  <c r="Y389" i="11"/>
  <c r="Z389" i="11" s="1"/>
  <c r="AA389" i="11"/>
  <c r="AB389" i="11"/>
  <c r="AE389" i="11"/>
  <c r="AH389" i="11"/>
  <c r="I390" i="11"/>
  <c r="L390" i="11"/>
  <c r="N390" i="11"/>
  <c r="O390" i="11"/>
  <c r="R390" i="11"/>
  <c r="V390" i="11" s="1"/>
  <c r="U390" i="11"/>
  <c r="W390" i="11" s="1"/>
  <c r="Y390" i="11"/>
  <c r="AA390" i="11"/>
  <c r="AB390" i="11"/>
  <c r="AE390" i="11"/>
  <c r="AH390" i="11"/>
  <c r="I391" i="11"/>
  <c r="L391" i="11"/>
  <c r="N391" i="11"/>
  <c r="O391" i="11"/>
  <c r="R391" i="11"/>
  <c r="U391" i="11"/>
  <c r="Y391" i="11"/>
  <c r="Z391" i="11" s="1"/>
  <c r="AA391" i="11"/>
  <c r="AB391" i="11"/>
  <c r="AE391" i="11"/>
  <c r="AH391" i="11"/>
  <c r="I392" i="11"/>
  <c r="L392" i="11"/>
  <c r="N392" i="11"/>
  <c r="O392" i="11"/>
  <c r="R392" i="11"/>
  <c r="U392" i="11"/>
  <c r="Y392" i="11"/>
  <c r="AA392" i="11"/>
  <c r="AB392" i="11"/>
  <c r="AE392" i="11"/>
  <c r="AH392" i="11"/>
  <c r="I393" i="11"/>
  <c r="L393" i="11"/>
  <c r="N393" i="11"/>
  <c r="O393" i="11"/>
  <c r="R393" i="11"/>
  <c r="U393" i="11"/>
  <c r="Y393" i="11"/>
  <c r="AA393" i="11"/>
  <c r="AB393" i="11"/>
  <c r="AE393" i="11"/>
  <c r="AH393" i="11"/>
  <c r="I394" i="11"/>
  <c r="L394" i="11"/>
  <c r="N394" i="11"/>
  <c r="O394" i="11"/>
  <c r="R394" i="11"/>
  <c r="U394" i="11"/>
  <c r="Y394" i="11"/>
  <c r="AA394" i="11"/>
  <c r="AB394" i="11"/>
  <c r="AE394" i="11"/>
  <c r="AH394" i="11"/>
  <c r="A395" i="11"/>
  <c r="I395" i="11"/>
  <c r="L395" i="11"/>
  <c r="N395" i="11"/>
  <c r="O395" i="11"/>
  <c r="R395" i="11"/>
  <c r="U395" i="11"/>
  <c r="Y395" i="11"/>
  <c r="AA395" i="11"/>
  <c r="AB395" i="11"/>
  <c r="AE395" i="11"/>
  <c r="AH395" i="11"/>
  <c r="A396" i="11"/>
  <c r="I396" i="11"/>
  <c r="L396" i="11"/>
  <c r="N396" i="11"/>
  <c r="O396" i="11"/>
  <c r="Z396" i="11" s="1"/>
  <c r="R396" i="11"/>
  <c r="U396" i="11"/>
  <c r="W396" i="11"/>
  <c r="Y396" i="11"/>
  <c r="AA396" i="11"/>
  <c r="AB396" i="11"/>
  <c r="AE396" i="11"/>
  <c r="AH396" i="11"/>
  <c r="A397" i="11"/>
  <c r="I397" i="11"/>
  <c r="L397" i="11"/>
  <c r="N397" i="11"/>
  <c r="O397" i="11"/>
  <c r="R397" i="11"/>
  <c r="U397" i="11"/>
  <c r="Y397" i="11"/>
  <c r="Z397" i="11" s="1"/>
  <c r="AA397" i="11"/>
  <c r="AB397" i="11"/>
  <c r="AE397" i="11"/>
  <c r="AH397" i="11"/>
  <c r="I398" i="11"/>
  <c r="L398" i="11"/>
  <c r="N398" i="11"/>
  <c r="O398" i="11"/>
  <c r="R398" i="11"/>
  <c r="U398" i="11"/>
  <c r="Y398" i="11"/>
  <c r="Z398" i="11" s="1"/>
  <c r="AA398" i="11"/>
  <c r="AB398" i="11"/>
  <c r="AE398" i="11"/>
  <c r="AH398" i="11"/>
  <c r="I399" i="11"/>
  <c r="L399" i="11"/>
  <c r="N399" i="11"/>
  <c r="O399" i="11"/>
  <c r="R399" i="11"/>
  <c r="U399" i="11"/>
  <c r="Y399" i="11"/>
  <c r="AA399" i="11"/>
  <c r="AB399" i="11"/>
  <c r="AE399" i="11"/>
  <c r="AH399" i="11"/>
  <c r="A400" i="11"/>
  <c r="I400" i="11"/>
  <c r="L400" i="11"/>
  <c r="N400" i="11"/>
  <c r="O400" i="11"/>
  <c r="R400" i="11"/>
  <c r="U400" i="11"/>
  <c r="Y400" i="11"/>
  <c r="AA400" i="11"/>
  <c r="AB400" i="11"/>
  <c r="AE400" i="11"/>
  <c r="AH400" i="11"/>
  <c r="A401" i="11"/>
  <c r="I401" i="11"/>
  <c r="L401" i="11"/>
  <c r="N401" i="11"/>
  <c r="O401" i="11"/>
  <c r="R401" i="11"/>
  <c r="U401" i="11"/>
  <c r="Y401" i="11"/>
  <c r="Z401" i="11" s="1"/>
  <c r="AA401" i="11"/>
  <c r="AB401" i="11"/>
  <c r="AE401" i="11"/>
  <c r="AH401" i="11"/>
  <c r="I402" i="11"/>
  <c r="L402" i="11"/>
  <c r="N402" i="11"/>
  <c r="O402" i="11"/>
  <c r="R402" i="11"/>
  <c r="U402" i="11"/>
  <c r="Y402" i="11"/>
  <c r="Z402" i="11" s="1"/>
  <c r="AA402" i="11"/>
  <c r="AB402" i="11"/>
  <c r="AE402" i="11"/>
  <c r="AH402" i="11"/>
  <c r="A403" i="11"/>
  <c r="I403" i="11"/>
  <c r="L403" i="11"/>
  <c r="N403" i="11"/>
  <c r="O403" i="11"/>
  <c r="R403" i="11"/>
  <c r="U403" i="11"/>
  <c r="Y403" i="11"/>
  <c r="AA403" i="11"/>
  <c r="AB403" i="11"/>
  <c r="AE403" i="11"/>
  <c r="AH403" i="11"/>
  <c r="A404" i="11"/>
  <c r="I404" i="11"/>
  <c r="L404" i="11"/>
  <c r="N404" i="11"/>
  <c r="O404" i="11"/>
  <c r="R404" i="11"/>
  <c r="U404" i="11"/>
  <c r="Y404" i="11"/>
  <c r="AA404" i="11"/>
  <c r="AB404" i="11"/>
  <c r="AE404" i="11"/>
  <c r="AH404" i="11"/>
  <c r="I405" i="11"/>
  <c r="L405" i="11"/>
  <c r="N405" i="11"/>
  <c r="O405" i="11"/>
  <c r="R405" i="11"/>
  <c r="U405" i="11"/>
  <c r="Y405" i="11"/>
  <c r="Z405" i="11" s="1"/>
  <c r="AA405" i="11"/>
  <c r="AB405" i="11"/>
  <c r="AE405" i="11"/>
  <c r="AH405" i="11"/>
  <c r="I406" i="11"/>
  <c r="L406" i="11"/>
  <c r="N406" i="11"/>
  <c r="O406" i="11"/>
  <c r="R406" i="11"/>
  <c r="V406" i="11" s="1"/>
  <c r="U406" i="11"/>
  <c r="W406" i="11"/>
  <c r="Y406" i="11"/>
  <c r="AA406" i="11"/>
  <c r="AB406" i="11"/>
  <c r="AE406" i="11"/>
  <c r="AH406" i="11"/>
  <c r="I407" i="11"/>
  <c r="L407" i="11"/>
  <c r="N407" i="11"/>
  <c r="O407" i="11"/>
  <c r="R407" i="11"/>
  <c r="U407" i="11"/>
  <c r="Y407" i="11"/>
  <c r="AA407" i="11"/>
  <c r="AB407" i="11"/>
  <c r="AE407" i="11"/>
  <c r="AH407" i="11"/>
  <c r="I408" i="11"/>
  <c r="L408" i="11"/>
  <c r="N408" i="11"/>
  <c r="O408" i="11"/>
  <c r="R408" i="11"/>
  <c r="U408" i="11"/>
  <c r="Y408" i="11"/>
  <c r="AA408" i="11"/>
  <c r="AB408" i="11"/>
  <c r="AE408" i="11"/>
  <c r="AH408" i="11"/>
  <c r="I409" i="11"/>
  <c r="L409" i="11"/>
  <c r="N409" i="11"/>
  <c r="O409" i="11"/>
  <c r="R409" i="11"/>
  <c r="U409" i="11"/>
  <c r="Y409" i="11"/>
  <c r="AA409" i="11"/>
  <c r="AB409" i="11"/>
  <c r="AE409" i="11"/>
  <c r="AH409" i="11"/>
  <c r="I410" i="11"/>
  <c r="L410" i="11"/>
  <c r="N410" i="11"/>
  <c r="O410" i="11"/>
  <c r="R410" i="11"/>
  <c r="U410" i="11"/>
  <c r="Y410" i="11"/>
  <c r="AA410" i="11"/>
  <c r="AB410" i="11"/>
  <c r="AE410" i="11"/>
  <c r="AH410" i="11"/>
  <c r="A411" i="11"/>
  <c r="I411" i="11"/>
  <c r="L411" i="11"/>
  <c r="N411" i="11"/>
  <c r="O411" i="11"/>
  <c r="R411" i="11"/>
  <c r="U411" i="11"/>
  <c r="Y411" i="11"/>
  <c r="AA411" i="11"/>
  <c r="AB411" i="11"/>
  <c r="AE411" i="11"/>
  <c r="AH411" i="11"/>
  <c r="A412" i="11"/>
  <c r="I412" i="11"/>
  <c r="L412" i="11"/>
  <c r="N412" i="11"/>
  <c r="O412" i="11"/>
  <c r="R412" i="11"/>
  <c r="U412" i="11"/>
  <c r="Y412" i="11"/>
  <c r="AA412" i="11"/>
  <c r="AB412" i="11"/>
  <c r="AE412" i="11"/>
  <c r="AH412" i="11"/>
  <c r="I413" i="11"/>
  <c r="L413" i="11"/>
  <c r="N413" i="11"/>
  <c r="O413" i="11"/>
  <c r="R413" i="11"/>
  <c r="U413" i="11"/>
  <c r="Y413" i="11"/>
  <c r="AA413" i="11"/>
  <c r="AB413" i="11"/>
  <c r="AE413" i="11"/>
  <c r="AH413" i="11"/>
  <c r="A414" i="11"/>
  <c r="I414" i="11"/>
  <c r="L414" i="11"/>
  <c r="N414" i="11"/>
  <c r="O414" i="11"/>
  <c r="R414" i="11"/>
  <c r="U414" i="11"/>
  <c r="Y414" i="11"/>
  <c r="Z414" i="11" s="1"/>
  <c r="AA414" i="11"/>
  <c r="AB414" i="11"/>
  <c r="AE414" i="11"/>
  <c r="AH414" i="11"/>
  <c r="I415" i="11"/>
  <c r="L415" i="11"/>
  <c r="N415" i="11"/>
  <c r="W415" i="11" s="1"/>
  <c r="O415" i="11"/>
  <c r="R415" i="11"/>
  <c r="U415" i="11"/>
  <c r="Y415" i="11"/>
  <c r="AA415" i="11"/>
  <c r="AB415" i="11"/>
  <c r="AE415" i="11"/>
  <c r="AH415" i="11"/>
  <c r="A416" i="11"/>
  <c r="I416" i="11"/>
  <c r="L416" i="11"/>
  <c r="N416" i="11"/>
  <c r="O416" i="11"/>
  <c r="R416" i="11"/>
  <c r="U416" i="11"/>
  <c r="W416" i="11" s="1"/>
  <c r="Y416" i="11"/>
  <c r="Z416" i="11" s="1"/>
  <c r="AA416" i="11"/>
  <c r="AB416" i="11"/>
  <c r="AE416" i="11"/>
  <c r="AH416" i="11"/>
  <c r="I417" i="11"/>
  <c r="L417" i="11"/>
  <c r="N417" i="11"/>
  <c r="O417" i="11"/>
  <c r="R417" i="11"/>
  <c r="U417" i="11"/>
  <c r="W417" i="11"/>
  <c r="Y417" i="11"/>
  <c r="AA417" i="11"/>
  <c r="AB417" i="11"/>
  <c r="AE417" i="11"/>
  <c r="AH417" i="11"/>
  <c r="I418" i="11"/>
  <c r="L418" i="11"/>
  <c r="N418" i="11"/>
  <c r="O418" i="11"/>
  <c r="R418" i="11"/>
  <c r="U418" i="11"/>
  <c r="Y418" i="11"/>
  <c r="Z418" i="11" s="1"/>
  <c r="AA418" i="11"/>
  <c r="AB418" i="11"/>
  <c r="AE418" i="11"/>
  <c r="AH418" i="11"/>
  <c r="A419" i="11"/>
  <c r="I419" i="11"/>
  <c r="L419" i="11"/>
  <c r="N419" i="11"/>
  <c r="O419" i="11"/>
  <c r="R419" i="11"/>
  <c r="U419" i="11"/>
  <c r="Y419" i="11"/>
  <c r="AA419" i="11"/>
  <c r="AB419" i="11"/>
  <c r="AE419" i="11"/>
  <c r="AH419" i="11"/>
  <c r="A420" i="11"/>
  <c r="I420" i="11"/>
  <c r="L420" i="11"/>
  <c r="N420" i="11"/>
  <c r="O420" i="11"/>
  <c r="R420" i="11"/>
  <c r="U420" i="11"/>
  <c r="Y420" i="11"/>
  <c r="AA420" i="11"/>
  <c r="AB420" i="11"/>
  <c r="AE420" i="11"/>
  <c r="AH420" i="11"/>
  <c r="I421" i="11"/>
  <c r="L421" i="11"/>
  <c r="N421" i="11"/>
  <c r="O421" i="11"/>
  <c r="R421" i="11"/>
  <c r="U421" i="11"/>
  <c r="W421" i="11" s="1"/>
  <c r="Y421" i="11"/>
  <c r="AA421" i="11"/>
  <c r="AB421" i="11"/>
  <c r="AE421" i="11"/>
  <c r="AH421" i="11"/>
  <c r="I422" i="11"/>
  <c r="L422" i="11"/>
  <c r="N422" i="11"/>
  <c r="O422" i="11"/>
  <c r="R422" i="11"/>
  <c r="V422" i="11" s="1"/>
  <c r="U422" i="11"/>
  <c r="Y422" i="11"/>
  <c r="Z422" i="11" s="1"/>
  <c r="AA422" i="11"/>
  <c r="AB422" i="11"/>
  <c r="AE422" i="11"/>
  <c r="AH422" i="11"/>
  <c r="I423" i="11"/>
  <c r="L423" i="11"/>
  <c r="N423" i="11"/>
  <c r="O423" i="11"/>
  <c r="R423" i="11"/>
  <c r="U423" i="11"/>
  <c r="Y423" i="11"/>
  <c r="Z423" i="11"/>
  <c r="AA423" i="11"/>
  <c r="AB423" i="11"/>
  <c r="AE423" i="11"/>
  <c r="AH423" i="11"/>
  <c r="I424" i="11"/>
  <c r="L424" i="11"/>
  <c r="N424" i="11"/>
  <c r="O424" i="11"/>
  <c r="R424" i="11"/>
  <c r="U424" i="11"/>
  <c r="Y424" i="11"/>
  <c r="AA424" i="11"/>
  <c r="AB424" i="11"/>
  <c r="AE424" i="11"/>
  <c r="AH424" i="11"/>
  <c r="A425" i="11"/>
  <c r="I425" i="11"/>
  <c r="L425" i="11"/>
  <c r="N425" i="11"/>
  <c r="O425" i="11"/>
  <c r="R425" i="11"/>
  <c r="U425" i="11"/>
  <c r="W425" i="11"/>
  <c r="Y425" i="11"/>
  <c r="Z425" i="11" s="1"/>
  <c r="AA425" i="11"/>
  <c r="AB425" i="11"/>
  <c r="AE425" i="11"/>
  <c r="AH425" i="11"/>
  <c r="I426" i="11"/>
  <c r="L426" i="11"/>
  <c r="N426" i="11"/>
  <c r="O426" i="11"/>
  <c r="R426" i="11"/>
  <c r="U426" i="11"/>
  <c r="Y426" i="11"/>
  <c r="AA426" i="11"/>
  <c r="AB426" i="11"/>
  <c r="AE426" i="11"/>
  <c r="AH426" i="11"/>
  <c r="A427" i="11"/>
  <c r="I427" i="11"/>
  <c r="L427" i="11"/>
  <c r="N427" i="11"/>
  <c r="O427" i="11"/>
  <c r="R427" i="11"/>
  <c r="U427" i="11"/>
  <c r="W427" i="11"/>
  <c r="Y427" i="11"/>
  <c r="AA427" i="11"/>
  <c r="AB427" i="11"/>
  <c r="AE427" i="11"/>
  <c r="AH427" i="11"/>
  <c r="A428" i="11"/>
  <c r="I428" i="11"/>
  <c r="L428" i="11"/>
  <c r="N428" i="11"/>
  <c r="O428" i="11"/>
  <c r="R428" i="11"/>
  <c r="U428" i="11"/>
  <c r="Y428" i="11"/>
  <c r="AA428" i="11"/>
  <c r="AB428" i="11"/>
  <c r="AE428" i="11"/>
  <c r="AH428" i="11"/>
  <c r="I429" i="11"/>
  <c r="L429" i="11"/>
  <c r="N429" i="11"/>
  <c r="O429" i="11"/>
  <c r="R429" i="11"/>
  <c r="U429" i="11"/>
  <c r="Y429" i="11"/>
  <c r="AA429" i="11"/>
  <c r="AB429" i="11"/>
  <c r="AE429" i="11"/>
  <c r="AH429" i="11"/>
  <c r="I430" i="11"/>
  <c r="L430" i="11"/>
  <c r="N430" i="11"/>
  <c r="O430" i="11"/>
  <c r="R430" i="11"/>
  <c r="U430" i="11"/>
  <c r="Y430" i="11"/>
  <c r="AA430" i="11"/>
  <c r="AB430" i="11"/>
  <c r="AE430" i="11"/>
  <c r="AH430" i="11"/>
  <c r="I431" i="11"/>
  <c r="L431" i="11"/>
  <c r="N431" i="11"/>
  <c r="W431" i="11" s="1"/>
  <c r="O431" i="11"/>
  <c r="R431" i="11"/>
  <c r="U431" i="11"/>
  <c r="Y431" i="11"/>
  <c r="AA431" i="11"/>
  <c r="AB431" i="11"/>
  <c r="AE431" i="11"/>
  <c r="AH431" i="11"/>
  <c r="I432" i="11"/>
  <c r="L432" i="11"/>
  <c r="N432" i="11"/>
  <c r="O432" i="11"/>
  <c r="R432" i="11"/>
  <c r="U432" i="11"/>
  <c r="Y432" i="11"/>
  <c r="Z432" i="11"/>
  <c r="AA432" i="11"/>
  <c r="AB432" i="11"/>
  <c r="AE432" i="11"/>
  <c r="AH432" i="11"/>
  <c r="A433" i="11"/>
  <c r="I433" i="11"/>
  <c r="L433" i="11"/>
  <c r="N433" i="11"/>
  <c r="O433" i="11"/>
  <c r="R433" i="11"/>
  <c r="U433" i="11"/>
  <c r="Y433" i="11"/>
  <c r="AA433" i="11"/>
  <c r="AB433" i="11"/>
  <c r="AE433" i="11"/>
  <c r="AH433" i="11"/>
  <c r="I434" i="11"/>
  <c r="L434" i="11"/>
  <c r="N434" i="11"/>
  <c r="O434" i="11"/>
  <c r="R434" i="11"/>
  <c r="V434" i="11" s="1"/>
  <c r="X434" i="11" s="1"/>
  <c r="U434" i="11"/>
  <c r="Y434" i="11"/>
  <c r="AA434" i="11"/>
  <c r="AB434" i="11"/>
  <c r="AE434" i="11"/>
  <c r="AH434" i="11"/>
  <c r="A435" i="11"/>
  <c r="I435" i="11"/>
  <c r="L435" i="11"/>
  <c r="N435" i="11"/>
  <c r="O435" i="11"/>
  <c r="R435" i="11"/>
  <c r="V435" i="11" s="1"/>
  <c r="U435" i="11"/>
  <c r="Y435" i="11"/>
  <c r="AA435" i="11"/>
  <c r="AB435" i="11"/>
  <c r="AE435" i="11"/>
  <c r="AH435" i="11"/>
  <c r="A436" i="11"/>
  <c r="I436" i="11"/>
  <c r="L436" i="11"/>
  <c r="N436" i="11"/>
  <c r="O436" i="11"/>
  <c r="R436" i="11"/>
  <c r="V436" i="11" s="1"/>
  <c r="U436" i="11"/>
  <c r="Y436" i="11"/>
  <c r="AA436" i="11"/>
  <c r="AB436" i="11"/>
  <c r="AE436" i="11"/>
  <c r="AH436" i="11"/>
  <c r="I437" i="11"/>
  <c r="L437" i="11"/>
  <c r="N437" i="11"/>
  <c r="O437" i="11"/>
  <c r="R437" i="11"/>
  <c r="U437" i="11"/>
  <c r="Y437" i="11"/>
  <c r="AA437" i="11"/>
  <c r="AB437" i="11"/>
  <c r="AE437" i="11"/>
  <c r="AH437" i="11"/>
  <c r="A438" i="11"/>
  <c r="I438" i="11"/>
  <c r="L438" i="11"/>
  <c r="N438" i="11"/>
  <c r="O438" i="11"/>
  <c r="R438" i="11"/>
  <c r="U438" i="11"/>
  <c r="Y438" i="11"/>
  <c r="AA438" i="11"/>
  <c r="AB438" i="11"/>
  <c r="AE438" i="11"/>
  <c r="AH438" i="11"/>
  <c r="I439" i="11"/>
  <c r="L439" i="11"/>
  <c r="N439" i="11"/>
  <c r="W439" i="11" s="1"/>
  <c r="O439" i="11"/>
  <c r="R439" i="11"/>
  <c r="U439" i="11"/>
  <c r="Y439" i="11"/>
  <c r="AA439" i="11"/>
  <c r="AB439" i="11"/>
  <c r="AE439" i="11"/>
  <c r="AH439" i="11"/>
  <c r="A440" i="11"/>
  <c r="I440" i="11"/>
  <c r="L440" i="11"/>
  <c r="N440" i="11"/>
  <c r="W440" i="11" s="1"/>
  <c r="O440" i="11"/>
  <c r="Z440" i="11" s="1"/>
  <c r="R440" i="11"/>
  <c r="V440" i="11" s="1"/>
  <c r="U440" i="11"/>
  <c r="Y440" i="11"/>
  <c r="AA440" i="11"/>
  <c r="AB440" i="11"/>
  <c r="AE440" i="11"/>
  <c r="AH440" i="11"/>
  <c r="A441" i="11"/>
  <c r="I441" i="11"/>
  <c r="L441" i="11"/>
  <c r="N441" i="11"/>
  <c r="O441" i="11"/>
  <c r="R441" i="11"/>
  <c r="U441" i="11"/>
  <c r="Y441" i="11"/>
  <c r="AA441" i="11"/>
  <c r="AB441" i="11"/>
  <c r="AE441" i="11"/>
  <c r="AH441" i="11"/>
  <c r="I442" i="11"/>
  <c r="L442" i="11"/>
  <c r="N442" i="11"/>
  <c r="O442" i="11"/>
  <c r="Z442" i="11" s="1"/>
  <c r="R442" i="11"/>
  <c r="U442" i="11"/>
  <c r="Y442" i="11"/>
  <c r="AA442" i="11"/>
  <c r="AB442" i="11"/>
  <c r="AE442" i="11"/>
  <c r="AH442" i="11"/>
  <c r="A443" i="11"/>
  <c r="I443" i="11"/>
  <c r="L443" i="11"/>
  <c r="N443" i="11"/>
  <c r="O443" i="11"/>
  <c r="R443" i="11"/>
  <c r="U443" i="11"/>
  <c r="Y443" i="11"/>
  <c r="AA443" i="11"/>
  <c r="AB443" i="11"/>
  <c r="AE443" i="11"/>
  <c r="AH443" i="11"/>
  <c r="A444" i="11"/>
  <c r="I444" i="11"/>
  <c r="L444" i="11"/>
  <c r="N444" i="11"/>
  <c r="O444" i="11"/>
  <c r="R444" i="11"/>
  <c r="U444" i="11"/>
  <c r="Y444" i="11"/>
  <c r="AA444" i="11"/>
  <c r="AB444" i="11"/>
  <c r="AE444" i="11"/>
  <c r="AH444" i="11"/>
  <c r="A445" i="11"/>
  <c r="I445" i="11"/>
  <c r="L445" i="11"/>
  <c r="N445" i="11"/>
  <c r="O445" i="11"/>
  <c r="R445" i="11"/>
  <c r="V445" i="11" s="1"/>
  <c r="U445" i="11"/>
  <c r="Y445" i="11"/>
  <c r="Z445" i="11" s="1"/>
  <c r="AA445" i="11"/>
  <c r="AB445" i="11"/>
  <c r="AE445" i="11"/>
  <c r="AH445" i="11"/>
  <c r="A446" i="11"/>
  <c r="I446" i="11"/>
  <c r="L446" i="11"/>
  <c r="N446" i="11"/>
  <c r="O446" i="11"/>
  <c r="R446" i="11"/>
  <c r="U446" i="11"/>
  <c r="Y446" i="11"/>
  <c r="AA446" i="11"/>
  <c r="AB446" i="11"/>
  <c r="AE446" i="11"/>
  <c r="AH446" i="11"/>
  <c r="I447" i="11"/>
  <c r="L447" i="11"/>
  <c r="N447" i="11"/>
  <c r="O447" i="11"/>
  <c r="R447" i="11"/>
  <c r="U447" i="11"/>
  <c r="W447" i="11" s="1"/>
  <c r="Y447" i="11"/>
  <c r="Z447" i="11" s="1"/>
  <c r="AA447" i="11"/>
  <c r="AB447" i="11"/>
  <c r="AE447" i="11"/>
  <c r="AH447" i="11"/>
  <c r="A448" i="11"/>
  <c r="I448" i="11"/>
  <c r="L448" i="11"/>
  <c r="N448" i="11"/>
  <c r="O448" i="11"/>
  <c r="R448" i="11"/>
  <c r="U448" i="11"/>
  <c r="Y448" i="11"/>
  <c r="AA448" i="11"/>
  <c r="AB448" i="11"/>
  <c r="AE448" i="11"/>
  <c r="AH448" i="11"/>
  <c r="I449" i="11"/>
  <c r="L449" i="11"/>
  <c r="N449" i="11"/>
  <c r="O449" i="11"/>
  <c r="R449" i="11"/>
  <c r="V449" i="11" s="1"/>
  <c r="X449" i="11" s="1"/>
  <c r="U449" i="11"/>
  <c r="Y449" i="11"/>
  <c r="Z449" i="11" s="1"/>
  <c r="AA449" i="11"/>
  <c r="AB449" i="11"/>
  <c r="AE449" i="11"/>
  <c r="AH449" i="11"/>
  <c r="A450" i="11"/>
  <c r="I450" i="11"/>
  <c r="L450" i="11"/>
  <c r="N450" i="11"/>
  <c r="O450" i="11"/>
  <c r="R450" i="11"/>
  <c r="U450" i="11"/>
  <c r="Y450" i="11"/>
  <c r="Z450" i="11" s="1"/>
  <c r="AA450" i="11"/>
  <c r="AB450" i="11"/>
  <c r="AE450" i="11"/>
  <c r="AH450" i="11"/>
  <c r="A451" i="11"/>
  <c r="I451" i="11"/>
  <c r="L451" i="11"/>
  <c r="N451" i="11"/>
  <c r="O451" i="11"/>
  <c r="R451" i="11"/>
  <c r="V451" i="11" s="1"/>
  <c r="U451" i="11"/>
  <c r="Y451" i="11"/>
  <c r="AA451" i="11"/>
  <c r="AB451" i="11"/>
  <c r="AE451" i="11"/>
  <c r="AH451" i="11"/>
  <c r="A452" i="11"/>
  <c r="I452" i="11"/>
  <c r="L452" i="11"/>
  <c r="N452" i="11"/>
  <c r="O452" i="11"/>
  <c r="R452" i="11"/>
  <c r="U452" i="11"/>
  <c r="Y452" i="11"/>
  <c r="AA452" i="11"/>
  <c r="AB452" i="11"/>
  <c r="AE452" i="11"/>
  <c r="AH452" i="11"/>
  <c r="A453" i="11"/>
  <c r="I453" i="11"/>
  <c r="L453" i="11"/>
  <c r="N453" i="11"/>
  <c r="O453" i="11"/>
  <c r="R453" i="11"/>
  <c r="U453" i="11"/>
  <c r="Y453" i="11"/>
  <c r="AA453" i="11"/>
  <c r="AB453" i="11"/>
  <c r="AE453" i="11"/>
  <c r="AH453" i="11"/>
  <c r="A454" i="11"/>
  <c r="I454" i="11"/>
  <c r="L454" i="11"/>
  <c r="N454" i="11"/>
  <c r="W454" i="11" s="1"/>
  <c r="O454" i="11"/>
  <c r="R454" i="11"/>
  <c r="U454" i="11"/>
  <c r="Y454" i="11"/>
  <c r="Z454" i="11"/>
  <c r="AA454" i="11"/>
  <c r="AB454" i="11"/>
  <c r="AE454" i="11"/>
  <c r="AH454" i="11"/>
  <c r="I455" i="11"/>
  <c r="L455" i="11"/>
  <c r="N455" i="11"/>
  <c r="O455" i="11"/>
  <c r="R455" i="11"/>
  <c r="U455" i="11"/>
  <c r="Y455" i="11"/>
  <c r="Z455" i="11" s="1"/>
  <c r="AA455" i="11"/>
  <c r="AB455" i="11"/>
  <c r="AE455" i="11"/>
  <c r="AH455" i="11"/>
  <c r="I456" i="11"/>
  <c r="L456" i="11"/>
  <c r="N456" i="11"/>
  <c r="O456" i="11"/>
  <c r="R456" i="11"/>
  <c r="U456" i="11"/>
  <c r="Y456" i="11"/>
  <c r="Z456" i="11" s="1"/>
  <c r="AA456" i="11"/>
  <c r="AB456" i="11"/>
  <c r="AE456" i="11"/>
  <c r="AH456" i="11"/>
  <c r="I457" i="11"/>
  <c r="L457" i="11"/>
  <c r="N457" i="11"/>
  <c r="O457" i="11"/>
  <c r="Z457" i="11" s="1"/>
  <c r="R457" i="11"/>
  <c r="U457" i="11"/>
  <c r="W457" i="11"/>
  <c r="Y457" i="11"/>
  <c r="AA457" i="11"/>
  <c r="AB457" i="11"/>
  <c r="AE457" i="11"/>
  <c r="AH457" i="11"/>
  <c r="I458" i="11"/>
  <c r="L458" i="11"/>
  <c r="N458" i="11"/>
  <c r="O458" i="11"/>
  <c r="R458" i="11"/>
  <c r="V458" i="11" s="1"/>
  <c r="U458" i="11"/>
  <c r="Y458" i="11"/>
  <c r="Z458" i="11" s="1"/>
  <c r="AA458" i="11"/>
  <c r="AB458" i="11"/>
  <c r="AE458" i="11"/>
  <c r="AH458" i="11"/>
  <c r="A459" i="11"/>
  <c r="I459" i="11"/>
  <c r="L459" i="11"/>
  <c r="N459" i="11"/>
  <c r="O459" i="11"/>
  <c r="R459" i="11"/>
  <c r="U459" i="11"/>
  <c r="Y459" i="11"/>
  <c r="AA459" i="11"/>
  <c r="AB459" i="11"/>
  <c r="AE459" i="11"/>
  <c r="AH459" i="11"/>
  <c r="A460" i="11"/>
  <c r="I460" i="11"/>
  <c r="L460" i="11"/>
  <c r="N460" i="11"/>
  <c r="O460" i="11"/>
  <c r="R460" i="11"/>
  <c r="U460" i="11"/>
  <c r="Y460" i="11"/>
  <c r="AA460" i="11"/>
  <c r="AB460" i="11"/>
  <c r="AE460" i="11"/>
  <c r="AH460" i="11"/>
  <c r="I461" i="11"/>
  <c r="L461" i="11"/>
  <c r="N461" i="11"/>
  <c r="W461" i="11" s="1"/>
  <c r="O461" i="11"/>
  <c r="R461" i="11"/>
  <c r="U461" i="11"/>
  <c r="Y461" i="11"/>
  <c r="AA461" i="11"/>
  <c r="AB461" i="11"/>
  <c r="AE461" i="11"/>
  <c r="AH461" i="11"/>
  <c r="A462" i="11"/>
  <c r="I462" i="11"/>
  <c r="L462" i="11"/>
  <c r="N462" i="11"/>
  <c r="W462" i="11" s="1"/>
  <c r="O462" i="11"/>
  <c r="R462" i="11"/>
  <c r="U462" i="11"/>
  <c r="Y462" i="11"/>
  <c r="AA462" i="11"/>
  <c r="AB462" i="11"/>
  <c r="AE462" i="11"/>
  <c r="AH462" i="11"/>
  <c r="I463" i="11"/>
  <c r="L463" i="11"/>
  <c r="N463" i="11"/>
  <c r="O463" i="11"/>
  <c r="R463" i="11"/>
  <c r="U463" i="11"/>
  <c r="Y463" i="11"/>
  <c r="AA463" i="11"/>
  <c r="AB463" i="11"/>
  <c r="AE463" i="11"/>
  <c r="AH463" i="11"/>
  <c r="A464" i="11"/>
  <c r="I464" i="11"/>
  <c r="L464" i="11"/>
  <c r="N464" i="11"/>
  <c r="O464" i="11"/>
  <c r="R464" i="11"/>
  <c r="U464" i="11"/>
  <c r="Y464" i="11"/>
  <c r="Z464" i="11" s="1"/>
  <c r="AA464" i="11"/>
  <c r="AB464" i="11"/>
  <c r="AE464" i="11"/>
  <c r="AH464" i="11"/>
  <c r="A465" i="11"/>
  <c r="I465" i="11"/>
  <c r="L465" i="11"/>
  <c r="N465" i="11"/>
  <c r="O465" i="11"/>
  <c r="R465" i="11"/>
  <c r="U465" i="11"/>
  <c r="Y465" i="11"/>
  <c r="Z465" i="11" s="1"/>
  <c r="AA465" i="11"/>
  <c r="AB465" i="11"/>
  <c r="AE465" i="11"/>
  <c r="AH465" i="11"/>
  <c r="I466" i="11"/>
  <c r="L466" i="11"/>
  <c r="N466" i="11"/>
  <c r="O466" i="11"/>
  <c r="R466" i="11"/>
  <c r="U466" i="11"/>
  <c r="Y466" i="11"/>
  <c r="AA466" i="11"/>
  <c r="AB466" i="11"/>
  <c r="AE466" i="11"/>
  <c r="AH466" i="11"/>
  <c r="A467" i="11"/>
  <c r="I467" i="11"/>
  <c r="L467" i="11"/>
  <c r="N467" i="11"/>
  <c r="O467" i="11"/>
  <c r="R467" i="11"/>
  <c r="U467" i="11"/>
  <c r="W467" i="11"/>
  <c r="Y467" i="11"/>
  <c r="AA467" i="11"/>
  <c r="AB467" i="11"/>
  <c r="AE467" i="11"/>
  <c r="AH467" i="11"/>
  <c r="A468" i="11"/>
  <c r="I468" i="11"/>
  <c r="L468" i="11"/>
  <c r="N468" i="11"/>
  <c r="O468" i="11"/>
  <c r="R468" i="11"/>
  <c r="U468" i="11"/>
  <c r="Y468" i="11"/>
  <c r="AA468" i="11"/>
  <c r="AB468" i="11"/>
  <c r="AE468" i="11"/>
  <c r="AH468" i="11"/>
  <c r="I469" i="11"/>
  <c r="L469" i="11"/>
  <c r="N469" i="11"/>
  <c r="O469" i="11"/>
  <c r="R469" i="11"/>
  <c r="V469" i="11" s="1"/>
  <c r="U469" i="11"/>
  <c r="W469" i="11" s="1"/>
  <c r="Y469" i="11"/>
  <c r="AA469" i="11"/>
  <c r="AB469" i="11"/>
  <c r="AE469" i="11"/>
  <c r="AH469" i="11"/>
  <c r="I470" i="11"/>
  <c r="L470" i="11"/>
  <c r="N470" i="11"/>
  <c r="O470" i="11"/>
  <c r="R470" i="11"/>
  <c r="U470" i="11"/>
  <c r="Y470" i="11"/>
  <c r="AA470" i="11"/>
  <c r="AB470" i="11"/>
  <c r="AE470" i="11"/>
  <c r="AH470" i="11"/>
  <c r="I471" i="11"/>
  <c r="L471" i="11"/>
  <c r="N471" i="11"/>
  <c r="O471" i="11"/>
  <c r="R471" i="11"/>
  <c r="V471" i="11" s="1"/>
  <c r="U471" i="11"/>
  <c r="W471" i="11" s="1"/>
  <c r="Y471" i="11"/>
  <c r="AA471" i="11"/>
  <c r="AB471" i="11"/>
  <c r="AE471" i="11"/>
  <c r="AH471" i="11"/>
  <c r="I472" i="11"/>
  <c r="L472" i="11"/>
  <c r="N472" i="11"/>
  <c r="O472" i="11"/>
  <c r="R472" i="11"/>
  <c r="V472" i="11" s="1"/>
  <c r="U472" i="11"/>
  <c r="Y472" i="11"/>
  <c r="AA472" i="11"/>
  <c r="AB472" i="11"/>
  <c r="AE472" i="11"/>
  <c r="AH472" i="11"/>
  <c r="A473" i="11"/>
  <c r="I473" i="11"/>
  <c r="L473" i="11"/>
  <c r="N473" i="11"/>
  <c r="O473" i="11"/>
  <c r="R473" i="11"/>
  <c r="U473" i="11"/>
  <c r="Y473" i="11"/>
  <c r="AA473" i="11"/>
  <c r="AB473" i="11"/>
  <c r="AE473" i="11"/>
  <c r="AH473" i="11"/>
  <c r="I474" i="11"/>
  <c r="L474" i="11"/>
  <c r="N474" i="11"/>
  <c r="O474" i="11"/>
  <c r="Z474" i="11" s="1"/>
  <c r="R474" i="11"/>
  <c r="U474" i="11"/>
  <c r="Y474" i="11"/>
  <c r="AA474" i="11"/>
  <c r="AB474" i="11"/>
  <c r="AE474" i="11"/>
  <c r="AH474" i="11"/>
  <c r="A475" i="11"/>
  <c r="I475" i="11"/>
  <c r="L475" i="11"/>
  <c r="N475" i="11"/>
  <c r="O475" i="11"/>
  <c r="R475" i="11"/>
  <c r="U475" i="11"/>
  <c r="Y475" i="11"/>
  <c r="AA475" i="11"/>
  <c r="AB475" i="11"/>
  <c r="AE475" i="11"/>
  <c r="AH475" i="11"/>
  <c r="A476" i="11"/>
  <c r="I476" i="11"/>
  <c r="L476" i="11"/>
  <c r="N476" i="11"/>
  <c r="O476" i="11"/>
  <c r="R476" i="11"/>
  <c r="U476" i="11"/>
  <c r="Y476" i="11"/>
  <c r="Z476" i="11"/>
  <c r="AA476" i="11"/>
  <c r="AB476" i="11"/>
  <c r="AE476" i="11"/>
  <c r="AH476" i="11"/>
  <c r="I477" i="11"/>
  <c r="L477" i="11"/>
  <c r="N477" i="11"/>
  <c r="O477" i="11"/>
  <c r="R477" i="11"/>
  <c r="V477" i="11" s="1"/>
  <c r="U477" i="11"/>
  <c r="Y477" i="11"/>
  <c r="AA477" i="11"/>
  <c r="AB477" i="11"/>
  <c r="AE477" i="11"/>
  <c r="AH477" i="11"/>
  <c r="A478" i="11"/>
  <c r="I478" i="11"/>
  <c r="L478" i="11"/>
  <c r="N478" i="11"/>
  <c r="O478" i="11"/>
  <c r="R478" i="11"/>
  <c r="U478" i="11"/>
  <c r="W478" i="11"/>
  <c r="Y478" i="11"/>
  <c r="AA478" i="11"/>
  <c r="AB478" i="11"/>
  <c r="AE478" i="11"/>
  <c r="AH478" i="11"/>
  <c r="I479" i="11"/>
  <c r="L479" i="11"/>
  <c r="N479" i="11"/>
  <c r="O479" i="11"/>
  <c r="R479" i="11"/>
  <c r="U479" i="11"/>
  <c r="Y479" i="11"/>
  <c r="AA479" i="11"/>
  <c r="AB479" i="11"/>
  <c r="AE479" i="11"/>
  <c r="AH479" i="11"/>
  <c r="I480" i="11"/>
  <c r="L480" i="11"/>
  <c r="N480" i="11"/>
  <c r="W480" i="11" s="1"/>
  <c r="O480" i="11"/>
  <c r="R480" i="11"/>
  <c r="U480" i="11"/>
  <c r="Y480" i="11"/>
  <c r="AA480" i="11"/>
  <c r="AB480" i="11"/>
  <c r="AE480" i="11"/>
  <c r="AH480" i="11"/>
  <c r="A481" i="11"/>
  <c r="I481" i="11"/>
  <c r="L481" i="11"/>
  <c r="N481" i="11"/>
  <c r="O481" i="11"/>
  <c r="R481" i="11"/>
  <c r="U481" i="11"/>
  <c r="Y481" i="11"/>
  <c r="AA481" i="11"/>
  <c r="AB481" i="11"/>
  <c r="AE481" i="11"/>
  <c r="AH481" i="11"/>
  <c r="I482" i="11"/>
  <c r="L482" i="11"/>
  <c r="N482" i="11"/>
  <c r="O482" i="11"/>
  <c r="Z482" i="11" s="1"/>
  <c r="R482" i="11"/>
  <c r="V482" i="11" s="1"/>
  <c r="U482" i="11"/>
  <c r="W482" i="11" s="1"/>
  <c r="Y482" i="11"/>
  <c r="AA482" i="11"/>
  <c r="AB482" i="11"/>
  <c r="AE482" i="11"/>
  <c r="AH482" i="11"/>
  <c r="A483" i="11"/>
  <c r="I483" i="11"/>
  <c r="L483" i="11"/>
  <c r="N483" i="11"/>
  <c r="O483" i="11"/>
  <c r="R483" i="11"/>
  <c r="V483" i="11" s="1"/>
  <c r="X483" i="11" s="1"/>
  <c r="U483" i="11"/>
  <c r="W483" i="11"/>
  <c r="Y483" i="11"/>
  <c r="AA483" i="11"/>
  <c r="AB483" i="11"/>
  <c r="AE483" i="11"/>
  <c r="AH483" i="11"/>
  <c r="A484" i="11"/>
  <c r="I484" i="11"/>
  <c r="L484" i="11"/>
  <c r="N484" i="11"/>
  <c r="O484" i="11"/>
  <c r="R484" i="11"/>
  <c r="V484" i="11" s="1"/>
  <c r="U484" i="11"/>
  <c r="W484" i="11" s="1"/>
  <c r="Y484" i="11"/>
  <c r="AA484" i="11"/>
  <c r="AB484" i="11"/>
  <c r="AE484" i="11"/>
  <c r="AH484" i="11"/>
  <c r="A485" i="11"/>
  <c r="I485" i="11"/>
  <c r="L485" i="11"/>
  <c r="N485" i="11"/>
  <c r="O485" i="11"/>
  <c r="R485" i="11"/>
  <c r="V485" i="11" s="1"/>
  <c r="U485" i="11"/>
  <c r="W485" i="11" s="1"/>
  <c r="Y485" i="11"/>
  <c r="AA485" i="11"/>
  <c r="AB485" i="11"/>
  <c r="AE485" i="11"/>
  <c r="AH485" i="11"/>
  <c r="A486" i="11"/>
  <c r="I486" i="11"/>
  <c r="L486" i="11"/>
  <c r="N486" i="11"/>
  <c r="O486" i="11"/>
  <c r="R486" i="11"/>
  <c r="V486" i="11" s="1"/>
  <c r="U486" i="11"/>
  <c r="W486" i="11" s="1"/>
  <c r="Y486" i="11"/>
  <c r="AA486" i="11"/>
  <c r="AB486" i="11"/>
  <c r="AE486" i="11"/>
  <c r="AH486" i="11"/>
  <c r="I487" i="11"/>
  <c r="L487" i="11"/>
  <c r="N487" i="11"/>
  <c r="O487" i="11"/>
  <c r="R487" i="11"/>
  <c r="U487" i="11"/>
  <c r="Y487" i="11"/>
  <c r="Z487" i="11" s="1"/>
  <c r="AA487" i="11"/>
  <c r="AB487" i="11"/>
  <c r="AE487" i="11"/>
  <c r="AH487" i="11"/>
  <c r="I488" i="11"/>
  <c r="L488" i="11"/>
  <c r="N488" i="11"/>
  <c r="O488" i="11"/>
  <c r="R488" i="11"/>
  <c r="V488" i="11" s="1"/>
  <c r="U488" i="11"/>
  <c r="Y488" i="11"/>
  <c r="Z488" i="11" s="1"/>
  <c r="AA488" i="11"/>
  <c r="AB488" i="11"/>
  <c r="AE488" i="11"/>
  <c r="AH488" i="11"/>
  <c r="A489" i="11"/>
  <c r="I489" i="11"/>
  <c r="L489" i="11"/>
  <c r="N489" i="11"/>
  <c r="O489" i="11"/>
  <c r="R489" i="11"/>
  <c r="V489" i="11" s="1"/>
  <c r="X489" i="11" s="1"/>
  <c r="U489" i="11"/>
  <c r="W489" i="11"/>
  <c r="Y489" i="11"/>
  <c r="AA489" i="11"/>
  <c r="AB489" i="11"/>
  <c r="AE489" i="11"/>
  <c r="AH489" i="11"/>
  <c r="I490" i="11"/>
  <c r="L490" i="11"/>
  <c r="N490" i="11"/>
  <c r="O490" i="11"/>
  <c r="R490" i="11"/>
  <c r="V490" i="11" s="1"/>
  <c r="U490" i="11"/>
  <c r="Y490" i="11"/>
  <c r="AA490" i="11"/>
  <c r="AB490" i="11"/>
  <c r="AE490" i="11"/>
  <c r="AH490" i="11"/>
  <c r="A491" i="11"/>
  <c r="I491" i="11"/>
  <c r="L491" i="11"/>
  <c r="N491" i="11"/>
  <c r="O491" i="11"/>
  <c r="R491" i="11"/>
  <c r="V491" i="11" s="1"/>
  <c r="X491" i="11" s="1"/>
  <c r="U491" i="11"/>
  <c r="Y491" i="11"/>
  <c r="AA491" i="11"/>
  <c r="AB491" i="11"/>
  <c r="AE491" i="11"/>
  <c r="AH491" i="11"/>
  <c r="A492" i="11"/>
  <c r="I492" i="11"/>
  <c r="L492" i="11"/>
  <c r="N492" i="11"/>
  <c r="O492" i="11"/>
  <c r="R492" i="11"/>
  <c r="U492" i="11"/>
  <c r="Y492" i="11"/>
  <c r="AA492" i="11"/>
  <c r="AB492" i="11"/>
  <c r="AE492" i="11"/>
  <c r="AH492" i="11"/>
  <c r="A493" i="11"/>
  <c r="I493" i="11"/>
  <c r="L493" i="11"/>
  <c r="N493" i="11"/>
  <c r="O493" i="11"/>
  <c r="R493" i="11"/>
  <c r="U493" i="11"/>
  <c r="Y493" i="11"/>
  <c r="AA493" i="11"/>
  <c r="AB493" i="11"/>
  <c r="AE493" i="11"/>
  <c r="AH493" i="11"/>
  <c r="A494" i="11"/>
  <c r="I494" i="11"/>
  <c r="L494" i="11"/>
  <c r="N494" i="11"/>
  <c r="O494" i="11"/>
  <c r="R494" i="11"/>
  <c r="U494" i="11"/>
  <c r="Y494" i="11"/>
  <c r="AA494" i="11"/>
  <c r="AB494" i="11"/>
  <c r="AE494" i="11"/>
  <c r="AH494" i="11"/>
  <c r="I495" i="11"/>
  <c r="L495" i="11"/>
  <c r="N495" i="11"/>
  <c r="O495" i="11"/>
  <c r="R495" i="11"/>
  <c r="U495" i="11"/>
  <c r="W495" i="11" s="1"/>
  <c r="Y495" i="11"/>
  <c r="AA495" i="11"/>
  <c r="AB495" i="11"/>
  <c r="AE495" i="11"/>
  <c r="AH495" i="11"/>
  <c r="I496" i="11"/>
  <c r="L496" i="11"/>
  <c r="N496" i="11"/>
  <c r="O496" i="11"/>
  <c r="R496" i="11"/>
  <c r="U496" i="11"/>
  <c r="W496" i="11" s="1"/>
  <c r="Y496" i="11"/>
  <c r="AA496" i="11"/>
  <c r="AB496" i="11"/>
  <c r="AE496" i="11"/>
  <c r="AH496" i="11"/>
  <c r="I497" i="11"/>
  <c r="L497" i="11"/>
  <c r="N497" i="11"/>
  <c r="O497" i="11"/>
  <c r="R497" i="11"/>
  <c r="U497" i="11"/>
  <c r="W497" i="11" s="1"/>
  <c r="Y497" i="11"/>
  <c r="Z497" i="11" s="1"/>
  <c r="AA497" i="11"/>
  <c r="AB497" i="11"/>
  <c r="AE497" i="11"/>
  <c r="AH497" i="11"/>
  <c r="I498" i="11"/>
  <c r="L498" i="11"/>
  <c r="N498" i="11"/>
  <c r="O498" i="11"/>
  <c r="Z498" i="11" s="1"/>
  <c r="R498" i="11"/>
  <c r="U498" i="11"/>
  <c r="Y498" i="11"/>
  <c r="AA498" i="11"/>
  <c r="AB498" i="11"/>
  <c r="AE498" i="11"/>
  <c r="AH498" i="11"/>
  <c r="A499" i="11"/>
  <c r="I499" i="11"/>
  <c r="L499" i="11"/>
  <c r="N499" i="11"/>
  <c r="O499" i="11"/>
  <c r="R499" i="11"/>
  <c r="U499" i="11"/>
  <c r="Y499" i="11"/>
  <c r="Z499" i="11" s="1"/>
  <c r="AA499" i="11"/>
  <c r="AB499" i="11"/>
  <c r="AE499" i="11"/>
  <c r="AH499" i="11"/>
  <c r="A500" i="11"/>
  <c r="I500" i="11"/>
  <c r="L500" i="11"/>
  <c r="N500" i="11"/>
  <c r="O500" i="11"/>
  <c r="R500" i="11"/>
  <c r="U500" i="11"/>
  <c r="W500" i="11" s="1"/>
  <c r="Y500" i="11"/>
  <c r="Z500" i="11" s="1"/>
  <c r="AA500" i="11"/>
  <c r="AB500" i="11"/>
  <c r="AE500" i="11"/>
  <c r="AH500" i="11"/>
  <c r="I501" i="11"/>
  <c r="L501" i="11"/>
  <c r="N501" i="11"/>
  <c r="O501" i="11"/>
  <c r="R501" i="11"/>
  <c r="V501" i="11" s="1"/>
  <c r="U501" i="11"/>
  <c r="W501" i="11" s="1"/>
  <c r="Y501" i="11"/>
  <c r="AA501" i="11"/>
  <c r="AB501" i="11"/>
  <c r="AE501" i="11"/>
  <c r="AH501" i="11"/>
  <c r="A502" i="11"/>
  <c r="I502" i="11"/>
  <c r="L502" i="11"/>
  <c r="N502" i="11"/>
  <c r="O502" i="11"/>
  <c r="R502" i="11"/>
  <c r="V502" i="11" s="1"/>
  <c r="X502" i="11" s="1"/>
  <c r="U502" i="11"/>
  <c r="Y502" i="11"/>
  <c r="AA502" i="11"/>
  <c r="AB502" i="11"/>
  <c r="AE502" i="11"/>
  <c r="AH502" i="11"/>
  <c r="I503" i="11"/>
  <c r="L503" i="11"/>
  <c r="N503" i="11"/>
  <c r="O503" i="11"/>
  <c r="R503" i="11"/>
  <c r="U503" i="11"/>
  <c r="Y503" i="11"/>
  <c r="AA503" i="11"/>
  <c r="AB503" i="11"/>
  <c r="AE503" i="11"/>
  <c r="AH503" i="11"/>
  <c r="A504" i="11"/>
  <c r="I504" i="11"/>
  <c r="L504" i="11"/>
  <c r="N504" i="11"/>
  <c r="O504" i="11"/>
  <c r="R504" i="11"/>
  <c r="U504" i="11"/>
  <c r="Y504" i="11"/>
  <c r="AA504" i="11"/>
  <c r="AB504" i="11"/>
  <c r="AE504" i="11"/>
  <c r="AH504" i="11"/>
  <c r="A505" i="11"/>
  <c r="I505" i="11"/>
  <c r="L505" i="11"/>
  <c r="N505" i="11"/>
  <c r="O505" i="11"/>
  <c r="R505" i="11"/>
  <c r="U505" i="11"/>
  <c r="Y505" i="11"/>
  <c r="AA505" i="11"/>
  <c r="AB505" i="11"/>
  <c r="AE505" i="11"/>
  <c r="AH505" i="11"/>
  <c r="A506" i="11"/>
  <c r="I506" i="11"/>
  <c r="L506" i="11"/>
  <c r="N506" i="11"/>
  <c r="O506" i="11"/>
  <c r="R506" i="11"/>
  <c r="U506" i="11"/>
  <c r="Y506" i="11"/>
  <c r="Z506" i="11"/>
  <c r="AA506" i="11"/>
  <c r="AB506" i="11"/>
  <c r="AE506" i="11"/>
  <c r="AH506" i="11"/>
  <c r="A507" i="11"/>
  <c r="I507" i="11"/>
  <c r="L507" i="11"/>
  <c r="N507" i="11"/>
  <c r="O507" i="11"/>
  <c r="R507" i="11"/>
  <c r="V507" i="11" s="1"/>
  <c r="U507" i="11"/>
  <c r="Y507" i="11"/>
  <c r="AA507" i="11"/>
  <c r="AB507" i="11"/>
  <c r="AE507" i="11"/>
  <c r="AH507" i="11"/>
  <c r="A508" i="11"/>
  <c r="I508" i="11"/>
  <c r="L508" i="11"/>
  <c r="N508" i="11"/>
  <c r="O508" i="11"/>
  <c r="R508" i="11"/>
  <c r="U508" i="11"/>
  <c r="Y508" i="11"/>
  <c r="AA508" i="11"/>
  <c r="AB508" i="11"/>
  <c r="AE508" i="11"/>
  <c r="AH508" i="11"/>
  <c r="I509" i="11"/>
  <c r="L509" i="11"/>
  <c r="N509" i="11"/>
  <c r="O509" i="11"/>
  <c r="R509" i="11"/>
  <c r="V509" i="11" s="1"/>
  <c r="U509" i="11"/>
  <c r="Y509" i="11"/>
  <c r="AA509" i="11"/>
  <c r="AB509" i="11"/>
  <c r="AE509" i="11"/>
  <c r="AH509" i="11"/>
  <c r="A510" i="11"/>
  <c r="I510" i="11"/>
  <c r="L510" i="11"/>
  <c r="N510" i="11"/>
  <c r="O510" i="11"/>
  <c r="R510" i="11"/>
  <c r="V510" i="11" s="1"/>
  <c r="U510" i="11"/>
  <c r="W510" i="11" s="1"/>
  <c r="Y510" i="11"/>
  <c r="AA510" i="11"/>
  <c r="AB510" i="11"/>
  <c r="AE510" i="11"/>
  <c r="AH510" i="11"/>
  <c r="I511" i="11"/>
  <c r="L511" i="11"/>
  <c r="N511" i="11"/>
  <c r="O511" i="11"/>
  <c r="Z511" i="11" s="1"/>
  <c r="R511" i="11"/>
  <c r="U511" i="11"/>
  <c r="Y511" i="11"/>
  <c r="AA511" i="11"/>
  <c r="AB511" i="11"/>
  <c r="AE511" i="11"/>
  <c r="AH511" i="11"/>
  <c r="I512" i="11"/>
  <c r="L512" i="11"/>
  <c r="N512" i="11"/>
  <c r="O512" i="11"/>
  <c r="R512" i="11"/>
  <c r="U512" i="11"/>
  <c r="Y512" i="11"/>
  <c r="AA512" i="11"/>
  <c r="AB512" i="11"/>
  <c r="AE512" i="11"/>
  <c r="AH512" i="11"/>
  <c r="A513" i="11"/>
  <c r="I513" i="11"/>
  <c r="L513" i="11"/>
  <c r="N513" i="11"/>
  <c r="O513" i="11"/>
  <c r="R513" i="11"/>
  <c r="V513" i="11" s="1"/>
  <c r="U513" i="11"/>
  <c r="Y513" i="11"/>
  <c r="AA513" i="11"/>
  <c r="AB513" i="11"/>
  <c r="AE513" i="11"/>
  <c r="AH513" i="11"/>
  <c r="I514" i="11"/>
  <c r="L514" i="11"/>
  <c r="N514" i="11"/>
  <c r="O514" i="11"/>
  <c r="R514" i="11"/>
  <c r="V514" i="11" s="1"/>
  <c r="U514" i="11"/>
  <c r="Y514" i="11"/>
  <c r="Z514" i="11" s="1"/>
  <c r="AA514" i="11"/>
  <c r="AB514" i="11"/>
  <c r="AE514" i="11"/>
  <c r="AH514" i="11"/>
  <c r="A515" i="11"/>
  <c r="I515" i="11"/>
  <c r="L515" i="11"/>
  <c r="N515" i="11"/>
  <c r="O515" i="11"/>
  <c r="R515" i="11"/>
  <c r="V515" i="11" s="1"/>
  <c r="U515" i="11"/>
  <c r="W515" i="11" s="1"/>
  <c r="Y515" i="11"/>
  <c r="AA515" i="11"/>
  <c r="AB515" i="11"/>
  <c r="AE515" i="11"/>
  <c r="AH515" i="11"/>
  <c r="A516" i="11"/>
  <c r="I516" i="11"/>
  <c r="L516" i="11"/>
  <c r="N516" i="11"/>
  <c r="O516" i="11"/>
  <c r="R516" i="11"/>
  <c r="U516" i="11"/>
  <c r="Y516" i="11"/>
  <c r="AA516" i="11"/>
  <c r="AB516" i="11"/>
  <c r="AE516" i="11"/>
  <c r="AH516" i="11"/>
  <c r="I517" i="11"/>
  <c r="L517" i="11"/>
  <c r="N517" i="11"/>
  <c r="O517" i="11"/>
  <c r="R517" i="11"/>
  <c r="U517" i="11"/>
  <c r="Y517" i="11"/>
  <c r="AA517" i="11"/>
  <c r="AB517" i="11"/>
  <c r="AE517" i="11"/>
  <c r="AH517" i="11"/>
  <c r="A518" i="11"/>
  <c r="I518" i="11"/>
  <c r="L518" i="11"/>
  <c r="N518" i="11"/>
  <c r="O518" i="11"/>
  <c r="R518" i="11"/>
  <c r="V518" i="11" s="1"/>
  <c r="U518" i="11"/>
  <c r="W518" i="11" s="1"/>
  <c r="Y518" i="11"/>
  <c r="AA518" i="11"/>
  <c r="AB518" i="11"/>
  <c r="AE518" i="11"/>
  <c r="AH518" i="11"/>
  <c r="I519" i="11"/>
  <c r="L519" i="11"/>
  <c r="N519" i="11"/>
  <c r="O519" i="11"/>
  <c r="R519" i="11"/>
  <c r="U519" i="11"/>
  <c r="Y519" i="11"/>
  <c r="AA519" i="11"/>
  <c r="AB519" i="11"/>
  <c r="AE519" i="11"/>
  <c r="AH519" i="11"/>
  <c r="A520" i="11"/>
  <c r="I520" i="11"/>
  <c r="L520" i="11"/>
  <c r="N520" i="11"/>
  <c r="O520" i="11"/>
  <c r="R520" i="11"/>
  <c r="U520" i="11"/>
  <c r="Y520" i="11"/>
  <c r="AA520" i="11"/>
  <c r="AB520" i="11"/>
  <c r="AE520" i="11"/>
  <c r="AH520" i="11"/>
  <c r="A521" i="11"/>
  <c r="I521" i="11"/>
  <c r="L521" i="11"/>
  <c r="N521" i="11"/>
  <c r="O521" i="11"/>
  <c r="R521" i="11"/>
  <c r="V521" i="11" s="1"/>
  <c r="U521" i="11"/>
  <c r="W521" i="11" s="1"/>
  <c r="Y521" i="11"/>
  <c r="AA521" i="11"/>
  <c r="AB521" i="11"/>
  <c r="AE521" i="11"/>
  <c r="AH521" i="11"/>
  <c r="A522" i="11"/>
  <c r="I522" i="11"/>
  <c r="L522" i="11"/>
  <c r="N522" i="11"/>
  <c r="O522" i="11"/>
  <c r="R522" i="11"/>
  <c r="V522" i="11" s="1"/>
  <c r="U522" i="11"/>
  <c r="Y522" i="11"/>
  <c r="Z522" i="11"/>
  <c r="AA522" i="11"/>
  <c r="AB522" i="11"/>
  <c r="AE522" i="11"/>
  <c r="AH522" i="11"/>
  <c r="A523" i="11"/>
  <c r="I523" i="11"/>
  <c r="L523" i="11"/>
  <c r="N523" i="11"/>
  <c r="O523" i="11"/>
  <c r="R523" i="11"/>
  <c r="V523" i="11" s="1"/>
  <c r="X523" i="11" s="1"/>
  <c r="U523" i="11"/>
  <c r="Y523" i="11"/>
  <c r="Z523" i="11" s="1"/>
  <c r="AA523" i="11"/>
  <c r="AB523" i="11"/>
  <c r="AE523" i="11"/>
  <c r="AH523" i="11"/>
  <c r="A524" i="11"/>
  <c r="I524" i="11"/>
  <c r="L524" i="11"/>
  <c r="N524" i="11"/>
  <c r="O524" i="11"/>
  <c r="R524" i="11"/>
  <c r="U524" i="11"/>
  <c r="Y524" i="11"/>
  <c r="Z524" i="11" s="1"/>
  <c r="AA524" i="11"/>
  <c r="AB524" i="11"/>
  <c r="AE524" i="11"/>
  <c r="AH524" i="11"/>
  <c r="A525" i="11"/>
  <c r="I525" i="11"/>
  <c r="L525" i="11"/>
  <c r="N525" i="11"/>
  <c r="O525" i="11"/>
  <c r="R525" i="11"/>
  <c r="V525" i="11" s="1"/>
  <c r="U525" i="11"/>
  <c r="W525" i="11" s="1"/>
  <c r="Y525" i="11"/>
  <c r="AA525" i="11"/>
  <c r="AB525" i="11"/>
  <c r="AE525" i="11"/>
  <c r="AH525" i="11"/>
  <c r="A526" i="11"/>
  <c r="I526" i="11"/>
  <c r="L526" i="11"/>
  <c r="N526" i="11"/>
  <c r="O526" i="11"/>
  <c r="R526" i="11"/>
  <c r="U526" i="11"/>
  <c r="Y526" i="11"/>
  <c r="AA526" i="11"/>
  <c r="AB526" i="11"/>
  <c r="AE526" i="11"/>
  <c r="AH526" i="11"/>
  <c r="I527" i="11"/>
  <c r="L527" i="11"/>
  <c r="N527" i="11"/>
  <c r="O527" i="11"/>
  <c r="R527" i="11"/>
  <c r="U527" i="11"/>
  <c r="Y527" i="11"/>
  <c r="AA527" i="11"/>
  <c r="AB527" i="11"/>
  <c r="AE527" i="11"/>
  <c r="AH527" i="11"/>
  <c r="I528" i="11"/>
  <c r="L528" i="11"/>
  <c r="N528" i="11"/>
  <c r="O528" i="11"/>
  <c r="R528" i="11"/>
  <c r="U528" i="11"/>
  <c r="Y528" i="11"/>
  <c r="AA528" i="11"/>
  <c r="AB528" i="11"/>
  <c r="AE528" i="11"/>
  <c r="AH528" i="11"/>
  <c r="A529" i="11"/>
  <c r="I529" i="11"/>
  <c r="L529" i="11"/>
  <c r="N529" i="11"/>
  <c r="O529" i="11"/>
  <c r="R529" i="11"/>
  <c r="U529" i="11"/>
  <c r="Y529" i="11"/>
  <c r="AA529" i="11"/>
  <c r="AB529" i="11"/>
  <c r="AE529" i="11"/>
  <c r="AH529" i="11"/>
  <c r="I530" i="11"/>
  <c r="L530" i="11"/>
  <c r="N530" i="11"/>
  <c r="O530" i="11"/>
  <c r="R530" i="11"/>
  <c r="U530" i="11"/>
  <c r="Y530" i="11"/>
  <c r="Z530" i="11"/>
  <c r="AA530" i="11"/>
  <c r="AB530" i="11"/>
  <c r="AE530" i="11"/>
  <c r="AH530" i="11"/>
  <c r="A531" i="11"/>
  <c r="I531" i="11"/>
  <c r="L531" i="11"/>
  <c r="N531" i="11"/>
  <c r="O531" i="11"/>
  <c r="R531" i="11"/>
  <c r="V531" i="11" s="1"/>
  <c r="U531" i="11"/>
  <c r="Y531" i="11"/>
  <c r="AA531" i="11"/>
  <c r="AB531" i="11"/>
  <c r="AE531" i="11"/>
  <c r="AH531" i="11"/>
  <c r="A532" i="11"/>
  <c r="I532" i="11"/>
  <c r="L532" i="11"/>
  <c r="N532" i="11"/>
  <c r="O532" i="11"/>
  <c r="R532" i="11"/>
  <c r="U532" i="11"/>
  <c r="Y532" i="11"/>
  <c r="Z532" i="11"/>
  <c r="AA532" i="11"/>
  <c r="AB532" i="11"/>
  <c r="AE532" i="11"/>
  <c r="AH532" i="11"/>
  <c r="A533" i="11"/>
  <c r="I533" i="11"/>
  <c r="L533" i="11"/>
  <c r="N533" i="11"/>
  <c r="W533" i="11" s="1"/>
  <c r="O533" i="11"/>
  <c r="R533" i="11"/>
  <c r="V533" i="11" s="1"/>
  <c r="U533" i="11"/>
  <c r="Y533" i="11"/>
  <c r="AA533" i="11"/>
  <c r="AB533" i="11"/>
  <c r="AE533" i="11"/>
  <c r="AH533" i="11"/>
  <c r="A534" i="11"/>
  <c r="I534" i="11"/>
  <c r="L534" i="11"/>
  <c r="N534" i="11"/>
  <c r="O534" i="11"/>
  <c r="R534" i="11"/>
  <c r="V534" i="11" s="1"/>
  <c r="X534" i="11" s="1"/>
  <c r="U534" i="11"/>
  <c r="W534" i="11" s="1"/>
  <c r="Y534" i="11"/>
  <c r="AA534" i="11"/>
  <c r="AB534" i="11"/>
  <c r="AE534" i="11"/>
  <c r="AH534" i="11"/>
  <c r="I535" i="11"/>
  <c r="L535" i="11"/>
  <c r="N535" i="11"/>
  <c r="O535" i="11"/>
  <c r="R535" i="11"/>
  <c r="U535" i="11"/>
  <c r="Y535" i="11"/>
  <c r="AA535" i="11"/>
  <c r="AB535" i="11"/>
  <c r="AE535" i="11"/>
  <c r="AH535" i="11"/>
  <c r="I536" i="11"/>
  <c r="L536" i="11"/>
  <c r="N536" i="11"/>
  <c r="O536" i="11"/>
  <c r="R536" i="11"/>
  <c r="U536" i="11"/>
  <c r="Y536" i="11"/>
  <c r="AA536" i="11"/>
  <c r="AB536" i="11"/>
  <c r="AE536" i="11"/>
  <c r="AH536" i="11"/>
  <c r="A537" i="11"/>
  <c r="I537" i="11"/>
  <c r="L537" i="11"/>
  <c r="N537" i="11"/>
  <c r="O537" i="11"/>
  <c r="R537" i="11"/>
  <c r="U537" i="11"/>
  <c r="Y537" i="11"/>
  <c r="AA537" i="11"/>
  <c r="AB537" i="11"/>
  <c r="AE537" i="11"/>
  <c r="AH537" i="11"/>
  <c r="A538" i="11"/>
  <c r="I538" i="11"/>
  <c r="L538" i="11"/>
  <c r="N538" i="11"/>
  <c r="O538" i="11"/>
  <c r="R538" i="11"/>
  <c r="U538" i="11"/>
  <c r="Y538" i="11"/>
  <c r="AA538" i="11"/>
  <c r="AB538" i="11"/>
  <c r="AE538" i="11"/>
  <c r="AH538" i="11"/>
  <c r="A539" i="11"/>
  <c r="I539" i="11"/>
  <c r="L539" i="11"/>
  <c r="N539" i="11"/>
  <c r="O539" i="11"/>
  <c r="R539" i="11"/>
  <c r="V539" i="11" s="1"/>
  <c r="U539" i="11"/>
  <c r="W539" i="11" s="1"/>
  <c r="Y539" i="11"/>
  <c r="Z539" i="11" s="1"/>
  <c r="AA539" i="11"/>
  <c r="AB539" i="11"/>
  <c r="AE539" i="11"/>
  <c r="AH539" i="11"/>
  <c r="A540" i="11"/>
  <c r="I540" i="11"/>
  <c r="L540" i="11"/>
  <c r="N540" i="11"/>
  <c r="O540" i="11"/>
  <c r="R540" i="11"/>
  <c r="U540" i="11"/>
  <c r="Y540" i="11"/>
  <c r="AA540" i="11"/>
  <c r="AB540" i="11"/>
  <c r="AE540" i="11"/>
  <c r="AH540" i="11"/>
  <c r="A541" i="11"/>
  <c r="I541" i="11"/>
  <c r="L541" i="11"/>
  <c r="N541" i="11"/>
  <c r="O541" i="11"/>
  <c r="R541" i="11"/>
  <c r="V541" i="11" s="1"/>
  <c r="U541" i="11"/>
  <c r="Y541" i="11"/>
  <c r="AA541" i="11"/>
  <c r="AB541" i="11"/>
  <c r="AE541" i="11"/>
  <c r="AH541" i="11"/>
  <c r="A542" i="11"/>
  <c r="I542" i="11"/>
  <c r="L542" i="11"/>
  <c r="N542" i="11"/>
  <c r="O542" i="11"/>
  <c r="Z542" i="11" s="1"/>
  <c r="R542" i="11"/>
  <c r="U542" i="11"/>
  <c r="Y542" i="11"/>
  <c r="AA542" i="11"/>
  <c r="AB542" i="11"/>
  <c r="AE542" i="11"/>
  <c r="AH542" i="11"/>
  <c r="I543" i="11"/>
  <c r="L543" i="11"/>
  <c r="N543" i="11"/>
  <c r="O543" i="11"/>
  <c r="R543" i="11"/>
  <c r="U543" i="11"/>
  <c r="Y543" i="11"/>
  <c r="AA543" i="11"/>
  <c r="AB543" i="11"/>
  <c r="AE543" i="11"/>
  <c r="AH543" i="11"/>
  <c r="I544" i="11"/>
  <c r="L544" i="11"/>
  <c r="N544" i="11"/>
  <c r="O544" i="11"/>
  <c r="R544" i="11"/>
  <c r="U544" i="11"/>
  <c r="Y544" i="11"/>
  <c r="AA544" i="11"/>
  <c r="AB544" i="11"/>
  <c r="AE544" i="11"/>
  <c r="AH544" i="11"/>
  <c r="A545" i="11"/>
  <c r="I545" i="11"/>
  <c r="L545" i="11"/>
  <c r="N545" i="11"/>
  <c r="O545" i="11"/>
  <c r="R545" i="11"/>
  <c r="U545" i="11"/>
  <c r="Y545" i="11"/>
  <c r="AA545" i="11"/>
  <c r="AB545" i="11"/>
  <c r="AE545" i="11"/>
  <c r="AH545" i="11"/>
  <c r="I546" i="11"/>
  <c r="L546" i="11"/>
  <c r="N546" i="11"/>
  <c r="O546" i="11"/>
  <c r="R546" i="11"/>
  <c r="U546" i="11"/>
  <c r="Y546" i="11"/>
  <c r="AA546" i="11"/>
  <c r="AB546" i="11"/>
  <c r="AE546" i="11"/>
  <c r="AH546" i="11"/>
  <c r="A547" i="11"/>
  <c r="I547" i="11"/>
  <c r="L547" i="11"/>
  <c r="N547" i="11"/>
  <c r="O547" i="11"/>
  <c r="R547" i="11"/>
  <c r="U547" i="11"/>
  <c r="Y547" i="11"/>
  <c r="AA547" i="11"/>
  <c r="AB547" i="11"/>
  <c r="AE547" i="11"/>
  <c r="AH547" i="11"/>
  <c r="A548" i="11"/>
  <c r="I548" i="11"/>
  <c r="L548" i="11"/>
  <c r="N548" i="11"/>
  <c r="O548" i="11"/>
  <c r="R548" i="11"/>
  <c r="U548" i="11"/>
  <c r="Y548" i="11"/>
  <c r="AA548" i="11"/>
  <c r="AB548" i="11"/>
  <c r="AE548" i="11"/>
  <c r="AH548" i="11"/>
  <c r="I549" i="11"/>
  <c r="L549" i="11"/>
  <c r="N549" i="11"/>
  <c r="O549" i="11"/>
  <c r="R549" i="11"/>
  <c r="U549" i="11"/>
  <c r="Y549" i="11"/>
  <c r="AA549" i="11"/>
  <c r="AB549" i="11"/>
  <c r="AE549" i="11"/>
  <c r="AH549" i="11"/>
  <c r="I550" i="11"/>
  <c r="L550" i="11"/>
  <c r="N550" i="11"/>
  <c r="O550" i="11"/>
  <c r="R550" i="11"/>
  <c r="U550" i="11"/>
  <c r="Y550" i="11"/>
  <c r="AA550" i="11"/>
  <c r="AB550" i="11"/>
  <c r="AE550" i="11"/>
  <c r="AH550" i="11"/>
  <c r="I551" i="11"/>
  <c r="L551" i="11"/>
  <c r="N551" i="11"/>
  <c r="O551" i="11"/>
  <c r="R551" i="11"/>
  <c r="U551" i="11"/>
  <c r="Y551" i="11"/>
  <c r="AA551" i="11"/>
  <c r="AB551" i="11"/>
  <c r="AE551" i="11"/>
  <c r="AH551" i="11"/>
  <c r="A552" i="11"/>
  <c r="I552" i="11"/>
  <c r="L552" i="11"/>
  <c r="N552" i="11"/>
  <c r="O552" i="11"/>
  <c r="R552" i="11"/>
  <c r="U552" i="11"/>
  <c r="Y552" i="11"/>
  <c r="AA552" i="11"/>
  <c r="AB552" i="11"/>
  <c r="AE552" i="11"/>
  <c r="AH552" i="11"/>
  <c r="A553" i="11"/>
  <c r="I553" i="11"/>
  <c r="L553" i="11"/>
  <c r="N553" i="11"/>
  <c r="O553" i="11"/>
  <c r="Z553" i="11" s="1"/>
  <c r="R553" i="11"/>
  <c r="U553" i="11"/>
  <c r="Y553" i="11"/>
  <c r="AA553" i="11"/>
  <c r="AB553" i="11"/>
  <c r="AE553" i="11"/>
  <c r="AH553" i="11"/>
  <c r="I554" i="11"/>
  <c r="L554" i="11"/>
  <c r="N554" i="11"/>
  <c r="W554" i="11" s="1"/>
  <c r="O554" i="11"/>
  <c r="R554" i="11"/>
  <c r="U554" i="11"/>
  <c r="Y554" i="11"/>
  <c r="AA554" i="11"/>
  <c r="AB554" i="11"/>
  <c r="AE554" i="11"/>
  <c r="AH554" i="11"/>
  <c r="A555" i="11"/>
  <c r="I555" i="11"/>
  <c r="L555" i="11"/>
  <c r="N555" i="11"/>
  <c r="O555" i="11"/>
  <c r="R555" i="11"/>
  <c r="U555" i="11"/>
  <c r="Y555" i="11"/>
  <c r="Z555" i="11"/>
  <c r="AA555" i="11"/>
  <c r="AB555" i="11"/>
  <c r="AE555" i="11"/>
  <c r="AH555" i="11"/>
  <c r="A556" i="11"/>
  <c r="I556" i="11"/>
  <c r="L556" i="11"/>
  <c r="N556" i="11"/>
  <c r="O556" i="11"/>
  <c r="R556" i="11"/>
  <c r="U556" i="11"/>
  <c r="Y556" i="11"/>
  <c r="Z556" i="11" s="1"/>
  <c r="AA556" i="11"/>
  <c r="AB556" i="11"/>
  <c r="AE556" i="11"/>
  <c r="AH556" i="11"/>
  <c r="I557" i="11"/>
  <c r="L557" i="11"/>
  <c r="N557" i="11"/>
  <c r="O557" i="11"/>
  <c r="R557" i="11"/>
  <c r="U557" i="11"/>
  <c r="W557" i="11" s="1"/>
  <c r="Y557" i="11"/>
  <c r="Z557" i="11" s="1"/>
  <c r="AA557" i="11"/>
  <c r="AB557" i="11"/>
  <c r="AE557" i="11"/>
  <c r="AH557" i="11"/>
  <c r="A558" i="11"/>
  <c r="I558" i="11"/>
  <c r="L558" i="11"/>
  <c r="N558" i="11"/>
  <c r="O558" i="11"/>
  <c r="R558" i="11"/>
  <c r="U558" i="11"/>
  <c r="Y558" i="11"/>
  <c r="Z558" i="11" s="1"/>
  <c r="AA558" i="11"/>
  <c r="AB558" i="11"/>
  <c r="AE558" i="11"/>
  <c r="AH558" i="11"/>
  <c r="I559" i="11"/>
  <c r="L559" i="11"/>
  <c r="N559" i="11"/>
  <c r="O559" i="11"/>
  <c r="R559" i="11"/>
  <c r="V559" i="11" s="1"/>
  <c r="U559" i="11"/>
  <c r="W559" i="11" s="1"/>
  <c r="Y559" i="11"/>
  <c r="Z559" i="11" s="1"/>
  <c r="AA559" i="11"/>
  <c r="AB559" i="11"/>
  <c r="AE559" i="11"/>
  <c r="AH559" i="11"/>
  <c r="I560" i="11"/>
  <c r="L560" i="11"/>
  <c r="N560" i="11"/>
  <c r="O560" i="11"/>
  <c r="R560" i="11"/>
  <c r="V560" i="11" s="1"/>
  <c r="X560" i="11" s="1"/>
  <c r="U560" i="11"/>
  <c r="W560" i="11" s="1"/>
  <c r="Y560" i="11"/>
  <c r="Z560" i="11" s="1"/>
  <c r="AA560" i="11"/>
  <c r="AB560" i="11"/>
  <c r="AE560" i="11"/>
  <c r="AH560" i="11"/>
  <c r="A561" i="11"/>
  <c r="I561" i="11"/>
  <c r="L561" i="11"/>
  <c r="N561" i="11"/>
  <c r="O561" i="11"/>
  <c r="R561" i="11"/>
  <c r="U561" i="11"/>
  <c r="W561" i="11"/>
  <c r="Y561" i="11"/>
  <c r="AA561" i="11"/>
  <c r="AB561" i="11"/>
  <c r="AE561" i="11"/>
  <c r="AH561" i="11"/>
  <c r="I562" i="11"/>
  <c r="L562" i="11"/>
  <c r="N562" i="11"/>
  <c r="O562" i="11"/>
  <c r="R562" i="11"/>
  <c r="U562" i="11"/>
  <c r="Y562" i="11"/>
  <c r="Z562" i="11"/>
  <c r="AA562" i="11"/>
  <c r="AB562" i="11"/>
  <c r="AE562" i="11"/>
  <c r="AH562" i="11"/>
  <c r="A563" i="11"/>
  <c r="I563" i="11"/>
  <c r="L563" i="11"/>
  <c r="N563" i="11"/>
  <c r="O563" i="11"/>
  <c r="R563" i="11"/>
  <c r="V563" i="11" s="1"/>
  <c r="X563" i="11" s="1"/>
  <c r="U563" i="11"/>
  <c r="Y563" i="11"/>
  <c r="AA563" i="11"/>
  <c r="AB563" i="11"/>
  <c r="AE563" i="11"/>
  <c r="AH563" i="11"/>
  <c r="A564" i="11"/>
  <c r="I564" i="11"/>
  <c r="L564" i="11"/>
  <c r="N564" i="11"/>
  <c r="O564" i="11"/>
  <c r="R564" i="11"/>
  <c r="U564" i="11"/>
  <c r="Y564" i="11"/>
  <c r="AA564" i="11"/>
  <c r="AB564" i="11"/>
  <c r="AE564" i="11"/>
  <c r="AH564" i="11"/>
  <c r="A565" i="11"/>
  <c r="I565" i="11"/>
  <c r="L565" i="11"/>
  <c r="N565" i="11"/>
  <c r="O565" i="11"/>
  <c r="R565" i="11"/>
  <c r="U565" i="11"/>
  <c r="Y565" i="11"/>
  <c r="AA565" i="11"/>
  <c r="AB565" i="11"/>
  <c r="AE565" i="11"/>
  <c r="AH565" i="11"/>
  <c r="A566" i="11"/>
  <c r="I566" i="11"/>
  <c r="L566" i="11"/>
  <c r="N566" i="11"/>
  <c r="O566" i="11"/>
  <c r="R566" i="11"/>
  <c r="U566" i="11"/>
  <c r="Y566" i="11"/>
  <c r="AA566" i="11"/>
  <c r="AB566" i="11"/>
  <c r="AE566" i="11"/>
  <c r="AH566" i="11"/>
  <c r="I567" i="11"/>
  <c r="L567" i="11"/>
  <c r="N567" i="11"/>
  <c r="O567" i="11"/>
  <c r="R567" i="11"/>
  <c r="U567" i="11"/>
  <c r="Y567" i="11"/>
  <c r="AA567" i="11"/>
  <c r="AB567" i="11"/>
  <c r="AE567" i="11"/>
  <c r="AH567" i="11"/>
  <c r="I568" i="11"/>
  <c r="L568" i="11"/>
  <c r="N568" i="11"/>
  <c r="O568" i="11"/>
  <c r="R568" i="11"/>
  <c r="U568" i="11"/>
  <c r="Y568" i="11"/>
  <c r="Z568" i="11" s="1"/>
  <c r="AA568" i="11"/>
  <c r="AB568" i="11"/>
  <c r="AE568" i="11"/>
  <c r="AH568" i="11"/>
  <c r="A569" i="11"/>
  <c r="I569" i="11"/>
  <c r="L569" i="11"/>
  <c r="N569" i="11"/>
  <c r="O569" i="11"/>
  <c r="R569" i="11"/>
  <c r="U569" i="11"/>
  <c r="Y569" i="11"/>
  <c r="Z569" i="11" s="1"/>
  <c r="AA569" i="11"/>
  <c r="AB569" i="11"/>
  <c r="AE569" i="11"/>
  <c r="AH569" i="11"/>
  <c r="I570" i="11"/>
  <c r="L570" i="11"/>
  <c r="N570" i="11"/>
  <c r="O570" i="11"/>
  <c r="R570" i="11"/>
  <c r="U570" i="11"/>
  <c r="Y570" i="11"/>
  <c r="Z570" i="11" s="1"/>
  <c r="AA570" i="11"/>
  <c r="AB570" i="11"/>
  <c r="AE570" i="11"/>
  <c r="AH570" i="11"/>
  <c r="A571" i="11"/>
  <c r="I571" i="11"/>
  <c r="L571" i="11"/>
  <c r="N571" i="11"/>
  <c r="O571" i="11"/>
  <c r="R571" i="11"/>
  <c r="U571" i="11"/>
  <c r="W571" i="11" s="1"/>
  <c r="Y571" i="11"/>
  <c r="AA571" i="11"/>
  <c r="AB571" i="11"/>
  <c r="AE571" i="11"/>
  <c r="AH571" i="11"/>
  <c r="A572" i="11"/>
  <c r="I572" i="11"/>
  <c r="L572" i="11"/>
  <c r="N572" i="11"/>
  <c r="O572" i="11"/>
  <c r="R572" i="11"/>
  <c r="U572" i="11"/>
  <c r="Y572" i="11"/>
  <c r="AA572" i="11"/>
  <c r="AB572" i="11"/>
  <c r="AE572" i="11"/>
  <c r="AH572" i="11"/>
  <c r="I573" i="11"/>
  <c r="L573" i="11"/>
  <c r="N573" i="11"/>
  <c r="O573" i="11"/>
  <c r="R573" i="11"/>
  <c r="U573" i="11"/>
  <c r="Y573" i="11"/>
  <c r="AA573" i="11"/>
  <c r="AB573" i="11"/>
  <c r="AE573" i="11"/>
  <c r="AH573" i="11"/>
  <c r="A574" i="11"/>
  <c r="I574" i="11"/>
  <c r="L574" i="11"/>
  <c r="N574" i="11"/>
  <c r="O574" i="11"/>
  <c r="R574" i="11"/>
  <c r="U574" i="11"/>
  <c r="Y574" i="11"/>
  <c r="Z574" i="11"/>
  <c r="AA574" i="11"/>
  <c r="AB574" i="11"/>
  <c r="AE574" i="11"/>
  <c r="AH574" i="11"/>
  <c r="I575" i="11"/>
  <c r="L575" i="11"/>
  <c r="N575" i="11"/>
  <c r="O575" i="11"/>
  <c r="Z575" i="11" s="1"/>
  <c r="R575" i="11"/>
  <c r="V575" i="11" s="1"/>
  <c r="U575" i="11"/>
  <c r="Y575" i="11"/>
  <c r="AA575" i="11"/>
  <c r="AB575" i="11"/>
  <c r="AE575" i="11"/>
  <c r="AH575" i="11"/>
  <c r="I576" i="11"/>
  <c r="L576" i="11"/>
  <c r="N576" i="11"/>
  <c r="O576" i="11"/>
  <c r="R576" i="11"/>
  <c r="U576" i="11"/>
  <c r="Y576" i="11"/>
  <c r="AA576" i="11"/>
  <c r="AB576" i="11"/>
  <c r="AE576" i="11"/>
  <c r="AH576" i="11"/>
  <c r="A577" i="11"/>
  <c r="I577" i="11"/>
  <c r="L577" i="11"/>
  <c r="N577" i="11"/>
  <c r="O577" i="11"/>
  <c r="R577" i="11"/>
  <c r="U577" i="11"/>
  <c r="Y577" i="11"/>
  <c r="AA577" i="11"/>
  <c r="AB577" i="11"/>
  <c r="AE577" i="11"/>
  <c r="AH577" i="11"/>
  <c r="I578" i="11"/>
  <c r="L578" i="11"/>
  <c r="N578" i="11"/>
  <c r="O578" i="11"/>
  <c r="R578" i="11"/>
  <c r="U578" i="11"/>
  <c r="Y578" i="11"/>
  <c r="AA578" i="11"/>
  <c r="AB578" i="11"/>
  <c r="AE578" i="11"/>
  <c r="AH578" i="11"/>
  <c r="A579" i="11"/>
  <c r="I579" i="11"/>
  <c r="L579" i="11"/>
  <c r="N579" i="11"/>
  <c r="O579" i="11"/>
  <c r="R579" i="11"/>
  <c r="U579" i="11"/>
  <c r="Y579" i="11"/>
  <c r="AA579" i="11"/>
  <c r="AB579" i="11"/>
  <c r="AE579" i="11"/>
  <c r="AH579" i="11"/>
  <c r="A580" i="11"/>
  <c r="I580" i="11"/>
  <c r="L580" i="11"/>
  <c r="N580" i="11"/>
  <c r="O580" i="11"/>
  <c r="R580" i="11"/>
  <c r="U580" i="11"/>
  <c r="Y580" i="11"/>
  <c r="AA580" i="11"/>
  <c r="AB580" i="11"/>
  <c r="AE580" i="11"/>
  <c r="AH580" i="11"/>
  <c r="I581" i="11"/>
  <c r="L581" i="11"/>
  <c r="N581" i="11"/>
  <c r="O581" i="11"/>
  <c r="R581" i="11"/>
  <c r="U581" i="11"/>
  <c r="Y581" i="11"/>
  <c r="AA581" i="11"/>
  <c r="AB581" i="11"/>
  <c r="AE581" i="11"/>
  <c r="AH581" i="11"/>
  <c r="A582" i="11"/>
  <c r="I582" i="11"/>
  <c r="L582" i="11"/>
  <c r="N582" i="11"/>
  <c r="W582" i="11" s="1"/>
  <c r="O582" i="11"/>
  <c r="R582" i="11"/>
  <c r="U582" i="11"/>
  <c r="Y582" i="11"/>
  <c r="AA582" i="11"/>
  <c r="AB582" i="11"/>
  <c r="AE582" i="11"/>
  <c r="AH582" i="11"/>
  <c r="I583" i="11"/>
  <c r="L583" i="11"/>
  <c r="N583" i="11"/>
  <c r="O583" i="11"/>
  <c r="R583" i="11"/>
  <c r="V583" i="11" s="1"/>
  <c r="U583" i="11"/>
  <c r="Y583" i="11"/>
  <c r="AA583" i="11"/>
  <c r="AB583" i="11"/>
  <c r="AE583" i="11"/>
  <c r="AH583" i="11"/>
  <c r="A584" i="11"/>
  <c r="I584" i="11"/>
  <c r="L584" i="11"/>
  <c r="N584" i="11"/>
  <c r="O584" i="11"/>
  <c r="R584" i="11"/>
  <c r="V584" i="11" s="1"/>
  <c r="U584" i="11"/>
  <c r="W584" i="11" s="1"/>
  <c r="Y584" i="11"/>
  <c r="AA584" i="11"/>
  <c r="AB584" i="11"/>
  <c r="AE584" i="11"/>
  <c r="AH584" i="11"/>
  <c r="I585" i="11"/>
  <c r="L585" i="11"/>
  <c r="N585" i="11"/>
  <c r="O585" i="11"/>
  <c r="R585" i="11"/>
  <c r="V585" i="11" s="1"/>
  <c r="U585" i="11"/>
  <c r="W585" i="11" s="1"/>
  <c r="Y585" i="11"/>
  <c r="AA585" i="11"/>
  <c r="AB585" i="11"/>
  <c r="AE585" i="11"/>
  <c r="AH585" i="11"/>
  <c r="I586" i="11"/>
  <c r="L586" i="11"/>
  <c r="N586" i="11"/>
  <c r="O586" i="11"/>
  <c r="R586" i="11"/>
  <c r="U586" i="11"/>
  <c r="Y586" i="11"/>
  <c r="AA586" i="11"/>
  <c r="AB586" i="11"/>
  <c r="AE586" i="11"/>
  <c r="AH586" i="11"/>
  <c r="A587" i="11"/>
  <c r="I587" i="11"/>
  <c r="L587" i="11"/>
  <c r="N587" i="11"/>
  <c r="O587" i="11"/>
  <c r="Z587" i="11" s="1"/>
  <c r="R587" i="11"/>
  <c r="U587" i="11"/>
  <c r="Y587" i="11"/>
  <c r="AA587" i="11"/>
  <c r="AB587" i="11"/>
  <c r="AE587" i="11"/>
  <c r="AH587" i="11"/>
  <c r="A588" i="11"/>
  <c r="I588" i="11"/>
  <c r="L588" i="11"/>
  <c r="N588" i="11"/>
  <c r="O588" i="11"/>
  <c r="R588" i="11"/>
  <c r="U588" i="11"/>
  <c r="Y588" i="11"/>
  <c r="AA588" i="11"/>
  <c r="AB588" i="11"/>
  <c r="AE588" i="11"/>
  <c r="AH588" i="11"/>
  <c r="A589" i="11"/>
  <c r="I589" i="11"/>
  <c r="L589" i="11"/>
  <c r="N589" i="11"/>
  <c r="O589" i="11"/>
  <c r="R589" i="11"/>
  <c r="V589" i="11" s="1"/>
  <c r="U589" i="11"/>
  <c r="W589" i="11"/>
  <c r="Y589" i="11"/>
  <c r="AA589" i="11"/>
  <c r="AB589" i="11"/>
  <c r="AE589" i="11"/>
  <c r="AH589" i="11"/>
  <c r="A590" i="11"/>
  <c r="I590" i="11"/>
  <c r="L590" i="11"/>
  <c r="N590" i="11"/>
  <c r="W590" i="11" s="1"/>
  <c r="O590" i="11"/>
  <c r="R590" i="11"/>
  <c r="U590" i="11"/>
  <c r="Y590" i="11"/>
  <c r="Z590" i="11" s="1"/>
  <c r="AA590" i="11"/>
  <c r="AB590" i="11"/>
  <c r="AE590" i="11"/>
  <c r="AH590" i="11"/>
  <c r="I591" i="11"/>
  <c r="L591" i="11"/>
  <c r="N591" i="11"/>
  <c r="O591" i="11"/>
  <c r="R591" i="11"/>
  <c r="V591" i="11" s="1"/>
  <c r="U591" i="11"/>
  <c r="Y591" i="11"/>
  <c r="AA591" i="11"/>
  <c r="AB591" i="11"/>
  <c r="AE591" i="11"/>
  <c r="AH591" i="11"/>
  <c r="I592" i="11"/>
  <c r="L592" i="11"/>
  <c r="N592" i="11"/>
  <c r="O592" i="11"/>
  <c r="R592" i="11"/>
  <c r="V592" i="11" s="1"/>
  <c r="X592" i="11" s="1"/>
  <c r="U592" i="11"/>
  <c r="W592" i="11" s="1"/>
  <c r="Y592" i="11"/>
  <c r="Z592" i="11" s="1"/>
  <c r="AA592" i="11"/>
  <c r="AB592" i="11"/>
  <c r="AE592" i="11"/>
  <c r="AH592" i="11"/>
  <c r="I593" i="11"/>
  <c r="L593" i="11"/>
  <c r="N593" i="11"/>
  <c r="O593" i="11"/>
  <c r="R593" i="11"/>
  <c r="U593" i="11"/>
  <c r="W593" i="11"/>
  <c r="Y593" i="11"/>
  <c r="AA593" i="11"/>
  <c r="AB593" i="11"/>
  <c r="AE593" i="11"/>
  <c r="AH593" i="11"/>
  <c r="I594" i="11"/>
  <c r="L594" i="11"/>
  <c r="N594" i="11"/>
  <c r="O594" i="11"/>
  <c r="R594" i="11"/>
  <c r="V594" i="11" s="1"/>
  <c r="U594" i="11"/>
  <c r="Y594" i="11"/>
  <c r="AA594" i="11"/>
  <c r="AB594" i="11"/>
  <c r="AE594" i="11"/>
  <c r="AH594" i="11"/>
  <c r="A595" i="11"/>
  <c r="I595" i="11"/>
  <c r="L595" i="11"/>
  <c r="N595" i="11"/>
  <c r="O595" i="11"/>
  <c r="R595" i="11"/>
  <c r="V595" i="11" s="1"/>
  <c r="U595" i="11"/>
  <c r="W595" i="11" s="1"/>
  <c r="Y595" i="11"/>
  <c r="Z595" i="11" s="1"/>
  <c r="AA595" i="11"/>
  <c r="AB595" i="11"/>
  <c r="AE595" i="11"/>
  <c r="AH595" i="11"/>
  <c r="A596" i="11"/>
  <c r="I596" i="11"/>
  <c r="L596" i="11"/>
  <c r="N596" i="11"/>
  <c r="O596" i="11"/>
  <c r="R596" i="11"/>
  <c r="U596" i="11"/>
  <c r="Y596" i="11"/>
  <c r="Z596" i="11" s="1"/>
  <c r="AA596" i="11"/>
  <c r="AB596" i="11"/>
  <c r="AE596" i="11"/>
  <c r="AH596" i="11"/>
  <c r="I597" i="11"/>
  <c r="L597" i="11"/>
  <c r="N597" i="11"/>
  <c r="O597" i="11"/>
  <c r="R597" i="11"/>
  <c r="U597" i="11"/>
  <c r="Y597" i="11"/>
  <c r="AA597" i="11"/>
  <c r="AB597" i="11"/>
  <c r="AE597" i="11"/>
  <c r="AH597" i="11"/>
  <c r="A598" i="11"/>
  <c r="I598" i="11"/>
  <c r="L598" i="11"/>
  <c r="N598" i="11"/>
  <c r="O598" i="11"/>
  <c r="R598" i="11"/>
  <c r="U598" i="11"/>
  <c r="Y598" i="11"/>
  <c r="Z598" i="11" s="1"/>
  <c r="AA598" i="11"/>
  <c r="AB598" i="11"/>
  <c r="AE598" i="11"/>
  <c r="AH598" i="11"/>
  <c r="I599" i="11"/>
  <c r="L599" i="11"/>
  <c r="N599" i="11"/>
  <c r="O599" i="11"/>
  <c r="R599" i="11"/>
  <c r="V599" i="11" s="1"/>
  <c r="U599" i="11"/>
  <c r="W599" i="11" s="1"/>
  <c r="Y599" i="11"/>
  <c r="Z599" i="11" s="1"/>
  <c r="AA599" i="11"/>
  <c r="AB599" i="11"/>
  <c r="AE599" i="11"/>
  <c r="AH599" i="11"/>
  <c r="A600" i="11"/>
  <c r="I600" i="11"/>
  <c r="L600" i="11"/>
  <c r="N600" i="11"/>
  <c r="O600" i="11"/>
  <c r="R600" i="11"/>
  <c r="V600" i="11" s="1"/>
  <c r="U600" i="11"/>
  <c r="Y600" i="11"/>
  <c r="Z600" i="11" s="1"/>
  <c r="AA600" i="11"/>
  <c r="AB600" i="11"/>
  <c r="AE600" i="11"/>
  <c r="AH600" i="11"/>
  <c r="A601" i="11"/>
  <c r="I601" i="11"/>
  <c r="L601" i="11"/>
  <c r="N601" i="11"/>
  <c r="O601" i="11"/>
  <c r="R601" i="11"/>
  <c r="U601" i="11"/>
  <c r="Y601" i="11"/>
  <c r="Z601" i="11" s="1"/>
  <c r="AA601" i="11"/>
  <c r="AB601" i="11"/>
  <c r="AE601" i="11"/>
  <c r="AH601" i="11"/>
  <c r="A602" i="11"/>
  <c r="I602" i="11"/>
  <c r="L602" i="11"/>
  <c r="N602" i="11"/>
  <c r="O602" i="11"/>
  <c r="R602" i="11"/>
  <c r="V602" i="11" s="1"/>
  <c r="U602" i="11"/>
  <c r="Y602" i="11"/>
  <c r="Z602" i="11" s="1"/>
  <c r="AA602" i="11"/>
  <c r="AB602" i="11"/>
  <c r="AE602" i="11"/>
  <c r="AH602" i="11"/>
  <c r="A603" i="11"/>
  <c r="I603" i="11"/>
  <c r="L603" i="11"/>
  <c r="N603" i="11"/>
  <c r="O603" i="11"/>
  <c r="R603" i="11"/>
  <c r="V603" i="11" s="1"/>
  <c r="X603" i="11" s="1"/>
  <c r="U603" i="11"/>
  <c r="Y603" i="11"/>
  <c r="AA603" i="11"/>
  <c r="AB603" i="11"/>
  <c r="AE603" i="11"/>
  <c r="AH603" i="11"/>
  <c r="A604" i="11"/>
  <c r="I604" i="11"/>
  <c r="L604" i="11"/>
  <c r="N604" i="11"/>
  <c r="O604" i="11"/>
  <c r="R604" i="11"/>
  <c r="U604" i="11"/>
  <c r="Y604" i="11"/>
  <c r="AA604" i="11"/>
  <c r="AB604" i="11"/>
  <c r="AE604" i="11"/>
  <c r="AH604" i="11"/>
  <c r="I605" i="11"/>
  <c r="L605" i="11"/>
  <c r="N605" i="11"/>
  <c r="O605" i="11"/>
  <c r="R605" i="11"/>
  <c r="U605" i="11"/>
  <c r="Y605" i="11"/>
  <c r="AA605" i="11"/>
  <c r="AB605" i="11"/>
  <c r="AE605" i="11"/>
  <c r="AH605" i="11"/>
  <c r="I606" i="11"/>
  <c r="L606" i="11"/>
  <c r="N606" i="11"/>
  <c r="W606" i="11" s="1"/>
  <c r="O606" i="11"/>
  <c r="R606" i="11"/>
  <c r="U606" i="11"/>
  <c r="Y606" i="11"/>
  <c r="AA606" i="11"/>
  <c r="AB606" i="11"/>
  <c r="AE606" i="11"/>
  <c r="AH606" i="11"/>
  <c r="I607" i="11"/>
  <c r="L607" i="11"/>
  <c r="N607" i="11"/>
  <c r="O607" i="11"/>
  <c r="R607" i="11"/>
  <c r="U607" i="11"/>
  <c r="Y607" i="11"/>
  <c r="Z607" i="11" s="1"/>
  <c r="AA607" i="11"/>
  <c r="AB607" i="11"/>
  <c r="AE607" i="11"/>
  <c r="AH607" i="11"/>
  <c r="I608" i="11"/>
  <c r="L608" i="11"/>
  <c r="N608" i="11"/>
  <c r="W608" i="11" s="1"/>
  <c r="O608" i="11"/>
  <c r="R608" i="11"/>
  <c r="U608" i="11"/>
  <c r="Y608" i="11"/>
  <c r="Z608" i="11" s="1"/>
  <c r="AA608" i="11"/>
  <c r="AB608" i="11"/>
  <c r="AE608" i="11"/>
  <c r="AH608" i="11"/>
  <c r="A609" i="11"/>
  <c r="I609" i="11"/>
  <c r="L609" i="11"/>
  <c r="N609" i="11"/>
  <c r="O609" i="11"/>
  <c r="R609" i="11"/>
  <c r="U609" i="11"/>
  <c r="Y609" i="11"/>
  <c r="AA609" i="11"/>
  <c r="AB609" i="11"/>
  <c r="AE609" i="11"/>
  <c r="AH609" i="11"/>
  <c r="I610" i="11"/>
  <c r="L610" i="11"/>
  <c r="N610" i="11"/>
  <c r="O610" i="11"/>
  <c r="R610" i="11"/>
  <c r="V610" i="11" s="1"/>
  <c r="U610" i="11"/>
  <c r="W610" i="11" s="1"/>
  <c r="Y610" i="11"/>
  <c r="AA610" i="11"/>
  <c r="AB610" i="11"/>
  <c r="AE610" i="11"/>
  <c r="AH610" i="11"/>
  <c r="A611" i="11"/>
  <c r="I611" i="11"/>
  <c r="L611" i="11"/>
  <c r="N611" i="11"/>
  <c r="O611" i="11"/>
  <c r="R611" i="11"/>
  <c r="U611" i="11"/>
  <c r="Y611" i="11"/>
  <c r="Z611" i="11" s="1"/>
  <c r="AA611" i="11"/>
  <c r="AB611" i="11"/>
  <c r="AE611" i="11"/>
  <c r="AH611" i="11"/>
  <c r="A612" i="11"/>
  <c r="I612" i="11"/>
  <c r="L612" i="11"/>
  <c r="N612" i="11"/>
  <c r="O612" i="11"/>
  <c r="R612" i="11"/>
  <c r="U612" i="11"/>
  <c r="W612" i="11" s="1"/>
  <c r="Y612" i="11"/>
  <c r="AA612" i="11"/>
  <c r="AB612" i="11"/>
  <c r="AE612" i="11"/>
  <c r="AH612" i="11"/>
  <c r="I613" i="11"/>
  <c r="L613" i="11"/>
  <c r="N613" i="11"/>
  <c r="O613" i="11"/>
  <c r="R613" i="11"/>
  <c r="V613" i="11" s="1"/>
  <c r="U613" i="11"/>
  <c r="Y613" i="11"/>
  <c r="AA613" i="11"/>
  <c r="AB613" i="11"/>
  <c r="AE613" i="11"/>
  <c r="AH613" i="11"/>
  <c r="A614" i="11"/>
  <c r="I614" i="11"/>
  <c r="L614" i="11"/>
  <c r="N614" i="11"/>
  <c r="O614" i="11"/>
  <c r="R614" i="11"/>
  <c r="U614" i="11"/>
  <c r="Y614" i="11"/>
  <c r="AA614" i="11"/>
  <c r="AB614" i="11"/>
  <c r="AE614" i="11"/>
  <c r="AH614" i="11"/>
  <c r="I615" i="11"/>
  <c r="L615" i="11"/>
  <c r="N615" i="11"/>
  <c r="O615" i="11"/>
  <c r="R615" i="11"/>
  <c r="U615" i="11"/>
  <c r="Y615" i="11"/>
  <c r="AA615" i="11"/>
  <c r="AB615" i="11"/>
  <c r="AE615" i="11"/>
  <c r="AH615" i="11"/>
  <c r="A616" i="11"/>
  <c r="I616" i="11"/>
  <c r="L616" i="11"/>
  <c r="N616" i="11"/>
  <c r="O616" i="11"/>
  <c r="R616" i="11"/>
  <c r="U616" i="11"/>
  <c r="Y616" i="11"/>
  <c r="AA616" i="11"/>
  <c r="AB616" i="11"/>
  <c r="AE616" i="11"/>
  <c r="AH616" i="11"/>
  <c r="I617" i="11"/>
  <c r="L617" i="11"/>
  <c r="N617" i="11"/>
  <c r="O617" i="11"/>
  <c r="R617" i="11"/>
  <c r="U617" i="11"/>
  <c r="Y617" i="11"/>
  <c r="Z617" i="11" s="1"/>
  <c r="AA617" i="11"/>
  <c r="AB617" i="11"/>
  <c r="AE617" i="11"/>
  <c r="AH617" i="11"/>
  <c r="I618" i="11"/>
  <c r="L618" i="11"/>
  <c r="N618" i="11"/>
  <c r="O618" i="11"/>
  <c r="R618" i="11"/>
  <c r="U618" i="11"/>
  <c r="Y618" i="11"/>
  <c r="Z618" i="11" s="1"/>
  <c r="AA618" i="11"/>
  <c r="AB618" i="11"/>
  <c r="AE618" i="11"/>
  <c r="AH618" i="11"/>
  <c r="A619" i="11"/>
  <c r="I619" i="11"/>
  <c r="L619" i="11"/>
  <c r="N619" i="11"/>
  <c r="O619" i="11"/>
  <c r="R619" i="11"/>
  <c r="V619" i="11" s="1"/>
  <c r="U619" i="11"/>
  <c r="W619" i="11" s="1"/>
  <c r="Y619" i="11"/>
  <c r="Z619" i="11" s="1"/>
  <c r="AA619" i="11"/>
  <c r="AB619" i="11"/>
  <c r="AE619" i="11"/>
  <c r="AH619" i="11"/>
  <c r="A620" i="11"/>
  <c r="I620" i="11"/>
  <c r="L620" i="11"/>
  <c r="N620" i="11"/>
  <c r="O620" i="11"/>
  <c r="R620" i="11"/>
  <c r="V620" i="11" s="1"/>
  <c r="X620" i="11" s="1"/>
  <c r="U620" i="11"/>
  <c r="W620" i="11" s="1"/>
  <c r="Y620" i="11"/>
  <c r="Z620" i="11" s="1"/>
  <c r="AA620" i="11"/>
  <c r="AB620" i="11"/>
  <c r="AE620" i="11"/>
  <c r="AH620" i="11"/>
  <c r="A621" i="11"/>
  <c r="I621" i="11"/>
  <c r="L621" i="11"/>
  <c r="N621" i="11"/>
  <c r="O621" i="11"/>
  <c r="R621" i="11"/>
  <c r="U621" i="11"/>
  <c r="Y621" i="11"/>
  <c r="Z621" i="11" s="1"/>
  <c r="AA621" i="11"/>
  <c r="AB621" i="11"/>
  <c r="AE621" i="11"/>
  <c r="AH621" i="11"/>
  <c r="A622" i="11"/>
  <c r="I622" i="11"/>
  <c r="L622" i="11"/>
  <c r="N622" i="11"/>
  <c r="O622" i="11"/>
  <c r="R622" i="11"/>
  <c r="U622" i="11"/>
  <c r="W622" i="11"/>
  <c r="Y622" i="11"/>
  <c r="AA622" i="11"/>
  <c r="AB622" i="11"/>
  <c r="AE622" i="11"/>
  <c r="AH622" i="11"/>
  <c r="I623" i="11"/>
  <c r="L623" i="11"/>
  <c r="N623" i="11"/>
  <c r="O623" i="11"/>
  <c r="R623" i="11"/>
  <c r="U623" i="11"/>
  <c r="W623" i="11" s="1"/>
  <c r="Y623" i="11"/>
  <c r="Z623" i="11" s="1"/>
  <c r="AA623" i="11"/>
  <c r="AB623" i="11"/>
  <c r="AE623" i="11"/>
  <c r="AH623" i="11"/>
  <c r="A624" i="11"/>
  <c r="I624" i="11"/>
  <c r="L624" i="11"/>
  <c r="N624" i="11"/>
  <c r="O624" i="11"/>
  <c r="R624" i="11"/>
  <c r="U624" i="11"/>
  <c r="Y624" i="11"/>
  <c r="AA624" i="11"/>
  <c r="AB624" i="11"/>
  <c r="AE624" i="11"/>
  <c r="AH624" i="11"/>
  <c r="I625" i="11"/>
  <c r="L625" i="11"/>
  <c r="N625" i="11"/>
  <c r="O625" i="11"/>
  <c r="R625" i="11"/>
  <c r="U625" i="11"/>
  <c r="W625" i="11" s="1"/>
  <c r="Y625" i="11"/>
  <c r="AA625" i="11"/>
  <c r="AB625" i="11"/>
  <c r="AE625" i="11"/>
  <c r="AH625" i="11"/>
  <c r="I626" i="11"/>
  <c r="L626" i="11"/>
  <c r="N626" i="11"/>
  <c r="O626" i="11"/>
  <c r="R626" i="11"/>
  <c r="U626" i="11"/>
  <c r="Y626" i="11"/>
  <c r="AA626" i="11"/>
  <c r="AB626" i="11"/>
  <c r="AE626" i="11"/>
  <c r="AH626" i="11"/>
  <c r="A627" i="11"/>
  <c r="I627" i="11"/>
  <c r="L627" i="11"/>
  <c r="N627" i="11"/>
  <c r="O627" i="11"/>
  <c r="R627" i="11"/>
  <c r="U627" i="11"/>
  <c r="Y627" i="11"/>
  <c r="AA627" i="11"/>
  <c r="AB627" i="11"/>
  <c r="AE627" i="11"/>
  <c r="AH627" i="11"/>
  <c r="A628" i="11"/>
  <c r="I628" i="11"/>
  <c r="L628" i="11"/>
  <c r="N628" i="11"/>
  <c r="O628" i="11"/>
  <c r="R628" i="11"/>
  <c r="U628" i="11"/>
  <c r="Y628" i="11"/>
  <c r="AA628" i="11"/>
  <c r="AB628" i="11"/>
  <c r="AE628" i="11"/>
  <c r="AH628" i="11"/>
  <c r="A629" i="11"/>
  <c r="I629" i="11"/>
  <c r="L629" i="11"/>
  <c r="N629" i="11"/>
  <c r="O629" i="11"/>
  <c r="R629" i="11"/>
  <c r="U629" i="11"/>
  <c r="Y629" i="11"/>
  <c r="Z629" i="11" s="1"/>
  <c r="AA629" i="11"/>
  <c r="AB629" i="11"/>
  <c r="AE629" i="11"/>
  <c r="AH629" i="11"/>
  <c r="A630" i="11"/>
  <c r="I630" i="11"/>
  <c r="L630" i="11"/>
  <c r="N630" i="11"/>
  <c r="O630" i="11"/>
  <c r="R630" i="11"/>
  <c r="V630" i="11" s="1"/>
  <c r="U630" i="11"/>
  <c r="W630" i="11" s="1"/>
  <c r="Y630" i="11"/>
  <c r="AA630" i="11"/>
  <c r="AB630" i="11"/>
  <c r="AE630" i="11"/>
  <c r="AH630" i="11"/>
  <c r="I631" i="11"/>
  <c r="L631" i="11"/>
  <c r="N631" i="11"/>
  <c r="O631" i="11"/>
  <c r="R631" i="11"/>
  <c r="U631" i="11"/>
  <c r="Y631" i="11"/>
  <c r="AA631" i="11"/>
  <c r="AB631" i="11"/>
  <c r="AE631" i="11"/>
  <c r="AH631" i="11"/>
  <c r="A632" i="11"/>
  <c r="I632" i="11"/>
  <c r="L632" i="11"/>
  <c r="N632" i="11"/>
  <c r="O632" i="11"/>
  <c r="R632" i="11"/>
  <c r="U632" i="11"/>
  <c r="Y632" i="11"/>
  <c r="AA632" i="11"/>
  <c r="AB632" i="11"/>
  <c r="AE632" i="11"/>
  <c r="AH632" i="11"/>
  <c r="A633" i="11"/>
  <c r="I633" i="11"/>
  <c r="L633" i="11"/>
  <c r="N633" i="11"/>
  <c r="O633" i="11"/>
  <c r="R633" i="11"/>
  <c r="U633" i="11"/>
  <c r="Y633" i="11"/>
  <c r="Z633" i="11" s="1"/>
  <c r="AA633" i="11"/>
  <c r="AB633" i="11"/>
  <c r="AE633" i="11"/>
  <c r="AH633" i="11"/>
  <c r="I634" i="11"/>
  <c r="L634" i="11"/>
  <c r="N634" i="11"/>
  <c r="O634" i="11"/>
  <c r="R634" i="11"/>
  <c r="U634" i="11"/>
  <c r="Y634" i="11"/>
  <c r="Z634" i="11" s="1"/>
  <c r="AA634" i="11"/>
  <c r="AB634" i="11"/>
  <c r="AE634" i="11"/>
  <c r="AH634" i="11"/>
  <c r="A635" i="11"/>
  <c r="I635" i="11"/>
  <c r="L635" i="11"/>
  <c r="N635" i="11"/>
  <c r="O635" i="11"/>
  <c r="R635" i="11"/>
  <c r="U635" i="11"/>
  <c r="Y635" i="11"/>
  <c r="Z635" i="11" s="1"/>
  <c r="AA635" i="11"/>
  <c r="AB635" i="11"/>
  <c r="AE635" i="11"/>
  <c r="AH635" i="11"/>
  <c r="A636" i="11"/>
  <c r="I636" i="11"/>
  <c r="L636" i="11"/>
  <c r="N636" i="11"/>
  <c r="W636" i="11" s="1"/>
  <c r="O636" i="11"/>
  <c r="R636" i="11"/>
  <c r="U636" i="11"/>
  <c r="Y636" i="11"/>
  <c r="Z636" i="11" s="1"/>
  <c r="AA636" i="11"/>
  <c r="AB636" i="11"/>
  <c r="AE636" i="11"/>
  <c r="AH636" i="11"/>
  <c r="A637" i="11"/>
  <c r="I637" i="11"/>
  <c r="L637" i="11"/>
  <c r="N637" i="11"/>
  <c r="O637" i="11"/>
  <c r="R637" i="11"/>
  <c r="U637" i="11"/>
  <c r="W637" i="11" s="1"/>
  <c r="Y637" i="11"/>
  <c r="Z637" i="11" s="1"/>
  <c r="AA637" i="11"/>
  <c r="AB637" i="11"/>
  <c r="AE637" i="11"/>
  <c r="AH637" i="11"/>
  <c r="A638" i="11"/>
  <c r="I638" i="11"/>
  <c r="L638" i="11"/>
  <c r="N638" i="11"/>
  <c r="O638" i="11"/>
  <c r="R638" i="11"/>
  <c r="V638" i="11" s="1"/>
  <c r="X638" i="11" s="1"/>
  <c r="U638" i="11"/>
  <c r="W638" i="11" s="1"/>
  <c r="Y638" i="11"/>
  <c r="Z638" i="11" s="1"/>
  <c r="AA638" i="11"/>
  <c r="AB638" i="11"/>
  <c r="AE638" i="11"/>
  <c r="AH638" i="11"/>
  <c r="I639" i="11"/>
  <c r="L639" i="11"/>
  <c r="N639" i="11"/>
  <c r="W639" i="11" s="1"/>
  <c r="O639" i="11"/>
  <c r="R639" i="11"/>
  <c r="U639" i="11"/>
  <c r="Y639" i="11"/>
  <c r="AA639" i="11"/>
  <c r="AB639" i="11"/>
  <c r="AE639" i="11"/>
  <c r="AH639" i="11"/>
  <c r="I640" i="11"/>
  <c r="L640" i="11"/>
  <c r="N640" i="11"/>
  <c r="O640" i="11"/>
  <c r="R640" i="11"/>
  <c r="U640" i="11"/>
  <c r="Y640" i="11"/>
  <c r="AA640" i="11"/>
  <c r="AB640" i="11"/>
  <c r="AE640" i="11"/>
  <c r="AH640" i="11"/>
  <c r="A641" i="11"/>
  <c r="I641" i="11"/>
  <c r="L641" i="11"/>
  <c r="N641" i="11"/>
  <c r="O641" i="11"/>
  <c r="R641" i="11"/>
  <c r="V641" i="11" s="1"/>
  <c r="X641" i="11" s="1"/>
  <c r="U641" i="11"/>
  <c r="Y641" i="11"/>
  <c r="AA641" i="11"/>
  <c r="AB641" i="11"/>
  <c r="AE641" i="11"/>
  <c r="AH641" i="11"/>
  <c r="I642" i="11"/>
  <c r="L642" i="11"/>
  <c r="N642" i="11"/>
  <c r="O642" i="11"/>
  <c r="R642" i="11"/>
  <c r="V642" i="11" s="1"/>
  <c r="X642" i="11" s="1"/>
  <c r="U642" i="11"/>
  <c r="W642" i="11" s="1"/>
  <c r="Y642" i="11"/>
  <c r="Z642" i="11" s="1"/>
  <c r="AA642" i="11"/>
  <c r="AB642" i="11"/>
  <c r="AE642" i="11"/>
  <c r="AH642" i="11"/>
  <c r="A643" i="11"/>
  <c r="I643" i="11"/>
  <c r="L643" i="11"/>
  <c r="N643" i="11"/>
  <c r="O643" i="11"/>
  <c r="R643" i="11"/>
  <c r="V643" i="11" s="1"/>
  <c r="U643" i="11"/>
  <c r="W643" i="11" s="1"/>
  <c r="Y643" i="11"/>
  <c r="AA643" i="11"/>
  <c r="AB643" i="11"/>
  <c r="AE643" i="11"/>
  <c r="AH643" i="11"/>
  <c r="I644" i="11"/>
  <c r="L644" i="11"/>
  <c r="N644" i="11"/>
  <c r="O644" i="11"/>
  <c r="R644" i="11"/>
  <c r="V644" i="11" s="1"/>
  <c r="U644" i="11"/>
  <c r="Y644" i="11"/>
  <c r="AA644" i="11"/>
  <c r="AB644" i="11"/>
  <c r="AE644" i="11"/>
  <c r="AH644" i="11"/>
  <c r="A645" i="11"/>
  <c r="I645" i="11"/>
  <c r="L645" i="11"/>
  <c r="N645" i="11"/>
  <c r="O645" i="11"/>
  <c r="R645" i="11"/>
  <c r="U645" i="11"/>
  <c r="Y645" i="11"/>
  <c r="AA645" i="11"/>
  <c r="AB645" i="11"/>
  <c r="AE645" i="11"/>
  <c r="AH645" i="11"/>
  <c r="I646" i="11"/>
  <c r="L646" i="11"/>
  <c r="N646" i="11"/>
  <c r="O646" i="11"/>
  <c r="R646" i="11"/>
  <c r="V646" i="11" s="1"/>
  <c r="X646" i="11" s="1"/>
  <c r="U646" i="11"/>
  <c r="W646" i="11" s="1"/>
  <c r="Y646" i="11"/>
  <c r="AA646" i="11"/>
  <c r="AB646" i="11"/>
  <c r="AE646" i="11"/>
  <c r="AH646" i="11"/>
  <c r="I647" i="11"/>
  <c r="L647" i="11"/>
  <c r="N647" i="11"/>
  <c r="O647" i="11"/>
  <c r="R647" i="11"/>
  <c r="U647" i="11"/>
  <c r="Y647" i="11"/>
  <c r="AA647" i="11"/>
  <c r="AB647" i="11"/>
  <c r="AE647" i="11"/>
  <c r="AH647" i="11"/>
  <c r="A648" i="11"/>
  <c r="I648" i="11"/>
  <c r="L648" i="11"/>
  <c r="N648" i="11"/>
  <c r="O648" i="11"/>
  <c r="Z648" i="11" s="1"/>
  <c r="R648" i="11"/>
  <c r="V648" i="11" s="1"/>
  <c r="X648" i="11" s="1"/>
  <c r="U648" i="11"/>
  <c r="W648" i="11" s="1"/>
  <c r="Y648" i="11"/>
  <c r="AA648" i="11"/>
  <c r="AB648" i="11"/>
  <c r="AE648" i="11"/>
  <c r="AH648" i="11"/>
  <c r="A649" i="11"/>
  <c r="I649" i="11"/>
  <c r="L649" i="11"/>
  <c r="N649" i="11"/>
  <c r="O649" i="11"/>
  <c r="R649" i="11"/>
  <c r="U649" i="11"/>
  <c r="Y649" i="11"/>
  <c r="AA649" i="11"/>
  <c r="AB649" i="11"/>
  <c r="AE649" i="11"/>
  <c r="AH649" i="11"/>
  <c r="I650" i="11"/>
  <c r="L650" i="11"/>
  <c r="N650" i="11"/>
  <c r="O650" i="11"/>
  <c r="Z650" i="11" s="1"/>
  <c r="R650" i="11"/>
  <c r="V650" i="11" s="1"/>
  <c r="U650" i="11"/>
  <c r="Y650" i="11"/>
  <c r="AA650" i="11"/>
  <c r="AB650" i="11"/>
  <c r="AE650" i="11"/>
  <c r="AH650" i="11"/>
  <c r="A651" i="11"/>
  <c r="I651" i="11"/>
  <c r="L651" i="11"/>
  <c r="N651" i="11"/>
  <c r="O651" i="11"/>
  <c r="R651" i="11"/>
  <c r="V651" i="11" s="1"/>
  <c r="U651" i="11"/>
  <c r="Y651" i="11"/>
  <c r="AA651" i="11"/>
  <c r="AB651" i="11"/>
  <c r="AE651" i="11"/>
  <c r="AH651" i="11"/>
  <c r="A652" i="11"/>
  <c r="I652" i="11"/>
  <c r="L652" i="11"/>
  <c r="N652" i="11"/>
  <c r="O652" i="11"/>
  <c r="R652" i="11"/>
  <c r="V652" i="11" s="1"/>
  <c r="U652" i="11"/>
  <c r="Y652" i="11"/>
  <c r="AA652" i="11"/>
  <c r="AB652" i="11"/>
  <c r="AE652" i="11"/>
  <c r="AH652" i="11"/>
  <c r="A653" i="11"/>
  <c r="I653" i="11"/>
  <c r="L653" i="11"/>
  <c r="N653" i="11"/>
  <c r="O653" i="11"/>
  <c r="R653" i="11"/>
  <c r="U653" i="11"/>
  <c r="Y653" i="11"/>
  <c r="AA653" i="11"/>
  <c r="AB653" i="11"/>
  <c r="AE653" i="11"/>
  <c r="AH653" i="11"/>
  <c r="A654" i="11"/>
  <c r="I654" i="11"/>
  <c r="L654" i="11"/>
  <c r="N654" i="11"/>
  <c r="O654" i="11"/>
  <c r="R654" i="11"/>
  <c r="V654" i="11" s="1"/>
  <c r="U654" i="11"/>
  <c r="W654" i="11" s="1"/>
  <c r="Y654" i="11"/>
  <c r="AA654" i="11"/>
  <c r="AB654" i="11"/>
  <c r="AE654" i="11"/>
  <c r="AH654" i="11"/>
  <c r="I655" i="11"/>
  <c r="L655" i="11"/>
  <c r="N655" i="11"/>
  <c r="O655" i="11"/>
  <c r="R655" i="11"/>
  <c r="V655" i="11" s="1"/>
  <c r="X655" i="11" s="1"/>
  <c r="U655" i="11"/>
  <c r="W655" i="11" s="1"/>
  <c r="Y655" i="11"/>
  <c r="Z655" i="11" s="1"/>
  <c r="AA655" i="11"/>
  <c r="AB655" i="11"/>
  <c r="AE655" i="11"/>
  <c r="AH655" i="11"/>
  <c r="A656" i="11"/>
  <c r="I656" i="11"/>
  <c r="L656" i="11"/>
  <c r="N656" i="11"/>
  <c r="O656" i="11"/>
  <c r="R656" i="11"/>
  <c r="U656" i="11"/>
  <c r="Y656" i="11"/>
  <c r="AA656" i="11"/>
  <c r="AB656" i="11"/>
  <c r="AE656" i="11"/>
  <c r="AH656" i="11"/>
  <c r="A657" i="11"/>
  <c r="I657" i="11"/>
  <c r="L657" i="11"/>
  <c r="N657" i="11"/>
  <c r="O657" i="11"/>
  <c r="R657" i="11"/>
  <c r="V657" i="11" s="1"/>
  <c r="X657" i="11" s="1"/>
  <c r="U657" i="11"/>
  <c r="Y657" i="11"/>
  <c r="AA657" i="11"/>
  <c r="AB657" i="11"/>
  <c r="AE657" i="11"/>
  <c r="AH657" i="11"/>
  <c r="A658" i="11"/>
  <c r="I658" i="11"/>
  <c r="L658" i="11"/>
  <c r="N658" i="11"/>
  <c r="O658" i="11"/>
  <c r="R658" i="11"/>
  <c r="U658" i="11"/>
  <c r="Y658" i="11"/>
  <c r="Z658" i="11" s="1"/>
  <c r="AA658" i="11"/>
  <c r="AB658" i="11"/>
  <c r="AE658" i="11"/>
  <c r="AH658" i="11"/>
  <c r="A659" i="11"/>
  <c r="I659" i="11"/>
  <c r="L659" i="11"/>
  <c r="N659" i="11"/>
  <c r="O659" i="11"/>
  <c r="R659" i="11"/>
  <c r="U659" i="11"/>
  <c r="Y659" i="11"/>
  <c r="AA659" i="11"/>
  <c r="AB659" i="11"/>
  <c r="AE659" i="11"/>
  <c r="AH659" i="11"/>
  <c r="A660" i="11"/>
  <c r="I660" i="11"/>
  <c r="L660" i="11"/>
  <c r="N660" i="11"/>
  <c r="O660" i="11"/>
  <c r="R660" i="11"/>
  <c r="U660" i="11"/>
  <c r="Y660" i="11"/>
  <c r="Z660" i="11" s="1"/>
  <c r="AA660" i="11"/>
  <c r="AB660" i="11"/>
  <c r="AE660" i="11"/>
  <c r="AH660" i="11"/>
  <c r="A661" i="11"/>
  <c r="I661" i="11"/>
  <c r="L661" i="11"/>
  <c r="N661" i="11"/>
  <c r="O661" i="11"/>
  <c r="R661" i="11"/>
  <c r="V661" i="11" s="1"/>
  <c r="U661" i="11"/>
  <c r="W661" i="11" s="1"/>
  <c r="Y661" i="11"/>
  <c r="AA661" i="11"/>
  <c r="AB661" i="11"/>
  <c r="AE661" i="11"/>
  <c r="AH661" i="11"/>
  <c r="A662" i="11"/>
  <c r="I662" i="11"/>
  <c r="L662" i="11"/>
  <c r="N662" i="11"/>
  <c r="O662" i="11"/>
  <c r="R662" i="11"/>
  <c r="U662" i="11"/>
  <c r="W662" i="11" s="1"/>
  <c r="Y662" i="11"/>
  <c r="Z662" i="11" s="1"/>
  <c r="AA662" i="11"/>
  <c r="AB662" i="11"/>
  <c r="AE662" i="11"/>
  <c r="AH662" i="11"/>
  <c r="I663" i="11"/>
  <c r="L663" i="11"/>
  <c r="N663" i="11"/>
  <c r="O663" i="11"/>
  <c r="R663" i="11"/>
  <c r="V663" i="11" s="1"/>
  <c r="X663" i="11" s="1"/>
  <c r="U663" i="11"/>
  <c r="W663" i="11" s="1"/>
  <c r="Y663" i="11"/>
  <c r="AA663" i="11"/>
  <c r="AB663" i="11"/>
  <c r="AE663" i="11"/>
  <c r="AH663" i="11"/>
  <c r="A664" i="11"/>
  <c r="I664" i="11"/>
  <c r="L664" i="11"/>
  <c r="N664" i="11"/>
  <c r="O664" i="11"/>
  <c r="Z664" i="11" s="1"/>
  <c r="R664" i="11"/>
  <c r="V664" i="11" s="1"/>
  <c r="U664" i="11"/>
  <c r="W664" i="11" s="1"/>
  <c r="Y664" i="11"/>
  <c r="AA664" i="11"/>
  <c r="AB664" i="11"/>
  <c r="AE664" i="11"/>
  <c r="AH664" i="11"/>
  <c r="A665" i="11"/>
  <c r="I665" i="11"/>
  <c r="L665" i="11"/>
  <c r="N665" i="11"/>
  <c r="O665" i="11"/>
  <c r="R665" i="11"/>
  <c r="U665" i="11"/>
  <c r="Y665" i="11"/>
  <c r="AA665" i="11"/>
  <c r="AB665" i="11"/>
  <c r="AE665" i="11"/>
  <c r="AH665" i="11"/>
  <c r="I666" i="11"/>
  <c r="L666" i="11"/>
  <c r="N666" i="11"/>
  <c r="O666" i="11"/>
  <c r="R666" i="11"/>
  <c r="U666" i="11"/>
  <c r="Y666" i="11"/>
  <c r="AA666" i="11"/>
  <c r="AB666" i="11"/>
  <c r="AE666" i="11"/>
  <c r="AH666" i="11"/>
  <c r="A667" i="11"/>
  <c r="I667" i="11"/>
  <c r="L667" i="11"/>
  <c r="N667" i="11"/>
  <c r="O667" i="11"/>
  <c r="R667" i="11"/>
  <c r="U667" i="11"/>
  <c r="W667" i="11" s="1"/>
  <c r="Y667" i="11"/>
  <c r="AA667" i="11"/>
  <c r="AB667" i="11"/>
  <c r="AE667" i="11"/>
  <c r="AH667" i="11"/>
  <c r="A668" i="11"/>
  <c r="I668" i="11"/>
  <c r="L668" i="11"/>
  <c r="N668" i="11"/>
  <c r="O668" i="11"/>
  <c r="R668" i="11"/>
  <c r="U668" i="11"/>
  <c r="Y668" i="11"/>
  <c r="AA668" i="11"/>
  <c r="AB668" i="11"/>
  <c r="AE668" i="11"/>
  <c r="AH668" i="11"/>
  <c r="A669" i="11"/>
  <c r="I669" i="11"/>
  <c r="L669" i="11"/>
  <c r="N669" i="11"/>
  <c r="O669" i="11"/>
  <c r="R669" i="11"/>
  <c r="U669" i="11"/>
  <c r="Y669" i="11"/>
  <c r="Z669" i="11"/>
  <c r="AA669" i="11"/>
  <c r="AB669" i="11"/>
  <c r="AE669" i="11"/>
  <c r="AH669" i="11"/>
  <c r="A670" i="11"/>
  <c r="I670" i="11"/>
  <c r="L670" i="11"/>
  <c r="N670" i="11"/>
  <c r="O670" i="11"/>
  <c r="R670" i="11"/>
  <c r="V670" i="11" s="1"/>
  <c r="X670" i="11" s="1"/>
  <c r="U670" i="11"/>
  <c r="W670" i="11"/>
  <c r="Y670" i="11"/>
  <c r="Z670" i="11" s="1"/>
  <c r="AA670" i="11"/>
  <c r="AB670" i="11"/>
  <c r="AE670" i="11"/>
  <c r="AH670" i="11"/>
  <c r="I671" i="11"/>
  <c r="L671" i="11"/>
  <c r="N671" i="11"/>
  <c r="O671" i="11"/>
  <c r="R671" i="11"/>
  <c r="U671" i="11"/>
  <c r="Y671" i="11"/>
  <c r="Z671" i="11" s="1"/>
  <c r="AA671" i="11"/>
  <c r="AB671" i="11"/>
  <c r="AE671" i="11"/>
  <c r="AH671" i="11"/>
  <c r="A672" i="11"/>
  <c r="I672" i="11"/>
  <c r="L672" i="11"/>
  <c r="N672" i="11"/>
  <c r="O672" i="11"/>
  <c r="R672" i="11"/>
  <c r="U672" i="11"/>
  <c r="W672" i="11" s="1"/>
  <c r="Y672" i="11"/>
  <c r="AA672" i="11"/>
  <c r="AB672" i="11"/>
  <c r="AE672" i="11"/>
  <c r="AH672" i="11"/>
  <c r="A673" i="11"/>
  <c r="I673" i="11"/>
  <c r="L673" i="11"/>
  <c r="N673" i="11"/>
  <c r="O673" i="11"/>
  <c r="R673" i="11"/>
  <c r="U673" i="11"/>
  <c r="W673" i="11" s="1"/>
  <c r="Y673" i="11"/>
  <c r="AA673" i="11"/>
  <c r="AB673" i="11"/>
  <c r="AE673" i="11"/>
  <c r="AH673" i="11"/>
  <c r="I674" i="11"/>
  <c r="L674" i="11"/>
  <c r="N674" i="11"/>
  <c r="O674" i="11"/>
  <c r="R674" i="11"/>
  <c r="U674" i="11"/>
  <c r="Y674" i="11"/>
  <c r="AA674" i="11"/>
  <c r="AB674" i="11"/>
  <c r="AE674" i="11"/>
  <c r="AH674" i="11"/>
  <c r="A675" i="11"/>
  <c r="I675" i="11"/>
  <c r="L675" i="11"/>
  <c r="N675" i="11"/>
  <c r="O675" i="11"/>
  <c r="R675" i="11"/>
  <c r="U675" i="11"/>
  <c r="Y675" i="11"/>
  <c r="AA675" i="11"/>
  <c r="AB675" i="11"/>
  <c r="AE675" i="11"/>
  <c r="AH675" i="11"/>
  <c r="A676" i="11"/>
  <c r="I676" i="11"/>
  <c r="L676" i="11"/>
  <c r="N676" i="11"/>
  <c r="O676" i="11"/>
  <c r="Z676" i="11" s="1"/>
  <c r="R676" i="11"/>
  <c r="V676" i="11" s="1"/>
  <c r="U676" i="11"/>
  <c r="Y676" i="11"/>
  <c r="AA676" i="11"/>
  <c r="AB676" i="11"/>
  <c r="AE676" i="11"/>
  <c r="AH676" i="11"/>
  <c r="A677" i="11"/>
  <c r="I677" i="11"/>
  <c r="L677" i="11"/>
  <c r="N677" i="11"/>
  <c r="O677" i="11"/>
  <c r="R677" i="11"/>
  <c r="V677" i="11" s="1"/>
  <c r="U677" i="11"/>
  <c r="W677" i="11" s="1"/>
  <c r="Y677" i="11"/>
  <c r="AA677" i="11"/>
  <c r="AB677" i="11"/>
  <c r="AE677" i="11"/>
  <c r="AH677" i="11"/>
  <c r="A678" i="11"/>
  <c r="I678" i="11"/>
  <c r="L678" i="11"/>
  <c r="N678" i="11"/>
  <c r="O678" i="11"/>
  <c r="R678" i="11"/>
  <c r="U678" i="11"/>
  <c r="Y678" i="11"/>
  <c r="AA678" i="11"/>
  <c r="AB678" i="11"/>
  <c r="AE678" i="11"/>
  <c r="AH678" i="11"/>
  <c r="I679" i="11"/>
  <c r="L679" i="11"/>
  <c r="N679" i="11"/>
  <c r="O679" i="11"/>
  <c r="R679" i="11"/>
  <c r="U679" i="11"/>
  <c r="Y679" i="11"/>
  <c r="AA679" i="11"/>
  <c r="AB679" i="11"/>
  <c r="AE679" i="11"/>
  <c r="AH679" i="11"/>
  <c r="A680" i="11"/>
  <c r="I680" i="11"/>
  <c r="L680" i="11"/>
  <c r="N680" i="11"/>
  <c r="O680" i="11"/>
  <c r="Z680" i="11" s="1"/>
  <c r="R680" i="11"/>
  <c r="U680" i="11"/>
  <c r="Y680" i="11"/>
  <c r="AA680" i="11"/>
  <c r="AB680" i="11"/>
  <c r="AE680" i="11"/>
  <c r="AH680" i="11"/>
  <c r="A681" i="11"/>
  <c r="I681" i="11"/>
  <c r="L681" i="11"/>
  <c r="N681" i="11"/>
  <c r="O681" i="11"/>
  <c r="Z681" i="11" s="1"/>
  <c r="R681" i="11"/>
  <c r="U681" i="11"/>
  <c r="Y681" i="11"/>
  <c r="AA681" i="11"/>
  <c r="AB681" i="11"/>
  <c r="AE681" i="11"/>
  <c r="AH681" i="11"/>
  <c r="I682" i="11"/>
  <c r="L682" i="11"/>
  <c r="N682" i="11"/>
  <c r="O682" i="11"/>
  <c r="Z682" i="11" s="1"/>
  <c r="R682" i="11"/>
  <c r="U682" i="11"/>
  <c r="Y682" i="11"/>
  <c r="AA682" i="11"/>
  <c r="AB682" i="11"/>
  <c r="AE682" i="11"/>
  <c r="AH682" i="11"/>
  <c r="A683" i="11"/>
  <c r="I683" i="11"/>
  <c r="L683" i="11"/>
  <c r="N683" i="11"/>
  <c r="O683" i="11"/>
  <c r="R683" i="11"/>
  <c r="U683" i="11"/>
  <c r="Y683" i="11"/>
  <c r="AA683" i="11"/>
  <c r="AB683" i="11"/>
  <c r="AE683" i="11"/>
  <c r="AH683" i="11"/>
  <c r="A684" i="11"/>
  <c r="I684" i="11"/>
  <c r="L684" i="11"/>
  <c r="N684" i="11"/>
  <c r="W684" i="11" s="1"/>
  <c r="O684" i="11"/>
  <c r="R684" i="11"/>
  <c r="U684" i="11"/>
  <c r="Y684" i="11"/>
  <c r="AA684" i="11"/>
  <c r="AB684" i="11"/>
  <c r="AE684" i="11"/>
  <c r="AH684" i="11"/>
  <c r="A685" i="11"/>
  <c r="I685" i="11"/>
  <c r="L685" i="11"/>
  <c r="N685" i="11"/>
  <c r="O685" i="11"/>
  <c r="R685" i="11"/>
  <c r="U685" i="11"/>
  <c r="W685" i="11" s="1"/>
  <c r="Y685" i="11"/>
  <c r="AA685" i="11"/>
  <c r="AB685" i="11"/>
  <c r="AE685" i="11"/>
  <c r="AH685" i="11"/>
  <c r="A686" i="11"/>
  <c r="I686" i="11"/>
  <c r="L686" i="11"/>
  <c r="N686" i="11"/>
  <c r="O686" i="11"/>
  <c r="R686" i="11"/>
  <c r="U686" i="11"/>
  <c r="W686" i="11" s="1"/>
  <c r="Y686" i="11"/>
  <c r="AA686" i="11"/>
  <c r="AB686" i="11"/>
  <c r="AE686" i="11"/>
  <c r="AH686" i="11"/>
  <c r="I687" i="11"/>
  <c r="L687" i="11"/>
  <c r="N687" i="11"/>
  <c r="O687" i="11"/>
  <c r="R687" i="11"/>
  <c r="U687" i="11"/>
  <c r="Y687" i="11"/>
  <c r="Z687" i="11" s="1"/>
  <c r="AA687" i="11"/>
  <c r="AB687" i="11"/>
  <c r="AE687" i="11"/>
  <c r="AH687" i="11"/>
  <c r="A688" i="11"/>
  <c r="I688" i="11"/>
  <c r="L688" i="11"/>
  <c r="N688" i="11"/>
  <c r="O688" i="11"/>
  <c r="R688" i="11"/>
  <c r="V688" i="11" s="1"/>
  <c r="X688" i="11" s="1"/>
  <c r="U688" i="11"/>
  <c r="W688" i="11" s="1"/>
  <c r="Y688" i="11"/>
  <c r="AA688" i="11"/>
  <c r="AB688" i="11"/>
  <c r="AE688" i="11"/>
  <c r="AH688" i="11"/>
  <c r="A689" i="11"/>
  <c r="I689" i="11"/>
  <c r="L689" i="11"/>
  <c r="N689" i="11"/>
  <c r="O689" i="11"/>
  <c r="R689" i="11"/>
  <c r="U689" i="11"/>
  <c r="Y689" i="11"/>
  <c r="AA689" i="11"/>
  <c r="AB689" i="11"/>
  <c r="AE689" i="11"/>
  <c r="AH689" i="11"/>
  <c r="I690" i="11"/>
  <c r="L690" i="11"/>
  <c r="N690" i="11"/>
  <c r="O690" i="11"/>
  <c r="R690" i="11"/>
  <c r="U690" i="11"/>
  <c r="Y690" i="11"/>
  <c r="AA690" i="11"/>
  <c r="AB690" i="11"/>
  <c r="AE690" i="11"/>
  <c r="AH690" i="11"/>
  <c r="A691" i="11"/>
  <c r="I691" i="11"/>
  <c r="L691" i="11"/>
  <c r="N691" i="11"/>
  <c r="O691" i="11"/>
  <c r="R691" i="11"/>
  <c r="U691" i="11"/>
  <c r="Y691" i="11"/>
  <c r="Z691" i="11" s="1"/>
  <c r="AA691" i="11"/>
  <c r="AB691" i="11"/>
  <c r="AE691" i="11"/>
  <c r="AH691" i="11"/>
  <c r="A692" i="11"/>
  <c r="I692" i="11"/>
  <c r="L692" i="11"/>
  <c r="N692" i="11"/>
  <c r="O692" i="11"/>
  <c r="R692" i="11"/>
  <c r="V692" i="11" s="1"/>
  <c r="X692" i="11" s="1"/>
  <c r="U692" i="11"/>
  <c r="Y692" i="11"/>
  <c r="Z692" i="11" s="1"/>
  <c r="AA692" i="11"/>
  <c r="AB692" i="11"/>
  <c r="AE692" i="11"/>
  <c r="AH692" i="11"/>
  <c r="I693" i="11"/>
  <c r="L693" i="11"/>
  <c r="N693" i="11"/>
  <c r="O693" i="11"/>
  <c r="R693" i="11"/>
  <c r="V693" i="11" s="1"/>
  <c r="U693" i="11"/>
  <c r="W693" i="11" s="1"/>
  <c r="Y693" i="11"/>
  <c r="AA693" i="11"/>
  <c r="AB693" i="11"/>
  <c r="AE693" i="11"/>
  <c r="AH693" i="11"/>
  <c r="A694" i="11"/>
  <c r="I694" i="11"/>
  <c r="L694" i="11"/>
  <c r="N694" i="11"/>
  <c r="O694" i="11"/>
  <c r="Z694" i="11" s="1"/>
  <c r="R694" i="11"/>
  <c r="U694" i="11"/>
  <c r="Y694" i="11"/>
  <c r="AA694" i="11"/>
  <c r="AB694" i="11"/>
  <c r="AE694" i="11"/>
  <c r="AH694" i="11"/>
  <c r="I695" i="11"/>
  <c r="L695" i="11"/>
  <c r="N695" i="11"/>
  <c r="O695" i="11"/>
  <c r="R695" i="11"/>
  <c r="U695" i="11"/>
  <c r="Y695" i="11"/>
  <c r="AA695" i="11"/>
  <c r="AB695" i="11"/>
  <c r="AE695" i="11"/>
  <c r="AH695" i="11"/>
  <c r="A696" i="11"/>
  <c r="I696" i="11"/>
  <c r="L696" i="11"/>
  <c r="N696" i="11"/>
  <c r="O696" i="11"/>
  <c r="Z696" i="11" s="1"/>
  <c r="R696" i="11"/>
  <c r="U696" i="11"/>
  <c r="Y696" i="11"/>
  <c r="AA696" i="11"/>
  <c r="AB696" i="11"/>
  <c r="AE696" i="11"/>
  <c r="AH696" i="11"/>
  <c r="A697" i="11"/>
  <c r="I697" i="11"/>
  <c r="L697" i="11"/>
  <c r="N697" i="11"/>
  <c r="W697" i="11" s="1"/>
  <c r="O697" i="11"/>
  <c r="R697" i="11"/>
  <c r="U697" i="11"/>
  <c r="Y697" i="11"/>
  <c r="AA697" i="11"/>
  <c r="AB697" i="11"/>
  <c r="AE697" i="11"/>
  <c r="AH697" i="11"/>
  <c r="I698" i="11"/>
  <c r="L698" i="11"/>
  <c r="N698" i="11"/>
  <c r="O698" i="11"/>
  <c r="R698" i="11"/>
  <c r="U698" i="11"/>
  <c r="Y698" i="11"/>
  <c r="AA698" i="11"/>
  <c r="AB698" i="11"/>
  <c r="AE698" i="11"/>
  <c r="AH698" i="11"/>
  <c r="A699" i="11"/>
  <c r="I699" i="11"/>
  <c r="L699" i="11"/>
  <c r="N699" i="11"/>
  <c r="W699" i="11" s="1"/>
  <c r="O699" i="11"/>
  <c r="R699" i="11"/>
  <c r="V699" i="11" s="1"/>
  <c r="X699" i="11" s="1"/>
  <c r="U699" i="11"/>
  <c r="Y699" i="11"/>
  <c r="AA699" i="11"/>
  <c r="AB699" i="11"/>
  <c r="AE699" i="11"/>
  <c r="AH699" i="11"/>
  <c r="A700" i="11"/>
  <c r="I700" i="11"/>
  <c r="L700" i="11"/>
  <c r="N700" i="11"/>
  <c r="O700" i="11"/>
  <c r="R700" i="11"/>
  <c r="U700" i="11"/>
  <c r="Y700" i="11"/>
  <c r="AA700" i="11"/>
  <c r="AB700" i="11"/>
  <c r="AE700" i="11"/>
  <c r="AH700" i="11"/>
  <c r="I701" i="11"/>
  <c r="L701" i="11"/>
  <c r="N701" i="11"/>
  <c r="O701" i="11"/>
  <c r="R701" i="11"/>
  <c r="V701" i="11" s="1"/>
  <c r="U701" i="11"/>
  <c r="W701" i="11" s="1"/>
  <c r="Y701" i="11"/>
  <c r="Z701" i="11" s="1"/>
  <c r="AA701" i="11"/>
  <c r="AB701" i="11"/>
  <c r="AE701" i="11"/>
  <c r="AH701" i="11"/>
  <c r="I702" i="11"/>
  <c r="L702" i="11"/>
  <c r="N702" i="11"/>
  <c r="O702" i="11"/>
  <c r="R702" i="11"/>
  <c r="V702" i="11" s="1"/>
  <c r="U702" i="11"/>
  <c r="Y702" i="11"/>
  <c r="AA702" i="11"/>
  <c r="AB702" i="11"/>
  <c r="AE702" i="11"/>
  <c r="AH702" i="11"/>
  <c r="I703" i="11"/>
  <c r="L703" i="11"/>
  <c r="N703" i="11"/>
  <c r="O703" i="11"/>
  <c r="R703" i="11"/>
  <c r="V703" i="11" s="1"/>
  <c r="X703" i="11" s="1"/>
  <c r="U703" i="11"/>
  <c r="W703" i="11" s="1"/>
  <c r="Y703" i="11"/>
  <c r="AA703" i="11"/>
  <c r="AB703" i="11"/>
  <c r="AE703" i="11"/>
  <c r="AH703" i="11"/>
  <c r="A704" i="11"/>
  <c r="I704" i="11"/>
  <c r="L704" i="11"/>
  <c r="N704" i="11"/>
  <c r="O704" i="11"/>
  <c r="Z704" i="11" s="1"/>
  <c r="R704" i="11"/>
  <c r="U704" i="11"/>
  <c r="Y704" i="11"/>
  <c r="AA704" i="11"/>
  <c r="AB704" i="11"/>
  <c r="AE704" i="11"/>
  <c r="AH704" i="11"/>
  <c r="A705" i="11"/>
  <c r="I705" i="11"/>
  <c r="L705" i="11"/>
  <c r="N705" i="11"/>
  <c r="O705" i="11"/>
  <c r="R705" i="11"/>
  <c r="U705" i="11"/>
  <c r="Y705" i="11"/>
  <c r="AA705" i="11"/>
  <c r="AB705" i="11"/>
  <c r="AE705" i="11"/>
  <c r="AH705" i="11"/>
  <c r="I706" i="11"/>
  <c r="L706" i="11"/>
  <c r="N706" i="11"/>
  <c r="O706" i="11"/>
  <c r="R706" i="11"/>
  <c r="V706" i="11" s="1"/>
  <c r="X706" i="11" s="1"/>
  <c r="U706" i="11"/>
  <c r="Y706" i="11"/>
  <c r="Z706" i="11" s="1"/>
  <c r="AA706" i="11"/>
  <c r="AB706" i="11"/>
  <c r="AE706" i="11"/>
  <c r="AH706" i="11"/>
  <c r="A707" i="11"/>
  <c r="I707" i="11"/>
  <c r="L707" i="11"/>
  <c r="N707" i="11"/>
  <c r="O707" i="11"/>
  <c r="R707" i="11"/>
  <c r="U707" i="11"/>
  <c r="W707" i="11" s="1"/>
  <c r="Y707" i="11"/>
  <c r="AA707" i="11"/>
  <c r="AB707" i="11"/>
  <c r="AE707" i="11"/>
  <c r="AH707" i="11"/>
  <c r="I708" i="11"/>
  <c r="L708" i="11"/>
  <c r="N708" i="11"/>
  <c r="O708" i="11"/>
  <c r="R708" i="11"/>
  <c r="V708" i="11" s="1"/>
  <c r="X708" i="11" s="1"/>
  <c r="U708" i="11"/>
  <c r="W708" i="11" s="1"/>
  <c r="Y708" i="11"/>
  <c r="AA708" i="11"/>
  <c r="AB708" i="11"/>
  <c r="AE708" i="11"/>
  <c r="AH708" i="11"/>
  <c r="A709" i="11"/>
  <c r="I709" i="11"/>
  <c r="L709" i="11"/>
  <c r="N709" i="11"/>
  <c r="O709" i="11"/>
  <c r="R709" i="11"/>
  <c r="V709" i="11" s="1"/>
  <c r="U709" i="11"/>
  <c r="Y709" i="11"/>
  <c r="AA709" i="11"/>
  <c r="AB709" i="11"/>
  <c r="AE709" i="11"/>
  <c r="AH709" i="11"/>
  <c r="A710" i="11"/>
  <c r="I710" i="11"/>
  <c r="L710" i="11"/>
  <c r="N710" i="11"/>
  <c r="O710" i="11"/>
  <c r="R710" i="11"/>
  <c r="V710" i="11" s="1"/>
  <c r="X710" i="11" s="1"/>
  <c r="U710" i="11"/>
  <c r="Y710" i="11"/>
  <c r="AA710" i="11"/>
  <c r="AB710" i="11"/>
  <c r="AE710" i="11"/>
  <c r="AH710" i="11"/>
  <c r="I711" i="11"/>
  <c r="L711" i="11"/>
  <c r="N711" i="11"/>
  <c r="O711" i="11"/>
  <c r="Z711" i="11" s="1"/>
  <c r="R711" i="11"/>
  <c r="U711" i="11"/>
  <c r="Y711" i="11"/>
  <c r="AA711" i="11"/>
  <c r="AB711" i="11"/>
  <c r="AE711" i="11"/>
  <c r="AH711" i="11"/>
  <c r="A712" i="11"/>
  <c r="I712" i="11"/>
  <c r="L712" i="11"/>
  <c r="N712" i="11"/>
  <c r="W712" i="11" s="1"/>
  <c r="O712" i="11"/>
  <c r="Z712" i="11" s="1"/>
  <c r="R712" i="11"/>
  <c r="V712" i="11" s="1"/>
  <c r="X712" i="11" s="1"/>
  <c r="U712" i="11"/>
  <c r="Y712" i="11"/>
  <c r="AA712" i="11"/>
  <c r="AB712" i="11"/>
  <c r="AE712" i="11"/>
  <c r="AH712" i="11"/>
  <c r="A713" i="11"/>
  <c r="I713" i="11"/>
  <c r="L713" i="11"/>
  <c r="N713" i="11"/>
  <c r="O713" i="11"/>
  <c r="R713" i="11"/>
  <c r="U713" i="11"/>
  <c r="W713" i="11" s="1"/>
  <c r="Y713" i="11"/>
  <c r="Z713" i="11" s="1"/>
  <c r="AA713" i="11"/>
  <c r="AB713" i="11"/>
  <c r="AE713" i="11"/>
  <c r="AH713" i="11"/>
  <c r="I714" i="11"/>
  <c r="L714" i="11"/>
  <c r="N714" i="11"/>
  <c r="O714" i="11"/>
  <c r="R714" i="11"/>
  <c r="V714" i="11" s="1"/>
  <c r="U714" i="11"/>
  <c r="W714" i="11" s="1"/>
  <c r="Y714" i="11"/>
  <c r="AA714" i="11"/>
  <c r="AB714" i="11"/>
  <c r="AE714" i="11"/>
  <c r="AH714" i="11"/>
  <c r="A715" i="11"/>
  <c r="I715" i="11"/>
  <c r="L715" i="11"/>
  <c r="N715" i="11"/>
  <c r="O715" i="11"/>
  <c r="R715" i="11"/>
  <c r="V715" i="11" s="1"/>
  <c r="U715" i="11"/>
  <c r="W715" i="11" s="1"/>
  <c r="Y715" i="11"/>
  <c r="AA715" i="11"/>
  <c r="AB715" i="11"/>
  <c r="AE715" i="11"/>
  <c r="AH715" i="11"/>
  <c r="A716" i="11"/>
  <c r="I716" i="11"/>
  <c r="L716" i="11"/>
  <c r="N716" i="11"/>
  <c r="O716" i="11"/>
  <c r="R716" i="11"/>
  <c r="V716" i="11" s="1"/>
  <c r="U716" i="11"/>
  <c r="Y716" i="11"/>
  <c r="Z716" i="11" s="1"/>
  <c r="AA716" i="11"/>
  <c r="AB716" i="11"/>
  <c r="AE716" i="11"/>
  <c r="AH716" i="11"/>
  <c r="A717" i="11"/>
  <c r="I717" i="11"/>
  <c r="L717" i="11"/>
  <c r="N717" i="11"/>
  <c r="O717" i="11"/>
  <c r="R717" i="11"/>
  <c r="V717" i="11" s="1"/>
  <c r="U717" i="11"/>
  <c r="W717" i="11"/>
  <c r="Y717" i="11"/>
  <c r="AA717" i="11"/>
  <c r="AB717" i="11"/>
  <c r="AE717" i="11"/>
  <c r="AH717" i="11"/>
  <c r="A718" i="11"/>
  <c r="I718" i="11"/>
  <c r="L718" i="11"/>
  <c r="N718" i="11"/>
  <c r="O718" i="11"/>
  <c r="R718" i="11"/>
  <c r="V718" i="11" s="1"/>
  <c r="U718" i="11"/>
  <c r="W718" i="11" s="1"/>
  <c r="Y718" i="11"/>
  <c r="Z718" i="11" s="1"/>
  <c r="AA718" i="11"/>
  <c r="AB718" i="11"/>
  <c r="AE718" i="11"/>
  <c r="AH718" i="11"/>
  <c r="I719" i="11"/>
  <c r="L719" i="11"/>
  <c r="N719" i="11"/>
  <c r="O719" i="11"/>
  <c r="R719" i="11"/>
  <c r="V719" i="11" s="1"/>
  <c r="U719" i="11"/>
  <c r="W719" i="11" s="1"/>
  <c r="Y719" i="11"/>
  <c r="Z719" i="11" s="1"/>
  <c r="AA719" i="11"/>
  <c r="AB719" i="11"/>
  <c r="AE719" i="11"/>
  <c r="AH719" i="11"/>
  <c r="A720" i="11"/>
  <c r="I720" i="11"/>
  <c r="L720" i="11"/>
  <c r="N720" i="11"/>
  <c r="O720" i="11"/>
  <c r="R720" i="11"/>
  <c r="U720" i="11"/>
  <c r="Y720" i="11"/>
  <c r="AA720" i="11"/>
  <c r="AB720" i="11"/>
  <c r="AE720" i="11"/>
  <c r="AH720" i="11"/>
  <c r="A721" i="11"/>
  <c r="I721" i="11"/>
  <c r="L721" i="11"/>
  <c r="N721" i="11"/>
  <c r="O721" i="11"/>
  <c r="R721" i="11"/>
  <c r="U721" i="11"/>
  <c r="Y721" i="11"/>
  <c r="AA721" i="11"/>
  <c r="AB721" i="11"/>
  <c r="AE721" i="11"/>
  <c r="AH721" i="11"/>
  <c r="A722" i="11"/>
  <c r="I722" i="11"/>
  <c r="L722" i="11"/>
  <c r="N722" i="11"/>
  <c r="O722" i="11"/>
  <c r="R722" i="11"/>
  <c r="U722" i="11"/>
  <c r="Y722" i="11"/>
  <c r="Z722" i="11" s="1"/>
  <c r="AA722" i="11"/>
  <c r="AB722" i="11"/>
  <c r="AE722" i="11"/>
  <c r="AH722" i="11"/>
  <c r="A723" i="11"/>
  <c r="I723" i="11"/>
  <c r="L723" i="11"/>
  <c r="N723" i="11"/>
  <c r="O723" i="11"/>
  <c r="R723" i="11"/>
  <c r="V723" i="11" s="1"/>
  <c r="U723" i="11"/>
  <c r="Y723" i="11"/>
  <c r="AA723" i="11"/>
  <c r="AB723" i="11"/>
  <c r="AE723" i="11"/>
  <c r="AH723" i="11"/>
  <c r="I724" i="11"/>
  <c r="L724" i="11"/>
  <c r="N724" i="11"/>
  <c r="O724" i="11"/>
  <c r="R724" i="11"/>
  <c r="U724" i="11"/>
  <c r="Y724" i="11"/>
  <c r="AA724" i="11"/>
  <c r="AB724" i="11"/>
  <c r="AE724" i="11"/>
  <c r="AH724" i="11"/>
  <c r="A725" i="11"/>
  <c r="I725" i="11"/>
  <c r="L725" i="11"/>
  <c r="N725" i="11"/>
  <c r="O725" i="11"/>
  <c r="R725" i="11"/>
  <c r="U725" i="11"/>
  <c r="Y725" i="11"/>
  <c r="AA725" i="11"/>
  <c r="AB725" i="11"/>
  <c r="AE725" i="11"/>
  <c r="AH725" i="11"/>
  <c r="A726" i="11"/>
  <c r="I726" i="11"/>
  <c r="L726" i="11"/>
  <c r="N726" i="11"/>
  <c r="O726" i="11"/>
  <c r="R726" i="11"/>
  <c r="U726" i="11"/>
  <c r="Y726" i="11"/>
  <c r="AA726" i="11"/>
  <c r="AB726" i="11"/>
  <c r="AE726" i="11"/>
  <c r="AH726" i="11"/>
  <c r="I727" i="11"/>
  <c r="L727" i="11"/>
  <c r="N727" i="11"/>
  <c r="O727" i="11"/>
  <c r="Z727" i="11" s="1"/>
  <c r="R727" i="11"/>
  <c r="U727" i="11"/>
  <c r="Y727" i="11"/>
  <c r="AA727" i="11"/>
  <c r="AB727" i="11"/>
  <c r="AE727" i="11"/>
  <c r="AH727" i="11"/>
  <c r="A728" i="11"/>
  <c r="I728" i="11"/>
  <c r="L728" i="11"/>
  <c r="N728" i="11"/>
  <c r="O728" i="11"/>
  <c r="Z728" i="11" s="1"/>
  <c r="R728" i="11"/>
  <c r="U728" i="11"/>
  <c r="Y728" i="11"/>
  <c r="AA728" i="11"/>
  <c r="AB728" i="11"/>
  <c r="AE728" i="11"/>
  <c r="AH728" i="11"/>
  <c r="A729" i="11"/>
  <c r="I729" i="11"/>
  <c r="L729" i="11"/>
  <c r="N729" i="11"/>
  <c r="O729" i="11"/>
  <c r="R729" i="11"/>
  <c r="U729" i="11"/>
  <c r="Y729" i="11"/>
  <c r="AA729" i="11"/>
  <c r="AB729" i="11"/>
  <c r="AE729" i="11"/>
  <c r="AH729" i="11"/>
  <c r="I730" i="11"/>
  <c r="L730" i="11"/>
  <c r="N730" i="11"/>
  <c r="O730" i="11"/>
  <c r="R730" i="11"/>
  <c r="U730" i="11"/>
  <c r="Y730" i="11"/>
  <c r="AA730" i="11"/>
  <c r="AB730" i="11"/>
  <c r="AE730" i="11"/>
  <c r="AH730" i="11"/>
  <c r="A731" i="11"/>
  <c r="I731" i="11"/>
  <c r="L731" i="11"/>
  <c r="N731" i="11"/>
  <c r="O731" i="11"/>
  <c r="R731" i="11"/>
  <c r="U731" i="11"/>
  <c r="Y731" i="11"/>
  <c r="AA731" i="11"/>
  <c r="AB731" i="11"/>
  <c r="AE731" i="11"/>
  <c r="AH731" i="11"/>
  <c r="A732" i="11"/>
  <c r="I732" i="11"/>
  <c r="L732" i="11"/>
  <c r="N732" i="11"/>
  <c r="W732" i="11" s="1"/>
  <c r="O732" i="11"/>
  <c r="R732" i="11"/>
  <c r="V732" i="11" s="1"/>
  <c r="X732" i="11" s="1"/>
  <c r="U732" i="11"/>
  <c r="Y732" i="11"/>
  <c r="AA732" i="11"/>
  <c r="AB732" i="11"/>
  <c r="AE732" i="11"/>
  <c r="AH732" i="11"/>
  <c r="A733" i="11"/>
  <c r="I733" i="11"/>
  <c r="L733" i="11"/>
  <c r="N733" i="11"/>
  <c r="O733" i="11"/>
  <c r="R733" i="11"/>
  <c r="U733" i="11"/>
  <c r="W733" i="11" s="1"/>
  <c r="Y733" i="11"/>
  <c r="Z733" i="11" s="1"/>
  <c r="AA733" i="11"/>
  <c r="AB733" i="11"/>
  <c r="AE733" i="11"/>
  <c r="AH733" i="11"/>
  <c r="A734" i="11"/>
  <c r="I734" i="11"/>
  <c r="L734" i="11"/>
  <c r="N734" i="11"/>
  <c r="O734" i="11"/>
  <c r="R734" i="11"/>
  <c r="U734" i="11"/>
  <c r="W734" i="11" s="1"/>
  <c r="Y734" i="11"/>
  <c r="AA734" i="11"/>
  <c r="AB734" i="11"/>
  <c r="AE734" i="11"/>
  <c r="AH734" i="11"/>
  <c r="I735" i="11"/>
  <c r="L735" i="11"/>
  <c r="N735" i="11"/>
  <c r="O735" i="11"/>
  <c r="R735" i="11"/>
  <c r="U735" i="11"/>
  <c r="Y735" i="11"/>
  <c r="Z735" i="11" s="1"/>
  <c r="AA735" i="11"/>
  <c r="AB735" i="11"/>
  <c r="AE735" i="11"/>
  <c r="AH735" i="11"/>
  <c r="I736" i="11"/>
  <c r="L736" i="11"/>
  <c r="N736" i="11"/>
  <c r="O736" i="11"/>
  <c r="R736" i="11"/>
  <c r="U736" i="11"/>
  <c r="Y736" i="11"/>
  <c r="Z736" i="11" s="1"/>
  <c r="AA736" i="11"/>
  <c r="AB736" i="11"/>
  <c r="AE736" i="11"/>
  <c r="AH736" i="11"/>
  <c r="A737" i="11"/>
  <c r="I737" i="11"/>
  <c r="L737" i="11"/>
  <c r="N737" i="11"/>
  <c r="O737" i="11"/>
  <c r="R737" i="11"/>
  <c r="U737" i="11"/>
  <c r="W737" i="11" s="1"/>
  <c r="Y737" i="11"/>
  <c r="Z737" i="11" s="1"/>
  <c r="AA737" i="11"/>
  <c r="AB737" i="11"/>
  <c r="AE737" i="11"/>
  <c r="AH737" i="11"/>
  <c r="I738" i="11"/>
  <c r="L738" i="11"/>
  <c r="N738" i="11"/>
  <c r="O738" i="11"/>
  <c r="R738" i="11"/>
  <c r="V738" i="11" s="1"/>
  <c r="U738" i="11"/>
  <c r="Y738" i="11"/>
  <c r="Z738" i="11" s="1"/>
  <c r="AA738" i="11"/>
  <c r="AB738" i="11"/>
  <c r="AE738" i="11"/>
  <c r="AH738" i="11"/>
  <c r="A739" i="11"/>
  <c r="I739" i="11"/>
  <c r="L739" i="11"/>
  <c r="N739" i="11"/>
  <c r="O739" i="11"/>
  <c r="R739" i="11"/>
  <c r="V739" i="11" s="1"/>
  <c r="X739" i="11" s="1"/>
  <c r="U739" i="11"/>
  <c r="W739" i="11"/>
  <c r="Y739" i="11"/>
  <c r="AA739" i="11"/>
  <c r="AB739" i="11"/>
  <c r="AE739" i="11"/>
  <c r="AH739" i="11"/>
  <c r="A740" i="11"/>
  <c r="I740" i="11"/>
  <c r="L740" i="11"/>
  <c r="N740" i="11"/>
  <c r="O740" i="11"/>
  <c r="Z740" i="11" s="1"/>
  <c r="R740" i="11"/>
  <c r="V740" i="11" s="1"/>
  <c r="U740" i="11"/>
  <c r="Y740" i="11"/>
  <c r="AA740" i="11"/>
  <c r="AB740" i="11"/>
  <c r="AE740" i="11"/>
  <c r="AH740" i="11"/>
  <c r="A741" i="11"/>
  <c r="I741" i="11"/>
  <c r="L741" i="11"/>
  <c r="N741" i="11"/>
  <c r="O741" i="11"/>
  <c r="R741" i="11"/>
  <c r="V741" i="11" s="1"/>
  <c r="U741" i="11"/>
  <c r="W741" i="11" s="1"/>
  <c r="Y741" i="11"/>
  <c r="AA741" i="11"/>
  <c r="AB741" i="11"/>
  <c r="AE741" i="11"/>
  <c r="AH741" i="11"/>
  <c r="A742" i="11"/>
  <c r="I742" i="11"/>
  <c r="L742" i="11"/>
  <c r="N742" i="11"/>
  <c r="O742" i="11"/>
  <c r="Z742" i="11" s="1"/>
  <c r="R742" i="11"/>
  <c r="U742" i="11"/>
  <c r="Y742" i="11"/>
  <c r="AA742" i="11"/>
  <c r="AB742" i="11"/>
  <c r="AE742" i="11"/>
  <c r="AH742" i="11"/>
  <c r="A743" i="11"/>
  <c r="I743" i="11"/>
  <c r="L743" i="11"/>
  <c r="N743" i="11"/>
  <c r="O743" i="11"/>
  <c r="R743" i="11"/>
  <c r="U743" i="11"/>
  <c r="Y743" i="11"/>
  <c r="AA743" i="11"/>
  <c r="AB743" i="11"/>
  <c r="AE743" i="11"/>
  <c r="AH743" i="11"/>
  <c r="I744" i="11"/>
  <c r="L744" i="11"/>
  <c r="N744" i="11"/>
  <c r="O744" i="11"/>
  <c r="R744" i="11"/>
  <c r="U744" i="11"/>
  <c r="Y744" i="11"/>
  <c r="AA744" i="11"/>
  <c r="AB744" i="11"/>
  <c r="AE744" i="11"/>
  <c r="AH744" i="11"/>
  <c r="A745" i="11"/>
  <c r="I745" i="11"/>
  <c r="L745" i="11"/>
  <c r="N745" i="11"/>
  <c r="O745" i="11"/>
  <c r="Z745" i="11" s="1"/>
  <c r="R745" i="11"/>
  <c r="V745" i="11" s="1"/>
  <c r="X745" i="11" s="1"/>
  <c r="U745" i="11"/>
  <c r="W745" i="11" s="1"/>
  <c r="Y745" i="11"/>
  <c r="AA745" i="11"/>
  <c r="AB745" i="11"/>
  <c r="AE745" i="11"/>
  <c r="AH745" i="11"/>
  <c r="I746" i="11"/>
  <c r="L746" i="11"/>
  <c r="N746" i="11"/>
  <c r="W746" i="11" s="1"/>
  <c r="O746" i="11"/>
  <c r="R746" i="11"/>
  <c r="U746" i="11"/>
  <c r="Y746" i="11"/>
  <c r="Z746" i="11" s="1"/>
  <c r="AA746" i="11"/>
  <c r="AB746" i="11"/>
  <c r="AE746" i="11"/>
  <c r="AH746" i="11"/>
  <c r="A747" i="11"/>
  <c r="I747" i="11"/>
  <c r="L747" i="11"/>
  <c r="N747" i="11"/>
  <c r="O747" i="11"/>
  <c r="R747" i="11"/>
  <c r="U747" i="11"/>
  <c r="W747" i="11" s="1"/>
  <c r="Y747" i="11"/>
  <c r="AA747" i="11"/>
  <c r="AB747" i="11"/>
  <c r="AE747" i="11"/>
  <c r="AH747" i="11"/>
  <c r="A748" i="11"/>
  <c r="I748" i="11"/>
  <c r="L748" i="11"/>
  <c r="N748" i="11"/>
  <c r="O748" i="11"/>
  <c r="R748" i="11"/>
  <c r="V748" i="11" s="1"/>
  <c r="X748" i="11" s="1"/>
  <c r="U748" i="11"/>
  <c r="W748" i="11" s="1"/>
  <c r="Y748" i="11"/>
  <c r="AA748" i="11"/>
  <c r="AB748" i="11"/>
  <c r="AE748" i="11"/>
  <c r="AH748" i="11"/>
  <c r="A749" i="11"/>
  <c r="I749" i="11"/>
  <c r="L749" i="11"/>
  <c r="N749" i="11"/>
  <c r="O749" i="11"/>
  <c r="R749" i="11"/>
  <c r="U749" i="11"/>
  <c r="Y749" i="11"/>
  <c r="AA749" i="11"/>
  <c r="AB749" i="11"/>
  <c r="AE749" i="11"/>
  <c r="AH749" i="11"/>
  <c r="A750" i="11"/>
  <c r="I750" i="11"/>
  <c r="L750" i="11"/>
  <c r="N750" i="11"/>
  <c r="O750" i="11"/>
  <c r="R750" i="11"/>
  <c r="V750" i="11" s="1"/>
  <c r="U750" i="11"/>
  <c r="Y750" i="11"/>
  <c r="AA750" i="11"/>
  <c r="AB750" i="11"/>
  <c r="AE750" i="11"/>
  <c r="AH750" i="11"/>
  <c r="A751" i="11"/>
  <c r="I751" i="11"/>
  <c r="L751" i="11"/>
  <c r="N751" i="11"/>
  <c r="O751" i="11"/>
  <c r="R751" i="11"/>
  <c r="V751" i="11" s="1"/>
  <c r="X751" i="11" s="1"/>
  <c r="U751" i="11"/>
  <c r="W751" i="11" s="1"/>
  <c r="Y751" i="11"/>
  <c r="AA751" i="11"/>
  <c r="AB751" i="11"/>
  <c r="AE751" i="11"/>
  <c r="AH751" i="11"/>
  <c r="I752" i="11"/>
  <c r="L752" i="11"/>
  <c r="N752" i="11"/>
  <c r="O752" i="11"/>
  <c r="R752" i="11"/>
  <c r="V752" i="11" s="1"/>
  <c r="U752" i="11"/>
  <c r="Y752" i="11"/>
  <c r="AA752" i="11"/>
  <c r="AB752" i="11"/>
  <c r="AE752" i="11"/>
  <c r="AH752" i="11"/>
  <c r="A753" i="11"/>
  <c r="I753" i="11"/>
  <c r="L753" i="11"/>
  <c r="N753" i="11"/>
  <c r="O753" i="11"/>
  <c r="R753" i="11"/>
  <c r="V753" i="11" s="1"/>
  <c r="X753" i="11" s="1"/>
  <c r="U753" i="11"/>
  <c r="W753" i="11" s="1"/>
  <c r="Y753" i="11"/>
  <c r="Z753" i="11"/>
  <c r="AA753" i="11"/>
  <c r="AB753" i="11"/>
  <c r="AE753" i="11"/>
  <c r="AH753" i="11"/>
  <c r="I754" i="11"/>
  <c r="L754" i="11"/>
  <c r="N754" i="11"/>
  <c r="O754" i="11"/>
  <c r="R754" i="11"/>
  <c r="U754" i="11"/>
  <c r="W754" i="11"/>
  <c r="Y754" i="11"/>
  <c r="AA754" i="11"/>
  <c r="AB754" i="11"/>
  <c r="AE754" i="11"/>
  <c r="AH754" i="11"/>
  <c r="A755" i="11"/>
  <c r="I755" i="11"/>
  <c r="L755" i="11"/>
  <c r="N755" i="11"/>
  <c r="O755" i="11"/>
  <c r="R755" i="11"/>
  <c r="V755" i="11" s="1"/>
  <c r="U755" i="11"/>
  <c r="W755" i="11" s="1"/>
  <c r="Y755" i="11"/>
  <c r="AA755" i="11"/>
  <c r="AB755" i="11"/>
  <c r="AE755" i="11"/>
  <c r="AH755" i="11"/>
  <c r="B152" i="7"/>
  <c r="C153" i="7"/>
  <c r="B156" i="7"/>
  <c r="B157" i="7"/>
  <c r="B161" i="7"/>
  <c r="B163" i="7"/>
  <c r="B164" i="7"/>
  <c r="B169" i="7"/>
  <c r="B172" i="7"/>
  <c r="C172" i="7"/>
  <c r="B177" i="7"/>
  <c r="C177" i="7"/>
  <c r="B179" i="7"/>
  <c r="C180" i="7"/>
  <c r="B181" i="7"/>
  <c r="B184" i="7"/>
  <c r="B185" i="7"/>
  <c r="B187" i="7"/>
  <c r="C188" i="7"/>
  <c r="B192" i="7"/>
  <c r="B195" i="7"/>
  <c r="B197" i="7"/>
  <c r="B201" i="7"/>
  <c r="C201" i="7"/>
  <c r="B202" i="7"/>
  <c r="B203" i="7"/>
  <c r="B205" i="7"/>
  <c r="B206" i="7"/>
  <c r="B209" i="7"/>
  <c r="B211" i="7"/>
  <c r="B217" i="7"/>
  <c r="C217" i="7"/>
  <c r="B219" i="7"/>
  <c r="B224" i="7"/>
  <c r="B227" i="7"/>
  <c r="B228" i="7"/>
  <c r="B233" i="7"/>
  <c r="B236" i="7"/>
  <c r="B240" i="7"/>
  <c r="B241" i="7"/>
  <c r="B243" i="7"/>
  <c r="B244" i="7"/>
  <c r="B248" i="7"/>
  <c r="B256" i="7"/>
  <c r="B257" i="7"/>
  <c r="B264" i="7"/>
  <c r="B267" i="7"/>
  <c r="B272" i="7"/>
  <c r="B273" i="7"/>
  <c r="B275" i="7"/>
  <c r="C281" i="7"/>
  <c r="B284" i="7"/>
  <c r="B289" i="7"/>
  <c r="B291" i="7"/>
  <c r="B292" i="7"/>
  <c r="C292" i="7"/>
  <c r="B296" i="7"/>
  <c r="B297" i="7"/>
  <c r="B299" i="7"/>
  <c r="B300" i="7"/>
  <c r="B307" i="7"/>
  <c r="B308" i="7"/>
  <c r="B312" i="7"/>
  <c r="B313" i="7"/>
  <c r="B316" i="7"/>
  <c r="B320" i="7"/>
  <c r="B321" i="7"/>
  <c r="B323" i="7"/>
  <c r="B324" i="7"/>
  <c r="B329" i="7"/>
  <c r="C329" i="7"/>
  <c r="B336" i="7"/>
  <c r="B337" i="7"/>
  <c r="B339" i="7"/>
  <c r="B340" i="7"/>
  <c r="C340" i="7"/>
  <c r="B345" i="7"/>
  <c r="C345" i="7"/>
  <c r="B348" i="7"/>
  <c r="B353" i="7"/>
  <c r="B355" i="7"/>
  <c r="B361" i="7"/>
  <c r="B363" i="7"/>
  <c r="B364" i="7"/>
  <c r="B368" i="7"/>
  <c r="C369" i="7"/>
  <c r="B371" i="7"/>
  <c r="B372" i="7"/>
  <c r="B376" i="7"/>
  <c r="B379" i="7"/>
  <c r="B380" i="7"/>
  <c r="B387" i="7"/>
  <c r="B388" i="7"/>
  <c r="C388" i="7"/>
  <c r="D387" i="11"/>
  <c r="C393" i="7"/>
  <c r="C392" i="11" s="1"/>
  <c r="B395" i="7"/>
  <c r="B396" i="7"/>
  <c r="B400" i="7"/>
  <c r="B403" i="7"/>
  <c r="B408" i="7"/>
  <c r="B407" i="11" s="1"/>
  <c r="C409" i="7"/>
  <c r="C408" i="11" s="1"/>
  <c r="C412" i="7"/>
  <c r="C411" i="11" s="1"/>
  <c r="D415" i="11"/>
  <c r="C420" i="7"/>
  <c r="C419" i="11" s="1"/>
  <c r="B424" i="7"/>
  <c r="B425" i="7"/>
  <c r="B428" i="7"/>
  <c r="C433" i="7"/>
  <c r="C432" i="11" s="1"/>
  <c r="B435" i="7"/>
  <c r="B434" i="11" s="1"/>
  <c r="B436" i="7"/>
  <c r="B435" i="11" s="1"/>
  <c r="B441" i="7"/>
  <c r="B440" i="11" s="1"/>
  <c r="B449" i="7"/>
  <c r="C452" i="7"/>
  <c r="C451" i="11" s="1"/>
  <c r="B456" i="7"/>
  <c r="B455" i="11" s="1"/>
  <c r="B457" i="7"/>
  <c r="B456" i="11" s="1"/>
  <c r="C460" i="7"/>
  <c r="C459" i="11" s="1"/>
  <c r="B461" i="7"/>
  <c r="C461" i="7"/>
  <c r="C460" i="11" s="1"/>
  <c r="D463" i="11"/>
  <c r="B465" i="7"/>
  <c r="B467" i="7"/>
  <c r="B468" i="7"/>
  <c r="B467" i="11" s="1"/>
  <c r="C468" i="7"/>
  <c r="C467" i="11" s="1"/>
  <c r="D467" i="11"/>
  <c r="B473" i="7"/>
  <c r="B472" i="11" s="1"/>
  <c r="C473" i="7"/>
  <c r="C472" i="11" s="1"/>
  <c r="B474" i="7"/>
  <c r="B475" i="7"/>
  <c r="B474" i="11" s="1"/>
  <c r="B476" i="7"/>
  <c r="B475" i="11" s="1"/>
  <c r="D475" i="11"/>
  <c r="B480" i="7"/>
  <c r="D486" i="11"/>
  <c r="B488" i="7"/>
  <c r="B491" i="7"/>
  <c r="B492" i="7"/>
  <c r="B491" i="11" s="1"/>
  <c r="C492" i="7"/>
  <c r="C491" i="11" s="1"/>
  <c r="B496" i="7"/>
  <c r="C497" i="7"/>
  <c r="C496" i="11" s="1"/>
  <c r="B499" i="7"/>
  <c r="B498" i="11" s="1"/>
  <c r="C505" i="7"/>
  <c r="B507" i="7"/>
  <c r="B508" i="7"/>
  <c r="B513" i="7"/>
  <c r="C517" i="7"/>
  <c r="C516" i="11" s="1"/>
  <c r="D518" i="11"/>
  <c r="B520" i="7"/>
  <c r="B521" i="7"/>
  <c r="B524" i="7"/>
  <c r="C524" i="7"/>
  <c r="C523" i="11" s="1"/>
  <c r="B531" i="7"/>
  <c r="C532" i="7"/>
  <c r="C531" i="11" s="1"/>
  <c r="B537" i="7"/>
  <c r="D536" i="11"/>
  <c r="B539" i="7"/>
  <c r="B538" i="11" s="1"/>
  <c r="B540" i="7"/>
  <c r="C540" i="7"/>
  <c r="C539" i="11" s="1"/>
  <c r="B544" i="7"/>
  <c r="B543" i="11" s="1"/>
  <c r="B545" i="7"/>
  <c r="C545" i="7"/>
  <c r="C544" i="11" s="1"/>
  <c r="B547" i="7"/>
  <c r="B546" i="11" s="1"/>
  <c r="D546" i="11"/>
  <c r="B553" i="7"/>
  <c r="C556" i="7"/>
  <c r="C555" i="11" s="1"/>
  <c r="B558" i="7"/>
  <c r="D559" i="11"/>
  <c r="B561" i="7"/>
  <c r="B560" i="11" s="1"/>
  <c r="B563" i="7"/>
  <c r="B564" i="7"/>
  <c r="C564" i="7"/>
  <c r="C563" i="11" s="1"/>
  <c r="C565" i="7"/>
  <c r="C564" i="11" s="1"/>
  <c r="B569" i="7"/>
  <c r="C569" i="7"/>
  <c r="C568" i="11" s="1"/>
  <c r="B572" i="7"/>
  <c r="B576" i="7"/>
  <c r="C577" i="7"/>
  <c r="C576" i="11" s="1"/>
  <c r="B579" i="7"/>
  <c r="B584" i="7"/>
  <c r="B585" i="7"/>
  <c r="B587" i="7"/>
  <c r="C588" i="7"/>
  <c r="D587" i="11"/>
  <c r="B589" i="7"/>
  <c r="B590" i="7"/>
  <c r="B592" i="7"/>
  <c r="C593" i="7"/>
  <c r="C592" i="11" s="1"/>
  <c r="B595" i="7"/>
  <c r="B597" i="7"/>
  <c r="B601" i="7"/>
  <c r="B604" i="7"/>
  <c r="C604" i="7"/>
  <c r="C603" i="11" s="1"/>
  <c r="B609" i="7"/>
  <c r="C609" i="7"/>
  <c r="B611" i="7"/>
  <c r="B612" i="7"/>
  <c r="B617" i="7"/>
  <c r="C617" i="7"/>
  <c r="E617" i="7"/>
  <c r="E616" i="11" s="1"/>
  <c r="B619" i="7"/>
  <c r="B623" i="7"/>
  <c r="B627" i="7"/>
  <c r="C628" i="7"/>
  <c r="B632" i="7"/>
  <c r="B635" i="7"/>
  <c r="B636" i="7"/>
  <c r="B640" i="7"/>
  <c r="B641" i="7"/>
  <c r="C641" i="7"/>
  <c r="B643" i="7"/>
  <c r="B644" i="7"/>
  <c r="C644" i="7"/>
  <c r="B648" i="7"/>
  <c r="B649" i="7"/>
  <c r="B651" i="7"/>
  <c r="B652" i="7"/>
  <c r="B657" i="7"/>
  <c r="C657" i="7"/>
  <c r="B659" i="7"/>
  <c r="C660" i="7"/>
  <c r="C659" i="11" s="1"/>
  <c r="C665" i="7"/>
  <c r="C664" i="11" s="1"/>
  <c r="B667" i="7"/>
  <c r="B668" i="7"/>
  <c r="B672" i="7"/>
  <c r="C673" i="7"/>
  <c r="C672" i="11" s="1"/>
  <c r="B675" i="7"/>
  <c r="B676" i="7"/>
  <c r="C677" i="7"/>
  <c r="C676" i="11" s="1"/>
  <c r="B681" i="7"/>
  <c r="B683" i="7"/>
  <c r="B684" i="7"/>
  <c r="C684" i="7"/>
  <c r="C683" i="11" s="1"/>
  <c r="B688" i="7"/>
  <c r="B689" i="7"/>
  <c r="B691" i="7"/>
  <c r="C692" i="7"/>
  <c r="B696" i="7"/>
  <c r="B695" i="11" s="1"/>
  <c r="C697" i="7"/>
  <c r="C696" i="11" s="1"/>
  <c r="B699" i="7"/>
  <c r="B704" i="7"/>
  <c r="B705" i="7"/>
  <c r="C705" i="7"/>
  <c r="C704" i="11" s="1"/>
  <c r="B707" i="7"/>
  <c r="B706" i="11" s="1"/>
  <c r="C708" i="7"/>
  <c r="B712" i="7"/>
  <c r="B713" i="7"/>
  <c r="C713" i="7"/>
  <c r="B715" i="7"/>
  <c r="B716" i="7"/>
  <c r="C717" i="7"/>
  <c r="B721" i="7"/>
  <c r="B720" i="11" s="1"/>
  <c r="C721" i="7"/>
  <c r="B723" i="7"/>
  <c r="C725" i="7"/>
  <c r="B729" i="7"/>
  <c r="D728" i="11"/>
  <c r="B731" i="7"/>
  <c r="B732" i="7"/>
  <c r="D731" i="11"/>
  <c r="B736" i="7"/>
  <c r="B735" i="11" s="1"/>
  <c r="B737" i="7"/>
  <c r="B738" i="7"/>
  <c r="B739" i="7"/>
  <c r="B740" i="7"/>
  <c r="C740" i="7"/>
  <c r="D739" i="11"/>
  <c r="B741" i="7"/>
  <c r="D742" i="11"/>
  <c r="B745" i="7"/>
  <c r="C745" i="7"/>
  <c r="C744" i="11" s="1"/>
  <c r="B747" i="7"/>
  <c r="D746" i="11"/>
  <c r="B748" i="7"/>
  <c r="B749" i="7"/>
  <c r="C749" i="7"/>
  <c r="C748" i="11" s="1"/>
  <c r="B752" i="7"/>
  <c r="B751" i="11" s="1"/>
  <c r="B754" i="7"/>
  <c r="B755" i="7"/>
  <c r="D755" i="11"/>
  <c r="B148" i="7"/>
  <c r="C148" i="7"/>
  <c r="B144" i="7"/>
  <c r="B145" i="7"/>
  <c r="C145" i="7"/>
  <c r="B147" i="7"/>
  <c r="AC140" i="7"/>
  <c r="AD140" i="7"/>
  <c r="AC153" i="10"/>
  <c r="AA153" i="10"/>
  <c r="AC152" i="10"/>
  <c r="AA152" i="10"/>
  <c r="AC151" i="10"/>
  <c r="AA151" i="10"/>
  <c r="AC150" i="10"/>
  <c r="AA150" i="10"/>
  <c r="AC149" i="10"/>
  <c r="AA149" i="10"/>
  <c r="AF132" i="10"/>
  <c r="C48" i="7"/>
  <c r="B49" i="7"/>
  <c r="B51" i="7"/>
  <c r="B52" i="7"/>
  <c r="B53" i="7"/>
  <c r="C53" i="7"/>
  <c r="B56" i="7"/>
  <c r="B57" i="7"/>
  <c r="C57" i="7"/>
  <c r="B59" i="7"/>
  <c r="B60" i="7"/>
  <c r="C60" i="7"/>
  <c r="B65" i="7"/>
  <c r="B67" i="7"/>
  <c r="B68" i="7"/>
  <c r="C68" i="7"/>
  <c r="B69" i="7"/>
  <c r="B72" i="7"/>
  <c r="B73" i="7"/>
  <c r="C73" i="7"/>
  <c r="B75" i="7"/>
  <c r="B76" i="7"/>
  <c r="C76" i="7"/>
  <c r="B80" i="7"/>
  <c r="C81" i="7"/>
  <c r="B83" i="7"/>
  <c r="C84" i="7"/>
  <c r="B89" i="7"/>
  <c r="C90" i="7"/>
  <c r="B91" i="7"/>
  <c r="C92" i="7"/>
  <c r="C93" i="7"/>
  <c r="C97" i="7"/>
  <c r="B99" i="7"/>
  <c r="B100" i="7"/>
  <c r="B104" i="7"/>
  <c r="B105" i="7"/>
  <c r="C105" i="7"/>
  <c r="B107" i="7"/>
  <c r="B108" i="7"/>
  <c r="C108" i="7"/>
  <c r="B112" i="7"/>
  <c r="B113" i="7"/>
  <c r="B115" i="7"/>
  <c r="B116" i="7"/>
  <c r="C116" i="7"/>
  <c r="B120" i="7"/>
  <c r="B121" i="7"/>
  <c r="B123" i="7"/>
  <c r="B124" i="7"/>
  <c r="C124" i="7"/>
  <c r="B128" i="7"/>
  <c r="C128" i="7"/>
  <c r="B129" i="7"/>
  <c r="C129" i="7"/>
  <c r="B131" i="7"/>
  <c r="B132" i="7"/>
  <c r="C132" i="7"/>
  <c r="B133" i="7"/>
  <c r="B137" i="7"/>
  <c r="C137" i="7"/>
  <c r="B139" i="7"/>
  <c r="B140" i="7"/>
  <c r="A3" i="7"/>
  <c r="B3" i="7"/>
  <c r="A3" i="10"/>
  <c r="L180" i="10"/>
  <c r="L183" i="10"/>
  <c r="L188" i="10"/>
  <c r="L189" i="10"/>
  <c r="L212" i="10"/>
  <c r="L220" i="10"/>
  <c r="L222" i="10"/>
  <c r="L229" i="10"/>
  <c r="L232" i="10"/>
  <c r="L244" i="10"/>
  <c r="L255" i="10"/>
  <c r="L290" i="10"/>
  <c r="L293" i="10"/>
  <c r="L300" i="10"/>
  <c r="L324" i="10"/>
  <c r="L332" i="10"/>
  <c r="L365" i="10"/>
  <c r="L372" i="10"/>
  <c r="L373" i="10"/>
  <c r="L391" i="10"/>
  <c r="L396" i="10"/>
  <c r="L399" i="10"/>
  <c r="L428" i="10"/>
  <c r="L429" i="10"/>
  <c r="L436" i="10"/>
  <c r="L437" i="10"/>
  <c r="L440" i="10"/>
  <c r="L456" i="10"/>
  <c r="L460" i="10"/>
  <c r="L486" i="10"/>
  <c r="L487" i="10"/>
  <c r="L490" i="10"/>
  <c r="L506" i="10"/>
  <c r="L508" i="10"/>
  <c r="L516" i="10"/>
  <c r="L534" i="10"/>
  <c r="L540" i="10"/>
  <c r="L564" i="10"/>
  <c r="L572" i="10"/>
  <c r="L588" i="10"/>
  <c r="L596" i="10"/>
  <c r="L628" i="10"/>
  <c r="L647" i="10"/>
  <c r="L652" i="10"/>
  <c r="L653" i="10"/>
  <c r="L676" i="10"/>
  <c r="L684" i="10"/>
  <c r="L708" i="10"/>
  <c r="L716" i="10"/>
  <c r="L727" i="10"/>
  <c r="L732" i="10"/>
  <c r="L740" i="10"/>
  <c r="L746" i="10"/>
  <c r="L759" i="10"/>
  <c r="L763" i="10"/>
  <c r="L764" i="10"/>
  <c r="L765" i="10"/>
  <c r="L766" i="10"/>
  <c r="L767" i="10"/>
  <c r="L771" i="10"/>
  <c r="L773" i="10"/>
  <c r="L774" i="10"/>
  <c r="L775" i="10"/>
  <c r="L779" i="10"/>
  <c r="L780" i="10"/>
  <c r="L781" i="10"/>
  <c r="L782" i="10"/>
  <c r="L783" i="10"/>
  <c r="L787" i="10"/>
  <c r="L788" i="10"/>
  <c r="L789" i="10"/>
  <c r="L790" i="10"/>
  <c r="L791" i="10"/>
  <c r="L794" i="10"/>
  <c r="L796" i="10"/>
  <c r="L797" i="10"/>
  <c r="L798" i="10"/>
  <c r="L799" i="10"/>
  <c r="L803" i="10"/>
  <c r="L2" i="4"/>
  <c r="K2" i="4"/>
  <c r="J2" i="4"/>
  <c r="I2" i="4"/>
  <c r="H2" i="4"/>
  <c r="G2" i="4"/>
  <c r="F2" i="4"/>
  <c r="E2" i="4"/>
  <c r="D2" i="4"/>
  <c r="C2" i="4"/>
  <c r="B2" i="4"/>
  <c r="A2" i="4"/>
  <c r="AJ755" i="11"/>
  <c r="AJ754" i="11"/>
  <c r="AJ753" i="11"/>
  <c r="AJ752" i="11"/>
  <c r="AJ751" i="11"/>
  <c r="AJ750" i="11"/>
  <c r="AJ749" i="11"/>
  <c r="AJ748" i="11"/>
  <c r="AJ747" i="11"/>
  <c r="AJ746" i="11"/>
  <c r="AJ745" i="11"/>
  <c r="AJ744" i="11"/>
  <c r="AJ743" i="11"/>
  <c r="AJ742" i="11"/>
  <c r="AJ741" i="11"/>
  <c r="AJ740" i="11"/>
  <c r="AJ739" i="11"/>
  <c r="AJ738" i="11"/>
  <c r="AJ737" i="11"/>
  <c r="AJ736" i="11"/>
  <c r="AJ735" i="11"/>
  <c r="AJ734" i="11"/>
  <c r="AJ733" i="11"/>
  <c r="AJ732" i="11"/>
  <c r="AJ731" i="11"/>
  <c r="AJ730" i="11"/>
  <c r="AJ729" i="11"/>
  <c r="AJ728" i="11"/>
  <c r="AJ727" i="11"/>
  <c r="AJ726" i="11"/>
  <c r="AJ725" i="11"/>
  <c r="AJ724" i="11"/>
  <c r="AJ723" i="11"/>
  <c r="AJ722" i="11"/>
  <c r="AJ721" i="11"/>
  <c r="AJ720" i="11"/>
  <c r="AJ719" i="11"/>
  <c r="AJ718" i="11"/>
  <c r="AJ717" i="11"/>
  <c r="AJ716" i="11"/>
  <c r="AJ715" i="11"/>
  <c r="AJ714" i="11"/>
  <c r="AJ713" i="11"/>
  <c r="AJ712" i="11"/>
  <c r="AJ711" i="11"/>
  <c r="AJ710" i="11"/>
  <c r="AJ709" i="11"/>
  <c r="AJ708" i="11"/>
  <c r="AJ707" i="11"/>
  <c r="AJ706" i="11"/>
  <c r="AJ705" i="11"/>
  <c r="AJ704" i="11"/>
  <c r="AJ703" i="11"/>
  <c r="AJ702" i="11"/>
  <c r="AJ701" i="11"/>
  <c r="AJ700" i="11"/>
  <c r="AJ699" i="11"/>
  <c r="AJ698" i="11"/>
  <c r="AJ697" i="11"/>
  <c r="AJ696" i="11"/>
  <c r="AJ695" i="11"/>
  <c r="AJ694" i="11"/>
  <c r="AJ693" i="11"/>
  <c r="AJ692" i="11"/>
  <c r="AJ691" i="11"/>
  <c r="AJ690" i="11"/>
  <c r="AJ689" i="11"/>
  <c r="AJ688" i="11"/>
  <c r="AJ687" i="11"/>
  <c r="AJ686" i="11"/>
  <c r="AJ685" i="11"/>
  <c r="AJ684" i="11"/>
  <c r="AJ683" i="11"/>
  <c r="AJ682" i="11"/>
  <c r="AJ681" i="11"/>
  <c r="AJ680" i="11"/>
  <c r="AJ679" i="11"/>
  <c r="AJ678" i="11"/>
  <c r="AJ677" i="11"/>
  <c r="AJ676" i="11"/>
  <c r="AJ675" i="11"/>
  <c r="AJ674" i="11"/>
  <c r="AJ673" i="11"/>
  <c r="AJ672" i="11"/>
  <c r="AJ671" i="11"/>
  <c r="AJ670" i="11"/>
  <c r="AJ669" i="11"/>
  <c r="AJ668" i="11"/>
  <c r="AJ667" i="11"/>
  <c r="AJ666" i="11"/>
  <c r="AJ665" i="11"/>
  <c r="AJ664" i="11"/>
  <c r="AJ663" i="11"/>
  <c r="AJ662" i="11"/>
  <c r="AJ661" i="11"/>
  <c r="AJ660" i="11"/>
  <c r="AJ659" i="11"/>
  <c r="AJ658" i="11"/>
  <c r="AJ657" i="11"/>
  <c r="AJ656" i="11"/>
  <c r="AJ655" i="11"/>
  <c r="AJ654" i="11"/>
  <c r="AJ653" i="11"/>
  <c r="AJ652" i="11"/>
  <c r="AJ651" i="11"/>
  <c r="AJ650" i="11"/>
  <c r="AJ649" i="11"/>
  <c r="AJ648" i="11"/>
  <c r="AJ647" i="11"/>
  <c r="AJ646" i="11"/>
  <c r="AJ645" i="11"/>
  <c r="AJ644" i="11"/>
  <c r="AJ643" i="11"/>
  <c r="AJ642" i="11"/>
  <c r="AJ641" i="11"/>
  <c r="AJ640" i="11"/>
  <c r="AJ639" i="11"/>
  <c r="AJ638" i="11"/>
  <c r="AJ637" i="11"/>
  <c r="AJ636" i="11"/>
  <c r="AJ635" i="11"/>
  <c r="AJ634" i="11"/>
  <c r="AJ633" i="11"/>
  <c r="AJ632" i="11"/>
  <c r="AJ631" i="11"/>
  <c r="AJ630" i="11"/>
  <c r="AJ629" i="11"/>
  <c r="AJ628" i="11"/>
  <c r="AJ627" i="11"/>
  <c r="AJ626" i="11"/>
  <c r="AJ625" i="11"/>
  <c r="AJ624" i="11"/>
  <c r="AJ623" i="11"/>
  <c r="AJ622" i="11"/>
  <c r="AJ621" i="11"/>
  <c r="AJ620" i="11"/>
  <c r="AJ619" i="11"/>
  <c r="AJ618" i="11"/>
  <c r="AJ617" i="11"/>
  <c r="AJ616" i="11"/>
  <c r="AJ615" i="11"/>
  <c r="AJ614" i="11"/>
  <c r="AJ613" i="11"/>
  <c r="AJ612" i="11"/>
  <c r="AJ611" i="11"/>
  <c r="AJ610" i="11"/>
  <c r="AJ609" i="11"/>
  <c r="AJ608" i="11"/>
  <c r="AJ607" i="11"/>
  <c r="AJ606" i="11"/>
  <c r="AJ605" i="11"/>
  <c r="AJ604" i="11"/>
  <c r="AJ603" i="11"/>
  <c r="AJ602" i="11"/>
  <c r="AJ601" i="11"/>
  <c r="AJ600" i="11"/>
  <c r="AJ599" i="11"/>
  <c r="AJ598" i="11"/>
  <c r="AJ597" i="11"/>
  <c r="AJ596" i="11"/>
  <c r="AJ595" i="11"/>
  <c r="AJ594" i="11"/>
  <c r="AJ593" i="11"/>
  <c r="AJ592" i="11"/>
  <c r="AJ591" i="11"/>
  <c r="AJ590" i="11"/>
  <c r="AJ589" i="11"/>
  <c r="AJ588" i="11"/>
  <c r="AJ587" i="11"/>
  <c r="AJ586" i="11"/>
  <c r="AJ585" i="11"/>
  <c r="AJ584" i="11"/>
  <c r="AJ583" i="11"/>
  <c r="AJ582" i="11"/>
  <c r="AJ581" i="11"/>
  <c r="AJ580" i="11"/>
  <c r="AJ579" i="11"/>
  <c r="AJ578" i="11"/>
  <c r="AJ577" i="11"/>
  <c r="AJ576" i="11"/>
  <c r="AJ575" i="11"/>
  <c r="AJ574" i="11"/>
  <c r="AJ573" i="11"/>
  <c r="AJ572" i="11"/>
  <c r="AJ571" i="11"/>
  <c r="AJ570" i="11"/>
  <c r="AJ569" i="11"/>
  <c r="AJ568" i="11"/>
  <c r="AJ567" i="11"/>
  <c r="AJ566" i="11"/>
  <c r="AJ565" i="11"/>
  <c r="AJ564" i="11"/>
  <c r="AJ563" i="11"/>
  <c r="AJ562" i="11"/>
  <c r="AJ561" i="11"/>
  <c r="AJ560" i="11"/>
  <c r="AJ559" i="11"/>
  <c r="AJ558" i="11"/>
  <c r="AJ557" i="11"/>
  <c r="AJ556" i="11"/>
  <c r="AJ555" i="11"/>
  <c r="AJ554" i="11"/>
  <c r="AJ553" i="11"/>
  <c r="AJ552" i="11"/>
  <c r="AJ551" i="11"/>
  <c r="AJ550" i="11"/>
  <c r="AJ549" i="11"/>
  <c r="AJ548" i="11"/>
  <c r="AJ547" i="11"/>
  <c r="AJ546" i="11"/>
  <c r="AJ545" i="11"/>
  <c r="AJ544" i="11"/>
  <c r="AJ543" i="11"/>
  <c r="AJ542" i="11"/>
  <c r="AJ541" i="11"/>
  <c r="AJ540" i="11"/>
  <c r="AJ539" i="11"/>
  <c r="AJ538" i="11"/>
  <c r="AJ537" i="11"/>
  <c r="AJ536" i="11"/>
  <c r="AJ535" i="11"/>
  <c r="AJ534" i="11"/>
  <c r="AJ533" i="11"/>
  <c r="AJ532" i="11"/>
  <c r="AJ531" i="11"/>
  <c r="AJ530" i="11"/>
  <c r="AJ529" i="11"/>
  <c r="AJ528" i="11"/>
  <c r="AJ527" i="11"/>
  <c r="AJ526" i="11"/>
  <c r="AJ525" i="11"/>
  <c r="AJ524" i="11"/>
  <c r="AJ523" i="11"/>
  <c r="AJ522" i="11"/>
  <c r="AJ521" i="11"/>
  <c r="AJ520" i="11"/>
  <c r="AJ519" i="11"/>
  <c r="AJ518" i="11"/>
  <c r="AJ517" i="11"/>
  <c r="AJ516" i="11"/>
  <c r="AJ515" i="11"/>
  <c r="AJ514" i="11"/>
  <c r="AJ513" i="11"/>
  <c r="AJ512" i="11"/>
  <c r="AJ511" i="11"/>
  <c r="AJ510" i="11"/>
  <c r="AJ509" i="11"/>
  <c r="AJ508" i="11"/>
  <c r="AJ507" i="11"/>
  <c r="AJ506" i="11"/>
  <c r="AJ505" i="11"/>
  <c r="AJ504" i="11"/>
  <c r="AJ503" i="11"/>
  <c r="AJ502" i="11"/>
  <c r="AJ501" i="11"/>
  <c r="AJ500" i="11"/>
  <c r="AJ499" i="11"/>
  <c r="AJ498" i="11"/>
  <c r="AJ497" i="11"/>
  <c r="AJ496" i="11"/>
  <c r="AJ495" i="11"/>
  <c r="AJ494" i="11"/>
  <c r="AJ493" i="11"/>
  <c r="AJ492" i="11"/>
  <c r="AJ491" i="11"/>
  <c r="AJ490" i="11"/>
  <c r="AJ489" i="11"/>
  <c r="AJ488" i="11"/>
  <c r="AJ487" i="11"/>
  <c r="AJ486" i="11"/>
  <c r="AJ485" i="11"/>
  <c r="AJ484" i="11"/>
  <c r="AJ483" i="11"/>
  <c r="AJ482" i="11"/>
  <c r="AJ481" i="11"/>
  <c r="AJ480" i="11"/>
  <c r="AJ479" i="11"/>
  <c r="AJ478" i="11"/>
  <c r="AJ477" i="11"/>
  <c r="AJ476" i="11"/>
  <c r="AJ475" i="11"/>
  <c r="AJ474" i="11"/>
  <c r="AJ473" i="11"/>
  <c r="AJ472" i="11"/>
  <c r="AJ471" i="11"/>
  <c r="AJ470" i="11"/>
  <c r="AJ469" i="11"/>
  <c r="AJ468" i="11"/>
  <c r="AJ467" i="11"/>
  <c r="AJ466" i="11"/>
  <c r="AJ465" i="11"/>
  <c r="AJ464" i="11"/>
  <c r="AJ463" i="11"/>
  <c r="AJ462" i="11"/>
  <c r="AJ461" i="11"/>
  <c r="AJ460" i="11"/>
  <c r="AJ459" i="11"/>
  <c r="AJ458" i="11"/>
  <c r="AJ457" i="11"/>
  <c r="AJ456" i="11"/>
  <c r="AJ455" i="11"/>
  <c r="AJ454" i="11"/>
  <c r="AJ453" i="11"/>
  <c r="AJ452" i="11"/>
  <c r="AJ451" i="11"/>
  <c r="AJ450" i="11"/>
  <c r="AJ449" i="11"/>
  <c r="AJ448" i="11"/>
  <c r="AJ447" i="11"/>
  <c r="AJ446" i="11"/>
  <c r="AJ445" i="11"/>
  <c r="AJ444" i="11"/>
  <c r="AJ443" i="11"/>
  <c r="AJ442" i="11"/>
  <c r="AJ441" i="11"/>
  <c r="AJ440" i="11"/>
  <c r="AJ439" i="11"/>
  <c r="AJ438" i="11"/>
  <c r="AJ437" i="11"/>
  <c r="AJ436" i="11"/>
  <c r="AJ435" i="11"/>
  <c r="AJ434" i="11"/>
  <c r="AJ433" i="11"/>
  <c r="AJ432" i="11"/>
  <c r="AJ431" i="11"/>
  <c r="AJ430" i="11"/>
  <c r="AJ429" i="11"/>
  <c r="AJ428" i="11"/>
  <c r="AJ427" i="11"/>
  <c r="AJ426" i="11"/>
  <c r="AJ425" i="11"/>
  <c r="AJ424" i="11"/>
  <c r="AJ423" i="11"/>
  <c r="AJ422" i="11"/>
  <c r="AJ421" i="11"/>
  <c r="AJ420" i="11"/>
  <c r="AJ419" i="11"/>
  <c r="AJ418" i="11"/>
  <c r="AJ417" i="11"/>
  <c r="AJ416" i="11"/>
  <c r="AJ415" i="11"/>
  <c r="AJ414" i="11"/>
  <c r="AJ413" i="11"/>
  <c r="AJ412" i="11"/>
  <c r="AJ411" i="11"/>
  <c r="AJ410" i="11"/>
  <c r="AJ409" i="11"/>
  <c r="AJ408" i="11"/>
  <c r="AJ407" i="11"/>
  <c r="AJ406" i="11"/>
  <c r="AJ405" i="11"/>
  <c r="AJ404" i="11"/>
  <c r="AJ403" i="11"/>
  <c r="AJ402" i="11"/>
  <c r="AJ401" i="11"/>
  <c r="AJ400" i="11"/>
  <c r="AJ399" i="11"/>
  <c r="AJ398" i="11"/>
  <c r="AJ397" i="11"/>
  <c r="AJ396" i="11"/>
  <c r="AJ395" i="11"/>
  <c r="AJ394" i="11"/>
  <c r="AJ393" i="11"/>
  <c r="AJ392" i="11"/>
  <c r="AJ391" i="11"/>
  <c r="AJ390" i="11"/>
  <c r="AJ389" i="11"/>
  <c r="AJ388" i="11"/>
  <c r="AJ387" i="11"/>
  <c r="AJ386" i="11"/>
  <c r="AJ385" i="11"/>
  <c r="AJ384" i="11"/>
  <c r="AJ383" i="11"/>
  <c r="AJ382" i="11"/>
  <c r="AJ381" i="11"/>
  <c r="AJ380" i="11"/>
  <c r="AJ379" i="11"/>
  <c r="AJ378" i="11"/>
  <c r="AJ377" i="11"/>
  <c r="AJ376" i="11"/>
  <c r="AJ375" i="11"/>
  <c r="AJ374" i="11"/>
  <c r="AJ373" i="11"/>
  <c r="AJ372" i="11"/>
  <c r="AJ371" i="11"/>
  <c r="AJ370" i="11"/>
  <c r="AJ369" i="11"/>
  <c r="AJ368" i="11"/>
  <c r="AJ367" i="11"/>
  <c r="AJ366" i="11"/>
  <c r="AJ365" i="11"/>
  <c r="AJ364" i="11"/>
  <c r="AJ363" i="11"/>
  <c r="AJ362" i="11"/>
  <c r="AJ361" i="11"/>
  <c r="AJ360" i="11"/>
  <c r="AJ359" i="11"/>
  <c r="AJ358" i="11"/>
  <c r="AJ357" i="11"/>
  <c r="AJ356" i="11"/>
  <c r="AJ355" i="11"/>
  <c r="AJ354" i="11"/>
  <c r="AJ353" i="11"/>
  <c r="AJ352" i="11"/>
  <c r="AJ351" i="11"/>
  <c r="AJ350" i="11"/>
  <c r="AJ349" i="11"/>
  <c r="AJ348" i="11"/>
  <c r="AJ347" i="11"/>
  <c r="AJ346" i="11"/>
  <c r="AJ345" i="11"/>
  <c r="AJ344" i="11"/>
  <c r="AJ343" i="11"/>
  <c r="AJ342" i="11"/>
  <c r="AJ341" i="11"/>
  <c r="AJ340" i="11"/>
  <c r="AJ339" i="11"/>
  <c r="AJ338" i="11"/>
  <c r="AJ337" i="11"/>
  <c r="AJ336" i="11"/>
  <c r="AJ335" i="11"/>
  <c r="AJ334" i="11"/>
  <c r="AJ333" i="11"/>
  <c r="AJ332" i="11"/>
  <c r="AJ331" i="11"/>
  <c r="AJ330" i="11"/>
  <c r="AJ329" i="11"/>
  <c r="AJ328" i="11"/>
  <c r="AJ327" i="11"/>
  <c r="AJ326" i="11"/>
  <c r="AJ325" i="11"/>
  <c r="AJ324" i="11"/>
  <c r="AJ323" i="11"/>
  <c r="AJ322" i="11"/>
  <c r="AJ321" i="11"/>
  <c r="AJ320" i="11"/>
  <c r="AJ319" i="11"/>
  <c r="AJ318" i="11"/>
  <c r="AJ317" i="11"/>
  <c r="AJ316" i="11"/>
  <c r="AJ315" i="11"/>
  <c r="AJ314" i="11"/>
  <c r="AJ313" i="11"/>
  <c r="AJ312" i="11"/>
  <c r="AJ311" i="11"/>
  <c r="AJ310" i="11"/>
  <c r="AJ309" i="11"/>
  <c r="AJ308" i="11"/>
  <c r="AJ307" i="11"/>
  <c r="AJ306" i="11"/>
  <c r="AJ305" i="11"/>
  <c r="AJ304" i="11"/>
  <c r="AJ303" i="11"/>
  <c r="AJ302" i="11"/>
  <c r="AJ301" i="11"/>
  <c r="AJ300" i="11"/>
  <c r="AJ299" i="11"/>
  <c r="AJ298" i="11"/>
  <c r="AJ297" i="11"/>
  <c r="AJ296" i="11"/>
  <c r="AJ295" i="11"/>
  <c r="AJ294" i="11"/>
  <c r="AJ293" i="11"/>
  <c r="AJ292" i="11"/>
  <c r="AJ291" i="11"/>
  <c r="AJ290" i="11"/>
  <c r="AJ289" i="11"/>
  <c r="AJ288" i="11"/>
  <c r="AJ287" i="11"/>
  <c r="AJ286" i="11"/>
  <c r="AJ285" i="11"/>
  <c r="AJ284" i="11"/>
  <c r="AJ283" i="11"/>
  <c r="AJ282" i="11"/>
  <c r="AJ281" i="11"/>
  <c r="AJ280" i="11"/>
  <c r="AJ279" i="11"/>
  <c r="AJ278" i="11"/>
  <c r="AJ277" i="11"/>
  <c r="AJ276" i="11"/>
  <c r="AJ275" i="11"/>
  <c r="AJ274" i="11"/>
  <c r="AJ273" i="11"/>
  <c r="AJ272" i="11"/>
  <c r="AJ271" i="11"/>
  <c r="AJ270" i="11"/>
  <c r="AJ269" i="11"/>
  <c r="AJ268" i="11"/>
  <c r="AJ267" i="11"/>
  <c r="AJ266" i="11"/>
  <c r="AJ265" i="11"/>
  <c r="AJ264" i="11"/>
  <c r="AJ263" i="11"/>
  <c r="AJ262" i="11"/>
  <c r="AJ261" i="11"/>
  <c r="AJ260" i="11"/>
  <c r="AJ259" i="11"/>
  <c r="AJ258" i="11"/>
  <c r="AJ257" i="11"/>
  <c r="AJ256" i="11"/>
  <c r="AJ255" i="11"/>
  <c r="AJ254" i="11"/>
  <c r="AJ253" i="11"/>
  <c r="AJ252" i="11"/>
  <c r="AJ251" i="11"/>
  <c r="AJ250" i="11"/>
  <c r="AJ249" i="11"/>
  <c r="AJ248" i="11"/>
  <c r="AJ247" i="11"/>
  <c r="AJ246" i="11"/>
  <c r="AJ245" i="11"/>
  <c r="AJ244" i="11"/>
  <c r="AJ243" i="11"/>
  <c r="AJ242" i="11"/>
  <c r="AJ241" i="11"/>
  <c r="AJ240" i="11"/>
  <c r="AJ239" i="11"/>
  <c r="AJ238" i="11"/>
  <c r="AJ237" i="11"/>
  <c r="AJ236" i="11"/>
  <c r="AJ235" i="11"/>
  <c r="AJ234" i="11"/>
  <c r="AJ233" i="11"/>
  <c r="AJ232" i="11"/>
  <c r="AJ231" i="11"/>
  <c r="AJ230" i="11"/>
  <c r="AJ229" i="11"/>
  <c r="AJ228" i="11"/>
  <c r="AJ227" i="11"/>
  <c r="AJ226" i="11"/>
  <c r="AJ225" i="11"/>
  <c r="AJ224" i="11"/>
  <c r="AJ223" i="11"/>
  <c r="AJ222" i="11"/>
  <c r="AJ221" i="11"/>
  <c r="AJ220" i="11"/>
  <c r="AJ219" i="11"/>
  <c r="AJ218" i="11"/>
  <c r="AJ217" i="11"/>
  <c r="AJ216" i="11"/>
  <c r="AJ215" i="11"/>
  <c r="AJ214" i="11"/>
  <c r="AJ213" i="11"/>
  <c r="AJ212" i="11"/>
  <c r="AJ211" i="11"/>
  <c r="AJ210" i="11"/>
  <c r="AJ209" i="11"/>
  <c r="AJ208" i="11"/>
  <c r="AJ207" i="11"/>
  <c r="AJ206" i="11"/>
  <c r="AJ205" i="11"/>
  <c r="AJ204" i="11"/>
  <c r="AJ203" i="11"/>
  <c r="AJ202" i="11"/>
  <c r="AJ201" i="11"/>
  <c r="AJ200" i="11"/>
  <c r="AJ199" i="11"/>
  <c r="AJ198" i="11"/>
  <c r="AJ197" i="11"/>
  <c r="AJ196" i="11"/>
  <c r="AJ195" i="11"/>
  <c r="AJ194" i="11"/>
  <c r="AJ193" i="11"/>
  <c r="AJ192" i="11"/>
  <c r="AJ191" i="11"/>
  <c r="AJ190" i="11"/>
  <c r="AJ189" i="11"/>
  <c r="AJ188" i="11"/>
  <c r="AJ187" i="11"/>
  <c r="AJ186" i="11"/>
  <c r="AJ185" i="11"/>
  <c r="AJ184" i="11"/>
  <c r="AJ183" i="11"/>
  <c r="AJ182" i="11"/>
  <c r="AJ181" i="11"/>
  <c r="AJ180" i="11"/>
  <c r="AJ179" i="11"/>
  <c r="AJ178" i="11"/>
  <c r="AJ177" i="11"/>
  <c r="AJ176" i="11"/>
  <c r="AJ175" i="11"/>
  <c r="AJ174" i="11"/>
  <c r="AJ173" i="11"/>
  <c r="AJ172" i="11"/>
  <c r="AJ171" i="11"/>
  <c r="AJ170" i="11"/>
  <c r="AJ169" i="11"/>
  <c r="AJ168" i="11"/>
  <c r="AJ167" i="11"/>
  <c r="AJ166" i="11"/>
  <c r="AJ165" i="11"/>
  <c r="AJ164" i="11"/>
  <c r="AJ163" i="11"/>
  <c r="AJ162" i="11"/>
  <c r="AJ161" i="11"/>
  <c r="AJ160" i="11"/>
  <c r="AJ159" i="11"/>
  <c r="AJ158" i="11"/>
  <c r="AJ157" i="11"/>
  <c r="AJ156" i="11"/>
  <c r="AJ155" i="11"/>
  <c r="AJ154" i="11"/>
  <c r="AJ153" i="11"/>
  <c r="AJ152" i="11"/>
  <c r="AJ151" i="11"/>
  <c r="AJ150" i="11"/>
  <c r="AJ149" i="11"/>
  <c r="AJ148" i="11"/>
  <c r="AJ147" i="11"/>
  <c r="AJ146" i="11"/>
  <c r="AJ145" i="11"/>
  <c r="AJ144" i="11"/>
  <c r="AJ143" i="11"/>
  <c r="AJ142" i="11"/>
  <c r="AJ141" i="11"/>
  <c r="AJ140" i="11"/>
  <c r="AJ139" i="11"/>
  <c r="AJ138" i="11"/>
  <c r="AJ137" i="11"/>
  <c r="AJ136" i="11"/>
  <c r="AJ135" i="11"/>
  <c r="AJ134" i="11"/>
  <c r="AJ133" i="11"/>
  <c r="AJ132" i="11"/>
  <c r="AJ131" i="11"/>
  <c r="AJ130" i="11"/>
  <c r="AJ129" i="11"/>
  <c r="AJ128" i="11"/>
  <c r="AJ127" i="11"/>
  <c r="AJ126" i="11"/>
  <c r="AJ125" i="11"/>
  <c r="AJ124" i="11"/>
  <c r="AJ123" i="11"/>
  <c r="AJ122" i="11"/>
  <c r="AJ121" i="11"/>
  <c r="AJ120" i="11"/>
  <c r="AJ119" i="11"/>
  <c r="AJ118" i="11"/>
  <c r="AJ117" i="11"/>
  <c r="AJ116" i="11"/>
  <c r="AJ115" i="11"/>
  <c r="AJ114" i="11"/>
  <c r="AJ113" i="11"/>
  <c r="AJ112" i="11"/>
  <c r="AJ111" i="11"/>
  <c r="AJ110" i="11"/>
  <c r="AJ109" i="11"/>
  <c r="AJ108" i="11"/>
  <c r="AJ107" i="11"/>
  <c r="AJ106" i="11"/>
  <c r="AJ105" i="11"/>
  <c r="AJ104" i="11"/>
  <c r="AJ103" i="11"/>
  <c r="AJ102" i="11"/>
  <c r="AJ101" i="11"/>
  <c r="AJ100" i="11"/>
  <c r="AJ99" i="11"/>
  <c r="AJ98" i="11"/>
  <c r="AJ97" i="11"/>
  <c r="AJ96" i="11"/>
  <c r="AJ95" i="11"/>
  <c r="AJ94" i="11"/>
  <c r="AJ93" i="11"/>
  <c r="AJ92" i="11"/>
  <c r="AJ91" i="11"/>
  <c r="AJ90" i="11"/>
  <c r="AJ89" i="11"/>
  <c r="AJ88" i="11"/>
  <c r="AJ87" i="11"/>
  <c r="AJ86" i="11"/>
  <c r="AJ85" i="11"/>
  <c r="AJ84" i="11"/>
  <c r="AJ83" i="11"/>
  <c r="AJ82" i="11"/>
  <c r="AJ81" i="11"/>
  <c r="AJ80" i="11"/>
  <c r="AJ79" i="11"/>
  <c r="AJ78" i="11"/>
  <c r="AJ77" i="11"/>
  <c r="AJ76" i="11"/>
  <c r="AJ75" i="11"/>
  <c r="AJ74" i="11"/>
  <c r="AJ73" i="11"/>
  <c r="AJ72" i="11"/>
  <c r="AJ71" i="11"/>
  <c r="AJ70" i="11"/>
  <c r="AJ69" i="11"/>
  <c r="AJ68" i="11"/>
  <c r="AJ67" i="11"/>
  <c r="AJ66" i="11"/>
  <c r="AJ65" i="11"/>
  <c r="AJ64" i="11"/>
  <c r="AJ63" i="11"/>
  <c r="AJ62" i="11"/>
  <c r="AJ61" i="11"/>
  <c r="AJ60" i="11"/>
  <c r="AJ59" i="11"/>
  <c r="AJ58" i="11"/>
  <c r="AJ57" i="11"/>
  <c r="AJ56" i="11"/>
  <c r="AJ55" i="11"/>
  <c r="AJ54" i="11"/>
  <c r="AJ53" i="11"/>
  <c r="AJ52" i="11"/>
  <c r="AJ51" i="11"/>
  <c r="AJ50" i="11"/>
  <c r="AJ49" i="11"/>
  <c r="AJ48" i="11"/>
  <c r="AJ47" i="11"/>
  <c r="AJ46" i="11"/>
  <c r="AJ45" i="11"/>
  <c r="AJ44" i="11"/>
  <c r="AJ43" i="11"/>
  <c r="AJ42" i="11"/>
  <c r="AJ41" i="11"/>
  <c r="AJ40" i="11"/>
  <c r="AJ39" i="11"/>
  <c r="AJ38" i="11"/>
  <c r="AJ37" i="11"/>
  <c r="AJ36" i="11"/>
  <c r="AJ35" i="11"/>
  <c r="AJ34" i="11"/>
  <c r="AJ33" i="11"/>
  <c r="AJ32" i="11"/>
  <c r="AJ31" i="11"/>
  <c r="AJ30" i="11"/>
  <c r="AJ29" i="11"/>
  <c r="AJ28" i="11"/>
  <c r="AJ27" i="11"/>
  <c r="AJ26" i="11"/>
  <c r="AJ25" i="11"/>
  <c r="AJ24" i="11"/>
  <c r="AJ23" i="11"/>
  <c r="AJ22" i="11"/>
  <c r="AJ21" i="11"/>
  <c r="AJ20" i="11"/>
  <c r="AJ19" i="11"/>
  <c r="AJ18" i="11"/>
  <c r="AJ17" i="11"/>
  <c r="AJ16" i="11"/>
  <c r="AJ15" i="11"/>
  <c r="AJ14" i="11"/>
  <c r="AJ13" i="11"/>
  <c r="AJ12" i="11"/>
  <c r="AJ11" i="11"/>
  <c r="AJ10" i="11"/>
  <c r="AJ9" i="11"/>
  <c r="AJ8" i="11"/>
  <c r="AJ7" i="11"/>
  <c r="AJ6" i="11"/>
  <c r="AJ5" i="11"/>
  <c r="AJ4" i="11"/>
  <c r="AJ3" i="11"/>
  <c r="AJ2" i="11"/>
  <c r="AH2" i="11"/>
  <c r="AE2" i="11"/>
  <c r="AB2" i="11"/>
  <c r="AA2" i="11"/>
  <c r="Y2" i="11"/>
  <c r="U2" i="11"/>
  <c r="W2" i="11" s="1"/>
  <c r="R2" i="11"/>
  <c r="O2" i="11"/>
  <c r="N2" i="11"/>
  <c r="L2" i="11"/>
  <c r="I2" i="11"/>
  <c r="A2" i="11"/>
  <c r="AE804" i="10"/>
  <c r="AC804" i="10"/>
  <c r="AA804" i="10"/>
  <c r="Y804" i="10"/>
  <c r="X804" i="10"/>
  <c r="V804" i="10"/>
  <c r="W804" i="10" s="1"/>
  <c r="T804" i="10"/>
  <c r="U804" i="10" s="1"/>
  <c r="K804" i="10"/>
  <c r="I804" i="10"/>
  <c r="J804" i="10" s="1"/>
  <c r="A804" i="10"/>
  <c r="AE803" i="10"/>
  <c r="AC803" i="10"/>
  <c r="AA803" i="10"/>
  <c r="Y803" i="10"/>
  <c r="X803" i="10"/>
  <c r="V803" i="10"/>
  <c r="W803" i="10" s="1"/>
  <c r="T803" i="10"/>
  <c r="U803" i="10" s="1"/>
  <c r="K803" i="10"/>
  <c r="I803" i="10"/>
  <c r="J803" i="10" s="1"/>
  <c r="A803" i="10"/>
  <c r="AE802" i="10"/>
  <c r="AC802" i="10"/>
  <c r="AA802" i="10"/>
  <c r="Y802" i="10"/>
  <c r="X802" i="10"/>
  <c r="V802" i="10"/>
  <c r="W802" i="10" s="1"/>
  <c r="T802" i="10"/>
  <c r="U802" i="10" s="1"/>
  <c r="K802" i="10"/>
  <c r="I802" i="10"/>
  <c r="J802" i="10" s="1"/>
  <c r="A802" i="10"/>
  <c r="AE801" i="10"/>
  <c r="AC801" i="10"/>
  <c r="AA801" i="10"/>
  <c r="Y801" i="10"/>
  <c r="X801" i="10"/>
  <c r="V801" i="10"/>
  <c r="W801" i="10" s="1"/>
  <c r="T801" i="10"/>
  <c r="U801" i="10" s="1"/>
  <c r="K801" i="10"/>
  <c r="I801" i="10"/>
  <c r="J801" i="10" s="1"/>
  <c r="A801" i="10"/>
  <c r="AE800" i="10"/>
  <c r="AC800" i="10"/>
  <c r="AA800" i="10"/>
  <c r="Y800" i="10"/>
  <c r="X800" i="10"/>
  <c r="V800" i="10"/>
  <c r="W800" i="10" s="1"/>
  <c r="T800" i="10"/>
  <c r="U800" i="10" s="1"/>
  <c r="K800" i="10"/>
  <c r="I800" i="10"/>
  <c r="J800" i="10" s="1"/>
  <c r="A800" i="10"/>
  <c r="AE799" i="10"/>
  <c r="AC799" i="10"/>
  <c r="AA799" i="10"/>
  <c r="Y799" i="10"/>
  <c r="X799" i="10"/>
  <c r="V799" i="10"/>
  <c r="W799" i="10" s="1"/>
  <c r="T799" i="10"/>
  <c r="U799" i="10" s="1"/>
  <c r="K799" i="10"/>
  <c r="I799" i="10"/>
  <c r="J799" i="10" s="1"/>
  <c r="A799" i="10"/>
  <c r="AE798" i="10"/>
  <c r="AC798" i="10"/>
  <c r="AA798" i="10"/>
  <c r="Y798" i="10"/>
  <c r="X798" i="10"/>
  <c r="V798" i="10"/>
  <c r="W798" i="10" s="1"/>
  <c r="T798" i="10"/>
  <c r="U798" i="10" s="1"/>
  <c r="K798" i="10"/>
  <c r="I798" i="10"/>
  <c r="J798" i="10" s="1"/>
  <c r="A798" i="10"/>
  <c r="AE797" i="10"/>
  <c r="AC797" i="10"/>
  <c r="AA797" i="10"/>
  <c r="Y797" i="10"/>
  <c r="X797" i="10"/>
  <c r="V797" i="10"/>
  <c r="W797" i="10" s="1"/>
  <c r="T797" i="10"/>
  <c r="U797" i="10" s="1"/>
  <c r="K797" i="10"/>
  <c r="I797" i="10"/>
  <c r="J797" i="10" s="1"/>
  <c r="G797" i="10"/>
  <c r="A797" i="10"/>
  <c r="AE796" i="10"/>
  <c r="AC796" i="10"/>
  <c r="AA796" i="10"/>
  <c r="Y796" i="10"/>
  <c r="X796" i="10"/>
  <c r="V796" i="10"/>
  <c r="W796" i="10" s="1"/>
  <c r="T796" i="10"/>
  <c r="U796" i="10" s="1"/>
  <c r="K796" i="10"/>
  <c r="I796" i="10"/>
  <c r="J796" i="10" s="1"/>
  <c r="G796" i="10"/>
  <c r="A796" i="10"/>
  <c r="AE795" i="10"/>
  <c r="AC795" i="10"/>
  <c r="AA795" i="10"/>
  <c r="Y795" i="10"/>
  <c r="X795" i="10"/>
  <c r="V795" i="10"/>
  <c r="W795" i="10" s="1"/>
  <c r="T795" i="10"/>
  <c r="U795" i="10" s="1"/>
  <c r="K795" i="10"/>
  <c r="I795" i="10"/>
  <c r="J795" i="10" s="1"/>
  <c r="G795" i="10"/>
  <c r="A795" i="10"/>
  <c r="AE794" i="10"/>
  <c r="AC794" i="10"/>
  <c r="AA794" i="10"/>
  <c r="Y794" i="10"/>
  <c r="X794" i="10"/>
  <c r="V794" i="10"/>
  <c r="W794" i="10" s="1"/>
  <c r="T794" i="10"/>
  <c r="U794" i="10" s="1"/>
  <c r="K794" i="10"/>
  <c r="I794" i="10"/>
  <c r="J794" i="10" s="1"/>
  <c r="G794" i="10"/>
  <c r="A794" i="10"/>
  <c r="AE793" i="10"/>
  <c r="AC793" i="10"/>
  <c r="AA793" i="10"/>
  <c r="Y793" i="10"/>
  <c r="X793" i="10"/>
  <c r="V793" i="10"/>
  <c r="W793" i="10" s="1"/>
  <c r="T793" i="10"/>
  <c r="U793" i="10" s="1"/>
  <c r="K793" i="10"/>
  <c r="I793" i="10"/>
  <c r="J793" i="10" s="1"/>
  <c r="G793" i="10"/>
  <c r="A793" i="10"/>
  <c r="AE792" i="10"/>
  <c r="AC792" i="10"/>
  <c r="AA792" i="10"/>
  <c r="Y792" i="10"/>
  <c r="X792" i="10"/>
  <c r="V792" i="10"/>
  <c r="W792" i="10" s="1"/>
  <c r="T792" i="10"/>
  <c r="U792" i="10" s="1"/>
  <c r="K792" i="10"/>
  <c r="I792" i="10"/>
  <c r="J792" i="10" s="1"/>
  <c r="A792" i="10"/>
  <c r="AE791" i="10"/>
  <c r="AC791" i="10"/>
  <c r="AA791" i="10"/>
  <c r="Y791" i="10"/>
  <c r="X791" i="10"/>
  <c r="V791" i="10"/>
  <c r="W791" i="10" s="1"/>
  <c r="T791" i="10"/>
  <c r="U791" i="10" s="1"/>
  <c r="K791" i="10"/>
  <c r="I791" i="10"/>
  <c r="J791" i="10" s="1"/>
  <c r="G791" i="10"/>
  <c r="A791" i="10"/>
  <c r="AE790" i="10"/>
  <c r="AC790" i="10"/>
  <c r="AA790" i="10"/>
  <c r="Y790" i="10"/>
  <c r="X790" i="10"/>
  <c r="V790" i="10"/>
  <c r="W790" i="10" s="1"/>
  <c r="T790" i="10"/>
  <c r="U790" i="10" s="1"/>
  <c r="K790" i="10"/>
  <c r="I790" i="10"/>
  <c r="J790" i="10" s="1"/>
  <c r="A790" i="10"/>
  <c r="AE789" i="10"/>
  <c r="AC789" i="10"/>
  <c r="AA789" i="10"/>
  <c r="Y789" i="10"/>
  <c r="X789" i="10"/>
  <c r="V789" i="10"/>
  <c r="W789" i="10" s="1"/>
  <c r="T789" i="10"/>
  <c r="U789" i="10" s="1"/>
  <c r="K789" i="10"/>
  <c r="I789" i="10"/>
  <c r="J789" i="10" s="1"/>
  <c r="A789" i="10"/>
  <c r="AE788" i="10"/>
  <c r="AC788" i="10"/>
  <c r="AA788" i="10"/>
  <c r="Y788" i="10"/>
  <c r="X788" i="10"/>
  <c r="V788" i="10"/>
  <c r="W788" i="10" s="1"/>
  <c r="T788" i="10"/>
  <c r="U788" i="10" s="1"/>
  <c r="K788" i="10"/>
  <c r="I788" i="10"/>
  <c r="J788" i="10" s="1"/>
  <c r="G788" i="10"/>
  <c r="A788" i="10"/>
  <c r="AE787" i="10"/>
  <c r="AC787" i="10"/>
  <c r="AA787" i="10"/>
  <c r="Y787" i="10"/>
  <c r="X787" i="10"/>
  <c r="V787" i="10"/>
  <c r="W787" i="10" s="1"/>
  <c r="T787" i="10"/>
  <c r="U787" i="10" s="1"/>
  <c r="K787" i="10"/>
  <c r="I787" i="10"/>
  <c r="J787" i="10" s="1"/>
  <c r="G787" i="10"/>
  <c r="A787" i="10"/>
  <c r="AE786" i="10"/>
  <c r="AC786" i="10"/>
  <c r="AA786" i="10"/>
  <c r="Y786" i="10"/>
  <c r="X786" i="10"/>
  <c r="V786" i="10"/>
  <c r="W786" i="10" s="1"/>
  <c r="T786" i="10"/>
  <c r="U786" i="10" s="1"/>
  <c r="K786" i="10"/>
  <c r="I786" i="10"/>
  <c r="J786" i="10" s="1"/>
  <c r="A786" i="10"/>
  <c r="AE785" i="10"/>
  <c r="AC785" i="10"/>
  <c r="AA785" i="10"/>
  <c r="Y785" i="10"/>
  <c r="X785" i="10"/>
  <c r="V785" i="10"/>
  <c r="W785" i="10" s="1"/>
  <c r="T785" i="10"/>
  <c r="U785" i="10" s="1"/>
  <c r="K785" i="10"/>
  <c r="I785" i="10"/>
  <c r="J785" i="10" s="1"/>
  <c r="G785" i="10"/>
  <c r="A785" i="10"/>
  <c r="AE784" i="10"/>
  <c r="AC784" i="10"/>
  <c r="AA784" i="10"/>
  <c r="Y784" i="10"/>
  <c r="X784" i="10"/>
  <c r="V784" i="10"/>
  <c r="W784" i="10" s="1"/>
  <c r="T784" i="10"/>
  <c r="U784" i="10" s="1"/>
  <c r="K784" i="10"/>
  <c r="I784" i="10"/>
  <c r="J784" i="10" s="1"/>
  <c r="A784" i="10"/>
  <c r="AE783" i="10"/>
  <c r="AC783" i="10"/>
  <c r="AA783" i="10"/>
  <c r="Y783" i="10"/>
  <c r="X783" i="10"/>
  <c r="V783" i="10"/>
  <c r="W783" i="10" s="1"/>
  <c r="T783" i="10"/>
  <c r="U783" i="10" s="1"/>
  <c r="K783" i="10"/>
  <c r="I783" i="10"/>
  <c r="J783" i="10" s="1"/>
  <c r="A783" i="10"/>
  <c r="AE782" i="10"/>
  <c r="AC782" i="10"/>
  <c r="AA782" i="10"/>
  <c r="Y782" i="10"/>
  <c r="X782" i="10"/>
  <c r="V782" i="10"/>
  <c r="W782" i="10" s="1"/>
  <c r="T782" i="10"/>
  <c r="U782" i="10" s="1"/>
  <c r="K782" i="10"/>
  <c r="I782" i="10"/>
  <c r="J782" i="10" s="1"/>
  <c r="A782" i="10"/>
  <c r="AE781" i="10"/>
  <c r="AC781" i="10"/>
  <c r="AA781" i="10"/>
  <c r="Y781" i="10"/>
  <c r="X781" i="10"/>
  <c r="V781" i="10"/>
  <c r="W781" i="10" s="1"/>
  <c r="T781" i="10"/>
  <c r="U781" i="10" s="1"/>
  <c r="K781" i="10"/>
  <c r="I781" i="10"/>
  <c r="J781" i="10" s="1"/>
  <c r="A781" i="10"/>
  <c r="AE780" i="10"/>
  <c r="AC780" i="10"/>
  <c r="AA780" i="10"/>
  <c r="Y780" i="10"/>
  <c r="X780" i="10"/>
  <c r="V780" i="10"/>
  <c r="W780" i="10" s="1"/>
  <c r="T780" i="10"/>
  <c r="U780" i="10" s="1"/>
  <c r="K780" i="10"/>
  <c r="I780" i="10"/>
  <c r="J780" i="10" s="1"/>
  <c r="G780" i="10"/>
  <c r="A780" i="10"/>
  <c r="AE779" i="10"/>
  <c r="AC779" i="10"/>
  <c r="AA779" i="10"/>
  <c r="Y779" i="10"/>
  <c r="X779" i="10"/>
  <c r="V779" i="10"/>
  <c r="W779" i="10" s="1"/>
  <c r="T779" i="10"/>
  <c r="U779" i="10" s="1"/>
  <c r="K779" i="10"/>
  <c r="I779" i="10"/>
  <c r="J779" i="10" s="1"/>
  <c r="G779" i="10"/>
  <c r="A779" i="10"/>
  <c r="AE778" i="10"/>
  <c r="AC778" i="10"/>
  <c r="AA778" i="10"/>
  <c r="Y778" i="10"/>
  <c r="X778" i="10"/>
  <c r="V778" i="10"/>
  <c r="W778" i="10" s="1"/>
  <c r="T778" i="10"/>
  <c r="U778" i="10" s="1"/>
  <c r="K778" i="10"/>
  <c r="I778" i="10"/>
  <c r="J778" i="10" s="1"/>
  <c r="A778" i="10"/>
  <c r="AE777" i="10"/>
  <c r="AC777" i="10"/>
  <c r="AA777" i="10"/>
  <c r="Y777" i="10"/>
  <c r="X777" i="10"/>
  <c r="V777" i="10"/>
  <c r="W777" i="10" s="1"/>
  <c r="T777" i="10"/>
  <c r="U777" i="10" s="1"/>
  <c r="K777" i="10"/>
  <c r="I777" i="10"/>
  <c r="J777" i="10" s="1"/>
  <c r="G777" i="10"/>
  <c r="A777" i="10"/>
  <c r="AE776" i="10"/>
  <c r="AC776" i="10"/>
  <c r="AA776" i="10"/>
  <c r="Y776" i="10"/>
  <c r="X776" i="10"/>
  <c r="V776" i="10"/>
  <c r="W776" i="10" s="1"/>
  <c r="T776" i="10"/>
  <c r="U776" i="10" s="1"/>
  <c r="K776" i="10"/>
  <c r="I776" i="10"/>
  <c r="J776" i="10" s="1"/>
  <c r="A776" i="10"/>
  <c r="AE775" i="10"/>
  <c r="AC775" i="10"/>
  <c r="AA775" i="10"/>
  <c r="Y775" i="10"/>
  <c r="X775" i="10"/>
  <c r="V775" i="10"/>
  <c r="W775" i="10" s="1"/>
  <c r="T775" i="10"/>
  <c r="U775" i="10" s="1"/>
  <c r="K775" i="10"/>
  <c r="I775" i="10"/>
  <c r="J775" i="10" s="1"/>
  <c r="G775" i="10"/>
  <c r="A775" i="10"/>
  <c r="AE774" i="10"/>
  <c r="AC774" i="10"/>
  <c r="AA774" i="10"/>
  <c r="Y774" i="10"/>
  <c r="X774" i="10"/>
  <c r="V774" i="10"/>
  <c r="W774" i="10" s="1"/>
  <c r="T774" i="10"/>
  <c r="U774" i="10" s="1"/>
  <c r="K774" i="10"/>
  <c r="I774" i="10"/>
  <c r="J774" i="10" s="1"/>
  <c r="G774" i="10"/>
  <c r="A774" i="10"/>
  <c r="AE773" i="10"/>
  <c r="AC773" i="10"/>
  <c r="AA773" i="10"/>
  <c r="Y773" i="10"/>
  <c r="X773" i="10"/>
  <c r="V773" i="10"/>
  <c r="W773" i="10" s="1"/>
  <c r="T773" i="10"/>
  <c r="U773" i="10" s="1"/>
  <c r="K773" i="10"/>
  <c r="I773" i="10"/>
  <c r="J773" i="10" s="1"/>
  <c r="A773" i="10"/>
  <c r="AE772" i="10"/>
  <c r="AC772" i="10"/>
  <c r="AA772" i="10"/>
  <c r="Y772" i="10"/>
  <c r="X772" i="10"/>
  <c r="V772" i="10"/>
  <c r="W772" i="10" s="1"/>
  <c r="T772" i="10"/>
  <c r="U772" i="10" s="1"/>
  <c r="K772" i="10"/>
  <c r="I772" i="10"/>
  <c r="J772" i="10" s="1"/>
  <c r="G772" i="10"/>
  <c r="A772" i="10"/>
  <c r="AE771" i="10"/>
  <c r="AC771" i="10"/>
  <c r="AA771" i="10"/>
  <c r="Y771" i="10"/>
  <c r="X771" i="10"/>
  <c r="V771" i="10"/>
  <c r="W771" i="10" s="1"/>
  <c r="T771" i="10"/>
  <c r="U771" i="10" s="1"/>
  <c r="K771" i="10"/>
  <c r="I771" i="10"/>
  <c r="J771" i="10" s="1"/>
  <c r="G771" i="10"/>
  <c r="A771" i="10"/>
  <c r="AE770" i="10"/>
  <c r="AC770" i="10"/>
  <c r="AA770" i="10"/>
  <c r="Y770" i="10"/>
  <c r="X770" i="10"/>
  <c r="V770" i="10"/>
  <c r="W770" i="10" s="1"/>
  <c r="T770" i="10"/>
  <c r="U770" i="10" s="1"/>
  <c r="K770" i="10"/>
  <c r="I770" i="10"/>
  <c r="J770" i="10" s="1"/>
  <c r="A770" i="10"/>
  <c r="AE769" i="10"/>
  <c r="AC769" i="10"/>
  <c r="AA769" i="10"/>
  <c r="Y769" i="10"/>
  <c r="X769" i="10"/>
  <c r="V769" i="10"/>
  <c r="W769" i="10" s="1"/>
  <c r="T769" i="10"/>
  <c r="U769" i="10" s="1"/>
  <c r="K769" i="10"/>
  <c r="I769" i="10"/>
  <c r="J769" i="10" s="1"/>
  <c r="A769" i="10"/>
  <c r="AE768" i="10"/>
  <c r="AC768" i="10"/>
  <c r="AA768" i="10"/>
  <c r="Y768" i="10"/>
  <c r="X768" i="10"/>
  <c r="V768" i="10"/>
  <c r="W768" i="10" s="1"/>
  <c r="T768" i="10"/>
  <c r="U768" i="10" s="1"/>
  <c r="K768" i="10"/>
  <c r="I768" i="10"/>
  <c r="J768" i="10" s="1"/>
  <c r="A768" i="10"/>
  <c r="AE767" i="10"/>
  <c r="AC767" i="10"/>
  <c r="AA767" i="10"/>
  <c r="Y767" i="10"/>
  <c r="X767" i="10"/>
  <c r="V767" i="10"/>
  <c r="W767" i="10" s="1"/>
  <c r="T767" i="10"/>
  <c r="U767" i="10" s="1"/>
  <c r="K767" i="10"/>
  <c r="I767" i="10"/>
  <c r="J767" i="10" s="1"/>
  <c r="G767" i="10"/>
  <c r="A767" i="10"/>
  <c r="AE766" i="10"/>
  <c r="AC766" i="10"/>
  <c r="AA766" i="10"/>
  <c r="Y766" i="10"/>
  <c r="X766" i="10"/>
  <c r="V766" i="10"/>
  <c r="W766" i="10" s="1"/>
  <c r="T766" i="10"/>
  <c r="U766" i="10" s="1"/>
  <c r="K766" i="10"/>
  <c r="I766" i="10"/>
  <c r="J766" i="10" s="1"/>
  <c r="G766" i="10"/>
  <c r="A766" i="10"/>
  <c r="AE765" i="10"/>
  <c r="AC765" i="10"/>
  <c r="AA765" i="10"/>
  <c r="Y765" i="10"/>
  <c r="X765" i="10"/>
  <c r="V765" i="10"/>
  <c r="W765" i="10" s="1"/>
  <c r="T765" i="10"/>
  <c r="U765" i="10" s="1"/>
  <c r="K765" i="10"/>
  <c r="I765" i="10"/>
  <c r="J765" i="10" s="1"/>
  <c r="A765" i="10"/>
  <c r="AE764" i="10"/>
  <c r="AC764" i="10"/>
  <c r="AA764" i="10"/>
  <c r="Y764" i="10"/>
  <c r="X764" i="10"/>
  <c r="V764" i="10"/>
  <c r="W764" i="10" s="1"/>
  <c r="T764" i="10"/>
  <c r="U764" i="10" s="1"/>
  <c r="K764" i="10"/>
  <c r="I764" i="10"/>
  <c r="J764" i="10" s="1"/>
  <c r="A764" i="10"/>
  <c r="AE763" i="10"/>
  <c r="AC763" i="10"/>
  <c r="AA763" i="10"/>
  <c r="Y763" i="10"/>
  <c r="X763" i="10"/>
  <c r="V763" i="10"/>
  <c r="W763" i="10" s="1"/>
  <c r="T763" i="10"/>
  <c r="U763" i="10" s="1"/>
  <c r="K763" i="10"/>
  <c r="I763" i="10"/>
  <c r="J763" i="10" s="1"/>
  <c r="A763" i="10"/>
  <c r="AE762" i="10"/>
  <c r="AC762" i="10"/>
  <c r="AA762" i="10"/>
  <c r="Y762" i="10"/>
  <c r="X762" i="10"/>
  <c r="V762" i="10"/>
  <c r="W762" i="10" s="1"/>
  <c r="T762" i="10"/>
  <c r="U762" i="10" s="1"/>
  <c r="K762" i="10"/>
  <c r="I762" i="10"/>
  <c r="J762" i="10" s="1"/>
  <c r="G762" i="10"/>
  <c r="A762" i="10"/>
  <c r="AE761" i="10"/>
  <c r="AC761" i="10"/>
  <c r="AA761" i="10"/>
  <c r="Y761" i="10"/>
  <c r="X761" i="10"/>
  <c r="V761" i="10"/>
  <c r="W761" i="10" s="1"/>
  <c r="T761" i="10"/>
  <c r="U761" i="10" s="1"/>
  <c r="K761" i="10"/>
  <c r="I761" i="10"/>
  <c r="J761" i="10" s="1"/>
  <c r="G761" i="10"/>
  <c r="A761" i="10"/>
  <c r="AE760" i="10"/>
  <c r="AC760" i="10"/>
  <c r="AA760" i="10"/>
  <c r="Y760" i="10"/>
  <c r="X760" i="10"/>
  <c r="V760" i="10"/>
  <c r="W760" i="10" s="1"/>
  <c r="T760" i="10"/>
  <c r="U760" i="10" s="1"/>
  <c r="K760" i="10"/>
  <c r="I760" i="10"/>
  <c r="J760" i="10" s="1"/>
  <c r="A760" i="10"/>
  <c r="AE759" i="10"/>
  <c r="AC759" i="10"/>
  <c r="AA759" i="10"/>
  <c r="Y759" i="10"/>
  <c r="X759" i="10"/>
  <c r="V759" i="10"/>
  <c r="W759" i="10" s="1"/>
  <c r="T759" i="10"/>
  <c r="U759" i="10" s="1"/>
  <c r="K759" i="10"/>
  <c r="J759" i="10"/>
  <c r="I759" i="10"/>
  <c r="A759" i="10"/>
  <c r="AE758" i="10"/>
  <c r="AC758" i="10"/>
  <c r="AA758" i="10"/>
  <c r="Y758" i="10"/>
  <c r="X758" i="10"/>
  <c r="V758" i="10"/>
  <c r="W758" i="10" s="1"/>
  <c r="T758" i="10"/>
  <c r="U758" i="10" s="1"/>
  <c r="K758" i="10"/>
  <c r="J758" i="10"/>
  <c r="I758" i="10"/>
  <c r="A758" i="10"/>
  <c r="AE757" i="10"/>
  <c r="AC757" i="10"/>
  <c r="AA757" i="10"/>
  <c r="Y757" i="10"/>
  <c r="X757" i="10"/>
  <c r="V757" i="10"/>
  <c r="W757" i="10" s="1"/>
  <c r="T757" i="10"/>
  <c r="U757" i="10" s="1"/>
  <c r="K757" i="10"/>
  <c r="J757" i="10"/>
  <c r="I757" i="10"/>
  <c r="A757" i="10"/>
  <c r="AE756" i="10"/>
  <c r="AC756" i="10"/>
  <c r="AA756" i="10"/>
  <c r="Y756" i="10"/>
  <c r="X756" i="10"/>
  <c r="V756" i="10"/>
  <c r="W756" i="10" s="1"/>
  <c r="T756" i="10"/>
  <c r="U756" i="10" s="1"/>
  <c r="K756" i="10"/>
  <c r="J756" i="10"/>
  <c r="I756" i="10"/>
  <c r="A756" i="10"/>
  <c r="AE755" i="10"/>
  <c r="AC755" i="10"/>
  <c r="AA755" i="10"/>
  <c r="Y755" i="10"/>
  <c r="X755" i="10"/>
  <c r="V755" i="10"/>
  <c r="W755" i="10" s="1"/>
  <c r="T755" i="10"/>
  <c r="U755" i="10" s="1"/>
  <c r="K755" i="10"/>
  <c r="J755" i="10"/>
  <c r="I755" i="10"/>
  <c r="A755" i="10"/>
  <c r="AE754" i="10"/>
  <c r="AC754" i="10"/>
  <c r="AA754" i="10"/>
  <c r="Y754" i="10"/>
  <c r="X754" i="10"/>
  <c r="V754" i="10"/>
  <c r="W754" i="10" s="1"/>
  <c r="T754" i="10"/>
  <c r="U754" i="10" s="1"/>
  <c r="K754" i="10"/>
  <c r="J754" i="10"/>
  <c r="I754" i="10"/>
  <c r="A754" i="10"/>
  <c r="AE753" i="10"/>
  <c r="AC753" i="10"/>
  <c r="AA753" i="10"/>
  <c r="Y753" i="10"/>
  <c r="X753" i="10"/>
  <c r="V753" i="10"/>
  <c r="W753" i="10" s="1"/>
  <c r="T753" i="10"/>
  <c r="U753" i="10" s="1"/>
  <c r="K753" i="10"/>
  <c r="J753" i="10"/>
  <c r="I753" i="10"/>
  <c r="A753" i="10"/>
  <c r="AE752" i="10"/>
  <c r="AC752" i="10"/>
  <c r="AA752" i="10"/>
  <c r="Y752" i="10"/>
  <c r="X752" i="10"/>
  <c r="V752" i="10"/>
  <c r="W752" i="10" s="1"/>
  <c r="T752" i="10"/>
  <c r="U752" i="10" s="1"/>
  <c r="K752" i="10"/>
  <c r="J752" i="10"/>
  <c r="I752" i="10"/>
  <c r="A752" i="10"/>
  <c r="AE751" i="10"/>
  <c r="AC751" i="10"/>
  <c r="AA751" i="10"/>
  <c r="Y751" i="10"/>
  <c r="X751" i="10"/>
  <c r="V751" i="10"/>
  <c r="W751" i="10" s="1"/>
  <c r="T751" i="10"/>
  <c r="U751" i="10" s="1"/>
  <c r="K751" i="10"/>
  <c r="J751" i="10"/>
  <c r="I751" i="10"/>
  <c r="A751" i="10"/>
  <c r="AE750" i="10"/>
  <c r="AC750" i="10"/>
  <c r="AA750" i="10"/>
  <c r="Y750" i="10"/>
  <c r="X750" i="10"/>
  <c r="V750" i="10"/>
  <c r="W750" i="10" s="1"/>
  <c r="T750" i="10"/>
  <c r="U750" i="10" s="1"/>
  <c r="K750" i="10"/>
  <c r="J750" i="10"/>
  <c r="I750" i="10"/>
  <c r="A750" i="10"/>
  <c r="AE749" i="10"/>
  <c r="AC749" i="10"/>
  <c r="AA749" i="10"/>
  <c r="Y749" i="10"/>
  <c r="X749" i="10"/>
  <c r="V749" i="10"/>
  <c r="W749" i="10" s="1"/>
  <c r="T749" i="10"/>
  <c r="U749" i="10" s="1"/>
  <c r="K749" i="10"/>
  <c r="J749" i="10"/>
  <c r="I749" i="10"/>
  <c r="A749" i="10"/>
  <c r="AE748" i="10"/>
  <c r="AC748" i="10"/>
  <c r="AA748" i="10"/>
  <c r="Y748" i="10"/>
  <c r="X748" i="10"/>
  <c r="V748" i="10"/>
  <c r="W748" i="10" s="1"/>
  <c r="T748" i="10"/>
  <c r="U748" i="10" s="1"/>
  <c r="K748" i="10"/>
  <c r="J748" i="10"/>
  <c r="I748" i="10"/>
  <c r="A748" i="10"/>
  <c r="AE747" i="10"/>
  <c r="AC747" i="10"/>
  <c r="AA747" i="10"/>
  <c r="Y747" i="10"/>
  <c r="X747" i="10"/>
  <c r="V747" i="10"/>
  <c r="W747" i="10" s="1"/>
  <c r="T747" i="10"/>
  <c r="U747" i="10" s="1"/>
  <c r="K747" i="10"/>
  <c r="J747" i="10"/>
  <c r="I747" i="10"/>
  <c r="A747" i="10"/>
  <c r="AE746" i="10"/>
  <c r="AC746" i="10"/>
  <c r="AA746" i="10"/>
  <c r="Y746" i="10"/>
  <c r="X746" i="10"/>
  <c r="V746" i="10"/>
  <c r="W746" i="10" s="1"/>
  <c r="T746" i="10"/>
  <c r="U746" i="10" s="1"/>
  <c r="K746" i="10"/>
  <c r="J746" i="10"/>
  <c r="I746" i="10"/>
  <c r="A746" i="10"/>
  <c r="AE745" i="10"/>
  <c r="AC745" i="10"/>
  <c r="AA745" i="10"/>
  <c r="Y745" i="10"/>
  <c r="X745" i="10"/>
  <c r="V745" i="10"/>
  <c r="W745" i="10" s="1"/>
  <c r="T745" i="10"/>
  <c r="U745" i="10" s="1"/>
  <c r="K745" i="10"/>
  <c r="J745" i="10"/>
  <c r="I745" i="10"/>
  <c r="A745" i="10"/>
  <c r="AE744" i="10"/>
  <c r="AC744" i="10"/>
  <c r="AA744" i="10"/>
  <c r="Y744" i="10"/>
  <c r="X744" i="10"/>
  <c r="V744" i="10"/>
  <c r="W744" i="10" s="1"/>
  <c r="T744" i="10"/>
  <c r="U744" i="10" s="1"/>
  <c r="K744" i="10"/>
  <c r="J744" i="10"/>
  <c r="I744" i="10"/>
  <c r="A744" i="10"/>
  <c r="AE743" i="10"/>
  <c r="AC743" i="10"/>
  <c r="AA743" i="10"/>
  <c r="Y743" i="10"/>
  <c r="X743" i="10"/>
  <c r="V743" i="10"/>
  <c r="W743" i="10" s="1"/>
  <c r="T743" i="10"/>
  <c r="U743" i="10" s="1"/>
  <c r="K743" i="10"/>
  <c r="J743" i="10"/>
  <c r="I743" i="10"/>
  <c r="A743" i="10"/>
  <c r="AE742" i="10"/>
  <c r="AC742" i="10"/>
  <c r="AA742" i="10"/>
  <c r="Y742" i="10"/>
  <c r="X742" i="10"/>
  <c r="V742" i="10"/>
  <c r="W742" i="10" s="1"/>
  <c r="T742" i="10"/>
  <c r="U742" i="10" s="1"/>
  <c r="K742" i="10"/>
  <c r="J742" i="10"/>
  <c r="I742" i="10"/>
  <c r="A742" i="10"/>
  <c r="AE741" i="10"/>
  <c r="AC741" i="10"/>
  <c r="AA741" i="10"/>
  <c r="Y741" i="10"/>
  <c r="X741" i="10"/>
  <c r="V741" i="10"/>
  <c r="W741" i="10" s="1"/>
  <c r="T741" i="10"/>
  <c r="U741" i="10" s="1"/>
  <c r="K741" i="10"/>
  <c r="J741" i="10"/>
  <c r="I741" i="10"/>
  <c r="A741" i="10"/>
  <c r="AE740" i="10"/>
  <c r="AC740" i="10"/>
  <c r="AA740" i="10"/>
  <c r="Y740" i="10"/>
  <c r="X740" i="10"/>
  <c r="V740" i="10"/>
  <c r="W740" i="10" s="1"/>
  <c r="T740" i="10"/>
  <c r="U740" i="10" s="1"/>
  <c r="K740" i="10"/>
  <c r="J740" i="10"/>
  <c r="I740" i="10"/>
  <c r="A740" i="10"/>
  <c r="AE739" i="10"/>
  <c r="AC739" i="10"/>
  <c r="AA739" i="10"/>
  <c r="Y739" i="10"/>
  <c r="X739" i="10"/>
  <c r="V739" i="10"/>
  <c r="W739" i="10" s="1"/>
  <c r="T739" i="10"/>
  <c r="U739" i="10" s="1"/>
  <c r="K739" i="10"/>
  <c r="J739" i="10"/>
  <c r="I739" i="10"/>
  <c r="A739" i="10"/>
  <c r="AE738" i="10"/>
  <c r="AC738" i="10"/>
  <c r="AA738" i="10"/>
  <c r="Y738" i="10"/>
  <c r="X738" i="10"/>
  <c r="V738" i="10"/>
  <c r="W738" i="10" s="1"/>
  <c r="T738" i="10"/>
  <c r="U738" i="10" s="1"/>
  <c r="K738" i="10"/>
  <c r="J738" i="10"/>
  <c r="I738" i="10"/>
  <c r="A738" i="10"/>
  <c r="AE737" i="10"/>
  <c r="AC737" i="10"/>
  <c r="AA737" i="10"/>
  <c r="Y737" i="10"/>
  <c r="X737" i="10"/>
  <c r="V737" i="10"/>
  <c r="W737" i="10" s="1"/>
  <c r="T737" i="10"/>
  <c r="U737" i="10" s="1"/>
  <c r="K737" i="10"/>
  <c r="J737" i="10"/>
  <c r="I737" i="10"/>
  <c r="A737" i="10"/>
  <c r="AE736" i="10"/>
  <c r="AC736" i="10"/>
  <c r="AA736" i="10"/>
  <c r="Y736" i="10"/>
  <c r="X736" i="10"/>
  <c r="V736" i="10"/>
  <c r="W736" i="10" s="1"/>
  <c r="T736" i="10"/>
  <c r="U736" i="10" s="1"/>
  <c r="K736" i="10"/>
  <c r="J736" i="10"/>
  <c r="I736" i="10"/>
  <c r="A736" i="10"/>
  <c r="AE735" i="10"/>
  <c r="AC735" i="10"/>
  <c r="AA735" i="10"/>
  <c r="Y735" i="10"/>
  <c r="X735" i="10"/>
  <c r="V735" i="10"/>
  <c r="W735" i="10" s="1"/>
  <c r="T735" i="10"/>
  <c r="U735" i="10" s="1"/>
  <c r="K735" i="10"/>
  <c r="J735" i="10"/>
  <c r="I735" i="10"/>
  <c r="A735" i="10"/>
  <c r="AE734" i="10"/>
  <c r="AC734" i="10"/>
  <c r="AA734" i="10"/>
  <c r="Y734" i="10"/>
  <c r="X734" i="10"/>
  <c r="V734" i="10"/>
  <c r="W734" i="10" s="1"/>
  <c r="T734" i="10"/>
  <c r="U734" i="10" s="1"/>
  <c r="K734" i="10"/>
  <c r="J734" i="10"/>
  <c r="I734" i="10"/>
  <c r="A734" i="10"/>
  <c r="AE733" i="10"/>
  <c r="AC733" i="10"/>
  <c r="AA733" i="10"/>
  <c r="Y733" i="10"/>
  <c r="X733" i="10"/>
  <c r="V733" i="10"/>
  <c r="W733" i="10" s="1"/>
  <c r="T733" i="10"/>
  <c r="U733" i="10" s="1"/>
  <c r="K733" i="10"/>
  <c r="J733" i="10"/>
  <c r="I733" i="10"/>
  <c r="A733" i="10"/>
  <c r="AE732" i="10"/>
  <c r="AC732" i="10"/>
  <c r="AA732" i="10"/>
  <c r="Y732" i="10"/>
  <c r="X732" i="10"/>
  <c r="V732" i="10"/>
  <c r="W732" i="10" s="1"/>
  <c r="T732" i="10"/>
  <c r="U732" i="10" s="1"/>
  <c r="K732" i="10"/>
  <c r="J732" i="10"/>
  <c r="I732" i="10"/>
  <c r="A732" i="10"/>
  <c r="AE731" i="10"/>
  <c r="AC731" i="10"/>
  <c r="AA731" i="10"/>
  <c r="Y731" i="10"/>
  <c r="X731" i="10"/>
  <c r="V731" i="10"/>
  <c r="W731" i="10" s="1"/>
  <c r="T731" i="10"/>
  <c r="U731" i="10" s="1"/>
  <c r="K731" i="10"/>
  <c r="J731" i="10"/>
  <c r="I731" i="10"/>
  <c r="A731" i="10"/>
  <c r="AE730" i="10"/>
  <c r="AC730" i="10"/>
  <c r="AA730" i="10"/>
  <c r="Y730" i="10"/>
  <c r="X730" i="10"/>
  <c r="V730" i="10"/>
  <c r="W730" i="10" s="1"/>
  <c r="T730" i="10"/>
  <c r="U730" i="10" s="1"/>
  <c r="K730" i="10"/>
  <c r="J730" i="10"/>
  <c r="I730" i="10"/>
  <c r="A730" i="10"/>
  <c r="AE729" i="10"/>
  <c r="AC729" i="10"/>
  <c r="AA729" i="10"/>
  <c r="Y729" i="10"/>
  <c r="X729" i="10"/>
  <c r="V729" i="10"/>
  <c r="W729" i="10" s="1"/>
  <c r="T729" i="10"/>
  <c r="U729" i="10" s="1"/>
  <c r="K729" i="10"/>
  <c r="J729" i="10"/>
  <c r="I729" i="10"/>
  <c r="A729" i="10"/>
  <c r="AE728" i="10"/>
  <c r="AC728" i="10"/>
  <c r="AA728" i="10"/>
  <c r="Y728" i="10"/>
  <c r="X728" i="10"/>
  <c r="V728" i="10"/>
  <c r="W728" i="10" s="1"/>
  <c r="T728" i="10"/>
  <c r="U728" i="10" s="1"/>
  <c r="K728" i="10"/>
  <c r="J728" i="10"/>
  <c r="I728" i="10"/>
  <c r="A728" i="10"/>
  <c r="AE727" i="10"/>
  <c r="AC727" i="10"/>
  <c r="AA727" i="10"/>
  <c r="Y727" i="10"/>
  <c r="X727" i="10"/>
  <c r="V727" i="10"/>
  <c r="W727" i="10" s="1"/>
  <c r="T727" i="10"/>
  <c r="U727" i="10" s="1"/>
  <c r="K727" i="10"/>
  <c r="J727" i="10"/>
  <c r="I727" i="10"/>
  <c r="A727" i="10"/>
  <c r="AE726" i="10"/>
  <c r="AC726" i="10"/>
  <c r="AA726" i="10"/>
  <c r="Y726" i="10"/>
  <c r="X726" i="10"/>
  <c r="V726" i="10"/>
  <c r="W726" i="10" s="1"/>
  <c r="T726" i="10"/>
  <c r="U726" i="10" s="1"/>
  <c r="K726" i="10"/>
  <c r="J726" i="10"/>
  <c r="I726" i="10"/>
  <c r="A726" i="10"/>
  <c r="AE725" i="10"/>
  <c r="AC725" i="10"/>
  <c r="AA725" i="10"/>
  <c r="Y725" i="10"/>
  <c r="X725" i="10"/>
  <c r="V725" i="10"/>
  <c r="W725" i="10" s="1"/>
  <c r="T725" i="10"/>
  <c r="U725" i="10" s="1"/>
  <c r="K725" i="10"/>
  <c r="J725" i="10"/>
  <c r="I725" i="10"/>
  <c r="A725" i="10"/>
  <c r="AE724" i="10"/>
  <c r="AC724" i="10"/>
  <c r="AA724" i="10"/>
  <c r="Y724" i="10"/>
  <c r="X724" i="10"/>
  <c r="V724" i="10"/>
  <c r="W724" i="10" s="1"/>
  <c r="T724" i="10"/>
  <c r="U724" i="10" s="1"/>
  <c r="K724" i="10"/>
  <c r="J724" i="10"/>
  <c r="I724" i="10"/>
  <c r="A724" i="10"/>
  <c r="AE723" i="10"/>
  <c r="AC723" i="10"/>
  <c r="AA723" i="10"/>
  <c r="Y723" i="10"/>
  <c r="X723" i="10"/>
  <c r="V723" i="10"/>
  <c r="W723" i="10" s="1"/>
  <c r="T723" i="10"/>
  <c r="U723" i="10" s="1"/>
  <c r="K723" i="10"/>
  <c r="J723" i="10"/>
  <c r="I723" i="10"/>
  <c r="A723" i="10"/>
  <c r="AE722" i="10"/>
  <c r="AC722" i="10"/>
  <c r="AA722" i="10"/>
  <c r="Y722" i="10"/>
  <c r="X722" i="10"/>
  <c r="V722" i="10"/>
  <c r="W722" i="10" s="1"/>
  <c r="T722" i="10"/>
  <c r="U722" i="10" s="1"/>
  <c r="K722" i="10"/>
  <c r="J722" i="10"/>
  <c r="I722" i="10"/>
  <c r="A722" i="10"/>
  <c r="AE721" i="10"/>
  <c r="AC721" i="10"/>
  <c r="AA721" i="10"/>
  <c r="Y721" i="10"/>
  <c r="X721" i="10"/>
  <c r="V721" i="10"/>
  <c r="W721" i="10" s="1"/>
  <c r="T721" i="10"/>
  <c r="U721" i="10" s="1"/>
  <c r="K721" i="10"/>
  <c r="J721" i="10"/>
  <c r="I721" i="10"/>
  <c r="A721" i="10"/>
  <c r="AE720" i="10"/>
  <c r="AC720" i="10"/>
  <c r="AA720" i="10"/>
  <c r="Y720" i="10"/>
  <c r="X720" i="10"/>
  <c r="V720" i="10"/>
  <c r="W720" i="10" s="1"/>
  <c r="T720" i="10"/>
  <c r="U720" i="10" s="1"/>
  <c r="K720" i="10"/>
  <c r="J720" i="10"/>
  <c r="I720" i="10"/>
  <c r="A720" i="10"/>
  <c r="AE719" i="10"/>
  <c r="AC719" i="10"/>
  <c r="AA719" i="10"/>
  <c r="Y719" i="10"/>
  <c r="X719" i="10"/>
  <c r="V719" i="10"/>
  <c r="W719" i="10" s="1"/>
  <c r="T719" i="10"/>
  <c r="U719" i="10" s="1"/>
  <c r="K719" i="10"/>
  <c r="J719" i="10"/>
  <c r="I719" i="10"/>
  <c r="A719" i="10"/>
  <c r="AE718" i="10"/>
  <c r="AC718" i="10"/>
  <c r="AA718" i="10"/>
  <c r="Y718" i="10"/>
  <c r="X718" i="10"/>
  <c r="V718" i="10"/>
  <c r="W718" i="10" s="1"/>
  <c r="T718" i="10"/>
  <c r="U718" i="10" s="1"/>
  <c r="K718" i="10"/>
  <c r="J718" i="10"/>
  <c r="I718" i="10"/>
  <c r="A718" i="10"/>
  <c r="AE717" i="10"/>
  <c r="AC717" i="10"/>
  <c r="AA717" i="10"/>
  <c r="Y717" i="10"/>
  <c r="X717" i="10"/>
  <c r="V717" i="10"/>
  <c r="W717" i="10" s="1"/>
  <c r="T717" i="10"/>
  <c r="U717" i="10" s="1"/>
  <c r="K717" i="10"/>
  <c r="J717" i="10"/>
  <c r="I717" i="10"/>
  <c r="A717" i="10"/>
  <c r="AE716" i="10"/>
  <c r="AC716" i="10"/>
  <c r="AA716" i="10"/>
  <c r="Y716" i="10"/>
  <c r="X716" i="10"/>
  <c r="V716" i="10"/>
  <c r="W716" i="10" s="1"/>
  <c r="T716" i="10"/>
  <c r="U716" i="10" s="1"/>
  <c r="K716" i="10"/>
  <c r="J716" i="10"/>
  <c r="I716" i="10"/>
  <c r="A716" i="10"/>
  <c r="AE715" i="10"/>
  <c r="AC715" i="10"/>
  <c r="AA715" i="10"/>
  <c r="Y715" i="10"/>
  <c r="X715" i="10"/>
  <c r="V715" i="10"/>
  <c r="W715" i="10" s="1"/>
  <c r="T715" i="10"/>
  <c r="U715" i="10" s="1"/>
  <c r="K715" i="10"/>
  <c r="J715" i="10"/>
  <c r="I715" i="10"/>
  <c r="A715" i="10"/>
  <c r="AE714" i="10"/>
  <c r="AC714" i="10"/>
  <c r="AA714" i="10"/>
  <c r="Y714" i="10"/>
  <c r="X714" i="10"/>
  <c r="V714" i="10"/>
  <c r="W714" i="10" s="1"/>
  <c r="T714" i="10"/>
  <c r="U714" i="10" s="1"/>
  <c r="K714" i="10"/>
  <c r="J714" i="10"/>
  <c r="I714" i="10"/>
  <c r="A714" i="10"/>
  <c r="AE713" i="10"/>
  <c r="AC713" i="10"/>
  <c r="AA713" i="10"/>
  <c r="Y713" i="10"/>
  <c r="X713" i="10"/>
  <c r="V713" i="10"/>
  <c r="W713" i="10" s="1"/>
  <c r="T713" i="10"/>
  <c r="U713" i="10" s="1"/>
  <c r="K713" i="10"/>
  <c r="J713" i="10"/>
  <c r="I713" i="10"/>
  <c r="A713" i="10"/>
  <c r="AE712" i="10"/>
  <c r="AC712" i="10"/>
  <c r="AA712" i="10"/>
  <c r="Y712" i="10"/>
  <c r="X712" i="10"/>
  <c r="V712" i="10"/>
  <c r="W712" i="10" s="1"/>
  <c r="T712" i="10"/>
  <c r="U712" i="10" s="1"/>
  <c r="K712" i="10"/>
  <c r="J712" i="10"/>
  <c r="I712" i="10"/>
  <c r="A712" i="10"/>
  <c r="AE711" i="10"/>
  <c r="AC711" i="10"/>
  <c r="AA711" i="10"/>
  <c r="Y711" i="10"/>
  <c r="X711" i="10"/>
  <c r="V711" i="10"/>
  <c r="W711" i="10" s="1"/>
  <c r="T711" i="10"/>
  <c r="U711" i="10" s="1"/>
  <c r="K711" i="10"/>
  <c r="J711" i="10"/>
  <c r="I711" i="10"/>
  <c r="A711" i="10"/>
  <c r="AE710" i="10"/>
  <c r="AC710" i="10"/>
  <c r="AA710" i="10"/>
  <c r="Y710" i="10"/>
  <c r="X710" i="10"/>
  <c r="V710" i="10"/>
  <c r="W710" i="10" s="1"/>
  <c r="T710" i="10"/>
  <c r="U710" i="10" s="1"/>
  <c r="K710" i="10"/>
  <c r="J710" i="10"/>
  <c r="I710" i="10"/>
  <c r="A710" i="10"/>
  <c r="AE709" i="10"/>
  <c r="AC709" i="10"/>
  <c r="AA709" i="10"/>
  <c r="Y709" i="10"/>
  <c r="X709" i="10"/>
  <c r="V709" i="10"/>
  <c r="W709" i="10" s="1"/>
  <c r="T709" i="10"/>
  <c r="U709" i="10" s="1"/>
  <c r="K709" i="10"/>
  <c r="J709" i="10"/>
  <c r="I709" i="10"/>
  <c r="A709" i="10"/>
  <c r="AE708" i="10"/>
  <c r="AC708" i="10"/>
  <c r="AA708" i="10"/>
  <c r="Y708" i="10"/>
  <c r="X708" i="10"/>
  <c r="V708" i="10"/>
  <c r="W708" i="10" s="1"/>
  <c r="T708" i="10"/>
  <c r="U708" i="10" s="1"/>
  <c r="K708" i="10"/>
  <c r="J708" i="10"/>
  <c r="I708" i="10"/>
  <c r="A708" i="10"/>
  <c r="AE707" i="10"/>
  <c r="AC707" i="10"/>
  <c r="AA707" i="10"/>
  <c r="Y707" i="10"/>
  <c r="X707" i="10"/>
  <c r="V707" i="10"/>
  <c r="W707" i="10" s="1"/>
  <c r="T707" i="10"/>
  <c r="U707" i="10" s="1"/>
  <c r="K707" i="10"/>
  <c r="J707" i="10"/>
  <c r="I707" i="10"/>
  <c r="A707" i="10"/>
  <c r="AE706" i="10"/>
  <c r="AC706" i="10"/>
  <c r="AA706" i="10"/>
  <c r="Y706" i="10"/>
  <c r="X706" i="10"/>
  <c r="V706" i="10"/>
  <c r="W706" i="10" s="1"/>
  <c r="T706" i="10"/>
  <c r="U706" i="10" s="1"/>
  <c r="K706" i="10"/>
  <c r="J706" i="10"/>
  <c r="I706" i="10"/>
  <c r="A706" i="10"/>
  <c r="AE705" i="10"/>
  <c r="AC705" i="10"/>
  <c r="AA705" i="10"/>
  <c r="Y705" i="10"/>
  <c r="X705" i="10"/>
  <c r="V705" i="10"/>
  <c r="W705" i="10" s="1"/>
  <c r="T705" i="10"/>
  <c r="U705" i="10" s="1"/>
  <c r="K705" i="10"/>
  <c r="J705" i="10"/>
  <c r="I705" i="10"/>
  <c r="A705" i="10"/>
  <c r="AE704" i="10"/>
  <c r="AC704" i="10"/>
  <c r="AA704" i="10"/>
  <c r="Y704" i="10"/>
  <c r="X704" i="10"/>
  <c r="V704" i="10"/>
  <c r="W704" i="10" s="1"/>
  <c r="T704" i="10"/>
  <c r="U704" i="10" s="1"/>
  <c r="K704" i="10"/>
  <c r="J704" i="10"/>
  <c r="I704" i="10"/>
  <c r="A704" i="10"/>
  <c r="AE703" i="10"/>
  <c r="AC703" i="10"/>
  <c r="AA703" i="10"/>
  <c r="Y703" i="10"/>
  <c r="X703" i="10"/>
  <c r="V703" i="10"/>
  <c r="W703" i="10" s="1"/>
  <c r="T703" i="10"/>
  <c r="U703" i="10" s="1"/>
  <c r="K703" i="10"/>
  <c r="J703" i="10"/>
  <c r="I703" i="10"/>
  <c r="A703" i="10"/>
  <c r="AE702" i="10"/>
  <c r="AC702" i="10"/>
  <c r="AA702" i="10"/>
  <c r="Y702" i="10"/>
  <c r="X702" i="10"/>
  <c r="V702" i="10"/>
  <c r="W702" i="10" s="1"/>
  <c r="T702" i="10"/>
  <c r="U702" i="10" s="1"/>
  <c r="K702" i="10"/>
  <c r="J702" i="10"/>
  <c r="I702" i="10"/>
  <c r="A702" i="10"/>
  <c r="AE701" i="10"/>
  <c r="AC701" i="10"/>
  <c r="AA701" i="10"/>
  <c r="Y701" i="10"/>
  <c r="X701" i="10"/>
  <c r="V701" i="10"/>
  <c r="W701" i="10" s="1"/>
  <c r="T701" i="10"/>
  <c r="U701" i="10" s="1"/>
  <c r="K701" i="10"/>
  <c r="J701" i="10"/>
  <c r="I701" i="10"/>
  <c r="A701" i="10"/>
  <c r="AE700" i="10"/>
  <c r="AC700" i="10"/>
  <c r="AA700" i="10"/>
  <c r="Y700" i="10"/>
  <c r="X700" i="10"/>
  <c r="V700" i="10"/>
  <c r="W700" i="10" s="1"/>
  <c r="T700" i="10"/>
  <c r="U700" i="10" s="1"/>
  <c r="K700" i="10"/>
  <c r="J700" i="10"/>
  <c r="I700" i="10"/>
  <c r="A700" i="10"/>
  <c r="AE699" i="10"/>
  <c r="AC699" i="10"/>
  <c r="AA699" i="10"/>
  <c r="Y699" i="10"/>
  <c r="X699" i="10"/>
  <c r="V699" i="10"/>
  <c r="W699" i="10" s="1"/>
  <c r="T699" i="10"/>
  <c r="U699" i="10" s="1"/>
  <c r="K699" i="10"/>
  <c r="J699" i="10"/>
  <c r="I699" i="10"/>
  <c r="A699" i="10"/>
  <c r="AE698" i="10"/>
  <c r="AC698" i="10"/>
  <c r="AA698" i="10"/>
  <c r="Y698" i="10"/>
  <c r="X698" i="10"/>
  <c r="V698" i="10"/>
  <c r="W698" i="10" s="1"/>
  <c r="T698" i="10"/>
  <c r="U698" i="10" s="1"/>
  <c r="K698" i="10"/>
  <c r="J698" i="10"/>
  <c r="I698" i="10"/>
  <c r="A698" i="10"/>
  <c r="AE697" i="10"/>
  <c r="AC697" i="10"/>
  <c r="AA697" i="10"/>
  <c r="Y697" i="10"/>
  <c r="X697" i="10"/>
  <c r="V697" i="10"/>
  <c r="W697" i="10" s="1"/>
  <c r="T697" i="10"/>
  <c r="U697" i="10" s="1"/>
  <c r="K697" i="10"/>
  <c r="J697" i="10"/>
  <c r="I697" i="10"/>
  <c r="A697" i="10"/>
  <c r="AE696" i="10"/>
  <c r="AC696" i="10"/>
  <c r="AA696" i="10"/>
  <c r="Y696" i="10"/>
  <c r="X696" i="10"/>
  <c r="V696" i="10"/>
  <c r="W696" i="10" s="1"/>
  <c r="T696" i="10"/>
  <c r="U696" i="10" s="1"/>
  <c r="K696" i="10"/>
  <c r="J696" i="10"/>
  <c r="I696" i="10"/>
  <c r="A696" i="10"/>
  <c r="AE695" i="10"/>
  <c r="AC695" i="10"/>
  <c r="AA695" i="10"/>
  <c r="Y695" i="10"/>
  <c r="X695" i="10"/>
  <c r="V695" i="10"/>
  <c r="W695" i="10" s="1"/>
  <c r="T695" i="10"/>
  <c r="U695" i="10" s="1"/>
  <c r="K695" i="10"/>
  <c r="J695" i="10"/>
  <c r="I695" i="10"/>
  <c r="A695" i="10"/>
  <c r="AE694" i="10"/>
  <c r="AC694" i="10"/>
  <c r="AA694" i="10"/>
  <c r="Y694" i="10"/>
  <c r="X694" i="10"/>
  <c r="V694" i="10"/>
  <c r="W694" i="10" s="1"/>
  <c r="T694" i="10"/>
  <c r="U694" i="10" s="1"/>
  <c r="K694" i="10"/>
  <c r="J694" i="10"/>
  <c r="I694" i="10"/>
  <c r="A694" i="10"/>
  <c r="AE693" i="10"/>
  <c r="AC693" i="10"/>
  <c r="AA693" i="10"/>
  <c r="Y693" i="10"/>
  <c r="X693" i="10"/>
  <c r="V693" i="10"/>
  <c r="W693" i="10" s="1"/>
  <c r="T693" i="10"/>
  <c r="U693" i="10" s="1"/>
  <c r="K693" i="10"/>
  <c r="J693" i="10"/>
  <c r="I693" i="10"/>
  <c r="A693" i="10"/>
  <c r="AE692" i="10"/>
  <c r="AC692" i="10"/>
  <c r="AA692" i="10"/>
  <c r="Y692" i="10"/>
  <c r="X692" i="10"/>
  <c r="V692" i="10"/>
  <c r="W692" i="10" s="1"/>
  <c r="T692" i="10"/>
  <c r="U692" i="10" s="1"/>
  <c r="K692" i="10"/>
  <c r="J692" i="10"/>
  <c r="I692" i="10"/>
  <c r="A692" i="10"/>
  <c r="AE691" i="10"/>
  <c r="AC691" i="10"/>
  <c r="AA691" i="10"/>
  <c r="Y691" i="10"/>
  <c r="X691" i="10"/>
  <c r="V691" i="10"/>
  <c r="W691" i="10" s="1"/>
  <c r="T691" i="10"/>
  <c r="U691" i="10" s="1"/>
  <c r="K691" i="10"/>
  <c r="J691" i="10"/>
  <c r="I691" i="10"/>
  <c r="A691" i="10"/>
  <c r="AE690" i="10"/>
  <c r="AC690" i="10"/>
  <c r="AA690" i="10"/>
  <c r="Y690" i="10"/>
  <c r="X690" i="10"/>
  <c r="V690" i="10"/>
  <c r="W690" i="10" s="1"/>
  <c r="T690" i="10"/>
  <c r="U690" i="10" s="1"/>
  <c r="K690" i="10"/>
  <c r="J690" i="10"/>
  <c r="I690" i="10"/>
  <c r="A690" i="10"/>
  <c r="AE689" i="10"/>
  <c r="AC689" i="10"/>
  <c r="AA689" i="10"/>
  <c r="Y689" i="10"/>
  <c r="X689" i="10"/>
  <c r="V689" i="10"/>
  <c r="W689" i="10" s="1"/>
  <c r="T689" i="10"/>
  <c r="U689" i="10" s="1"/>
  <c r="K689" i="10"/>
  <c r="J689" i="10"/>
  <c r="I689" i="10"/>
  <c r="A689" i="10"/>
  <c r="AE688" i="10"/>
  <c r="AC688" i="10"/>
  <c r="AA688" i="10"/>
  <c r="Y688" i="10"/>
  <c r="X688" i="10"/>
  <c r="V688" i="10"/>
  <c r="W688" i="10" s="1"/>
  <c r="T688" i="10"/>
  <c r="U688" i="10" s="1"/>
  <c r="K688" i="10"/>
  <c r="J688" i="10"/>
  <c r="I688" i="10"/>
  <c r="A688" i="10"/>
  <c r="AE687" i="10"/>
  <c r="AC687" i="10"/>
  <c r="AA687" i="10"/>
  <c r="Y687" i="10"/>
  <c r="X687" i="10"/>
  <c r="V687" i="10"/>
  <c r="W687" i="10" s="1"/>
  <c r="T687" i="10"/>
  <c r="U687" i="10" s="1"/>
  <c r="K687" i="10"/>
  <c r="J687" i="10"/>
  <c r="I687" i="10"/>
  <c r="A687" i="10"/>
  <c r="AE686" i="10"/>
  <c r="AC686" i="10"/>
  <c r="AA686" i="10"/>
  <c r="Y686" i="10"/>
  <c r="X686" i="10"/>
  <c r="V686" i="10"/>
  <c r="W686" i="10" s="1"/>
  <c r="T686" i="10"/>
  <c r="U686" i="10" s="1"/>
  <c r="K686" i="10"/>
  <c r="J686" i="10"/>
  <c r="I686" i="10"/>
  <c r="A686" i="10"/>
  <c r="AE685" i="10"/>
  <c r="AC685" i="10"/>
  <c r="AA685" i="10"/>
  <c r="Y685" i="10"/>
  <c r="X685" i="10"/>
  <c r="V685" i="10"/>
  <c r="W685" i="10" s="1"/>
  <c r="T685" i="10"/>
  <c r="U685" i="10" s="1"/>
  <c r="K685" i="10"/>
  <c r="J685" i="10"/>
  <c r="I685" i="10"/>
  <c r="A685" i="10"/>
  <c r="AE684" i="10"/>
  <c r="AC684" i="10"/>
  <c r="AA684" i="10"/>
  <c r="Y684" i="10"/>
  <c r="X684" i="10"/>
  <c r="V684" i="10"/>
  <c r="W684" i="10" s="1"/>
  <c r="T684" i="10"/>
  <c r="U684" i="10" s="1"/>
  <c r="K684" i="10"/>
  <c r="J684" i="10"/>
  <c r="I684" i="10"/>
  <c r="A684" i="10"/>
  <c r="AE683" i="10"/>
  <c r="AC683" i="10"/>
  <c r="AA683" i="10"/>
  <c r="Y683" i="10"/>
  <c r="X683" i="10"/>
  <c r="V683" i="10"/>
  <c r="W683" i="10" s="1"/>
  <c r="T683" i="10"/>
  <c r="U683" i="10" s="1"/>
  <c r="K683" i="10"/>
  <c r="J683" i="10"/>
  <c r="I683" i="10"/>
  <c r="A683" i="10"/>
  <c r="AE682" i="10"/>
  <c r="AC682" i="10"/>
  <c r="AA682" i="10"/>
  <c r="Y682" i="10"/>
  <c r="X682" i="10"/>
  <c r="V682" i="10"/>
  <c r="W682" i="10" s="1"/>
  <c r="T682" i="10"/>
  <c r="U682" i="10" s="1"/>
  <c r="K682" i="10"/>
  <c r="J682" i="10"/>
  <c r="I682" i="10"/>
  <c r="A682" i="10"/>
  <c r="AE681" i="10"/>
  <c r="AC681" i="10"/>
  <c r="AA681" i="10"/>
  <c r="Y681" i="10"/>
  <c r="X681" i="10"/>
  <c r="V681" i="10"/>
  <c r="W681" i="10" s="1"/>
  <c r="T681" i="10"/>
  <c r="U681" i="10" s="1"/>
  <c r="K681" i="10"/>
  <c r="J681" i="10"/>
  <c r="I681" i="10"/>
  <c r="A681" i="10"/>
  <c r="AE680" i="10"/>
  <c r="AC680" i="10"/>
  <c r="AA680" i="10"/>
  <c r="Y680" i="10"/>
  <c r="X680" i="10"/>
  <c r="V680" i="10"/>
  <c r="W680" i="10" s="1"/>
  <c r="T680" i="10"/>
  <c r="U680" i="10" s="1"/>
  <c r="K680" i="10"/>
  <c r="J680" i="10"/>
  <c r="I680" i="10"/>
  <c r="A680" i="10"/>
  <c r="AE679" i="10"/>
  <c r="AC679" i="10"/>
  <c r="AA679" i="10"/>
  <c r="Y679" i="10"/>
  <c r="X679" i="10"/>
  <c r="V679" i="10"/>
  <c r="W679" i="10" s="1"/>
  <c r="T679" i="10"/>
  <c r="U679" i="10" s="1"/>
  <c r="K679" i="10"/>
  <c r="J679" i="10"/>
  <c r="I679" i="10"/>
  <c r="A679" i="10"/>
  <c r="AE678" i="10"/>
  <c r="AC678" i="10"/>
  <c r="AA678" i="10"/>
  <c r="Y678" i="10"/>
  <c r="X678" i="10"/>
  <c r="V678" i="10"/>
  <c r="W678" i="10" s="1"/>
  <c r="T678" i="10"/>
  <c r="U678" i="10" s="1"/>
  <c r="K678" i="10"/>
  <c r="J678" i="10"/>
  <c r="I678" i="10"/>
  <c r="A678" i="10"/>
  <c r="AE677" i="10"/>
  <c r="AC677" i="10"/>
  <c r="AA677" i="10"/>
  <c r="Y677" i="10"/>
  <c r="X677" i="10"/>
  <c r="V677" i="10"/>
  <c r="W677" i="10" s="1"/>
  <c r="T677" i="10"/>
  <c r="U677" i="10" s="1"/>
  <c r="K677" i="10"/>
  <c r="J677" i="10"/>
  <c r="I677" i="10"/>
  <c r="A677" i="10"/>
  <c r="AE676" i="10"/>
  <c r="AC676" i="10"/>
  <c r="AA676" i="10"/>
  <c r="Y676" i="10"/>
  <c r="X676" i="10"/>
  <c r="V676" i="10"/>
  <c r="W676" i="10" s="1"/>
  <c r="T676" i="10"/>
  <c r="U676" i="10" s="1"/>
  <c r="K676" i="10"/>
  <c r="J676" i="10"/>
  <c r="I676" i="10"/>
  <c r="A676" i="10"/>
  <c r="AE675" i="10"/>
  <c r="AC675" i="10"/>
  <c r="AA675" i="10"/>
  <c r="Y675" i="10"/>
  <c r="X675" i="10"/>
  <c r="V675" i="10"/>
  <c r="W675" i="10" s="1"/>
  <c r="T675" i="10"/>
  <c r="U675" i="10" s="1"/>
  <c r="K675" i="10"/>
  <c r="J675" i="10"/>
  <c r="I675" i="10"/>
  <c r="A675" i="10"/>
  <c r="AE674" i="10"/>
  <c r="AC674" i="10"/>
  <c r="AA674" i="10"/>
  <c r="Y674" i="10"/>
  <c r="X674" i="10"/>
  <c r="V674" i="10"/>
  <c r="W674" i="10" s="1"/>
  <c r="T674" i="10"/>
  <c r="U674" i="10" s="1"/>
  <c r="K674" i="10"/>
  <c r="J674" i="10"/>
  <c r="I674" i="10"/>
  <c r="A674" i="10"/>
  <c r="AE673" i="10"/>
  <c r="AC673" i="10"/>
  <c r="AA673" i="10"/>
  <c r="Y673" i="10"/>
  <c r="X673" i="10"/>
  <c r="V673" i="10"/>
  <c r="W673" i="10" s="1"/>
  <c r="T673" i="10"/>
  <c r="U673" i="10" s="1"/>
  <c r="K673" i="10"/>
  <c r="J673" i="10"/>
  <c r="I673" i="10"/>
  <c r="A673" i="10"/>
  <c r="AE672" i="10"/>
  <c r="AC672" i="10"/>
  <c r="AA672" i="10"/>
  <c r="Y672" i="10"/>
  <c r="X672" i="10"/>
  <c r="V672" i="10"/>
  <c r="W672" i="10" s="1"/>
  <c r="T672" i="10"/>
  <c r="U672" i="10" s="1"/>
  <c r="K672" i="10"/>
  <c r="J672" i="10"/>
  <c r="I672" i="10"/>
  <c r="A672" i="10"/>
  <c r="AE671" i="10"/>
  <c r="AC671" i="10"/>
  <c r="AA671" i="10"/>
  <c r="Y671" i="10"/>
  <c r="X671" i="10"/>
  <c r="V671" i="10"/>
  <c r="W671" i="10" s="1"/>
  <c r="T671" i="10"/>
  <c r="U671" i="10" s="1"/>
  <c r="K671" i="10"/>
  <c r="J671" i="10"/>
  <c r="I671" i="10"/>
  <c r="A671" i="10"/>
  <c r="AE670" i="10"/>
  <c r="AC670" i="10"/>
  <c r="AA670" i="10"/>
  <c r="Y670" i="10"/>
  <c r="X670" i="10"/>
  <c r="V670" i="10"/>
  <c r="W670" i="10" s="1"/>
  <c r="T670" i="10"/>
  <c r="U670" i="10" s="1"/>
  <c r="K670" i="10"/>
  <c r="J670" i="10"/>
  <c r="I670" i="10"/>
  <c r="A670" i="10"/>
  <c r="AE669" i="10"/>
  <c r="AC669" i="10"/>
  <c r="AA669" i="10"/>
  <c r="Y669" i="10"/>
  <c r="X669" i="10"/>
  <c r="V669" i="10"/>
  <c r="W669" i="10" s="1"/>
  <c r="T669" i="10"/>
  <c r="U669" i="10" s="1"/>
  <c r="K669" i="10"/>
  <c r="J669" i="10"/>
  <c r="I669" i="10"/>
  <c r="A669" i="10"/>
  <c r="AE668" i="10"/>
  <c r="AC668" i="10"/>
  <c r="AA668" i="10"/>
  <c r="Y668" i="10"/>
  <c r="X668" i="10"/>
  <c r="V668" i="10"/>
  <c r="W668" i="10" s="1"/>
  <c r="T668" i="10"/>
  <c r="U668" i="10" s="1"/>
  <c r="K668" i="10"/>
  <c r="J668" i="10"/>
  <c r="I668" i="10"/>
  <c r="A668" i="10"/>
  <c r="AE667" i="10"/>
  <c r="AC667" i="10"/>
  <c r="AA667" i="10"/>
  <c r="Y667" i="10"/>
  <c r="X667" i="10"/>
  <c r="V667" i="10"/>
  <c r="W667" i="10" s="1"/>
  <c r="T667" i="10"/>
  <c r="U667" i="10" s="1"/>
  <c r="K667" i="10"/>
  <c r="J667" i="10"/>
  <c r="I667" i="10"/>
  <c r="A667" i="10"/>
  <c r="AE666" i="10"/>
  <c r="AC666" i="10"/>
  <c r="AA666" i="10"/>
  <c r="Y666" i="10"/>
  <c r="X666" i="10"/>
  <c r="V666" i="10"/>
  <c r="W666" i="10" s="1"/>
  <c r="T666" i="10"/>
  <c r="U666" i="10" s="1"/>
  <c r="K666" i="10"/>
  <c r="J666" i="10"/>
  <c r="I666" i="10"/>
  <c r="A666" i="10"/>
  <c r="AE665" i="10"/>
  <c r="AC665" i="10"/>
  <c r="AA665" i="10"/>
  <c r="Y665" i="10"/>
  <c r="X665" i="10"/>
  <c r="V665" i="10"/>
  <c r="W665" i="10" s="1"/>
  <c r="T665" i="10"/>
  <c r="U665" i="10" s="1"/>
  <c r="K665" i="10"/>
  <c r="J665" i="10"/>
  <c r="I665" i="10"/>
  <c r="A665" i="10"/>
  <c r="AE664" i="10"/>
  <c r="AC664" i="10"/>
  <c r="AA664" i="10"/>
  <c r="Y664" i="10"/>
  <c r="X664" i="10"/>
  <c r="V664" i="10"/>
  <c r="W664" i="10" s="1"/>
  <c r="T664" i="10"/>
  <c r="U664" i="10" s="1"/>
  <c r="K664" i="10"/>
  <c r="J664" i="10"/>
  <c r="I664" i="10"/>
  <c r="A664" i="10"/>
  <c r="AE663" i="10"/>
  <c r="AC663" i="10"/>
  <c r="AA663" i="10"/>
  <c r="Y663" i="10"/>
  <c r="X663" i="10"/>
  <c r="V663" i="10"/>
  <c r="W663" i="10" s="1"/>
  <c r="T663" i="10"/>
  <c r="U663" i="10" s="1"/>
  <c r="K663" i="10"/>
  <c r="J663" i="10"/>
  <c r="I663" i="10"/>
  <c r="A663" i="10"/>
  <c r="AE662" i="10"/>
  <c r="AC662" i="10"/>
  <c r="AA662" i="10"/>
  <c r="Y662" i="10"/>
  <c r="X662" i="10"/>
  <c r="V662" i="10"/>
  <c r="W662" i="10" s="1"/>
  <c r="T662" i="10"/>
  <c r="U662" i="10" s="1"/>
  <c r="K662" i="10"/>
  <c r="J662" i="10"/>
  <c r="I662" i="10"/>
  <c r="A662" i="10"/>
  <c r="AE661" i="10"/>
  <c r="AC661" i="10"/>
  <c r="AA661" i="10"/>
  <c r="Y661" i="10"/>
  <c r="X661" i="10"/>
  <c r="V661" i="10"/>
  <c r="W661" i="10" s="1"/>
  <c r="T661" i="10"/>
  <c r="U661" i="10" s="1"/>
  <c r="K661" i="10"/>
  <c r="J661" i="10"/>
  <c r="I661" i="10"/>
  <c r="A661" i="10"/>
  <c r="AE660" i="10"/>
  <c r="AC660" i="10"/>
  <c r="AA660" i="10"/>
  <c r="Y660" i="10"/>
  <c r="X660" i="10"/>
  <c r="V660" i="10"/>
  <c r="W660" i="10" s="1"/>
  <c r="T660" i="10"/>
  <c r="U660" i="10" s="1"/>
  <c r="K660" i="10"/>
  <c r="J660" i="10"/>
  <c r="I660" i="10"/>
  <c r="A660" i="10"/>
  <c r="AE659" i="10"/>
  <c r="AC659" i="10"/>
  <c r="AA659" i="10"/>
  <c r="Y659" i="10"/>
  <c r="X659" i="10"/>
  <c r="V659" i="10"/>
  <c r="W659" i="10" s="1"/>
  <c r="T659" i="10"/>
  <c r="U659" i="10" s="1"/>
  <c r="K659" i="10"/>
  <c r="J659" i="10"/>
  <c r="I659" i="10"/>
  <c r="A659" i="10"/>
  <c r="AE658" i="10"/>
  <c r="AC658" i="10"/>
  <c r="AA658" i="10"/>
  <c r="Y658" i="10"/>
  <c r="X658" i="10"/>
  <c r="V658" i="10"/>
  <c r="W658" i="10" s="1"/>
  <c r="T658" i="10"/>
  <c r="U658" i="10" s="1"/>
  <c r="K658" i="10"/>
  <c r="J658" i="10"/>
  <c r="I658" i="10"/>
  <c r="A658" i="10"/>
  <c r="AE657" i="10"/>
  <c r="AC657" i="10"/>
  <c r="AA657" i="10"/>
  <c r="Y657" i="10"/>
  <c r="X657" i="10"/>
  <c r="V657" i="10"/>
  <c r="W657" i="10" s="1"/>
  <c r="T657" i="10"/>
  <c r="U657" i="10" s="1"/>
  <c r="K657" i="10"/>
  <c r="J657" i="10"/>
  <c r="I657" i="10"/>
  <c r="A657" i="10"/>
  <c r="AE656" i="10"/>
  <c r="AC656" i="10"/>
  <c r="AA656" i="10"/>
  <c r="Y656" i="10"/>
  <c r="X656" i="10"/>
  <c r="V656" i="10"/>
  <c r="W656" i="10" s="1"/>
  <c r="T656" i="10"/>
  <c r="U656" i="10" s="1"/>
  <c r="K656" i="10"/>
  <c r="J656" i="10"/>
  <c r="I656" i="10"/>
  <c r="A656" i="10"/>
  <c r="AE655" i="10"/>
  <c r="AC655" i="10"/>
  <c r="AA655" i="10"/>
  <c r="Y655" i="10"/>
  <c r="X655" i="10"/>
  <c r="V655" i="10"/>
  <c r="W655" i="10" s="1"/>
  <c r="T655" i="10"/>
  <c r="U655" i="10" s="1"/>
  <c r="K655" i="10"/>
  <c r="J655" i="10"/>
  <c r="I655" i="10"/>
  <c r="A655" i="10"/>
  <c r="AE654" i="10"/>
  <c r="AC654" i="10"/>
  <c r="AA654" i="10"/>
  <c r="Y654" i="10"/>
  <c r="X654" i="10"/>
  <c r="V654" i="10"/>
  <c r="W654" i="10" s="1"/>
  <c r="T654" i="10"/>
  <c r="U654" i="10" s="1"/>
  <c r="K654" i="10"/>
  <c r="J654" i="10"/>
  <c r="I654" i="10"/>
  <c r="A654" i="10"/>
  <c r="AE653" i="10"/>
  <c r="AC653" i="10"/>
  <c r="AA653" i="10"/>
  <c r="Y653" i="10"/>
  <c r="X653" i="10"/>
  <c r="V653" i="10"/>
  <c r="W653" i="10" s="1"/>
  <c r="T653" i="10"/>
  <c r="U653" i="10" s="1"/>
  <c r="K653" i="10"/>
  <c r="J653" i="10"/>
  <c r="I653" i="10"/>
  <c r="A653" i="10"/>
  <c r="AE652" i="10"/>
  <c r="AC652" i="10"/>
  <c r="AA652" i="10"/>
  <c r="Y652" i="10"/>
  <c r="X652" i="10"/>
  <c r="V652" i="10"/>
  <c r="W652" i="10" s="1"/>
  <c r="T652" i="10"/>
  <c r="U652" i="10" s="1"/>
  <c r="K652" i="10"/>
  <c r="J652" i="10"/>
  <c r="I652" i="10"/>
  <c r="A652" i="10"/>
  <c r="AE651" i="10"/>
  <c r="AC651" i="10"/>
  <c r="AA651" i="10"/>
  <c r="Y651" i="10"/>
  <c r="X651" i="10"/>
  <c r="V651" i="10"/>
  <c r="W651" i="10" s="1"/>
  <c r="T651" i="10"/>
  <c r="U651" i="10" s="1"/>
  <c r="K651" i="10"/>
  <c r="J651" i="10"/>
  <c r="I651" i="10"/>
  <c r="A651" i="10"/>
  <c r="AE650" i="10"/>
  <c r="AC650" i="10"/>
  <c r="AA650" i="10"/>
  <c r="Y650" i="10"/>
  <c r="X650" i="10"/>
  <c r="V650" i="10"/>
  <c r="W650" i="10" s="1"/>
  <c r="T650" i="10"/>
  <c r="U650" i="10" s="1"/>
  <c r="K650" i="10"/>
  <c r="J650" i="10"/>
  <c r="I650" i="10"/>
  <c r="A650" i="10"/>
  <c r="AE649" i="10"/>
  <c r="AC649" i="10"/>
  <c r="AA649" i="10"/>
  <c r="Y649" i="10"/>
  <c r="X649" i="10"/>
  <c r="V649" i="10"/>
  <c r="W649" i="10" s="1"/>
  <c r="T649" i="10"/>
  <c r="U649" i="10" s="1"/>
  <c r="K649" i="10"/>
  <c r="J649" i="10"/>
  <c r="I649" i="10"/>
  <c r="A649" i="10"/>
  <c r="AE648" i="10"/>
  <c r="AC648" i="10"/>
  <c r="AA648" i="10"/>
  <c r="Y648" i="10"/>
  <c r="X648" i="10"/>
  <c r="V648" i="10"/>
  <c r="W648" i="10" s="1"/>
  <c r="T648" i="10"/>
  <c r="U648" i="10" s="1"/>
  <c r="K648" i="10"/>
  <c r="J648" i="10"/>
  <c r="I648" i="10"/>
  <c r="A648" i="10"/>
  <c r="AE647" i="10"/>
  <c r="AC647" i="10"/>
  <c r="AA647" i="10"/>
  <c r="Y647" i="10"/>
  <c r="X647" i="10"/>
  <c r="V647" i="10"/>
  <c r="W647" i="10" s="1"/>
  <c r="T647" i="10"/>
  <c r="U647" i="10" s="1"/>
  <c r="K647" i="10"/>
  <c r="J647" i="10"/>
  <c r="I647" i="10"/>
  <c r="A647" i="10"/>
  <c r="AE646" i="10"/>
  <c r="AC646" i="10"/>
  <c r="AA646" i="10"/>
  <c r="Y646" i="10"/>
  <c r="X646" i="10"/>
  <c r="V646" i="10"/>
  <c r="W646" i="10" s="1"/>
  <c r="T646" i="10"/>
  <c r="U646" i="10" s="1"/>
  <c r="K646" i="10"/>
  <c r="J646" i="10"/>
  <c r="I646" i="10"/>
  <c r="A646" i="10"/>
  <c r="AE645" i="10"/>
  <c r="AC645" i="10"/>
  <c r="AA645" i="10"/>
  <c r="Y645" i="10"/>
  <c r="X645" i="10"/>
  <c r="V645" i="10"/>
  <c r="W645" i="10" s="1"/>
  <c r="T645" i="10"/>
  <c r="U645" i="10" s="1"/>
  <c r="K645" i="10"/>
  <c r="J645" i="10"/>
  <c r="I645" i="10"/>
  <c r="A645" i="10"/>
  <c r="AE644" i="10"/>
  <c r="AC644" i="10"/>
  <c r="AA644" i="10"/>
  <c r="Y644" i="10"/>
  <c r="X644" i="10"/>
  <c r="V644" i="10"/>
  <c r="W644" i="10" s="1"/>
  <c r="T644" i="10"/>
  <c r="U644" i="10" s="1"/>
  <c r="K644" i="10"/>
  <c r="J644" i="10"/>
  <c r="I644" i="10"/>
  <c r="A644" i="10"/>
  <c r="AE643" i="10"/>
  <c r="AC643" i="10"/>
  <c r="AA643" i="10"/>
  <c r="Y643" i="10"/>
  <c r="X643" i="10"/>
  <c r="V643" i="10"/>
  <c r="W643" i="10" s="1"/>
  <c r="T643" i="10"/>
  <c r="U643" i="10" s="1"/>
  <c r="K643" i="10"/>
  <c r="J643" i="10"/>
  <c r="I643" i="10"/>
  <c r="A643" i="10"/>
  <c r="AE642" i="10"/>
  <c r="AC642" i="10"/>
  <c r="AA642" i="10"/>
  <c r="Y642" i="10"/>
  <c r="X642" i="10"/>
  <c r="V642" i="10"/>
  <c r="W642" i="10" s="1"/>
  <c r="T642" i="10"/>
  <c r="U642" i="10" s="1"/>
  <c r="K642" i="10"/>
  <c r="J642" i="10"/>
  <c r="I642" i="10"/>
  <c r="A642" i="10"/>
  <c r="AE641" i="10"/>
  <c r="AC641" i="10"/>
  <c r="AA641" i="10"/>
  <c r="Y641" i="10"/>
  <c r="X641" i="10"/>
  <c r="V641" i="10"/>
  <c r="W641" i="10" s="1"/>
  <c r="T641" i="10"/>
  <c r="U641" i="10" s="1"/>
  <c r="K641" i="10"/>
  <c r="J641" i="10"/>
  <c r="I641" i="10"/>
  <c r="A641" i="10"/>
  <c r="AE640" i="10"/>
  <c r="AC640" i="10"/>
  <c r="AA640" i="10"/>
  <c r="Y640" i="10"/>
  <c r="X640" i="10"/>
  <c r="V640" i="10"/>
  <c r="W640" i="10" s="1"/>
  <c r="T640" i="10"/>
  <c r="U640" i="10" s="1"/>
  <c r="K640" i="10"/>
  <c r="J640" i="10"/>
  <c r="I640" i="10"/>
  <c r="A640" i="10"/>
  <c r="AE639" i="10"/>
  <c r="AC639" i="10"/>
  <c r="AA639" i="10"/>
  <c r="Y639" i="10"/>
  <c r="X639" i="10"/>
  <c r="V639" i="10"/>
  <c r="W639" i="10" s="1"/>
  <c r="T639" i="10"/>
  <c r="U639" i="10" s="1"/>
  <c r="K639" i="10"/>
  <c r="J639" i="10"/>
  <c r="I639" i="10"/>
  <c r="A639" i="10"/>
  <c r="AE638" i="10"/>
  <c r="AC638" i="10"/>
  <c r="AA638" i="10"/>
  <c r="Y638" i="10"/>
  <c r="X638" i="10"/>
  <c r="V638" i="10"/>
  <c r="W638" i="10" s="1"/>
  <c r="T638" i="10"/>
  <c r="U638" i="10" s="1"/>
  <c r="K638" i="10"/>
  <c r="J638" i="10"/>
  <c r="I638" i="10"/>
  <c r="A638" i="10"/>
  <c r="AE637" i="10"/>
  <c r="AC637" i="10"/>
  <c r="AA637" i="10"/>
  <c r="Y637" i="10"/>
  <c r="X637" i="10"/>
  <c r="V637" i="10"/>
  <c r="W637" i="10" s="1"/>
  <c r="T637" i="10"/>
  <c r="U637" i="10" s="1"/>
  <c r="K637" i="10"/>
  <c r="J637" i="10"/>
  <c r="I637" i="10"/>
  <c r="A637" i="10"/>
  <c r="AE636" i="10"/>
  <c r="AC636" i="10"/>
  <c r="AA636" i="10"/>
  <c r="Y636" i="10"/>
  <c r="X636" i="10"/>
  <c r="V636" i="10"/>
  <c r="W636" i="10" s="1"/>
  <c r="T636" i="10"/>
  <c r="U636" i="10" s="1"/>
  <c r="K636" i="10"/>
  <c r="J636" i="10"/>
  <c r="I636" i="10"/>
  <c r="A636" i="10"/>
  <c r="AE635" i="10"/>
  <c r="AC635" i="10"/>
  <c r="AA635" i="10"/>
  <c r="Y635" i="10"/>
  <c r="X635" i="10"/>
  <c r="V635" i="10"/>
  <c r="W635" i="10" s="1"/>
  <c r="T635" i="10"/>
  <c r="U635" i="10" s="1"/>
  <c r="K635" i="10"/>
  <c r="J635" i="10"/>
  <c r="I635" i="10"/>
  <c r="A635" i="10"/>
  <c r="AE634" i="10"/>
  <c r="AC634" i="10"/>
  <c r="AA634" i="10"/>
  <c r="Y634" i="10"/>
  <c r="X634" i="10"/>
  <c r="V634" i="10"/>
  <c r="W634" i="10" s="1"/>
  <c r="T634" i="10"/>
  <c r="U634" i="10" s="1"/>
  <c r="K634" i="10"/>
  <c r="J634" i="10"/>
  <c r="I634" i="10"/>
  <c r="A634" i="10"/>
  <c r="AE633" i="10"/>
  <c r="AC633" i="10"/>
  <c r="AA633" i="10"/>
  <c r="Y633" i="10"/>
  <c r="X633" i="10"/>
  <c r="V633" i="10"/>
  <c r="W633" i="10" s="1"/>
  <c r="T633" i="10"/>
  <c r="U633" i="10" s="1"/>
  <c r="K633" i="10"/>
  <c r="J633" i="10"/>
  <c r="I633" i="10"/>
  <c r="A633" i="10"/>
  <c r="AE632" i="10"/>
  <c r="AC632" i="10"/>
  <c r="AA632" i="10"/>
  <c r="Y632" i="10"/>
  <c r="X632" i="10"/>
  <c r="V632" i="10"/>
  <c r="W632" i="10" s="1"/>
  <c r="T632" i="10"/>
  <c r="U632" i="10" s="1"/>
  <c r="K632" i="10"/>
  <c r="J632" i="10"/>
  <c r="I632" i="10"/>
  <c r="A632" i="10"/>
  <c r="AE631" i="10"/>
  <c r="AC631" i="10"/>
  <c r="AA631" i="10"/>
  <c r="Y631" i="10"/>
  <c r="X631" i="10"/>
  <c r="V631" i="10"/>
  <c r="W631" i="10" s="1"/>
  <c r="T631" i="10"/>
  <c r="U631" i="10" s="1"/>
  <c r="K631" i="10"/>
  <c r="J631" i="10"/>
  <c r="I631" i="10"/>
  <c r="A631" i="10"/>
  <c r="AE630" i="10"/>
  <c r="AC630" i="10"/>
  <c r="AA630" i="10"/>
  <c r="Y630" i="10"/>
  <c r="X630" i="10"/>
  <c r="V630" i="10"/>
  <c r="W630" i="10" s="1"/>
  <c r="T630" i="10"/>
  <c r="U630" i="10" s="1"/>
  <c r="K630" i="10"/>
  <c r="J630" i="10"/>
  <c r="I630" i="10"/>
  <c r="A630" i="10"/>
  <c r="AE629" i="10"/>
  <c r="AC629" i="10"/>
  <c r="AA629" i="10"/>
  <c r="Y629" i="10"/>
  <c r="X629" i="10"/>
  <c r="V629" i="10"/>
  <c r="W629" i="10" s="1"/>
  <c r="T629" i="10"/>
  <c r="U629" i="10" s="1"/>
  <c r="K629" i="10"/>
  <c r="J629" i="10"/>
  <c r="I629" i="10"/>
  <c r="A629" i="10"/>
  <c r="AE628" i="10"/>
  <c r="AC628" i="10"/>
  <c r="AA628" i="10"/>
  <c r="Y628" i="10"/>
  <c r="X628" i="10"/>
  <c r="V628" i="10"/>
  <c r="W628" i="10" s="1"/>
  <c r="T628" i="10"/>
  <c r="U628" i="10" s="1"/>
  <c r="K628" i="10"/>
  <c r="J628" i="10"/>
  <c r="I628" i="10"/>
  <c r="A628" i="10"/>
  <c r="AE627" i="10"/>
  <c r="AC627" i="10"/>
  <c r="AA627" i="10"/>
  <c r="Y627" i="10"/>
  <c r="X627" i="10"/>
  <c r="V627" i="10"/>
  <c r="W627" i="10" s="1"/>
  <c r="T627" i="10"/>
  <c r="U627" i="10" s="1"/>
  <c r="K627" i="10"/>
  <c r="J627" i="10"/>
  <c r="I627" i="10"/>
  <c r="A627" i="10"/>
  <c r="AE626" i="10"/>
  <c r="AC626" i="10"/>
  <c r="AA626" i="10"/>
  <c r="Y626" i="10"/>
  <c r="X626" i="10"/>
  <c r="V626" i="10"/>
  <c r="W626" i="10" s="1"/>
  <c r="T626" i="10"/>
  <c r="U626" i="10" s="1"/>
  <c r="K626" i="10"/>
  <c r="J626" i="10"/>
  <c r="I626" i="10"/>
  <c r="A626" i="10"/>
  <c r="AE625" i="10"/>
  <c r="AC625" i="10"/>
  <c r="AA625" i="10"/>
  <c r="Y625" i="10"/>
  <c r="X625" i="10"/>
  <c r="V625" i="10"/>
  <c r="W625" i="10" s="1"/>
  <c r="T625" i="10"/>
  <c r="U625" i="10" s="1"/>
  <c r="K625" i="10"/>
  <c r="J625" i="10"/>
  <c r="I625" i="10"/>
  <c r="A625" i="10"/>
  <c r="AE624" i="10"/>
  <c r="AC624" i="10"/>
  <c r="AA624" i="10"/>
  <c r="Y624" i="10"/>
  <c r="X624" i="10"/>
  <c r="V624" i="10"/>
  <c r="W624" i="10" s="1"/>
  <c r="T624" i="10"/>
  <c r="U624" i="10" s="1"/>
  <c r="K624" i="10"/>
  <c r="J624" i="10"/>
  <c r="I624" i="10"/>
  <c r="A624" i="10"/>
  <c r="AE623" i="10"/>
  <c r="AC623" i="10"/>
  <c r="AA623" i="10"/>
  <c r="Y623" i="10"/>
  <c r="X623" i="10"/>
  <c r="V623" i="10"/>
  <c r="W623" i="10" s="1"/>
  <c r="T623" i="10"/>
  <c r="U623" i="10" s="1"/>
  <c r="K623" i="10"/>
  <c r="J623" i="10"/>
  <c r="I623" i="10"/>
  <c r="A623" i="10"/>
  <c r="AE622" i="10"/>
  <c r="AC622" i="10"/>
  <c r="AA622" i="10"/>
  <c r="Y622" i="10"/>
  <c r="X622" i="10"/>
  <c r="V622" i="10"/>
  <c r="W622" i="10" s="1"/>
  <c r="T622" i="10"/>
  <c r="U622" i="10" s="1"/>
  <c r="K622" i="10"/>
  <c r="J622" i="10"/>
  <c r="I622" i="10"/>
  <c r="A622" i="10"/>
  <c r="AE621" i="10"/>
  <c r="AC621" i="10"/>
  <c r="AA621" i="10"/>
  <c r="Y621" i="10"/>
  <c r="X621" i="10"/>
  <c r="V621" i="10"/>
  <c r="W621" i="10" s="1"/>
  <c r="T621" i="10"/>
  <c r="U621" i="10" s="1"/>
  <c r="K621" i="10"/>
  <c r="J621" i="10"/>
  <c r="I621" i="10"/>
  <c r="A621" i="10"/>
  <c r="AE620" i="10"/>
  <c r="AC620" i="10"/>
  <c r="AA620" i="10"/>
  <c r="Y620" i="10"/>
  <c r="X620" i="10"/>
  <c r="V620" i="10"/>
  <c r="W620" i="10" s="1"/>
  <c r="T620" i="10"/>
  <c r="U620" i="10" s="1"/>
  <c r="K620" i="10"/>
  <c r="J620" i="10"/>
  <c r="I620" i="10"/>
  <c r="A620" i="10"/>
  <c r="AE619" i="10"/>
  <c r="AC619" i="10"/>
  <c r="AA619" i="10"/>
  <c r="Y619" i="10"/>
  <c r="X619" i="10"/>
  <c r="V619" i="10"/>
  <c r="W619" i="10" s="1"/>
  <c r="T619" i="10"/>
  <c r="U619" i="10" s="1"/>
  <c r="K619" i="10"/>
  <c r="J619" i="10"/>
  <c r="I619" i="10"/>
  <c r="A619" i="10"/>
  <c r="AE618" i="10"/>
  <c r="AC618" i="10"/>
  <c r="AA618" i="10"/>
  <c r="Y618" i="10"/>
  <c r="X618" i="10"/>
  <c r="V618" i="10"/>
  <c r="W618" i="10" s="1"/>
  <c r="T618" i="10"/>
  <c r="U618" i="10" s="1"/>
  <c r="K618" i="10"/>
  <c r="J618" i="10"/>
  <c r="I618" i="10"/>
  <c r="A618" i="10"/>
  <c r="AE617" i="10"/>
  <c r="AC617" i="10"/>
  <c r="AA617" i="10"/>
  <c r="Y617" i="10"/>
  <c r="X617" i="10"/>
  <c r="V617" i="10"/>
  <c r="W617" i="10" s="1"/>
  <c r="T617" i="10"/>
  <c r="U617" i="10" s="1"/>
  <c r="K617" i="10"/>
  <c r="J617" i="10"/>
  <c r="I617" i="10"/>
  <c r="A617" i="10"/>
  <c r="AE616" i="10"/>
  <c r="AC616" i="10"/>
  <c r="AA616" i="10"/>
  <c r="Y616" i="10"/>
  <c r="X616" i="10"/>
  <c r="V616" i="10"/>
  <c r="W616" i="10" s="1"/>
  <c r="T616" i="10"/>
  <c r="U616" i="10" s="1"/>
  <c r="K616" i="10"/>
  <c r="J616" i="10"/>
  <c r="I616" i="10"/>
  <c r="A616" i="10"/>
  <c r="AE615" i="10"/>
  <c r="AC615" i="10"/>
  <c r="AA615" i="10"/>
  <c r="Y615" i="10"/>
  <c r="X615" i="10"/>
  <c r="V615" i="10"/>
  <c r="W615" i="10" s="1"/>
  <c r="T615" i="10"/>
  <c r="U615" i="10" s="1"/>
  <c r="K615" i="10"/>
  <c r="J615" i="10"/>
  <c r="I615" i="10"/>
  <c r="A615" i="10"/>
  <c r="AE614" i="10"/>
  <c r="AC614" i="10"/>
  <c r="AA614" i="10"/>
  <c r="Y614" i="10"/>
  <c r="X614" i="10"/>
  <c r="V614" i="10"/>
  <c r="W614" i="10" s="1"/>
  <c r="T614" i="10"/>
  <c r="U614" i="10" s="1"/>
  <c r="K614" i="10"/>
  <c r="J614" i="10"/>
  <c r="I614" i="10"/>
  <c r="A614" i="10"/>
  <c r="AE613" i="10"/>
  <c r="AC613" i="10"/>
  <c r="AA613" i="10"/>
  <c r="Y613" i="10"/>
  <c r="X613" i="10"/>
  <c r="V613" i="10"/>
  <c r="W613" i="10" s="1"/>
  <c r="T613" i="10"/>
  <c r="U613" i="10" s="1"/>
  <c r="K613" i="10"/>
  <c r="J613" i="10"/>
  <c r="I613" i="10"/>
  <c r="A613" i="10"/>
  <c r="AE612" i="10"/>
  <c r="AC612" i="10"/>
  <c r="AA612" i="10"/>
  <c r="AF612" i="10" s="1"/>
  <c r="Y612" i="10"/>
  <c r="X612" i="10"/>
  <c r="V612" i="10"/>
  <c r="W612" i="10" s="1"/>
  <c r="T612" i="10"/>
  <c r="U612" i="10" s="1"/>
  <c r="K612" i="10"/>
  <c r="J612" i="10"/>
  <c r="I612" i="10"/>
  <c r="A612" i="10"/>
  <c r="AE611" i="10"/>
  <c r="AC611" i="10"/>
  <c r="AA611" i="10"/>
  <c r="Y611" i="10"/>
  <c r="X611" i="10"/>
  <c r="V611" i="10"/>
  <c r="W611" i="10" s="1"/>
  <c r="T611" i="10"/>
  <c r="U611" i="10" s="1"/>
  <c r="K611" i="10"/>
  <c r="J611" i="10"/>
  <c r="I611" i="10"/>
  <c r="A611" i="10"/>
  <c r="AE610" i="10"/>
  <c r="AC610" i="10"/>
  <c r="AA610" i="10"/>
  <c r="AF610" i="10" s="1"/>
  <c r="Y610" i="10"/>
  <c r="X610" i="10"/>
  <c r="V610" i="10"/>
  <c r="W610" i="10" s="1"/>
  <c r="T610" i="10"/>
  <c r="U610" i="10" s="1"/>
  <c r="K610" i="10"/>
  <c r="J610" i="10"/>
  <c r="I610" i="10"/>
  <c r="A610" i="10"/>
  <c r="AE609" i="10"/>
  <c r="AC609" i="10"/>
  <c r="AA609" i="10"/>
  <c r="Y609" i="10"/>
  <c r="X609" i="10"/>
  <c r="V609" i="10"/>
  <c r="W609" i="10" s="1"/>
  <c r="T609" i="10"/>
  <c r="U609" i="10" s="1"/>
  <c r="K609" i="10"/>
  <c r="J609" i="10"/>
  <c r="I609" i="10"/>
  <c r="A609" i="10"/>
  <c r="AE608" i="10"/>
  <c r="AC608" i="10"/>
  <c r="AA608" i="10"/>
  <c r="Y608" i="10"/>
  <c r="X608" i="10"/>
  <c r="V608" i="10"/>
  <c r="W608" i="10" s="1"/>
  <c r="T608" i="10"/>
  <c r="U608" i="10" s="1"/>
  <c r="K608" i="10"/>
  <c r="J608" i="10"/>
  <c r="I608" i="10"/>
  <c r="A608" i="10"/>
  <c r="AE607" i="10"/>
  <c r="AC607" i="10"/>
  <c r="AA607" i="10"/>
  <c r="Y607" i="10"/>
  <c r="X607" i="10"/>
  <c r="V607" i="10"/>
  <c r="W607" i="10" s="1"/>
  <c r="T607" i="10"/>
  <c r="U607" i="10" s="1"/>
  <c r="K607" i="10"/>
  <c r="J607" i="10"/>
  <c r="I607" i="10"/>
  <c r="A607" i="10"/>
  <c r="AE606" i="10"/>
  <c r="AC606" i="10"/>
  <c r="AA606" i="10"/>
  <c r="AF606" i="10" s="1"/>
  <c r="Y606" i="10"/>
  <c r="X606" i="10"/>
  <c r="V606" i="10"/>
  <c r="W606" i="10" s="1"/>
  <c r="T606" i="10"/>
  <c r="U606" i="10" s="1"/>
  <c r="K606" i="10"/>
  <c r="J606" i="10"/>
  <c r="I606" i="10"/>
  <c r="A606" i="10"/>
  <c r="AE605" i="10"/>
  <c r="AC605" i="10"/>
  <c r="AA605" i="10"/>
  <c r="Y605" i="10"/>
  <c r="X605" i="10"/>
  <c r="V605" i="10"/>
  <c r="W605" i="10" s="1"/>
  <c r="T605" i="10"/>
  <c r="U605" i="10" s="1"/>
  <c r="K605" i="10"/>
  <c r="J605" i="10"/>
  <c r="I605" i="10"/>
  <c r="A605" i="10"/>
  <c r="AE604" i="10"/>
  <c r="AC604" i="10"/>
  <c r="AA604" i="10"/>
  <c r="Y604" i="10"/>
  <c r="X604" i="10"/>
  <c r="V604" i="10"/>
  <c r="W604" i="10" s="1"/>
  <c r="T604" i="10"/>
  <c r="U604" i="10" s="1"/>
  <c r="K604" i="10"/>
  <c r="J604" i="10"/>
  <c r="I604" i="10"/>
  <c r="A604" i="10"/>
  <c r="AE603" i="10"/>
  <c r="AC603" i="10"/>
  <c r="AA603" i="10"/>
  <c r="Y603" i="10"/>
  <c r="X603" i="10"/>
  <c r="V603" i="10"/>
  <c r="W603" i="10" s="1"/>
  <c r="T603" i="10"/>
  <c r="U603" i="10" s="1"/>
  <c r="K603" i="10"/>
  <c r="J603" i="10"/>
  <c r="I603" i="10"/>
  <c r="A603" i="10"/>
  <c r="AE602" i="10"/>
  <c r="AC602" i="10"/>
  <c r="AA602" i="10"/>
  <c r="Y602" i="10"/>
  <c r="X602" i="10"/>
  <c r="V602" i="10"/>
  <c r="W602" i="10" s="1"/>
  <c r="T602" i="10"/>
  <c r="U602" i="10" s="1"/>
  <c r="K602" i="10"/>
  <c r="J602" i="10"/>
  <c r="I602" i="10"/>
  <c r="A602" i="10"/>
  <c r="AE601" i="10"/>
  <c r="AC601" i="10"/>
  <c r="AA601" i="10"/>
  <c r="Y601" i="10"/>
  <c r="X601" i="10"/>
  <c r="V601" i="10"/>
  <c r="W601" i="10" s="1"/>
  <c r="T601" i="10"/>
  <c r="U601" i="10" s="1"/>
  <c r="K601" i="10"/>
  <c r="J601" i="10"/>
  <c r="I601" i="10"/>
  <c r="A601" i="10"/>
  <c r="AE600" i="10"/>
  <c r="AC600" i="10"/>
  <c r="AA600" i="10"/>
  <c r="AF600" i="10" s="1"/>
  <c r="Y600" i="10"/>
  <c r="X600" i="10"/>
  <c r="V600" i="10"/>
  <c r="W600" i="10" s="1"/>
  <c r="T600" i="10"/>
  <c r="U600" i="10" s="1"/>
  <c r="K600" i="10"/>
  <c r="J600" i="10"/>
  <c r="I600" i="10"/>
  <c r="A600" i="10"/>
  <c r="AE599" i="10"/>
  <c r="AC599" i="10"/>
  <c r="AA599" i="10"/>
  <c r="Y599" i="10"/>
  <c r="X599" i="10"/>
  <c r="V599" i="10"/>
  <c r="W599" i="10" s="1"/>
  <c r="T599" i="10"/>
  <c r="U599" i="10" s="1"/>
  <c r="K599" i="10"/>
  <c r="J599" i="10"/>
  <c r="I599" i="10"/>
  <c r="A599" i="10"/>
  <c r="AE598" i="10"/>
  <c r="AC598" i="10"/>
  <c r="AA598" i="10"/>
  <c r="Y598" i="10"/>
  <c r="X598" i="10"/>
  <c r="V598" i="10"/>
  <c r="W598" i="10" s="1"/>
  <c r="T598" i="10"/>
  <c r="U598" i="10" s="1"/>
  <c r="K598" i="10"/>
  <c r="J598" i="10"/>
  <c r="I598" i="10"/>
  <c r="A598" i="10"/>
  <c r="AE597" i="10"/>
  <c r="AC597" i="10"/>
  <c r="AA597" i="10"/>
  <c r="Y597" i="10"/>
  <c r="X597" i="10"/>
  <c r="V597" i="10"/>
  <c r="W597" i="10" s="1"/>
  <c r="T597" i="10"/>
  <c r="U597" i="10" s="1"/>
  <c r="K597" i="10"/>
  <c r="J597" i="10"/>
  <c r="I597" i="10"/>
  <c r="A597" i="10"/>
  <c r="AE596" i="10"/>
  <c r="AC596" i="10"/>
  <c r="AA596" i="10"/>
  <c r="Y596" i="10"/>
  <c r="X596" i="10"/>
  <c r="V596" i="10"/>
  <c r="W596" i="10" s="1"/>
  <c r="T596" i="10"/>
  <c r="U596" i="10" s="1"/>
  <c r="K596" i="10"/>
  <c r="J596" i="10"/>
  <c r="I596" i="10"/>
  <c r="A596" i="10"/>
  <c r="AE595" i="10"/>
  <c r="AC595" i="10"/>
  <c r="AA595" i="10"/>
  <c r="Y595" i="10"/>
  <c r="X595" i="10"/>
  <c r="V595" i="10"/>
  <c r="W595" i="10" s="1"/>
  <c r="T595" i="10"/>
  <c r="U595" i="10" s="1"/>
  <c r="K595" i="10"/>
  <c r="J595" i="10"/>
  <c r="I595" i="10"/>
  <c r="A595" i="10"/>
  <c r="AE594" i="10"/>
  <c r="AC594" i="10"/>
  <c r="AA594" i="10"/>
  <c r="Y594" i="10"/>
  <c r="X594" i="10"/>
  <c r="V594" i="10"/>
  <c r="W594" i="10" s="1"/>
  <c r="T594" i="10"/>
  <c r="U594" i="10" s="1"/>
  <c r="K594" i="10"/>
  <c r="J594" i="10"/>
  <c r="I594" i="10"/>
  <c r="A594" i="10"/>
  <c r="AE593" i="10"/>
  <c r="AC593" i="10"/>
  <c r="AA593" i="10"/>
  <c r="Y593" i="10"/>
  <c r="X593" i="10"/>
  <c r="V593" i="10"/>
  <c r="W593" i="10" s="1"/>
  <c r="T593" i="10"/>
  <c r="U593" i="10" s="1"/>
  <c r="K593" i="10"/>
  <c r="J593" i="10"/>
  <c r="I593" i="10"/>
  <c r="A593" i="10"/>
  <c r="AE592" i="10"/>
  <c r="AC592" i="10"/>
  <c r="AA592" i="10"/>
  <c r="Y592" i="10"/>
  <c r="X592" i="10"/>
  <c r="V592" i="10"/>
  <c r="W592" i="10" s="1"/>
  <c r="T592" i="10"/>
  <c r="U592" i="10" s="1"/>
  <c r="K592" i="10"/>
  <c r="J592" i="10"/>
  <c r="I592" i="10"/>
  <c r="A592" i="10"/>
  <c r="AE591" i="10"/>
  <c r="AC591" i="10"/>
  <c r="AA591" i="10"/>
  <c r="Y591" i="10"/>
  <c r="X591" i="10"/>
  <c r="V591" i="10"/>
  <c r="W591" i="10" s="1"/>
  <c r="T591" i="10"/>
  <c r="U591" i="10" s="1"/>
  <c r="K591" i="10"/>
  <c r="J591" i="10"/>
  <c r="I591" i="10"/>
  <c r="A591" i="10"/>
  <c r="AE590" i="10"/>
  <c r="AC590" i="10"/>
  <c r="AA590" i="10"/>
  <c r="Y590" i="10"/>
  <c r="X590" i="10"/>
  <c r="V590" i="10"/>
  <c r="W590" i="10" s="1"/>
  <c r="T590" i="10"/>
  <c r="U590" i="10" s="1"/>
  <c r="K590" i="10"/>
  <c r="J590" i="10"/>
  <c r="I590" i="10"/>
  <c r="A590" i="10"/>
  <c r="AE589" i="10"/>
  <c r="AC589" i="10"/>
  <c r="AA589" i="10"/>
  <c r="Y589" i="10"/>
  <c r="X589" i="10"/>
  <c r="V589" i="10"/>
  <c r="W589" i="10" s="1"/>
  <c r="T589" i="10"/>
  <c r="U589" i="10" s="1"/>
  <c r="K589" i="10"/>
  <c r="J589" i="10"/>
  <c r="I589" i="10"/>
  <c r="A589" i="10"/>
  <c r="AE588" i="10"/>
  <c r="AC588" i="10"/>
  <c r="AA588" i="10"/>
  <c r="Y588" i="10"/>
  <c r="X588" i="10"/>
  <c r="V588" i="10"/>
  <c r="W588" i="10" s="1"/>
  <c r="T588" i="10"/>
  <c r="U588" i="10" s="1"/>
  <c r="K588" i="10"/>
  <c r="J588" i="10"/>
  <c r="I588" i="10"/>
  <c r="A588" i="10"/>
  <c r="AE587" i="10"/>
  <c r="AC587" i="10"/>
  <c r="AA587" i="10"/>
  <c r="Y587" i="10"/>
  <c r="X587" i="10"/>
  <c r="V587" i="10"/>
  <c r="W587" i="10" s="1"/>
  <c r="T587" i="10"/>
  <c r="U587" i="10" s="1"/>
  <c r="K587" i="10"/>
  <c r="J587" i="10"/>
  <c r="I587" i="10"/>
  <c r="A587" i="10"/>
  <c r="AE586" i="10"/>
  <c r="AC586" i="10"/>
  <c r="AA586" i="10"/>
  <c r="Y586" i="10"/>
  <c r="X586" i="10"/>
  <c r="V586" i="10"/>
  <c r="W586" i="10" s="1"/>
  <c r="T586" i="10"/>
  <c r="U586" i="10" s="1"/>
  <c r="K586" i="10"/>
  <c r="J586" i="10"/>
  <c r="I586" i="10"/>
  <c r="A586" i="10"/>
  <c r="AE585" i="10"/>
  <c r="AC585" i="10"/>
  <c r="AA585" i="10"/>
  <c r="Y585" i="10"/>
  <c r="X585" i="10"/>
  <c r="V585" i="10"/>
  <c r="W585" i="10" s="1"/>
  <c r="T585" i="10"/>
  <c r="U585" i="10" s="1"/>
  <c r="K585" i="10"/>
  <c r="J585" i="10"/>
  <c r="I585" i="10"/>
  <c r="A585" i="10"/>
  <c r="AE584" i="10"/>
  <c r="AC584" i="10"/>
  <c r="AA584" i="10"/>
  <c r="Y584" i="10"/>
  <c r="X584" i="10"/>
  <c r="V584" i="10"/>
  <c r="W584" i="10" s="1"/>
  <c r="T584" i="10"/>
  <c r="U584" i="10" s="1"/>
  <c r="K584" i="10"/>
  <c r="J584" i="10"/>
  <c r="I584" i="10"/>
  <c r="A584" i="10"/>
  <c r="AE583" i="10"/>
  <c r="AC583" i="10"/>
  <c r="AA583" i="10"/>
  <c r="Y583" i="10"/>
  <c r="X583" i="10"/>
  <c r="V583" i="10"/>
  <c r="W583" i="10" s="1"/>
  <c r="T583" i="10"/>
  <c r="U583" i="10" s="1"/>
  <c r="K583" i="10"/>
  <c r="J583" i="10"/>
  <c r="I583" i="10"/>
  <c r="A583" i="10"/>
  <c r="AE582" i="10"/>
  <c r="AC582" i="10"/>
  <c r="AA582" i="10"/>
  <c r="Y582" i="10"/>
  <c r="X582" i="10"/>
  <c r="V582" i="10"/>
  <c r="W582" i="10" s="1"/>
  <c r="T582" i="10"/>
  <c r="U582" i="10" s="1"/>
  <c r="K582" i="10"/>
  <c r="J582" i="10"/>
  <c r="I582" i="10"/>
  <c r="A582" i="10"/>
  <c r="AE581" i="10"/>
  <c r="AC581" i="10"/>
  <c r="AA581" i="10"/>
  <c r="Y581" i="10"/>
  <c r="X581" i="10"/>
  <c r="V581" i="10"/>
  <c r="W581" i="10" s="1"/>
  <c r="T581" i="10"/>
  <c r="U581" i="10" s="1"/>
  <c r="K581" i="10"/>
  <c r="J581" i="10"/>
  <c r="I581" i="10"/>
  <c r="A581" i="10"/>
  <c r="AE580" i="10"/>
  <c r="AC580" i="10"/>
  <c r="AA580" i="10"/>
  <c r="Y580" i="10"/>
  <c r="X580" i="10"/>
  <c r="V580" i="10"/>
  <c r="W580" i="10" s="1"/>
  <c r="T580" i="10"/>
  <c r="U580" i="10" s="1"/>
  <c r="K580" i="10"/>
  <c r="J580" i="10"/>
  <c r="I580" i="10"/>
  <c r="A580" i="10"/>
  <c r="AE579" i="10"/>
  <c r="AC579" i="10"/>
  <c r="AA579" i="10"/>
  <c r="Y579" i="10"/>
  <c r="X579" i="10"/>
  <c r="V579" i="10"/>
  <c r="W579" i="10" s="1"/>
  <c r="T579" i="10"/>
  <c r="U579" i="10" s="1"/>
  <c r="K579" i="10"/>
  <c r="J579" i="10"/>
  <c r="I579" i="10"/>
  <c r="A579" i="10"/>
  <c r="AE578" i="10"/>
  <c r="AC578" i="10"/>
  <c r="AA578" i="10"/>
  <c r="Y578" i="10"/>
  <c r="X578" i="10"/>
  <c r="V578" i="10"/>
  <c r="W578" i="10" s="1"/>
  <c r="T578" i="10"/>
  <c r="U578" i="10" s="1"/>
  <c r="K578" i="10"/>
  <c r="J578" i="10"/>
  <c r="I578" i="10"/>
  <c r="A578" i="10"/>
  <c r="AE577" i="10"/>
  <c r="AC577" i="10"/>
  <c r="AA577" i="10"/>
  <c r="Y577" i="10"/>
  <c r="X577" i="10"/>
  <c r="V577" i="10"/>
  <c r="W577" i="10" s="1"/>
  <c r="T577" i="10"/>
  <c r="U577" i="10" s="1"/>
  <c r="K577" i="10"/>
  <c r="J577" i="10"/>
  <c r="I577" i="10"/>
  <c r="A577" i="10"/>
  <c r="AE576" i="10"/>
  <c r="AC576" i="10"/>
  <c r="AA576" i="10"/>
  <c r="AF576" i="10" s="1"/>
  <c r="Y576" i="10"/>
  <c r="X576" i="10"/>
  <c r="V576" i="10"/>
  <c r="W576" i="10" s="1"/>
  <c r="T576" i="10"/>
  <c r="U576" i="10" s="1"/>
  <c r="K576" i="10"/>
  <c r="J576" i="10"/>
  <c r="I576" i="10"/>
  <c r="A576" i="10"/>
  <c r="AE575" i="10"/>
  <c r="AC575" i="10"/>
  <c r="AA575" i="10"/>
  <c r="Y575" i="10"/>
  <c r="X575" i="10"/>
  <c r="V575" i="10"/>
  <c r="W575" i="10" s="1"/>
  <c r="T575" i="10"/>
  <c r="U575" i="10" s="1"/>
  <c r="K575" i="10"/>
  <c r="J575" i="10"/>
  <c r="I575" i="10"/>
  <c r="A575" i="10"/>
  <c r="AE574" i="10"/>
  <c r="AC574" i="10"/>
  <c r="AA574" i="10"/>
  <c r="Y574" i="10"/>
  <c r="X574" i="10"/>
  <c r="V574" i="10"/>
  <c r="W574" i="10" s="1"/>
  <c r="T574" i="10"/>
  <c r="U574" i="10" s="1"/>
  <c r="K574" i="10"/>
  <c r="J574" i="10"/>
  <c r="I574" i="10"/>
  <c r="A574" i="10"/>
  <c r="AE573" i="10"/>
  <c r="AC573" i="10"/>
  <c r="AA573" i="10"/>
  <c r="Y573" i="10"/>
  <c r="X573" i="10"/>
  <c r="V573" i="10"/>
  <c r="W573" i="10" s="1"/>
  <c r="T573" i="10"/>
  <c r="U573" i="10" s="1"/>
  <c r="K573" i="10"/>
  <c r="J573" i="10"/>
  <c r="I573" i="10"/>
  <c r="A573" i="10"/>
  <c r="AE572" i="10"/>
  <c r="AC572" i="10"/>
  <c r="AA572" i="10"/>
  <c r="Y572" i="10"/>
  <c r="X572" i="10"/>
  <c r="V572" i="10"/>
  <c r="W572" i="10" s="1"/>
  <c r="T572" i="10"/>
  <c r="U572" i="10" s="1"/>
  <c r="K572" i="10"/>
  <c r="J572" i="10"/>
  <c r="I572" i="10"/>
  <c r="A572" i="10"/>
  <c r="AE571" i="10"/>
  <c r="AC571" i="10"/>
  <c r="AA571" i="10"/>
  <c r="Y571" i="10"/>
  <c r="X571" i="10"/>
  <c r="V571" i="10"/>
  <c r="W571" i="10" s="1"/>
  <c r="T571" i="10"/>
  <c r="U571" i="10" s="1"/>
  <c r="K571" i="10"/>
  <c r="J571" i="10"/>
  <c r="I571" i="10"/>
  <c r="A571" i="10"/>
  <c r="AE570" i="10"/>
  <c r="AC570" i="10"/>
  <c r="AA570" i="10"/>
  <c r="Y570" i="10"/>
  <c r="X570" i="10"/>
  <c r="V570" i="10"/>
  <c r="W570" i="10" s="1"/>
  <c r="T570" i="10"/>
  <c r="U570" i="10" s="1"/>
  <c r="K570" i="10"/>
  <c r="J570" i="10"/>
  <c r="I570" i="10"/>
  <c r="A570" i="10"/>
  <c r="AE569" i="10"/>
  <c r="AC569" i="10"/>
  <c r="AA569" i="10"/>
  <c r="Y569" i="10"/>
  <c r="X569" i="10"/>
  <c r="V569" i="10"/>
  <c r="W569" i="10" s="1"/>
  <c r="T569" i="10"/>
  <c r="U569" i="10" s="1"/>
  <c r="K569" i="10"/>
  <c r="J569" i="10"/>
  <c r="I569" i="10"/>
  <c r="A569" i="10"/>
  <c r="AE568" i="10"/>
  <c r="AC568" i="10"/>
  <c r="AA568" i="10"/>
  <c r="Y568" i="10"/>
  <c r="X568" i="10"/>
  <c r="V568" i="10"/>
  <c r="W568" i="10" s="1"/>
  <c r="T568" i="10"/>
  <c r="U568" i="10" s="1"/>
  <c r="K568" i="10"/>
  <c r="J568" i="10"/>
  <c r="I568" i="10"/>
  <c r="A568" i="10"/>
  <c r="AE567" i="10"/>
  <c r="AC567" i="10"/>
  <c r="AA567" i="10"/>
  <c r="Y567" i="10"/>
  <c r="X567" i="10"/>
  <c r="V567" i="10"/>
  <c r="W567" i="10" s="1"/>
  <c r="T567" i="10"/>
  <c r="U567" i="10" s="1"/>
  <c r="K567" i="10"/>
  <c r="J567" i="10"/>
  <c r="I567" i="10"/>
  <c r="A567" i="10"/>
  <c r="AE566" i="10"/>
  <c r="AC566" i="10"/>
  <c r="AA566" i="10"/>
  <c r="Y566" i="10"/>
  <c r="X566" i="10"/>
  <c r="V566" i="10"/>
  <c r="W566" i="10" s="1"/>
  <c r="T566" i="10"/>
  <c r="U566" i="10" s="1"/>
  <c r="K566" i="10"/>
  <c r="J566" i="10"/>
  <c r="I566" i="10"/>
  <c r="A566" i="10"/>
  <c r="AE565" i="10"/>
  <c r="AC565" i="10"/>
  <c r="AA565" i="10"/>
  <c r="Y565" i="10"/>
  <c r="X565" i="10"/>
  <c r="V565" i="10"/>
  <c r="W565" i="10" s="1"/>
  <c r="T565" i="10"/>
  <c r="U565" i="10" s="1"/>
  <c r="K565" i="10"/>
  <c r="J565" i="10"/>
  <c r="I565" i="10"/>
  <c r="A565" i="10"/>
  <c r="AE564" i="10"/>
  <c r="AC564" i="10"/>
  <c r="AA564" i="10"/>
  <c r="Y564" i="10"/>
  <c r="X564" i="10"/>
  <c r="V564" i="10"/>
  <c r="W564" i="10" s="1"/>
  <c r="T564" i="10"/>
  <c r="U564" i="10" s="1"/>
  <c r="K564" i="10"/>
  <c r="J564" i="10"/>
  <c r="I564" i="10"/>
  <c r="A564" i="10"/>
  <c r="AE563" i="10"/>
  <c r="AC563" i="10"/>
  <c r="AA563" i="10"/>
  <c r="Y563" i="10"/>
  <c r="X563" i="10"/>
  <c r="V563" i="10"/>
  <c r="W563" i="10" s="1"/>
  <c r="T563" i="10"/>
  <c r="U563" i="10" s="1"/>
  <c r="K563" i="10"/>
  <c r="J563" i="10"/>
  <c r="I563" i="10"/>
  <c r="A563" i="10"/>
  <c r="AE562" i="10"/>
  <c r="AC562" i="10"/>
  <c r="AA562" i="10"/>
  <c r="Y562" i="10"/>
  <c r="X562" i="10"/>
  <c r="V562" i="10"/>
  <c r="W562" i="10" s="1"/>
  <c r="T562" i="10"/>
  <c r="U562" i="10" s="1"/>
  <c r="K562" i="10"/>
  <c r="J562" i="10"/>
  <c r="I562" i="10"/>
  <c r="A562" i="10"/>
  <c r="AE561" i="10"/>
  <c r="AC561" i="10"/>
  <c r="AA561" i="10"/>
  <c r="Y561" i="10"/>
  <c r="X561" i="10"/>
  <c r="V561" i="10"/>
  <c r="W561" i="10" s="1"/>
  <c r="T561" i="10"/>
  <c r="U561" i="10" s="1"/>
  <c r="K561" i="10"/>
  <c r="J561" i="10"/>
  <c r="I561" i="10"/>
  <c r="A561" i="10"/>
  <c r="AE560" i="10"/>
  <c r="AC560" i="10"/>
  <c r="AA560" i="10"/>
  <c r="Y560" i="10"/>
  <c r="X560" i="10"/>
  <c r="V560" i="10"/>
  <c r="W560" i="10" s="1"/>
  <c r="T560" i="10"/>
  <c r="U560" i="10" s="1"/>
  <c r="K560" i="10"/>
  <c r="J560" i="10"/>
  <c r="I560" i="10"/>
  <c r="A560" i="10"/>
  <c r="AE559" i="10"/>
  <c r="AC559" i="10"/>
  <c r="AA559" i="10"/>
  <c r="Y559" i="10"/>
  <c r="X559" i="10"/>
  <c r="V559" i="10"/>
  <c r="W559" i="10" s="1"/>
  <c r="T559" i="10"/>
  <c r="U559" i="10" s="1"/>
  <c r="K559" i="10"/>
  <c r="J559" i="10"/>
  <c r="I559" i="10"/>
  <c r="A559" i="10"/>
  <c r="AE558" i="10"/>
  <c r="AC558" i="10"/>
  <c r="AA558" i="10"/>
  <c r="Y558" i="10"/>
  <c r="X558" i="10"/>
  <c r="V558" i="10"/>
  <c r="W558" i="10" s="1"/>
  <c r="T558" i="10"/>
  <c r="U558" i="10" s="1"/>
  <c r="K558" i="10"/>
  <c r="J558" i="10"/>
  <c r="I558" i="10"/>
  <c r="A558" i="10"/>
  <c r="AE557" i="10"/>
  <c r="AC557" i="10"/>
  <c r="AA557" i="10"/>
  <c r="Y557" i="10"/>
  <c r="X557" i="10"/>
  <c r="V557" i="10"/>
  <c r="W557" i="10" s="1"/>
  <c r="T557" i="10"/>
  <c r="U557" i="10" s="1"/>
  <c r="K557" i="10"/>
  <c r="J557" i="10"/>
  <c r="I557" i="10"/>
  <c r="A557" i="10"/>
  <c r="AE556" i="10"/>
  <c r="AC556" i="10"/>
  <c r="AA556" i="10"/>
  <c r="Y556" i="10"/>
  <c r="X556" i="10"/>
  <c r="V556" i="10"/>
  <c r="W556" i="10" s="1"/>
  <c r="T556" i="10"/>
  <c r="U556" i="10" s="1"/>
  <c r="K556" i="10"/>
  <c r="J556" i="10"/>
  <c r="I556" i="10"/>
  <c r="A556" i="10"/>
  <c r="AE555" i="10"/>
  <c r="AC555" i="10"/>
  <c r="AA555" i="10"/>
  <c r="Y555" i="10"/>
  <c r="X555" i="10"/>
  <c r="V555" i="10"/>
  <c r="W555" i="10" s="1"/>
  <c r="T555" i="10"/>
  <c r="U555" i="10" s="1"/>
  <c r="K555" i="10"/>
  <c r="J555" i="10"/>
  <c r="I555" i="10"/>
  <c r="A555" i="10"/>
  <c r="AE554" i="10"/>
  <c r="AC554" i="10"/>
  <c r="AA554" i="10"/>
  <c r="Y554" i="10"/>
  <c r="X554" i="10"/>
  <c r="V554" i="10"/>
  <c r="W554" i="10" s="1"/>
  <c r="T554" i="10"/>
  <c r="U554" i="10" s="1"/>
  <c r="K554" i="10"/>
  <c r="J554" i="10"/>
  <c r="I554" i="10"/>
  <c r="A554" i="10"/>
  <c r="AE553" i="10"/>
  <c r="AC553" i="10"/>
  <c r="AA553" i="10"/>
  <c r="Y553" i="10"/>
  <c r="X553" i="10"/>
  <c r="V553" i="10"/>
  <c r="W553" i="10" s="1"/>
  <c r="T553" i="10"/>
  <c r="U553" i="10" s="1"/>
  <c r="K553" i="10"/>
  <c r="J553" i="10"/>
  <c r="I553" i="10"/>
  <c r="A553" i="10"/>
  <c r="AE552" i="10"/>
  <c r="AC552" i="10"/>
  <c r="AA552" i="10"/>
  <c r="Y552" i="10"/>
  <c r="X552" i="10"/>
  <c r="V552" i="10"/>
  <c r="W552" i="10" s="1"/>
  <c r="T552" i="10"/>
  <c r="U552" i="10" s="1"/>
  <c r="K552" i="10"/>
  <c r="J552" i="10"/>
  <c r="I552" i="10"/>
  <c r="A552" i="10"/>
  <c r="AE551" i="10"/>
  <c r="AC551" i="10"/>
  <c r="AA551" i="10"/>
  <c r="Y551" i="10"/>
  <c r="X551" i="10"/>
  <c r="V551" i="10"/>
  <c r="W551" i="10" s="1"/>
  <c r="T551" i="10"/>
  <c r="U551" i="10" s="1"/>
  <c r="K551" i="10"/>
  <c r="J551" i="10"/>
  <c r="I551" i="10"/>
  <c r="A551" i="10"/>
  <c r="AE550" i="10"/>
  <c r="AC550" i="10"/>
  <c r="AA550" i="10"/>
  <c r="Y550" i="10"/>
  <c r="X550" i="10"/>
  <c r="V550" i="10"/>
  <c r="W550" i="10" s="1"/>
  <c r="T550" i="10"/>
  <c r="U550" i="10" s="1"/>
  <c r="K550" i="10"/>
  <c r="J550" i="10"/>
  <c r="I550" i="10"/>
  <c r="A550" i="10"/>
  <c r="AE549" i="10"/>
  <c r="AC549" i="10"/>
  <c r="AA549" i="10"/>
  <c r="Y549" i="10"/>
  <c r="X549" i="10"/>
  <c r="V549" i="10"/>
  <c r="W549" i="10" s="1"/>
  <c r="T549" i="10"/>
  <c r="U549" i="10" s="1"/>
  <c r="K549" i="10"/>
  <c r="J549" i="10"/>
  <c r="I549" i="10"/>
  <c r="A549" i="10"/>
  <c r="AE548" i="10"/>
  <c r="AC548" i="10"/>
  <c r="AA548" i="10"/>
  <c r="AF548" i="10" s="1"/>
  <c r="Y548" i="10"/>
  <c r="X548" i="10"/>
  <c r="V548" i="10"/>
  <c r="W548" i="10" s="1"/>
  <c r="T548" i="10"/>
  <c r="U548" i="10" s="1"/>
  <c r="K548" i="10"/>
  <c r="J548" i="10"/>
  <c r="I548" i="10"/>
  <c r="A548" i="10"/>
  <c r="AE547" i="10"/>
  <c r="AC547" i="10"/>
  <c r="AA547" i="10"/>
  <c r="Y547" i="10"/>
  <c r="X547" i="10"/>
  <c r="V547" i="10"/>
  <c r="W547" i="10" s="1"/>
  <c r="T547" i="10"/>
  <c r="U547" i="10" s="1"/>
  <c r="K547" i="10"/>
  <c r="J547" i="10"/>
  <c r="I547" i="10"/>
  <c r="A547" i="10"/>
  <c r="AE546" i="10"/>
  <c r="AC546" i="10"/>
  <c r="AA546" i="10"/>
  <c r="Y546" i="10"/>
  <c r="X546" i="10"/>
  <c r="V546" i="10"/>
  <c r="W546" i="10" s="1"/>
  <c r="T546" i="10"/>
  <c r="U546" i="10" s="1"/>
  <c r="K546" i="10"/>
  <c r="J546" i="10"/>
  <c r="I546" i="10"/>
  <c r="A546" i="10"/>
  <c r="AE545" i="10"/>
  <c r="AC545" i="10"/>
  <c r="AA545" i="10"/>
  <c r="Y545" i="10"/>
  <c r="X545" i="10"/>
  <c r="V545" i="10"/>
  <c r="W545" i="10" s="1"/>
  <c r="T545" i="10"/>
  <c r="U545" i="10" s="1"/>
  <c r="K545" i="10"/>
  <c r="J545" i="10"/>
  <c r="I545" i="10"/>
  <c r="A545" i="10"/>
  <c r="AE544" i="10"/>
  <c r="AC544" i="10"/>
  <c r="AA544" i="10"/>
  <c r="Y544" i="10"/>
  <c r="X544" i="10"/>
  <c r="V544" i="10"/>
  <c r="W544" i="10" s="1"/>
  <c r="T544" i="10"/>
  <c r="U544" i="10" s="1"/>
  <c r="K544" i="10"/>
  <c r="J544" i="10"/>
  <c r="I544" i="10"/>
  <c r="A544" i="10"/>
  <c r="AE543" i="10"/>
  <c r="AC543" i="10"/>
  <c r="AA543" i="10"/>
  <c r="Y543" i="10"/>
  <c r="X543" i="10"/>
  <c r="V543" i="10"/>
  <c r="W543" i="10" s="1"/>
  <c r="T543" i="10"/>
  <c r="U543" i="10" s="1"/>
  <c r="K543" i="10"/>
  <c r="J543" i="10"/>
  <c r="I543" i="10"/>
  <c r="A543" i="10"/>
  <c r="AE542" i="10"/>
  <c r="AC542" i="10"/>
  <c r="AA542" i="10"/>
  <c r="Y542" i="10"/>
  <c r="X542" i="10"/>
  <c r="V542" i="10"/>
  <c r="W542" i="10" s="1"/>
  <c r="T542" i="10"/>
  <c r="U542" i="10" s="1"/>
  <c r="K542" i="10"/>
  <c r="J542" i="10"/>
  <c r="I542" i="10"/>
  <c r="A542" i="10"/>
  <c r="AE541" i="10"/>
  <c r="AC541" i="10"/>
  <c r="AA541" i="10"/>
  <c r="Y541" i="10"/>
  <c r="X541" i="10"/>
  <c r="V541" i="10"/>
  <c r="W541" i="10" s="1"/>
  <c r="T541" i="10"/>
  <c r="U541" i="10" s="1"/>
  <c r="K541" i="10"/>
  <c r="J541" i="10"/>
  <c r="I541" i="10"/>
  <c r="A541" i="10"/>
  <c r="AE540" i="10"/>
  <c r="AC540" i="10"/>
  <c r="AA540" i="10"/>
  <c r="Y540" i="10"/>
  <c r="X540" i="10"/>
  <c r="V540" i="10"/>
  <c r="W540" i="10" s="1"/>
  <c r="T540" i="10"/>
  <c r="U540" i="10" s="1"/>
  <c r="K540" i="10"/>
  <c r="J540" i="10"/>
  <c r="I540" i="10"/>
  <c r="A540" i="10"/>
  <c r="AE539" i="10"/>
  <c r="AC539" i="10"/>
  <c r="AA539" i="10"/>
  <c r="Y539" i="10"/>
  <c r="X539" i="10"/>
  <c r="V539" i="10"/>
  <c r="W539" i="10" s="1"/>
  <c r="T539" i="10"/>
  <c r="U539" i="10" s="1"/>
  <c r="K539" i="10"/>
  <c r="J539" i="10"/>
  <c r="I539" i="10"/>
  <c r="A539" i="10"/>
  <c r="AE538" i="10"/>
  <c r="AC538" i="10"/>
  <c r="AA538" i="10"/>
  <c r="Y538" i="10"/>
  <c r="X538" i="10"/>
  <c r="V538" i="10"/>
  <c r="W538" i="10" s="1"/>
  <c r="T538" i="10"/>
  <c r="U538" i="10" s="1"/>
  <c r="K538" i="10"/>
  <c r="J538" i="10"/>
  <c r="I538" i="10"/>
  <c r="A538" i="10"/>
  <c r="AE537" i="10"/>
  <c r="AC537" i="10"/>
  <c r="AA537" i="10"/>
  <c r="Y537" i="10"/>
  <c r="X537" i="10"/>
  <c r="V537" i="10"/>
  <c r="W537" i="10" s="1"/>
  <c r="T537" i="10"/>
  <c r="U537" i="10" s="1"/>
  <c r="K537" i="10"/>
  <c r="J537" i="10"/>
  <c r="I537" i="10"/>
  <c r="A537" i="10"/>
  <c r="AE536" i="10"/>
  <c r="AC536" i="10"/>
  <c r="AA536" i="10"/>
  <c r="Y536" i="10"/>
  <c r="X536" i="10"/>
  <c r="V536" i="10"/>
  <c r="W536" i="10" s="1"/>
  <c r="T536" i="10"/>
  <c r="U536" i="10" s="1"/>
  <c r="K536" i="10"/>
  <c r="J536" i="10"/>
  <c r="I536" i="10"/>
  <c r="A536" i="10"/>
  <c r="AE535" i="10"/>
  <c r="AC535" i="10"/>
  <c r="AA535" i="10"/>
  <c r="Y535" i="10"/>
  <c r="X535" i="10"/>
  <c r="V535" i="10"/>
  <c r="W535" i="10" s="1"/>
  <c r="T535" i="10"/>
  <c r="U535" i="10" s="1"/>
  <c r="K535" i="10"/>
  <c r="J535" i="10"/>
  <c r="I535" i="10"/>
  <c r="A535" i="10"/>
  <c r="AE534" i="10"/>
  <c r="AC534" i="10"/>
  <c r="AA534" i="10"/>
  <c r="Y534" i="10"/>
  <c r="X534" i="10"/>
  <c r="V534" i="10"/>
  <c r="W534" i="10" s="1"/>
  <c r="T534" i="10"/>
  <c r="U534" i="10" s="1"/>
  <c r="K534" i="10"/>
  <c r="J534" i="10"/>
  <c r="I534" i="10"/>
  <c r="A534" i="10"/>
  <c r="AE533" i="10"/>
  <c r="AC533" i="10"/>
  <c r="AA533" i="10"/>
  <c r="Y533" i="10"/>
  <c r="X533" i="10"/>
  <c r="V533" i="10"/>
  <c r="W533" i="10" s="1"/>
  <c r="T533" i="10"/>
  <c r="U533" i="10" s="1"/>
  <c r="K533" i="10"/>
  <c r="J533" i="10"/>
  <c r="I533" i="10"/>
  <c r="A533" i="10"/>
  <c r="AE532" i="10"/>
  <c r="AC532" i="10"/>
  <c r="AA532" i="10"/>
  <c r="Y532" i="10"/>
  <c r="X532" i="10"/>
  <c r="V532" i="10"/>
  <c r="W532" i="10" s="1"/>
  <c r="T532" i="10"/>
  <c r="U532" i="10" s="1"/>
  <c r="K532" i="10"/>
  <c r="J532" i="10"/>
  <c r="I532" i="10"/>
  <c r="A532" i="10"/>
  <c r="AE531" i="10"/>
  <c r="AC531" i="10"/>
  <c r="AA531" i="10"/>
  <c r="Y531" i="10"/>
  <c r="X531" i="10"/>
  <c r="V531" i="10"/>
  <c r="W531" i="10" s="1"/>
  <c r="T531" i="10"/>
  <c r="U531" i="10" s="1"/>
  <c r="K531" i="10"/>
  <c r="J531" i="10"/>
  <c r="I531" i="10"/>
  <c r="A531" i="10"/>
  <c r="AE530" i="10"/>
  <c r="AC530" i="10"/>
  <c r="AA530" i="10"/>
  <c r="Y530" i="10"/>
  <c r="X530" i="10"/>
  <c r="V530" i="10"/>
  <c r="W530" i="10" s="1"/>
  <c r="T530" i="10"/>
  <c r="U530" i="10" s="1"/>
  <c r="K530" i="10"/>
  <c r="J530" i="10"/>
  <c r="I530" i="10"/>
  <c r="A530" i="10"/>
  <c r="AE529" i="10"/>
  <c r="AC529" i="10"/>
  <c r="AA529" i="10"/>
  <c r="Y529" i="10"/>
  <c r="X529" i="10"/>
  <c r="V529" i="10"/>
  <c r="W529" i="10" s="1"/>
  <c r="T529" i="10"/>
  <c r="U529" i="10" s="1"/>
  <c r="K529" i="10"/>
  <c r="J529" i="10"/>
  <c r="I529" i="10"/>
  <c r="A529" i="10"/>
  <c r="AE528" i="10"/>
  <c r="AC528" i="10"/>
  <c r="AA528" i="10"/>
  <c r="Y528" i="10"/>
  <c r="X528" i="10"/>
  <c r="V528" i="10"/>
  <c r="W528" i="10" s="1"/>
  <c r="T528" i="10"/>
  <c r="U528" i="10" s="1"/>
  <c r="K528" i="10"/>
  <c r="J528" i="10"/>
  <c r="I528" i="10"/>
  <c r="A528" i="10"/>
  <c r="AE527" i="10"/>
  <c r="AC527" i="10"/>
  <c r="AA527" i="10"/>
  <c r="Y527" i="10"/>
  <c r="X527" i="10"/>
  <c r="V527" i="10"/>
  <c r="W527" i="10" s="1"/>
  <c r="T527" i="10"/>
  <c r="U527" i="10" s="1"/>
  <c r="K527" i="10"/>
  <c r="J527" i="10"/>
  <c r="I527" i="10"/>
  <c r="A527" i="10"/>
  <c r="AE526" i="10"/>
  <c r="AC526" i="10"/>
  <c r="AA526" i="10"/>
  <c r="Y526" i="10"/>
  <c r="X526" i="10"/>
  <c r="V526" i="10"/>
  <c r="W526" i="10" s="1"/>
  <c r="T526" i="10"/>
  <c r="U526" i="10" s="1"/>
  <c r="K526" i="10"/>
  <c r="J526" i="10"/>
  <c r="I526" i="10"/>
  <c r="A526" i="10"/>
  <c r="AE525" i="10"/>
  <c r="AC525" i="10"/>
  <c r="AA525" i="10"/>
  <c r="Y525" i="10"/>
  <c r="X525" i="10"/>
  <c r="V525" i="10"/>
  <c r="W525" i="10" s="1"/>
  <c r="T525" i="10"/>
  <c r="U525" i="10" s="1"/>
  <c r="K525" i="10"/>
  <c r="J525" i="10"/>
  <c r="I525" i="10"/>
  <c r="A525" i="10"/>
  <c r="AE524" i="10"/>
  <c r="AC524" i="10"/>
  <c r="AA524" i="10"/>
  <c r="Y524" i="10"/>
  <c r="X524" i="10"/>
  <c r="V524" i="10"/>
  <c r="W524" i="10" s="1"/>
  <c r="T524" i="10"/>
  <c r="U524" i="10" s="1"/>
  <c r="K524" i="10"/>
  <c r="J524" i="10"/>
  <c r="I524" i="10"/>
  <c r="A524" i="10"/>
  <c r="AE523" i="10"/>
  <c r="AC523" i="10"/>
  <c r="AA523" i="10"/>
  <c r="Y523" i="10"/>
  <c r="X523" i="10"/>
  <c r="V523" i="10"/>
  <c r="W523" i="10" s="1"/>
  <c r="T523" i="10"/>
  <c r="U523" i="10" s="1"/>
  <c r="K523" i="10"/>
  <c r="J523" i="10"/>
  <c r="I523" i="10"/>
  <c r="A523" i="10"/>
  <c r="AE522" i="10"/>
  <c r="AC522" i="10"/>
  <c r="AA522" i="10"/>
  <c r="AF522" i="10" s="1"/>
  <c r="Y522" i="10"/>
  <c r="X522" i="10"/>
  <c r="V522" i="10"/>
  <c r="W522" i="10" s="1"/>
  <c r="T522" i="10"/>
  <c r="U522" i="10" s="1"/>
  <c r="K522" i="10"/>
  <c r="J522" i="10"/>
  <c r="I522" i="10"/>
  <c r="A522" i="10"/>
  <c r="AE521" i="10"/>
  <c r="AC521" i="10"/>
  <c r="AA521" i="10"/>
  <c r="Y521" i="10"/>
  <c r="X521" i="10"/>
  <c r="V521" i="10"/>
  <c r="W521" i="10" s="1"/>
  <c r="T521" i="10"/>
  <c r="U521" i="10" s="1"/>
  <c r="K521" i="10"/>
  <c r="J521" i="10"/>
  <c r="I521" i="10"/>
  <c r="A521" i="10"/>
  <c r="AE520" i="10"/>
  <c r="AC520" i="10"/>
  <c r="AA520" i="10"/>
  <c r="AF520" i="10" s="1"/>
  <c r="Y520" i="10"/>
  <c r="X520" i="10"/>
  <c r="V520" i="10"/>
  <c r="W520" i="10" s="1"/>
  <c r="T520" i="10"/>
  <c r="U520" i="10" s="1"/>
  <c r="K520" i="10"/>
  <c r="J520" i="10"/>
  <c r="I520" i="10"/>
  <c r="A520" i="10"/>
  <c r="AE519" i="10"/>
  <c r="AC519" i="10"/>
  <c r="AA519" i="10"/>
  <c r="Y519" i="10"/>
  <c r="X519" i="10"/>
  <c r="V519" i="10"/>
  <c r="W519" i="10" s="1"/>
  <c r="T519" i="10"/>
  <c r="U519" i="10" s="1"/>
  <c r="K519" i="10"/>
  <c r="J519" i="10"/>
  <c r="I519" i="10"/>
  <c r="A519" i="10"/>
  <c r="AE518" i="10"/>
  <c r="AC518" i="10"/>
  <c r="AA518" i="10"/>
  <c r="Y518" i="10"/>
  <c r="X518" i="10"/>
  <c r="V518" i="10"/>
  <c r="W518" i="10" s="1"/>
  <c r="T518" i="10"/>
  <c r="U518" i="10" s="1"/>
  <c r="K518" i="10"/>
  <c r="J518" i="10"/>
  <c r="I518" i="10"/>
  <c r="A518" i="10"/>
  <c r="AE517" i="10"/>
  <c r="AC517" i="10"/>
  <c r="AA517" i="10"/>
  <c r="Y517" i="10"/>
  <c r="X517" i="10"/>
  <c r="V517" i="10"/>
  <c r="W517" i="10" s="1"/>
  <c r="T517" i="10"/>
  <c r="U517" i="10" s="1"/>
  <c r="K517" i="10"/>
  <c r="J517" i="10"/>
  <c r="I517" i="10"/>
  <c r="A517" i="10"/>
  <c r="AE516" i="10"/>
  <c r="AC516" i="10"/>
  <c r="AA516" i="10"/>
  <c r="Y516" i="10"/>
  <c r="X516" i="10"/>
  <c r="V516" i="10"/>
  <c r="W516" i="10" s="1"/>
  <c r="T516" i="10"/>
  <c r="U516" i="10" s="1"/>
  <c r="K516" i="10"/>
  <c r="J516" i="10"/>
  <c r="I516" i="10"/>
  <c r="A516" i="10"/>
  <c r="AE515" i="10"/>
  <c r="AC515" i="10"/>
  <c r="AA515" i="10"/>
  <c r="Y515" i="10"/>
  <c r="X515" i="10"/>
  <c r="V515" i="10"/>
  <c r="W515" i="10" s="1"/>
  <c r="T515" i="10"/>
  <c r="U515" i="10" s="1"/>
  <c r="K515" i="10"/>
  <c r="J515" i="10"/>
  <c r="I515" i="10"/>
  <c r="A515" i="10"/>
  <c r="AE514" i="10"/>
  <c r="AC514" i="10"/>
  <c r="AA514" i="10"/>
  <c r="Y514" i="10"/>
  <c r="X514" i="10"/>
  <c r="V514" i="10"/>
  <c r="W514" i="10" s="1"/>
  <c r="T514" i="10"/>
  <c r="U514" i="10" s="1"/>
  <c r="K514" i="10"/>
  <c r="J514" i="10"/>
  <c r="I514" i="10"/>
  <c r="A514" i="10"/>
  <c r="AE513" i="10"/>
  <c r="AC513" i="10"/>
  <c r="AA513" i="10"/>
  <c r="Y513" i="10"/>
  <c r="X513" i="10"/>
  <c r="V513" i="10"/>
  <c r="W513" i="10" s="1"/>
  <c r="T513" i="10"/>
  <c r="U513" i="10" s="1"/>
  <c r="K513" i="10"/>
  <c r="J513" i="10"/>
  <c r="I513" i="10"/>
  <c r="A513" i="10"/>
  <c r="AE512" i="10"/>
  <c r="AC512" i="10"/>
  <c r="AA512" i="10"/>
  <c r="Y512" i="10"/>
  <c r="X512" i="10"/>
  <c r="V512" i="10"/>
  <c r="W512" i="10" s="1"/>
  <c r="T512" i="10"/>
  <c r="U512" i="10" s="1"/>
  <c r="K512" i="10"/>
  <c r="J512" i="10"/>
  <c r="I512" i="10"/>
  <c r="A512" i="10"/>
  <c r="AE511" i="10"/>
  <c r="AC511" i="10"/>
  <c r="AA511" i="10"/>
  <c r="Y511" i="10"/>
  <c r="X511" i="10"/>
  <c r="V511" i="10"/>
  <c r="W511" i="10" s="1"/>
  <c r="T511" i="10"/>
  <c r="U511" i="10" s="1"/>
  <c r="K511" i="10"/>
  <c r="J511" i="10"/>
  <c r="I511" i="10"/>
  <c r="A511" i="10"/>
  <c r="AE510" i="10"/>
  <c r="AC510" i="10"/>
  <c r="AA510" i="10"/>
  <c r="Y510" i="10"/>
  <c r="X510" i="10"/>
  <c r="V510" i="10"/>
  <c r="W510" i="10" s="1"/>
  <c r="T510" i="10"/>
  <c r="U510" i="10" s="1"/>
  <c r="K510" i="10"/>
  <c r="J510" i="10"/>
  <c r="I510" i="10"/>
  <c r="A510" i="10"/>
  <c r="AE509" i="10"/>
  <c r="AC509" i="10"/>
  <c r="AA509" i="10"/>
  <c r="Y509" i="10"/>
  <c r="X509" i="10"/>
  <c r="V509" i="10"/>
  <c r="W509" i="10" s="1"/>
  <c r="T509" i="10"/>
  <c r="U509" i="10" s="1"/>
  <c r="K509" i="10"/>
  <c r="J509" i="10"/>
  <c r="I509" i="10"/>
  <c r="A509" i="10"/>
  <c r="AE508" i="10"/>
  <c r="AC508" i="10"/>
  <c r="AA508" i="10"/>
  <c r="Y508" i="10"/>
  <c r="X508" i="10"/>
  <c r="V508" i="10"/>
  <c r="W508" i="10" s="1"/>
  <c r="T508" i="10"/>
  <c r="U508" i="10" s="1"/>
  <c r="K508" i="10"/>
  <c r="J508" i="10"/>
  <c r="I508" i="10"/>
  <c r="A508" i="10"/>
  <c r="AE507" i="10"/>
  <c r="AC507" i="10"/>
  <c r="AA507" i="10"/>
  <c r="Y507" i="10"/>
  <c r="X507" i="10"/>
  <c r="V507" i="10"/>
  <c r="W507" i="10" s="1"/>
  <c r="T507" i="10"/>
  <c r="U507" i="10" s="1"/>
  <c r="K507" i="10"/>
  <c r="J507" i="10"/>
  <c r="I507" i="10"/>
  <c r="A507" i="10"/>
  <c r="AE506" i="10"/>
  <c r="AC506" i="10"/>
  <c r="AA506" i="10"/>
  <c r="Y506" i="10"/>
  <c r="X506" i="10"/>
  <c r="V506" i="10"/>
  <c r="W506" i="10" s="1"/>
  <c r="T506" i="10"/>
  <c r="U506" i="10" s="1"/>
  <c r="K506" i="10"/>
  <c r="J506" i="10"/>
  <c r="I506" i="10"/>
  <c r="A506" i="10"/>
  <c r="AE505" i="10"/>
  <c r="AC505" i="10"/>
  <c r="AA505" i="10"/>
  <c r="Y505" i="10"/>
  <c r="X505" i="10"/>
  <c r="V505" i="10"/>
  <c r="W505" i="10" s="1"/>
  <c r="T505" i="10"/>
  <c r="U505" i="10" s="1"/>
  <c r="K505" i="10"/>
  <c r="J505" i="10"/>
  <c r="I505" i="10"/>
  <c r="A505" i="10"/>
  <c r="AE504" i="10"/>
  <c r="AC504" i="10"/>
  <c r="AA504" i="10"/>
  <c r="Y504" i="10"/>
  <c r="X504" i="10"/>
  <c r="V504" i="10"/>
  <c r="W504" i="10" s="1"/>
  <c r="T504" i="10"/>
  <c r="U504" i="10" s="1"/>
  <c r="K504" i="10"/>
  <c r="J504" i="10"/>
  <c r="I504" i="10"/>
  <c r="A504" i="10"/>
  <c r="AE503" i="10"/>
  <c r="AC503" i="10"/>
  <c r="AA503" i="10"/>
  <c r="Y503" i="10"/>
  <c r="X503" i="10"/>
  <c r="V503" i="10"/>
  <c r="W503" i="10" s="1"/>
  <c r="T503" i="10"/>
  <c r="U503" i="10" s="1"/>
  <c r="K503" i="10"/>
  <c r="J503" i="10"/>
  <c r="I503" i="10"/>
  <c r="A503" i="10"/>
  <c r="AE502" i="10"/>
  <c r="AC502" i="10"/>
  <c r="AA502" i="10"/>
  <c r="Y502" i="10"/>
  <c r="X502" i="10"/>
  <c r="V502" i="10"/>
  <c r="W502" i="10" s="1"/>
  <c r="T502" i="10"/>
  <c r="U502" i="10" s="1"/>
  <c r="K502" i="10"/>
  <c r="J502" i="10"/>
  <c r="I502" i="10"/>
  <c r="A502" i="10"/>
  <c r="AE501" i="10"/>
  <c r="AC501" i="10"/>
  <c r="AA501" i="10"/>
  <c r="Y501" i="10"/>
  <c r="X501" i="10"/>
  <c r="V501" i="10"/>
  <c r="W501" i="10" s="1"/>
  <c r="T501" i="10"/>
  <c r="U501" i="10" s="1"/>
  <c r="K501" i="10"/>
  <c r="J501" i="10"/>
  <c r="I501" i="10"/>
  <c r="A501" i="10"/>
  <c r="AE500" i="10"/>
  <c r="AC500" i="10"/>
  <c r="AA500" i="10"/>
  <c r="Y500" i="10"/>
  <c r="X500" i="10"/>
  <c r="V500" i="10"/>
  <c r="W500" i="10" s="1"/>
  <c r="T500" i="10"/>
  <c r="U500" i="10" s="1"/>
  <c r="K500" i="10"/>
  <c r="J500" i="10"/>
  <c r="I500" i="10"/>
  <c r="A500" i="10"/>
  <c r="AE499" i="10"/>
  <c r="AC499" i="10"/>
  <c r="AA499" i="10"/>
  <c r="Y499" i="10"/>
  <c r="X499" i="10"/>
  <c r="V499" i="10"/>
  <c r="W499" i="10" s="1"/>
  <c r="T499" i="10"/>
  <c r="U499" i="10" s="1"/>
  <c r="K499" i="10"/>
  <c r="J499" i="10"/>
  <c r="I499" i="10"/>
  <c r="A499" i="10"/>
  <c r="AE498" i="10"/>
  <c r="AC498" i="10"/>
  <c r="AA498" i="10"/>
  <c r="Y498" i="10"/>
  <c r="X498" i="10"/>
  <c r="V498" i="10"/>
  <c r="W498" i="10" s="1"/>
  <c r="T498" i="10"/>
  <c r="U498" i="10" s="1"/>
  <c r="K498" i="10"/>
  <c r="J498" i="10"/>
  <c r="I498" i="10"/>
  <c r="A498" i="10"/>
  <c r="AE497" i="10"/>
  <c r="AC497" i="10"/>
  <c r="AA497" i="10"/>
  <c r="Y497" i="10"/>
  <c r="X497" i="10"/>
  <c r="V497" i="10"/>
  <c r="W497" i="10" s="1"/>
  <c r="T497" i="10"/>
  <c r="U497" i="10" s="1"/>
  <c r="K497" i="10"/>
  <c r="J497" i="10"/>
  <c r="I497" i="10"/>
  <c r="A497" i="10"/>
  <c r="AE496" i="10"/>
  <c r="AC496" i="10"/>
  <c r="AA496" i="10"/>
  <c r="Y496" i="10"/>
  <c r="X496" i="10"/>
  <c r="V496" i="10"/>
  <c r="W496" i="10" s="1"/>
  <c r="T496" i="10"/>
  <c r="U496" i="10" s="1"/>
  <c r="K496" i="10"/>
  <c r="J496" i="10"/>
  <c r="I496" i="10"/>
  <c r="A496" i="10"/>
  <c r="AE495" i="10"/>
  <c r="AC495" i="10"/>
  <c r="AA495" i="10"/>
  <c r="Y495" i="10"/>
  <c r="X495" i="10"/>
  <c r="V495" i="10"/>
  <c r="W495" i="10" s="1"/>
  <c r="T495" i="10"/>
  <c r="U495" i="10" s="1"/>
  <c r="K495" i="10"/>
  <c r="J495" i="10"/>
  <c r="I495" i="10"/>
  <c r="A495" i="10"/>
  <c r="AE494" i="10"/>
  <c r="AC494" i="10"/>
  <c r="AA494" i="10"/>
  <c r="Y494" i="10"/>
  <c r="X494" i="10"/>
  <c r="V494" i="10"/>
  <c r="W494" i="10" s="1"/>
  <c r="T494" i="10"/>
  <c r="U494" i="10" s="1"/>
  <c r="K494" i="10"/>
  <c r="J494" i="10"/>
  <c r="I494" i="10"/>
  <c r="A494" i="10"/>
  <c r="AE493" i="10"/>
  <c r="AC493" i="10"/>
  <c r="AA493" i="10"/>
  <c r="Y493" i="10"/>
  <c r="X493" i="10"/>
  <c r="V493" i="10"/>
  <c r="W493" i="10" s="1"/>
  <c r="T493" i="10"/>
  <c r="U493" i="10" s="1"/>
  <c r="K493" i="10"/>
  <c r="J493" i="10"/>
  <c r="I493" i="10"/>
  <c r="A493" i="10"/>
  <c r="AE492" i="10"/>
  <c r="AC492" i="10"/>
  <c r="AA492" i="10"/>
  <c r="Y492" i="10"/>
  <c r="X492" i="10"/>
  <c r="V492" i="10"/>
  <c r="W492" i="10" s="1"/>
  <c r="T492" i="10"/>
  <c r="U492" i="10" s="1"/>
  <c r="K492" i="10"/>
  <c r="J492" i="10"/>
  <c r="I492" i="10"/>
  <c r="A492" i="10"/>
  <c r="AE491" i="10"/>
  <c r="AC491" i="10"/>
  <c r="AA491" i="10"/>
  <c r="Y491" i="10"/>
  <c r="X491" i="10"/>
  <c r="V491" i="10"/>
  <c r="W491" i="10" s="1"/>
  <c r="T491" i="10"/>
  <c r="U491" i="10" s="1"/>
  <c r="K491" i="10"/>
  <c r="J491" i="10"/>
  <c r="I491" i="10"/>
  <c r="A491" i="10"/>
  <c r="AE490" i="10"/>
  <c r="AC490" i="10"/>
  <c r="AA490" i="10"/>
  <c r="Y490" i="10"/>
  <c r="X490" i="10"/>
  <c r="V490" i="10"/>
  <c r="W490" i="10" s="1"/>
  <c r="T490" i="10"/>
  <c r="U490" i="10" s="1"/>
  <c r="K490" i="10"/>
  <c r="J490" i="10"/>
  <c r="I490" i="10"/>
  <c r="A490" i="10"/>
  <c r="AE489" i="10"/>
  <c r="AC489" i="10"/>
  <c r="AA489" i="10"/>
  <c r="Y489" i="10"/>
  <c r="X489" i="10"/>
  <c r="V489" i="10"/>
  <c r="W489" i="10" s="1"/>
  <c r="T489" i="10"/>
  <c r="U489" i="10" s="1"/>
  <c r="K489" i="10"/>
  <c r="J489" i="10"/>
  <c r="I489" i="10"/>
  <c r="A489" i="10"/>
  <c r="AE488" i="10"/>
  <c r="AC488" i="10"/>
  <c r="AA488" i="10"/>
  <c r="Y488" i="10"/>
  <c r="X488" i="10"/>
  <c r="V488" i="10"/>
  <c r="W488" i="10" s="1"/>
  <c r="T488" i="10"/>
  <c r="U488" i="10" s="1"/>
  <c r="K488" i="10"/>
  <c r="J488" i="10"/>
  <c r="I488" i="10"/>
  <c r="A488" i="10"/>
  <c r="AE487" i="10"/>
  <c r="AC487" i="10"/>
  <c r="AA487" i="10"/>
  <c r="Y487" i="10"/>
  <c r="X487" i="10"/>
  <c r="V487" i="10"/>
  <c r="W487" i="10" s="1"/>
  <c r="T487" i="10"/>
  <c r="U487" i="10" s="1"/>
  <c r="K487" i="10"/>
  <c r="J487" i="10"/>
  <c r="I487" i="10"/>
  <c r="A487" i="10"/>
  <c r="AE486" i="10"/>
  <c r="AC486" i="10"/>
  <c r="AA486" i="10"/>
  <c r="Y486" i="10"/>
  <c r="X486" i="10"/>
  <c r="V486" i="10"/>
  <c r="W486" i="10" s="1"/>
  <c r="T486" i="10"/>
  <c r="U486" i="10" s="1"/>
  <c r="K486" i="10"/>
  <c r="J486" i="10"/>
  <c r="I486" i="10"/>
  <c r="A486" i="10"/>
  <c r="AE485" i="10"/>
  <c r="AC485" i="10"/>
  <c r="AA485" i="10"/>
  <c r="Y485" i="10"/>
  <c r="X485" i="10"/>
  <c r="V485" i="10"/>
  <c r="W485" i="10" s="1"/>
  <c r="T485" i="10"/>
  <c r="U485" i="10" s="1"/>
  <c r="K485" i="10"/>
  <c r="J485" i="10"/>
  <c r="I485" i="10"/>
  <c r="A485" i="10"/>
  <c r="AE484" i="10"/>
  <c r="AC484" i="10"/>
  <c r="AA484" i="10"/>
  <c r="Y484" i="10"/>
  <c r="X484" i="10"/>
  <c r="V484" i="10"/>
  <c r="W484" i="10" s="1"/>
  <c r="T484" i="10"/>
  <c r="U484" i="10" s="1"/>
  <c r="K484" i="10"/>
  <c r="J484" i="10"/>
  <c r="I484" i="10"/>
  <c r="A484" i="10"/>
  <c r="AE483" i="10"/>
  <c r="AC483" i="10"/>
  <c r="AA483" i="10"/>
  <c r="Y483" i="10"/>
  <c r="X483" i="10"/>
  <c r="V483" i="10"/>
  <c r="W483" i="10" s="1"/>
  <c r="T483" i="10"/>
  <c r="U483" i="10" s="1"/>
  <c r="K483" i="10"/>
  <c r="J483" i="10"/>
  <c r="I483" i="10"/>
  <c r="A483" i="10"/>
  <c r="AE482" i="10"/>
  <c r="AC482" i="10"/>
  <c r="AA482" i="10"/>
  <c r="Y482" i="10"/>
  <c r="X482" i="10"/>
  <c r="V482" i="10"/>
  <c r="W482" i="10" s="1"/>
  <c r="T482" i="10"/>
  <c r="U482" i="10" s="1"/>
  <c r="K482" i="10"/>
  <c r="J482" i="10"/>
  <c r="I482" i="10"/>
  <c r="A482" i="10"/>
  <c r="AE481" i="10"/>
  <c r="AC481" i="10"/>
  <c r="AA481" i="10"/>
  <c r="Y481" i="10"/>
  <c r="X481" i="10"/>
  <c r="V481" i="10"/>
  <c r="W481" i="10" s="1"/>
  <c r="T481" i="10"/>
  <c r="U481" i="10" s="1"/>
  <c r="K481" i="10"/>
  <c r="J481" i="10"/>
  <c r="I481" i="10"/>
  <c r="A481" i="10"/>
  <c r="AE480" i="10"/>
  <c r="AC480" i="10"/>
  <c r="AA480" i="10"/>
  <c r="AF480" i="10" s="1"/>
  <c r="Y480" i="10"/>
  <c r="X480" i="10"/>
  <c r="V480" i="10"/>
  <c r="W480" i="10" s="1"/>
  <c r="T480" i="10"/>
  <c r="U480" i="10" s="1"/>
  <c r="K480" i="10"/>
  <c r="J480" i="10"/>
  <c r="I480" i="10"/>
  <c r="A480" i="10"/>
  <c r="AE479" i="10"/>
  <c r="AC479" i="10"/>
  <c r="AA479" i="10"/>
  <c r="Y479" i="10"/>
  <c r="X479" i="10"/>
  <c r="V479" i="10"/>
  <c r="W479" i="10" s="1"/>
  <c r="T479" i="10"/>
  <c r="U479" i="10" s="1"/>
  <c r="K479" i="10"/>
  <c r="J479" i="10"/>
  <c r="I479" i="10"/>
  <c r="A479" i="10"/>
  <c r="AE478" i="10"/>
  <c r="AC478" i="10"/>
  <c r="AA478" i="10"/>
  <c r="Y478" i="10"/>
  <c r="X478" i="10"/>
  <c r="V478" i="10"/>
  <c r="W478" i="10" s="1"/>
  <c r="T478" i="10"/>
  <c r="U478" i="10" s="1"/>
  <c r="K478" i="10"/>
  <c r="J478" i="10"/>
  <c r="I478" i="10"/>
  <c r="A478" i="10"/>
  <c r="AE477" i="10"/>
  <c r="AC477" i="10"/>
  <c r="AA477" i="10"/>
  <c r="Y477" i="10"/>
  <c r="X477" i="10"/>
  <c r="V477" i="10"/>
  <c r="W477" i="10" s="1"/>
  <c r="T477" i="10"/>
  <c r="U477" i="10" s="1"/>
  <c r="K477" i="10"/>
  <c r="J477" i="10"/>
  <c r="I477" i="10"/>
  <c r="A477" i="10"/>
  <c r="AE476" i="10"/>
  <c r="AC476" i="10"/>
  <c r="AA476" i="10"/>
  <c r="Y476" i="10"/>
  <c r="X476" i="10"/>
  <c r="V476" i="10"/>
  <c r="W476" i="10" s="1"/>
  <c r="T476" i="10"/>
  <c r="U476" i="10" s="1"/>
  <c r="K476" i="10"/>
  <c r="J476" i="10"/>
  <c r="I476" i="10"/>
  <c r="A476" i="10"/>
  <c r="AE475" i="10"/>
  <c r="AC475" i="10"/>
  <c r="AA475" i="10"/>
  <c r="Y475" i="10"/>
  <c r="X475" i="10"/>
  <c r="V475" i="10"/>
  <c r="W475" i="10" s="1"/>
  <c r="T475" i="10"/>
  <c r="U475" i="10" s="1"/>
  <c r="K475" i="10"/>
  <c r="J475" i="10"/>
  <c r="I475" i="10"/>
  <c r="A475" i="10"/>
  <c r="AE474" i="10"/>
  <c r="AC474" i="10"/>
  <c r="AA474" i="10"/>
  <c r="Y474" i="10"/>
  <c r="X474" i="10"/>
  <c r="V474" i="10"/>
  <c r="W474" i="10" s="1"/>
  <c r="T474" i="10"/>
  <c r="U474" i="10" s="1"/>
  <c r="K474" i="10"/>
  <c r="J474" i="10"/>
  <c r="I474" i="10"/>
  <c r="A474" i="10"/>
  <c r="AE473" i="10"/>
  <c r="AC473" i="10"/>
  <c r="AA473" i="10"/>
  <c r="Y473" i="10"/>
  <c r="X473" i="10"/>
  <c r="V473" i="10"/>
  <c r="W473" i="10" s="1"/>
  <c r="T473" i="10"/>
  <c r="U473" i="10" s="1"/>
  <c r="K473" i="10"/>
  <c r="J473" i="10"/>
  <c r="I473" i="10"/>
  <c r="A473" i="10"/>
  <c r="AE472" i="10"/>
  <c r="AC472" i="10"/>
  <c r="AA472" i="10"/>
  <c r="Y472" i="10"/>
  <c r="X472" i="10"/>
  <c r="V472" i="10"/>
  <c r="W472" i="10" s="1"/>
  <c r="T472" i="10"/>
  <c r="U472" i="10" s="1"/>
  <c r="K472" i="10"/>
  <c r="J472" i="10"/>
  <c r="I472" i="10"/>
  <c r="A472" i="10"/>
  <c r="AE471" i="10"/>
  <c r="AC471" i="10"/>
  <c r="AA471" i="10"/>
  <c r="Y471" i="10"/>
  <c r="X471" i="10"/>
  <c r="V471" i="10"/>
  <c r="W471" i="10" s="1"/>
  <c r="T471" i="10"/>
  <c r="U471" i="10" s="1"/>
  <c r="K471" i="10"/>
  <c r="J471" i="10"/>
  <c r="I471" i="10"/>
  <c r="A471" i="10"/>
  <c r="AE470" i="10"/>
  <c r="AC470" i="10"/>
  <c r="AA470" i="10"/>
  <c r="Y470" i="10"/>
  <c r="X470" i="10"/>
  <c r="V470" i="10"/>
  <c r="W470" i="10" s="1"/>
  <c r="T470" i="10"/>
  <c r="U470" i="10" s="1"/>
  <c r="K470" i="10"/>
  <c r="J470" i="10"/>
  <c r="I470" i="10"/>
  <c r="A470" i="10"/>
  <c r="AE469" i="10"/>
  <c r="AC469" i="10"/>
  <c r="AA469" i="10"/>
  <c r="Y469" i="10"/>
  <c r="X469" i="10"/>
  <c r="V469" i="10"/>
  <c r="W469" i="10" s="1"/>
  <c r="T469" i="10"/>
  <c r="U469" i="10" s="1"/>
  <c r="K469" i="10"/>
  <c r="J469" i="10"/>
  <c r="I469" i="10"/>
  <c r="A469" i="10"/>
  <c r="AE468" i="10"/>
  <c r="AC468" i="10"/>
  <c r="AA468" i="10"/>
  <c r="Y468" i="10"/>
  <c r="X468" i="10"/>
  <c r="V468" i="10"/>
  <c r="W468" i="10" s="1"/>
  <c r="T468" i="10"/>
  <c r="U468" i="10" s="1"/>
  <c r="K468" i="10"/>
  <c r="J468" i="10"/>
  <c r="I468" i="10"/>
  <c r="A468" i="10"/>
  <c r="AE467" i="10"/>
  <c r="AC467" i="10"/>
  <c r="AA467" i="10"/>
  <c r="Y467" i="10"/>
  <c r="X467" i="10"/>
  <c r="V467" i="10"/>
  <c r="W467" i="10" s="1"/>
  <c r="T467" i="10"/>
  <c r="U467" i="10" s="1"/>
  <c r="K467" i="10"/>
  <c r="J467" i="10"/>
  <c r="I467" i="10"/>
  <c r="A467" i="10"/>
  <c r="AE466" i="10"/>
  <c r="AC466" i="10"/>
  <c r="AA466" i="10"/>
  <c r="Y466" i="10"/>
  <c r="X466" i="10"/>
  <c r="V466" i="10"/>
  <c r="W466" i="10" s="1"/>
  <c r="T466" i="10"/>
  <c r="U466" i="10" s="1"/>
  <c r="K466" i="10"/>
  <c r="J466" i="10"/>
  <c r="I466" i="10"/>
  <c r="A466" i="10"/>
  <c r="AE465" i="10"/>
  <c r="AC465" i="10"/>
  <c r="AA465" i="10"/>
  <c r="Y465" i="10"/>
  <c r="X465" i="10"/>
  <c r="V465" i="10"/>
  <c r="W465" i="10" s="1"/>
  <c r="T465" i="10"/>
  <c r="U465" i="10" s="1"/>
  <c r="K465" i="10"/>
  <c r="J465" i="10"/>
  <c r="I465" i="10"/>
  <c r="A465" i="10"/>
  <c r="AE464" i="10"/>
  <c r="AC464" i="10"/>
  <c r="AA464" i="10"/>
  <c r="Y464" i="10"/>
  <c r="X464" i="10"/>
  <c r="V464" i="10"/>
  <c r="W464" i="10" s="1"/>
  <c r="T464" i="10"/>
  <c r="U464" i="10" s="1"/>
  <c r="K464" i="10"/>
  <c r="J464" i="10"/>
  <c r="I464" i="10"/>
  <c r="A464" i="10"/>
  <c r="AE463" i="10"/>
  <c r="AC463" i="10"/>
  <c r="AA463" i="10"/>
  <c r="Y463" i="10"/>
  <c r="X463" i="10"/>
  <c r="V463" i="10"/>
  <c r="W463" i="10" s="1"/>
  <c r="T463" i="10"/>
  <c r="U463" i="10" s="1"/>
  <c r="K463" i="10"/>
  <c r="J463" i="10"/>
  <c r="I463" i="10"/>
  <c r="A463" i="10"/>
  <c r="AE462" i="10"/>
  <c r="AC462" i="10"/>
  <c r="AA462" i="10"/>
  <c r="Y462" i="10"/>
  <c r="X462" i="10"/>
  <c r="V462" i="10"/>
  <c r="W462" i="10" s="1"/>
  <c r="T462" i="10"/>
  <c r="U462" i="10" s="1"/>
  <c r="K462" i="10"/>
  <c r="J462" i="10"/>
  <c r="I462" i="10"/>
  <c r="A462" i="10"/>
  <c r="AE461" i="10"/>
  <c r="AC461" i="10"/>
  <c r="AA461" i="10"/>
  <c r="Y461" i="10"/>
  <c r="X461" i="10"/>
  <c r="V461" i="10"/>
  <c r="W461" i="10" s="1"/>
  <c r="T461" i="10"/>
  <c r="U461" i="10" s="1"/>
  <c r="K461" i="10"/>
  <c r="J461" i="10"/>
  <c r="I461" i="10"/>
  <c r="A461" i="10"/>
  <c r="AE460" i="10"/>
  <c r="AC460" i="10"/>
  <c r="AA460" i="10"/>
  <c r="Y460" i="10"/>
  <c r="X460" i="10"/>
  <c r="V460" i="10"/>
  <c r="W460" i="10" s="1"/>
  <c r="T460" i="10"/>
  <c r="U460" i="10" s="1"/>
  <c r="K460" i="10"/>
  <c r="J460" i="10"/>
  <c r="I460" i="10"/>
  <c r="A460" i="10"/>
  <c r="AE459" i="10"/>
  <c r="AC459" i="10"/>
  <c r="AA459" i="10"/>
  <c r="Y459" i="10"/>
  <c r="X459" i="10"/>
  <c r="V459" i="10"/>
  <c r="W459" i="10" s="1"/>
  <c r="T459" i="10"/>
  <c r="U459" i="10" s="1"/>
  <c r="K459" i="10"/>
  <c r="J459" i="10"/>
  <c r="I459" i="10"/>
  <c r="A459" i="10"/>
  <c r="AE458" i="10"/>
  <c r="AC458" i="10"/>
  <c r="AA458" i="10"/>
  <c r="Y458" i="10"/>
  <c r="X458" i="10"/>
  <c r="V458" i="10"/>
  <c r="W458" i="10" s="1"/>
  <c r="T458" i="10"/>
  <c r="U458" i="10" s="1"/>
  <c r="K458" i="10"/>
  <c r="J458" i="10"/>
  <c r="I458" i="10"/>
  <c r="A458" i="10"/>
  <c r="AE457" i="10"/>
  <c r="AC457" i="10"/>
  <c r="AA457" i="10"/>
  <c r="Y457" i="10"/>
  <c r="X457" i="10"/>
  <c r="V457" i="10"/>
  <c r="W457" i="10" s="1"/>
  <c r="T457" i="10"/>
  <c r="U457" i="10" s="1"/>
  <c r="K457" i="10"/>
  <c r="J457" i="10"/>
  <c r="I457" i="10"/>
  <c r="A457" i="10"/>
  <c r="AE456" i="10"/>
  <c r="AC456" i="10"/>
  <c r="AA456" i="10"/>
  <c r="AF456" i="10" s="1"/>
  <c r="Y456" i="10"/>
  <c r="X456" i="10"/>
  <c r="V456" i="10"/>
  <c r="W456" i="10" s="1"/>
  <c r="T456" i="10"/>
  <c r="U456" i="10" s="1"/>
  <c r="K456" i="10"/>
  <c r="J456" i="10"/>
  <c r="I456" i="10"/>
  <c r="A456" i="10"/>
  <c r="AE455" i="10"/>
  <c r="AC455" i="10"/>
  <c r="AA455" i="10"/>
  <c r="Y455" i="10"/>
  <c r="X455" i="10"/>
  <c r="V455" i="10"/>
  <c r="W455" i="10" s="1"/>
  <c r="T455" i="10"/>
  <c r="U455" i="10" s="1"/>
  <c r="K455" i="10"/>
  <c r="J455" i="10"/>
  <c r="I455" i="10"/>
  <c r="A455" i="10"/>
  <c r="AE454" i="10"/>
  <c r="AC454" i="10"/>
  <c r="AA454" i="10"/>
  <c r="AF454" i="10" s="1"/>
  <c r="Y454" i="10"/>
  <c r="X454" i="10"/>
  <c r="V454" i="10"/>
  <c r="W454" i="10" s="1"/>
  <c r="T454" i="10"/>
  <c r="U454" i="10" s="1"/>
  <c r="K454" i="10"/>
  <c r="J454" i="10"/>
  <c r="I454" i="10"/>
  <c r="A454" i="10"/>
  <c r="AE453" i="10"/>
  <c r="AC453" i="10"/>
  <c r="AA453" i="10"/>
  <c r="Y453" i="10"/>
  <c r="X453" i="10"/>
  <c r="V453" i="10"/>
  <c r="W453" i="10" s="1"/>
  <c r="T453" i="10"/>
  <c r="U453" i="10" s="1"/>
  <c r="K453" i="10"/>
  <c r="J453" i="10"/>
  <c r="I453" i="10"/>
  <c r="A453" i="10"/>
  <c r="AE452" i="10"/>
  <c r="AC452" i="10"/>
  <c r="AA452" i="10"/>
  <c r="Y452" i="10"/>
  <c r="X452" i="10"/>
  <c r="V452" i="10"/>
  <c r="W452" i="10" s="1"/>
  <c r="T452" i="10"/>
  <c r="U452" i="10" s="1"/>
  <c r="K452" i="10"/>
  <c r="J452" i="10"/>
  <c r="I452" i="10"/>
  <c r="A452" i="10"/>
  <c r="AE451" i="10"/>
  <c r="AC451" i="10"/>
  <c r="AA451" i="10"/>
  <c r="Y451" i="10"/>
  <c r="X451" i="10"/>
  <c r="V451" i="10"/>
  <c r="W451" i="10" s="1"/>
  <c r="T451" i="10"/>
  <c r="U451" i="10" s="1"/>
  <c r="K451" i="10"/>
  <c r="J451" i="10"/>
  <c r="I451" i="10"/>
  <c r="A451" i="10"/>
  <c r="AE450" i="10"/>
  <c r="AC450" i="10"/>
  <c r="AA450" i="10"/>
  <c r="Y450" i="10"/>
  <c r="X450" i="10"/>
  <c r="V450" i="10"/>
  <c r="W450" i="10" s="1"/>
  <c r="T450" i="10"/>
  <c r="U450" i="10" s="1"/>
  <c r="K450" i="10"/>
  <c r="J450" i="10"/>
  <c r="I450" i="10"/>
  <c r="A450" i="10"/>
  <c r="AE449" i="10"/>
  <c r="AC449" i="10"/>
  <c r="AA449" i="10"/>
  <c r="Y449" i="10"/>
  <c r="X449" i="10"/>
  <c r="V449" i="10"/>
  <c r="W449" i="10" s="1"/>
  <c r="T449" i="10"/>
  <c r="U449" i="10" s="1"/>
  <c r="K449" i="10"/>
  <c r="J449" i="10"/>
  <c r="I449" i="10"/>
  <c r="A449" i="10"/>
  <c r="AE448" i="10"/>
  <c r="AC448" i="10"/>
  <c r="AA448" i="10"/>
  <c r="Y448" i="10"/>
  <c r="X448" i="10"/>
  <c r="V448" i="10"/>
  <c r="W448" i="10" s="1"/>
  <c r="T448" i="10"/>
  <c r="U448" i="10" s="1"/>
  <c r="K448" i="10"/>
  <c r="J448" i="10"/>
  <c r="I448" i="10"/>
  <c r="A448" i="10"/>
  <c r="AE447" i="10"/>
  <c r="AC447" i="10"/>
  <c r="AA447" i="10"/>
  <c r="Y447" i="10"/>
  <c r="X447" i="10"/>
  <c r="V447" i="10"/>
  <c r="W447" i="10" s="1"/>
  <c r="T447" i="10"/>
  <c r="U447" i="10" s="1"/>
  <c r="K447" i="10"/>
  <c r="J447" i="10"/>
  <c r="I447" i="10"/>
  <c r="A447" i="10"/>
  <c r="AE446" i="10"/>
  <c r="AC446" i="10"/>
  <c r="AA446" i="10"/>
  <c r="Y446" i="10"/>
  <c r="X446" i="10"/>
  <c r="V446" i="10"/>
  <c r="W446" i="10" s="1"/>
  <c r="T446" i="10"/>
  <c r="U446" i="10" s="1"/>
  <c r="K446" i="10"/>
  <c r="J446" i="10"/>
  <c r="I446" i="10"/>
  <c r="A446" i="10"/>
  <c r="AE445" i="10"/>
  <c r="AC445" i="10"/>
  <c r="AA445" i="10"/>
  <c r="Y445" i="10"/>
  <c r="X445" i="10"/>
  <c r="V445" i="10"/>
  <c r="W445" i="10" s="1"/>
  <c r="T445" i="10"/>
  <c r="U445" i="10" s="1"/>
  <c r="K445" i="10"/>
  <c r="J445" i="10"/>
  <c r="I445" i="10"/>
  <c r="A445" i="10"/>
  <c r="AE444" i="10"/>
  <c r="AC444" i="10"/>
  <c r="AA444" i="10"/>
  <c r="Y444" i="10"/>
  <c r="X444" i="10"/>
  <c r="V444" i="10"/>
  <c r="W444" i="10" s="1"/>
  <c r="T444" i="10"/>
  <c r="U444" i="10" s="1"/>
  <c r="K444" i="10"/>
  <c r="J444" i="10"/>
  <c r="I444" i="10"/>
  <c r="A444" i="10"/>
  <c r="AE443" i="10"/>
  <c r="AC443" i="10"/>
  <c r="AA443" i="10"/>
  <c r="Y443" i="10"/>
  <c r="X443" i="10"/>
  <c r="V443" i="10"/>
  <c r="W443" i="10" s="1"/>
  <c r="T443" i="10"/>
  <c r="U443" i="10" s="1"/>
  <c r="K443" i="10"/>
  <c r="J443" i="10"/>
  <c r="I443" i="10"/>
  <c r="A443" i="10"/>
  <c r="AE442" i="10"/>
  <c r="AC442" i="10"/>
  <c r="AA442" i="10"/>
  <c r="Y442" i="10"/>
  <c r="X442" i="10"/>
  <c r="V442" i="10"/>
  <c r="W442" i="10" s="1"/>
  <c r="T442" i="10"/>
  <c r="U442" i="10" s="1"/>
  <c r="K442" i="10"/>
  <c r="J442" i="10"/>
  <c r="I442" i="10"/>
  <c r="A442" i="10"/>
  <c r="AE441" i="10"/>
  <c r="AC441" i="10"/>
  <c r="AA441" i="10"/>
  <c r="Y441" i="10"/>
  <c r="X441" i="10"/>
  <c r="V441" i="10"/>
  <c r="W441" i="10" s="1"/>
  <c r="T441" i="10"/>
  <c r="U441" i="10" s="1"/>
  <c r="K441" i="10"/>
  <c r="J441" i="10"/>
  <c r="I441" i="10"/>
  <c r="A441" i="10"/>
  <c r="AE440" i="10"/>
  <c r="AC440" i="10"/>
  <c r="AA440" i="10"/>
  <c r="Y440" i="10"/>
  <c r="X440" i="10"/>
  <c r="V440" i="10"/>
  <c r="W440" i="10" s="1"/>
  <c r="T440" i="10"/>
  <c r="U440" i="10" s="1"/>
  <c r="K440" i="10"/>
  <c r="J440" i="10"/>
  <c r="I440" i="10"/>
  <c r="A440" i="10"/>
  <c r="AE439" i="10"/>
  <c r="AC439" i="10"/>
  <c r="AA439" i="10"/>
  <c r="Y439" i="10"/>
  <c r="X439" i="10"/>
  <c r="V439" i="10"/>
  <c r="W439" i="10" s="1"/>
  <c r="T439" i="10"/>
  <c r="U439" i="10" s="1"/>
  <c r="K439" i="10"/>
  <c r="J439" i="10"/>
  <c r="I439" i="10"/>
  <c r="A439" i="10"/>
  <c r="AE438" i="10"/>
  <c r="AC438" i="10"/>
  <c r="AA438" i="10"/>
  <c r="Y438" i="10"/>
  <c r="X438" i="10"/>
  <c r="V438" i="10"/>
  <c r="W438" i="10" s="1"/>
  <c r="T438" i="10"/>
  <c r="U438" i="10" s="1"/>
  <c r="K438" i="10"/>
  <c r="J438" i="10"/>
  <c r="I438" i="10"/>
  <c r="A438" i="10"/>
  <c r="AE437" i="10"/>
  <c r="AC437" i="10"/>
  <c r="AA437" i="10"/>
  <c r="Y437" i="10"/>
  <c r="X437" i="10"/>
  <c r="V437" i="10"/>
  <c r="W437" i="10" s="1"/>
  <c r="T437" i="10"/>
  <c r="U437" i="10" s="1"/>
  <c r="K437" i="10"/>
  <c r="J437" i="10"/>
  <c r="I437" i="10"/>
  <c r="A437" i="10"/>
  <c r="AE436" i="10"/>
  <c r="AC436" i="10"/>
  <c r="AA436" i="10"/>
  <c r="Y436" i="10"/>
  <c r="X436" i="10"/>
  <c r="V436" i="10"/>
  <c r="W436" i="10" s="1"/>
  <c r="T436" i="10"/>
  <c r="U436" i="10" s="1"/>
  <c r="K436" i="10"/>
  <c r="J436" i="10"/>
  <c r="I436" i="10"/>
  <c r="A436" i="10"/>
  <c r="AE435" i="10"/>
  <c r="AC435" i="10"/>
  <c r="AA435" i="10"/>
  <c r="Y435" i="10"/>
  <c r="X435" i="10"/>
  <c r="V435" i="10"/>
  <c r="W435" i="10" s="1"/>
  <c r="T435" i="10"/>
  <c r="U435" i="10" s="1"/>
  <c r="K435" i="10"/>
  <c r="J435" i="10"/>
  <c r="I435" i="10"/>
  <c r="A435" i="10"/>
  <c r="AE434" i="10"/>
  <c r="AC434" i="10"/>
  <c r="AA434" i="10"/>
  <c r="Y434" i="10"/>
  <c r="X434" i="10"/>
  <c r="V434" i="10"/>
  <c r="W434" i="10" s="1"/>
  <c r="T434" i="10"/>
  <c r="U434" i="10" s="1"/>
  <c r="K434" i="10"/>
  <c r="J434" i="10"/>
  <c r="I434" i="10"/>
  <c r="A434" i="10"/>
  <c r="AE433" i="10"/>
  <c r="AC433" i="10"/>
  <c r="AA433" i="10"/>
  <c r="Y433" i="10"/>
  <c r="X433" i="10"/>
  <c r="V433" i="10"/>
  <c r="W433" i="10" s="1"/>
  <c r="T433" i="10"/>
  <c r="U433" i="10" s="1"/>
  <c r="K433" i="10"/>
  <c r="J433" i="10"/>
  <c r="I433" i="10"/>
  <c r="A433" i="10"/>
  <c r="AE432" i="10"/>
  <c r="AC432" i="10"/>
  <c r="AA432" i="10"/>
  <c r="AF432" i="10" s="1"/>
  <c r="Y432" i="10"/>
  <c r="X432" i="10"/>
  <c r="V432" i="10"/>
  <c r="W432" i="10" s="1"/>
  <c r="T432" i="10"/>
  <c r="U432" i="10" s="1"/>
  <c r="K432" i="10"/>
  <c r="J432" i="10"/>
  <c r="I432" i="10"/>
  <c r="A432" i="10"/>
  <c r="AE431" i="10"/>
  <c r="AC431" i="10"/>
  <c r="AA431" i="10"/>
  <c r="Y431" i="10"/>
  <c r="X431" i="10"/>
  <c r="V431" i="10"/>
  <c r="W431" i="10" s="1"/>
  <c r="T431" i="10"/>
  <c r="U431" i="10" s="1"/>
  <c r="K431" i="10"/>
  <c r="J431" i="10"/>
  <c r="I431" i="10"/>
  <c r="A431" i="10"/>
  <c r="AE430" i="10"/>
  <c r="AC430" i="10"/>
  <c r="AA430" i="10"/>
  <c r="Y430" i="10"/>
  <c r="X430" i="10"/>
  <c r="V430" i="10"/>
  <c r="W430" i="10" s="1"/>
  <c r="T430" i="10"/>
  <c r="U430" i="10" s="1"/>
  <c r="K430" i="10"/>
  <c r="J430" i="10"/>
  <c r="I430" i="10"/>
  <c r="A430" i="10"/>
  <c r="AE429" i="10"/>
  <c r="AC429" i="10"/>
  <c r="AA429" i="10"/>
  <c r="Y429" i="10"/>
  <c r="X429" i="10"/>
  <c r="V429" i="10"/>
  <c r="W429" i="10" s="1"/>
  <c r="T429" i="10"/>
  <c r="U429" i="10" s="1"/>
  <c r="K429" i="10"/>
  <c r="J429" i="10"/>
  <c r="I429" i="10"/>
  <c r="A429" i="10"/>
  <c r="AE428" i="10"/>
  <c r="AC428" i="10"/>
  <c r="AA428" i="10"/>
  <c r="Y428" i="10"/>
  <c r="X428" i="10"/>
  <c r="V428" i="10"/>
  <c r="W428" i="10" s="1"/>
  <c r="T428" i="10"/>
  <c r="U428" i="10" s="1"/>
  <c r="K428" i="10"/>
  <c r="J428" i="10"/>
  <c r="I428" i="10"/>
  <c r="A428" i="10"/>
  <c r="AE427" i="10"/>
  <c r="AC427" i="10"/>
  <c r="AA427" i="10"/>
  <c r="Y427" i="10"/>
  <c r="X427" i="10"/>
  <c r="V427" i="10"/>
  <c r="W427" i="10" s="1"/>
  <c r="T427" i="10"/>
  <c r="U427" i="10" s="1"/>
  <c r="K427" i="10"/>
  <c r="J427" i="10"/>
  <c r="I427" i="10"/>
  <c r="A427" i="10"/>
  <c r="AE426" i="10"/>
  <c r="AC426" i="10"/>
  <c r="AA426" i="10"/>
  <c r="AF426" i="10" s="1"/>
  <c r="Y426" i="10"/>
  <c r="X426" i="10"/>
  <c r="V426" i="10"/>
  <c r="W426" i="10" s="1"/>
  <c r="T426" i="10"/>
  <c r="U426" i="10" s="1"/>
  <c r="K426" i="10"/>
  <c r="J426" i="10"/>
  <c r="I426" i="10"/>
  <c r="A426" i="10"/>
  <c r="AE425" i="10"/>
  <c r="AC425" i="10"/>
  <c r="AA425" i="10"/>
  <c r="Y425" i="10"/>
  <c r="X425" i="10"/>
  <c r="V425" i="10"/>
  <c r="W425" i="10" s="1"/>
  <c r="T425" i="10"/>
  <c r="U425" i="10" s="1"/>
  <c r="K425" i="10"/>
  <c r="J425" i="10"/>
  <c r="I425" i="10"/>
  <c r="A425" i="10"/>
  <c r="AE424" i="10"/>
  <c r="AC424" i="10"/>
  <c r="AA424" i="10"/>
  <c r="Y424" i="10"/>
  <c r="X424" i="10"/>
  <c r="V424" i="10"/>
  <c r="W424" i="10" s="1"/>
  <c r="T424" i="10"/>
  <c r="U424" i="10" s="1"/>
  <c r="K424" i="10"/>
  <c r="J424" i="10"/>
  <c r="I424" i="10"/>
  <c r="A424" i="10"/>
  <c r="AE423" i="10"/>
  <c r="AC423" i="10"/>
  <c r="AA423" i="10"/>
  <c r="Y423" i="10"/>
  <c r="X423" i="10"/>
  <c r="V423" i="10"/>
  <c r="W423" i="10" s="1"/>
  <c r="T423" i="10"/>
  <c r="U423" i="10" s="1"/>
  <c r="K423" i="10"/>
  <c r="J423" i="10"/>
  <c r="I423" i="10"/>
  <c r="A423" i="10"/>
  <c r="AE422" i="10"/>
  <c r="AC422" i="10"/>
  <c r="AA422" i="10"/>
  <c r="Y422" i="10"/>
  <c r="X422" i="10"/>
  <c r="V422" i="10"/>
  <c r="W422" i="10" s="1"/>
  <c r="T422" i="10"/>
  <c r="U422" i="10" s="1"/>
  <c r="K422" i="10"/>
  <c r="J422" i="10"/>
  <c r="I422" i="10"/>
  <c r="A422" i="10"/>
  <c r="AE421" i="10"/>
  <c r="AC421" i="10"/>
  <c r="AA421" i="10"/>
  <c r="Y421" i="10"/>
  <c r="X421" i="10"/>
  <c r="V421" i="10"/>
  <c r="W421" i="10" s="1"/>
  <c r="T421" i="10"/>
  <c r="U421" i="10" s="1"/>
  <c r="K421" i="10"/>
  <c r="J421" i="10"/>
  <c r="I421" i="10"/>
  <c r="A421" i="10"/>
  <c r="AE420" i="10"/>
  <c r="AC420" i="10"/>
  <c r="AA420" i="10"/>
  <c r="Y420" i="10"/>
  <c r="X420" i="10"/>
  <c r="V420" i="10"/>
  <c r="W420" i="10" s="1"/>
  <c r="T420" i="10"/>
  <c r="U420" i="10" s="1"/>
  <c r="K420" i="10"/>
  <c r="J420" i="10"/>
  <c r="I420" i="10"/>
  <c r="A420" i="10"/>
  <c r="AE419" i="10"/>
  <c r="AC419" i="10"/>
  <c r="AA419" i="10"/>
  <c r="Y419" i="10"/>
  <c r="X419" i="10"/>
  <c r="V419" i="10"/>
  <c r="W419" i="10" s="1"/>
  <c r="T419" i="10"/>
  <c r="U419" i="10" s="1"/>
  <c r="K419" i="10"/>
  <c r="J419" i="10"/>
  <c r="I419" i="10"/>
  <c r="A419" i="10"/>
  <c r="AE418" i="10"/>
  <c r="AC418" i="10"/>
  <c r="AA418" i="10"/>
  <c r="Y418" i="10"/>
  <c r="X418" i="10"/>
  <c r="V418" i="10"/>
  <c r="W418" i="10" s="1"/>
  <c r="T418" i="10"/>
  <c r="U418" i="10" s="1"/>
  <c r="K418" i="10"/>
  <c r="J418" i="10"/>
  <c r="I418" i="10"/>
  <c r="A418" i="10"/>
  <c r="AE417" i="10"/>
  <c r="AC417" i="10"/>
  <c r="AA417" i="10"/>
  <c r="Y417" i="10"/>
  <c r="X417" i="10"/>
  <c r="V417" i="10"/>
  <c r="W417" i="10" s="1"/>
  <c r="T417" i="10"/>
  <c r="U417" i="10" s="1"/>
  <c r="K417" i="10"/>
  <c r="J417" i="10"/>
  <c r="I417" i="10"/>
  <c r="A417" i="10"/>
  <c r="AE416" i="10"/>
  <c r="AC416" i="10"/>
  <c r="AA416" i="10"/>
  <c r="Y416" i="10"/>
  <c r="X416" i="10"/>
  <c r="V416" i="10"/>
  <c r="W416" i="10" s="1"/>
  <c r="T416" i="10"/>
  <c r="U416" i="10" s="1"/>
  <c r="K416" i="10"/>
  <c r="J416" i="10"/>
  <c r="I416" i="10"/>
  <c r="A416" i="10"/>
  <c r="AE415" i="10"/>
  <c r="AC415" i="10"/>
  <c r="AA415" i="10"/>
  <c r="Y415" i="10"/>
  <c r="X415" i="10"/>
  <c r="V415" i="10"/>
  <c r="W415" i="10" s="1"/>
  <c r="T415" i="10"/>
  <c r="U415" i="10" s="1"/>
  <c r="K415" i="10"/>
  <c r="J415" i="10"/>
  <c r="I415" i="10"/>
  <c r="A415" i="10"/>
  <c r="AE414" i="10"/>
  <c r="AC414" i="10"/>
  <c r="AA414" i="10"/>
  <c r="Y414" i="10"/>
  <c r="X414" i="10"/>
  <c r="V414" i="10"/>
  <c r="W414" i="10" s="1"/>
  <c r="T414" i="10"/>
  <c r="U414" i="10" s="1"/>
  <c r="K414" i="10"/>
  <c r="J414" i="10"/>
  <c r="I414" i="10"/>
  <c r="A414" i="10"/>
  <c r="AE413" i="10"/>
  <c r="AC413" i="10"/>
  <c r="AA413" i="10"/>
  <c r="Y413" i="10"/>
  <c r="X413" i="10"/>
  <c r="V413" i="10"/>
  <c r="W413" i="10" s="1"/>
  <c r="T413" i="10"/>
  <c r="U413" i="10" s="1"/>
  <c r="K413" i="10"/>
  <c r="J413" i="10"/>
  <c r="I413" i="10"/>
  <c r="A413" i="10"/>
  <c r="AE412" i="10"/>
  <c r="AC412" i="10"/>
  <c r="AA412" i="10"/>
  <c r="Y412" i="10"/>
  <c r="X412" i="10"/>
  <c r="V412" i="10"/>
  <c r="W412" i="10" s="1"/>
  <c r="T412" i="10"/>
  <c r="U412" i="10" s="1"/>
  <c r="K412" i="10"/>
  <c r="J412" i="10"/>
  <c r="I412" i="10"/>
  <c r="A412" i="10"/>
  <c r="AE411" i="10"/>
  <c r="AC411" i="10"/>
  <c r="AA411" i="10"/>
  <c r="Y411" i="10"/>
  <c r="X411" i="10"/>
  <c r="V411" i="10"/>
  <c r="W411" i="10" s="1"/>
  <c r="T411" i="10"/>
  <c r="U411" i="10" s="1"/>
  <c r="K411" i="10"/>
  <c r="J411" i="10"/>
  <c r="I411" i="10"/>
  <c r="A411" i="10"/>
  <c r="AE410" i="10"/>
  <c r="AC410" i="10"/>
  <c r="AA410" i="10"/>
  <c r="Y410" i="10"/>
  <c r="X410" i="10"/>
  <c r="V410" i="10"/>
  <c r="W410" i="10" s="1"/>
  <c r="T410" i="10"/>
  <c r="U410" i="10" s="1"/>
  <c r="K410" i="10"/>
  <c r="J410" i="10"/>
  <c r="I410" i="10"/>
  <c r="A410" i="10"/>
  <c r="AE409" i="10"/>
  <c r="AC409" i="10"/>
  <c r="AA409" i="10"/>
  <c r="Y409" i="10"/>
  <c r="X409" i="10"/>
  <c r="V409" i="10"/>
  <c r="W409" i="10" s="1"/>
  <c r="T409" i="10"/>
  <c r="U409" i="10" s="1"/>
  <c r="K409" i="10"/>
  <c r="J409" i="10"/>
  <c r="I409" i="10"/>
  <c r="A409" i="10"/>
  <c r="AE408" i="10"/>
  <c r="AC408" i="10"/>
  <c r="AA408" i="10"/>
  <c r="Y408" i="10"/>
  <c r="X408" i="10"/>
  <c r="V408" i="10"/>
  <c r="W408" i="10" s="1"/>
  <c r="T408" i="10"/>
  <c r="U408" i="10" s="1"/>
  <c r="K408" i="10"/>
  <c r="J408" i="10"/>
  <c r="I408" i="10"/>
  <c r="A408" i="10"/>
  <c r="AE407" i="10"/>
  <c r="AC407" i="10"/>
  <c r="AA407" i="10"/>
  <c r="Y407" i="10"/>
  <c r="X407" i="10"/>
  <c r="V407" i="10"/>
  <c r="W407" i="10" s="1"/>
  <c r="T407" i="10"/>
  <c r="U407" i="10" s="1"/>
  <c r="K407" i="10"/>
  <c r="J407" i="10"/>
  <c r="I407" i="10"/>
  <c r="A407" i="10"/>
  <c r="AE406" i="10"/>
  <c r="AC406" i="10"/>
  <c r="AA406" i="10"/>
  <c r="Y406" i="10"/>
  <c r="X406" i="10"/>
  <c r="V406" i="10"/>
  <c r="W406" i="10" s="1"/>
  <c r="T406" i="10"/>
  <c r="U406" i="10" s="1"/>
  <c r="K406" i="10"/>
  <c r="J406" i="10"/>
  <c r="I406" i="10"/>
  <c r="A406" i="10"/>
  <c r="AE405" i="10"/>
  <c r="AC405" i="10"/>
  <c r="AA405" i="10"/>
  <c r="Y405" i="10"/>
  <c r="X405" i="10"/>
  <c r="V405" i="10"/>
  <c r="W405" i="10" s="1"/>
  <c r="T405" i="10"/>
  <c r="U405" i="10" s="1"/>
  <c r="K405" i="10"/>
  <c r="J405" i="10"/>
  <c r="I405" i="10"/>
  <c r="A405" i="10"/>
  <c r="AE404" i="10"/>
  <c r="AC404" i="10"/>
  <c r="AA404" i="10"/>
  <c r="AF404" i="10" s="1"/>
  <c r="Y404" i="10"/>
  <c r="X404" i="10"/>
  <c r="V404" i="10"/>
  <c r="W404" i="10" s="1"/>
  <c r="T404" i="10"/>
  <c r="U404" i="10" s="1"/>
  <c r="K404" i="10"/>
  <c r="J404" i="10"/>
  <c r="I404" i="10"/>
  <c r="A404" i="10"/>
  <c r="AE403" i="10"/>
  <c r="AC403" i="10"/>
  <c r="AA403" i="10"/>
  <c r="Y403" i="10"/>
  <c r="X403" i="10"/>
  <c r="V403" i="10"/>
  <c r="W403" i="10" s="1"/>
  <c r="T403" i="10"/>
  <c r="U403" i="10" s="1"/>
  <c r="K403" i="10"/>
  <c r="J403" i="10"/>
  <c r="I403" i="10"/>
  <c r="A403" i="10"/>
  <c r="AE402" i="10"/>
  <c r="AC402" i="10"/>
  <c r="AA402" i="10"/>
  <c r="Y402" i="10"/>
  <c r="X402" i="10"/>
  <c r="V402" i="10"/>
  <c r="W402" i="10" s="1"/>
  <c r="T402" i="10"/>
  <c r="U402" i="10" s="1"/>
  <c r="K402" i="10"/>
  <c r="J402" i="10"/>
  <c r="I402" i="10"/>
  <c r="A402" i="10"/>
  <c r="AE401" i="10"/>
  <c r="AC401" i="10"/>
  <c r="AA401" i="10"/>
  <c r="Y401" i="10"/>
  <c r="X401" i="10"/>
  <c r="V401" i="10"/>
  <c r="W401" i="10" s="1"/>
  <c r="T401" i="10"/>
  <c r="U401" i="10" s="1"/>
  <c r="K401" i="10"/>
  <c r="J401" i="10"/>
  <c r="I401" i="10"/>
  <c r="A401" i="10"/>
  <c r="AE400" i="10"/>
  <c r="AC400" i="10"/>
  <c r="AA400" i="10"/>
  <c r="Y400" i="10"/>
  <c r="X400" i="10"/>
  <c r="V400" i="10"/>
  <c r="W400" i="10" s="1"/>
  <c r="T400" i="10"/>
  <c r="U400" i="10" s="1"/>
  <c r="K400" i="10"/>
  <c r="J400" i="10"/>
  <c r="I400" i="10"/>
  <c r="A400" i="10"/>
  <c r="AE399" i="10"/>
  <c r="AC399" i="10"/>
  <c r="AA399" i="10"/>
  <c r="Y399" i="10"/>
  <c r="X399" i="10"/>
  <c r="V399" i="10"/>
  <c r="W399" i="10" s="1"/>
  <c r="T399" i="10"/>
  <c r="U399" i="10" s="1"/>
  <c r="K399" i="10"/>
  <c r="J399" i="10"/>
  <c r="I399" i="10"/>
  <c r="A399" i="10"/>
  <c r="AE398" i="10"/>
  <c r="AC398" i="10"/>
  <c r="AA398" i="10"/>
  <c r="Y398" i="10"/>
  <c r="X398" i="10"/>
  <c r="V398" i="10"/>
  <c r="W398" i="10" s="1"/>
  <c r="T398" i="10"/>
  <c r="U398" i="10" s="1"/>
  <c r="K398" i="10"/>
  <c r="J398" i="10"/>
  <c r="I398" i="10"/>
  <c r="A398" i="10"/>
  <c r="AE397" i="10"/>
  <c r="AC397" i="10"/>
  <c r="AA397" i="10"/>
  <c r="Y397" i="10"/>
  <c r="X397" i="10"/>
  <c r="V397" i="10"/>
  <c r="W397" i="10" s="1"/>
  <c r="T397" i="10"/>
  <c r="U397" i="10" s="1"/>
  <c r="K397" i="10"/>
  <c r="J397" i="10"/>
  <c r="I397" i="10"/>
  <c r="A397" i="10"/>
  <c r="AE396" i="10"/>
  <c r="AC396" i="10"/>
  <c r="AA396" i="10"/>
  <c r="Y396" i="10"/>
  <c r="X396" i="10"/>
  <c r="V396" i="10"/>
  <c r="W396" i="10" s="1"/>
  <c r="T396" i="10"/>
  <c r="U396" i="10" s="1"/>
  <c r="K396" i="10"/>
  <c r="J396" i="10"/>
  <c r="I396" i="10"/>
  <c r="A396" i="10"/>
  <c r="AE395" i="10"/>
  <c r="AC395" i="10"/>
  <c r="AA395" i="10"/>
  <c r="Y395" i="10"/>
  <c r="X395" i="10"/>
  <c r="V395" i="10"/>
  <c r="W395" i="10" s="1"/>
  <c r="T395" i="10"/>
  <c r="U395" i="10" s="1"/>
  <c r="K395" i="10"/>
  <c r="J395" i="10"/>
  <c r="I395" i="10"/>
  <c r="A395" i="10"/>
  <c r="AE394" i="10"/>
  <c r="AC394" i="10"/>
  <c r="AA394" i="10"/>
  <c r="Y394" i="10"/>
  <c r="X394" i="10"/>
  <c r="V394" i="10"/>
  <c r="W394" i="10" s="1"/>
  <c r="T394" i="10"/>
  <c r="U394" i="10" s="1"/>
  <c r="K394" i="10"/>
  <c r="J394" i="10"/>
  <c r="I394" i="10"/>
  <c r="A394" i="10"/>
  <c r="AE393" i="10"/>
  <c r="AC393" i="10"/>
  <c r="AA393" i="10"/>
  <c r="Y393" i="10"/>
  <c r="X393" i="10"/>
  <c r="V393" i="10"/>
  <c r="W393" i="10" s="1"/>
  <c r="T393" i="10"/>
  <c r="U393" i="10" s="1"/>
  <c r="K393" i="10"/>
  <c r="J393" i="10"/>
  <c r="I393" i="10"/>
  <c r="A393" i="10"/>
  <c r="AE392" i="10"/>
  <c r="AC392" i="10"/>
  <c r="AA392" i="10"/>
  <c r="Y392" i="10"/>
  <c r="X392" i="10"/>
  <c r="V392" i="10"/>
  <c r="W392" i="10" s="1"/>
  <c r="T392" i="10"/>
  <c r="U392" i="10" s="1"/>
  <c r="K392" i="10"/>
  <c r="J392" i="10"/>
  <c r="I392" i="10"/>
  <c r="A392" i="10"/>
  <c r="AE391" i="10"/>
  <c r="AC391" i="10"/>
  <c r="AA391" i="10"/>
  <c r="Y391" i="10"/>
  <c r="X391" i="10"/>
  <c r="V391" i="10"/>
  <c r="W391" i="10" s="1"/>
  <c r="T391" i="10"/>
  <c r="U391" i="10" s="1"/>
  <c r="K391" i="10"/>
  <c r="J391" i="10"/>
  <c r="I391" i="10"/>
  <c r="A391" i="10"/>
  <c r="AE390" i="10"/>
  <c r="AC390" i="10"/>
  <c r="AA390" i="10"/>
  <c r="AF390" i="10" s="1"/>
  <c r="Y390" i="10"/>
  <c r="X390" i="10"/>
  <c r="V390" i="10"/>
  <c r="W390" i="10" s="1"/>
  <c r="T390" i="10"/>
  <c r="U390" i="10" s="1"/>
  <c r="K390" i="10"/>
  <c r="J390" i="10"/>
  <c r="I390" i="10"/>
  <c r="A390" i="10"/>
  <c r="AE389" i="10"/>
  <c r="AC389" i="10"/>
  <c r="AA389" i="10"/>
  <c r="Y389" i="10"/>
  <c r="X389" i="10"/>
  <c r="V389" i="10"/>
  <c r="W389" i="10" s="1"/>
  <c r="T389" i="10"/>
  <c r="U389" i="10" s="1"/>
  <c r="K389" i="10"/>
  <c r="J389" i="10"/>
  <c r="I389" i="10"/>
  <c r="A389" i="10"/>
  <c r="AE388" i="10"/>
  <c r="AC388" i="10"/>
  <c r="AA388" i="10"/>
  <c r="Y388" i="10"/>
  <c r="X388" i="10"/>
  <c r="V388" i="10"/>
  <c r="W388" i="10" s="1"/>
  <c r="T388" i="10"/>
  <c r="U388" i="10" s="1"/>
  <c r="K388" i="10"/>
  <c r="J388" i="10"/>
  <c r="I388" i="10"/>
  <c r="A388" i="10"/>
  <c r="AE387" i="10"/>
  <c r="AC387" i="10"/>
  <c r="AA387" i="10"/>
  <c r="Y387" i="10"/>
  <c r="X387" i="10"/>
  <c r="V387" i="10"/>
  <c r="W387" i="10" s="1"/>
  <c r="T387" i="10"/>
  <c r="U387" i="10" s="1"/>
  <c r="K387" i="10"/>
  <c r="J387" i="10"/>
  <c r="I387" i="10"/>
  <c r="A387" i="10"/>
  <c r="AE386" i="10"/>
  <c r="AC386" i="10"/>
  <c r="AA386" i="10"/>
  <c r="Y386" i="10"/>
  <c r="X386" i="10"/>
  <c r="V386" i="10"/>
  <c r="W386" i="10" s="1"/>
  <c r="T386" i="10"/>
  <c r="U386" i="10" s="1"/>
  <c r="K386" i="10"/>
  <c r="J386" i="10"/>
  <c r="I386" i="10"/>
  <c r="A386" i="10"/>
  <c r="AE385" i="10"/>
  <c r="AC385" i="10"/>
  <c r="AA385" i="10"/>
  <c r="Y385" i="10"/>
  <c r="X385" i="10"/>
  <c r="V385" i="10"/>
  <c r="W385" i="10" s="1"/>
  <c r="T385" i="10"/>
  <c r="U385" i="10" s="1"/>
  <c r="K385" i="10"/>
  <c r="J385" i="10"/>
  <c r="I385" i="10"/>
  <c r="A385" i="10"/>
  <c r="AE384" i="10"/>
  <c r="AC384" i="10"/>
  <c r="AA384" i="10"/>
  <c r="Y384" i="10"/>
  <c r="X384" i="10"/>
  <c r="V384" i="10"/>
  <c r="W384" i="10" s="1"/>
  <c r="T384" i="10"/>
  <c r="U384" i="10" s="1"/>
  <c r="K384" i="10"/>
  <c r="J384" i="10"/>
  <c r="I384" i="10"/>
  <c r="A384" i="10"/>
  <c r="AE383" i="10"/>
  <c r="AC383" i="10"/>
  <c r="AA383" i="10"/>
  <c r="Y383" i="10"/>
  <c r="X383" i="10"/>
  <c r="V383" i="10"/>
  <c r="W383" i="10" s="1"/>
  <c r="T383" i="10"/>
  <c r="U383" i="10" s="1"/>
  <c r="K383" i="10"/>
  <c r="J383" i="10"/>
  <c r="I383" i="10"/>
  <c r="A383" i="10"/>
  <c r="AE382" i="10"/>
  <c r="AC382" i="10"/>
  <c r="AA382" i="10"/>
  <c r="Y382" i="10"/>
  <c r="X382" i="10"/>
  <c r="V382" i="10"/>
  <c r="W382" i="10" s="1"/>
  <c r="T382" i="10"/>
  <c r="U382" i="10" s="1"/>
  <c r="K382" i="10"/>
  <c r="J382" i="10"/>
  <c r="I382" i="10"/>
  <c r="A382" i="10"/>
  <c r="AE381" i="10"/>
  <c r="AC381" i="10"/>
  <c r="AA381" i="10"/>
  <c r="Y381" i="10"/>
  <c r="X381" i="10"/>
  <c r="V381" i="10"/>
  <c r="W381" i="10" s="1"/>
  <c r="T381" i="10"/>
  <c r="U381" i="10" s="1"/>
  <c r="K381" i="10"/>
  <c r="J381" i="10"/>
  <c r="I381" i="10"/>
  <c r="A381" i="10"/>
  <c r="AE380" i="10"/>
  <c r="AC380" i="10"/>
  <c r="AA380" i="10"/>
  <c r="Y380" i="10"/>
  <c r="X380" i="10"/>
  <c r="V380" i="10"/>
  <c r="W380" i="10" s="1"/>
  <c r="T380" i="10"/>
  <c r="U380" i="10" s="1"/>
  <c r="K380" i="10"/>
  <c r="J380" i="10"/>
  <c r="I380" i="10"/>
  <c r="A380" i="10"/>
  <c r="AE379" i="10"/>
  <c r="AC379" i="10"/>
  <c r="AA379" i="10"/>
  <c r="Y379" i="10"/>
  <c r="X379" i="10"/>
  <c r="V379" i="10"/>
  <c r="W379" i="10" s="1"/>
  <c r="T379" i="10"/>
  <c r="U379" i="10" s="1"/>
  <c r="K379" i="10"/>
  <c r="J379" i="10"/>
  <c r="I379" i="10"/>
  <c r="A379" i="10"/>
  <c r="AE378" i="10"/>
  <c r="AC378" i="10"/>
  <c r="AA378" i="10"/>
  <c r="Y378" i="10"/>
  <c r="X378" i="10"/>
  <c r="V378" i="10"/>
  <c r="W378" i="10" s="1"/>
  <c r="T378" i="10"/>
  <c r="U378" i="10" s="1"/>
  <c r="K378" i="10"/>
  <c r="J378" i="10"/>
  <c r="I378" i="10"/>
  <c r="A378" i="10"/>
  <c r="AE377" i="10"/>
  <c r="AC377" i="10"/>
  <c r="AA377" i="10"/>
  <c r="Y377" i="10"/>
  <c r="X377" i="10"/>
  <c r="V377" i="10"/>
  <c r="W377" i="10" s="1"/>
  <c r="T377" i="10"/>
  <c r="U377" i="10" s="1"/>
  <c r="K377" i="10"/>
  <c r="J377" i="10"/>
  <c r="I377" i="10"/>
  <c r="A377" i="10"/>
  <c r="AE376" i="10"/>
  <c r="AC376" i="10"/>
  <c r="AA376" i="10"/>
  <c r="Y376" i="10"/>
  <c r="X376" i="10"/>
  <c r="V376" i="10"/>
  <c r="W376" i="10" s="1"/>
  <c r="T376" i="10"/>
  <c r="U376" i="10" s="1"/>
  <c r="K376" i="10"/>
  <c r="J376" i="10"/>
  <c r="I376" i="10"/>
  <c r="A376" i="10"/>
  <c r="AE375" i="10"/>
  <c r="AC375" i="10"/>
  <c r="AA375" i="10"/>
  <c r="Y375" i="10"/>
  <c r="X375" i="10"/>
  <c r="V375" i="10"/>
  <c r="W375" i="10" s="1"/>
  <c r="T375" i="10"/>
  <c r="U375" i="10" s="1"/>
  <c r="K375" i="10"/>
  <c r="J375" i="10"/>
  <c r="I375" i="10"/>
  <c r="A375" i="10"/>
  <c r="AE374" i="10"/>
  <c r="AC374" i="10"/>
  <c r="AA374" i="10"/>
  <c r="Y374" i="10"/>
  <c r="X374" i="10"/>
  <c r="V374" i="10"/>
  <c r="W374" i="10" s="1"/>
  <c r="T374" i="10"/>
  <c r="U374" i="10" s="1"/>
  <c r="K374" i="10"/>
  <c r="J374" i="10"/>
  <c r="I374" i="10"/>
  <c r="A374" i="10"/>
  <c r="AE373" i="10"/>
  <c r="AC373" i="10"/>
  <c r="AA373" i="10"/>
  <c r="Y373" i="10"/>
  <c r="X373" i="10"/>
  <c r="V373" i="10"/>
  <c r="W373" i="10" s="1"/>
  <c r="T373" i="10"/>
  <c r="U373" i="10" s="1"/>
  <c r="K373" i="10"/>
  <c r="J373" i="10"/>
  <c r="I373" i="10"/>
  <c r="A373" i="10"/>
  <c r="AE372" i="10"/>
  <c r="AC372" i="10"/>
  <c r="AA372" i="10"/>
  <c r="Y372" i="10"/>
  <c r="X372" i="10"/>
  <c r="V372" i="10"/>
  <c r="W372" i="10" s="1"/>
  <c r="T372" i="10"/>
  <c r="U372" i="10" s="1"/>
  <c r="K372" i="10"/>
  <c r="J372" i="10"/>
  <c r="I372" i="10"/>
  <c r="A372" i="10"/>
  <c r="AE371" i="10"/>
  <c r="AC371" i="10"/>
  <c r="AA371" i="10"/>
  <c r="Y371" i="10"/>
  <c r="X371" i="10"/>
  <c r="V371" i="10"/>
  <c r="W371" i="10" s="1"/>
  <c r="T371" i="10"/>
  <c r="U371" i="10" s="1"/>
  <c r="K371" i="10"/>
  <c r="J371" i="10"/>
  <c r="I371" i="10"/>
  <c r="A371" i="10"/>
  <c r="AE370" i="10"/>
  <c r="AC370" i="10"/>
  <c r="AA370" i="10"/>
  <c r="Y370" i="10"/>
  <c r="X370" i="10"/>
  <c r="V370" i="10"/>
  <c r="W370" i="10" s="1"/>
  <c r="T370" i="10"/>
  <c r="U370" i="10" s="1"/>
  <c r="K370" i="10"/>
  <c r="J370" i="10"/>
  <c r="I370" i="10"/>
  <c r="A370" i="10"/>
  <c r="AE369" i="10"/>
  <c r="AC369" i="10"/>
  <c r="AA369" i="10"/>
  <c r="Y369" i="10"/>
  <c r="X369" i="10"/>
  <c r="V369" i="10"/>
  <c r="W369" i="10" s="1"/>
  <c r="T369" i="10"/>
  <c r="U369" i="10" s="1"/>
  <c r="K369" i="10"/>
  <c r="J369" i="10"/>
  <c r="I369" i="10"/>
  <c r="A369" i="10"/>
  <c r="AE368" i="10"/>
  <c r="AC368" i="10"/>
  <c r="AA368" i="10"/>
  <c r="Y368" i="10"/>
  <c r="X368" i="10"/>
  <c r="V368" i="10"/>
  <c r="W368" i="10" s="1"/>
  <c r="T368" i="10"/>
  <c r="U368" i="10" s="1"/>
  <c r="K368" i="10"/>
  <c r="J368" i="10"/>
  <c r="I368" i="10"/>
  <c r="A368" i="10"/>
  <c r="AE367" i="10"/>
  <c r="AC367" i="10"/>
  <c r="AA367" i="10"/>
  <c r="Y367" i="10"/>
  <c r="X367" i="10"/>
  <c r="V367" i="10"/>
  <c r="W367" i="10" s="1"/>
  <c r="T367" i="10"/>
  <c r="U367" i="10" s="1"/>
  <c r="K367" i="10"/>
  <c r="J367" i="10"/>
  <c r="I367" i="10"/>
  <c r="A367" i="10"/>
  <c r="AE366" i="10"/>
  <c r="AC366" i="10"/>
  <c r="AA366" i="10"/>
  <c r="Y366" i="10"/>
  <c r="X366" i="10"/>
  <c r="V366" i="10"/>
  <c r="W366" i="10" s="1"/>
  <c r="T366" i="10"/>
  <c r="U366" i="10" s="1"/>
  <c r="K366" i="10"/>
  <c r="J366" i="10"/>
  <c r="I366" i="10"/>
  <c r="A366" i="10"/>
  <c r="AE365" i="10"/>
  <c r="AC365" i="10"/>
  <c r="AA365" i="10"/>
  <c r="Y365" i="10"/>
  <c r="X365" i="10"/>
  <c r="V365" i="10"/>
  <c r="W365" i="10" s="1"/>
  <c r="T365" i="10"/>
  <c r="U365" i="10" s="1"/>
  <c r="K365" i="10"/>
  <c r="J365" i="10"/>
  <c r="I365" i="10"/>
  <c r="A365" i="10"/>
  <c r="AE364" i="10"/>
  <c r="AC364" i="10"/>
  <c r="AA364" i="10"/>
  <c r="Y364" i="10"/>
  <c r="X364" i="10"/>
  <c r="V364" i="10"/>
  <c r="W364" i="10" s="1"/>
  <c r="T364" i="10"/>
  <c r="U364" i="10" s="1"/>
  <c r="K364" i="10"/>
  <c r="J364" i="10"/>
  <c r="I364" i="10"/>
  <c r="A364" i="10"/>
  <c r="AE363" i="10"/>
  <c r="AC363" i="10"/>
  <c r="AA363" i="10"/>
  <c r="Y363" i="10"/>
  <c r="X363" i="10"/>
  <c r="V363" i="10"/>
  <c r="W363" i="10" s="1"/>
  <c r="T363" i="10"/>
  <c r="U363" i="10" s="1"/>
  <c r="K363" i="10"/>
  <c r="J363" i="10"/>
  <c r="I363" i="10"/>
  <c r="A363" i="10"/>
  <c r="AE362" i="10"/>
  <c r="AC362" i="10"/>
  <c r="AA362" i="10"/>
  <c r="Y362" i="10"/>
  <c r="X362" i="10"/>
  <c r="V362" i="10"/>
  <c r="W362" i="10" s="1"/>
  <c r="T362" i="10"/>
  <c r="U362" i="10" s="1"/>
  <c r="K362" i="10"/>
  <c r="J362" i="10"/>
  <c r="I362" i="10"/>
  <c r="A362" i="10"/>
  <c r="AE361" i="10"/>
  <c r="AC361" i="10"/>
  <c r="AA361" i="10"/>
  <c r="Y361" i="10"/>
  <c r="X361" i="10"/>
  <c r="V361" i="10"/>
  <c r="W361" i="10" s="1"/>
  <c r="T361" i="10"/>
  <c r="U361" i="10" s="1"/>
  <c r="K361" i="10"/>
  <c r="J361" i="10"/>
  <c r="I361" i="10"/>
  <c r="A361" i="10"/>
  <c r="AE360" i="10"/>
  <c r="AC360" i="10"/>
  <c r="AA360" i="10"/>
  <c r="Y360" i="10"/>
  <c r="X360" i="10"/>
  <c r="V360" i="10"/>
  <c r="W360" i="10" s="1"/>
  <c r="T360" i="10"/>
  <c r="U360" i="10" s="1"/>
  <c r="K360" i="10"/>
  <c r="J360" i="10"/>
  <c r="I360" i="10"/>
  <c r="A360" i="10"/>
  <c r="AE359" i="10"/>
  <c r="AC359" i="10"/>
  <c r="AA359" i="10"/>
  <c r="Y359" i="10"/>
  <c r="X359" i="10"/>
  <c r="V359" i="10"/>
  <c r="W359" i="10" s="1"/>
  <c r="T359" i="10"/>
  <c r="U359" i="10" s="1"/>
  <c r="K359" i="10"/>
  <c r="J359" i="10"/>
  <c r="I359" i="10"/>
  <c r="A359" i="10"/>
  <c r="AE358" i="10"/>
  <c r="AC358" i="10"/>
  <c r="AA358" i="10"/>
  <c r="Y358" i="10"/>
  <c r="X358" i="10"/>
  <c r="V358" i="10"/>
  <c r="W358" i="10" s="1"/>
  <c r="T358" i="10"/>
  <c r="U358" i="10" s="1"/>
  <c r="K358" i="10"/>
  <c r="J358" i="10"/>
  <c r="I358" i="10"/>
  <c r="A358" i="10"/>
  <c r="AE357" i="10"/>
  <c r="AC357" i="10"/>
  <c r="AA357" i="10"/>
  <c r="Y357" i="10"/>
  <c r="X357" i="10"/>
  <c r="V357" i="10"/>
  <c r="W357" i="10" s="1"/>
  <c r="T357" i="10"/>
  <c r="U357" i="10" s="1"/>
  <c r="K357" i="10"/>
  <c r="J357" i="10"/>
  <c r="I357" i="10"/>
  <c r="A357" i="10"/>
  <c r="AE356" i="10"/>
  <c r="AC356" i="10"/>
  <c r="AA356" i="10"/>
  <c r="Y356" i="10"/>
  <c r="X356" i="10"/>
  <c r="V356" i="10"/>
  <c r="W356" i="10" s="1"/>
  <c r="T356" i="10"/>
  <c r="U356" i="10" s="1"/>
  <c r="K356" i="10"/>
  <c r="J356" i="10"/>
  <c r="I356" i="10"/>
  <c r="A356" i="10"/>
  <c r="AE355" i="10"/>
  <c r="AC355" i="10"/>
  <c r="AA355" i="10"/>
  <c r="Y355" i="10"/>
  <c r="X355" i="10"/>
  <c r="V355" i="10"/>
  <c r="W355" i="10" s="1"/>
  <c r="T355" i="10"/>
  <c r="U355" i="10" s="1"/>
  <c r="K355" i="10"/>
  <c r="J355" i="10"/>
  <c r="I355" i="10"/>
  <c r="A355" i="10"/>
  <c r="AE354" i="10"/>
  <c r="AC354" i="10"/>
  <c r="AA354" i="10"/>
  <c r="Y354" i="10"/>
  <c r="X354" i="10"/>
  <c r="V354" i="10"/>
  <c r="W354" i="10" s="1"/>
  <c r="T354" i="10"/>
  <c r="U354" i="10" s="1"/>
  <c r="K354" i="10"/>
  <c r="J354" i="10"/>
  <c r="I354" i="10"/>
  <c r="A354" i="10"/>
  <c r="AE353" i="10"/>
  <c r="AC353" i="10"/>
  <c r="AA353" i="10"/>
  <c r="Y353" i="10"/>
  <c r="X353" i="10"/>
  <c r="V353" i="10"/>
  <c r="W353" i="10" s="1"/>
  <c r="T353" i="10"/>
  <c r="U353" i="10" s="1"/>
  <c r="K353" i="10"/>
  <c r="J353" i="10"/>
  <c r="I353" i="10"/>
  <c r="A353" i="10"/>
  <c r="AE352" i="10"/>
  <c r="AC352" i="10"/>
  <c r="AA352" i="10"/>
  <c r="Y352" i="10"/>
  <c r="X352" i="10"/>
  <c r="V352" i="10"/>
  <c r="W352" i="10" s="1"/>
  <c r="T352" i="10"/>
  <c r="U352" i="10" s="1"/>
  <c r="K352" i="10"/>
  <c r="J352" i="10"/>
  <c r="I352" i="10"/>
  <c r="A352" i="10"/>
  <c r="AE351" i="10"/>
  <c r="AC351" i="10"/>
  <c r="AA351" i="10"/>
  <c r="Y351" i="10"/>
  <c r="X351" i="10"/>
  <c r="V351" i="10"/>
  <c r="W351" i="10" s="1"/>
  <c r="T351" i="10"/>
  <c r="U351" i="10" s="1"/>
  <c r="K351" i="10"/>
  <c r="J351" i="10"/>
  <c r="I351" i="10"/>
  <c r="A351" i="10"/>
  <c r="AE350" i="10"/>
  <c r="AC350" i="10"/>
  <c r="AA350" i="10"/>
  <c r="Y350" i="10"/>
  <c r="X350" i="10"/>
  <c r="V350" i="10"/>
  <c r="W350" i="10" s="1"/>
  <c r="T350" i="10"/>
  <c r="U350" i="10" s="1"/>
  <c r="K350" i="10"/>
  <c r="J350" i="10"/>
  <c r="I350" i="10"/>
  <c r="A350" i="10"/>
  <c r="AE349" i="10"/>
  <c r="AC349" i="10"/>
  <c r="AA349" i="10"/>
  <c r="Y349" i="10"/>
  <c r="X349" i="10"/>
  <c r="V349" i="10"/>
  <c r="W349" i="10" s="1"/>
  <c r="T349" i="10"/>
  <c r="U349" i="10" s="1"/>
  <c r="K349" i="10"/>
  <c r="J349" i="10"/>
  <c r="I349" i="10"/>
  <c r="A349" i="10"/>
  <c r="AE348" i="10"/>
  <c r="AC348" i="10"/>
  <c r="AA348" i="10"/>
  <c r="Y348" i="10"/>
  <c r="X348" i="10"/>
  <c r="V348" i="10"/>
  <c r="W348" i="10" s="1"/>
  <c r="T348" i="10"/>
  <c r="U348" i="10" s="1"/>
  <c r="K348" i="10"/>
  <c r="J348" i="10"/>
  <c r="I348" i="10"/>
  <c r="A348" i="10"/>
  <c r="AE347" i="10"/>
  <c r="AC347" i="10"/>
  <c r="AA347" i="10"/>
  <c r="Y347" i="10"/>
  <c r="X347" i="10"/>
  <c r="V347" i="10"/>
  <c r="W347" i="10" s="1"/>
  <c r="T347" i="10"/>
  <c r="U347" i="10" s="1"/>
  <c r="K347" i="10"/>
  <c r="J347" i="10"/>
  <c r="I347" i="10"/>
  <c r="A347" i="10"/>
  <c r="AE346" i="10"/>
  <c r="AC346" i="10"/>
  <c r="AA346" i="10"/>
  <c r="Y346" i="10"/>
  <c r="X346" i="10"/>
  <c r="V346" i="10"/>
  <c r="W346" i="10" s="1"/>
  <c r="T346" i="10"/>
  <c r="U346" i="10" s="1"/>
  <c r="K346" i="10"/>
  <c r="J346" i="10"/>
  <c r="I346" i="10"/>
  <c r="A346" i="10"/>
  <c r="AE345" i="10"/>
  <c r="AC345" i="10"/>
  <c r="AA345" i="10"/>
  <c r="Y345" i="10"/>
  <c r="X345" i="10"/>
  <c r="V345" i="10"/>
  <c r="W345" i="10" s="1"/>
  <c r="T345" i="10"/>
  <c r="U345" i="10" s="1"/>
  <c r="K345" i="10"/>
  <c r="J345" i="10"/>
  <c r="I345" i="10"/>
  <c r="A345" i="10"/>
  <c r="AE344" i="10"/>
  <c r="AC344" i="10"/>
  <c r="AA344" i="10"/>
  <c r="Y344" i="10"/>
  <c r="X344" i="10"/>
  <c r="V344" i="10"/>
  <c r="W344" i="10" s="1"/>
  <c r="T344" i="10"/>
  <c r="U344" i="10" s="1"/>
  <c r="K344" i="10"/>
  <c r="J344" i="10"/>
  <c r="I344" i="10"/>
  <c r="A344" i="10"/>
  <c r="AE343" i="10"/>
  <c r="AC343" i="10"/>
  <c r="AA343" i="10"/>
  <c r="Y343" i="10"/>
  <c r="X343" i="10"/>
  <c r="V343" i="10"/>
  <c r="W343" i="10" s="1"/>
  <c r="T343" i="10"/>
  <c r="U343" i="10" s="1"/>
  <c r="K343" i="10"/>
  <c r="J343" i="10"/>
  <c r="I343" i="10"/>
  <c r="A343" i="10"/>
  <c r="AE342" i="10"/>
  <c r="AC342" i="10"/>
  <c r="AA342" i="10"/>
  <c r="Y342" i="10"/>
  <c r="X342" i="10"/>
  <c r="V342" i="10"/>
  <c r="W342" i="10" s="1"/>
  <c r="T342" i="10"/>
  <c r="U342" i="10" s="1"/>
  <c r="K342" i="10"/>
  <c r="J342" i="10"/>
  <c r="I342" i="10"/>
  <c r="A342" i="10"/>
  <c r="AE341" i="10"/>
  <c r="AC341" i="10"/>
  <c r="AA341" i="10"/>
  <c r="Y341" i="10"/>
  <c r="X341" i="10"/>
  <c r="V341" i="10"/>
  <c r="W341" i="10" s="1"/>
  <c r="T341" i="10"/>
  <c r="U341" i="10" s="1"/>
  <c r="K341" i="10"/>
  <c r="J341" i="10"/>
  <c r="I341" i="10"/>
  <c r="A341" i="10"/>
  <c r="AE340" i="10"/>
  <c r="AC340" i="10"/>
  <c r="AA340" i="10"/>
  <c r="Y340" i="10"/>
  <c r="X340" i="10"/>
  <c r="V340" i="10"/>
  <c r="W340" i="10" s="1"/>
  <c r="T340" i="10"/>
  <c r="U340" i="10" s="1"/>
  <c r="K340" i="10"/>
  <c r="J340" i="10"/>
  <c r="I340" i="10"/>
  <c r="A340" i="10"/>
  <c r="AE339" i="10"/>
  <c r="AC339" i="10"/>
  <c r="AA339" i="10"/>
  <c r="Y339" i="10"/>
  <c r="X339" i="10"/>
  <c r="V339" i="10"/>
  <c r="W339" i="10" s="1"/>
  <c r="T339" i="10"/>
  <c r="U339" i="10" s="1"/>
  <c r="K339" i="10"/>
  <c r="J339" i="10"/>
  <c r="I339" i="10"/>
  <c r="A339" i="10"/>
  <c r="AE338" i="10"/>
  <c r="AC338" i="10"/>
  <c r="AA338" i="10"/>
  <c r="Y338" i="10"/>
  <c r="X338" i="10"/>
  <c r="V338" i="10"/>
  <c r="W338" i="10" s="1"/>
  <c r="T338" i="10"/>
  <c r="U338" i="10" s="1"/>
  <c r="K338" i="10"/>
  <c r="J338" i="10"/>
  <c r="I338" i="10"/>
  <c r="A338" i="10"/>
  <c r="AE337" i="10"/>
  <c r="AC337" i="10"/>
  <c r="AA337" i="10"/>
  <c r="Y337" i="10"/>
  <c r="X337" i="10"/>
  <c r="V337" i="10"/>
  <c r="W337" i="10" s="1"/>
  <c r="T337" i="10"/>
  <c r="U337" i="10" s="1"/>
  <c r="K337" i="10"/>
  <c r="J337" i="10"/>
  <c r="I337" i="10"/>
  <c r="A337" i="10"/>
  <c r="AE336" i="10"/>
  <c r="AC336" i="10"/>
  <c r="AA336" i="10"/>
  <c r="Y336" i="10"/>
  <c r="X336" i="10"/>
  <c r="V336" i="10"/>
  <c r="W336" i="10" s="1"/>
  <c r="T336" i="10"/>
  <c r="U336" i="10" s="1"/>
  <c r="K336" i="10"/>
  <c r="J336" i="10"/>
  <c r="I336" i="10"/>
  <c r="A336" i="10"/>
  <c r="AE335" i="10"/>
  <c r="AC335" i="10"/>
  <c r="AA335" i="10"/>
  <c r="Y335" i="10"/>
  <c r="X335" i="10"/>
  <c r="V335" i="10"/>
  <c r="W335" i="10" s="1"/>
  <c r="T335" i="10"/>
  <c r="U335" i="10" s="1"/>
  <c r="K335" i="10"/>
  <c r="J335" i="10"/>
  <c r="I335" i="10"/>
  <c r="A335" i="10"/>
  <c r="AE334" i="10"/>
  <c r="AC334" i="10"/>
  <c r="AA334" i="10"/>
  <c r="Y334" i="10"/>
  <c r="X334" i="10"/>
  <c r="V334" i="10"/>
  <c r="W334" i="10" s="1"/>
  <c r="T334" i="10"/>
  <c r="U334" i="10" s="1"/>
  <c r="K334" i="10"/>
  <c r="J334" i="10"/>
  <c r="I334" i="10"/>
  <c r="A334" i="10"/>
  <c r="AE333" i="10"/>
  <c r="AC333" i="10"/>
  <c r="AA333" i="10"/>
  <c r="Y333" i="10"/>
  <c r="X333" i="10"/>
  <c r="V333" i="10"/>
  <c r="W333" i="10" s="1"/>
  <c r="T333" i="10"/>
  <c r="U333" i="10" s="1"/>
  <c r="K333" i="10"/>
  <c r="J333" i="10"/>
  <c r="I333" i="10"/>
  <c r="A333" i="10"/>
  <c r="AE332" i="10"/>
  <c r="AC332" i="10"/>
  <c r="AA332" i="10"/>
  <c r="Y332" i="10"/>
  <c r="X332" i="10"/>
  <c r="V332" i="10"/>
  <c r="W332" i="10" s="1"/>
  <c r="T332" i="10"/>
  <c r="U332" i="10" s="1"/>
  <c r="K332" i="10"/>
  <c r="J332" i="10"/>
  <c r="I332" i="10"/>
  <c r="A332" i="10"/>
  <c r="AE331" i="10"/>
  <c r="AC331" i="10"/>
  <c r="AA331" i="10"/>
  <c r="Y331" i="10"/>
  <c r="X331" i="10"/>
  <c r="V331" i="10"/>
  <c r="W331" i="10" s="1"/>
  <c r="T331" i="10"/>
  <c r="U331" i="10" s="1"/>
  <c r="K331" i="10"/>
  <c r="J331" i="10"/>
  <c r="I331" i="10"/>
  <c r="A331" i="10"/>
  <c r="AE330" i="10"/>
  <c r="AC330" i="10"/>
  <c r="AA330" i="10"/>
  <c r="Y330" i="10"/>
  <c r="X330" i="10"/>
  <c r="V330" i="10"/>
  <c r="W330" i="10" s="1"/>
  <c r="T330" i="10"/>
  <c r="U330" i="10" s="1"/>
  <c r="K330" i="10"/>
  <c r="J330" i="10"/>
  <c r="I330" i="10"/>
  <c r="A330" i="10"/>
  <c r="AE329" i="10"/>
  <c r="AC329" i="10"/>
  <c r="AA329" i="10"/>
  <c r="Y329" i="10"/>
  <c r="X329" i="10"/>
  <c r="V329" i="10"/>
  <c r="W329" i="10" s="1"/>
  <c r="T329" i="10"/>
  <c r="U329" i="10" s="1"/>
  <c r="K329" i="10"/>
  <c r="J329" i="10"/>
  <c r="I329" i="10"/>
  <c r="A329" i="10"/>
  <c r="AE328" i="10"/>
  <c r="AC328" i="10"/>
  <c r="AA328" i="10"/>
  <c r="Y328" i="10"/>
  <c r="X328" i="10"/>
  <c r="V328" i="10"/>
  <c r="W328" i="10" s="1"/>
  <c r="T328" i="10"/>
  <c r="U328" i="10" s="1"/>
  <c r="K328" i="10"/>
  <c r="J328" i="10"/>
  <c r="I328" i="10"/>
  <c r="A328" i="10"/>
  <c r="AE327" i="10"/>
  <c r="AC327" i="10"/>
  <c r="AA327" i="10"/>
  <c r="Y327" i="10"/>
  <c r="X327" i="10"/>
  <c r="V327" i="10"/>
  <c r="W327" i="10" s="1"/>
  <c r="T327" i="10"/>
  <c r="U327" i="10" s="1"/>
  <c r="K327" i="10"/>
  <c r="J327" i="10"/>
  <c r="I327" i="10"/>
  <c r="A327" i="10"/>
  <c r="AE326" i="10"/>
  <c r="AC326" i="10"/>
  <c r="AA326" i="10"/>
  <c r="Y326" i="10"/>
  <c r="X326" i="10"/>
  <c r="V326" i="10"/>
  <c r="W326" i="10" s="1"/>
  <c r="T326" i="10"/>
  <c r="U326" i="10" s="1"/>
  <c r="K326" i="10"/>
  <c r="J326" i="10"/>
  <c r="I326" i="10"/>
  <c r="A326" i="10"/>
  <c r="AE325" i="10"/>
  <c r="AC325" i="10"/>
  <c r="AA325" i="10"/>
  <c r="Y325" i="10"/>
  <c r="X325" i="10"/>
  <c r="V325" i="10"/>
  <c r="W325" i="10" s="1"/>
  <c r="T325" i="10"/>
  <c r="U325" i="10" s="1"/>
  <c r="K325" i="10"/>
  <c r="J325" i="10"/>
  <c r="I325" i="10"/>
  <c r="A325" i="10"/>
  <c r="AE324" i="10"/>
  <c r="AC324" i="10"/>
  <c r="AA324" i="10"/>
  <c r="Y324" i="10"/>
  <c r="X324" i="10"/>
  <c r="V324" i="10"/>
  <c r="W324" i="10" s="1"/>
  <c r="T324" i="10"/>
  <c r="U324" i="10" s="1"/>
  <c r="K324" i="10"/>
  <c r="J324" i="10"/>
  <c r="I324" i="10"/>
  <c r="A324" i="10"/>
  <c r="AE323" i="10"/>
  <c r="AC323" i="10"/>
  <c r="AA323" i="10"/>
  <c r="Y323" i="10"/>
  <c r="X323" i="10"/>
  <c r="V323" i="10"/>
  <c r="W323" i="10" s="1"/>
  <c r="T323" i="10"/>
  <c r="U323" i="10" s="1"/>
  <c r="K323" i="10"/>
  <c r="J323" i="10"/>
  <c r="I323" i="10"/>
  <c r="A323" i="10"/>
  <c r="AE322" i="10"/>
  <c r="AC322" i="10"/>
  <c r="AA322" i="10"/>
  <c r="Y322" i="10"/>
  <c r="X322" i="10"/>
  <c r="V322" i="10"/>
  <c r="W322" i="10" s="1"/>
  <c r="T322" i="10"/>
  <c r="U322" i="10" s="1"/>
  <c r="K322" i="10"/>
  <c r="J322" i="10"/>
  <c r="I322" i="10"/>
  <c r="A322" i="10"/>
  <c r="AE321" i="10"/>
  <c r="AC321" i="10"/>
  <c r="AA321" i="10"/>
  <c r="Y321" i="10"/>
  <c r="X321" i="10"/>
  <c r="V321" i="10"/>
  <c r="W321" i="10" s="1"/>
  <c r="T321" i="10"/>
  <c r="U321" i="10" s="1"/>
  <c r="K321" i="10"/>
  <c r="J321" i="10"/>
  <c r="I321" i="10"/>
  <c r="A321" i="10"/>
  <c r="AE320" i="10"/>
  <c r="AC320" i="10"/>
  <c r="AA320" i="10"/>
  <c r="Y320" i="10"/>
  <c r="X320" i="10"/>
  <c r="V320" i="10"/>
  <c r="W320" i="10" s="1"/>
  <c r="T320" i="10"/>
  <c r="U320" i="10" s="1"/>
  <c r="K320" i="10"/>
  <c r="J320" i="10"/>
  <c r="I320" i="10"/>
  <c r="A320" i="10"/>
  <c r="AE319" i="10"/>
  <c r="AC319" i="10"/>
  <c r="AA319" i="10"/>
  <c r="Y319" i="10"/>
  <c r="X319" i="10"/>
  <c r="V319" i="10"/>
  <c r="W319" i="10" s="1"/>
  <c r="T319" i="10"/>
  <c r="U319" i="10" s="1"/>
  <c r="K319" i="10"/>
  <c r="J319" i="10"/>
  <c r="I319" i="10"/>
  <c r="A319" i="10"/>
  <c r="AE318" i="10"/>
  <c r="AC318" i="10"/>
  <c r="AA318" i="10"/>
  <c r="Y318" i="10"/>
  <c r="X318" i="10"/>
  <c r="V318" i="10"/>
  <c r="W318" i="10" s="1"/>
  <c r="T318" i="10"/>
  <c r="U318" i="10" s="1"/>
  <c r="K318" i="10"/>
  <c r="J318" i="10"/>
  <c r="I318" i="10"/>
  <c r="A318" i="10"/>
  <c r="AE317" i="10"/>
  <c r="AC317" i="10"/>
  <c r="AA317" i="10"/>
  <c r="Y317" i="10"/>
  <c r="X317" i="10"/>
  <c r="V317" i="10"/>
  <c r="W317" i="10" s="1"/>
  <c r="T317" i="10"/>
  <c r="U317" i="10" s="1"/>
  <c r="K317" i="10"/>
  <c r="J317" i="10"/>
  <c r="I317" i="10"/>
  <c r="A317" i="10"/>
  <c r="AE316" i="10"/>
  <c r="AC316" i="10"/>
  <c r="AA316" i="10"/>
  <c r="Y316" i="10"/>
  <c r="X316" i="10"/>
  <c r="V316" i="10"/>
  <c r="W316" i="10" s="1"/>
  <c r="T316" i="10"/>
  <c r="U316" i="10" s="1"/>
  <c r="K316" i="10"/>
  <c r="J316" i="10"/>
  <c r="I316" i="10"/>
  <c r="A316" i="10"/>
  <c r="AE315" i="10"/>
  <c r="AC315" i="10"/>
  <c r="AA315" i="10"/>
  <c r="Y315" i="10"/>
  <c r="X315" i="10"/>
  <c r="V315" i="10"/>
  <c r="W315" i="10" s="1"/>
  <c r="T315" i="10"/>
  <c r="U315" i="10" s="1"/>
  <c r="K315" i="10"/>
  <c r="J315" i="10"/>
  <c r="I315" i="10"/>
  <c r="A315" i="10"/>
  <c r="AE314" i="10"/>
  <c r="AC314" i="10"/>
  <c r="AA314" i="10"/>
  <c r="Y314" i="10"/>
  <c r="X314" i="10"/>
  <c r="V314" i="10"/>
  <c r="W314" i="10" s="1"/>
  <c r="T314" i="10"/>
  <c r="U314" i="10" s="1"/>
  <c r="K314" i="10"/>
  <c r="J314" i="10"/>
  <c r="I314" i="10"/>
  <c r="A314" i="10"/>
  <c r="AE313" i="10"/>
  <c r="AC313" i="10"/>
  <c r="AA313" i="10"/>
  <c r="Y313" i="10"/>
  <c r="X313" i="10"/>
  <c r="V313" i="10"/>
  <c r="W313" i="10" s="1"/>
  <c r="T313" i="10"/>
  <c r="U313" i="10" s="1"/>
  <c r="K313" i="10"/>
  <c r="J313" i="10"/>
  <c r="I313" i="10"/>
  <c r="A313" i="10"/>
  <c r="AE312" i="10"/>
  <c r="AC312" i="10"/>
  <c r="AA312" i="10"/>
  <c r="Y312" i="10"/>
  <c r="X312" i="10"/>
  <c r="V312" i="10"/>
  <c r="W312" i="10" s="1"/>
  <c r="T312" i="10"/>
  <c r="U312" i="10" s="1"/>
  <c r="K312" i="10"/>
  <c r="J312" i="10"/>
  <c r="I312" i="10"/>
  <c r="A312" i="10"/>
  <c r="AE311" i="10"/>
  <c r="AC311" i="10"/>
  <c r="AA311" i="10"/>
  <c r="Y311" i="10"/>
  <c r="X311" i="10"/>
  <c r="V311" i="10"/>
  <c r="W311" i="10" s="1"/>
  <c r="T311" i="10"/>
  <c r="U311" i="10" s="1"/>
  <c r="K311" i="10"/>
  <c r="J311" i="10"/>
  <c r="I311" i="10"/>
  <c r="A311" i="10"/>
  <c r="AE310" i="10"/>
  <c r="AC310" i="10"/>
  <c r="AA310" i="10"/>
  <c r="Y310" i="10"/>
  <c r="X310" i="10"/>
  <c r="V310" i="10"/>
  <c r="W310" i="10" s="1"/>
  <c r="T310" i="10"/>
  <c r="U310" i="10" s="1"/>
  <c r="K310" i="10"/>
  <c r="J310" i="10"/>
  <c r="I310" i="10"/>
  <c r="A310" i="10"/>
  <c r="AE309" i="10"/>
  <c r="AC309" i="10"/>
  <c r="AA309" i="10"/>
  <c r="Y309" i="10"/>
  <c r="X309" i="10"/>
  <c r="V309" i="10"/>
  <c r="W309" i="10" s="1"/>
  <c r="T309" i="10"/>
  <c r="U309" i="10" s="1"/>
  <c r="K309" i="10"/>
  <c r="J309" i="10"/>
  <c r="I309" i="10"/>
  <c r="A309" i="10"/>
  <c r="AE308" i="10"/>
  <c r="AC308" i="10"/>
  <c r="AA308" i="10"/>
  <c r="Y308" i="10"/>
  <c r="X308" i="10"/>
  <c r="V308" i="10"/>
  <c r="W308" i="10" s="1"/>
  <c r="T308" i="10"/>
  <c r="U308" i="10" s="1"/>
  <c r="K308" i="10"/>
  <c r="J308" i="10"/>
  <c r="I308" i="10"/>
  <c r="A308" i="10"/>
  <c r="AE307" i="10"/>
  <c r="AC307" i="10"/>
  <c r="AA307" i="10"/>
  <c r="Y307" i="10"/>
  <c r="X307" i="10"/>
  <c r="V307" i="10"/>
  <c r="W307" i="10" s="1"/>
  <c r="T307" i="10"/>
  <c r="U307" i="10" s="1"/>
  <c r="K307" i="10"/>
  <c r="J307" i="10"/>
  <c r="I307" i="10"/>
  <c r="A307" i="10"/>
  <c r="AE306" i="10"/>
  <c r="AC306" i="10"/>
  <c r="AA306" i="10"/>
  <c r="Y306" i="10"/>
  <c r="X306" i="10"/>
  <c r="V306" i="10"/>
  <c r="W306" i="10" s="1"/>
  <c r="T306" i="10"/>
  <c r="U306" i="10" s="1"/>
  <c r="K306" i="10"/>
  <c r="J306" i="10"/>
  <c r="I306" i="10"/>
  <c r="A306" i="10"/>
  <c r="AE305" i="10"/>
  <c r="AC305" i="10"/>
  <c r="AA305" i="10"/>
  <c r="Y305" i="10"/>
  <c r="X305" i="10"/>
  <c r="V305" i="10"/>
  <c r="W305" i="10" s="1"/>
  <c r="T305" i="10"/>
  <c r="U305" i="10" s="1"/>
  <c r="K305" i="10"/>
  <c r="J305" i="10"/>
  <c r="I305" i="10"/>
  <c r="A305" i="10"/>
  <c r="AE304" i="10"/>
  <c r="AC304" i="10"/>
  <c r="AA304" i="10"/>
  <c r="Y304" i="10"/>
  <c r="X304" i="10"/>
  <c r="V304" i="10"/>
  <c r="W304" i="10" s="1"/>
  <c r="T304" i="10"/>
  <c r="U304" i="10" s="1"/>
  <c r="K304" i="10"/>
  <c r="J304" i="10"/>
  <c r="I304" i="10"/>
  <c r="A304" i="10"/>
  <c r="AE303" i="10"/>
  <c r="AC303" i="10"/>
  <c r="AA303" i="10"/>
  <c r="Y303" i="10"/>
  <c r="X303" i="10"/>
  <c r="V303" i="10"/>
  <c r="W303" i="10" s="1"/>
  <c r="T303" i="10"/>
  <c r="U303" i="10" s="1"/>
  <c r="K303" i="10"/>
  <c r="J303" i="10"/>
  <c r="I303" i="10"/>
  <c r="A303" i="10"/>
  <c r="AE302" i="10"/>
  <c r="AC302" i="10"/>
  <c r="AA302" i="10"/>
  <c r="Y302" i="10"/>
  <c r="X302" i="10"/>
  <c r="V302" i="10"/>
  <c r="W302" i="10" s="1"/>
  <c r="T302" i="10"/>
  <c r="U302" i="10" s="1"/>
  <c r="K302" i="10"/>
  <c r="J302" i="10"/>
  <c r="I302" i="10"/>
  <c r="A302" i="10"/>
  <c r="AE301" i="10"/>
  <c r="AC301" i="10"/>
  <c r="AA301" i="10"/>
  <c r="Y301" i="10"/>
  <c r="X301" i="10"/>
  <c r="V301" i="10"/>
  <c r="W301" i="10" s="1"/>
  <c r="T301" i="10"/>
  <c r="U301" i="10" s="1"/>
  <c r="K301" i="10"/>
  <c r="J301" i="10"/>
  <c r="I301" i="10"/>
  <c r="A301" i="10"/>
  <c r="AE300" i="10"/>
  <c r="AC300" i="10"/>
  <c r="AA300" i="10"/>
  <c r="Y300" i="10"/>
  <c r="X300" i="10"/>
  <c r="V300" i="10"/>
  <c r="W300" i="10" s="1"/>
  <c r="T300" i="10"/>
  <c r="U300" i="10" s="1"/>
  <c r="K300" i="10"/>
  <c r="J300" i="10"/>
  <c r="I300" i="10"/>
  <c r="A300" i="10"/>
  <c r="AE299" i="10"/>
  <c r="AC299" i="10"/>
  <c r="AA299" i="10"/>
  <c r="Y299" i="10"/>
  <c r="X299" i="10"/>
  <c r="V299" i="10"/>
  <c r="W299" i="10" s="1"/>
  <c r="T299" i="10"/>
  <c r="U299" i="10" s="1"/>
  <c r="K299" i="10"/>
  <c r="J299" i="10"/>
  <c r="I299" i="10"/>
  <c r="A299" i="10"/>
  <c r="AE298" i="10"/>
  <c r="AC298" i="10"/>
  <c r="AA298" i="10"/>
  <c r="Y298" i="10"/>
  <c r="X298" i="10"/>
  <c r="V298" i="10"/>
  <c r="W298" i="10" s="1"/>
  <c r="T298" i="10"/>
  <c r="U298" i="10" s="1"/>
  <c r="K298" i="10"/>
  <c r="J298" i="10"/>
  <c r="I298" i="10"/>
  <c r="A298" i="10"/>
  <c r="AE297" i="10"/>
  <c r="AC297" i="10"/>
  <c r="AA297" i="10"/>
  <c r="Y297" i="10"/>
  <c r="X297" i="10"/>
  <c r="V297" i="10"/>
  <c r="W297" i="10" s="1"/>
  <c r="T297" i="10"/>
  <c r="U297" i="10" s="1"/>
  <c r="K297" i="10"/>
  <c r="J297" i="10"/>
  <c r="I297" i="10"/>
  <c r="A297" i="10"/>
  <c r="AE296" i="10"/>
  <c r="AC296" i="10"/>
  <c r="AA296" i="10"/>
  <c r="Y296" i="10"/>
  <c r="X296" i="10"/>
  <c r="V296" i="10"/>
  <c r="W296" i="10" s="1"/>
  <c r="T296" i="10"/>
  <c r="U296" i="10" s="1"/>
  <c r="K296" i="10"/>
  <c r="J296" i="10"/>
  <c r="I296" i="10"/>
  <c r="A296" i="10"/>
  <c r="AE295" i="10"/>
  <c r="AC295" i="10"/>
  <c r="AA295" i="10"/>
  <c r="Y295" i="10"/>
  <c r="X295" i="10"/>
  <c r="V295" i="10"/>
  <c r="W295" i="10" s="1"/>
  <c r="T295" i="10"/>
  <c r="U295" i="10" s="1"/>
  <c r="K295" i="10"/>
  <c r="J295" i="10"/>
  <c r="I295" i="10"/>
  <c r="A295" i="10"/>
  <c r="AE294" i="10"/>
  <c r="AC294" i="10"/>
  <c r="AA294" i="10"/>
  <c r="Y294" i="10"/>
  <c r="X294" i="10"/>
  <c r="V294" i="10"/>
  <c r="W294" i="10" s="1"/>
  <c r="T294" i="10"/>
  <c r="U294" i="10" s="1"/>
  <c r="K294" i="10"/>
  <c r="J294" i="10"/>
  <c r="I294" i="10"/>
  <c r="A294" i="10"/>
  <c r="AE293" i="10"/>
  <c r="AC293" i="10"/>
  <c r="AA293" i="10"/>
  <c r="Y293" i="10"/>
  <c r="X293" i="10"/>
  <c r="V293" i="10"/>
  <c r="W293" i="10" s="1"/>
  <c r="T293" i="10"/>
  <c r="U293" i="10" s="1"/>
  <c r="K293" i="10"/>
  <c r="J293" i="10"/>
  <c r="I293" i="10"/>
  <c r="A293" i="10"/>
  <c r="AE292" i="10"/>
  <c r="AC292" i="10"/>
  <c r="AA292" i="10"/>
  <c r="Y292" i="10"/>
  <c r="X292" i="10"/>
  <c r="V292" i="10"/>
  <c r="W292" i="10" s="1"/>
  <c r="T292" i="10"/>
  <c r="U292" i="10" s="1"/>
  <c r="K292" i="10"/>
  <c r="J292" i="10"/>
  <c r="I292" i="10"/>
  <c r="A292" i="10"/>
  <c r="AE291" i="10"/>
  <c r="AC291" i="10"/>
  <c r="AA291" i="10"/>
  <c r="Y291" i="10"/>
  <c r="X291" i="10"/>
  <c r="V291" i="10"/>
  <c r="W291" i="10" s="1"/>
  <c r="T291" i="10"/>
  <c r="U291" i="10" s="1"/>
  <c r="K291" i="10"/>
  <c r="J291" i="10"/>
  <c r="I291" i="10"/>
  <c r="A291" i="10"/>
  <c r="AE290" i="10"/>
  <c r="AC290" i="10"/>
  <c r="AA290" i="10"/>
  <c r="Y290" i="10"/>
  <c r="X290" i="10"/>
  <c r="V290" i="10"/>
  <c r="W290" i="10" s="1"/>
  <c r="T290" i="10"/>
  <c r="U290" i="10" s="1"/>
  <c r="K290" i="10"/>
  <c r="J290" i="10"/>
  <c r="I290" i="10"/>
  <c r="A290" i="10"/>
  <c r="AE289" i="10"/>
  <c r="AC289" i="10"/>
  <c r="AA289" i="10"/>
  <c r="Y289" i="10"/>
  <c r="X289" i="10"/>
  <c r="V289" i="10"/>
  <c r="W289" i="10" s="1"/>
  <c r="T289" i="10"/>
  <c r="U289" i="10" s="1"/>
  <c r="K289" i="10"/>
  <c r="J289" i="10"/>
  <c r="I289" i="10"/>
  <c r="A289" i="10"/>
  <c r="AE288" i="10"/>
  <c r="AC288" i="10"/>
  <c r="AA288" i="10"/>
  <c r="Y288" i="10"/>
  <c r="X288" i="10"/>
  <c r="V288" i="10"/>
  <c r="W288" i="10" s="1"/>
  <c r="T288" i="10"/>
  <c r="U288" i="10" s="1"/>
  <c r="K288" i="10"/>
  <c r="J288" i="10"/>
  <c r="I288" i="10"/>
  <c r="A288" i="10"/>
  <c r="AE287" i="10"/>
  <c r="AC287" i="10"/>
  <c r="AA287" i="10"/>
  <c r="Y287" i="10"/>
  <c r="X287" i="10"/>
  <c r="V287" i="10"/>
  <c r="W287" i="10" s="1"/>
  <c r="T287" i="10"/>
  <c r="U287" i="10" s="1"/>
  <c r="K287" i="10"/>
  <c r="J287" i="10"/>
  <c r="I287" i="10"/>
  <c r="A287" i="10"/>
  <c r="AE286" i="10"/>
  <c r="AC286" i="10"/>
  <c r="AA286" i="10"/>
  <c r="Y286" i="10"/>
  <c r="X286" i="10"/>
  <c r="V286" i="10"/>
  <c r="W286" i="10" s="1"/>
  <c r="T286" i="10"/>
  <c r="U286" i="10" s="1"/>
  <c r="K286" i="10"/>
  <c r="J286" i="10"/>
  <c r="I286" i="10"/>
  <c r="A286" i="10"/>
  <c r="AE285" i="10"/>
  <c r="AC285" i="10"/>
  <c r="AA285" i="10"/>
  <c r="Y285" i="10"/>
  <c r="X285" i="10"/>
  <c r="V285" i="10"/>
  <c r="W285" i="10" s="1"/>
  <c r="T285" i="10"/>
  <c r="U285" i="10" s="1"/>
  <c r="K285" i="10"/>
  <c r="J285" i="10"/>
  <c r="I285" i="10"/>
  <c r="A285" i="10"/>
  <c r="AE284" i="10"/>
  <c r="AC284" i="10"/>
  <c r="AA284" i="10"/>
  <c r="Y284" i="10"/>
  <c r="X284" i="10"/>
  <c r="V284" i="10"/>
  <c r="W284" i="10" s="1"/>
  <c r="T284" i="10"/>
  <c r="U284" i="10" s="1"/>
  <c r="K284" i="10"/>
  <c r="J284" i="10"/>
  <c r="I284" i="10"/>
  <c r="A284" i="10"/>
  <c r="AE283" i="10"/>
  <c r="AC283" i="10"/>
  <c r="AA283" i="10"/>
  <c r="Y283" i="10"/>
  <c r="X283" i="10"/>
  <c r="V283" i="10"/>
  <c r="W283" i="10" s="1"/>
  <c r="T283" i="10"/>
  <c r="U283" i="10" s="1"/>
  <c r="K283" i="10"/>
  <c r="J283" i="10"/>
  <c r="I283" i="10"/>
  <c r="A283" i="10"/>
  <c r="AE282" i="10"/>
  <c r="AC282" i="10"/>
  <c r="AA282" i="10"/>
  <c r="Y282" i="10"/>
  <c r="X282" i="10"/>
  <c r="V282" i="10"/>
  <c r="W282" i="10" s="1"/>
  <c r="T282" i="10"/>
  <c r="U282" i="10" s="1"/>
  <c r="K282" i="10"/>
  <c r="J282" i="10"/>
  <c r="I282" i="10"/>
  <c r="A282" i="10"/>
  <c r="AE281" i="10"/>
  <c r="AC281" i="10"/>
  <c r="AA281" i="10"/>
  <c r="Y281" i="10"/>
  <c r="X281" i="10"/>
  <c r="V281" i="10"/>
  <c r="W281" i="10" s="1"/>
  <c r="T281" i="10"/>
  <c r="U281" i="10" s="1"/>
  <c r="K281" i="10"/>
  <c r="J281" i="10"/>
  <c r="I281" i="10"/>
  <c r="A281" i="10"/>
  <c r="AE280" i="10"/>
  <c r="AC280" i="10"/>
  <c r="AA280" i="10"/>
  <c r="Y280" i="10"/>
  <c r="X280" i="10"/>
  <c r="V280" i="10"/>
  <c r="W280" i="10" s="1"/>
  <c r="T280" i="10"/>
  <c r="U280" i="10" s="1"/>
  <c r="K280" i="10"/>
  <c r="J280" i="10"/>
  <c r="I280" i="10"/>
  <c r="A280" i="10"/>
  <c r="AE279" i="10"/>
  <c r="AC279" i="10"/>
  <c r="AA279" i="10"/>
  <c r="Y279" i="10"/>
  <c r="X279" i="10"/>
  <c r="V279" i="10"/>
  <c r="W279" i="10" s="1"/>
  <c r="T279" i="10"/>
  <c r="U279" i="10" s="1"/>
  <c r="K279" i="10"/>
  <c r="J279" i="10"/>
  <c r="I279" i="10"/>
  <c r="A279" i="10"/>
  <c r="AE278" i="10"/>
  <c r="AC278" i="10"/>
  <c r="AA278" i="10"/>
  <c r="Y278" i="10"/>
  <c r="X278" i="10"/>
  <c r="V278" i="10"/>
  <c r="W278" i="10" s="1"/>
  <c r="T278" i="10"/>
  <c r="U278" i="10" s="1"/>
  <c r="K278" i="10"/>
  <c r="J278" i="10"/>
  <c r="I278" i="10"/>
  <c r="A278" i="10"/>
  <c r="AE277" i="10"/>
  <c r="AC277" i="10"/>
  <c r="AA277" i="10"/>
  <c r="Y277" i="10"/>
  <c r="X277" i="10"/>
  <c r="V277" i="10"/>
  <c r="W277" i="10" s="1"/>
  <c r="T277" i="10"/>
  <c r="U277" i="10" s="1"/>
  <c r="K277" i="10"/>
  <c r="J277" i="10"/>
  <c r="I277" i="10"/>
  <c r="A277" i="10"/>
  <c r="AE276" i="10"/>
  <c r="AC276" i="10"/>
  <c r="AA276" i="10"/>
  <c r="Y276" i="10"/>
  <c r="X276" i="10"/>
  <c r="V276" i="10"/>
  <c r="W276" i="10" s="1"/>
  <c r="T276" i="10"/>
  <c r="U276" i="10" s="1"/>
  <c r="K276" i="10"/>
  <c r="J276" i="10"/>
  <c r="I276" i="10"/>
  <c r="A276" i="10"/>
  <c r="AE275" i="10"/>
  <c r="AC275" i="10"/>
  <c r="AA275" i="10"/>
  <c r="Y275" i="10"/>
  <c r="X275" i="10"/>
  <c r="V275" i="10"/>
  <c r="W275" i="10" s="1"/>
  <c r="T275" i="10"/>
  <c r="U275" i="10" s="1"/>
  <c r="K275" i="10"/>
  <c r="J275" i="10"/>
  <c r="I275" i="10"/>
  <c r="A275" i="10"/>
  <c r="AE274" i="10"/>
  <c r="AC274" i="10"/>
  <c r="AA274" i="10"/>
  <c r="Y274" i="10"/>
  <c r="X274" i="10"/>
  <c r="V274" i="10"/>
  <c r="W274" i="10" s="1"/>
  <c r="T274" i="10"/>
  <c r="U274" i="10" s="1"/>
  <c r="K274" i="10"/>
  <c r="J274" i="10"/>
  <c r="I274" i="10"/>
  <c r="A274" i="10"/>
  <c r="AE273" i="10"/>
  <c r="AC273" i="10"/>
  <c r="AA273" i="10"/>
  <c r="Y273" i="10"/>
  <c r="X273" i="10"/>
  <c r="V273" i="10"/>
  <c r="W273" i="10" s="1"/>
  <c r="T273" i="10"/>
  <c r="U273" i="10" s="1"/>
  <c r="K273" i="10"/>
  <c r="J273" i="10"/>
  <c r="I273" i="10"/>
  <c r="A273" i="10"/>
  <c r="AE272" i="10"/>
  <c r="AC272" i="10"/>
  <c r="AA272" i="10"/>
  <c r="Y272" i="10"/>
  <c r="X272" i="10"/>
  <c r="V272" i="10"/>
  <c r="W272" i="10" s="1"/>
  <c r="T272" i="10"/>
  <c r="U272" i="10" s="1"/>
  <c r="K272" i="10"/>
  <c r="J272" i="10"/>
  <c r="I272" i="10"/>
  <c r="A272" i="10"/>
  <c r="AE271" i="10"/>
  <c r="AC271" i="10"/>
  <c r="AA271" i="10"/>
  <c r="Y271" i="10"/>
  <c r="X271" i="10"/>
  <c r="V271" i="10"/>
  <c r="W271" i="10" s="1"/>
  <c r="T271" i="10"/>
  <c r="U271" i="10" s="1"/>
  <c r="K271" i="10"/>
  <c r="J271" i="10"/>
  <c r="I271" i="10"/>
  <c r="A271" i="10"/>
  <c r="AE270" i="10"/>
  <c r="AC270" i="10"/>
  <c r="AA270" i="10"/>
  <c r="Y270" i="10"/>
  <c r="X270" i="10"/>
  <c r="V270" i="10"/>
  <c r="W270" i="10" s="1"/>
  <c r="T270" i="10"/>
  <c r="U270" i="10" s="1"/>
  <c r="K270" i="10"/>
  <c r="J270" i="10"/>
  <c r="I270" i="10"/>
  <c r="A270" i="10"/>
  <c r="AE269" i="10"/>
  <c r="AC269" i="10"/>
  <c r="AA269" i="10"/>
  <c r="Y269" i="10"/>
  <c r="X269" i="10"/>
  <c r="V269" i="10"/>
  <c r="W269" i="10" s="1"/>
  <c r="T269" i="10"/>
  <c r="U269" i="10" s="1"/>
  <c r="K269" i="10"/>
  <c r="J269" i="10"/>
  <c r="I269" i="10"/>
  <c r="A269" i="10"/>
  <c r="AE268" i="10"/>
  <c r="AC268" i="10"/>
  <c r="AA268" i="10"/>
  <c r="Y268" i="10"/>
  <c r="X268" i="10"/>
  <c r="V268" i="10"/>
  <c r="W268" i="10" s="1"/>
  <c r="T268" i="10"/>
  <c r="U268" i="10" s="1"/>
  <c r="K268" i="10"/>
  <c r="J268" i="10"/>
  <c r="I268" i="10"/>
  <c r="A268" i="10"/>
  <c r="AE267" i="10"/>
  <c r="AC267" i="10"/>
  <c r="AA267" i="10"/>
  <c r="Y267" i="10"/>
  <c r="X267" i="10"/>
  <c r="V267" i="10"/>
  <c r="W267" i="10" s="1"/>
  <c r="T267" i="10"/>
  <c r="U267" i="10" s="1"/>
  <c r="K267" i="10"/>
  <c r="J267" i="10"/>
  <c r="I267" i="10"/>
  <c r="A267" i="10"/>
  <c r="AE266" i="10"/>
  <c r="AC266" i="10"/>
  <c r="AA266" i="10"/>
  <c r="Y266" i="10"/>
  <c r="X266" i="10"/>
  <c r="V266" i="10"/>
  <c r="W266" i="10" s="1"/>
  <c r="T266" i="10"/>
  <c r="U266" i="10" s="1"/>
  <c r="K266" i="10"/>
  <c r="J266" i="10"/>
  <c r="I266" i="10"/>
  <c r="A266" i="10"/>
  <c r="AE265" i="10"/>
  <c r="AC265" i="10"/>
  <c r="AA265" i="10"/>
  <c r="Y265" i="10"/>
  <c r="X265" i="10"/>
  <c r="V265" i="10"/>
  <c r="W265" i="10" s="1"/>
  <c r="T265" i="10"/>
  <c r="U265" i="10" s="1"/>
  <c r="K265" i="10"/>
  <c r="J265" i="10"/>
  <c r="I265" i="10"/>
  <c r="A265" i="10"/>
  <c r="AE264" i="10"/>
  <c r="AC264" i="10"/>
  <c r="AA264" i="10"/>
  <c r="Y264" i="10"/>
  <c r="X264" i="10"/>
  <c r="V264" i="10"/>
  <c r="W264" i="10" s="1"/>
  <c r="T264" i="10"/>
  <c r="U264" i="10" s="1"/>
  <c r="K264" i="10"/>
  <c r="J264" i="10"/>
  <c r="I264" i="10"/>
  <c r="A264" i="10"/>
  <c r="AE263" i="10"/>
  <c r="AC263" i="10"/>
  <c r="AA263" i="10"/>
  <c r="Y263" i="10"/>
  <c r="X263" i="10"/>
  <c r="V263" i="10"/>
  <c r="W263" i="10" s="1"/>
  <c r="T263" i="10"/>
  <c r="U263" i="10" s="1"/>
  <c r="K263" i="10"/>
  <c r="J263" i="10"/>
  <c r="I263" i="10"/>
  <c r="A263" i="10"/>
  <c r="AE262" i="10"/>
  <c r="AC262" i="10"/>
  <c r="AA262" i="10"/>
  <c r="Y262" i="10"/>
  <c r="X262" i="10"/>
  <c r="V262" i="10"/>
  <c r="W262" i="10" s="1"/>
  <c r="T262" i="10"/>
  <c r="U262" i="10" s="1"/>
  <c r="K262" i="10"/>
  <c r="J262" i="10"/>
  <c r="I262" i="10"/>
  <c r="A262" i="10"/>
  <c r="AE261" i="10"/>
  <c r="AC261" i="10"/>
  <c r="AA261" i="10"/>
  <c r="Y261" i="10"/>
  <c r="X261" i="10"/>
  <c r="V261" i="10"/>
  <c r="W261" i="10" s="1"/>
  <c r="T261" i="10"/>
  <c r="U261" i="10" s="1"/>
  <c r="K261" i="10"/>
  <c r="J261" i="10"/>
  <c r="I261" i="10"/>
  <c r="A261" i="10"/>
  <c r="AE260" i="10"/>
  <c r="AC260" i="10"/>
  <c r="AA260" i="10"/>
  <c r="Y260" i="10"/>
  <c r="X260" i="10"/>
  <c r="V260" i="10"/>
  <c r="W260" i="10" s="1"/>
  <c r="T260" i="10"/>
  <c r="U260" i="10" s="1"/>
  <c r="K260" i="10"/>
  <c r="J260" i="10"/>
  <c r="I260" i="10"/>
  <c r="A260" i="10"/>
  <c r="AE259" i="10"/>
  <c r="AC259" i="10"/>
  <c r="AA259" i="10"/>
  <c r="Y259" i="10"/>
  <c r="X259" i="10"/>
  <c r="V259" i="10"/>
  <c r="W259" i="10" s="1"/>
  <c r="T259" i="10"/>
  <c r="U259" i="10" s="1"/>
  <c r="K259" i="10"/>
  <c r="J259" i="10"/>
  <c r="I259" i="10"/>
  <c r="A259" i="10"/>
  <c r="AE258" i="10"/>
  <c r="AC258" i="10"/>
  <c r="AA258" i="10"/>
  <c r="Y258" i="10"/>
  <c r="X258" i="10"/>
  <c r="V258" i="10"/>
  <c r="W258" i="10" s="1"/>
  <c r="T258" i="10"/>
  <c r="U258" i="10" s="1"/>
  <c r="K258" i="10"/>
  <c r="J258" i="10"/>
  <c r="I258" i="10"/>
  <c r="A258" i="10"/>
  <c r="AE257" i="10"/>
  <c r="AC257" i="10"/>
  <c r="AA257" i="10"/>
  <c r="Y257" i="10"/>
  <c r="X257" i="10"/>
  <c r="V257" i="10"/>
  <c r="W257" i="10" s="1"/>
  <c r="T257" i="10"/>
  <c r="U257" i="10" s="1"/>
  <c r="K257" i="10"/>
  <c r="J257" i="10"/>
  <c r="I257" i="10"/>
  <c r="A257" i="10"/>
  <c r="AE256" i="10"/>
  <c r="AC256" i="10"/>
  <c r="AA256" i="10"/>
  <c r="Y256" i="10"/>
  <c r="X256" i="10"/>
  <c r="V256" i="10"/>
  <c r="W256" i="10" s="1"/>
  <c r="T256" i="10"/>
  <c r="U256" i="10" s="1"/>
  <c r="K256" i="10"/>
  <c r="J256" i="10"/>
  <c r="I256" i="10"/>
  <c r="A256" i="10"/>
  <c r="AE255" i="10"/>
  <c r="AC255" i="10"/>
  <c r="AA255" i="10"/>
  <c r="Y255" i="10"/>
  <c r="X255" i="10"/>
  <c r="V255" i="10"/>
  <c r="W255" i="10" s="1"/>
  <c r="T255" i="10"/>
  <c r="U255" i="10" s="1"/>
  <c r="K255" i="10"/>
  <c r="J255" i="10"/>
  <c r="I255" i="10"/>
  <c r="A255" i="10"/>
  <c r="AE254" i="10"/>
  <c r="AC254" i="10"/>
  <c r="AA254" i="10"/>
  <c r="Y254" i="10"/>
  <c r="X254" i="10"/>
  <c r="V254" i="10"/>
  <c r="W254" i="10" s="1"/>
  <c r="T254" i="10"/>
  <c r="U254" i="10" s="1"/>
  <c r="K254" i="10"/>
  <c r="J254" i="10"/>
  <c r="I254" i="10"/>
  <c r="A254" i="10"/>
  <c r="AE253" i="10"/>
  <c r="AC253" i="10"/>
  <c r="AA253" i="10"/>
  <c r="Y253" i="10"/>
  <c r="X253" i="10"/>
  <c r="V253" i="10"/>
  <c r="W253" i="10" s="1"/>
  <c r="T253" i="10"/>
  <c r="U253" i="10" s="1"/>
  <c r="K253" i="10"/>
  <c r="J253" i="10"/>
  <c r="I253" i="10"/>
  <c r="A253" i="10"/>
  <c r="AE252" i="10"/>
  <c r="AC252" i="10"/>
  <c r="AA252" i="10"/>
  <c r="Y252" i="10"/>
  <c r="X252" i="10"/>
  <c r="V252" i="10"/>
  <c r="W252" i="10" s="1"/>
  <c r="T252" i="10"/>
  <c r="U252" i="10" s="1"/>
  <c r="K252" i="10"/>
  <c r="J252" i="10"/>
  <c r="I252" i="10"/>
  <c r="A252" i="10"/>
  <c r="AE251" i="10"/>
  <c r="AC251" i="10"/>
  <c r="AA251" i="10"/>
  <c r="Y251" i="10"/>
  <c r="X251" i="10"/>
  <c r="V251" i="10"/>
  <c r="W251" i="10" s="1"/>
  <c r="T251" i="10"/>
  <c r="U251" i="10" s="1"/>
  <c r="K251" i="10"/>
  <c r="J251" i="10"/>
  <c r="I251" i="10"/>
  <c r="A251" i="10"/>
  <c r="AE250" i="10"/>
  <c r="AC250" i="10"/>
  <c r="AA250" i="10"/>
  <c r="Y250" i="10"/>
  <c r="X250" i="10"/>
  <c r="V250" i="10"/>
  <c r="W250" i="10" s="1"/>
  <c r="T250" i="10"/>
  <c r="U250" i="10" s="1"/>
  <c r="K250" i="10"/>
  <c r="J250" i="10"/>
  <c r="I250" i="10"/>
  <c r="A250" i="10"/>
  <c r="AE249" i="10"/>
  <c r="AC249" i="10"/>
  <c r="AA249" i="10"/>
  <c r="Y249" i="10"/>
  <c r="X249" i="10"/>
  <c r="V249" i="10"/>
  <c r="W249" i="10" s="1"/>
  <c r="T249" i="10"/>
  <c r="U249" i="10" s="1"/>
  <c r="K249" i="10"/>
  <c r="J249" i="10"/>
  <c r="I249" i="10"/>
  <c r="A249" i="10"/>
  <c r="AE248" i="10"/>
  <c r="AC248" i="10"/>
  <c r="AA248" i="10"/>
  <c r="Y248" i="10"/>
  <c r="X248" i="10"/>
  <c r="V248" i="10"/>
  <c r="W248" i="10" s="1"/>
  <c r="T248" i="10"/>
  <c r="U248" i="10" s="1"/>
  <c r="K248" i="10"/>
  <c r="J248" i="10"/>
  <c r="I248" i="10"/>
  <c r="A248" i="10"/>
  <c r="AE247" i="10"/>
  <c r="AC247" i="10"/>
  <c r="AA247" i="10"/>
  <c r="Y247" i="10"/>
  <c r="X247" i="10"/>
  <c r="V247" i="10"/>
  <c r="W247" i="10" s="1"/>
  <c r="T247" i="10"/>
  <c r="U247" i="10" s="1"/>
  <c r="K247" i="10"/>
  <c r="J247" i="10"/>
  <c r="I247" i="10"/>
  <c r="A247" i="10"/>
  <c r="AE246" i="10"/>
  <c r="AC246" i="10"/>
  <c r="AA246" i="10"/>
  <c r="Y246" i="10"/>
  <c r="X246" i="10"/>
  <c r="V246" i="10"/>
  <c r="W246" i="10" s="1"/>
  <c r="T246" i="10"/>
  <c r="U246" i="10" s="1"/>
  <c r="K246" i="10"/>
  <c r="J246" i="10"/>
  <c r="I246" i="10"/>
  <c r="A246" i="10"/>
  <c r="AE245" i="10"/>
  <c r="AC245" i="10"/>
  <c r="AA245" i="10"/>
  <c r="Y245" i="10"/>
  <c r="X245" i="10"/>
  <c r="V245" i="10"/>
  <c r="W245" i="10" s="1"/>
  <c r="T245" i="10"/>
  <c r="U245" i="10" s="1"/>
  <c r="K245" i="10"/>
  <c r="J245" i="10"/>
  <c r="I245" i="10"/>
  <c r="A245" i="10"/>
  <c r="AE244" i="10"/>
  <c r="AC244" i="10"/>
  <c r="AA244" i="10"/>
  <c r="Y244" i="10"/>
  <c r="X244" i="10"/>
  <c r="V244" i="10"/>
  <c r="W244" i="10" s="1"/>
  <c r="T244" i="10"/>
  <c r="U244" i="10" s="1"/>
  <c r="K244" i="10"/>
  <c r="J244" i="10"/>
  <c r="I244" i="10"/>
  <c r="A244" i="10"/>
  <c r="AE243" i="10"/>
  <c r="AC243" i="10"/>
  <c r="AA243" i="10"/>
  <c r="Y243" i="10"/>
  <c r="X243" i="10"/>
  <c r="V243" i="10"/>
  <c r="W243" i="10" s="1"/>
  <c r="T243" i="10"/>
  <c r="U243" i="10" s="1"/>
  <c r="K243" i="10"/>
  <c r="J243" i="10"/>
  <c r="I243" i="10"/>
  <c r="A243" i="10"/>
  <c r="AE242" i="10"/>
  <c r="AC242" i="10"/>
  <c r="AA242" i="10"/>
  <c r="Y242" i="10"/>
  <c r="X242" i="10"/>
  <c r="V242" i="10"/>
  <c r="W242" i="10" s="1"/>
  <c r="T242" i="10"/>
  <c r="U242" i="10" s="1"/>
  <c r="K242" i="10"/>
  <c r="J242" i="10"/>
  <c r="I242" i="10"/>
  <c r="A242" i="10"/>
  <c r="AE241" i="10"/>
  <c r="AC241" i="10"/>
  <c r="AA241" i="10"/>
  <c r="Y241" i="10"/>
  <c r="X241" i="10"/>
  <c r="V241" i="10"/>
  <c r="W241" i="10" s="1"/>
  <c r="T241" i="10"/>
  <c r="U241" i="10" s="1"/>
  <c r="K241" i="10"/>
  <c r="J241" i="10"/>
  <c r="I241" i="10"/>
  <c r="A241" i="10"/>
  <c r="AE240" i="10"/>
  <c r="AC240" i="10"/>
  <c r="AA240" i="10"/>
  <c r="Y240" i="10"/>
  <c r="X240" i="10"/>
  <c r="V240" i="10"/>
  <c r="W240" i="10" s="1"/>
  <c r="T240" i="10"/>
  <c r="U240" i="10" s="1"/>
  <c r="K240" i="10"/>
  <c r="J240" i="10"/>
  <c r="I240" i="10"/>
  <c r="A240" i="10"/>
  <c r="AE239" i="10"/>
  <c r="AC239" i="10"/>
  <c r="AA239" i="10"/>
  <c r="Y239" i="10"/>
  <c r="X239" i="10"/>
  <c r="V239" i="10"/>
  <c r="W239" i="10" s="1"/>
  <c r="T239" i="10"/>
  <c r="U239" i="10" s="1"/>
  <c r="K239" i="10"/>
  <c r="J239" i="10"/>
  <c r="I239" i="10"/>
  <c r="A239" i="10"/>
  <c r="AE238" i="10"/>
  <c r="AC238" i="10"/>
  <c r="AA238" i="10"/>
  <c r="Y238" i="10"/>
  <c r="X238" i="10"/>
  <c r="V238" i="10"/>
  <c r="W238" i="10" s="1"/>
  <c r="T238" i="10"/>
  <c r="U238" i="10" s="1"/>
  <c r="K238" i="10"/>
  <c r="J238" i="10"/>
  <c r="I238" i="10"/>
  <c r="A238" i="10"/>
  <c r="AE237" i="10"/>
  <c r="AC237" i="10"/>
  <c r="AA237" i="10"/>
  <c r="Y237" i="10"/>
  <c r="X237" i="10"/>
  <c r="V237" i="10"/>
  <c r="W237" i="10" s="1"/>
  <c r="T237" i="10"/>
  <c r="U237" i="10" s="1"/>
  <c r="K237" i="10"/>
  <c r="J237" i="10"/>
  <c r="I237" i="10"/>
  <c r="A237" i="10"/>
  <c r="AE236" i="10"/>
  <c r="AC236" i="10"/>
  <c r="AA236" i="10"/>
  <c r="Y236" i="10"/>
  <c r="X236" i="10"/>
  <c r="V236" i="10"/>
  <c r="W236" i="10" s="1"/>
  <c r="T236" i="10"/>
  <c r="U236" i="10" s="1"/>
  <c r="K236" i="10"/>
  <c r="J236" i="10"/>
  <c r="I236" i="10"/>
  <c r="A236" i="10"/>
  <c r="AE235" i="10"/>
  <c r="AC235" i="10"/>
  <c r="AA235" i="10"/>
  <c r="Y235" i="10"/>
  <c r="X235" i="10"/>
  <c r="V235" i="10"/>
  <c r="W235" i="10" s="1"/>
  <c r="T235" i="10"/>
  <c r="U235" i="10" s="1"/>
  <c r="K235" i="10"/>
  <c r="J235" i="10"/>
  <c r="I235" i="10"/>
  <c r="A235" i="10"/>
  <c r="AE234" i="10"/>
  <c r="AC234" i="10"/>
  <c r="AA234" i="10"/>
  <c r="Y234" i="10"/>
  <c r="X234" i="10"/>
  <c r="V234" i="10"/>
  <c r="W234" i="10" s="1"/>
  <c r="T234" i="10"/>
  <c r="U234" i="10" s="1"/>
  <c r="K234" i="10"/>
  <c r="J234" i="10"/>
  <c r="I234" i="10"/>
  <c r="A234" i="10"/>
  <c r="AE233" i="10"/>
  <c r="AC233" i="10"/>
  <c r="AA233" i="10"/>
  <c r="Y233" i="10"/>
  <c r="X233" i="10"/>
  <c r="V233" i="10"/>
  <c r="W233" i="10" s="1"/>
  <c r="T233" i="10"/>
  <c r="U233" i="10" s="1"/>
  <c r="K233" i="10"/>
  <c r="J233" i="10"/>
  <c r="I233" i="10"/>
  <c r="A233" i="10"/>
  <c r="AE232" i="10"/>
  <c r="AC232" i="10"/>
  <c r="AA232" i="10"/>
  <c r="Y232" i="10"/>
  <c r="X232" i="10"/>
  <c r="V232" i="10"/>
  <c r="W232" i="10" s="1"/>
  <c r="T232" i="10"/>
  <c r="U232" i="10" s="1"/>
  <c r="K232" i="10"/>
  <c r="J232" i="10"/>
  <c r="I232" i="10"/>
  <c r="A232" i="10"/>
  <c r="AE231" i="10"/>
  <c r="AC231" i="10"/>
  <c r="AA231" i="10"/>
  <c r="Y231" i="10"/>
  <c r="X231" i="10"/>
  <c r="V231" i="10"/>
  <c r="W231" i="10" s="1"/>
  <c r="T231" i="10"/>
  <c r="U231" i="10" s="1"/>
  <c r="K231" i="10"/>
  <c r="J231" i="10"/>
  <c r="I231" i="10"/>
  <c r="A231" i="10"/>
  <c r="AE230" i="10"/>
  <c r="AC230" i="10"/>
  <c r="AA230" i="10"/>
  <c r="Y230" i="10"/>
  <c r="X230" i="10"/>
  <c r="V230" i="10"/>
  <c r="W230" i="10" s="1"/>
  <c r="T230" i="10"/>
  <c r="U230" i="10" s="1"/>
  <c r="K230" i="10"/>
  <c r="J230" i="10"/>
  <c r="I230" i="10"/>
  <c r="A230" i="10"/>
  <c r="AE229" i="10"/>
  <c r="AC229" i="10"/>
  <c r="AA229" i="10"/>
  <c r="Y229" i="10"/>
  <c r="X229" i="10"/>
  <c r="V229" i="10"/>
  <c r="W229" i="10" s="1"/>
  <c r="T229" i="10"/>
  <c r="U229" i="10" s="1"/>
  <c r="K229" i="10"/>
  <c r="J229" i="10"/>
  <c r="I229" i="10"/>
  <c r="A229" i="10"/>
  <c r="AE228" i="10"/>
  <c r="AC228" i="10"/>
  <c r="AA228" i="10"/>
  <c r="Y228" i="10"/>
  <c r="X228" i="10"/>
  <c r="V228" i="10"/>
  <c r="W228" i="10" s="1"/>
  <c r="T228" i="10"/>
  <c r="U228" i="10" s="1"/>
  <c r="K228" i="10"/>
  <c r="J228" i="10"/>
  <c r="I228" i="10"/>
  <c r="A228" i="10"/>
  <c r="AE227" i="10"/>
  <c r="AC227" i="10"/>
  <c r="AA227" i="10"/>
  <c r="Y227" i="10"/>
  <c r="X227" i="10"/>
  <c r="V227" i="10"/>
  <c r="W227" i="10" s="1"/>
  <c r="T227" i="10"/>
  <c r="U227" i="10" s="1"/>
  <c r="K227" i="10"/>
  <c r="J227" i="10"/>
  <c r="I227" i="10"/>
  <c r="A227" i="10"/>
  <c r="AE226" i="10"/>
  <c r="AC226" i="10"/>
  <c r="AA226" i="10"/>
  <c r="Y226" i="10"/>
  <c r="X226" i="10"/>
  <c r="V226" i="10"/>
  <c r="W226" i="10" s="1"/>
  <c r="T226" i="10"/>
  <c r="U226" i="10" s="1"/>
  <c r="K226" i="10"/>
  <c r="J226" i="10"/>
  <c r="I226" i="10"/>
  <c r="A226" i="10"/>
  <c r="AE225" i="10"/>
  <c r="AC225" i="10"/>
  <c r="AA225" i="10"/>
  <c r="Y225" i="10"/>
  <c r="X225" i="10"/>
  <c r="V225" i="10"/>
  <c r="W225" i="10" s="1"/>
  <c r="T225" i="10"/>
  <c r="U225" i="10" s="1"/>
  <c r="K225" i="10"/>
  <c r="J225" i="10"/>
  <c r="I225" i="10"/>
  <c r="A225" i="10"/>
  <c r="AE224" i="10"/>
  <c r="AC224" i="10"/>
  <c r="AA224" i="10"/>
  <c r="AF224" i="10" s="1"/>
  <c r="Y224" i="10"/>
  <c r="X224" i="10"/>
  <c r="V224" i="10"/>
  <c r="W224" i="10" s="1"/>
  <c r="T224" i="10"/>
  <c r="U224" i="10" s="1"/>
  <c r="K224" i="10"/>
  <c r="J224" i="10"/>
  <c r="I224" i="10"/>
  <c r="A224" i="10"/>
  <c r="AE223" i="10"/>
  <c r="AC223" i="10"/>
  <c r="AA223" i="10"/>
  <c r="Y223" i="10"/>
  <c r="X223" i="10"/>
  <c r="V223" i="10"/>
  <c r="W223" i="10" s="1"/>
  <c r="T223" i="10"/>
  <c r="U223" i="10" s="1"/>
  <c r="K223" i="10"/>
  <c r="J223" i="10"/>
  <c r="I223" i="10"/>
  <c r="A223" i="10"/>
  <c r="AE222" i="10"/>
  <c r="AC222" i="10"/>
  <c r="AA222" i="10"/>
  <c r="Y222" i="10"/>
  <c r="X222" i="10"/>
  <c r="V222" i="10"/>
  <c r="W222" i="10" s="1"/>
  <c r="T222" i="10"/>
  <c r="U222" i="10" s="1"/>
  <c r="K222" i="10"/>
  <c r="J222" i="10"/>
  <c r="I222" i="10"/>
  <c r="A222" i="10"/>
  <c r="AE221" i="10"/>
  <c r="AC221" i="10"/>
  <c r="AA221" i="10"/>
  <c r="Y221" i="10"/>
  <c r="X221" i="10"/>
  <c r="V221" i="10"/>
  <c r="W221" i="10" s="1"/>
  <c r="T221" i="10"/>
  <c r="U221" i="10" s="1"/>
  <c r="K221" i="10"/>
  <c r="J221" i="10"/>
  <c r="I221" i="10"/>
  <c r="A221" i="10"/>
  <c r="AE220" i="10"/>
  <c r="AC220" i="10"/>
  <c r="AA220" i="10"/>
  <c r="Y220" i="10"/>
  <c r="X220" i="10"/>
  <c r="V220" i="10"/>
  <c r="W220" i="10" s="1"/>
  <c r="T220" i="10"/>
  <c r="U220" i="10" s="1"/>
  <c r="K220" i="10"/>
  <c r="J220" i="10"/>
  <c r="I220" i="10"/>
  <c r="A220" i="10"/>
  <c r="AE219" i="10"/>
  <c r="AC219" i="10"/>
  <c r="AA219" i="10"/>
  <c r="Y219" i="10"/>
  <c r="X219" i="10"/>
  <c r="V219" i="10"/>
  <c r="W219" i="10" s="1"/>
  <c r="T219" i="10"/>
  <c r="U219" i="10" s="1"/>
  <c r="K219" i="10"/>
  <c r="J219" i="10"/>
  <c r="I219" i="10"/>
  <c r="A219" i="10"/>
  <c r="AE218" i="10"/>
  <c r="AC218" i="10"/>
  <c r="AA218" i="10"/>
  <c r="Y218" i="10"/>
  <c r="X218" i="10"/>
  <c r="V218" i="10"/>
  <c r="W218" i="10" s="1"/>
  <c r="T218" i="10"/>
  <c r="U218" i="10" s="1"/>
  <c r="K218" i="10"/>
  <c r="J218" i="10"/>
  <c r="I218" i="10"/>
  <c r="A218" i="10"/>
  <c r="AE217" i="10"/>
  <c r="AC217" i="10"/>
  <c r="AA217" i="10"/>
  <c r="Y217" i="10"/>
  <c r="X217" i="10"/>
  <c r="V217" i="10"/>
  <c r="W217" i="10" s="1"/>
  <c r="T217" i="10"/>
  <c r="U217" i="10" s="1"/>
  <c r="K217" i="10"/>
  <c r="J217" i="10"/>
  <c r="I217" i="10"/>
  <c r="A217" i="10"/>
  <c r="AE216" i="10"/>
  <c r="AC216" i="10"/>
  <c r="AA216" i="10"/>
  <c r="Y216" i="10"/>
  <c r="X216" i="10"/>
  <c r="V216" i="10"/>
  <c r="W216" i="10" s="1"/>
  <c r="T216" i="10"/>
  <c r="U216" i="10" s="1"/>
  <c r="K216" i="10"/>
  <c r="J216" i="10"/>
  <c r="I216" i="10"/>
  <c r="A216" i="10"/>
  <c r="AE215" i="10"/>
  <c r="AC215" i="10"/>
  <c r="AA215" i="10"/>
  <c r="Y215" i="10"/>
  <c r="X215" i="10"/>
  <c r="V215" i="10"/>
  <c r="W215" i="10" s="1"/>
  <c r="T215" i="10"/>
  <c r="U215" i="10" s="1"/>
  <c r="K215" i="10"/>
  <c r="J215" i="10"/>
  <c r="I215" i="10"/>
  <c r="A215" i="10"/>
  <c r="AE214" i="10"/>
  <c r="AC214" i="10"/>
  <c r="AA214" i="10"/>
  <c r="Y214" i="10"/>
  <c r="X214" i="10"/>
  <c r="V214" i="10"/>
  <c r="W214" i="10" s="1"/>
  <c r="T214" i="10"/>
  <c r="U214" i="10" s="1"/>
  <c r="K214" i="10"/>
  <c r="J214" i="10"/>
  <c r="I214" i="10"/>
  <c r="A214" i="10"/>
  <c r="AE213" i="10"/>
  <c r="AC213" i="10"/>
  <c r="AA213" i="10"/>
  <c r="Y213" i="10"/>
  <c r="X213" i="10"/>
  <c r="V213" i="10"/>
  <c r="W213" i="10" s="1"/>
  <c r="T213" i="10"/>
  <c r="U213" i="10" s="1"/>
  <c r="K213" i="10"/>
  <c r="J213" i="10"/>
  <c r="I213" i="10"/>
  <c r="A213" i="10"/>
  <c r="AE212" i="10"/>
  <c r="AC212" i="10"/>
  <c r="AA212" i="10"/>
  <c r="Y212" i="10"/>
  <c r="X212" i="10"/>
  <c r="V212" i="10"/>
  <c r="W212" i="10" s="1"/>
  <c r="T212" i="10"/>
  <c r="U212" i="10" s="1"/>
  <c r="K212" i="10"/>
  <c r="J212" i="10"/>
  <c r="I212" i="10"/>
  <c r="A212" i="10"/>
  <c r="AE211" i="10"/>
  <c r="AC211" i="10"/>
  <c r="AA211" i="10"/>
  <c r="Y211" i="10"/>
  <c r="X211" i="10"/>
  <c r="V211" i="10"/>
  <c r="W211" i="10" s="1"/>
  <c r="T211" i="10"/>
  <c r="U211" i="10" s="1"/>
  <c r="K211" i="10"/>
  <c r="J211" i="10"/>
  <c r="I211" i="10"/>
  <c r="A211" i="10"/>
  <c r="AE210" i="10"/>
  <c r="AC210" i="10"/>
  <c r="AA210" i="10"/>
  <c r="Y210" i="10"/>
  <c r="X210" i="10"/>
  <c r="V210" i="10"/>
  <c r="W210" i="10" s="1"/>
  <c r="T210" i="10"/>
  <c r="U210" i="10" s="1"/>
  <c r="K210" i="10"/>
  <c r="J210" i="10"/>
  <c r="I210" i="10"/>
  <c r="A210" i="10"/>
  <c r="AE209" i="10"/>
  <c r="AC209" i="10"/>
  <c r="AA209" i="10"/>
  <c r="Y209" i="10"/>
  <c r="X209" i="10"/>
  <c r="V209" i="10"/>
  <c r="W209" i="10" s="1"/>
  <c r="T209" i="10"/>
  <c r="U209" i="10" s="1"/>
  <c r="K209" i="10"/>
  <c r="J209" i="10"/>
  <c r="I209" i="10"/>
  <c r="A209" i="10"/>
  <c r="AE208" i="10"/>
  <c r="AC208" i="10"/>
  <c r="AA208" i="10"/>
  <c r="Y208" i="10"/>
  <c r="X208" i="10"/>
  <c r="V208" i="10"/>
  <c r="W208" i="10" s="1"/>
  <c r="T208" i="10"/>
  <c r="U208" i="10" s="1"/>
  <c r="K208" i="10"/>
  <c r="J208" i="10"/>
  <c r="I208" i="10"/>
  <c r="A208" i="10"/>
  <c r="AE207" i="10"/>
  <c r="AC207" i="10"/>
  <c r="AA207" i="10"/>
  <c r="Y207" i="10"/>
  <c r="X207" i="10"/>
  <c r="V207" i="10"/>
  <c r="W207" i="10" s="1"/>
  <c r="T207" i="10"/>
  <c r="U207" i="10" s="1"/>
  <c r="K207" i="10"/>
  <c r="J207" i="10"/>
  <c r="I207" i="10"/>
  <c r="A207" i="10"/>
  <c r="AE206" i="10"/>
  <c r="AC206" i="10"/>
  <c r="AA206" i="10"/>
  <c r="Y206" i="10"/>
  <c r="X206" i="10"/>
  <c r="V206" i="10"/>
  <c r="W206" i="10" s="1"/>
  <c r="T206" i="10"/>
  <c r="U206" i="10" s="1"/>
  <c r="K206" i="10"/>
  <c r="J206" i="10"/>
  <c r="I206" i="10"/>
  <c r="A206" i="10"/>
  <c r="AE205" i="10"/>
  <c r="AC205" i="10"/>
  <c r="AA205" i="10"/>
  <c r="Y205" i="10"/>
  <c r="X205" i="10"/>
  <c r="V205" i="10"/>
  <c r="W205" i="10" s="1"/>
  <c r="T205" i="10"/>
  <c r="U205" i="10" s="1"/>
  <c r="K205" i="10"/>
  <c r="J205" i="10"/>
  <c r="I205" i="10"/>
  <c r="A205" i="10"/>
  <c r="AE204" i="10"/>
  <c r="AC204" i="10"/>
  <c r="AA204" i="10"/>
  <c r="Y204" i="10"/>
  <c r="X204" i="10"/>
  <c r="V204" i="10"/>
  <c r="W204" i="10" s="1"/>
  <c r="T204" i="10"/>
  <c r="U204" i="10" s="1"/>
  <c r="K204" i="10"/>
  <c r="J204" i="10"/>
  <c r="I204" i="10"/>
  <c r="A204" i="10"/>
  <c r="AE203" i="10"/>
  <c r="AC203" i="10"/>
  <c r="AA203" i="10"/>
  <c r="Y203" i="10"/>
  <c r="X203" i="10"/>
  <c r="V203" i="10"/>
  <c r="W203" i="10" s="1"/>
  <c r="T203" i="10"/>
  <c r="U203" i="10" s="1"/>
  <c r="K203" i="10"/>
  <c r="J203" i="10"/>
  <c r="I203" i="10"/>
  <c r="A203" i="10"/>
  <c r="AE202" i="10"/>
  <c r="AC202" i="10"/>
  <c r="AA202" i="10"/>
  <c r="Y202" i="10"/>
  <c r="X202" i="10"/>
  <c r="V202" i="10"/>
  <c r="W202" i="10" s="1"/>
  <c r="T202" i="10"/>
  <c r="U202" i="10" s="1"/>
  <c r="K202" i="10"/>
  <c r="J202" i="10"/>
  <c r="I202" i="10"/>
  <c r="A202" i="10"/>
  <c r="AE201" i="10"/>
  <c r="AC201" i="10"/>
  <c r="AA201" i="10"/>
  <c r="Y201" i="10"/>
  <c r="X201" i="10"/>
  <c r="V201" i="10"/>
  <c r="W201" i="10" s="1"/>
  <c r="T201" i="10"/>
  <c r="U201" i="10" s="1"/>
  <c r="K201" i="10"/>
  <c r="J201" i="10"/>
  <c r="I201" i="10"/>
  <c r="A201" i="10"/>
  <c r="AE200" i="10"/>
  <c r="AC200" i="10"/>
  <c r="AA200" i="10"/>
  <c r="Y200" i="10"/>
  <c r="X200" i="10"/>
  <c r="V200" i="10"/>
  <c r="W200" i="10" s="1"/>
  <c r="T200" i="10"/>
  <c r="U200" i="10" s="1"/>
  <c r="K200" i="10"/>
  <c r="J200" i="10"/>
  <c r="I200" i="10"/>
  <c r="A200" i="10"/>
  <c r="AE199" i="10"/>
  <c r="AC199" i="10"/>
  <c r="AA199" i="10"/>
  <c r="Y199" i="10"/>
  <c r="X199" i="10"/>
  <c r="V199" i="10"/>
  <c r="W199" i="10" s="1"/>
  <c r="T199" i="10"/>
  <c r="U199" i="10" s="1"/>
  <c r="K199" i="10"/>
  <c r="J199" i="10"/>
  <c r="I199" i="10"/>
  <c r="A199" i="10"/>
  <c r="AE198" i="10"/>
  <c r="AC198" i="10"/>
  <c r="AA198" i="10"/>
  <c r="Y198" i="10"/>
  <c r="X198" i="10"/>
  <c r="V198" i="10"/>
  <c r="W198" i="10" s="1"/>
  <c r="T198" i="10"/>
  <c r="U198" i="10" s="1"/>
  <c r="K198" i="10"/>
  <c r="J198" i="10"/>
  <c r="I198" i="10"/>
  <c r="A198" i="10"/>
  <c r="AE197" i="10"/>
  <c r="AC197" i="10"/>
  <c r="AA197" i="10"/>
  <c r="Y197" i="10"/>
  <c r="X197" i="10"/>
  <c r="V197" i="10"/>
  <c r="W197" i="10" s="1"/>
  <c r="T197" i="10"/>
  <c r="U197" i="10" s="1"/>
  <c r="K197" i="10"/>
  <c r="J197" i="10"/>
  <c r="I197" i="10"/>
  <c r="A197" i="10"/>
  <c r="AE196" i="10"/>
  <c r="AC196" i="10"/>
  <c r="AA196" i="10"/>
  <c r="Y196" i="10"/>
  <c r="X196" i="10"/>
  <c r="V196" i="10"/>
  <c r="W196" i="10" s="1"/>
  <c r="T196" i="10"/>
  <c r="U196" i="10" s="1"/>
  <c r="K196" i="10"/>
  <c r="J196" i="10"/>
  <c r="I196" i="10"/>
  <c r="A196" i="10"/>
  <c r="AE195" i="10"/>
  <c r="AC195" i="10"/>
  <c r="AA195" i="10"/>
  <c r="Y195" i="10"/>
  <c r="X195" i="10"/>
  <c r="V195" i="10"/>
  <c r="W195" i="10" s="1"/>
  <c r="T195" i="10"/>
  <c r="U195" i="10" s="1"/>
  <c r="K195" i="10"/>
  <c r="J195" i="10"/>
  <c r="I195" i="10"/>
  <c r="A195" i="10"/>
  <c r="AE194" i="10"/>
  <c r="AC194" i="10"/>
  <c r="AA194" i="10"/>
  <c r="Y194" i="10"/>
  <c r="X194" i="10"/>
  <c r="V194" i="10"/>
  <c r="W194" i="10" s="1"/>
  <c r="T194" i="10"/>
  <c r="U194" i="10" s="1"/>
  <c r="K194" i="10"/>
  <c r="J194" i="10"/>
  <c r="I194" i="10"/>
  <c r="A194" i="10"/>
  <c r="AE193" i="10"/>
  <c r="AC193" i="10"/>
  <c r="AA193" i="10"/>
  <c r="Y193" i="10"/>
  <c r="X193" i="10"/>
  <c r="V193" i="10"/>
  <c r="W193" i="10" s="1"/>
  <c r="T193" i="10"/>
  <c r="U193" i="10" s="1"/>
  <c r="K193" i="10"/>
  <c r="J193" i="10"/>
  <c r="I193" i="10"/>
  <c r="A193" i="10"/>
  <c r="AE192" i="10"/>
  <c r="AC192" i="10"/>
  <c r="AA192" i="10"/>
  <c r="Y192" i="10"/>
  <c r="X192" i="10"/>
  <c r="V192" i="10"/>
  <c r="W192" i="10" s="1"/>
  <c r="T192" i="10"/>
  <c r="U192" i="10" s="1"/>
  <c r="K192" i="10"/>
  <c r="J192" i="10"/>
  <c r="I192" i="10"/>
  <c r="A192" i="10"/>
  <c r="AE191" i="10"/>
  <c r="AC191" i="10"/>
  <c r="AA191" i="10"/>
  <c r="Y191" i="10"/>
  <c r="X191" i="10"/>
  <c r="V191" i="10"/>
  <c r="W191" i="10" s="1"/>
  <c r="T191" i="10"/>
  <c r="U191" i="10" s="1"/>
  <c r="K191" i="10"/>
  <c r="J191" i="10"/>
  <c r="I191" i="10"/>
  <c r="A191" i="10"/>
  <c r="AE190" i="10"/>
  <c r="AC190" i="10"/>
  <c r="AA190" i="10"/>
  <c r="Y190" i="10"/>
  <c r="X190" i="10"/>
  <c r="V190" i="10"/>
  <c r="W190" i="10" s="1"/>
  <c r="T190" i="10"/>
  <c r="U190" i="10" s="1"/>
  <c r="K190" i="10"/>
  <c r="J190" i="10"/>
  <c r="I190" i="10"/>
  <c r="A190" i="10"/>
  <c r="AE189" i="10"/>
  <c r="AC189" i="10"/>
  <c r="AA189" i="10"/>
  <c r="Y189" i="10"/>
  <c r="X189" i="10"/>
  <c r="V189" i="10"/>
  <c r="W189" i="10" s="1"/>
  <c r="T189" i="10"/>
  <c r="U189" i="10" s="1"/>
  <c r="K189" i="10"/>
  <c r="J189" i="10"/>
  <c r="I189" i="10"/>
  <c r="A189" i="10"/>
  <c r="AE188" i="10"/>
  <c r="AC188" i="10"/>
  <c r="AA188" i="10"/>
  <c r="Y188" i="10"/>
  <c r="X188" i="10"/>
  <c r="V188" i="10"/>
  <c r="W188" i="10" s="1"/>
  <c r="T188" i="10"/>
  <c r="U188" i="10" s="1"/>
  <c r="K188" i="10"/>
  <c r="J188" i="10"/>
  <c r="I188" i="10"/>
  <c r="A188" i="10"/>
  <c r="AE187" i="10"/>
  <c r="AC187" i="10"/>
  <c r="AA187" i="10"/>
  <c r="Y187" i="10"/>
  <c r="X187" i="10"/>
  <c r="V187" i="10"/>
  <c r="W187" i="10" s="1"/>
  <c r="T187" i="10"/>
  <c r="U187" i="10" s="1"/>
  <c r="K187" i="10"/>
  <c r="J187" i="10"/>
  <c r="I187" i="10"/>
  <c r="A187" i="10"/>
  <c r="AE186" i="10"/>
  <c r="AC186" i="10"/>
  <c r="AA186" i="10"/>
  <c r="Y186" i="10"/>
  <c r="X186" i="10"/>
  <c r="V186" i="10"/>
  <c r="W186" i="10" s="1"/>
  <c r="T186" i="10"/>
  <c r="U186" i="10" s="1"/>
  <c r="K186" i="10"/>
  <c r="J186" i="10"/>
  <c r="I186" i="10"/>
  <c r="A186" i="10"/>
  <c r="AE185" i="10"/>
  <c r="AC185" i="10"/>
  <c r="AA185" i="10"/>
  <c r="Y185" i="10"/>
  <c r="X185" i="10"/>
  <c r="V185" i="10"/>
  <c r="W185" i="10" s="1"/>
  <c r="T185" i="10"/>
  <c r="U185" i="10" s="1"/>
  <c r="K185" i="10"/>
  <c r="J185" i="10"/>
  <c r="I185" i="10"/>
  <c r="A185" i="10"/>
  <c r="AE184" i="10"/>
  <c r="AC184" i="10"/>
  <c r="AA184" i="10"/>
  <c r="Y184" i="10"/>
  <c r="X184" i="10"/>
  <c r="V184" i="10"/>
  <c r="W184" i="10" s="1"/>
  <c r="T184" i="10"/>
  <c r="U184" i="10" s="1"/>
  <c r="K184" i="10"/>
  <c r="J184" i="10"/>
  <c r="I184" i="10"/>
  <c r="A184" i="10"/>
  <c r="AE183" i="10"/>
  <c r="AC183" i="10"/>
  <c r="AA183" i="10"/>
  <c r="Y183" i="10"/>
  <c r="X183" i="10"/>
  <c r="V183" i="10"/>
  <c r="W183" i="10" s="1"/>
  <c r="T183" i="10"/>
  <c r="U183" i="10" s="1"/>
  <c r="K183" i="10"/>
  <c r="J183" i="10"/>
  <c r="I183" i="10"/>
  <c r="A183" i="10"/>
  <c r="AE182" i="10"/>
  <c r="AC182" i="10"/>
  <c r="AA182" i="10"/>
  <c r="AF182" i="10" s="1"/>
  <c r="Y182" i="10"/>
  <c r="X182" i="10"/>
  <c r="V182" i="10"/>
  <c r="W182" i="10" s="1"/>
  <c r="T182" i="10"/>
  <c r="U182" i="10" s="1"/>
  <c r="K182" i="10"/>
  <c r="J182" i="10"/>
  <c r="I182" i="10"/>
  <c r="A182" i="10"/>
  <c r="AE181" i="10"/>
  <c r="AC181" i="10"/>
  <c r="AA181" i="10"/>
  <c r="Y181" i="10"/>
  <c r="X181" i="10"/>
  <c r="V181" i="10"/>
  <c r="W181" i="10" s="1"/>
  <c r="T181" i="10"/>
  <c r="U181" i="10" s="1"/>
  <c r="K181" i="10"/>
  <c r="J181" i="10"/>
  <c r="I181" i="10"/>
  <c r="A181" i="10"/>
  <c r="AE180" i="10"/>
  <c r="AC180" i="10"/>
  <c r="AA180" i="10"/>
  <c r="Y180" i="10"/>
  <c r="X180" i="10"/>
  <c r="V180" i="10"/>
  <c r="W180" i="10" s="1"/>
  <c r="T180" i="10"/>
  <c r="U180" i="10" s="1"/>
  <c r="K180" i="10"/>
  <c r="J180" i="10"/>
  <c r="I180" i="10"/>
  <c r="A180" i="10"/>
  <c r="AE179" i="10"/>
  <c r="AC179" i="10"/>
  <c r="AA179" i="10"/>
  <c r="Y179" i="10"/>
  <c r="X179" i="10"/>
  <c r="V179" i="10"/>
  <c r="W179" i="10" s="1"/>
  <c r="T179" i="10"/>
  <c r="U179" i="10" s="1"/>
  <c r="K179" i="10"/>
  <c r="J179" i="10"/>
  <c r="I179" i="10"/>
  <c r="A179" i="10"/>
  <c r="AE178" i="10"/>
  <c r="AC178" i="10"/>
  <c r="AA178" i="10"/>
  <c r="AF178" i="10" s="1"/>
  <c r="Y178" i="10"/>
  <c r="X178" i="10"/>
  <c r="V178" i="10"/>
  <c r="W178" i="10" s="1"/>
  <c r="T178" i="10"/>
  <c r="U178" i="10" s="1"/>
  <c r="K178" i="10"/>
  <c r="J178" i="10"/>
  <c r="I178" i="10"/>
  <c r="A178" i="10"/>
  <c r="AE177" i="10"/>
  <c r="AC177" i="10"/>
  <c r="AA177" i="10"/>
  <c r="Y177" i="10"/>
  <c r="X177" i="10"/>
  <c r="V177" i="10"/>
  <c r="W177" i="10" s="1"/>
  <c r="T177" i="10"/>
  <c r="U177" i="10" s="1"/>
  <c r="K177" i="10"/>
  <c r="J177" i="10"/>
  <c r="I177" i="10"/>
  <c r="A177" i="10"/>
  <c r="AE176" i="10"/>
  <c r="AC176" i="10"/>
  <c r="AA176" i="10"/>
  <c r="Y176" i="10"/>
  <c r="X176" i="10"/>
  <c r="V176" i="10"/>
  <c r="W176" i="10" s="1"/>
  <c r="T176" i="10"/>
  <c r="U176" i="10" s="1"/>
  <c r="K176" i="10"/>
  <c r="J176" i="10"/>
  <c r="I176" i="10"/>
  <c r="A176" i="10"/>
  <c r="AE175" i="10"/>
  <c r="AC175" i="10"/>
  <c r="AA175" i="10"/>
  <c r="Y175" i="10"/>
  <c r="X175" i="10"/>
  <c r="V175" i="10"/>
  <c r="W175" i="10" s="1"/>
  <c r="T175" i="10"/>
  <c r="U175" i="10" s="1"/>
  <c r="K175" i="10"/>
  <c r="J175" i="10"/>
  <c r="I175" i="10"/>
  <c r="A175" i="10"/>
  <c r="AE174" i="10"/>
  <c r="AC174" i="10"/>
  <c r="AA174" i="10"/>
  <c r="Y174" i="10"/>
  <c r="X174" i="10"/>
  <c r="V174" i="10"/>
  <c r="W174" i="10" s="1"/>
  <c r="T174" i="10"/>
  <c r="U174" i="10" s="1"/>
  <c r="K174" i="10"/>
  <c r="J174" i="10"/>
  <c r="I174" i="10"/>
  <c r="A174" i="10"/>
  <c r="AE173" i="10"/>
  <c r="AC173" i="10"/>
  <c r="AA173" i="10"/>
  <c r="Y173" i="10"/>
  <c r="X173" i="10"/>
  <c r="V173" i="10"/>
  <c r="W173" i="10" s="1"/>
  <c r="T173" i="10"/>
  <c r="U173" i="10" s="1"/>
  <c r="K173" i="10"/>
  <c r="J173" i="10"/>
  <c r="I173" i="10"/>
  <c r="A173" i="10"/>
  <c r="AE172" i="10"/>
  <c r="AC172" i="10"/>
  <c r="AA172" i="10"/>
  <c r="AF172" i="10" s="1"/>
  <c r="Y172" i="10"/>
  <c r="X172" i="10"/>
  <c r="V172" i="10"/>
  <c r="W172" i="10" s="1"/>
  <c r="T172" i="10"/>
  <c r="U172" i="10" s="1"/>
  <c r="K172" i="10"/>
  <c r="J172" i="10"/>
  <c r="I172" i="10"/>
  <c r="A172" i="10"/>
  <c r="AE171" i="10"/>
  <c r="AC171" i="10"/>
  <c r="AA171" i="10"/>
  <c r="Y171" i="10"/>
  <c r="X171" i="10"/>
  <c r="V171" i="10"/>
  <c r="W171" i="10" s="1"/>
  <c r="T171" i="10"/>
  <c r="U171" i="10" s="1"/>
  <c r="K171" i="10"/>
  <c r="J171" i="10"/>
  <c r="I171" i="10"/>
  <c r="A171" i="10"/>
  <c r="AE170" i="10"/>
  <c r="AC170" i="10"/>
  <c r="AA170" i="10"/>
  <c r="Y170" i="10"/>
  <c r="X170" i="10"/>
  <c r="V170" i="10"/>
  <c r="W170" i="10" s="1"/>
  <c r="T170" i="10"/>
  <c r="U170" i="10" s="1"/>
  <c r="K170" i="10"/>
  <c r="J170" i="10"/>
  <c r="I170" i="10"/>
  <c r="A170" i="10"/>
  <c r="AE169" i="10"/>
  <c r="AC169" i="10"/>
  <c r="AA169" i="10"/>
  <c r="Y169" i="10"/>
  <c r="X169" i="10"/>
  <c r="V169" i="10"/>
  <c r="W169" i="10" s="1"/>
  <c r="T169" i="10"/>
  <c r="U169" i="10" s="1"/>
  <c r="K169" i="10"/>
  <c r="J169" i="10"/>
  <c r="I169" i="10"/>
  <c r="A169" i="10"/>
  <c r="AE168" i="10"/>
  <c r="AC168" i="10"/>
  <c r="AA168" i="10"/>
  <c r="Y168" i="10"/>
  <c r="X168" i="10"/>
  <c r="V168" i="10"/>
  <c r="W168" i="10" s="1"/>
  <c r="T168" i="10"/>
  <c r="U168" i="10" s="1"/>
  <c r="K168" i="10"/>
  <c r="J168" i="10"/>
  <c r="I168" i="10"/>
  <c r="A168" i="10"/>
  <c r="AE167" i="10"/>
  <c r="AC167" i="10"/>
  <c r="AA167" i="10"/>
  <c r="Y167" i="10"/>
  <c r="X167" i="10"/>
  <c r="V167" i="10"/>
  <c r="W167" i="10" s="1"/>
  <c r="T167" i="10"/>
  <c r="U167" i="10" s="1"/>
  <c r="K167" i="10"/>
  <c r="J167" i="10"/>
  <c r="I167" i="10"/>
  <c r="A167" i="10"/>
  <c r="AE166" i="10"/>
  <c r="AC166" i="10"/>
  <c r="AA166" i="10"/>
  <c r="Y166" i="10"/>
  <c r="X166" i="10"/>
  <c r="V166" i="10"/>
  <c r="W166" i="10" s="1"/>
  <c r="T166" i="10"/>
  <c r="U166" i="10" s="1"/>
  <c r="K166" i="10"/>
  <c r="J166" i="10"/>
  <c r="I166" i="10"/>
  <c r="A166" i="10"/>
  <c r="AE165" i="10"/>
  <c r="AC165" i="10"/>
  <c r="AA165" i="10"/>
  <c r="Y165" i="10"/>
  <c r="X165" i="10"/>
  <c r="V165" i="10"/>
  <c r="W165" i="10" s="1"/>
  <c r="T165" i="10"/>
  <c r="U165" i="10" s="1"/>
  <c r="K165" i="10"/>
  <c r="J165" i="10"/>
  <c r="I165" i="10"/>
  <c r="A165" i="10"/>
  <c r="AE164" i="10"/>
  <c r="AC164" i="10"/>
  <c r="AA164" i="10"/>
  <c r="Y164" i="10"/>
  <c r="X164" i="10"/>
  <c r="V164" i="10"/>
  <c r="W164" i="10" s="1"/>
  <c r="T164" i="10"/>
  <c r="U164" i="10" s="1"/>
  <c r="K164" i="10"/>
  <c r="J164" i="10"/>
  <c r="I164" i="10"/>
  <c r="A164" i="10"/>
  <c r="AE163" i="10"/>
  <c r="AC163" i="10"/>
  <c r="AA163" i="10"/>
  <c r="Y163" i="10"/>
  <c r="X163" i="10"/>
  <c r="V163" i="10"/>
  <c r="W163" i="10" s="1"/>
  <c r="T163" i="10"/>
  <c r="U163" i="10" s="1"/>
  <c r="K163" i="10"/>
  <c r="J163" i="10"/>
  <c r="I163" i="10"/>
  <c r="A163" i="10"/>
  <c r="AE162" i="10"/>
  <c r="AC162" i="10"/>
  <c r="AA162" i="10"/>
  <c r="Y162" i="10"/>
  <c r="X162" i="10"/>
  <c r="V162" i="10"/>
  <c r="W162" i="10" s="1"/>
  <c r="T162" i="10"/>
  <c r="U162" i="10" s="1"/>
  <c r="K162" i="10"/>
  <c r="J162" i="10"/>
  <c r="I162" i="10"/>
  <c r="A162" i="10"/>
  <c r="AE161" i="10"/>
  <c r="AC161" i="10"/>
  <c r="AA161" i="10"/>
  <c r="Y161" i="10"/>
  <c r="X161" i="10"/>
  <c r="V161" i="10"/>
  <c r="W161" i="10" s="1"/>
  <c r="T161" i="10"/>
  <c r="U161" i="10" s="1"/>
  <c r="K161" i="10"/>
  <c r="J161" i="10"/>
  <c r="I161" i="10"/>
  <c r="A161" i="10"/>
  <c r="AE160" i="10"/>
  <c r="AC160" i="10"/>
  <c r="AA160" i="10"/>
  <c r="Y160" i="10"/>
  <c r="X160" i="10"/>
  <c r="V160" i="10"/>
  <c r="W160" i="10" s="1"/>
  <c r="T160" i="10"/>
  <c r="U160" i="10" s="1"/>
  <c r="K160" i="10"/>
  <c r="J160" i="10"/>
  <c r="I160" i="10"/>
  <c r="A160" i="10"/>
  <c r="AE159" i="10"/>
  <c r="AC159" i="10"/>
  <c r="AA159" i="10"/>
  <c r="Y159" i="10"/>
  <c r="X159" i="10"/>
  <c r="V159" i="10"/>
  <c r="W159" i="10" s="1"/>
  <c r="T159" i="10"/>
  <c r="U159" i="10" s="1"/>
  <c r="K159" i="10"/>
  <c r="J159" i="10"/>
  <c r="I159" i="10"/>
  <c r="A159" i="10"/>
  <c r="AE158" i="10"/>
  <c r="AC158" i="10"/>
  <c r="AA158" i="10"/>
  <c r="Y158" i="10"/>
  <c r="X158" i="10"/>
  <c r="V158" i="10"/>
  <c r="W158" i="10" s="1"/>
  <c r="T158" i="10"/>
  <c r="U158" i="10" s="1"/>
  <c r="K158" i="10"/>
  <c r="J158" i="10"/>
  <c r="I158" i="10"/>
  <c r="A158" i="10"/>
  <c r="AE157" i="10"/>
  <c r="AC157" i="10"/>
  <c r="AA157" i="10"/>
  <c r="Y157" i="10"/>
  <c r="X157" i="10"/>
  <c r="V157" i="10"/>
  <c r="W157" i="10" s="1"/>
  <c r="T157" i="10"/>
  <c r="U157" i="10" s="1"/>
  <c r="K157" i="10"/>
  <c r="J157" i="10"/>
  <c r="I157" i="10"/>
  <c r="A157" i="10"/>
  <c r="AE156" i="10"/>
  <c r="AC156" i="10"/>
  <c r="AA156" i="10"/>
  <c r="Y156" i="10"/>
  <c r="X156" i="10"/>
  <c r="V156" i="10"/>
  <c r="W156" i="10" s="1"/>
  <c r="T156" i="10"/>
  <c r="U156" i="10" s="1"/>
  <c r="K156" i="10"/>
  <c r="J156" i="10"/>
  <c r="I156" i="10"/>
  <c r="A156" i="10"/>
  <c r="AE155" i="10"/>
  <c r="AC155" i="10"/>
  <c r="AA155" i="10"/>
  <c r="Y155" i="10"/>
  <c r="X155" i="10"/>
  <c r="V155" i="10"/>
  <c r="W155" i="10" s="1"/>
  <c r="T155" i="10"/>
  <c r="U155" i="10" s="1"/>
  <c r="K155" i="10"/>
  <c r="J155" i="10"/>
  <c r="I155" i="10"/>
  <c r="A155" i="10"/>
  <c r="AE154" i="10"/>
  <c r="AC154" i="10"/>
  <c r="AA154" i="10"/>
  <c r="Y154" i="10"/>
  <c r="X154" i="10"/>
  <c r="V154" i="10"/>
  <c r="W154" i="10" s="1"/>
  <c r="T154" i="10"/>
  <c r="U154" i="10" s="1"/>
  <c r="K154" i="10"/>
  <c r="J154" i="10"/>
  <c r="I154" i="10"/>
  <c r="A154" i="10"/>
  <c r="AE153" i="10"/>
  <c r="Y153" i="10"/>
  <c r="X153" i="10"/>
  <c r="V153" i="10"/>
  <c r="W153" i="10" s="1"/>
  <c r="T153" i="10"/>
  <c r="U153" i="10" s="1"/>
  <c r="AE152" i="10"/>
  <c r="Y152" i="10"/>
  <c r="X152" i="10"/>
  <c r="V152" i="10"/>
  <c r="W152" i="10" s="1"/>
  <c r="T152" i="10"/>
  <c r="U152" i="10" s="1"/>
  <c r="AE151" i="10"/>
  <c r="Y151" i="10"/>
  <c r="X151" i="10"/>
  <c r="V151" i="10"/>
  <c r="W151" i="10" s="1"/>
  <c r="T151" i="10"/>
  <c r="U151" i="10" s="1"/>
  <c r="AE150" i="10"/>
  <c r="Y150" i="10"/>
  <c r="X150" i="10"/>
  <c r="V150" i="10"/>
  <c r="W150" i="10" s="1"/>
  <c r="T150" i="10"/>
  <c r="U150" i="10" s="1"/>
  <c r="AE149" i="10"/>
  <c r="Y149" i="10"/>
  <c r="X149" i="10"/>
  <c r="V149" i="10"/>
  <c r="W149" i="10" s="1"/>
  <c r="T149" i="10"/>
  <c r="U149" i="10" s="1"/>
  <c r="AE148" i="10"/>
  <c r="Y148" i="10"/>
  <c r="X148" i="10"/>
  <c r="V148" i="10"/>
  <c r="W148" i="10" s="1"/>
  <c r="T148" i="10"/>
  <c r="U148" i="10" s="1"/>
  <c r="AE147" i="10"/>
  <c r="Y147" i="10"/>
  <c r="X147" i="10"/>
  <c r="V147" i="10"/>
  <c r="W147" i="10" s="1"/>
  <c r="T147" i="10"/>
  <c r="U147" i="10" s="1"/>
  <c r="AE146" i="10"/>
  <c r="Y146" i="10"/>
  <c r="X146" i="10"/>
  <c r="V146" i="10"/>
  <c r="W146" i="10" s="1"/>
  <c r="T146" i="10"/>
  <c r="U146" i="10" s="1"/>
  <c r="AE145" i="10"/>
  <c r="Y145" i="10"/>
  <c r="X145" i="10"/>
  <c r="V145" i="10"/>
  <c r="W145" i="10" s="1"/>
  <c r="T145" i="10"/>
  <c r="U145" i="10" s="1"/>
  <c r="AE144" i="10"/>
  <c r="Y144" i="10"/>
  <c r="X144" i="10"/>
  <c r="V144" i="10"/>
  <c r="W144" i="10" s="1"/>
  <c r="T144" i="10"/>
  <c r="U144" i="10" s="1"/>
  <c r="AE143" i="10"/>
  <c r="Y143" i="10"/>
  <c r="X143" i="10"/>
  <c r="V143" i="10"/>
  <c r="W143" i="10" s="1"/>
  <c r="T143" i="10"/>
  <c r="U143" i="10" s="1"/>
  <c r="AE142" i="10"/>
  <c r="Y142" i="10"/>
  <c r="X142" i="10"/>
  <c r="V142" i="10"/>
  <c r="W142" i="10" s="1"/>
  <c r="T142" i="10"/>
  <c r="U142" i="10" s="1"/>
  <c r="AE141" i="10"/>
  <c r="Y141" i="10"/>
  <c r="X141" i="10"/>
  <c r="V141" i="10"/>
  <c r="W141" i="10" s="1"/>
  <c r="T141" i="10"/>
  <c r="U141" i="10" s="1"/>
  <c r="AE140" i="10"/>
  <c r="Y140" i="10"/>
  <c r="X140" i="10"/>
  <c r="V140" i="10"/>
  <c r="W140" i="10" s="1"/>
  <c r="T140" i="10"/>
  <c r="U140" i="10" s="1"/>
  <c r="AE139" i="10"/>
  <c r="Y139" i="10"/>
  <c r="X139" i="10"/>
  <c r="V139" i="10"/>
  <c r="W139" i="10" s="1"/>
  <c r="T139" i="10"/>
  <c r="U139" i="10" s="1"/>
  <c r="AE138" i="10"/>
  <c r="Y138" i="10"/>
  <c r="X138" i="10"/>
  <c r="V138" i="10"/>
  <c r="W138" i="10" s="1"/>
  <c r="T138" i="10"/>
  <c r="U138" i="10" s="1"/>
  <c r="AE137" i="10"/>
  <c r="Y137" i="10"/>
  <c r="X137" i="10"/>
  <c r="V137" i="10"/>
  <c r="W137" i="10" s="1"/>
  <c r="T137" i="10"/>
  <c r="U137" i="10" s="1"/>
  <c r="AE136" i="10"/>
  <c r="Y136" i="10"/>
  <c r="X136" i="10"/>
  <c r="V136" i="10"/>
  <c r="W136" i="10" s="1"/>
  <c r="T136" i="10"/>
  <c r="U136" i="10" s="1"/>
  <c r="AE135" i="10"/>
  <c r="Y135" i="10"/>
  <c r="X135" i="10"/>
  <c r="V135" i="10"/>
  <c r="W135" i="10" s="1"/>
  <c r="T135" i="10"/>
  <c r="U135" i="10" s="1"/>
  <c r="AE134" i="10"/>
  <c r="Y134" i="10"/>
  <c r="X134" i="10"/>
  <c r="V134" i="10"/>
  <c r="W134" i="10" s="1"/>
  <c r="T134" i="10"/>
  <c r="U134" i="10" s="1"/>
  <c r="AE133" i="10"/>
  <c r="Y133" i="10"/>
  <c r="X133" i="10"/>
  <c r="V133" i="10"/>
  <c r="W133" i="10" s="1"/>
  <c r="T133" i="10"/>
  <c r="U133" i="10" s="1"/>
  <c r="AE132" i="10"/>
  <c r="Y132" i="10"/>
  <c r="X132" i="10"/>
  <c r="V132" i="10"/>
  <c r="W132" i="10" s="1"/>
  <c r="T132" i="10"/>
  <c r="U132" i="10" s="1"/>
  <c r="AE131" i="10"/>
  <c r="Y131" i="10"/>
  <c r="X131" i="10"/>
  <c r="V131" i="10"/>
  <c r="W131" i="10" s="1"/>
  <c r="T131" i="10"/>
  <c r="U131" i="10" s="1"/>
  <c r="AE130" i="10"/>
  <c r="Y130" i="10"/>
  <c r="X130" i="10"/>
  <c r="V130" i="10"/>
  <c r="W130" i="10" s="1"/>
  <c r="T130" i="10"/>
  <c r="U130" i="10" s="1"/>
  <c r="AE129" i="10"/>
  <c r="Y129" i="10"/>
  <c r="X129" i="10"/>
  <c r="V129" i="10"/>
  <c r="W129" i="10" s="1"/>
  <c r="T129" i="10"/>
  <c r="U129" i="10" s="1"/>
  <c r="AE128" i="10"/>
  <c r="Y128" i="10"/>
  <c r="X128" i="10"/>
  <c r="V128" i="10"/>
  <c r="W128" i="10" s="1"/>
  <c r="T128" i="10"/>
  <c r="U128" i="10" s="1"/>
  <c r="AE127" i="10"/>
  <c r="Y127" i="10"/>
  <c r="X127" i="10"/>
  <c r="V127" i="10"/>
  <c r="W127" i="10" s="1"/>
  <c r="T127" i="10"/>
  <c r="U127" i="10" s="1"/>
  <c r="AE126" i="10"/>
  <c r="Y126" i="10"/>
  <c r="X126" i="10"/>
  <c r="V126" i="10"/>
  <c r="W126" i="10" s="1"/>
  <c r="T126" i="10"/>
  <c r="U126" i="10" s="1"/>
  <c r="AE125" i="10"/>
  <c r="Y125" i="10"/>
  <c r="X125" i="10"/>
  <c r="V125" i="10"/>
  <c r="W125" i="10" s="1"/>
  <c r="T125" i="10"/>
  <c r="U125" i="10" s="1"/>
  <c r="AE124" i="10"/>
  <c r="Y124" i="10"/>
  <c r="X124" i="10"/>
  <c r="V124" i="10"/>
  <c r="W124" i="10" s="1"/>
  <c r="T124" i="10"/>
  <c r="U124" i="10" s="1"/>
  <c r="AE123" i="10"/>
  <c r="Y123" i="10"/>
  <c r="X123" i="10"/>
  <c r="V123" i="10"/>
  <c r="W123" i="10" s="1"/>
  <c r="T123" i="10"/>
  <c r="U123" i="10" s="1"/>
  <c r="AE122" i="10"/>
  <c r="Y122" i="10"/>
  <c r="X122" i="10"/>
  <c r="V122" i="10"/>
  <c r="W122" i="10" s="1"/>
  <c r="T122" i="10"/>
  <c r="U122" i="10" s="1"/>
  <c r="AE121" i="10"/>
  <c r="Y121" i="10"/>
  <c r="X121" i="10"/>
  <c r="V121" i="10"/>
  <c r="W121" i="10" s="1"/>
  <c r="T121" i="10"/>
  <c r="U121" i="10" s="1"/>
  <c r="AE120" i="10"/>
  <c r="Y120" i="10"/>
  <c r="X120" i="10"/>
  <c r="V120" i="10"/>
  <c r="W120" i="10" s="1"/>
  <c r="T120" i="10"/>
  <c r="U120" i="10" s="1"/>
  <c r="AE119" i="10"/>
  <c r="Y119" i="10"/>
  <c r="X119" i="10"/>
  <c r="V119" i="10"/>
  <c r="W119" i="10" s="1"/>
  <c r="T119" i="10"/>
  <c r="U119" i="10" s="1"/>
  <c r="AE118" i="10"/>
  <c r="Y118" i="10"/>
  <c r="X118" i="10"/>
  <c r="V118" i="10"/>
  <c r="W118" i="10" s="1"/>
  <c r="T118" i="10"/>
  <c r="U118" i="10" s="1"/>
  <c r="AE117" i="10"/>
  <c r="Y117" i="10"/>
  <c r="X117" i="10"/>
  <c r="V117" i="10"/>
  <c r="W117" i="10" s="1"/>
  <c r="T117" i="10"/>
  <c r="U117" i="10" s="1"/>
  <c r="AE116" i="10"/>
  <c r="Y116" i="10"/>
  <c r="X116" i="10"/>
  <c r="V116" i="10"/>
  <c r="W116" i="10" s="1"/>
  <c r="T116" i="10"/>
  <c r="U116" i="10" s="1"/>
  <c r="AE115" i="10"/>
  <c r="Y115" i="10"/>
  <c r="X115" i="10"/>
  <c r="V115" i="10"/>
  <c r="W115" i="10" s="1"/>
  <c r="T115" i="10"/>
  <c r="U115" i="10" s="1"/>
  <c r="AE114" i="10"/>
  <c r="Y114" i="10"/>
  <c r="X114" i="10"/>
  <c r="V114" i="10"/>
  <c r="W114" i="10" s="1"/>
  <c r="T114" i="10"/>
  <c r="U114" i="10" s="1"/>
  <c r="AE113" i="10"/>
  <c r="Y113" i="10"/>
  <c r="X113" i="10"/>
  <c r="V113" i="10"/>
  <c r="W113" i="10" s="1"/>
  <c r="T113" i="10"/>
  <c r="U113" i="10" s="1"/>
  <c r="AE112" i="10"/>
  <c r="Y112" i="10"/>
  <c r="X112" i="10"/>
  <c r="V112" i="10"/>
  <c r="W112" i="10" s="1"/>
  <c r="T112" i="10"/>
  <c r="U112" i="10" s="1"/>
  <c r="AE111" i="10"/>
  <c r="Y111" i="10"/>
  <c r="X111" i="10"/>
  <c r="V111" i="10"/>
  <c r="W111" i="10" s="1"/>
  <c r="T111" i="10"/>
  <c r="U111" i="10" s="1"/>
  <c r="AE110" i="10"/>
  <c r="Y110" i="10"/>
  <c r="X110" i="10"/>
  <c r="V110" i="10"/>
  <c r="W110" i="10" s="1"/>
  <c r="T110" i="10"/>
  <c r="U110" i="10" s="1"/>
  <c r="AE109" i="10"/>
  <c r="Y109" i="10"/>
  <c r="X109" i="10"/>
  <c r="V109" i="10"/>
  <c r="W109" i="10" s="1"/>
  <c r="T109" i="10"/>
  <c r="U109" i="10" s="1"/>
  <c r="AE108" i="10"/>
  <c r="Y108" i="10"/>
  <c r="X108" i="10"/>
  <c r="V108" i="10"/>
  <c r="W108" i="10" s="1"/>
  <c r="T108" i="10"/>
  <c r="U108" i="10" s="1"/>
  <c r="AE107" i="10"/>
  <c r="Y107" i="10"/>
  <c r="X107" i="10"/>
  <c r="V107" i="10"/>
  <c r="W107" i="10" s="1"/>
  <c r="T107" i="10"/>
  <c r="U107" i="10" s="1"/>
  <c r="AE106" i="10"/>
  <c r="Y106" i="10"/>
  <c r="X106" i="10"/>
  <c r="V106" i="10"/>
  <c r="W106" i="10" s="1"/>
  <c r="T106" i="10"/>
  <c r="U106" i="10" s="1"/>
  <c r="AE105" i="10"/>
  <c r="Y105" i="10"/>
  <c r="X105" i="10"/>
  <c r="V105" i="10"/>
  <c r="W105" i="10" s="1"/>
  <c r="T105" i="10"/>
  <c r="U105" i="10" s="1"/>
  <c r="AE104" i="10"/>
  <c r="Y104" i="10"/>
  <c r="X104" i="10"/>
  <c r="V104" i="10"/>
  <c r="W104" i="10" s="1"/>
  <c r="T104" i="10"/>
  <c r="U104" i="10" s="1"/>
  <c r="AE103" i="10"/>
  <c r="Y103" i="10"/>
  <c r="X103" i="10"/>
  <c r="V103" i="10"/>
  <c r="W103" i="10" s="1"/>
  <c r="T103" i="10"/>
  <c r="U103" i="10" s="1"/>
  <c r="AE102" i="10"/>
  <c r="Y102" i="10"/>
  <c r="X102" i="10"/>
  <c r="V102" i="10"/>
  <c r="W102" i="10" s="1"/>
  <c r="T102" i="10"/>
  <c r="U102" i="10" s="1"/>
  <c r="AE101" i="10"/>
  <c r="Y101" i="10"/>
  <c r="X101" i="10"/>
  <c r="V101" i="10"/>
  <c r="W101" i="10" s="1"/>
  <c r="T101" i="10"/>
  <c r="U101" i="10" s="1"/>
  <c r="AE100" i="10"/>
  <c r="Y100" i="10"/>
  <c r="X100" i="10"/>
  <c r="V100" i="10"/>
  <c r="W100" i="10" s="1"/>
  <c r="T100" i="10"/>
  <c r="U100" i="10" s="1"/>
  <c r="AE99" i="10"/>
  <c r="Y99" i="10"/>
  <c r="X99" i="10"/>
  <c r="V99" i="10"/>
  <c r="W99" i="10" s="1"/>
  <c r="T99" i="10"/>
  <c r="U99" i="10" s="1"/>
  <c r="AE98" i="10"/>
  <c r="Y98" i="10"/>
  <c r="X98" i="10"/>
  <c r="V98" i="10"/>
  <c r="W98" i="10" s="1"/>
  <c r="T98" i="10"/>
  <c r="U98" i="10" s="1"/>
  <c r="AE97" i="10"/>
  <c r="Y97" i="10"/>
  <c r="X97" i="10"/>
  <c r="V97" i="10"/>
  <c r="W97" i="10" s="1"/>
  <c r="T97" i="10"/>
  <c r="U97" i="10" s="1"/>
  <c r="AE96" i="10"/>
  <c r="Y96" i="10"/>
  <c r="X96" i="10"/>
  <c r="V96" i="10"/>
  <c r="W96" i="10" s="1"/>
  <c r="T96" i="10"/>
  <c r="U96" i="10" s="1"/>
  <c r="AE95" i="10"/>
  <c r="Y95" i="10"/>
  <c r="X95" i="10"/>
  <c r="V95" i="10"/>
  <c r="W95" i="10" s="1"/>
  <c r="T95" i="10"/>
  <c r="U95" i="10" s="1"/>
  <c r="AE94" i="10"/>
  <c r="Y94" i="10"/>
  <c r="X94" i="10"/>
  <c r="V94" i="10"/>
  <c r="W94" i="10" s="1"/>
  <c r="T94" i="10"/>
  <c r="U94" i="10" s="1"/>
  <c r="AE93" i="10"/>
  <c r="Y93" i="10"/>
  <c r="X93" i="10"/>
  <c r="V93" i="10"/>
  <c r="W93" i="10" s="1"/>
  <c r="T93" i="10"/>
  <c r="U93" i="10" s="1"/>
  <c r="AE92" i="10"/>
  <c r="Y92" i="10"/>
  <c r="X92" i="10"/>
  <c r="V92" i="10"/>
  <c r="W92" i="10" s="1"/>
  <c r="T92" i="10"/>
  <c r="U92" i="10" s="1"/>
  <c r="AE91" i="10"/>
  <c r="Y91" i="10"/>
  <c r="X91" i="10"/>
  <c r="V91" i="10"/>
  <c r="W91" i="10" s="1"/>
  <c r="T91" i="10"/>
  <c r="U91" i="10" s="1"/>
  <c r="AE90" i="10"/>
  <c r="Y90" i="10"/>
  <c r="X90" i="10"/>
  <c r="V90" i="10"/>
  <c r="W90" i="10" s="1"/>
  <c r="T90" i="10"/>
  <c r="U90" i="10" s="1"/>
  <c r="AE89" i="10"/>
  <c r="Y89" i="10"/>
  <c r="X89" i="10"/>
  <c r="V89" i="10"/>
  <c r="W89" i="10" s="1"/>
  <c r="T89" i="10"/>
  <c r="U89" i="10" s="1"/>
  <c r="AE88" i="10"/>
  <c r="Y88" i="10"/>
  <c r="X88" i="10"/>
  <c r="V88" i="10"/>
  <c r="W88" i="10" s="1"/>
  <c r="T88" i="10"/>
  <c r="U88" i="10" s="1"/>
  <c r="AE87" i="10"/>
  <c r="Y87" i="10"/>
  <c r="X87" i="10"/>
  <c r="V87" i="10"/>
  <c r="W87" i="10" s="1"/>
  <c r="T87" i="10"/>
  <c r="U87" i="10" s="1"/>
  <c r="AE86" i="10"/>
  <c r="Y86" i="10"/>
  <c r="X86" i="10"/>
  <c r="V86" i="10"/>
  <c r="W86" i="10" s="1"/>
  <c r="T86" i="10"/>
  <c r="U86" i="10" s="1"/>
  <c r="AE85" i="10"/>
  <c r="Y85" i="10"/>
  <c r="X85" i="10"/>
  <c r="V85" i="10"/>
  <c r="W85" i="10" s="1"/>
  <c r="T85" i="10"/>
  <c r="U85" i="10" s="1"/>
  <c r="AE84" i="10"/>
  <c r="Y84" i="10"/>
  <c r="X84" i="10"/>
  <c r="V84" i="10"/>
  <c r="W84" i="10" s="1"/>
  <c r="T84" i="10"/>
  <c r="U84" i="10" s="1"/>
  <c r="AE83" i="10"/>
  <c r="Y83" i="10"/>
  <c r="X83" i="10"/>
  <c r="V83" i="10"/>
  <c r="W83" i="10" s="1"/>
  <c r="T83" i="10"/>
  <c r="U83" i="10" s="1"/>
  <c r="AE82" i="10"/>
  <c r="Y82" i="10"/>
  <c r="X82" i="10"/>
  <c r="V82" i="10"/>
  <c r="W82" i="10" s="1"/>
  <c r="T82" i="10"/>
  <c r="U82" i="10" s="1"/>
  <c r="AE81" i="10"/>
  <c r="Y81" i="10"/>
  <c r="X81" i="10"/>
  <c r="V81" i="10"/>
  <c r="W81" i="10" s="1"/>
  <c r="T81" i="10"/>
  <c r="U81" i="10" s="1"/>
  <c r="AE80" i="10"/>
  <c r="Y80" i="10"/>
  <c r="X80" i="10"/>
  <c r="V80" i="10"/>
  <c r="W80" i="10" s="1"/>
  <c r="T80" i="10"/>
  <c r="U80" i="10" s="1"/>
  <c r="AE79" i="10"/>
  <c r="Y79" i="10"/>
  <c r="X79" i="10"/>
  <c r="V79" i="10"/>
  <c r="W79" i="10" s="1"/>
  <c r="T79" i="10"/>
  <c r="U79" i="10" s="1"/>
  <c r="AE78" i="10"/>
  <c r="Y78" i="10"/>
  <c r="X78" i="10"/>
  <c r="V78" i="10"/>
  <c r="W78" i="10" s="1"/>
  <c r="T78" i="10"/>
  <c r="U78" i="10" s="1"/>
  <c r="AE77" i="10"/>
  <c r="Y77" i="10"/>
  <c r="X77" i="10"/>
  <c r="V77" i="10"/>
  <c r="W77" i="10" s="1"/>
  <c r="T77" i="10"/>
  <c r="U77" i="10" s="1"/>
  <c r="AE76" i="10"/>
  <c r="Y76" i="10"/>
  <c r="X76" i="10"/>
  <c r="V76" i="10"/>
  <c r="W76" i="10" s="1"/>
  <c r="T76" i="10"/>
  <c r="U76" i="10" s="1"/>
  <c r="AE75" i="10"/>
  <c r="Y75" i="10"/>
  <c r="X75" i="10"/>
  <c r="V75" i="10"/>
  <c r="W75" i="10" s="1"/>
  <c r="T75" i="10"/>
  <c r="U75" i="10" s="1"/>
  <c r="AE74" i="10"/>
  <c r="Y74" i="10"/>
  <c r="X74" i="10"/>
  <c r="V74" i="10"/>
  <c r="W74" i="10" s="1"/>
  <c r="T74" i="10"/>
  <c r="U74" i="10" s="1"/>
  <c r="AE73" i="10"/>
  <c r="Y73" i="10"/>
  <c r="X73" i="10"/>
  <c r="V73" i="10"/>
  <c r="W73" i="10" s="1"/>
  <c r="T73" i="10"/>
  <c r="U73" i="10" s="1"/>
  <c r="AE72" i="10"/>
  <c r="Y72" i="10"/>
  <c r="X72" i="10"/>
  <c r="V72" i="10"/>
  <c r="W72" i="10" s="1"/>
  <c r="T72" i="10"/>
  <c r="U72" i="10" s="1"/>
  <c r="AE71" i="10"/>
  <c r="Y71" i="10"/>
  <c r="X71" i="10"/>
  <c r="V71" i="10"/>
  <c r="W71" i="10" s="1"/>
  <c r="T71" i="10"/>
  <c r="U71" i="10" s="1"/>
  <c r="AE70" i="10"/>
  <c r="Y70" i="10"/>
  <c r="X70" i="10"/>
  <c r="V70" i="10"/>
  <c r="W70" i="10" s="1"/>
  <c r="T70" i="10"/>
  <c r="U70" i="10" s="1"/>
  <c r="AE69" i="10"/>
  <c r="Y69" i="10"/>
  <c r="X69" i="10"/>
  <c r="V69" i="10"/>
  <c r="W69" i="10" s="1"/>
  <c r="T69" i="10"/>
  <c r="U69" i="10" s="1"/>
  <c r="AE68" i="10"/>
  <c r="Y68" i="10"/>
  <c r="X68" i="10"/>
  <c r="V68" i="10"/>
  <c r="W68" i="10" s="1"/>
  <c r="T68" i="10"/>
  <c r="U68" i="10" s="1"/>
  <c r="AE67" i="10"/>
  <c r="Y67" i="10"/>
  <c r="X67" i="10"/>
  <c r="V67" i="10"/>
  <c r="W67" i="10" s="1"/>
  <c r="T67" i="10"/>
  <c r="U67" i="10" s="1"/>
  <c r="AE66" i="10"/>
  <c r="Y66" i="10"/>
  <c r="X66" i="10"/>
  <c r="V66" i="10"/>
  <c r="W66" i="10" s="1"/>
  <c r="T66" i="10"/>
  <c r="U66" i="10" s="1"/>
  <c r="AE65" i="10"/>
  <c r="Y65" i="10"/>
  <c r="X65" i="10"/>
  <c r="V65" i="10"/>
  <c r="W65" i="10" s="1"/>
  <c r="T65" i="10"/>
  <c r="U65" i="10" s="1"/>
  <c r="AE64" i="10"/>
  <c r="Y64" i="10"/>
  <c r="X64" i="10"/>
  <c r="V64" i="10"/>
  <c r="W64" i="10" s="1"/>
  <c r="T64" i="10"/>
  <c r="U64" i="10" s="1"/>
  <c r="AE63" i="10"/>
  <c r="Y63" i="10"/>
  <c r="X63" i="10"/>
  <c r="V63" i="10"/>
  <c r="W63" i="10" s="1"/>
  <c r="T63" i="10"/>
  <c r="U63" i="10" s="1"/>
  <c r="AE62" i="10"/>
  <c r="Y62" i="10"/>
  <c r="X62" i="10"/>
  <c r="V62" i="10"/>
  <c r="W62" i="10" s="1"/>
  <c r="T62" i="10"/>
  <c r="U62" i="10" s="1"/>
  <c r="AE61" i="10"/>
  <c r="Y61" i="10"/>
  <c r="X61" i="10"/>
  <c r="V61" i="10"/>
  <c r="W61" i="10" s="1"/>
  <c r="T61" i="10"/>
  <c r="U61" i="10" s="1"/>
  <c r="AE60" i="10"/>
  <c r="Y60" i="10"/>
  <c r="X60" i="10"/>
  <c r="V60" i="10"/>
  <c r="W60" i="10" s="1"/>
  <c r="T60" i="10"/>
  <c r="U60" i="10" s="1"/>
  <c r="AE59" i="10"/>
  <c r="Y59" i="10"/>
  <c r="X59" i="10"/>
  <c r="V59" i="10"/>
  <c r="W59" i="10" s="1"/>
  <c r="T59" i="10"/>
  <c r="U59" i="10" s="1"/>
  <c r="AE58" i="10"/>
  <c r="Y58" i="10"/>
  <c r="X58" i="10"/>
  <c r="V58" i="10"/>
  <c r="W58" i="10" s="1"/>
  <c r="T58" i="10"/>
  <c r="U58" i="10" s="1"/>
  <c r="AE57" i="10"/>
  <c r="Y57" i="10"/>
  <c r="X57" i="10"/>
  <c r="V57" i="10"/>
  <c r="W57" i="10" s="1"/>
  <c r="T57" i="10"/>
  <c r="U57" i="10" s="1"/>
  <c r="AE56" i="10"/>
  <c r="Y56" i="10"/>
  <c r="X56" i="10"/>
  <c r="V56" i="10"/>
  <c r="W56" i="10" s="1"/>
  <c r="T56" i="10"/>
  <c r="U56" i="10" s="1"/>
  <c r="AE55" i="10"/>
  <c r="Y55" i="10"/>
  <c r="X55" i="10"/>
  <c r="V55" i="10"/>
  <c r="W55" i="10" s="1"/>
  <c r="T55" i="10"/>
  <c r="U55" i="10" s="1"/>
  <c r="AE54" i="10"/>
  <c r="Y54" i="10"/>
  <c r="X54" i="10"/>
  <c r="V54" i="10"/>
  <c r="W54" i="10" s="1"/>
  <c r="T54" i="10"/>
  <c r="U54" i="10" s="1"/>
  <c r="AE53" i="10"/>
  <c r="Y53" i="10"/>
  <c r="X53" i="10"/>
  <c r="V53" i="10"/>
  <c r="W53" i="10" s="1"/>
  <c r="T53" i="10"/>
  <c r="U53" i="10" s="1"/>
  <c r="AE52" i="10"/>
  <c r="Y52" i="10"/>
  <c r="X52" i="10"/>
  <c r="V52" i="10"/>
  <c r="W52" i="10" s="1"/>
  <c r="T52" i="10"/>
  <c r="U52" i="10" s="1"/>
  <c r="AE51" i="10"/>
  <c r="Y51" i="10"/>
  <c r="X51" i="10"/>
  <c r="V51" i="10"/>
  <c r="W51" i="10" s="1"/>
  <c r="T51" i="10"/>
  <c r="U51" i="10" s="1"/>
  <c r="AE50" i="10"/>
  <c r="Y50" i="10"/>
  <c r="X50" i="10"/>
  <c r="V50" i="10"/>
  <c r="W50" i="10" s="1"/>
  <c r="T50" i="10"/>
  <c r="U50" i="10" s="1"/>
  <c r="AE49" i="10"/>
  <c r="Y49" i="10"/>
  <c r="X49" i="10"/>
  <c r="V49" i="10"/>
  <c r="W49" i="10" s="1"/>
  <c r="T49" i="10"/>
  <c r="U49" i="10" s="1"/>
  <c r="AE48" i="10"/>
  <c r="Y48" i="10"/>
  <c r="X48" i="10"/>
  <c r="V48" i="10"/>
  <c r="W48" i="10" s="1"/>
  <c r="T48" i="10"/>
  <c r="U48" i="10" s="1"/>
  <c r="AE47" i="10"/>
  <c r="Y47" i="10"/>
  <c r="X47" i="10"/>
  <c r="V47" i="10"/>
  <c r="W47" i="10" s="1"/>
  <c r="T47" i="10"/>
  <c r="U47" i="10" s="1"/>
  <c r="AE46" i="10"/>
  <c r="Y46" i="10"/>
  <c r="X46" i="10"/>
  <c r="V46" i="10"/>
  <c r="W46" i="10" s="1"/>
  <c r="T46" i="10"/>
  <c r="U46" i="10" s="1"/>
  <c r="AE45" i="10"/>
  <c r="Y45" i="10"/>
  <c r="X45" i="10"/>
  <c r="V45" i="10"/>
  <c r="W45" i="10" s="1"/>
  <c r="T45" i="10"/>
  <c r="U45" i="10" s="1"/>
  <c r="AE44" i="10"/>
  <c r="Y44" i="10"/>
  <c r="X44" i="10"/>
  <c r="V44" i="10"/>
  <c r="W44" i="10" s="1"/>
  <c r="T44" i="10"/>
  <c r="U44" i="10" s="1"/>
  <c r="AE43" i="10"/>
  <c r="Y43" i="10"/>
  <c r="X43" i="10"/>
  <c r="V43" i="10"/>
  <c r="W43" i="10" s="1"/>
  <c r="T43" i="10"/>
  <c r="U43" i="10" s="1"/>
  <c r="AE42" i="10"/>
  <c r="Y42" i="10"/>
  <c r="X42" i="10"/>
  <c r="V42" i="10"/>
  <c r="W42" i="10" s="1"/>
  <c r="T42" i="10"/>
  <c r="U42" i="10" s="1"/>
  <c r="AE41" i="10"/>
  <c r="Y41" i="10"/>
  <c r="X41" i="10"/>
  <c r="V41" i="10"/>
  <c r="W41" i="10" s="1"/>
  <c r="T41" i="10"/>
  <c r="U41" i="10" s="1"/>
  <c r="AE40" i="10"/>
  <c r="Y40" i="10"/>
  <c r="X40" i="10"/>
  <c r="V40" i="10"/>
  <c r="W40" i="10" s="1"/>
  <c r="T40" i="10"/>
  <c r="U40" i="10" s="1"/>
  <c r="AE39" i="10"/>
  <c r="Y39" i="10"/>
  <c r="X39" i="10"/>
  <c r="V39" i="10"/>
  <c r="W39" i="10" s="1"/>
  <c r="T39" i="10"/>
  <c r="U39" i="10" s="1"/>
  <c r="AE38" i="10"/>
  <c r="Y38" i="10"/>
  <c r="X38" i="10"/>
  <c r="V38" i="10"/>
  <c r="W38" i="10" s="1"/>
  <c r="T38" i="10"/>
  <c r="U38" i="10" s="1"/>
  <c r="AE37" i="10"/>
  <c r="Y37" i="10"/>
  <c r="X37" i="10"/>
  <c r="V37" i="10"/>
  <c r="W37" i="10" s="1"/>
  <c r="T37" i="10"/>
  <c r="U37" i="10" s="1"/>
  <c r="AE36" i="10"/>
  <c r="Y36" i="10"/>
  <c r="X36" i="10"/>
  <c r="V36" i="10"/>
  <c r="W36" i="10" s="1"/>
  <c r="T36" i="10"/>
  <c r="U36" i="10" s="1"/>
  <c r="AE35" i="10"/>
  <c r="Y35" i="10"/>
  <c r="X35" i="10"/>
  <c r="V35" i="10"/>
  <c r="W35" i="10" s="1"/>
  <c r="T35" i="10"/>
  <c r="U35" i="10" s="1"/>
  <c r="AE34" i="10"/>
  <c r="Y34" i="10"/>
  <c r="X34" i="10"/>
  <c r="V34" i="10"/>
  <c r="W34" i="10" s="1"/>
  <c r="T34" i="10"/>
  <c r="U34" i="10" s="1"/>
  <c r="AE33" i="10"/>
  <c r="Y33" i="10"/>
  <c r="X33" i="10"/>
  <c r="V33" i="10"/>
  <c r="W33" i="10" s="1"/>
  <c r="T33" i="10"/>
  <c r="U33" i="10" s="1"/>
  <c r="AE32" i="10"/>
  <c r="Y32" i="10"/>
  <c r="X32" i="10"/>
  <c r="V32" i="10"/>
  <c r="W32" i="10" s="1"/>
  <c r="T32" i="10"/>
  <c r="U32" i="10" s="1"/>
  <c r="AE31" i="10"/>
  <c r="Y31" i="10"/>
  <c r="X31" i="10"/>
  <c r="V31" i="10"/>
  <c r="W31" i="10" s="1"/>
  <c r="T31" i="10"/>
  <c r="U31" i="10" s="1"/>
  <c r="AE30" i="10"/>
  <c r="Y30" i="10"/>
  <c r="X30" i="10"/>
  <c r="V30" i="10"/>
  <c r="W30" i="10" s="1"/>
  <c r="T30" i="10"/>
  <c r="U30" i="10" s="1"/>
  <c r="AE29" i="10"/>
  <c r="Y29" i="10"/>
  <c r="X29" i="10"/>
  <c r="V29" i="10"/>
  <c r="W29" i="10" s="1"/>
  <c r="T29" i="10"/>
  <c r="U29" i="10" s="1"/>
  <c r="AE28" i="10"/>
  <c r="Y28" i="10"/>
  <c r="X28" i="10"/>
  <c r="V28" i="10"/>
  <c r="W28" i="10" s="1"/>
  <c r="T28" i="10"/>
  <c r="U28" i="10" s="1"/>
  <c r="AE27" i="10"/>
  <c r="Y27" i="10"/>
  <c r="X27" i="10"/>
  <c r="V27" i="10"/>
  <c r="W27" i="10" s="1"/>
  <c r="T27" i="10"/>
  <c r="U27" i="10" s="1"/>
  <c r="AE26" i="10"/>
  <c r="Y26" i="10"/>
  <c r="X26" i="10"/>
  <c r="V26" i="10"/>
  <c r="W26" i="10" s="1"/>
  <c r="T26" i="10"/>
  <c r="U26" i="10" s="1"/>
  <c r="AE25" i="10"/>
  <c r="Y25" i="10"/>
  <c r="X25" i="10"/>
  <c r="V25" i="10"/>
  <c r="W25" i="10" s="1"/>
  <c r="T25" i="10"/>
  <c r="U25" i="10" s="1"/>
  <c r="AE24" i="10"/>
  <c r="Y24" i="10"/>
  <c r="X24" i="10"/>
  <c r="V24" i="10"/>
  <c r="W24" i="10" s="1"/>
  <c r="T24" i="10"/>
  <c r="U24" i="10" s="1"/>
  <c r="AE23" i="10"/>
  <c r="Y23" i="10"/>
  <c r="X23" i="10"/>
  <c r="V23" i="10"/>
  <c r="W23" i="10" s="1"/>
  <c r="T23" i="10"/>
  <c r="U23" i="10" s="1"/>
  <c r="AE22" i="10"/>
  <c r="Y22" i="10"/>
  <c r="X22" i="10"/>
  <c r="V22" i="10"/>
  <c r="W22" i="10" s="1"/>
  <c r="T22" i="10"/>
  <c r="U22" i="10" s="1"/>
  <c r="AE21" i="10"/>
  <c r="Y21" i="10"/>
  <c r="X21" i="10"/>
  <c r="V21" i="10"/>
  <c r="W21" i="10" s="1"/>
  <c r="T21" i="10"/>
  <c r="U21" i="10" s="1"/>
  <c r="AE20" i="10"/>
  <c r="Y20" i="10"/>
  <c r="X20" i="10"/>
  <c r="V20" i="10"/>
  <c r="W20" i="10" s="1"/>
  <c r="T20" i="10"/>
  <c r="U20" i="10" s="1"/>
  <c r="AE19" i="10"/>
  <c r="Y19" i="10"/>
  <c r="X19" i="10"/>
  <c r="V19" i="10"/>
  <c r="W19" i="10" s="1"/>
  <c r="T19" i="10"/>
  <c r="U19" i="10" s="1"/>
  <c r="AE18" i="10"/>
  <c r="Y18" i="10"/>
  <c r="X18" i="10"/>
  <c r="V18" i="10"/>
  <c r="W18" i="10" s="1"/>
  <c r="T18" i="10"/>
  <c r="U18" i="10" s="1"/>
  <c r="AE17" i="10"/>
  <c r="Y17" i="10"/>
  <c r="X17" i="10"/>
  <c r="V17" i="10"/>
  <c r="W17" i="10" s="1"/>
  <c r="T17" i="10"/>
  <c r="U17" i="10" s="1"/>
  <c r="AE16" i="10"/>
  <c r="Y16" i="10"/>
  <c r="X16" i="10"/>
  <c r="V16" i="10"/>
  <c r="W16" i="10" s="1"/>
  <c r="T16" i="10"/>
  <c r="U16" i="10" s="1"/>
  <c r="AE15" i="10"/>
  <c r="Y15" i="10"/>
  <c r="X15" i="10"/>
  <c r="V15" i="10"/>
  <c r="W15" i="10" s="1"/>
  <c r="T15" i="10"/>
  <c r="U15" i="10" s="1"/>
  <c r="AE14" i="10"/>
  <c r="Y14" i="10"/>
  <c r="X14" i="10"/>
  <c r="V14" i="10"/>
  <c r="W14" i="10" s="1"/>
  <c r="T14" i="10"/>
  <c r="U14" i="10" s="1"/>
  <c r="AE13" i="10"/>
  <c r="Y13" i="10"/>
  <c r="X13" i="10"/>
  <c r="V13" i="10"/>
  <c r="W13" i="10" s="1"/>
  <c r="T13" i="10"/>
  <c r="U13" i="10" s="1"/>
  <c r="AE12" i="10"/>
  <c r="Y12" i="10"/>
  <c r="X12" i="10"/>
  <c r="V12" i="10"/>
  <c r="W12" i="10" s="1"/>
  <c r="T12" i="10"/>
  <c r="U12" i="10" s="1"/>
  <c r="F3" i="10"/>
  <c r="E3" i="10"/>
  <c r="AE11" i="10"/>
  <c r="Y11" i="10"/>
  <c r="X11" i="10"/>
  <c r="V11" i="10"/>
  <c r="W11" i="10" s="1"/>
  <c r="T11" i="10"/>
  <c r="U11" i="10" s="1"/>
  <c r="AE10" i="10"/>
  <c r="Y10" i="10"/>
  <c r="X10" i="10"/>
  <c r="V10" i="10"/>
  <c r="W10" i="10" s="1"/>
  <c r="T10" i="10"/>
  <c r="U10" i="10" s="1"/>
  <c r="AE9" i="10"/>
  <c r="Y9" i="10"/>
  <c r="X9" i="10"/>
  <c r="V9" i="10"/>
  <c r="W9" i="10" s="1"/>
  <c r="T9" i="10"/>
  <c r="U9" i="10" s="1"/>
  <c r="AE8" i="10"/>
  <c r="Y8" i="10"/>
  <c r="X8" i="10"/>
  <c r="V8" i="10"/>
  <c r="W8" i="10" s="1"/>
  <c r="T8" i="10"/>
  <c r="U8" i="10" s="1"/>
  <c r="B3" i="10"/>
  <c r="AE7" i="10"/>
  <c r="Y7" i="10"/>
  <c r="X7" i="10"/>
  <c r="V7" i="10"/>
  <c r="W7" i="10" s="1"/>
  <c r="T7" i="10"/>
  <c r="U7" i="10" s="1"/>
  <c r="AE6" i="10"/>
  <c r="AC6" i="10"/>
  <c r="Y6" i="10"/>
  <c r="X6" i="10"/>
  <c r="V6" i="10"/>
  <c r="W6" i="10" s="1"/>
  <c r="T6" i="10"/>
  <c r="U6" i="10" s="1"/>
  <c r="K6" i="10"/>
  <c r="I6" i="10"/>
  <c r="J6" i="10" s="1"/>
  <c r="L804" i="10"/>
  <c r="L802" i="10"/>
  <c r="L801" i="10"/>
  <c r="L800" i="10"/>
  <c r="L795" i="10"/>
  <c r="L793" i="10"/>
  <c r="L792" i="10"/>
  <c r="L786" i="10"/>
  <c r="L785" i="10"/>
  <c r="L784" i="10"/>
  <c r="L778" i="10"/>
  <c r="L777" i="10"/>
  <c r="L776" i="10"/>
  <c r="L772" i="10"/>
  <c r="L770" i="10"/>
  <c r="L769" i="10"/>
  <c r="L768" i="10"/>
  <c r="L762" i="10"/>
  <c r="L761" i="10"/>
  <c r="L760" i="10"/>
  <c r="L755" i="10"/>
  <c r="L753" i="10"/>
  <c r="L748" i="10"/>
  <c r="L747" i="10"/>
  <c r="L745" i="10"/>
  <c r="L738" i="10"/>
  <c r="L737" i="10"/>
  <c r="L729" i="10"/>
  <c r="L721" i="10"/>
  <c r="L714" i="10"/>
  <c r="L713" i="10"/>
  <c r="L707" i="10"/>
  <c r="L706" i="10"/>
  <c r="L705" i="10"/>
  <c r="L698" i="10"/>
  <c r="L697" i="10"/>
  <c r="L696" i="10"/>
  <c r="L694" i="10"/>
  <c r="L692" i="10"/>
  <c r="L690" i="10"/>
  <c r="L689" i="10"/>
  <c r="L682" i="10"/>
  <c r="L681" i="10"/>
  <c r="L674" i="10"/>
  <c r="L673" i="10"/>
  <c r="L667" i="10"/>
  <c r="L666" i="10"/>
  <c r="L665" i="10"/>
  <c r="L657" i="10"/>
  <c r="L650" i="10"/>
  <c r="L649" i="10"/>
  <c r="L642" i="10"/>
  <c r="L641" i="10"/>
  <c r="L640" i="10"/>
  <c r="L634" i="10"/>
  <c r="L633" i="10"/>
  <c r="L627" i="10"/>
  <c r="L626" i="10"/>
  <c r="L625" i="10"/>
  <c r="L619" i="10"/>
  <c r="L618" i="10"/>
  <c r="L617" i="10"/>
  <c r="L612" i="10"/>
  <c r="L610" i="10"/>
  <c r="L609" i="10"/>
  <c r="L604" i="10"/>
  <c r="L603" i="10"/>
  <c r="L602" i="10"/>
  <c r="L601" i="10"/>
  <c r="L594" i="10"/>
  <c r="L593" i="10"/>
  <c r="L586" i="10"/>
  <c r="L585" i="10"/>
  <c r="L579" i="10"/>
  <c r="L578" i="10"/>
  <c r="L577" i="10"/>
  <c r="L575" i="10"/>
  <c r="L570" i="10"/>
  <c r="L569" i="10"/>
  <c r="L563" i="10"/>
  <c r="L562" i="10"/>
  <c r="L561" i="10"/>
  <c r="L555" i="10"/>
  <c r="L553" i="10"/>
  <c r="L551" i="10"/>
  <c r="L548" i="10"/>
  <c r="L547" i="10"/>
  <c r="L545" i="10"/>
  <c r="L543" i="10"/>
  <c r="L539" i="10"/>
  <c r="L537" i="10"/>
  <c r="L532" i="10"/>
  <c r="L530" i="10"/>
  <c r="L529" i="10"/>
  <c r="L523" i="10"/>
  <c r="L521" i="10"/>
  <c r="L519" i="10"/>
  <c r="L515" i="10"/>
  <c r="L514" i="10"/>
  <c r="L513" i="10"/>
  <c r="L507" i="10"/>
  <c r="L505" i="10"/>
  <c r="L499" i="10"/>
  <c r="L498" i="10"/>
  <c r="L497" i="10"/>
  <c r="L492" i="10"/>
  <c r="L489" i="10"/>
  <c r="L484" i="10"/>
  <c r="L482" i="10"/>
  <c r="L481" i="10"/>
  <c r="L475" i="10"/>
  <c r="L474" i="10"/>
  <c r="L473" i="10"/>
  <c r="L468" i="10"/>
  <c r="L466" i="10"/>
  <c r="L465" i="10"/>
  <c r="L459" i="10"/>
  <c r="L458" i="10"/>
  <c r="L457" i="10"/>
  <c r="L451" i="10"/>
  <c r="L450" i="10"/>
  <c r="L449" i="10"/>
  <c r="L443" i="10"/>
  <c r="L442" i="10"/>
  <c r="L441" i="10"/>
  <c r="L435" i="10"/>
  <c r="L433" i="10"/>
  <c r="L431" i="10"/>
  <c r="L427" i="10"/>
  <c r="L426" i="10"/>
  <c r="L425" i="10"/>
  <c r="L422" i="10"/>
  <c r="L420" i="10"/>
  <c r="L419" i="10"/>
  <c r="L418" i="10"/>
  <c r="L417" i="10"/>
  <c r="L416" i="10"/>
  <c r="L409" i="10"/>
  <c r="L404" i="10"/>
  <c r="L403" i="10"/>
  <c r="L401" i="10"/>
  <c r="L397" i="10"/>
  <c r="L394" i="10"/>
  <c r="L393" i="10"/>
  <c r="L387" i="10"/>
  <c r="L385" i="10"/>
  <c r="L378" i="10"/>
  <c r="L377" i="10"/>
  <c r="L376" i="10"/>
  <c r="L370" i="10"/>
  <c r="L369" i="10"/>
  <c r="L367" i="10"/>
  <c r="L364" i="10"/>
  <c r="L362" i="10"/>
  <c r="L361" i="10"/>
  <c r="L355" i="10"/>
  <c r="L353" i="10"/>
  <c r="L348" i="10"/>
  <c r="L347" i="10"/>
  <c r="L346" i="10"/>
  <c r="L345" i="10"/>
  <c r="L343" i="10"/>
  <c r="L341" i="10"/>
  <c r="L339" i="10"/>
  <c r="L338" i="10"/>
  <c r="L337" i="10"/>
  <c r="L335" i="10"/>
  <c r="L331" i="10"/>
  <c r="L330" i="10"/>
  <c r="L329" i="10"/>
  <c r="L326" i="10"/>
  <c r="L323" i="10"/>
  <c r="L322" i="10"/>
  <c r="L321" i="10"/>
  <c r="L316" i="10"/>
  <c r="L314" i="10"/>
  <c r="L313" i="10"/>
  <c r="L306" i="10"/>
  <c r="L305" i="10"/>
  <c r="L303" i="10"/>
  <c r="L299" i="10"/>
  <c r="L298" i="10"/>
  <c r="L297" i="10"/>
  <c r="L294" i="10"/>
  <c r="L292" i="10"/>
  <c r="L291" i="10"/>
  <c r="L289" i="10"/>
  <c r="L288" i="10"/>
  <c r="L286" i="10"/>
  <c r="L284" i="10"/>
  <c r="L283" i="10"/>
  <c r="L281" i="10"/>
  <c r="L276" i="10"/>
  <c r="L275" i="10"/>
  <c r="L274" i="10"/>
  <c r="L273" i="10"/>
  <c r="L267" i="10"/>
  <c r="L266" i="10"/>
  <c r="L265" i="10"/>
  <c r="L260" i="10"/>
  <c r="L258" i="10"/>
  <c r="L257" i="10"/>
  <c r="L250" i="10"/>
  <c r="L249" i="10"/>
  <c r="L243" i="10"/>
  <c r="L242" i="10"/>
  <c r="L241" i="10"/>
  <c r="L239" i="10"/>
  <c r="L236" i="10"/>
  <c r="L235" i="10"/>
  <c r="L234" i="10"/>
  <c r="L233" i="10"/>
  <c r="L227" i="10"/>
  <c r="L225" i="10"/>
  <c r="L219" i="10"/>
  <c r="L218" i="10"/>
  <c r="L217" i="10"/>
  <c r="L216" i="10"/>
  <c r="L211" i="10"/>
  <c r="L210" i="10"/>
  <c r="L209" i="10"/>
  <c r="L207" i="10"/>
  <c r="L203" i="10"/>
  <c r="L202" i="10"/>
  <c r="L201" i="10"/>
  <c r="L196" i="10"/>
  <c r="L194" i="10"/>
  <c r="L193" i="10"/>
  <c r="L191" i="10"/>
  <c r="L186" i="10"/>
  <c r="L185" i="10"/>
  <c r="L179" i="10"/>
  <c r="L178" i="10"/>
  <c r="L177" i="10"/>
  <c r="L172" i="10"/>
  <c r="L171" i="10"/>
  <c r="L170" i="10"/>
  <c r="L169" i="10"/>
  <c r="L164" i="10"/>
  <c r="L163" i="10"/>
  <c r="L162" i="10"/>
  <c r="L161" i="10"/>
  <c r="L156" i="10"/>
  <c r="L155" i="10"/>
  <c r="L154" i="10"/>
  <c r="X344" i="11" l="1"/>
  <c r="AF344" i="11"/>
  <c r="X230" i="11"/>
  <c r="AF230" i="11"/>
  <c r="V363" i="11"/>
  <c r="AF320" i="11"/>
  <c r="AF254" i="11"/>
  <c r="X254" i="11"/>
  <c r="X183" i="11"/>
  <c r="AF183" i="11"/>
  <c r="AF198" i="11"/>
  <c r="X198" i="11"/>
  <c r="AF368" i="11"/>
  <c r="X368" i="11"/>
  <c r="J422" i="1"/>
  <c r="E440" i="7" s="1"/>
  <c r="E439" i="11" s="1"/>
  <c r="AF328" i="11"/>
  <c r="X328" i="11"/>
  <c r="X243" i="11"/>
  <c r="AF243" i="11"/>
  <c r="AF360" i="11"/>
  <c r="AF222" i="11"/>
  <c r="X222" i="11"/>
  <c r="AF133" i="11"/>
  <c r="X133" i="11"/>
  <c r="AF301" i="11"/>
  <c r="X301" i="11"/>
  <c r="AF227" i="11"/>
  <c r="X227" i="11"/>
  <c r="X357" i="11"/>
  <c r="AF285" i="11"/>
  <c r="X285" i="11"/>
  <c r="AF265" i="11"/>
  <c r="X265" i="11"/>
  <c r="AF185" i="11"/>
  <c r="V359" i="11"/>
  <c r="O401" i="4"/>
  <c r="V277" i="11"/>
  <c r="X260" i="11"/>
  <c r="AF280" i="11"/>
  <c r="X246" i="11"/>
  <c r="AF203" i="11"/>
  <c r="X203" i="11"/>
  <c r="AF113" i="11"/>
  <c r="X113" i="11"/>
  <c r="AF122" i="11"/>
  <c r="X122" i="11"/>
  <c r="AF259" i="11"/>
  <c r="X63" i="11"/>
  <c r="AF63" i="11"/>
  <c r="X219" i="11"/>
  <c r="X159" i="11"/>
  <c r="AF159" i="11"/>
  <c r="AF131" i="11"/>
  <c r="V98" i="11"/>
  <c r="X83" i="11"/>
  <c r="AF83" i="11"/>
  <c r="AF60" i="11"/>
  <c r="X60" i="11"/>
  <c r="V184" i="11"/>
  <c r="X184" i="11" s="1"/>
  <c r="V182" i="11"/>
  <c r="AF182" i="11" s="1"/>
  <c r="AF76" i="11"/>
  <c r="X76" i="11"/>
  <c r="AF124" i="11"/>
  <c r="AF36" i="11"/>
  <c r="V257" i="11"/>
  <c r="V175" i="11"/>
  <c r="X175" i="11" s="1"/>
  <c r="O546" i="4"/>
  <c r="AF109" i="11"/>
  <c r="AF52" i="11"/>
  <c r="X52" i="11"/>
  <c r="X100" i="11"/>
  <c r="X79" i="11"/>
  <c r="O468" i="4"/>
  <c r="V90" i="11"/>
  <c r="X90" i="11" s="1"/>
  <c r="AF153" i="11"/>
  <c r="V129" i="11"/>
  <c r="X129" i="11" s="1"/>
  <c r="X27" i="11"/>
  <c r="AF27" i="11"/>
  <c r="AF15" i="11"/>
  <c r="X15" i="11"/>
  <c r="X12" i="11"/>
  <c r="AF12" i="11"/>
  <c r="AF84" i="11"/>
  <c r="X55" i="11"/>
  <c r="X43" i="11"/>
  <c r="AF43" i="11"/>
  <c r="X28" i="11"/>
  <c r="O484" i="4"/>
  <c r="O439" i="4"/>
  <c r="V58" i="11"/>
  <c r="V50" i="11"/>
  <c r="O522" i="4"/>
  <c r="O482" i="4"/>
  <c r="O529" i="4"/>
  <c r="O418" i="4"/>
  <c r="X4" i="11"/>
  <c r="AF4" i="11"/>
  <c r="O492" i="4"/>
  <c r="J475" i="1" s="1"/>
  <c r="E493" i="7" s="1"/>
  <c r="O458" i="4"/>
  <c r="V26" i="11"/>
  <c r="X26" i="11" s="1"/>
  <c r="O521" i="4"/>
  <c r="O495" i="4"/>
  <c r="J478" i="1" s="1"/>
  <c r="E496" i="7" s="1"/>
  <c r="O476" i="4"/>
  <c r="O457" i="4"/>
  <c r="O431" i="4"/>
  <c r="O412" i="4"/>
  <c r="O393" i="4"/>
  <c r="O367" i="4"/>
  <c r="J350" i="1" s="1"/>
  <c r="E368" i="7" s="1"/>
  <c r="O353" i="4"/>
  <c r="X23" i="11"/>
  <c r="AF23" i="11"/>
  <c r="O540" i="4"/>
  <c r="O519" i="4"/>
  <c r="O500" i="4"/>
  <c r="J483" i="1" s="1"/>
  <c r="E501" i="7" s="1"/>
  <c r="O481" i="4"/>
  <c r="O455" i="4"/>
  <c r="J438" i="1" s="1"/>
  <c r="E456" i="7" s="1"/>
  <c r="O436" i="4"/>
  <c r="O417" i="4"/>
  <c r="O391" i="4"/>
  <c r="J374" i="1" s="1"/>
  <c r="E392" i="7" s="1"/>
  <c r="O372" i="4"/>
  <c r="O351" i="4"/>
  <c r="O335" i="4"/>
  <c r="J318" i="1" s="1"/>
  <c r="E336" i="7" s="1"/>
  <c r="E335" i="11" s="1"/>
  <c r="O319" i="4"/>
  <c r="O303" i="4"/>
  <c r="J286" i="1" s="1"/>
  <c r="E304" i="7" s="1"/>
  <c r="O287" i="4"/>
  <c r="O271" i="4"/>
  <c r="O255" i="4"/>
  <c r="O239" i="4"/>
  <c r="O223" i="4"/>
  <c r="J206" i="1" s="1"/>
  <c r="E224" i="7" s="1"/>
  <c r="O207" i="4"/>
  <c r="O191" i="4"/>
  <c r="O175" i="4"/>
  <c r="O159" i="4"/>
  <c r="O143" i="4"/>
  <c r="O127" i="4"/>
  <c r="O111" i="4"/>
  <c r="O95" i="4"/>
  <c r="O79" i="4"/>
  <c r="O63" i="4"/>
  <c r="O47" i="4"/>
  <c r="O31" i="4"/>
  <c r="O15" i="4"/>
  <c r="O527" i="4"/>
  <c r="O508" i="4"/>
  <c r="O489" i="4"/>
  <c r="O463" i="4"/>
  <c r="O444" i="4"/>
  <c r="O425" i="4"/>
  <c r="O399" i="4"/>
  <c r="O380" i="4"/>
  <c r="O361" i="4"/>
  <c r="O345" i="4"/>
  <c r="O329" i="4"/>
  <c r="O313" i="4"/>
  <c r="O297" i="4"/>
  <c r="O281" i="4"/>
  <c r="O265" i="4"/>
  <c r="O249" i="4"/>
  <c r="O233" i="4"/>
  <c r="O217" i="4"/>
  <c r="O201" i="4"/>
  <c r="O185" i="4"/>
  <c r="O169" i="4"/>
  <c r="O153" i="4"/>
  <c r="O137" i="4"/>
  <c r="O121" i="4"/>
  <c r="O105" i="4"/>
  <c r="O89" i="4"/>
  <c r="O73" i="4"/>
  <c r="O57" i="4"/>
  <c r="O41" i="4"/>
  <c r="O25" i="4"/>
  <c r="O9" i="4"/>
  <c r="O423" i="4"/>
  <c r="O404" i="4"/>
  <c r="O359" i="4"/>
  <c r="O343" i="4"/>
  <c r="O327" i="4"/>
  <c r="J310" i="1" s="1"/>
  <c r="E328" i="7" s="1"/>
  <c r="O311" i="4"/>
  <c r="O295" i="4"/>
  <c r="J278" i="1" s="1"/>
  <c r="E296" i="7" s="1"/>
  <c r="O279" i="4"/>
  <c r="O263" i="4"/>
  <c r="J246" i="1" s="1"/>
  <c r="E264" i="7" s="1"/>
  <c r="O247" i="4"/>
  <c r="O231" i="4"/>
  <c r="O215" i="4"/>
  <c r="O199" i="4"/>
  <c r="O183" i="4"/>
  <c r="O167" i="4"/>
  <c r="O151" i="4"/>
  <c r="O135" i="4"/>
  <c r="O119" i="4"/>
  <c r="O103" i="4"/>
  <c r="O87" i="4"/>
  <c r="O71" i="4"/>
  <c r="O55" i="4"/>
  <c r="O39" i="4"/>
  <c r="O23" i="4"/>
  <c r="O7" i="4"/>
  <c r="O447" i="4"/>
  <c r="O428" i="4"/>
  <c r="O409" i="4"/>
  <c r="O383" i="4"/>
  <c r="J366" i="1" s="1"/>
  <c r="E384" i="7" s="1"/>
  <c r="O364" i="4"/>
  <c r="O348" i="4"/>
  <c r="J331" i="1" s="1"/>
  <c r="E349" i="7" s="1"/>
  <c r="E348" i="11" s="1"/>
  <c r="O332" i="4"/>
  <c r="O316" i="4"/>
  <c r="O300" i="4"/>
  <c r="O284" i="4"/>
  <c r="O268" i="4"/>
  <c r="O252" i="4"/>
  <c r="O236" i="4"/>
  <c r="O220" i="4"/>
  <c r="J203" i="1" s="1"/>
  <c r="E221" i="7" s="1"/>
  <c r="O204" i="4"/>
  <c r="O188" i="4"/>
  <c r="O172" i="4"/>
  <c r="O156" i="4"/>
  <c r="O140" i="4"/>
  <c r="O124" i="4"/>
  <c r="O108" i="4"/>
  <c r="O92" i="4"/>
  <c r="O76" i="4"/>
  <c r="O60" i="4"/>
  <c r="O44" i="4"/>
  <c r="O28" i="4"/>
  <c r="O12" i="4"/>
  <c r="O535" i="4"/>
  <c r="O516" i="4"/>
  <c r="O497" i="4"/>
  <c r="O471" i="4"/>
  <c r="O452" i="4"/>
  <c r="O433" i="4"/>
  <c r="O407" i="4"/>
  <c r="O388" i="4"/>
  <c r="O369" i="4"/>
  <c r="X373" i="11"/>
  <c r="AF373" i="11"/>
  <c r="X381" i="11"/>
  <c r="AF381" i="11"/>
  <c r="X380" i="11"/>
  <c r="AF380" i="11"/>
  <c r="X372" i="11"/>
  <c r="AF372" i="11"/>
  <c r="X367" i="11"/>
  <c r="AF367" i="11"/>
  <c r="X379" i="11"/>
  <c r="AF379" i="11"/>
  <c r="AF378" i="11"/>
  <c r="X378" i="11"/>
  <c r="X377" i="11"/>
  <c r="AF377" i="11"/>
  <c r="X359" i="11"/>
  <c r="AF359" i="11"/>
  <c r="X376" i="11"/>
  <c r="AF376" i="11"/>
  <c r="X375" i="11"/>
  <c r="AF375" i="11"/>
  <c r="AF363" i="11"/>
  <c r="X363" i="11"/>
  <c r="X306" i="11"/>
  <c r="AF306" i="11"/>
  <c r="X351" i="11"/>
  <c r="AF351" i="11"/>
  <c r="X335" i="11"/>
  <c r="AF335" i="11"/>
  <c r="X316" i="11"/>
  <c r="AF316" i="11"/>
  <c r="X302" i="11"/>
  <c r="AF302" i="11"/>
  <c r="X290" i="11"/>
  <c r="AF290" i="11"/>
  <c r="X286" i="11"/>
  <c r="AF286" i="11"/>
  <c r="AF275" i="11"/>
  <c r="X275" i="11"/>
  <c r="X258" i="11"/>
  <c r="AF258" i="11"/>
  <c r="V236" i="11"/>
  <c r="W236" i="11"/>
  <c r="X143" i="11"/>
  <c r="AF143" i="11"/>
  <c r="X65" i="11"/>
  <c r="AF65" i="11"/>
  <c r="X48" i="11"/>
  <c r="AF48" i="11"/>
  <c r="X35" i="11"/>
  <c r="AF35" i="11"/>
  <c r="X3" i="11"/>
  <c r="AF3" i="11"/>
  <c r="X358" i="11"/>
  <c r="AF358" i="11"/>
  <c r="X292" i="11"/>
  <c r="AF292" i="11"/>
  <c r="V366" i="11"/>
  <c r="X365" i="11"/>
  <c r="V347" i="11"/>
  <c r="W347" i="11"/>
  <c r="X345" i="11"/>
  <c r="AF345" i="11"/>
  <c r="V331" i="11"/>
  <c r="W331" i="11"/>
  <c r="X329" i="11"/>
  <c r="AF329" i="11"/>
  <c r="X319" i="11"/>
  <c r="AF319" i="11"/>
  <c r="X314" i="11"/>
  <c r="AF314" i="11"/>
  <c r="V307" i="11"/>
  <c r="W307" i="11"/>
  <c r="X305" i="11"/>
  <c r="AF305" i="11"/>
  <c r="X295" i="11"/>
  <c r="AF295" i="11"/>
  <c r="X279" i="11"/>
  <c r="AF279" i="11"/>
  <c r="X278" i="11"/>
  <c r="X264" i="11"/>
  <c r="AF264" i="11"/>
  <c r="V241" i="11"/>
  <c r="W241" i="11"/>
  <c r="X239" i="11"/>
  <c r="AF239" i="11"/>
  <c r="X171" i="11"/>
  <c r="AF171" i="11"/>
  <c r="X346" i="11"/>
  <c r="AF346" i="11"/>
  <c r="X326" i="11"/>
  <c r="AF326" i="11"/>
  <c r="X226" i="11"/>
  <c r="AF226" i="11"/>
  <c r="Z378" i="11"/>
  <c r="W377" i="11"/>
  <c r="X370" i="11"/>
  <c r="AF370" i="11"/>
  <c r="X356" i="11"/>
  <c r="AF356" i="11"/>
  <c r="X340" i="11"/>
  <c r="AF340" i="11"/>
  <c r="X324" i="11"/>
  <c r="AF324" i="11"/>
  <c r="X310" i="11"/>
  <c r="AF310" i="11"/>
  <c r="V291" i="11"/>
  <c r="W291" i="11"/>
  <c r="X289" i="11"/>
  <c r="AF289" i="11"/>
  <c r="X272" i="11"/>
  <c r="AF272" i="11"/>
  <c r="Z255" i="11"/>
  <c r="AF251" i="11"/>
  <c r="X251" i="11"/>
  <c r="X189" i="11"/>
  <c r="AF189" i="11"/>
  <c r="X179" i="11"/>
  <c r="AF179" i="11"/>
  <c r="AF175" i="11"/>
  <c r="X362" i="11"/>
  <c r="AF362" i="11"/>
  <c r="X354" i="11"/>
  <c r="AF354" i="11"/>
  <c r="X350" i="11"/>
  <c r="AF350" i="11"/>
  <c r="X338" i="11"/>
  <c r="AF338" i="11"/>
  <c r="X334" i="11"/>
  <c r="AF334" i="11"/>
  <c r="X322" i="11"/>
  <c r="AF322" i="11"/>
  <c r="V315" i="11"/>
  <c r="W315" i="11"/>
  <c r="X313" i="11"/>
  <c r="AF313" i="11"/>
  <c r="X300" i="11"/>
  <c r="AF300" i="11"/>
  <c r="X284" i="11"/>
  <c r="AF284" i="11"/>
  <c r="X268" i="11"/>
  <c r="AF268" i="11"/>
  <c r="AF262" i="11"/>
  <c r="X262" i="11"/>
  <c r="X261" i="11"/>
  <c r="AF261" i="11"/>
  <c r="AF374" i="11"/>
  <c r="W372" i="11"/>
  <c r="W367" i="11"/>
  <c r="W359" i="11"/>
  <c r="X343" i="11"/>
  <c r="AF343" i="11"/>
  <c r="X327" i="11"/>
  <c r="AF327" i="11"/>
  <c r="X318" i="11"/>
  <c r="AF318" i="11"/>
  <c r="X298" i="11"/>
  <c r="AF298" i="11"/>
  <c r="X294" i="11"/>
  <c r="AF294" i="11"/>
  <c r="X293" i="11"/>
  <c r="X282" i="11"/>
  <c r="AF282" i="11"/>
  <c r="AF270" i="11"/>
  <c r="X270" i="11"/>
  <c r="X266" i="11"/>
  <c r="AF266" i="11"/>
  <c r="X256" i="11"/>
  <c r="AF256" i="11"/>
  <c r="X255" i="11"/>
  <c r="AF255" i="11"/>
  <c r="V252" i="11"/>
  <c r="W252" i="11"/>
  <c r="V209" i="11"/>
  <c r="W209" i="11"/>
  <c r="V204" i="11"/>
  <c r="W204" i="11"/>
  <c r="X194" i="11"/>
  <c r="AF194" i="11"/>
  <c r="X342" i="11"/>
  <c r="AF342" i="11"/>
  <c r="X277" i="11"/>
  <c r="AF277" i="11"/>
  <c r="X247" i="11"/>
  <c r="AF247" i="11"/>
  <c r="X6" i="11"/>
  <c r="AF6" i="11"/>
  <c r="AF369" i="11"/>
  <c r="W364" i="11"/>
  <c r="V355" i="11"/>
  <c r="W355" i="11"/>
  <c r="X353" i="11"/>
  <c r="AF353" i="11"/>
  <c r="V339" i="11"/>
  <c r="W339" i="11"/>
  <c r="X337" i="11"/>
  <c r="AF337" i="11"/>
  <c r="V323" i="11"/>
  <c r="W323" i="11"/>
  <c r="X321" i="11"/>
  <c r="AF321" i="11"/>
  <c r="X303" i="11"/>
  <c r="AF303" i="11"/>
  <c r="X287" i="11"/>
  <c r="AF287" i="11"/>
  <c r="X276" i="11"/>
  <c r="AF276" i="11"/>
  <c r="V273" i="11"/>
  <c r="W273" i="11"/>
  <c r="X207" i="11"/>
  <c r="AF207" i="11"/>
  <c r="X330" i="11"/>
  <c r="AF330" i="11"/>
  <c r="X311" i="11"/>
  <c r="AF311" i="11"/>
  <c r="AF383" i="11"/>
  <c r="V382" i="11"/>
  <c r="AF371" i="11"/>
  <c r="W369" i="11"/>
  <c r="V364" i="11"/>
  <c r="AF361" i="11"/>
  <c r="X348" i="11"/>
  <c r="AF348" i="11"/>
  <c r="X332" i="11"/>
  <c r="AF332" i="11"/>
  <c r="X308" i="11"/>
  <c r="AF308" i="11"/>
  <c r="V299" i="11"/>
  <c r="W299" i="11"/>
  <c r="X297" i="11"/>
  <c r="AF297" i="11"/>
  <c r="V283" i="11"/>
  <c r="W283" i="11"/>
  <c r="X281" i="11"/>
  <c r="AF281" i="11"/>
  <c r="V244" i="11"/>
  <c r="W244" i="11"/>
  <c r="X221" i="11"/>
  <c r="AF221" i="11"/>
  <c r="X216" i="11"/>
  <c r="AF216" i="11"/>
  <c r="Z275" i="11"/>
  <c r="V274" i="11"/>
  <c r="X269" i="11"/>
  <c r="AF269" i="11"/>
  <c r="X263" i="11"/>
  <c r="AF263" i="11"/>
  <c r="X250" i="11"/>
  <c r="AF250" i="11"/>
  <c r="X229" i="11"/>
  <c r="AF229" i="11"/>
  <c r="V217" i="11"/>
  <c r="W217" i="11"/>
  <c r="X197" i="11"/>
  <c r="AF197" i="11"/>
  <c r="X187" i="11"/>
  <c r="AF187" i="11"/>
  <c r="AF145" i="11"/>
  <c r="X145" i="11"/>
  <c r="X144" i="11"/>
  <c r="AF144" i="11"/>
  <c r="X121" i="11"/>
  <c r="AF121" i="11"/>
  <c r="X119" i="11"/>
  <c r="AF119" i="11"/>
  <c r="X81" i="11"/>
  <c r="AF81" i="11"/>
  <c r="X253" i="11"/>
  <c r="AF253" i="11"/>
  <c r="X242" i="11"/>
  <c r="AF242" i="11"/>
  <c r="X234" i="11"/>
  <c r="AF234" i="11"/>
  <c r="X224" i="11"/>
  <c r="AF224" i="11"/>
  <c r="X215" i="11"/>
  <c r="AF215" i="11"/>
  <c r="V212" i="11"/>
  <c r="W212" i="11"/>
  <c r="X202" i="11"/>
  <c r="AF202" i="11"/>
  <c r="X192" i="11"/>
  <c r="AF192" i="11"/>
  <c r="AF177" i="11"/>
  <c r="X177" i="11"/>
  <c r="X168" i="11"/>
  <c r="AF168" i="11"/>
  <c r="X166" i="11"/>
  <c r="AF166" i="11"/>
  <c r="AF161" i="11"/>
  <c r="X161" i="11"/>
  <c r="X160" i="11"/>
  <c r="AF160" i="11"/>
  <c r="X125" i="11"/>
  <c r="AF125" i="11"/>
  <c r="Z261" i="11"/>
  <c r="X245" i="11"/>
  <c r="AF245" i="11"/>
  <c r="X237" i="11"/>
  <c r="AF237" i="11"/>
  <c r="V225" i="11"/>
  <c r="W225" i="11"/>
  <c r="X205" i="11"/>
  <c r="AF205" i="11"/>
  <c r="V193" i="11"/>
  <c r="W193" i="11"/>
  <c r="AF149" i="11"/>
  <c r="X149" i="11"/>
  <c r="W93" i="11"/>
  <c r="V93" i="11"/>
  <c r="W277" i="11"/>
  <c r="X232" i="11"/>
  <c r="AF232" i="11"/>
  <c r="X223" i="11"/>
  <c r="AF223" i="11"/>
  <c r="V220" i="11"/>
  <c r="W220" i="11"/>
  <c r="X210" i="11"/>
  <c r="AF210" i="11"/>
  <c r="X200" i="11"/>
  <c r="AF200" i="11"/>
  <c r="X191" i="11"/>
  <c r="AF191" i="11"/>
  <c r="V188" i="11"/>
  <c r="W188" i="11"/>
  <c r="X182" i="11"/>
  <c r="V178" i="11"/>
  <c r="W178" i="11"/>
  <c r="Z170" i="11"/>
  <c r="X167" i="11"/>
  <c r="AF167" i="11"/>
  <c r="V271" i="11"/>
  <c r="W268" i="11"/>
  <c r="X248" i="11"/>
  <c r="AF248" i="11"/>
  <c r="V233" i="11"/>
  <c r="W233" i="11"/>
  <c r="X213" i="11"/>
  <c r="AF213" i="11"/>
  <c r="V201" i="11"/>
  <c r="W201" i="11"/>
  <c r="W171" i="11"/>
  <c r="AF164" i="11"/>
  <c r="X164" i="11"/>
  <c r="X163" i="11"/>
  <c r="AF163" i="11"/>
  <c r="W266" i="11"/>
  <c r="W258" i="11"/>
  <c r="V249" i="11"/>
  <c r="W249" i="11"/>
  <c r="X240" i="11"/>
  <c r="AF240" i="11"/>
  <c r="X231" i="11"/>
  <c r="AF231" i="11"/>
  <c r="V228" i="11"/>
  <c r="W228" i="11"/>
  <c r="X218" i="11"/>
  <c r="AF218" i="11"/>
  <c r="X208" i="11"/>
  <c r="AF208" i="11"/>
  <c r="X199" i="11"/>
  <c r="AF199" i="11"/>
  <c r="V196" i="11"/>
  <c r="W196" i="11"/>
  <c r="V186" i="11"/>
  <c r="W186" i="11"/>
  <c r="X180" i="11"/>
  <c r="AF180" i="11"/>
  <c r="X170" i="11"/>
  <c r="AF170" i="11"/>
  <c r="X152" i="11"/>
  <c r="AF152" i="11"/>
  <c r="X151" i="11"/>
  <c r="AF151" i="11"/>
  <c r="X147" i="11"/>
  <c r="AF147" i="11"/>
  <c r="X139" i="11"/>
  <c r="AF139" i="11"/>
  <c r="X138" i="11"/>
  <c r="AF138" i="11"/>
  <c r="AF108" i="11"/>
  <c r="X108" i="11"/>
  <c r="X103" i="11"/>
  <c r="AF103" i="11"/>
  <c r="X102" i="11"/>
  <c r="AF102" i="11"/>
  <c r="X75" i="11"/>
  <c r="AF75" i="11"/>
  <c r="X71" i="11"/>
  <c r="AF71" i="11"/>
  <c r="X62" i="11"/>
  <c r="AF62" i="11"/>
  <c r="V25" i="11"/>
  <c r="W25" i="11"/>
  <c r="X22" i="11"/>
  <c r="AF22" i="11"/>
  <c r="X14" i="11"/>
  <c r="AF14" i="11"/>
  <c r="X11" i="11"/>
  <c r="AF11" i="11"/>
  <c r="AF176" i="11"/>
  <c r="V172" i="11"/>
  <c r="X155" i="11"/>
  <c r="AF155" i="11"/>
  <c r="X142" i="11"/>
  <c r="AF142" i="11"/>
  <c r="X107" i="11"/>
  <c r="AF107" i="11"/>
  <c r="X106" i="11"/>
  <c r="AF106" i="11"/>
  <c r="X97" i="11"/>
  <c r="AF97" i="11"/>
  <c r="X91" i="11"/>
  <c r="AF91" i="11"/>
  <c r="V57" i="11"/>
  <c r="X51" i="11"/>
  <c r="AF51" i="11"/>
  <c r="X150" i="11"/>
  <c r="AF150" i="11"/>
  <c r="X137" i="11"/>
  <c r="AF137" i="11"/>
  <c r="X134" i="11"/>
  <c r="AF134" i="11"/>
  <c r="X123" i="11"/>
  <c r="AF123" i="11"/>
  <c r="X118" i="11"/>
  <c r="AF118" i="11"/>
  <c r="X117" i="11"/>
  <c r="AF117" i="11"/>
  <c r="V114" i="11"/>
  <c r="W114" i="11"/>
  <c r="X101" i="11"/>
  <c r="AF101" i="11"/>
  <c r="X94" i="11"/>
  <c r="AF94" i="11"/>
  <c r="X89" i="11"/>
  <c r="AF89" i="11"/>
  <c r="X88" i="11"/>
  <c r="AF88" i="11"/>
  <c r="X56" i="11"/>
  <c r="AF56" i="11"/>
  <c r="X41" i="11"/>
  <c r="AF41" i="11"/>
  <c r="W182" i="11"/>
  <c r="W165" i="11"/>
  <c r="X162" i="11"/>
  <c r="AF162" i="11"/>
  <c r="X158" i="11"/>
  <c r="AF158" i="11"/>
  <c r="AF129" i="11"/>
  <c r="X112" i="11"/>
  <c r="AF112" i="11"/>
  <c r="Z110" i="11"/>
  <c r="Z99" i="11"/>
  <c r="X95" i="11"/>
  <c r="AF95" i="11"/>
  <c r="X86" i="11"/>
  <c r="AF86" i="11"/>
  <c r="W65" i="11"/>
  <c r="AF31" i="11"/>
  <c r="X31" i="11"/>
  <c r="X29" i="11"/>
  <c r="AF29" i="11"/>
  <c r="Z185" i="11"/>
  <c r="W184" i="11"/>
  <c r="W173" i="11"/>
  <c r="V165" i="11"/>
  <c r="V146" i="11"/>
  <c r="V127" i="11"/>
  <c r="X126" i="11"/>
  <c r="AF126" i="11"/>
  <c r="V105" i="11"/>
  <c r="AF92" i="11"/>
  <c r="X92" i="11"/>
  <c r="X77" i="11"/>
  <c r="AF77" i="11"/>
  <c r="X73" i="11"/>
  <c r="AF73" i="11"/>
  <c r="X69" i="11"/>
  <c r="AF69" i="11"/>
  <c r="X64" i="11"/>
  <c r="AF64" i="11"/>
  <c r="W45" i="11"/>
  <c r="V45" i="11"/>
  <c r="X42" i="11"/>
  <c r="AF42" i="11"/>
  <c r="W175" i="11"/>
  <c r="V173" i="11"/>
  <c r="Z160" i="11"/>
  <c r="V154" i="11"/>
  <c r="AF132" i="11"/>
  <c r="X132" i="11"/>
  <c r="X115" i="11"/>
  <c r="AF115" i="11"/>
  <c r="X110" i="11"/>
  <c r="AF110" i="11"/>
  <c r="X99" i="11"/>
  <c r="AF99" i="11"/>
  <c r="V87" i="11"/>
  <c r="W87" i="11"/>
  <c r="Z80" i="11"/>
  <c r="V74" i="11"/>
  <c r="W74" i="11"/>
  <c r="X59" i="11"/>
  <c r="AF59" i="11"/>
  <c r="X53" i="11"/>
  <c r="AF53" i="11"/>
  <c r="X49" i="11"/>
  <c r="AF49" i="11"/>
  <c r="V128" i="11"/>
  <c r="X116" i="11"/>
  <c r="X70" i="11"/>
  <c r="AF70" i="11"/>
  <c r="X33" i="11"/>
  <c r="AF33" i="11"/>
  <c r="Z28" i="11"/>
  <c r="X19" i="11"/>
  <c r="AF19" i="11"/>
  <c r="V10" i="11"/>
  <c r="Z132" i="11"/>
  <c r="W131" i="11"/>
  <c r="V104" i="11"/>
  <c r="V96" i="11"/>
  <c r="Z84" i="11"/>
  <c r="Z54" i="11"/>
  <c r="X46" i="11"/>
  <c r="AF46" i="11"/>
  <c r="X40" i="11"/>
  <c r="AF40" i="11"/>
  <c r="X34" i="11"/>
  <c r="AF34" i="11"/>
  <c r="X21" i="11"/>
  <c r="AF21" i="11"/>
  <c r="X9" i="11"/>
  <c r="AF9" i="11"/>
  <c r="Z8" i="11"/>
  <c r="Z86" i="11"/>
  <c r="X78" i="11"/>
  <c r="AF78" i="11"/>
  <c r="X54" i="11"/>
  <c r="AF54" i="11"/>
  <c r="X17" i="11"/>
  <c r="AF17" i="11"/>
  <c r="AF130" i="11"/>
  <c r="V120" i="11"/>
  <c r="W91" i="11"/>
  <c r="AF82" i="11"/>
  <c r="V72" i="11"/>
  <c r="X38" i="11"/>
  <c r="AF38" i="11"/>
  <c r="X32" i="11"/>
  <c r="AF32" i="11"/>
  <c r="AF26" i="11"/>
  <c r="V18" i="11"/>
  <c r="W18" i="11"/>
  <c r="X8" i="11"/>
  <c r="AF8" i="11"/>
  <c r="X5" i="11"/>
  <c r="AF5" i="11"/>
  <c r="Z124" i="11"/>
  <c r="W123" i="11"/>
  <c r="W67" i="11"/>
  <c r="AF61" i="11"/>
  <c r="Z48" i="11"/>
  <c r="Z44" i="11"/>
  <c r="W42" i="11"/>
  <c r="X16" i="11"/>
  <c r="AF16" i="11"/>
  <c r="V13" i="11"/>
  <c r="W13" i="11"/>
  <c r="V136" i="11"/>
  <c r="W99" i="11"/>
  <c r="V80" i="11"/>
  <c r="V67" i="11"/>
  <c r="W59" i="11"/>
  <c r="X37" i="11"/>
  <c r="AF37" i="11"/>
  <c r="X30" i="11"/>
  <c r="AF30" i="11"/>
  <c r="X24" i="11"/>
  <c r="AF24" i="11"/>
  <c r="AF110" i="10"/>
  <c r="B742" i="7"/>
  <c r="B734" i="7"/>
  <c r="B733" i="11" s="1"/>
  <c r="C734" i="7"/>
  <c r="B726" i="7"/>
  <c r="C710" i="7"/>
  <c r="G710" i="7" s="1"/>
  <c r="B710" i="7"/>
  <c r="B709" i="11" s="1"/>
  <c r="J676" i="1"/>
  <c r="B686" i="7"/>
  <c r="C686" i="7"/>
  <c r="B662" i="7"/>
  <c r="B654" i="7"/>
  <c r="C654" i="7"/>
  <c r="G654" i="7" s="1"/>
  <c r="B646" i="7"/>
  <c r="C646" i="7"/>
  <c r="B630" i="7"/>
  <c r="C630" i="7"/>
  <c r="B614" i="7"/>
  <c r="C606" i="7"/>
  <c r="B542" i="7"/>
  <c r="C510" i="7"/>
  <c r="C509" i="11" s="1"/>
  <c r="B502" i="7"/>
  <c r="B494" i="7"/>
  <c r="B493" i="11" s="1"/>
  <c r="C414" i="7"/>
  <c r="C413" i="11" s="1"/>
  <c r="C358" i="7"/>
  <c r="B358" i="7"/>
  <c r="B350" i="7"/>
  <c r="C350" i="7"/>
  <c r="C342" i="7"/>
  <c r="B342" i="7"/>
  <c r="C334" i="7"/>
  <c r="B326" i="7"/>
  <c r="B294" i="7"/>
  <c r="C294" i="7"/>
  <c r="J236" i="1"/>
  <c r="B222" i="7"/>
  <c r="B182" i="7"/>
  <c r="C182" i="7"/>
  <c r="G182" i="7" s="1"/>
  <c r="C158" i="7"/>
  <c r="C150" i="7"/>
  <c r="G150" i="7" s="1"/>
  <c r="C134" i="7"/>
  <c r="B134" i="7"/>
  <c r="C118" i="7"/>
  <c r="B118" i="7"/>
  <c r="B110" i="7"/>
  <c r="C110" i="7"/>
  <c r="B94" i="7"/>
  <c r="C94" i="7"/>
  <c r="B86" i="7"/>
  <c r="C86" i="7"/>
  <c r="B70" i="7"/>
  <c r="C70" i="7"/>
  <c r="B62" i="7"/>
  <c r="C62" i="7"/>
  <c r="F726" i="1"/>
  <c r="C744" i="7"/>
  <c r="C743" i="11" s="1"/>
  <c r="F670" i="1"/>
  <c r="C688" i="7"/>
  <c r="F646" i="1"/>
  <c r="C664" i="7"/>
  <c r="F534" i="1"/>
  <c r="C552" i="7"/>
  <c r="C551" i="11" s="1"/>
  <c r="F502" i="1"/>
  <c r="C520" i="7"/>
  <c r="C519" i="11" s="1"/>
  <c r="F494" i="1"/>
  <c r="C512" i="7"/>
  <c r="C511" i="11" s="1"/>
  <c r="F478" i="1"/>
  <c r="C496" i="7"/>
  <c r="C495" i="11" s="1"/>
  <c r="F462" i="1"/>
  <c r="C480" i="7"/>
  <c r="C479" i="11" s="1"/>
  <c r="F390" i="1"/>
  <c r="C408" i="7"/>
  <c r="C407" i="11" s="1"/>
  <c r="F286" i="1"/>
  <c r="C304" i="7"/>
  <c r="F246" i="1"/>
  <c r="C264" i="7"/>
  <c r="G264" i="7" s="1"/>
  <c r="F182" i="1"/>
  <c r="F166" i="1"/>
  <c r="F134" i="1"/>
  <c r="F126" i="1"/>
  <c r="F110" i="1"/>
  <c r="F102" i="1"/>
  <c r="C120" i="7"/>
  <c r="F94" i="1"/>
  <c r="C112" i="7"/>
  <c r="F86" i="1"/>
  <c r="C104" i="7"/>
  <c r="F78" i="1"/>
  <c r="C96" i="7"/>
  <c r="G96" i="7" s="1"/>
  <c r="F70" i="1"/>
  <c r="C88" i="7"/>
  <c r="G88" i="7" s="1"/>
  <c r="F62" i="1"/>
  <c r="C80" i="7"/>
  <c r="F54" i="1"/>
  <c r="F46" i="1"/>
  <c r="C64" i="7"/>
  <c r="G64" i="7" s="1"/>
  <c r="F38" i="1"/>
  <c r="C56" i="7"/>
  <c r="F30" i="1"/>
  <c r="F22" i="1"/>
  <c r="F14" i="1"/>
  <c r="F6" i="1"/>
  <c r="A727" i="11"/>
  <c r="A719" i="11"/>
  <c r="A695" i="11"/>
  <c r="A679" i="11"/>
  <c r="A655" i="11"/>
  <c r="A639" i="11"/>
  <c r="A615" i="11"/>
  <c r="A607" i="11"/>
  <c r="A559" i="11"/>
  <c r="A527" i="11"/>
  <c r="A519" i="11"/>
  <c r="A503" i="11"/>
  <c r="A463" i="11"/>
  <c r="A447" i="11"/>
  <c r="A431" i="11"/>
  <c r="A415" i="11"/>
  <c r="A391" i="11"/>
  <c r="F2" i="1"/>
  <c r="Y2" i="1"/>
  <c r="C3" i="7"/>
  <c r="C2" i="11" s="1"/>
  <c r="J731" i="1"/>
  <c r="E749" i="7" s="1"/>
  <c r="C741" i="7"/>
  <c r="J715" i="1"/>
  <c r="B733" i="7"/>
  <c r="C733" i="7"/>
  <c r="E733" i="7"/>
  <c r="B717" i="7"/>
  <c r="J691" i="1"/>
  <c r="E709" i="7" s="1"/>
  <c r="E708" i="11" s="1"/>
  <c r="B709" i="7"/>
  <c r="C709" i="7"/>
  <c r="C708" i="11" s="1"/>
  <c r="J683" i="1"/>
  <c r="E701" i="7" s="1"/>
  <c r="B701" i="7"/>
  <c r="C701" i="7"/>
  <c r="J675" i="1"/>
  <c r="E693" i="7"/>
  <c r="B693" i="7"/>
  <c r="C693" i="7"/>
  <c r="C692" i="11" s="1"/>
  <c r="C685" i="7"/>
  <c r="C684" i="11" s="1"/>
  <c r="B685" i="7"/>
  <c r="J659" i="1"/>
  <c r="E677" i="7" s="1"/>
  <c r="E676" i="11" s="1"/>
  <c r="B677" i="7"/>
  <c r="B669" i="7"/>
  <c r="C669" i="7"/>
  <c r="C668" i="11" s="1"/>
  <c r="J643" i="1"/>
  <c r="E661" i="7" s="1"/>
  <c r="B661" i="7"/>
  <c r="C661" i="7"/>
  <c r="C660" i="11" s="1"/>
  <c r="B653" i="7"/>
  <c r="C653" i="7"/>
  <c r="C652" i="11" s="1"/>
  <c r="J635" i="1"/>
  <c r="E653" i="7" s="1"/>
  <c r="E652" i="11" s="1"/>
  <c r="E627" i="1"/>
  <c r="B645" i="7"/>
  <c r="C645" i="7"/>
  <c r="C644" i="11" s="1"/>
  <c r="J619" i="1"/>
  <c r="E637" i="7" s="1"/>
  <c r="B637" i="7"/>
  <c r="C637" i="7"/>
  <c r="C629" i="7"/>
  <c r="J603" i="1"/>
  <c r="B621" i="7"/>
  <c r="C621" i="7"/>
  <c r="C620" i="11" s="1"/>
  <c r="E621" i="7"/>
  <c r="J595" i="1"/>
  <c r="E613" i="7" s="1"/>
  <c r="B613" i="7"/>
  <c r="B605" i="7"/>
  <c r="J587" i="1"/>
  <c r="E605" i="7" s="1"/>
  <c r="C605" i="7"/>
  <c r="J579" i="1"/>
  <c r="E597" i="7" s="1"/>
  <c r="E596" i="11" s="1"/>
  <c r="C597" i="7"/>
  <c r="C596" i="11" s="1"/>
  <c r="C589" i="7"/>
  <c r="J563" i="1"/>
  <c r="B581" i="7"/>
  <c r="C581" i="7"/>
  <c r="E581" i="7"/>
  <c r="J555" i="1"/>
  <c r="B573" i="7"/>
  <c r="C573" i="7"/>
  <c r="C572" i="11" s="1"/>
  <c r="J547" i="1"/>
  <c r="E565" i="7" s="1"/>
  <c r="E564" i="11" s="1"/>
  <c r="B565" i="7"/>
  <c r="B564" i="11" s="1"/>
  <c r="C557" i="7"/>
  <c r="C556" i="11" s="1"/>
  <c r="B549" i="7"/>
  <c r="C549" i="7"/>
  <c r="C548" i="11" s="1"/>
  <c r="J523" i="1"/>
  <c r="E541" i="7"/>
  <c r="B541" i="7"/>
  <c r="B533" i="7"/>
  <c r="C533" i="7"/>
  <c r="C532" i="11" s="1"/>
  <c r="B525" i="7"/>
  <c r="C525" i="7"/>
  <c r="C524" i="11" s="1"/>
  <c r="C509" i="7"/>
  <c r="C508" i="11" s="1"/>
  <c r="B509" i="7"/>
  <c r="B508" i="11" s="1"/>
  <c r="C501" i="7"/>
  <c r="C500" i="11" s="1"/>
  <c r="C493" i="7"/>
  <c r="C492" i="11" s="1"/>
  <c r="B493" i="7"/>
  <c r="J467" i="1"/>
  <c r="E485" i="7" s="1"/>
  <c r="B485" i="7"/>
  <c r="C485" i="7"/>
  <c r="C484" i="11" s="1"/>
  <c r="J459" i="1"/>
  <c r="E477" i="7" s="1"/>
  <c r="E476" i="11" s="1"/>
  <c r="C477" i="7"/>
  <c r="C476" i="11" s="1"/>
  <c r="C469" i="7"/>
  <c r="C468" i="11" s="1"/>
  <c r="B469" i="7"/>
  <c r="B468" i="11" s="1"/>
  <c r="J451" i="1"/>
  <c r="E469" i="7" s="1"/>
  <c r="E468" i="11" s="1"/>
  <c r="C453" i="7"/>
  <c r="C452" i="11" s="1"/>
  <c r="B453" i="7"/>
  <c r="C445" i="7"/>
  <c r="C444" i="11" s="1"/>
  <c r="B437" i="7"/>
  <c r="C437" i="7"/>
  <c r="C436" i="11" s="1"/>
  <c r="J411" i="1"/>
  <c r="E429" i="7" s="1"/>
  <c r="C429" i="7"/>
  <c r="C428" i="11" s="1"/>
  <c r="B421" i="7"/>
  <c r="B420" i="11" s="1"/>
  <c r="J403" i="1"/>
  <c r="E421" i="7" s="1"/>
  <c r="E420" i="11" s="1"/>
  <c r="C421" i="7"/>
  <c r="C420" i="11" s="1"/>
  <c r="B397" i="7"/>
  <c r="B396" i="11" s="1"/>
  <c r="C397" i="7"/>
  <c r="C396" i="11" s="1"/>
  <c r="B389" i="7"/>
  <c r="C381" i="7"/>
  <c r="B373" i="7"/>
  <c r="C373" i="7"/>
  <c r="B365" i="7"/>
  <c r="C357" i="7"/>
  <c r="B349" i="7"/>
  <c r="C349" i="7"/>
  <c r="B341" i="7"/>
  <c r="C341" i="7"/>
  <c r="B333" i="7"/>
  <c r="B325" i="7"/>
  <c r="C325" i="7"/>
  <c r="C317" i="7"/>
  <c r="B317" i="7"/>
  <c r="B301" i="7"/>
  <c r="C301" i="7"/>
  <c r="B285" i="7"/>
  <c r="C285" i="7"/>
  <c r="G285" i="7" s="1"/>
  <c r="B277" i="7"/>
  <c r="C277" i="7"/>
  <c r="C269" i="7"/>
  <c r="J243" i="1"/>
  <c r="B261" i="7"/>
  <c r="C261" i="7"/>
  <c r="C253" i="7"/>
  <c r="G253" i="7" s="1"/>
  <c r="B253" i="7"/>
  <c r="C245" i="7"/>
  <c r="B237" i="7"/>
  <c r="B229" i="7"/>
  <c r="C229" i="7"/>
  <c r="B221" i="7"/>
  <c r="B213" i="7"/>
  <c r="C213" i="7"/>
  <c r="C205" i="7"/>
  <c r="B189" i="7"/>
  <c r="C189" i="7"/>
  <c r="C181" i="7"/>
  <c r="C173" i="7"/>
  <c r="B173" i="7"/>
  <c r="B165" i="7"/>
  <c r="B149" i="7"/>
  <c r="C149" i="7"/>
  <c r="B141" i="7"/>
  <c r="C141" i="7"/>
  <c r="C133" i="7"/>
  <c r="G133" i="7" s="1"/>
  <c r="C125" i="7"/>
  <c r="B125" i="7"/>
  <c r="C117" i="7"/>
  <c r="G117" i="7" s="1"/>
  <c r="B117" i="7"/>
  <c r="B109" i="7"/>
  <c r="C109" i="7"/>
  <c r="B101" i="7"/>
  <c r="C101" i="7"/>
  <c r="B93" i="7"/>
  <c r="B85" i="7"/>
  <c r="C85" i="7"/>
  <c r="B77" i="7"/>
  <c r="C77" i="7"/>
  <c r="C69" i="7"/>
  <c r="G69" i="7" s="1"/>
  <c r="B61" i="7"/>
  <c r="C61" i="7"/>
  <c r="F197" i="1"/>
  <c r="F181" i="1"/>
  <c r="F173" i="1"/>
  <c r="F165" i="1"/>
  <c r="F157" i="1"/>
  <c r="F149" i="1"/>
  <c r="F141" i="1"/>
  <c r="B718" i="7"/>
  <c r="B702" i="7"/>
  <c r="B756" i="7"/>
  <c r="C756" i="7"/>
  <c r="C755" i="11" s="1"/>
  <c r="B724" i="7"/>
  <c r="C724" i="7"/>
  <c r="B700" i="7"/>
  <c r="B699" i="11" s="1"/>
  <c r="C700" i="7"/>
  <c r="B596" i="7"/>
  <c r="C596" i="7"/>
  <c r="C595" i="11" s="1"/>
  <c r="B580" i="7"/>
  <c r="C580" i="7"/>
  <c r="C579" i="11" s="1"/>
  <c r="E554" i="1"/>
  <c r="C572" i="7"/>
  <c r="C571" i="11" s="1"/>
  <c r="E506" i="1"/>
  <c r="C516" i="7"/>
  <c r="C515" i="11" s="1"/>
  <c r="B516" i="7"/>
  <c r="B484" i="7"/>
  <c r="C484" i="7"/>
  <c r="C483" i="11" s="1"/>
  <c r="C476" i="7"/>
  <c r="C475" i="11" s="1"/>
  <c r="B460" i="7"/>
  <c r="B459" i="11" s="1"/>
  <c r="E434" i="1"/>
  <c r="B412" i="7"/>
  <c r="B411" i="11" s="1"/>
  <c r="B404" i="7"/>
  <c r="C404" i="7"/>
  <c r="C403" i="11" s="1"/>
  <c r="C348" i="7"/>
  <c r="E314" i="1"/>
  <c r="B332" i="7"/>
  <c r="C276" i="7"/>
  <c r="C268" i="7"/>
  <c r="B268" i="7"/>
  <c r="E242" i="1"/>
  <c r="B260" i="7"/>
  <c r="B252" i="7"/>
  <c r="B220" i="7"/>
  <c r="C220" i="7"/>
  <c r="B212" i="7"/>
  <c r="C212" i="7"/>
  <c r="B204" i="7"/>
  <c r="C204" i="7"/>
  <c r="B188" i="7"/>
  <c r="C548" i="7"/>
  <c r="C547" i="11" s="1"/>
  <c r="C428" i="7"/>
  <c r="C427" i="11" s="1"/>
  <c r="B356" i="7"/>
  <c r="C703" i="7"/>
  <c r="C702" i="11" s="1"/>
  <c r="C479" i="7"/>
  <c r="C478" i="11" s="1"/>
  <c r="C447" i="7"/>
  <c r="C446" i="11" s="1"/>
  <c r="C423" i="7"/>
  <c r="C422" i="11" s="1"/>
  <c r="C367" i="7"/>
  <c r="C327" i="7"/>
  <c r="C311" i="7"/>
  <c r="J293" i="1"/>
  <c r="C279" i="7"/>
  <c r="G279" i="7" s="1"/>
  <c r="B231" i="7"/>
  <c r="C231" i="7"/>
  <c r="G231" i="7" s="1"/>
  <c r="F735" i="1"/>
  <c r="C753" i="7"/>
  <c r="C752" i="11" s="1"/>
  <c r="F719" i="1"/>
  <c r="C737" i="7"/>
  <c r="C736" i="11" s="1"/>
  <c r="F663" i="1"/>
  <c r="C681" i="7"/>
  <c r="G681" i="7" s="1"/>
  <c r="F567" i="1"/>
  <c r="C585" i="7"/>
  <c r="C584" i="11" s="1"/>
  <c r="F543" i="1"/>
  <c r="C561" i="7"/>
  <c r="C560" i="11" s="1"/>
  <c r="F535" i="1"/>
  <c r="C553" i="7"/>
  <c r="C552" i="11" s="1"/>
  <c r="F519" i="1"/>
  <c r="C537" i="7"/>
  <c r="C536" i="11" s="1"/>
  <c r="F471" i="1"/>
  <c r="C489" i="7"/>
  <c r="C488" i="11" s="1"/>
  <c r="F439" i="1"/>
  <c r="C457" i="7"/>
  <c r="C456" i="11" s="1"/>
  <c r="F431" i="1"/>
  <c r="C449" i="7"/>
  <c r="C448" i="11" s="1"/>
  <c r="F407" i="1"/>
  <c r="C425" i="7"/>
  <c r="C424" i="11" s="1"/>
  <c r="F287" i="1"/>
  <c r="C305" i="7"/>
  <c r="F215" i="1"/>
  <c r="C233" i="7"/>
  <c r="F207" i="1"/>
  <c r="C225" i="7"/>
  <c r="F191" i="1"/>
  <c r="C209" i="7"/>
  <c r="F167" i="1"/>
  <c r="C185" i="7"/>
  <c r="F151" i="1"/>
  <c r="C169" i="7"/>
  <c r="F103" i="1"/>
  <c r="C121" i="7"/>
  <c r="F95" i="1"/>
  <c r="C113" i="7"/>
  <c r="F47" i="1"/>
  <c r="C65" i="7"/>
  <c r="A744" i="11"/>
  <c r="A608" i="11"/>
  <c r="A568" i="11"/>
  <c r="A480" i="11"/>
  <c r="G645" i="7"/>
  <c r="J614" i="1"/>
  <c r="E632" i="7" s="1"/>
  <c r="J510" i="1"/>
  <c r="B528" i="7"/>
  <c r="F712" i="1"/>
  <c r="C730" i="7"/>
  <c r="G104" i="7"/>
  <c r="G369" i="7"/>
  <c r="G745" i="7"/>
  <c r="G497" i="7"/>
  <c r="G473" i="7"/>
  <c r="G433" i="7"/>
  <c r="G217" i="7"/>
  <c r="G201" i="7"/>
  <c r="G145" i="7"/>
  <c r="G121" i="7"/>
  <c r="G113" i="7"/>
  <c r="G105" i="7"/>
  <c r="G73" i="7"/>
  <c r="G65" i="7"/>
  <c r="G57" i="7"/>
  <c r="L3" i="7"/>
  <c r="G737" i="7"/>
  <c r="G225" i="7"/>
  <c r="G153" i="7"/>
  <c r="A32" i="14"/>
  <c r="G697" i="7"/>
  <c r="G688" i="7"/>
  <c r="G664" i="7"/>
  <c r="G552" i="7"/>
  <c r="G496" i="7"/>
  <c r="G112" i="7"/>
  <c r="G80" i="7"/>
  <c r="G48" i="7"/>
  <c r="G673" i="7"/>
  <c r="G641" i="7"/>
  <c r="G561" i="7"/>
  <c r="G305" i="7"/>
  <c r="G177" i="7"/>
  <c r="G657" i="7"/>
  <c r="G479" i="7"/>
  <c r="D496" i="11"/>
  <c r="G718" i="7"/>
  <c r="G686" i="7"/>
  <c r="G646" i="7"/>
  <c r="G638" i="7"/>
  <c r="G630" i="7"/>
  <c r="G606" i="7"/>
  <c r="G534" i="7"/>
  <c r="G382" i="7"/>
  <c r="G374" i="7"/>
  <c r="G358" i="7"/>
  <c r="G334" i="7"/>
  <c r="G294" i="7"/>
  <c r="G134" i="7"/>
  <c r="G118" i="7"/>
  <c r="G110" i="7"/>
  <c r="G94" i="7"/>
  <c r="G86" i="7"/>
  <c r="G70" i="7"/>
  <c r="G62" i="7"/>
  <c r="G449" i="7"/>
  <c r="G393" i="7"/>
  <c r="G81" i="7"/>
  <c r="G423" i="7"/>
  <c r="G367" i="7"/>
  <c r="G327" i="7"/>
  <c r="G311" i="7"/>
  <c r="G749" i="7"/>
  <c r="G733" i="7"/>
  <c r="G725" i="7"/>
  <c r="G701" i="7"/>
  <c r="G693" i="7"/>
  <c r="G677" i="7"/>
  <c r="G661" i="7"/>
  <c r="G653" i="7"/>
  <c r="G637" i="7"/>
  <c r="G621" i="7"/>
  <c r="G605" i="7"/>
  <c r="G581" i="7"/>
  <c r="G549" i="7"/>
  <c r="G533" i="7"/>
  <c r="G525" i="7"/>
  <c r="G517" i="7"/>
  <c r="G493" i="7"/>
  <c r="G477" i="7"/>
  <c r="G461" i="7"/>
  <c r="G453" i="7"/>
  <c r="G421" i="7"/>
  <c r="G397" i="7"/>
  <c r="G357" i="7"/>
  <c r="G325" i="7"/>
  <c r="G301" i="7"/>
  <c r="G269" i="7"/>
  <c r="G261" i="7"/>
  <c r="G245" i="7"/>
  <c r="G229" i="7"/>
  <c r="G205" i="7"/>
  <c r="G181" i="7"/>
  <c r="G149" i="7"/>
  <c r="G125" i="7"/>
  <c r="G109" i="7"/>
  <c r="G101" i="7"/>
  <c r="G93" i="7"/>
  <c r="G85" i="7"/>
  <c r="G77" i="7"/>
  <c r="G61" i="7"/>
  <c r="G53" i="7"/>
  <c r="A28" i="14"/>
  <c r="G505" i="7"/>
  <c r="G665" i="7"/>
  <c r="G281" i="7"/>
  <c r="G730" i="7"/>
  <c r="G732" i="7"/>
  <c r="G660" i="7"/>
  <c r="G102" i="7"/>
  <c r="G422" i="7"/>
  <c r="G270" i="7"/>
  <c r="D716" i="11"/>
  <c r="G717" i="7"/>
  <c r="G597" i="7"/>
  <c r="G341" i="7"/>
  <c r="G573" i="7"/>
  <c r="G350" i="7"/>
  <c r="G317" i="7"/>
  <c r="G173" i="7"/>
  <c r="D527" i="11"/>
  <c r="D422" i="11"/>
  <c r="G756" i="7"/>
  <c r="G748" i="7"/>
  <c r="G740" i="7"/>
  <c r="G724" i="7"/>
  <c r="G716" i="7"/>
  <c r="G708" i="7"/>
  <c r="G700" i="7"/>
  <c r="G692" i="7"/>
  <c r="G684" i="7"/>
  <c r="G676" i="7"/>
  <c r="G668" i="7"/>
  <c r="G721" i="7"/>
  <c r="G590" i="7"/>
  <c r="D733" i="11"/>
  <c r="G734" i="7"/>
  <c r="D677" i="11"/>
  <c r="G678" i="7"/>
  <c r="D469" i="11"/>
  <c r="G741" i="7"/>
  <c r="G565" i="7"/>
  <c r="D468" i="11"/>
  <c r="G469" i="7"/>
  <c r="D436" i="11"/>
  <c r="G437" i="7"/>
  <c r="G569" i="7"/>
  <c r="G414" i="7"/>
  <c r="G629" i="7"/>
  <c r="D588" i="11"/>
  <c r="G589" i="7"/>
  <c r="D428" i="11"/>
  <c r="G429" i="7"/>
  <c r="G277" i="7"/>
  <c r="G213" i="7"/>
  <c r="G141" i="7"/>
  <c r="D492" i="11"/>
  <c r="D646" i="11"/>
  <c r="G705" i="7"/>
  <c r="G345" i="7"/>
  <c r="D616" i="11"/>
  <c r="G617" i="7"/>
  <c r="D608" i="11"/>
  <c r="G609" i="7"/>
  <c r="D584" i="11"/>
  <c r="G585" i="7"/>
  <c r="G577" i="7"/>
  <c r="D552" i="11"/>
  <c r="G553" i="7"/>
  <c r="D544" i="11"/>
  <c r="G545" i="7"/>
  <c r="D520" i="11"/>
  <c r="D488" i="11"/>
  <c r="G489" i="7"/>
  <c r="G457" i="7"/>
  <c r="G329" i="7"/>
  <c r="G233" i="7"/>
  <c r="G169" i="7"/>
  <c r="G137" i="7"/>
  <c r="G129" i="7"/>
  <c r="G97" i="7"/>
  <c r="G582" i="7"/>
  <c r="G445" i="7"/>
  <c r="G189" i="7"/>
  <c r="D500" i="11"/>
  <c r="G512" i="7"/>
  <c r="G480" i="7"/>
  <c r="G128" i="7"/>
  <c r="G120" i="7"/>
  <c r="G56" i="7"/>
  <c r="G753" i="7"/>
  <c r="G510" i="7"/>
  <c r="G409" i="7"/>
  <c r="D749" i="11"/>
  <c r="G750" i="7"/>
  <c r="D638" i="11"/>
  <c r="D630" i="11"/>
  <c r="D606" i="11"/>
  <c r="D598" i="11"/>
  <c r="D574" i="11"/>
  <c r="D566" i="11"/>
  <c r="D542" i="11"/>
  <c r="D510" i="11"/>
  <c r="D438" i="11"/>
  <c r="G215" i="7"/>
  <c r="G713" i="7"/>
  <c r="G593" i="7"/>
  <c r="G304" i="7"/>
  <c r="G185" i="7"/>
  <c r="G652" i="7"/>
  <c r="G644" i="7"/>
  <c r="G636" i="7"/>
  <c r="G628" i="7"/>
  <c r="G620" i="7"/>
  <c r="G612" i="7"/>
  <c r="G604" i="7"/>
  <c r="G596" i="7"/>
  <c r="G588" i="7"/>
  <c r="G572" i="7"/>
  <c r="G564" i="7"/>
  <c r="D555" i="11"/>
  <c r="G556" i="7"/>
  <c r="D547" i="11"/>
  <c r="G548" i="7"/>
  <c r="G540" i="7"/>
  <c r="D531" i="11"/>
  <c r="G532" i="7"/>
  <c r="G524" i="7"/>
  <c r="G516" i="7"/>
  <c r="G508" i="7"/>
  <c r="G492" i="7"/>
  <c r="G484" i="7"/>
  <c r="G476" i="7"/>
  <c r="G468" i="7"/>
  <c r="D459" i="11"/>
  <c r="G460" i="7"/>
  <c r="D451" i="11"/>
  <c r="G452" i="7"/>
  <c r="G436" i="7"/>
  <c r="G428" i="7"/>
  <c r="D419" i="11"/>
  <c r="G420" i="7"/>
  <c r="G412" i="7"/>
  <c r="G404" i="7"/>
  <c r="D395" i="11"/>
  <c r="G396" i="7"/>
  <c r="G388" i="7"/>
  <c r="G356" i="7"/>
  <c r="G348" i="7"/>
  <c r="G340" i="7"/>
  <c r="G316" i="7"/>
  <c r="G308" i="7"/>
  <c r="G300" i="7"/>
  <c r="G292" i="7"/>
  <c r="G276" i="7"/>
  <c r="G268" i="7"/>
  <c r="G244" i="7"/>
  <c r="G220" i="7"/>
  <c r="G212" i="7"/>
  <c r="G204" i="7"/>
  <c r="G188" i="7"/>
  <c r="G180" i="7"/>
  <c r="G172" i="7"/>
  <c r="G164" i="7"/>
  <c r="G156" i="7"/>
  <c r="G148" i="7"/>
  <c r="G140" i="7"/>
  <c r="G132" i="7"/>
  <c r="G124" i="7"/>
  <c r="G116" i="7"/>
  <c r="G108" i="7"/>
  <c r="G100" i="7"/>
  <c r="G92" i="7"/>
  <c r="G84" i="7"/>
  <c r="G76" i="7"/>
  <c r="G68" i="7"/>
  <c r="G60" i="7"/>
  <c r="G52" i="7"/>
  <c r="D529" i="11"/>
  <c r="D497" i="11"/>
  <c r="G90" i="7"/>
  <c r="B751" i="7"/>
  <c r="B743" i="7"/>
  <c r="C743" i="7"/>
  <c r="G743" i="7" s="1"/>
  <c r="B735" i="7"/>
  <c r="C735" i="7"/>
  <c r="C734" i="11" s="1"/>
  <c r="B727" i="7"/>
  <c r="C727" i="7"/>
  <c r="C726" i="11" s="1"/>
  <c r="C719" i="7"/>
  <c r="C718" i="11" s="1"/>
  <c r="B719" i="7"/>
  <c r="B711" i="7"/>
  <c r="C695" i="7"/>
  <c r="C694" i="11" s="1"/>
  <c r="B687" i="7"/>
  <c r="B679" i="7"/>
  <c r="C679" i="7"/>
  <c r="C678" i="11" s="1"/>
  <c r="B663" i="7"/>
  <c r="B655" i="7"/>
  <c r="C655" i="7"/>
  <c r="G655" i="7" s="1"/>
  <c r="B647" i="7"/>
  <c r="J621" i="1"/>
  <c r="E639" i="7" s="1"/>
  <c r="E638" i="11" s="1"/>
  <c r="C639" i="7"/>
  <c r="G639" i="7" s="1"/>
  <c r="C631" i="7"/>
  <c r="C630" i="11" s="1"/>
  <c r="J597" i="1"/>
  <c r="E615" i="7" s="1"/>
  <c r="E614" i="11" s="1"/>
  <c r="C615" i="7"/>
  <c r="G615" i="7" s="1"/>
  <c r="B607" i="7"/>
  <c r="B599" i="7"/>
  <c r="C591" i="7"/>
  <c r="B583" i="7"/>
  <c r="C583" i="7"/>
  <c r="C582" i="11" s="1"/>
  <c r="B575" i="7"/>
  <c r="B567" i="7"/>
  <c r="B566" i="11" s="1"/>
  <c r="C559" i="7"/>
  <c r="J533" i="1"/>
  <c r="E551" i="7" s="1"/>
  <c r="E550" i="11" s="1"/>
  <c r="B551" i="7"/>
  <c r="C551" i="7"/>
  <c r="C550" i="11" s="1"/>
  <c r="C543" i="7"/>
  <c r="C542" i="11" s="1"/>
  <c r="B535" i="7"/>
  <c r="C535" i="7"/>
  <c r="C534" i="11" s="1"/>
  <c r="J501" i="1"/>
  <c r="C519" i="7"/>
  <c r="C518" i="11" s="1"/>
  <c r="C511" i="7"/>
  <c r="G511" i="7" s="1"/>
  <c r="B487" i="7"/>
  <c r="B486" i="11" s="1"/>
  <c r="B463" i="7"/>
  <c r="B462" i="11" s="1"/>
  <c r="C463" i="7"/>
  <c r="C462" i="11" s="1"/>
  <c r="C455" i="7"/>
  <c r="B455" i="7"/>
  <c r="B439" i="7"/>
  <c r="B438" i="11" s="1"/>
  <c r="C439" i="7"/>
  <c r="C438" i="11" s="1"/>
  <c r="C431" i="7"/>
  <c r="C430" i="11" s="1"/>
  <c r="B431" i="7"/>
  <c r="C407" i="7"/>
  <c r="C406" i="11" s="1"/>
  <c r="J381" i="1"/>
  <c r="E399" i="7" s="1"/>
  <c r="B399" i="7"/>
  <c r="B391" i="7"/>
  <c r="B390" i="11" s="1"/>
  <c r="C359" i="7"/>
  <c r="B359" i="7"/>
  <c r="B351" i="7"/>
  <c r="B343" i="7"/>
  <c r="C343" i="7"/>
  <c r="B335" i="7"/>
  <c r="J317" i="1"/>
  <c r="C303" i="7"/>
  <c r="B287" i="7"/>
  <c r="J229" i="1"/>
  <c r="E247" i="7" s="1"/>
  <c r="E246" i="11" s="1"/>
  <c r="C247" i="7"/>
  <c r="B239" i="7"/>
  <c r="C239" i="7"/>
  <c r="C223" i="7"/>
  <c r="G223" i="7" s="1"/>
  <c r="C215" i="7"/>
  <c r="B215" i="7"/>
  <c r="B207" i="7"/>
  <c r="C199" i="7"/>
  <c r="B191" i="7"/>
  <c r="C191" i="7"/>
  <c r="B183" i="7"/>
  <c r="C183" i="7"/>
  <c r="B167" i="7"/>
  <c r="C167" i="7"/>
  <c r="B151" i="7"/>
  <c r="B143" i="7"/>
  <c r="C143" i="7"/>
  <c r="G143" i="7" s="1"/>
  <c r="C135" i="7"/>
  <c r="G135" i="7" s="1"/>
  <c r="B135" i="7"/>
  <c r="C127" i="7"/>
  <c r="G127" i="7" s="1"/>
  <c r="B127" i="7"/>
  <c r="B119" i="7"/>
  <c r="B111" i="7"/>
  <c r="C111" i="7"/>
  <c r="G111" i="7" s="1"/>
  <c r="B103" i="7"/>
  <c r="C103" i="7"/>
  <c r="G103" i="7" s="1"/>
  <c r="B95" i="7"/>
  <c r="C95" i="7"/>
  <c r="G95" i="7" s="1"/>
  <c r="B87" i="7"/>
  <c r="B79" i="7"/>
  <c r="C79" i="7"/>
  <c r="G79" i="7" s="1"/>
  <c r="B71" i="7"/>
  <c r="C71" i="7"/>
  <c r="G71" i="7" s="1"/>
  <c r="B63" i="7"/>
  <c r="C63" i="7"/>
  <c r="G63" i="7" s="1"/>
  <c r="B55" i="7"/>
  <c r="C55" i="7"/>
  <c r="G55" i="7" s="1"/>
  <c r="F734" i="1"/>
  <c r="C752" i="7"/>
  <c r="G752" i="7" s="1"/>
  <c r="F710" i="1"/>
  <c r="C728" i="7"/>
  <c r="C727" i="11" s="1"/>
  <c r="F702" i="1"/>
  <c r="C720" i="7"/>
  <c r="G720" i="7" s="1"/>
  <c r="F678" i="1"/>
  <c r="C696" i="7"/>
  <c r="G696" i="7" s="1"/>
  <c r="F662" i="1"/>
  <c r="C680" i="7"/>
  <c r="G680" i="7" s="1"/>
  <c r="F654" i="1"/>
  <c r="C672" i="7"/>
  <c r="G672" i="7" s="1"/>
  <c r="F638" i="1"/>
  <c r="C656" i="7"/>
  <c r="G656" i="7" s="1"/>
  <c r="F630" i="1"/>
  <c r="C648" i="7"/>
  <c r="C647" i="11" s="1"/>
  <c r="F614" i="1"/>
  <c r="C632" i="7"/>
  <c r="G632" i="7" s="1"/>
  <c r="B471" i="7"/>
  <c r="B470" i="11" s="1"/>
  <c r="B447" i="7"/>
  <c r="C711" i="7"/>
  <c r="B703" i="7"/>
  <c r="C335" i="7"/>
  <c r="G335" i="7" s="1"/>
  <c r="B159" i="7"/>
  <c r="F518" i="1"/>
  <c r="C536" i="7"/>
  <c r="C535" i="11" s="1"/>
  <c r="F510" i="1"/>
  <c r="C528" i="7"/>
  <c r="C527" i="11" s="1"/>
  <c r="F414" i="1"/>
  <c r="C432" i="7"/>
  <c r="C431" i="11" s="1"/>
  <c r="F398" i="1"/>
  <c r="C416" i="7"/>
  <c r="C415" i="11" s="1"/>
  <c r="F374" i="1"/>
  <c r="C392" i="7"/>
  <c r="C391" i="11" s="1"/>
  <c r="F358" i="1"/>
  <c r="C376" i="7"/>
  <c r="F350" i="1"/>
  <c r="C368" i="7"/>
  <c r="F326" i="1"/>
  <c r="C344" i="7"/>
  <c r="F302" i="1"/>
  <c r="C320" i="7"/>
  <c r="G320" i="7" s="1"/>
  <c r="F294" i="1"/>
  <c r="C312" i="7"/>
  <c r="F262" i="1"/>
  <c r="C280" i="7"/>
  <c r="F198" i="1"/>
  <c r="C216" i="7"/>
  <c r="F190" i="1"/>
  <c r="F158" i="1"/>
  <c r="C176" i="7"/>
  <c r="F150" i="1"/>
  <c r="C168" i="7"/>
  <c r="G168" i="7" s="1"/>
  <c r="F142" i="1"/>
  <c r="C160" i="7"/>
  <c r="F118" i="1"/>
  <c r="C136" i="7"/>
  <c r="G136" i="7" s="1"/>
  <c r="J732" i="1"/>
  <c r="E750" i="7" s="1"/>
  <c r="E749" i="11" s="1"/>
  <c r="B750" i="7"/>
  <c r="J724" i="1"/>
  <c r="E742" i="7" s="1"/>
  <c r="C742" i="7"/>
  <c r="G742" i="7" s="1"/>
  <c r="J708" i="1"/>
  <c r="E726" i="7" s="1"/>
  <c r="C726" i="7"/>
  <c r="G726" i="7" s="1"/>
  <c r="J700" i="1"/>
  <c r="E718" i="7" s="1"/>
  <c r="J684" i="1"/>
  <c r="E702" i="7" s="1"/>
  <c r="C702" i="7"/>
  <c r="G702" i="7" s="1"/>
  <c r="B694" i="7"/>
  <c r="B693" i="11" s="1"/>
  <c r="C694" i="7"/>
  <c r="G694" i="7" s="1"/>
  <c r="E694" i="7"/>
  <c r="E693" i="11" s="1"/>
  <c r="J660" i="1"/>
  <c r="E678" i="7" s="1"/>
  <c r="E677" i="11" s="1"/>
  <c r="B678" i="7"/>
  <c r="J652" i="1"/>
  <c r="E670" i="7" s="1"/>
  <c r="B670" i="7"/>
  <c r="C670" i="7"/>
  <c r="G670" i="7" s="1"/>
  <c r="J644" i="1"/>
  <c r="E662" i="7" s="1"/>
  <c r="C662" i="7"/>
  <c r="G662" i="7" s="1"/>
  <c r="J636" i="1"/>
  <c r="E654" i="7" s="1"/>
  <c r="J628" i="1"/>
  <c r="E646" i="7" s="1"/>
  <c r="E645" i="11" s="1"/>
  <c r="J620" i="1"/>
  <c r="E638" i="7" s="1"/>
  <c r="B638" i="7"/>
  <c r="J612" i="1"/>
  <c r="E630" i="7" s="1"/>
  <c r="E629" i="11" s="1"/>
  <c r="B622" i="7"/>
  <c r="C622" i="7"/>
  <c r="G622" i="7" s="1"/>
  <c r="J596" i="1"/>
  <c r="E614" i="7" s="1"/>
  <c r="C614" i="7"/>
  <c r="G614" i="7" s="1"/>
  <c r="J588" i="1"/>
  <c r="E606" i="7" s="1"/>
  <c r="E605" i="11" s="1"/>
  <c r="B606" i="7"/>
  <c r="B605" i="11" s="1"/>
  <c r="J580" i="1"/>
  <c r="E598" i="7" s="1"/>
  <c r="E597" i="11" s="1"/>
  <c r="J572" i="1"/>
  <c r="E590" i="7" s="1"/>
  <c r="J564" i="1"/>
  <c r="B582" i="7"/>
  <c r="J556" i="1"/>
  <c r="E574" i="7" s="1"/>
  <c r="E573" i="11" s="1"/>
  <c r="B574" i="7"/>
  <c r="C574" i="7"/>
  <c r="C573" i="11" s="1"/>
  <c r="C566" i="7"/>
  <c r="C565" i="11" s="1"/>
  <c r="C558" i="7"/>
  <c r="C557" i="11" s="1"/>
  <c r="J540" i="1"/>
  <c r="E558" i="7" s="1"/>
  <c r="J532" i="1"/>
  <c r="E550" i="7" s="1"/>
  <c r="E549" i="11" s="1"/>
  <c r="C550" i="7"/>
  <c r="C549" i="11" s="1"/>
  <c r="C542" i="7"/>
  <c r="C541" i="11" s="1"/>
  <c r="J524" i="1"/>
  <c r="E542" i="7" s="1"/>
  <c r="E541" i="11" s="1"/>
  <c r="J516" i="1"/>
  <c r="E534" i="7" s="1"/>
  <c r="E533" i="11" s="1"/>
  <c r="J508" i="1"/>
  <c r="E526" i="7" s="1"/>
  <c r="E525" i="11" s="1"/>
  <c r="B526" i="7"/>
  <c r="E508" i="1"/>
  <c r="C526" i="7"/>
  <c r="C525" i="11" s="1"/>
  <c r="B518" i="7"/>
  <c r="B517" i="11" s="1"/>
  <c r="C518" i="7"/>
  <c r="C517" i="11" s="1"/>
  <c r="J476" i="1"/>
  <c r="E494" i="7" s="1"/>
  <c r="C494" i="7"/>
  <c r="C493" i="11" s="1"/>
  <c r="B486" i="7"/>
  <c r="B485" i="11" s="1"/>
  <c r="J468" i="1"/>
  <c r="C486" i="7"/>
  <c r="C485" i="11" s="1"/>
  <c r="J460" i="1"/>
  <c r="E478" i="7" s="1"/>
  <c r="E477" i="11" s="1"/>
  <c r="B478" i="7"/>
  <c r="C478" i="7"/>
  <c r="C477" i="11" s="1"/>
  <c r="B470" i="7"/>
  <c r="B469" i="11" s="1"/>
  <c r="C470" i="7"/>
  <c r="C469" i="11" s="1"/>
  <c r="C462" i="7"/>
  <c r="C461" i="11" s="1"/>
  <c r="J444" i="1"/>
  <c r="E462" i="7" s="1"/>
  <c r="E461" i="11" s="1"/>
  <c r="J436" i="1"/>
  <c r="E454" i="7" s="1"/>
  <c r="B454" i="7"/>
  <c r="C446" i="7"/>
  <c r="C445" i="11" s="1"/>
  <c r="J428" i="1"/>
  <c r="E446" i="7" s="1"/>
  <c r="E445" i="11" s="1"/>
  <c r="B446" i="7"/>
  <c r="J420" i="1"/>
  <c r="E438" i="7" s="1"/>
  <c r="E437" i="11" s="1"/>
  <c r="C438" i="7"/>
  <c r="C437" i="11" s="1"/>
  <c r="J412" i="1"/>
  <c r="E430" i="7" s="1"/>
  <c r="E429" i="11" s="1"/>
  <c r="B430" i="7"/>
  <c r="C430" i="7"/>
  <c r="C429" i="11" s="1"/>
  <c r="J404" i="1"/>
  <c r="E422" i="7" s="1"/>
  <c r="E421" i="11" s="1"/>
  <c r="B414" i="7"/>
  <c r="B413" i="11" s="1"/>
  <c r="E388" i="1"/>
  <c r="C406" i="7"/>
  <c r="C405" i="11" s="1"/>
  <c r="B406" i="7"/>
  <c r="E380" i="1"/>
  <c r="B398" i="7"/>
  <c r="C398" i="7"/>
  <c r="C397" i="11" s="1"/>
  <c r="J372" i="1"/>
  <c r="E390" i="7" s="1"/>
  <c r="E389" i="11" s="1"/>
  <c r="B390" i="7"/>
  <c r="C390" i="7"/>
  <c r="G390" i="7" s="1"/>
  <c r="J364" i="1"/>
  <c r="E382" i="7" s="1"/>
  <c r="E381" i="11" s="1"/>
  <c r="B382" i="7"/>
  <c r="J356" i="1"/>
  <c r="E374" i="7" s="1"/>
  <c r="E373" i="11" s="1"/>
  <c r="B374" i="7"/>
  <c r="J348" i="1"/>
  <c r="B366" i="7"/>
  <c r="C366" i="7"/>
  <c r="E366" i="7"/>
  <c r="E365" i="11" s="1"/>
  <c r="J340" i="1"/>
  <c r="E358" i="7" s="1"/>
  <c r="E357" i="11" s="1"/>
  <c r="J316" i="1"/>
  <c r="E334" i="7" s="1"/>
  <c r="E333" i="11" s="1"/>
  <c r="B334" i="7"/>
  <c r="G308" i="1"/>
  <c r="C326" i="7"/>
  <c r="C318" i="7"/>
  <c r="G318" i="7" s="1"/>
  <c r="B318" i="7"/>
  <c r="J300" i="1"/>
  <c r="E318" i="7" s="1"/>
  <c r="J292" i="1"/>
  <c r="E310" i="7" s="1"/>
  <c r="E309" i="11" s="1"/>
  <c r="C310" i="7"/>
  <c r="B310" i="7"/>
  <c r="C302" i="7"/>
  <c r="G302" i="7" s="1"/>
  <c r="J284" i="1"/>
  <c r="E302" i="7" s="1"/>
  <c r="E301" i="11" s="1"/>
  <c r="E268" i="1"/>
  <c r="J268" i="1"/>
  <c r="E286" i="7" s="1"/>
  <c r="E285" i="11" s="1"/>
  <c r="C286" i="7"/>
  <c r="E260" i="1"/>
  <c r="J260" i="1"/>
  <c r="E278" i="7" s="1"/>
  <c r="G260" i="1"/>
  <c r="C278" i="7"/>
  <c r="J252" i="1"/>
  <c r="E270" i="7" s="1"/>
  <c r="E269" i="11" s="1"/>
  <c r="B262" i="7"/>
  <c r="J244" i="1"/>
  <c r="E262" i="7" s="1"/>
  <c r="E261" i="11" s="1"/>
  <c r="C254" i="7"/>
  <c r="G254" i="7" s="1"/>
  <c r="B254" i="7"/>
  <c r="J228" i="1"/>
  <c r="E246" i="7" s="1"/>
  <c r="E245" i="11" s="1"/>
  <c r="J220" i="1"/>
  <c r="E238" i="7" s="1"/>
  <c r="E237" i="11" s="1"/>
  <c r="B238" i="7"/>
  <c r="C238" i="7"/>
  <c r="J212" i="1"/>
  <c r="E230" i="7" s="1"/>
  <c r="E229" i="11" s="1"/>
  <c r="C222" i="7"/>
  <c r="J204" i="1"/>
  <c r="E222" i="7" s="1"/>
  <c r="E221" i="11" s="1"/>
  <c r="J196" i="1"/>
  <c r="E214" i="7" s="1"/>
  <c r="E213" i="11" s="1"/>
  <c r="B214" i="7"/>
  <c r="E188" i="1"/>
  <c r="C206" i="7"/>
  <c r="B198" i="7"/>
  <c r="C190" i="7"/>
  <c r="C174" i="7"/>
  <c r="B166" i="7"/>
  <c r="C166" i="7"/>
  <c r="B158" i="7"/>
  <c r="B150" i="7"/>
  <c r="B142" i="7"/>
  <c r="C142" i="7"/>
  <c r="G142" i="7" s="1"/>
  <c r="B126" i="7"/>
  <c r="C126" i="7"/>
  <c r="B102" i="7"/>
  <c r="C102" i="7"/>
  <c r="E76" i="1"/>
  <c r="B78" i="7"/>
  <c r="C78" i="7"/>
  <c r="G78" i="7" s="1"/>
  <c r="B54" i="7"/>
  <c r="C54" i="7"/>
  <c r="G54" i="7" s="1"/>
  <c r="C464" i="7"/>
  <c r="C463" i="11" s="1"/>
  <c r="B270" i="7"/>
  <c r="B230" i="7"/>
  <c r="J668" i="1"/>
  <c r="E686" i="7" s="1"/>
  <c r="J500" i="1"/>
  <c r="E518" i="7" s="1"/>
  <c r="E517" i="11" s="1"/>
  <c r="J484" i="1"/>
  <c r="E502" i="7" s="1"/>
  <c r="J396" i="1"/>
  <c r="E414" i="7" s="1"/>
  <c r="C144" i="7"/>
  <c r="G144" i="7" s="1"/>
  <c r="C400" i="7"/>
  <c r="C399" i="11" s="1"/>
  <c r="B278" i="7"/>
  <c r="C262" i="7"/>
  <c r="C246" i="7"/>
  <c r="J332" i="1"/>
  <c r="E350" i="7" s="1"/>
  <c r="E349" i="11" s="1"/>
  <c r="C624" i="7"/>
  <c r="G624" i="7" s="1"/>
  <c r="C384" i="7"/>
  <c r="G384" i="7" s="1"/>
  <c r="C272" i="7"/>
  <c r="G272" i="7" s="1"/>
  <c r="J308" i="1"/>
  <c r="E326" i="7" s="1"/>
  <c r="A439" i="11"/>
  <c r="E507" i="1"/>
  <c r="J507" i="1"/>
  <c r="E525" i="7" s="1"/>
  <c r="E524" i="11" s="1"/>
  <c r="B501" i="7"/>
  <c r="E435" i="1"/>
  <c r="J395" i="1"/>
  <c r="E413" i="7" s="1"/>
  <c r="E412" i="11" s="1"/>
  <c r="B413" i="7"/>
  <c r="E387" i="1"/>
  <c r="C405" i="7"/>
  <c r="C404" i="11" s="1"/>
  <c r="J387" i="1"/>
  <c r="E405" i="7" s="1"/>
  <c r="E404" i="11" s="1"/>
  <c r="J379" i="1"/>
  <c r="E397" i="7" s="1"/>
  <c r="E396" i="11" s="1"/>
  <c r="J371" i="1"/>
  <c r="C389" i="7"/>
  <c r="G389" i="7" s="1"/>
  <c r="B357" i="7"/>
  <c r="J339" i="1"/>
  <c r="E357" i="7" s="1"/>
  <c r="E356" i="11" s="1"/>
  <c r="E315" i="1"/>
  <c r="J315" i="1"/>
  <c r="E333" i="7" s="1"/>
  <c r="E332" i="11" s="1"/>
  <c r="C333" i="7"/>
  <c r="E307" i="1"/>
  <c r="J307" i="1"/>
  <c r="E325" i="7" s="1"/>
  <c r="E324" i="11" s="1"/>
  <c r="C309" i="7"/>
  <c r="G309" i="7" s="1"/>
  <c r="J291" i="1"/>
  <c r="E309" i="7" s="1"/>
  <c r="E308" i="11" s="1"/>
  <c r="J275" i="1"/>
  <c r="E293" i="7" s="1"/>
  <c r="E292" i="11" s="1"/>
  <c r="C293" i="7"/>
  <c r="J267" i="1"/>
  <c r="E285" i="7" s="1"/>
  <c r="E284" i="11" s="1"/>
  <c r="J219" i="1"/>
  <c r="E237" i="7" s="1"/>
  <c r="E236" i="11" s="1"/>
  <c r="C237" i="7"/>
  <c r="E179" i="1"/>
  <c r="C197" i="7"/>
  <c r="E433" i="1"/>
  <c r="B451" i="7"/>
  <c r="E241" i="1"/>
  <c r="F426" i="1"/>
  <c r="C444" i="7"/>
  <c r="C443" i="11" s="1"/>
  <c r="F362" i="1"/>
  <c r="C380" i="7"/>
  <c r="G380" i="7" s="1"/>
  <c r="F346" i="1"/>
  <c r="C364" i="7"/>
  <c r="F314" i="1"/>
  <c r="C332" i="7"/>
  <c r="G332" i="7" s="1"/>
  <c r="F306" i="1"/>
  <c r="C324" i="7"/>
  <c r="F242" i="1"/>
  <c r="C260" i="7"/>
  <c r="G260" i="7" s="1"/>
  <c r="F218" i="1"/>
  <c r="C236" i="7"/>
  <c r="J259" i="1"/>
  <c r="E277" i="7" s="1"/>
  <c r="E276" i="11" s="1"/>
  <c r="J355" i="1"/>
  <c r="E373" i="7" s="1"/>
  <c r="E372" i="11" s="1"/>
  <c r="J251" i="1"/>
  <c r="E269" i="7" s="1"/>
  <c r="E268" i="11" s="1"/>
  <c r="E168" i="1"/>
  <c r="E186" i="1"/>
  <c r="C196" i="7"/>
  <c r="G728" i="1"/>
  <c r="E728" i="1"/>
  <c r="C200" i="7"/>
  <c r="G200" i="7" s="1"/>
  <c r="Q733" i="1"/>
  <c r="K751" i="7" s="1"/>
  <c r="P733" i="1"/>
  <c r="J750" i="11" s="1"/>
  <c r="G733" i="1"/>
  <c r="E733" i="1"/>
  <c r="C751" i="7"/>
  <c r="P725" i="1"/>
  <c r="Q725" i="1"/>
  <c r="K743" i="7" s="1"/>
  <c r="G725" i="1"/>
  <c r="J725" i="1"/>
  <c r="E743" i="7" s="1"/>
  <c r="E725" i="1"/>
  <c r="Q717" i="1"/>
  <c r="K735" i="7" s="1"/>
  <c r="P717" i="1"/>
  <c r="G717" i="1"/>
  <c r="E717" i="1"/>
  <c r="J717" i="1"/>
  <c r="E735" i="7" s="1"/>
  <c r="P709" i="1"/>
  <c r="Q709" i="1"/>
  <c r="K727" i="7" s="1"/>
  <c r="G709" i="1"/>
  <c r="E709" i="1"/>
  <c r="Q701" i="1"/>
  <c r="K719" i="7" s="1"/>
  <c r="P701" i="1"/>
  <c r="G701" i="1"/>
  <c r="E701" i="1"/>
  <c r="P693" i="1"/>
  <c r="J710" i="11" s="1"/>
  <c r="Q693" i="1"/>
  <c r="K711" i="7" s="1"/>
  <c r="G693" i="1"/>
  <c r="E693" i="1"/>
  <c r="J693" i="1"/>
  <c r="E711" i="7" s="1"/>
  <c r="Q685" i="1"/>
  <c r="K703" i="7" s="1"/>
  <c r="P685" i="1"/>
  <c r="J702" i="11" s="1"/>
  <c r="G685" i="1"/>
  <c r="E685" i="1"/>
  <c r="J685" i="1"/>
  <c r="E703" i="7" s="1"/>
  <c r="E702" i="11" s="1"/>
  <c r="P677" i="1"/>
  <c r="J694" i="11" s="1"/>
  <c r="Q677" i="1"/>
  <c r="K695" i="7" s="1"/>
  <c r="G677" i="1"/>
  <c r="E677" i="1"/>
  <c r="B695" i="7"/>
  <c r="J677" i="1"/>
  <c r="E695" i="7" s="1"/>
  <c r="E694" i="11" s="1"/>
  <c r="Q669" i="1"/>
  <c r="K687" i="7" s="1"/>
  <c r="P669" i="1"/>
  <c r="G669" i="1"/>
  <c r="E669" i="1"/>
  <c r="J669" i="1"/>
  <c r="E687" i="7" s="1"/>
  <c r="E686" i="11" s="1"/>
  <c r="C687" i="7"/>
  <c r="G687" i="7" s="1"/>
  <c r="P661" i="1"/>
  <c r="J678" i="11" s="1"/>
  <c r="Q661" i="1"/>
  <c r="K679" i="7" s="1"/>
  <c r="G661" i="1"/>
  <c r="E661" i="1"/>
  <c r="Q653" i="1"/>
  <c r="K671" i="7" s="1"/>
  <c r="P653" i="1"/>
  <c r="G653" i="1"/>
  <c r="E653" i="1"/>
  <c r="J653" i="1"/>
  <c r="E671" i="7" s="1"/>
  <c r="C671" i="7"/>
  <c r="G671" i="7" s="1"/>
  <c r="P645" i="1"/>
  <c r="J662" i="11" s="1"/>
  <c r="Q645" i="1"/>
  <c r="K663" i="7" s="1"/>
  <c r="G645" i="1"/>
  <c r="J645" i="1"/>
  <c r="E663" i="7" s="1"/>
  <c r="E662" i="11" s="1"/>
  <c r="E645" i="1"/>
  <c r="C663" i="7"/>
  <c r="G663" i="7" s="1"/>
  <c r="Q637" i="1"/>
  <c r="K655" i="7" s="1"/>
  <c r="P637" i="1"/>
  <c r="G637" i="1"/>
  <c r="E637" i="1"/>
  <c r="P629" i="1"/>
  <c r="J646" i="11" s="1"/>
  <c r="Q629" i="1"/>
  <c r="K647" i="7" s="1"/>
  <c r="E629" i="1"/>
  <c r="G629" i="1"/>
  <c r="C647" i="7"/>
  <c r="C646" i="11" s="1"/>
  <c r="J629" i="1"/>
  <c r="E647" i="7" s="1"/>
  <c r="E646" i="11" s="1"/>
  <c r="Q621" i="1"/>
  <c r="K639" i="7" s="1"/>
  <c r="P621" i="1"/>
  <c r="J638" i="11" s="1"/>
  <c r="G621" i="1"/>
  <c r="E621" i="1"/>
  <c r="B639" i="7"/>
  <c r="P613" i="1"/>
  <c r="J630" i="11" s="1"/>
  <c r="Q613" i="1"/>
  <c r="K631" i="7" s="1"/>
  <c r="G613" i="1"/>
  <c r="E613" i="1"/>
  <c r="B631" i="7"/>
  <c r="B630" i="11" s="1"/>
  <c r="J613" i="1"/>
  <c r="E631" i="7" s="1"/>
  <c r="E630" i="11" s="1"/>
  <c r="Q605" i="1"/>
  <c r="P605" i="1"/>
  <c r="J622" i="11" s="1"/>
  <c r="E605" i="1"/>
  <c r="G605" i="1"/>
  <c r="K623" i="7"/>
  <c r="C623" i="7"/>
  <c r="G623" i="7" s="1"/>
  <c r="J605" i="1"/>
  <c r="E623" i="7" s="1"/>
  <c r="E622" i="11" s="1"/>
  <c r="P597" i="1"/>
  <c r="J614" i="11" s="1"/>
  <c r="Q597" i="1"/>
  <c r="K615" i="7" s="1"/>
  <c r="G597" i="1"/>
  <c r="B615" i="7"/>
  <c r="E597" i="1"/>
  <c r="Q589" i="1"/>
  <c r="K607" i="7" s="1"/>
  <c r="P589" i="1"/>
  <c r="J606" i="11" s="1"/>
  <c r="G589" i="1"/>
  <c r="J589" i="1"/>
  <c r="E607" i="7" s="1"/>
  <c r="E606" i="11" s="1"/>
  <c r="E589" i="1"/>
  <c r="C607" i="7"/>
  <c r="G607" i="7" s="1"/>
  <c r="P581" i="1"/>
  <c r="J598" i="11" s="1"/>
  <c r="Q581" i="1"/>
  <c r="K599" i="7" s="1"/>
  <c r="G581" i="1"/>
  <c r="J581" i="1"/>
  <c r="E599" i="7" s="1"/>
  <c r="E598" i="11" s="1"/>
  <c r="C599" i="7"/>
  <c r="C598" i="11" s="1"/>
  <c r="E581" i="1"/>
  <c r="P573" i="1"/>
  <c r="Q573" i="1"/>
  <c r="K591" i="7" s="1"/>
  <c r="E573" i="1"/>
  <c r="G573" i="1"/>
  <c r="P565" i="1"/>
  <c r="J582" i="11" s="1"/>
  <c r="Q565" i="1"/>
  <c r="K583" i="7" s="1"/>
  <c r="G565" i="1"/>
  <c r="E565" i="1"/>
  <c r="J565" i="1"/>
  <c r="E583" i="7" s="1"/>
  <c r="E582" i="11" s="1"/>
  <c r="P557" i="1"/>
  <c r="J574" i="11" s="1"/>
  <c r="Q557" i="1"/>
  <c r="K575" i="7" s="1"/>
  <c r="G557" i="1"/>
  <c r="E557" i="1"/>
  <c r="C575" i="7"/>
  <c r="C574" i="11" s="1"/>
  <c r="J557" i="1"/>
  <c r="E575" i="7" s="1"/>
  <c r="P549" i="1"/>
  <c r="Q549" i="1"/>
  <c r="K567" i="7" s="1"/>
  <c r="G549" i="1"/>
  <c r="E549" i="1"/>
  <c r="C567" i="7"/>
  <c r="C566" i="11" s="1"/>
  <c r="P541" i="1"/>
  <c r="J558" i="11" s="1"/>
  <c r="Q541" i="1"/>
  <c r="K559" i="7" s="1"/>
  <c r="G541" i="1"/>
  <c r="E541" i="1"/>
  <c r="B559" i="7"/>
  <c r="J541" i="1"/>
  <c r="E559" i="7" s="1"/>
  <c r="E558" i="11" s="1"/>
  <c r="Q533" i="1"/>
  <c r="K551" i="7" s="1"/>
  <c r="P533" i="1"/>
  <c r="J550" i="11" s="1"/>
  <c r="G533" i="1"/>
  <c r="E533" i="1"/>
  <c r="P525" i="1"/>
  <c r="J542" i="11" s="1"/>
  <c r="Q525" i="1"/>
  <c r="K543" i="7" s="1"/>
  <c r="G525" i="1"/>
  <c r="B543" i="7"/>
  <c r="B542" i="11" s="1"/>
  <c r="E525" i="1"/>
  <c r="Q517" i="1"/>
  <c r="K535" i="7" s="1"/>
  <c r="P517" i="1"/>
  <c r="J534" i="11" s="1"/>
  <c r="G517" i="1"/>
  <c r="E517" i="1"/>
  <c r="J517" i="1"/>
  <c r="E535" i="7" s="1"/>
  <c r="E534" i="11" s="1"/>
  <c r="P509" i="1"/>
  <c r="Q509" i="1"/>
  <c r="K527" i="7" s="1"/>
  <c r="G509" i="1"/>
  <c r="E509" i="1"/>
  <c r="J509" i="1"/>
  <c r="E527" i="7" s="1"/>
  <c r="C527" i="7"/>
  <c r="C526" i="11" s="1"/>
  <c r="P501" i="1"/>
  <c r="Q501" i="1"/>
  <c r="K519" i="7" s="1"/>
  <c r="G501" i="1"/>
  <c r="E501" i="1"/>
  <c r="B519" i="7"/>
  <c r="B518" i="11" s="1"/>
  <c r="E519" i="7"/>
  <c r="E518" i="11" s="1"/>
  <c r="P493" i="1"/>
  <c r="J510" i="11" s="1"/>
  <c r="Q493" i="1"/>
  <c r="K511" i="7" s="1"/>
  <c r="G493" i="1"/>
  <c r="E493" i="1"/>
  <c r="B511" i="7"/>
  <c r="J493" i="1"/>
  <c r="E511" i="7" s="1"/>
  <c r="P485" i="1"/>
  <c r="J502" i="11" s="1"/>
  <c r="Q485" i="1"/>
  <c r="K503" i="7" s="1"/>
  <c r="G485" i="1"/>
  <c r="E485" i="1"/>
  <c r="C503" i="7"/>
  <c r="C502" i="11" s="1"/>
  <c r="P477" i="1"/>
  <c r="Q477" i="1"/>
  <c r="K495" i="7" s="1"/>
  <c r="G477" i="1"/>
  <c r="E477" i="1"/>
  <c r="C495" i="7"/>
  <c r="C494" i="11" s="1"/>
  <c r="J494" i="11"/>
  <c r="J477" i="1"/>
  <c r="E495" i="7" s="1"/>
  <c r="E494" i="11" s="1"/>
  <c r="Q469" i="1"/>
  <c r="K487" i="7" s="1"/>
  <c r="P469" i="1"/>
  <c r="J486" i="11" s="1"/>
  <c r="G469" i="1"/>
  <c r="E469" i="1"/>
  <c r="J469" i="1"/>
  <c r="E487" i="7" s="1"/>
  <c r="E486" i="11" s="1"/>
  <c r="C487" i="7"/>
  <c r="P461" i="1"/>
  <c r="J478" i="11" s="1"/>
  <c r="Q461" i="1"/>
  <c r="K479" i="7" s="1"/>
  <c r="G461" i="1"/>
  <c r="B479" i="7"/>
  <c r="B478" i="11" s="1"/>
  <c r="E461" i="1"/>
  <c r="P453" i="1"/>
  <c r="Q453" i="1"/>
  <c r="K471" i="7" s="1"/>
  <c r="G453" i="1"/>
  <c r="C471" i="7"/>
  <c r="C470" i="11" s="1"/>
  <c r="J453" i="1"/>
  <c r="E471" i="7" s="1"/>
  <c r="E453" i="1"/>
  <c r="P445" i="1"/>
  <c r="Q445" i="1"/>
  <c r="K463" i="7" s="1"/>
  <c r="E445" i="1"/>
  <c r="M445" i="1" s="1"/>
  <c r="G445" i="1"/>
  <c r="J445" i="1"/>
  <c r="E463" i="7" s="1"/>
  <c r="Q437" i="1"/>
  <c r="K455" i="7" s="1"/>
  <c r="P437" i="1"/>
  <c r="J454" i="11" s="1"/>
  <c r="E437" i="1"/>
  <c r="G437" i="1"/>
  <c r="P429" i="1"/>
  <c r="Q429" i="1"/>
  <c r="K447" i="7" s="1"/>
  <c r="G429" i="1"/>
  <c r="E429" i="1"/>
  <c r="E447" i="7"/>
  <c r="J429" i="1"/>
  <c r="Q421" i="1"/>
  <c r="K439" i="7" s="1"/>
  <c r="P421" i="1"/>
  <c r="J438" i="11" s="1"/>
  <c r="G421" i="1"/>
  <c r="E421" i="1"/>
  <c r="P413" i="1"/>
  <c r="J430" i="11" s="1"/>
  <c r="Q413" i="1"/>
  <c r="K431" i="7" s="1"/>
  <c r="G413" i="1"/>
  <c r="E413" i="1"/>
  <c r="J413" i="1"/>
  <c r="E431" i="7" s="1"/>
  <c r="Q405" i="1"/>
  <c r="K423" i="7" s="1"/>
  <c r="P405" i="1"/>
  <c r="G405" i="1"/>
  <c r="E405" i="1"/>
  <c r="B423" i="7"/>
  <c r="B422" i="11" s="1"/>
  <c r="P397" i="1"/>
  <c r="J414" i="11" s="1"/>
  <c r="Q397" i="1"/>
  <c r="K415" i="7" s="1"/>
  <c r="G397" i="1"/>
  <c r="J397" i="1"/>
  <c r="E415" i="7" s="1"/>
  <c r="E414" i="11" s="1"/>
  <c r="B415" i="7"/>
  <c r="B414" i="11" s="1"/>
  <c r="E397" i="1"/>
  <c r="C415" i="7"/>
  <c r="C414" i="11" s="1"/>
  <c r="Q389" i="1"/>
  <c r="K407" i="7" s="1"/>
  <c r="P389" i="1"/>
  <c r="G389" i="1"/>
  <c r="E389" i="1"/>
  <c r="B407" i="7"/>
  <c r="J389" i="1"/>
  <c r="E407" i="7" s="1"/>
  <c r="P381" i="1"/>
  <c r="Q381" i="1"/>
  <c r="K399" i="7" s="1"/>
  <c r="G381" i="1"/>
  <c r="E381" i="1"/>
  <c r="C399" i="7"/>
  <c r="C398" i="11" s="1"/>
  <c r="Q373" i="1"/>
  <c r="K391" i="7" s="1"/>
  <c r="P373" i="1"/>
  <c r="G373" i="1"/>
  <c r="E373" i="1"/>
  <c r="C391" i="7"/>
  <c r="C390" i="11" s="1"/>
  <c r="J373" i="1"/>
  <c r="E391" i="7" s="1"/>
  <c r="P365" i="1"/>
  <c r="J365" i="11" s="1"/>
  <c r="Q365" i="1"/>
  <c r="K383" i="7" s="1"/>
  <c r="E365" i="1"/>
  <c r="G365" i="1"/>
  <c r="B383" i="7"/>
  <c r="J365" i="1"/>
  <c r="C383" i="7"/>
  <c r="E383" i="7"/>
  <c r="E382" i="11" s="1"/>
  <c r="P357" i="1"/>
  <c r="J357" i="11" s="1"/>
  <c r="Q357" i="1"/>
  <c r="K375" i="7" s="1"/>
  <c r="G357" i="1"/>
  <c r="E357" i="1"/>
  <c r="B375" i="7"/>
  <c r="C375" i="7"/>
  <c r="G375" i="7" s="1"/>
  <c r="P349" i="1"/>
  <c r="J349" i="11" s="1"/>
  <c r="Q349" i="1"/>
  <c r="K367" i="7" s="1"/>
  <c r="G349" i="1"/>
  <c r="E349" i="1"/>
  <c r="B367" i="7"/>
  <c r="J349" i="1"/>
  <c r="E367" i="7" s="1"/>
  <c r="E366" i="11" s="1"/>
  <c r="P341" i="1"/>
  <c r="J341" i="11" s="1"/>
  <c r="Q341" i="1"/>
  <c r="K359" i="7" s="1"/>
  <c r="G341" i="1"/>
  <c r="E341" i="1"/>
  <c r="P333" i="1"/>
  <c r="J333" i="11" s="1"/>
  <c r="Q333" i="1"/>
  <c r="K351" i="7" s="1"/>
  <c r="G333" i="1"/>
  <c r="C351" i="7"/>
  <c r="G351" i="7" s="1"/>
  <c r="E333" i="1"/>
  <c r="P325" i="1"/>
  <c r="J325" i="11" s="1"/>
  <c r="Q325" i="1"/>
  <c r="K343" i="7" s="1"/>
  <c r="G325" i="1"/>
  <c r="E325" i="1"/>
  <c r="J325" i="1"/>
  <c r="E343" i="7" s="1"/>
  <c r="E342" i="11" s="1"/>
  <c r="P317" i="1"/>
  <c r="J317" i="11" s="1"/>
  <c r="Q317" i="1"/>
  <c r="K335" i="7" s="1"/>
  <c r="G317" i="1"/>
  <c r="E317" i="1"/>
  <c r="E335" i="7"/>
  <c r="E334" i="11" s="1"/>
  <c r="Q309" i="1"/>
  <c r="K327" i="7" s="1"/>
  <c r="P309" i="1"/>
  <c r="J309" i="11" s="1"/>
  <c r="E309" i="1"/>
  <c r="G309" i="1"/>
  <c r="B327" i="7"/>
  <c r="P301" i="1"/>
  <c r="J301" i="11" s="1"/>
  <c r="Q301" i="1"/>
  <c r="K319" i="7" s="1"/>
  <c r="E301" i="1"/>
  <c r="G301" i="1"/>
  <c r="J301" i="1"/>
  <c r="E319" i="7" s="1"/>
  <c r="E318" i="11" s="1"/>
  <c r="B319" i="7"/>
  <c r="C319" i="7"/>
  <c r="G319" i="7" s="1"/>
  <c r="P293" i="1"/>
  <c r="J293" i="11" s="1"/>
  <c r="Q293" i="1"/>
  <c r="K311" i="7" s="1"/>
  <c r="G293" i="1"/>
  <c r="E293" i="1"/>
  <c r="B311" i="7"/>
  <c r="E311" i="7"/>
  <c r="E310" i="11" s="1"/>
  <c r="P285" i="1"/>
  <c r="J285" i="11" s="1"/>
  <c r="Q285" i="1"/>
  <c r="K303" i="7" s="1"/>
  <c r="G285" i="1"/>
  <c r="E285" i="1"/>
  <c r="B303" i="7"/>
  <c r="P277" i="1"/>
  <c r="J277" i="11" s="1"/>
  <c r="Q277" i="1"/>
  <c r="K295" i="7" s="1"/>
  <c r="G277" i="1"/>
  <c r="E277" i="1"/>
  <c r="J277" i="1"/>
  <c r="E295" i="7" s="1"/>
  <c r="C295" i="7"/>
  <c r="G295" i="7" s="1"/>
  <c r="Q269" i="1"/>
  <c r="K287" i="7" s="1"/>
  <c r="P269" i="1"/>
  <c r="J269" i="11" s="1"/>
  <c r="G269" i="1"/>
  <c r="E269" i="1"/>
  <c r="C287" i="7"/>
  <c r="P261" i="1"/>
  <c r="J261" i="11" s="1"/>
  <c r="Q261" i="1"/>
  <c r="K279" i="7" s="1"/>
  <c r="G261" i="1"/>
  <c r="J261" i="1"/>
  <c r="E279" i="7" s="1"/>
  <c r="E278" i="11" s="1"/>
  <c r="B279" i="7"/>
  <c r="E261" i="1"/>
  <c r="P253" i="1"/>
  <c r="J253" i="11" s="1"/>
  <c r="Q253" i="1"/>
  <c r="K271" i="7" s="1"/>
  <c r="G253" i="1"/>
  <c r="E253" i="1"/>
  <c r="J253" i="1"/>
  <c r="E271" i="7" s="1"/>
  <c r="E270" i="11" s="1"/>
  <c r="C271" i="7"/>
  <c r="G271" i="7" s="1"/>
  <c r="P245" i="1"/>
  <c r="J245" i="11" s="1"/>
  <c r="Q245" i="1"/>
  <c r="K263" i="7" s="1"/>
  <c r="G245" i="1"/>
  <c r="E245" i="1"/>
  <c r="J245" i="1"/>
  <c r="E263" i="7" s="1"/>
  <c r="E262" i="11" s="1"/>
  <c r="C263" i="7"/>
  <c r="G263" i="7" s="1"/>
  <c r="B263" i="7"/>
  <c r="Q237" i="1"/>
  <c r="K255" i="7" s="1"/>
  <c r="P237" i="1"/>
  <c r="J237" i="11" s="1"/>
  <c r="G237" i="1"/>
  <c r="E237" i="1"/>
  <c r="J237" i="1"/>
  <c r="E255" i="7" s="1"/>
  <c r="E254" i="11" s="1"/>
  <c r="B255" i="7"/>
  <c r="C255" i="7"/>
  <c r="P229" i="1"/>
  <c r="J229" i="11" s="1"/>
  <c r="Q229" i="1"/>
  <c r="K247" i="7" s="1"/>
  <c r="G229" i="1"/>
  <c r="E229" i="1"/>
  <c r="B247" i="7"/>
  <c r="P221" i="1"/>
  <c r="J221" i="11" s="1"/>
  <c r="Q221" i="1"/>
  <c r="K239" i="7" s="1"/>
  <c r="G221" i="1"/>
  <c r="E221" i="1"/>
  <c r="P213" i="1"/>
  <c r="J213" i="11" s="1"/>
  <c r="Q213" i="1"/>
  <c r="K231" i="7" s="1"/>
  <c r="G213" i="1"/>
  <c r="J213" i="1"/>
  <c r="E231" i="7" s="1"/>
  <c r="E230" i="11" s="1"/>
  <c r="E213" i="1"/>
  <c r="Q205" i="1"/>
  <c r="K223" i="7" s="1"/>
  <c r="P205" i="1"/>
  <c r="J205" i="11" s="1"/>
  <c r="G205" i="1"/>
  <c r="J205" i="1"/>
  <c r="B223" i="7"/>
  <c r="E205" i="1"/>
  <c r="P197" i="1"/>
  <c r="J197" i="11" s="1"/>
  <c r="Q197" i="1"/>
  <c r="K215" i="7" s="1"/>
  <c r="G197" i="1"/>
  <c r="E197" i="1"/>
  <c r="P189" i="1"/>
  <c r="J189" i="11" s="1"/>
  <c r="Q189" i="1"/>
  <c r="K207" i="7" s="1"/>
  <c r="G189" i="1"/>
  <c r="E189" i="1"/>
  <c r="C207" i="7"/>
  <c r="Q181" i="1"/>
  <c r="K199" i="7" s="1"/>
  <c r="P181" i="1"/>
  <c r="J181" i="11" s="1"/>
  <c r="E181" i="1"/>
  <c r="G181" i="1"/>
  <c r="B199" i="7"/>
  <c r="Q173" i="1"/>
  <c r="K191" i="7" s="1"/>
  <c r="P173" i="1"/>
  <c r="J173" i="11" s="1"/>
  <c r="E173" i="1"/>
  <c r="G173" i="1"/>
  <c r="P165" i="1"/>
  <c r="J165" i="11" s="1"/>
  <c r="Q165" i="1"/>
  <c r="K183" i="7" s="1"/>
  <c r="E165" i="1"/>
  <c r="G165" i="1"/>
  <c r="Q157" i="1"/>
  <c r="K175" i="7" s="1"/>
  <c r="P157" i="1"/>
  <c r="J157" i="11" s="1"/>
  <c r="G157" i="1"/>
  <c r="E157" i="1"/>
  <c r="B175" i="7"/>
  <c r="P149" i="1"/>
  <c r="J149" i="11" s="1"/>
  <c r="Q149" i="1"/>
  <c r="K167" i="7" s="1"/>
  <c r="G149" i="1"/>
  <c r="E149" i="1"/>
  <c r="Q141" i="1"/>
  <c r="K159" i="7" s="1"/>
  <c r="P141" i="1"/>
  <c r="J141" i="11" s="1"/>
  <c r="G141" i="1"/>
  <c r="E141" i="1"/>
  <c r="C159" i="7"/>
  <c r="P133" i="1"/>
  <c r="J133" i="11" s="1"/>
  <c r="Q133" i="1"/>
  <c r="K151" i="7" s="1"/>
  <c r="G133" i="1"/>
  <c r="E133" i="1"/>
  <c r="C151" i="7"/>
  <c r="P125" i="1"/>
  <c r="J125" i="11" s="1"/>
  <c r="Q125" i="1"/>
  <c r="K143" i="7" s="1"/>
  <c r="G125" i="1"/>
  <c r="E125" i="1"/>
  <c r="P117" i="1"/>
  <c r="J117" i="11" s="1"/>
  <c r="Q117" i="1"/>
  <c r="K135" i="7" s="1"/>
  <c r="G117" i="1"/>
  <c r="E117" i="1"/>
  <c r="Q109" i="1"/>
  <c r="K127" i="7" s="1"/>
  <c r="P109" i="1"/>
  <c r="J109" i="11" s="1"/>
  <c r="G109" i="1"/>
  <c r="E109" i="1"/>
  <c r="P101" i="1"/>
  <c r="J101" i="11" s="1"/>
  <c r="Q101" i="1"/>
  <c r="K119" i="7" s="1"/>
  <c r="G101" i="1"/>
  <c r="E101" i="1"/>
  <c r="C119" i="7"/>
  <c r="P93" i="1"/>
  <c r="J93" i="11" s="1"/>
  <c r="Q93" i="1"/>
  <c r="K111" i="7" s="1"/>
  <c r="G93" i="1"/>
  <c r="E93" i="1"/>
  <c r="P85" i="1"/>
  <c r="J85" i="11" s="1"/>
  <c r="Q85" i="1"/>
  <c r="K103" i="7" s="1"/>
  <c r="G85" i="1"/>
  <c r="E85" i="1"/>
  <c r="Q77" i="1"/>
  <c r="K95" i="7" s="1"/>
  <c r="P77" i="1"/>
  <c r="J77" i="11" s="1"/>
  <c r="G77" i="1"/>
  <c r="E77" i="1"/>
  <c r="P69" i="1"/>
  <c r="J69" i="11" s="1"/>
  <c r="Q69" i="1"/>
  <c r="K87" i="7" s="1"/>
  <c r="G69" i="1"/>
  <c r="E69" i="1"/>
  <c r="C87" i="7"/>
  <c r="G87" i="7" s="1"/>
  <c r="P61" i="1"/>
  <c r="J61" i="11" s="1"/>
  <c r="Q61" i="1"/>
  <c r="K79" i="7" s="1"/>
  <c r="E61" i="1"/>
  <c r="G61" i="1"/>
  <c r="Q53" i="1"/>
  <c r="K71" i="7" s="1"/>
  <c r="P53" i="1"/>
  <c r="J53" i="11" s="1"/>
  <c r="G53" i="1"/>
  <c r="E53" i="1"/>
  <c r="Q45" i="1"/>
  <c r="P45" i="1"/>
  <c r="J45" i="11" s="1"/>
  <c r="G45" i="1"/>
  <c r="E45" i="1"/>
  <c r="P37" i="1"/>
  <c r="J37" i="11" s="1"/>
  <c r="Q37" i="1"/>
  <c r="G37" i="1"/>
  <c r="E37" i="1"/>
  <c r="Q29" i="1"/>
  <c r="K30" i="7" s="1"/>
  <c r="P29" i="1"/>
  <c r="J29" i="11" s="1"/>
  <c r="E29" i="1"/>
  <c r="G29" i="1"/>
  <c r="M29" i="1" s="1"/>
  <c r="Q21" i="1"/>
  <c r="K22" i="7" s="1"/>
  <c r="P21" i="1"/>
  <c r="J21" i="11" s="1"/>
  <c r="G21" i="1"/>
  <c r="E21" i="1"/>
  <c r="Q13" i="1"/>
  <c r="K14" i="7" s="1"/>
  <c r="P13" i="1"/>
  <c r="J13" i="11" s="1"/>
  <c r="E13" i="1"/>
  <c r="L13" i="1" s="1"/>
  <c r="G13" i="1"/>
  <c r="P5" i="1"/>
  <c r="J5" i="11" s="1"/>
  <c r="Q5" i="1"/>
  <c r="K6" i="7" s="1"/>
  <c r="G5" i="1"/>
  <c r="E5" i="1"/>
  <c r="J191" i="1"/>
  <c r="J525" i="1"/>
  <c r="E543" i="7" s="1"/>
  <c r="E542" i="11" s="1"/>
  <c r="J437" i="1"/>
  <c r="E455" i="7" s="1"/>
  <c r="J197" i="1"/>
  <c r="E215" i="7" s="1"/>
  <c r="E214" i="11" s="1"/>
  <c r="J485" i="1"/>
  <c r="E503" i="7" s="1"/>
  <c r="E502" i="11" s="1"/>
  <c r="J461" i="1"/>
  <c r="E479" i="7" s="1"/>
  <c r="J405" i="1"/>
  <c r="E423" i="7" s="1"/>
  <c r="J341" i="1"/>
  <c r="E359" i="7" s="1"/>
  <c r="E358" i="11" s="1"/>
  <c r="J285" i="1"/>
  <c r="E303" i="7" s="1"/>
  <c r="E302" i="11" s="1"/>
  <c r="J221" i="1"/>
  <c r="E239" i="7" s="1"/>
  <c r="E238" i="11" s="1"/>
  <c r="J709" i="1"/>
  <c r="E727" i="7" s="1"/>
  <c r="J309" i="1"/>
  <c r="E327" i="7" s="1"/>
  <c r="E326" i="11" s="1"/>
  <c r="C175" i="7"/>
  <c r="J637" i="1"/>
  <c r="E655" i="7" s="1"/>
  <c r="E654" i="11" s="1"/>
  <c r="J549" i="1"/>
  <c r="E567" i="7" s="1"/>
  <c r="J701" i="1"/>
  <c r="E719" i="7" s="1"/>
  <c r="J333" i="1"/>
  <c r="E351" i="7" s="1"/>
  <c r="E350" i="11" s="1"/>
  <c r="J269" i="1"/>
  <c r="E287" i="7" s="1"/>
  <c r="E286" i="11" s="1"/>
  <c r="J735" i="1"/>
  <c r="P735" i="1"/>
  <c r="Q735" i="1"/>
  <c r="K753" i="7" s="1"/>
  <c r="E735" i="1"/>
  <c r="L735" i="1" s="1"/>
  <c r="G735" i="1"/>
  <c r="B753" i="7"/>
  <c r="B752" i="11" s="1"/>
  <c r="Q727" i="1"/>
  <c r="K745" i="7" s="1"/>
  <c r="P727" i="1"/>
  <c r="E727" i="1"/>
  <c r="G727" i="1"/>
  <c r="J719" i="1"/>
  <c r="E737" i="7" s="1"/>
  <c r="P719" i="1"/>
  <c r="Q719" i="1"/>
  <c r="K737" i="7" s="1"/>
  <c r="E719" i="1"/>
  <c r="G719" i="1"/>
  <c r="J711" i="1"/>
  <c r="E729" i="7" s="1"/>
  <c r="P711" i="1"/>
  <c r="Q711" i="1"/>
  <c r="K729" i="7" s="1"/>
  <c r="E711" i="1"/>
  <c r="G711" i="1"/>
  <c r="C729" i="7"/>
  <c r="C728" i="11" s="1"/>
  <c r="J703" i="1"/>
  <c r="E721" i="7" s="1"/>
  <c r="P703" i="1"/>
  <c r="Q703" i="1"/>
  <c r="K721" i="7" s="1"/>
  <c r="E703" i="1"/>
  <c r="G703" i="1"/>
  <c r="J695" i="1"/>
  <c r="E713" i="7" s="1"/>
  <c r="P695" i="1"/>
  <c r="Q695" i="1"/>
  <c r="K713" i="7" s="1"/>
  <c r="E695" i="1"/>
  <c r="G695" i="1"/>
  <c r="L695" i="1" s="1"/>
  <c r="J687" i="1"/>
  <c r="P687" i="1"/>
  <c r="Q687" i="1"/>
  <c r="K705" i="7" s="1"/>
  <c r="E687" i="1"/>
  <c r="G687" i="1"/>
  <c r="M687" i="1" s="1"/>
  <c r="J679" i="1"/>
  <c r="P679" i="1"/>
  <c r="Q679" i="1"/>
  <c r="K697" i="7" s="1"/>
  <c r="E679" i="1"/>
  <c r="G679" i="1"/>
  <c r="B697" i="7"/>
  <c r="B696" i="11" s="1"/>
  <c r="J671" i="1"/>
  <c r="E689" i="7" s="1"/>
  <c r="E688" i="11" s="1"/>
  <c r="P671" i="1"/>
  <c r="Q671" i="1"/>
  <c r="K689" i="7" s="1"/>
  <c r="E671" i="1"/>
  <c r="G671" i="1"/>
  <c r="C689" i="7"/>
  <c r="C688" i="11" s="1"/>
  <c r="J663" i="1"/>
  <c r="P663" i="1"/>
  <c r="Q663" i="1"/>
  <c r="K681" i="7" s="1"/>
  <c r="E663" i="1"/>
  <c r="G663" i="1"/>
  <c r="J655" i="1"/>
  <c r="E673" i="7" s="1"/>
  <c r="E672" i="11" s="1"/>
  <c r="P655" i="1"/>
  <c r="Q655" i="1"/>
  <c r="K673" i="7" s="1"/>
  <c r="E655" i="1"/>
  <c r="G655" i="1"/>
  <c r="B673" i="7"/>
  <c r="J647" i="1"/>
  <c r="E665" i="7" s="1"/>
  <c r="E668" i="10" s="1"/>
  <c r="P647" i="1"/>
  <c r="Q647" i="1"/>
  <c r="K665" i="7" s="1"/>
  <c r="E647" i="1"/>
  <c r="G647" i="1"/>
  <c r="B665" i="7"/>
  <c r="J639" i="1"/>
  <c r="E657" i="7" s="1"/>
  <c r="E656" i="11" s="1"/>
  <c r="P639" i="1"/>
  <c r="J656" i="11" s="1"/>
  <c r="Q639" i="1"/>
  <c r="K657" i="7" s="1"/>
  <c r="E639" i="1"/>
  <c r="G639" i="1"/>
  <c r="J631" i="1"/>
  <c r="E649" i="7" s="1"/>
  <c r="E648" i="11" s="1"/>
  <c r="Q631" i="1"/>
  <c r="K649" i="7" s="1"/>
  <c r="E631" i="1"/>
  <c r="P631" i="1"/>
  <c r="G631" i="1"/>
  <c r="C649" i="7"/>
  <c r="G649" i="7" s="1"/>
  <c r="J623" i="1"/>
  <c r="E641" i="7" s="1"/>
  <c r="P623" i="1"/>
  <c r="Q623" i="1"/>
  <c r="K641" i="7" s="1"/>
  <c r="E623" i="1"/>
  <c r="G623" i="1"/>
  <c r="L623" i="1" s="1"/>
  <c r="J615" i="1"/>
  <c r="P615" i="1"/>
  <c r="E615" i="1"/>
  <c r="Q615" i="1"/>
  <c r="K633" i="7" s="1"/>
  <c r="G615" i="1"/>
  <c r="B633" i="7"/>
  <c r="B632" i="11" s="1"/>
  <c r="C633" i="7"/>
  <c r="G633" i="7" s="1"/>
  <c r="P607" i="1"/>
  <c r="Q607" i="1"/>
  <c r="K625" i="7" s="1"/>
  <c r="E607" i="1"/>
  <c r="G607" i="1"/>
  <c r="C625" i="7"/>
  <c r="G625" i="7" s="1"/>
  <c r="B625" i="7"/>
  <c r="Q599" i="1"/>
  <c r="K617" i="7" s="1"/>
  <c r="P599" i="1"/>
  <c r="E599" i="1"/>
  <c r="G599" i="1"/>
  <c r="J591" i="1"/>
  <c r="E609" i="7" s="1"/>
  <c r="P591" i="1"/>
  <c r="Q591" i="1"/>
  <c r="K609" i="7" s="1"/>
  <c r="E591" i="1"/>
  <c r="G591" i="1"/>
  <c r="M591" i="1" s="1"/>
  <c r="J608" i="11"/>
  <c r="J583" i="1"/>
  <c r="E601" i="7" s="1"/>
  <c r="E600" i="11" s="1"/>
  <c r="P583" i="1"/>
  <c r="Q583" i="1"/>
  <c r="K601" i="7" s="1"/>
  <c r="E583" i="1"/>
  <c r="G583" i="1"/>
  <c r="C601" i="7"/>
  <c r="G601" i="7" s="1"/>
  <c r="P575" i="1"/>
  <c r="J592" i="11" s="1"/>
  <c r="Q575" i="1"/>
  <c r="K593" i="7" s="1"/>
  <c r="E575" i="1"/>
  <c r="G575" i="1"/>
  <c r="J575" i="1"/>
  <c r="E593" i="7" s="1"/>
  <c r="E592" i="11" s="1"/>
  <c r="B593" i="7"/>
  <c r="J567" i="1"/>
  <c r="E585" i="7" s="1"/>
  <c r="E584" i="11" s="1"/>
  <c r="P567" i="1"/>
  <c r="Q567" i="1"/>
  <c r="K585" i="7" s="1"/>
  <c r="G567" i="1"/>
  <c r="E567" i="1"/>
  <c r="J559" i="1"/>
  <c r="E577" i="7" s="1"/>
  <c r="E576" i="11" s="1"/>
  <c r="P559" i="1"/>
  <c r="Q559" i="1"/>
  <c r="K577" i="7" s="1"/>
  <c r="E559" i="1"/>
  <c r="G559" i="1"/>
  <c r="B577" i="7"/>
  <c r="J551" i="1"/>
  <c r="P551" i="1"/>
  <c r="Q551" i="1"/>
  <c r="K569" i="7" s="1"/>
  <c r="E551" i="1"/>
  <c r="G551" i="1"/>
  <c r="P543" i="1"/>
  <c r="J560" i="11" s="1"/>
  <c r="Q543" i="1"/>
  <c r="K561" i="7" s="1"/>
  <c r="E543" i="1"/>
  <c r="G543" i="1"/>
  <c r="J543" i="1"/>
  <c r="E561" i="7" s="1"/>
  <c r="J535" i="1"/>
  <c r="P535" i="1"/>
  <c r="Q535" i="1"/>
  <c r="K553" i="7" s="1"/>
  <c r="E535" i="1"/>
  <c r="G535" i="1"/>
  <c r="J527" i="1"/>
  <c r="E545" i="7" s="1"/>
  <c r="E544" i="11" s="1"/>
  <c r="P527" i="1"/>
  <c r="Q527" i="1"/>
  <c r="K545" i="7" s="1"/>
  <c r="E527" i="1"/>
  <c r="G527" i="1"/>
  <c r="J519" i="1"/>
  <c r="P519" i="1"/>
  <c r="Q519" i="1"/>
  <c r="K537" i="7" s="1"/>
  <c r="E519" i="1"/>
  <c r="G519" i="1"/>
  <c r="J511" i="1"/>
  <c r="E529" i="7" s="1"/>
  <c r="E528" i="11" s="1"/>
  <c r="P511" i="1"/>
  <c r="Q511" i="1"/>
  <c r="K529" i="7" s="1"/>
  <c r="E511" i="1"/>
  <c r="G511" i="1"/>
  <c r="L511" i="1" s="1"/>
  <c r="B529" i="7"/>
  <c r="B528" i="11" s="1"/>
  <c r="C529" i="7"/>
  <c r="C528" i="11" s="1"/>
  <c r="J503" i="1"/>
  <c r="E521" i="7" s="1"/>
  <c r="E520" i="11" s="1"/>
  <c r="P503" i="1"/>
  <c r="Q503" i="1"/>
  <c r="K521" i="7" s="1"/>
  <c r="G503" i="1"/>
  <c r="E503" i="1"/>
  <c r="L503" i="1" s="1"/>
  <c r="C521" i="7"/>
  <c r="C520" i="11" s="1"/>
  <c r="J495" i="1"/>
  <c r="E513" i="7" s="1"/>
  <c r="E512" i="11" s="1"/>
  <c r="P495" i="1"/>
  <c r="Q495" i="1"/>
  <c r="K513" i="7" s="1"/>
  <c r="E495" i="1"/>
  <c r="G495" i="1"/>
  <c r="C513" i="7"/>
  <c r="G513" i="7" s="1"/>
  <c r="J487" i="1"/>
  <c r="P487" i="1"/>
  <c r="Q487" i="1"/>
  <c r="K505" i="7" s="1"/>
  <c r="E487" i="1"/>
  <c r="G487" i="1"/>
  <c r="B505" i="7"/>
  <c r="J479" i="1"/>
  <c r="E497" i="7" s="1"/>
  <c r="P479" i="1"/>
  <c r="Q479" i="1"/>
  <c r="K497" i="7" s="1"/>
  <c r="E479" i="1"/>
  <c r="G479" i="1"/>
  <c r="B497" i="7"/>
  <c r="J471" i="1"/>
  <c r="P471" i="1"/>
  <c r="Q471" i="1"/>
  <c r="K489" i="7" s="1"/>
  <c r="E471" i="1"/>
  <c r="G471" i="1"/>
  <c r="B489" i="7"/>
  <c r="J463" i="1"/>
  <c r="E481" i="7" s="1"/>
  <c r="E480" i="11" s="1"/>
  <c r="Q463" i="1"/>
  <c r="K481" i="7" s="1"/>
  <c r="P463" i="1"/>
  <c r="E463" i="1"/>
  <c r="G463" i="1"/>
  <c r="B481" i="7"/>
  <c r="B480" i="11" s="1"/>
  <c r="C481" i="7"/>
  <c r="C480" i="11" s="1"/>
  <c r="J455" i="1"/>
  <c r="E473" i="7" s="1"/>
  <c r="E472" i="11" s="1"/>
  <c r="Q455" i="1"/>
  <c r="K473" i="7" s="1"/>
  <c r="P455" i="1"/>
  <c r="E455" i="1"/>
  <c r="G455" i="1"/>
  <c r="J447" i="1"/>
  <c r="E465" i="7" s="1"/>
  <c r="Q447" i="1"/>
  <c r="K465" i="7" s="1"/>
  <c r="P447" i="1"/>
  <c r="E447" i="1"/>
  <c r="G447" i="1"/>
  <c r="C465" i="7"/>
  <c r="C464" i="11" s="1"/>
  <c r="J439" i="1"/>
  <c r="E457" i="7" s="1"/>
  <c r="Q439" i="1"/>
  <c r="K457" i="7" s="1"/>
  <c r="P439" i="1"/>
  <c r="E439" i="1"/>
  <c r="G439" i="1"/>
  <c r="J431" i="1"/>
  <c r="E449" i="7" s="1"/>
  <c r="Q431" i="1"/>
  <c r="K449" i="7" s="1"/>
  <c r="P431" i="1"/>
  <c r="J448" i="11" s="1"/>
  <c r="E431" i="1"/>
  <c r="M431" i="1" s="1"/>
  <c r="G431" i="1"/>
  <c r="Q423" i="1"/>
  <c r="K441" i="7" s="1"/>
  <c r="P423" i="1"/>
  <c r="E423" i="1"/>
  <c r="G423" i="1"/>
  <c r="C441" i="7"/>
  <c r="C440" i="11" s="1"/>
  <c r="E441" i="7"/>
  <c r="J415" i="1"/>
  <c r="Q415" i="1"/>
  <c r="K433" i="7" s="1"/>
  <c r="P415" i="1"/>
  <c r="E415" i="1"/>
  <c r="G415" i="1"/>
  <c r="B433" i="7"/>
  <c r="J407" i="1"/>
  <c r="E425" i="7" s="1"/>
  <c r="Q407" i="1"/>
  <c r="K425" i="7" s="1"/>
  <c r="P407" i="1"/>
  <c r="E407" i="1"/>
  <c r="G407" i="1"/>
  <c r="J399" i="1"/>
  <c r="E417" i="7" s="1"/>
  <c r="E416" i="11" s="1"/>
  <c r="Q399" i="1"/>
  <c r="K417" i="7" s="1"/>
  <c r="P399" i="1"/>
  <c r="E399" i="1"/>
  <c r="G399" i="1"/>
  <c r="M399" i="1" s="1"/>
  <c r="B417" i="7"/>
  <c r="B416" i="11" s="1"/>
  <c r="C417" i="7"/>
  <c r="C416" i="11" s="1"/>
  <c r="Q391" i="1"/>
  <c r="K409" i="7" s="1"/>
  <c r="P391" i="1"/>
  <c r="J408" i="11" s="1"/>
  <c r="E391" i="1"/>
  <c r="G391" i="1"/>
  <c r="B409" i="7"/>
  <c r="E409" i="7"/>
  <c r="J383" i="1"/>
  <c r="E401" i="7" s="1"/>
  <c r="Q383" i="1"/>
  <c r="K401" i="7" s="1"/>
  <c r="P383" i="1"/>
  <c r="J383" i="11" s="1"/>
  <c r="E383" i="1"/>
  <c r="G383" i="1"/>
  <c r="M383" i="1" s="1"/>
  <c r="C401" i="7"/>
  <c r="B401" i="7"/>
  <c r="B400" i="11" s="1"/>
  <c r="Q375" i="1"/>
  <c r="K393" i="7" s="1"/>
  <c r="P375" i="1"/>
  <c r="J375" i="11" s="1"/>
  <c r="E375" i="1"/>
  <c r="G375" i="1"/>
  <c r="B393" i="7"/>
  <c r="J367" i="1"/>
  <c r="E385" i="7" s="1"/>
  <c r="E384" i="11" s="1"/>
  <c r="Q367" i="1"/>
  <c r="K385" i="7" s="1"/>
  <c r="P367" i="1"/>
  <c r="J367" i="11" s="1"/>
  <c r="E367" i="1"/>
  <c r="G367" i="1"/>
  <c r="B385" i="7"/>
  <c r="C385" i="7"/>
  <c r="C384" i="11" s="1"/>
  <c r="J359" i="1"/>
  <c r="E377" i="7" s="1"/>
  <c r="E376" i="11" s="1"/>
  <c r="P359" i="1"/>
  <c r="J359" i="11" s="1"/>
  <c r="Q359" i="1"/>
  <c r="K377" i="7" s="1"/>
  <c r="E359" i="1"/>
  <c r="G359" i="1"/>
  <c r="B377" i="7"/>
  <c r="C377" i="7"/>
  <c r="G377" i="7" s="1"/>
  <c r="J351" i="1"/>
  <c r="E369" i="7" s="1"/>
  <c r="E368" i="11" s="1"/>
  <c r="P351" i="1"/>
  <c r="J351" i="11" s="1"/>
  <c r="Q351" i="1"/>
  <c r="K369" i="7" s="1"/>
  <c r="E351" i="1"/>
  <c r="G351" i="1"/>
  <c r="B369" i="7"/>
  <c r="Q343" i="1"/>
  <c r="K361" i="7" s="1"/>
  <c r="E343" i="1"/>
  <c r="P343" i="1"/>
  <c r="J343" i="11" s="1"/>
  <c r="G343" i="1"/>
  <c r="J343" i="1"/>
  <c r="E361" i="7" s="1"/>
  <c r="E360" i="11" s="1"/>
  <c r="C361" i="7"/>
  <c r="G361" i="7" s="1"/>
  <c r="J335" i="1"/>
  <c r="E353" i="7" s="1"/>
  <c r="E352" i="11" s="1"/>
  <c r="Q335" i="1"/>
  <c r="K353" i="7" s="1"/>
  <c r="P335" i="1"/>
  <c r="J335" i="11" s="1"/>
  <c r="E335" i="1"/>
  <c r="G335" i="1"/>
  <c r="M335" i="1" s="1"/>
  <c r="C353" i="7"/>
  <c r="G353" i="7" s="1"/>
  <c r="J327" i="1"/>
  <c r="E345" i="7" s="1"/>
  <c r="E344" i="11" s="1"/>
  <c r="P327" i="1"/>
  <c r="J327" i="11" s="1"/>
  <c r="Q327" i="1"/>
  <c r="K345" i="7" s="1"/>
  <c r="E327" i="1"/>
  <c r="L327" i="1" s="1"/>
  <c r="G327" i="1"/>
  <c r="J319" i="1"/>
  <c r="E337" i="7" s="1"/>
  <c r="E336" i="11" s="1"/>
  <c r="P319" i="1"/>
  <c r="J319" i="11" s="1"/>
  <c r="Q319" i="1"/>
  <c r="K337" i="7" s="1"/>
  <c r="E319" i="1"/>
  <c r="G319" i="1"/>
  <c r="C337" i="7"/>
  <c r="G337" i="7" s="1"/>
  <c r="J311" i="1"/>
  <c r="E329" i="7" s="1"/>
  <c r="E328" i="11" s="1"/>
  <c r="Q311" i="1"/>
  <c r="K329" i="7" s="1"/>
  <c r="P311" i="1"/>
  <c r="J311" i="11" s="1"/>
  <c r="E311" i="1"/>
  <c r="G311" i="1"/>
  <c r="J303" i="1"/>
  <c r="P303" i="1"/>
  <c r="J303" i="11" s="1"/>
  <c r="Q303" i="1"/>
  <c r="K321" i="7" s="1"/>
  <c r="E303" i="1"/>
  <c r="G303" i="1"/>
  <c r="C321" i="7"/>
  <c r="J295" i="1"/>
  <c r="E313" i="7" s="1"/>
  <c r="E312" i="11" s="1"/>
  <c r="Q295" i="1"/>
  <c r="K313" i="7" s="1"/>
  <c r="P295" i="1"/>
  <c r="J295" i="11" s="1"/>
  <c r="E295" i="1"/>
  <c r="G295" i="1"/>
  <c r="C313" i="7"/>
  <c r="G313" i="7" s="1"/>
  <c r="J287" i="1"/>
  <c r="E305" i="7" s="1"/>
  <c r="E304" i="11" s="1"/>
  <c r="P287" i="1"/>
  <c r="J287" i="11" s="1"/>
  <c r="Q287" i="1"/>
  <c r="K305" i="7" s="1"/>
  <c r="E287" i="1"/>
  <c r="G287" i="1"/>
  <c r="B305" i="7"/>
  <c r="J279" i="1"/>
  <c r="E297" i="7" s="1"/>
  <c r="E296" i="11" s="1"/>
  <c r="P279" i="1"/>
  <c r="J279" i="11" s="1"/>
  <c r="Q279" i="1"/>
  <c r="K297" i="7" s="1"/>
  <c r="E279" i="1"/>
  <c r="G279" i="1"/>
  <c r="C297" i="7"/>
  <c r="J271" i="1"/>
  <c r="E289" i="7" s="1"/>
  <c r="E288" i="11" s="1"/>
  <c r="Q271" i="1"/>
  <c r="K289" i="7" s="1"/>
  <c r="P271" i="1"/>
  <c r="J271" i="11" s="1"/>
  <c r="E271" i="1"/>
  <c r="G271" i="1"/>
  <c r="L271" i="1" s="1"/>
  <c r="C289" i="7"/>
  <c r="G289" i="7" s="1"/>
  <c r="J263" i="1"/>
  <c r="E281" i="7" s="1"/>
  <c r="E280" i="11" s="1"/>
  <c r="P263" i="1"/>
  <c r="J263" i="11" s="1"/>
  <c r="Q263" i="1"/>
  <c r="K281" i="7" s="1"/>
  <c r="E263" i="1"/>
  <c r="G263" i="1"/>
  <c r="B281" i="7"/>
  <c r="P255" i="1"/>
  <c r="J255" i="11" s="1"/>
  <c r="Q255" i="1"/>
  <c r="K273" i="7" s="1"/>
  <c r="E255" i="1"/>
  <c r="G255" i="1"/>
  <c r="C273" i="7"/>
  <c r="G273" i="7" s="1"/>
  <c r="E273" i="7"/>
  <c r="E272" i="11" s="1"/>
  <c r="J247" i="1"/>
  <c r="P247" i="1"/>
  <c r="J247" i="11" s="1"/>
  <c r="Q247" i="1"/>
  <c r="K265" i="7" s="1"/>
  <c r="E247" i="1"/>
  <c r="G247" i="1"/>
  <c r="B265" i="7"/>
  <c r="C265" i="7"/>
  <c r="G265" i="7" s="1"/>
  <c r="P239" i="1"/>
  <c r="J239" i="11" s="1"/>
  <c r="Q239" i="1"/>
  <c r="K257" i="7" s="1"/>
  <c r="E239" i="1"/>
  <c r="G239" i="1"/>
  <c r="C257" i="7"/>
  <c r="G257" i="7" s="1"/>
  <c r="J239" i="1"/>
  <c r="E257" i="7" s="1"/>
  <c r="E256" i="11" s="1"/>
  <c r="J231" i="1"/>
  <c r="E249" i="7" s="1"/>
  <c r="E248" i="11" s="1"/>
  <c r="P231" i="1"/>
  <c r="J231" i="11" s="1"/>
  <c r="Q231" i="1"/>
  <c r="K249" i="7" s="1"/>
  <c r="E231" i="1"/>
  <c r="G231" i="1"/>
  <c r="B249" i="7"/>
  <c r="C249" i="7"/>
  <c r="G249" i="7" s="1"/>
  <c r="P223" i="1"/>
  <c r="J223" i="11" s="1"/>
  <c r="Q223" i="1"/>
  <c r="K241" i="7" s="1"/>
  <c r="E223" i="1"/>
  <c r="G223" i="1"/>
  <c r="C241" i="7"/>
  <c r="G241" i="7" s="1"/>
  <c r="P215" i="1"/>
  <c r="J215" i="11" s="1"/>
  <c r="Q215" i="1"/>
  <c r="K233" i="7" s="1"/>
  <c r="E215" i="1"/>
  <c r="G215" i="1"/>
  <c r="P207" i="1"/>
  <c r="J207" i="11" s="1"/>
  <c r="Q207" i="1"/>
  <c r="K225" i="7" s="1"/>
  <c r="E207" i="1"/>
  <c r="G207" i="1"/>
  <c r="B225" i="7"/>
  <c r="J199" i="1"/>
  <c r="P199" i="1"/>
  <c r="J199" i="11" s="1"/>
  <c r="E199" i="1"/>
  <c r="Q199" i="1"/>
  <c r="K217" i="7" s="1"/>
  <c r="G199" i="1"/>
  <c r="P191" i="1"/>
  <c r="J191" i="11" s="1"/>
  <c r="Q191" i="1"/>
  <c r="K209" i="7" s="1"/>
  <c r="E191" i="1"/>
  <c r="G191" i="1"/>
  <c r="P183" i="1"/>
  <c r="J183" i="11" s="1"/>
  <c r="Q183" i="1"/>
  <c r="K201" i="7" s="1"/>
  <c r="E183" i="1"/>
  <c r="G183" i="1"/>
  <c r="P175" i="1"/>
  <c r="J175" i="11" s="1"/>
  <c r="Q175" i="1"/>
  <c r="K193" i="7" s="1"/>
  <c r="E175" i="1"/>
  <c r="G175" i="1"/>
  <c r="B193" i="7"/>
  <c r="C193" i="7"/>
  <c r="P167" i="1"/>
  <c r="J167" i="11" s="1"/>
  <c r="Q167" i="1"/>
  <c r="K185" i="7" s="1"/>
  <c r="E167" i="1"/>
  <c r="G167" i="1"/>
  <c r="P159" i="1"/>
  <c r="J159" i="11" s="1"/>
  <c r="Q159" i="1"/>
  <c r="K177" i="7" s="1"/>
  <c r="E159" i="1"/>
  <c r="G159" i="1"/>
  <c r="P151" i="1"/>
  <c r="J151" i="11" s="1"/>
  <c r="Q151" i="1"/>
  <c r="K169" i="7" s="1"/>
  <c r="E151" i="1"/>
  <c r="G151" i="1"/>
  <c r="P143" i="1"/>
  <c r="J143" i="11" s="1"/>
  <c r="G143" i="1"/>
  <c r="Q143" i="1"/>
  <c r="K161" i="7" s="1"/>
  <c r="E143" i="1"/>
  <c r="C161" i="7"/>
  <c r="P135" i="1"/>
  <c r="J135" i="11" s="1"/>
  <c r="Q135" i="1"/>
  <c r="K153" i="7" s="1"/>
  <c r="E135" i="1"/>
  <c r="G135" i="1"/>
  <c r="B153" i="7"/>
  <c r="P127" i="1"/>
  <c r="J127" i="11" s="1"/>
  <c r="Q127" i="1"/>
  <c r="K145" i="7" s="1"/>
  <c r="E127" i="1"/>
  <c r="G127" i="1"/>
  <c r="M127" i="1" s="1"/>
  <c r="P119" i="1"/>
  <c r="J119" i="11" s="1"/>
  <c r="Q119" i="1"/>
  <c r="K137" i="7" s="1"/>
  <c r="E119" i="1"/>
  <c r="G119" i="1"/>
  <c r="P111" i="1"/>
  <c r="J111" i="11" s="1"/>
  <c r="Q111" i="1"/>
  <c r="K129" i="7" s="1"/>
  <c r="G111" i="1"/>
  <c r="E111" i="1"/>
  <c r="P103" i="1"/>
  <c r="J103" i="11" s="1"/>
  <c r="Q103" i="1"/>
  <c r="K121" i="7" s="1"/>
  <c r="E103" i="1"/>
  <c r="G103" i="1"/>
  <c r="P95" i="1"/>
  <c r="J95" i="11" s="1"/>
  <c r="Q95" i="1"/>
  <c r="K113" i="7" s="1"/>
  <c r="E95" i="1"/>
  <c r="G95" i="1"/>
  <c r="P87" i="1"/>
  <c r="J87" i="11" s="1"/>
  <c r="Q87" i="1"/>
  <c r="K105" i="7" s="1"/>
  <c r="G87" i="1"/>
  <c r="E87" i="1"/>
  <c r="P79" i="1"/>
  <c r="J79" i="11" s="1"/>
  <c r="Q79" i="1"/>
  <c r="K97" i="7" s="1"/>
  <c r="G79" i="1"/>
  <c r="E79" i="1"/>
  <c r="B97" i="7"/>
  <c r="P71" i="1"/>
  <c r="J71" i="11" s="1"/>
  <c r="Q71" i="1"/>
  <c r="K89" i="7" s="1"/>
  <c r="E71" i="1"/>
  <c r="G71" i="1"/>
  <c r="C89" i="7"/>
  <c r="G89" i="7" s="1"/>
  <c r="P63" i="1"/>
  <c r="J63" i="11" s="1"/>
  <c r="Q63" i="1"/>
  <c r="K81" i="7" s="1"/>
  <c r="G63" i="1"/>
  <c r="E63" i="1"/>
  <c r="B81" i="7"/>
  <c r="P55" i="1"/>
  <c r="J55" i="11" s="1"/>
  <c r="Q55" i="1"/>
  <c r="K73" i="7" s="1"/>
  <c r="E55" i="1"/>
  <c r="G55" i="1"/>
  <c r="P47" i="1"/>
  <c r="J47" i="11" s="1"/>
  <c r="Q47" i="1"/>
  <c r="K65" i="7" s="1"/>
  <c r="G47" i="1"/>
  <c r="E47" i="1"/>
  <c r="P39" i="1"/>
  <c r="J39" i="11" s="1"/>
  <c r="Q39" i="1"/>
  <c r="G39" i="1"/>
  <c r="E39" i="1"/>
  <c r="P31" i="1"/>
  <c r="J31" i="11" s="1"/>
  <c r="Q31" i="1"/>
  <c r="E31" i="1"/>
  <c r="G31" i="1"/>
  <c r="C49" i="7"/>
  <c r="G49" i="7" s="1"/>
  <c r="P23" i="1"/>
  <c r="J23" i="11" s="1"/>
  <c r="Q23" i="1"/>
  <c r="K24" i="7" s="1"/>
  <c r="E23" i="1"/>
  <c r="G23" i="1"/>
  <c r="P15" i="1"/>
  <c r="J15" i="11" s="1"/>
  <c r="Q15" i="1"/>
  <c r="K16" i="7" s="1"/>
  <c r="G15" i="1"/>
  <c r="E15" i="1"/>
  <c r="P7" i="1"/>
  <c r="J7" i="11" s="1"/>
  <c r="Q7" i="1"/>
  <c r="K8" i="7" s="1"/>
  <c r="E7" i="1"/>
  <c r="G7" i="1"/>
  <c r="F176" i="1"/>
  <c r="F136" i="1"/>
  <c r="C154" i="7"/>
  <c r="J733" i="1"/>
  <c r="E751" i="7" s="1"/>
  <c r="E750" i="11" s="1"/>
  <c r="J661" i="1"/>
  <c r="E679" i="7" s="1"/>
  <c r="E678" i="11" s="1"/>
  <c r="J573" i="1"/>
  <c r="E591" i="7" s="1"/>
  <c r="E590" i="11" s="1"/>
  <c r="J421" i="1"/>
  <c r="E439" i="7" s="1"/>
  <c r="E438" i="11" s="1"/>
  <c r="J357" i="1"/>
  <c r="E375" i="7" s="1"/>
  <c r="E374" i="11" s="1"/>
  <c r="J734" i="1"/>
  <c r="E752" i="7" s="1"/>
  <c r="E751" i="11" s="1"/>
  <c r="P734" i="1"/>
  <c r="Q734" i="1"/>
  <c r="K752" i="7" s="1"/>
  <c r="G734" i="1"/>
  <c r="E734" i="1"/>
  <c r="J726" i="1"/>
  <c r="E744" i="7" s="1"/>
  <c r="E743" i="11" s="1"/>
  <c r="P726" i="1"/>
  <c r="J743" i="11" s="1"/>
  <c r="Q726" i="1"/>
  <c r="K744" i="7" s="1"/>
  <c r="G726" i="1"/>
  <c r="B744" i="7"/>
  <c r="B743" i="11" s="1"/>
  <c r="E726" i="1"/>
  <c r="J718" i="1"/>
  <c r="P718" i="1"/>
  <c r="Q718" i="1"/>
  <c r="K736" i="7" s="1"/>
  <c r="G718" i="1"/>
  <c r="E718" i="1"/>
  <c r="C736" i="7"/>
  <c r="J710" i="1"/>
  <c r="E728" i="7" s="1"/>
  <c r="P710" i="1"/>
  <c r="Q710" i="1"/>
  <c r="K728" i="7" s="1"/>
  <c r="G710" i="1"/>
  <c r="E710" i="1"/>
  <c r="B728" i="7"/>
  <c r="J702" i="1"/>
  <c r="E720" i="7" s="1"/>
  <c r="P702" i="1"/>
  <c r="Q702" i="1"/>
  <c r="K720" i="7" s="1"/>
  <c r="E702" i="1"/>
  <c r="G702" i="1"/>
  <c r="B720" i="7"/>
  <c r="B719" i="11" s="1"/>
  <c r="J694" i="1"/>
  <c r="E712" i="7" s="1"/>
  <c r="E715" i="10" s="1"/>
  <c r="P694" i="1"/>
  <c r="J711" i="11" s="1"/>
  <c r="Q694" i="1"/>
  <c r="K712" i="7" s="1"/>
  <c r="G694" i="1"/>
  <c r="E694" i="1"/>
  <c r="C712" i="7"/>
  <c r="P686" i="1"/>
  <c r="J703" i="11" s="1"/>
  <c r="Q686" i="1"/>
  <c r="K704" i="7" s="1"/>
  <c r="G686" i="1"/>
  <c r="E686" i="1"/>
  <c r="C704" i="7"/>
  <c r="C703" i="11" s="1"/>
  <c r="P678" i="1"/>
  <c r="Q678" i="1"/>
  <c r="K696" i="7" s="1"/>
  <c r="G678" i="1"/>
  <c r="E678" i="1"/>
  <c r="J670" i="1"/>
  <c r="E688" i="7" s="1"/>
  <c r="P670" i="1"/>
  <c r="Q670" i="1"/>
  <c r="K688" i="7" s="1"/>
  <c r="G670" i="1"/>
  <c r="E670" i="1"/>
  <c r="J662" i="1"/>
  <c r="E680" i="7" s="1"/>
  <c r="P662" i="1"/>
  <c r="Q662" i="1"/>
  <c r="K680" i="7" s="1"/>
  <c r="G662" i="1"/>
  <c r="E662" i="1"/>
  <c r="B680" i="7"/>
  <c r="B679" i="11" s="1"/>
  <c r="P654" i="1"/>
  <c r="J671" i="11" s="1"/>
  <c r="Q654" i="1"/>
  <c r="K672" i="7" s="1"/>
  <c r="G654" i="1"/>
  <c r="E654" i="1"/>
  <c r="J654" i="1"/>
  <c r="E672" i="7" s="1"/>
  <c r="E671" i="11" s="1"/>
  <c r="J646" i="1"/>
  <c r="E664" i="7" s="1"/>
  <c r="P646" i="1"/>
  <c r="Q646" i="1"/>
  <c r="K664" i="7" s="1"/>
  <c r="G646" i="1"/>
  <c r="E646" i="1"/>
  <c r="B664" i="7"/>
  <c r="J638" i="1"/>
  <c r="E656" i="7" s="1"/>
  <c r="E659" i="10" s="1"/>
  <c r="P638" i="1"/>
  <c r="Q638" i="1"/>
  <c r="K656" i="7" s="1"/>
  <c r="G638" i="1"/>
  <c r="E638" i="1"/>
  <c r="B656" i="7"/>
  <c r="B655" i="11" s="1"/>
  <c r="J630" i="1"/>
  <c r="E648" i="7" s="1"/>
  <c r="E647" i="11" s="1"/>
  <c r="P630" i="1"/>
  <c r="J647" i="11" s="1"/>
  <c r="Q630" i="1"/>
  <c r="K648" i="7" s="1"/>
  <c r="G630" i="1"/>
  <c r="E630" i="1"/>
  <c r="P622" i="1"/>
  <c r="Q622" i="1"/>
  <c r="K640" i="7" s="1"/>
  <c r="G622" i="1"/>
  <c r="E622" i="1"/>
  <c r="J639" i="11"/>
  <c r="J622" i="1"/>
  <c r="E640" i="7" s="1"/>
  <c r="C640" i="7"/>
  <c r="G640" i="7" s="1"/>
  <c r="P614" i="1"/>
  <c r="J631" i="11" s="1"/>
  <c r="Q614" i="1"/>
  <c r="K632" i="7" s="1"/>
  <c r="G614" i="1"/>
  <c r="E614" i="1"/>
  <c r="M614" i="1" s="1"/>
  <c r="J606" i="1"/>
  <c r="E624" i="7" s="1"/>
  <c r="P606" i="1"/>
  <c r="J623" i="11" s="1"/>
  <c r="Q606" i="1"/>
  <c r="K624" i="7" s="1"/>
  <c r="G606" i="1"/>
  <c r="B624" i="7"/>
  <c r="B623" i="11" s="1"/>
  <c r="E606" i="1"/>
  <c r="J598" i="1"/>
  <c r="E616" i="7" s="1"/>
  <c r="E615" i="11" s="1"/>
  <c r="P598" i="1"/>
  <c r="Q598" i="1"/>
  <c r="K616" i="7" s="1"/>
  <c r="G598" i="1"/>
  <c r="E598" i="1"/>
  <c r="B616" i="7"/>
  <c r="B615" i="11" s="1"/>
  <c r="C616" i="7"/>
  <c r="C615" i="11" s="1"/>
  <c r="J590" i="1"/>
  <c r="E608" i="7" s="1"/>
  <c r="E607" i="11" s="1"/>
  <c r="P590" i="1"/>
  <c r="Q590" i="1"/>
  <c r="K608" i="7" s="1"/>
  <c r="G590" i="1"/>
  <c r="M590" i="1" s="1"/>
  <c r="E590" i="1"/>
  <c r="B608" i="7"/>
  <c r="C608" i="7"/>
  <c r="C607" i="11" s="1"/>
  <c r="J582" i="1"/>
  <c r="E600" i="7" s="1"/>
  <c r="E599" i="11" s="1"/>
  <c r="P582" i="1"/>
  <c r="Q582" i="1"/>
  <c r="K600" i="7" s="1"/>
  <c r="G582" i="1"/>
  <c r="E582" i="1"/>
  <c r="M582" i="1" s="1"/>
  <c r="C600" i="7"/>
  <c r="G600" i="7" s="1"/>
  <c r="B600" i="7"/>
  <c r="B599" i="11" s="1"/>
  <c r="J574" i="1"/>
  <c r="E592" i="7" s="1"/>
  <c r="E591" i="11" s="1"/>
  <c r="P574" i="1"/>
  <c r="Q574" i="1"/>
  <c r="K592" i="7" s="1"/>
  <c r="G574" i="1"/>
  <c r="E574" i="1"/>
  <c r="L574" i="1" s="1"/>
  <c r="C592" i="7"/>
  <c r="J566" i="1"/>
  <c r="E584" i="7" s="1"/>
  <c r="P566" i="1"/>
  <c r="Q566" i="1"/>
  <c r="K584" i="7" s="1"/>
  <c r="G566" i="1"/>
  <c r="E566" i="1"/>
  <c r="C584" i="7"/>
  <c r="C583" i="11" s="1"/>
  <c r="J558" i="1"/>
  <c r="E576" i="7" s="1"/>
  <c r="P558" i="1"/>
  <c r="Q558" i="1"/>
  <c r="K576" i="7" s="1"/>
  <c r="G558" i="1"/>
  <c r="E558" i="1"/>
  <c r="C576" i="7"/>
  <c r="G576" i="7" s="1"/>
  <c r="J550" i="1"/>
  <c r="P550" i="1"/>
  <c r="Q550" i="1"/>
  <c r="K568" i="7" s="1"/>
  <c r="G550" i="1"/>
  <c r="E550" i="1"/>
  <c r="M550" i="1" s="1"/>
  <c r="B568" i="7"/>
  <c r="B567" i="11" s="1"/>
  <c r="C568" i="7"/>
  <c r="C567" i="11" s="1"/>
  <c r="P542" i="1"/>
  <c r="Q542" i="1"/>
  <c r="K560" i="7" s="1"/>
  <c r="G542" i="1"/>
  <c r="E542" i="1"/>
  <c r="B560" i="7"/>
  <c r="C560" i="7"/>
  <c r="C559" i="11" s="1"/>
  <c r="J534" i="1"/>
  <c r="E552" i="7" s="1"/>
  <c r="P534" i="1"/>
  <c r="Q534" i="1"/>
  <c r="K552" i="7" s="1"/>
  <c r="G534" i="1"/>
  <c r="B552" i="7"/>
  <c r="B551" i="11" s="1"/>
  <c r="E534" i="1"/>
  <c r="J526" i="1"/>
  <c r="P526" i="1"/>
  <c r="Q526" i="1"/>
  <c r="K544" i="7" s="1"/>
  <c r="G526" i="1"/>
  <c r="E526" i="1"/>
  <c r="C544" i="7"/>
  <c r="G544" i="7" s="1"/>
  <c r="J518" i="1"/>
  <c r="E536" i="7" s="1"/>
  <c r="E535" i="11" s="1"/>
  <c r="P518" i="1"/>
  <c r="Q518" i="1"/>
  <c r="K536" i="7" s="1"/>
  <c r="G518" i="1"/>
  <c r="L518" i="1" s="1"/>
  <c r="E518" i="1"/>
  <c r="B536" i="7"/>
  <c r="B535" i="11" s="1"/>
  <c r="P510" i="1"/>
  <c r="J527" i="11" s="1"/>
  <c r="Q510" i="1"/>
  <c r="K528" i="7" s="1"/>
  <c r="G510" i="1"/>
  <c r="E510" i="1"/>
  <c r="E528" i="7"/>
  <c r="E527" i="11" s="1"/>
  <c r="J502" i="1"/>
  <c r="P502" i="1"/>
  <c r="J519" i="11" s="1"/>
  <c r="Q502" i="1"/>
  <c r="K520" i="7" s="1"/>
  <c r="G502" i="1"/>
  <c r="E502" i="1"/>
  <c r="E520" i="7"/>
  <c r="E519" i="11" s="1"/>
  <c r="J494" i="1"/>
  <c r="P494" i="1"/>
  <c r="Q494" i="1"/>
  <c r="K512" i="7" s="1"/>
  <c r="G494" i="1"/>
  <c r="E494" i="1"/>
  <c r="B512" i="7"/>
  <c r="B511" i="11" s="1"/>
  <c r="J486" i="1"/>
  <c r="E504" i="7" s="1"/>
  <c r="E503" i="11" s="1"/>
  <c r="P486" i="1"/>
  <c r="Q486" i="1"/>
  <c r="K504" i="7" s="1"/>
  <c r="G486" i="1"/>
  <c r="E486" i="1"/>
  <c r="C504" i="7"/>
  <c r="G504" i="7" s="1"/>
  <c r="P478" i="1"/>
  <c r="J495" i="11" s="1"/>
  <c r="Q478" i="1"/>
  <c r="K496" i="7" s="1"/>
  <c r="G478" i="1"/>
  <c r="E478" i="1"/>
  <c r="P470" i="1"/>
  <c r="J487" i="11" s="1"/>
  <c r="Q470" i="1"/>
  <c r="K488" i="7" s="1"/>
  <c r="J470" i="1"/>
  <c r="E488" i="7" s="1"/>
  <c r="E487" i="11" s="1"/>
  <c r="C488" i="7"/>
  <c r="G488" i="7" s="1"/>
  <c r="G470" i="1"/>
  <c r="E470" i="1"/>
  <c r="J462" i="1"/>
  <c r="E480" i="7" s="1"/>
  <c r="E483" i="10" s="1"/>
  <c r="P462" i="1"/>
  <c r="Q462" i="1"/>
  <c r="K480" i="7" s="1"/>
  <c r="G462" i="1"/>
  <c r="E462" i="1"/>
  <c r="J454" i="1"/>
  <c r="E472" i="7" s="1"/>
  <c r="E471" i="11" s="1"/>
  <c r="P454" i="1"/>
  <c r="Q454" i="1"/>
  <c r="K472" i="7" s="1"/>
  <c r="E454" i="1"/>
  <c r="G454" i="1"/>
  <c r="C472" i="7"/>
  <c r="B472" i="7"/>
  <c r="P446" i="1"/>
  <c r="Q446" i="1"/>
  <c r="K464" i="7" s="1"/>
  <c r="G446" i="1"/>
  <c r="L446" i="1" s="1"/>
  <c r="E446" i="1"/>
  <c r="B464" i="7"/>
  <c r="P438" i="1"/>
  <c r="J455" i="11" s="1"/>
  <c r="Q438" i="1"/>
  <c r="K456" i="7" s="1"/>
  <c r="G438" i="1"/>
  <c r="E438" i="1"/>
  <c r="C456" i="7"/>
  <c r="C455" i="11" s="1"/>
  <c r="J430" i="1"/>
  <c r="E448" i="7" s="1"/>
  <c r="E451" i="10" s="1"/>
  <c r="Q430" i="1"/>
  <c r="K448" i="7" s="1"/>
  <c r="P430" i="1"/>
  <c r="G430" i="1"/>
  <c r="E430" i="1"/>
  <c r="B448" i="7"/>
  <c r="B447" i="11" s="1"/>
  <c r="C448" i="7"/>
  <c r="C447" i="11" s="1"/>
  <c r="P422" i="1"/>
  <c r="J439" i="11" s="1"/>
  <c r="Q422" i="1"/>
  <c r="K440" i="7" s="1"/>
  <c r="G422" i="1"/>
  <c r="M422" i="1" s="1"/>
  <c r="E422" i="1"/>
  <c r="B440" i="7"/>
  <c r="B439" i="11" s="1"/>
  <c r="C440" i="7"/>
  <c r="J414" i="1"/>
  <c r="E432" i="7" s="1"/>
  <c r="E431" i="11" s="1"/>
  <c r="Q414" i="1"/>
  <c r="K432" i="7" s="1"/>
  <c r="P414" i="1"/>
  <c r="G414" i="1"/>
  <c r="B432" i="7"/>
  <c r="E414" i="1"/>
  <c r="P406" i="1"/>
  <c r="J423" i="11" s="1"/>
  <c r="Q406" i="1"/>
  <c r="K424" i="7" s="1"/>
  <c r="G406" i="1"/>
  <c r="E406" i="1"/>
  <c r="J406" i="1"/>
  <c r="E424" i="7" s="1"/>
  <c r="C424" i="7"/>
  <c r="G424" i="7" s="1"/>
  <c r="J398" i="1"/>
  <c r="E416" i="7" s="1"/>
  <c r="E415" i="11" s="1"/>
  <c r="Q398" i="1"/>
  <c r="K416" i="7" s="1"/>
  <c r="P398" i="1"/>
  <c r="G398" i="1"/>
  <c r="E398" i="1"/>
  <c r="L398" i="1" s="1"/>
  <c r="P390" i="1"/>
  <c r="J407" i="11" s="1"/>
  <c r="Q390" i="1"/>
  <c r="K408" i="7" s="1"/>
  <c r="G390" i="1"/>
  <c r="E390" i="1"/>
  <c r="J390" i="1"/>
  <c r="E408" i="7" s="1"/>
  <c r="E407" i="11" s="1"/>
  <c r="J382" i="1"/>
  <c r="E400" i="7" s="1"/>
  <c r="E399" i="11" s="1"/>
  <c r="Q382" i="1"/>
  <c r="K400" i="7" s="1"/>
  <c r="P382" i="1"/>
  <c r="J382" i="11" s="1"/>
  <c r="G382" i="1"/>
  <c r="E382" i="1"/>
  <c r="P374" i="1"/>
  <c r="Q374" i="1"/>
  <c r="K392" i="7" s="1"/>
  <c r="G374" i="1"/>
  <c r="E374" i="1"/>
  <c r="M374" i="1" s="1"/>
  <c r="B392" i="7"/>
  <c r="Q366" i="1"/>
  <c r="K384" i="7" s="1"/>
  <c r="P366" i="1"/>
  <c r="J366" i="11" s="1"/>
  <c r="G366" i="1"/>
  <c r="E366" i="1"/>
  <c r="L366" i="1" s="1"/>
  <c r="J358" i="1"/>
  <c r="Q358" i="1"/>
  <c r="K376" i="7" s="1"/>
  <c r="P358" i="1"/>
  <c r="J358" i="11" s="1"/>
  <c r="G358" i="1"/>
  <c r="E358" i="1"/>
  <c r="P350" i="1"/>
  <c r="J350" i="11" s="1"/>
  <c r="Q350" i="1"/>
  <c r="K368" i="7" s="1"/>
  <c r="G350" i="1"/>
  <c r="E350" i="1"/>
  <c r="J342" i="1"/>
  <c r="P342" i="1"/>
  <c r="J342" i="11" s="1"/>
  <c r="Q342" i="1"/>
  <c r="K360" i="7" s="1"/>
  <c r="G342" i="1"/>
  <c r="E342" i="1"/>
  <c r="L342" i="1" s="1"/>
  <c r="C360" i="7"/>
  <c r="G360" i="7" s="1"/>
  <c r="B360" i="7"/>
  <c r="J334" i="1"/>
  <c r="E352" i="7" s="1"/>
  <c r="E351" i="11" s="1"/>
  <c r="P334" i="1"/>
  <c r="J334" i="11" s="1"/>
  <c r="Q334" i="1"/>
  <c r="K352" i="7" s="1"/>
  <c r="G334" i="1"/>
  <c r="E334" i="1"/>
  <c r="M334" i="1" s="1"/>
  <c r="B352" i="7"/>
  <c r="C352" i="7"/>
  <c r="G352" i="7" s="1"/>
  <c r="J326" i="1"/>
  <c r="Q326" i="1"/>
  <c r="K344" i="7" s="1"/>
  <c r="P326" i="1"/>
  <c r="J326" i="11" s="1"/>
  <c r="G326" i="1"/>
  <c r="E326" i="1"/>
  <c r="B344" i="7"/>
  <c r="P318" i="1"/>
  <c r="J318" i="11" s="1"/>
  <c r="Q318" i="1"/>
  <c r="K336" i="7" s="1"/>
  <c r="G318" i="1"/>
  <c r="E318" i="1"/>
  <c r="C336" i="7"/>
  <c r="G336" i="7" s="1"/>
  <c r="P310" i="1"/>
  <c r="J310" i="11" s="1"/>
  <c r="Q310" i="1"/>
  <c r="K328" i="7" s="1"/>
  <c r="G310" i="1"/>
  <c r="E310" i="1"/>
  <c r="C328" i="7"/>
  <c r="G328" i="7" s="1"/>
  <c r="B328" i="7"/>
  <c r="J302" i="1"/>
  <c r="P302" i="1"/>
  <c r="J302" i="11" s="1"/>
  <c r="Q302" i="1"/>
  <c r="K320" i="7" s="1"/>
  <c r="G302" i="1"/>
  <c r="E302" i="1"/>
  <c r="J294" i="1"/>
  <c r="E312" i="7" s="1"/>
  <c r="E311" i="11" s="1"/>
  <c r="P294" i="1"/>
  <c r="J294" i="11" s="1"/>
  <c r="Q294" i="1"/>
  <c r="K312" i="7" s="1"/>
  <c r="G294" i="1"/>
  <c r="E294" i="1"/>
  <c r="L294" i="1" s="1"/>
  <c r="P286" i="1"/>
  <c r="J286" i="11" s="1"/>
  <c r="Q286" i="1"/>
  <c r="K304" i="7" s="1"/>
  <c r="G286" i="1"/>
  <c r="E286" i="1"/>
  <c r="B304" i="7"/>
  <c r="P278" i="1"/>
  <c r="J278" i="11" s="1"/>
  <c r="Q278" i="1"/>
  <c r="K296" i="7" s="1"/>
  <c r="G278" i="1"/>
  <c r="C296" i="7"/>
  <c r="G296" i="7" s="1"/>
  <c r="E278" i="1"/>
  <c r="J270" i="1"/>
  <c r="E288" i="7" s="1"/>
  <c r="E287" i="11" s="1"/>
  <c r="P270" i="1"/>
  <c r="J270" i="11" s="1"/>
  <c r="Q270" i="1"/>
  <c r="K288" i="7" s="1"/>
  <c r="G270" i="1"/>
  <c r="L270" i="1" s="1"/>
  <c r="E270" i="1"/>
  <c r="B288" i="7"/>
  <c r="C288" i="7"/>
  <c r="P262" i="1"/>
  <c r="J262" i="11" s="1"/>
  <c r="Q262" i="1"/>
  <c r="K280" i="7" s="1"/>
  <c r="G262" i="1"/>
  <c r="E262" i="1"/>
  <c r="L262" i="1" s="1"/>
  <c r="J262" i="1"/>
  <c r="E280" i="7" s="1"/>
  <c r="E279" i="11" s="1"/>
  <c r="B280" i="7"/>
  <c r="J254" i="1"/>
  <c r="P254" i="1"/>
  <c r="J254" i="11" s="1"/>
  <c r="Q254" i="1"/>
  <c r="K272" i="7" s="1"/>
  <c r="E254" i="1"/>
  <c r="G254" i="1"/>
  <c r="L254" i="1" s="1"/>
  <c r="P246" i="1"/>
  <c r="J246" i="11" s="1"/>
  <c r="Q246" i="1"/>
  <c r="K264" i="7" s="1"/>
  <c r="G246" i="1"/>
  <c r="E246" i="1"/>
  <c r="J238" i="1"/>
  <c r="P238" i="1"/>
  <c r="J238" i="11" s="1"/>
  <c r="Q238" i="1"/>
  <c r="K256" i="7" s="1"/>
  <c r="G238" i="1"/>
  <c r="L238" i="1" s="1"/>
  <c r="E238" i="1"/>
  <c r="C256" i="7"/>
  <c r="P230" i="1"/>
  <c r="J230" i="11" s="1"/>
  <c r="Q230" i="1"/>
  <c r="K248" i="7" s="1"/>
  <c r="G230" i="1"/>
  <c r="E230" i="1"/>
  <c r="C248" i="7"/>
  <c r="G248" i="7" s="1"/>
  <c r="J222" i="1"/>
  <c r="E240" i="7" s="1"/>
  <c r="E239" i="11" s="1"/>
  <c r="P222" i="1"/>
  <c r="J222" i="11" s="1"/>
  <c r="Q222" i="1"/>
  <c r="K240" i="7" s="1"/>
  <c r="G222" i="1"/>
  <c r="E222" i="1"/>
  <c r="C240" i="7"/>
  <c r="G240" i="7" s="1"/>
  <c r="J214" i="1"/>
  <c r="E232" i="7" s="1"/>
  <c r="E231" i="11" s="1"/>
  <c r="P214" i="1"/>
  <c r="J214" i="11" s="1"/>
  <c r="Q214" i="1"/>
  <c r="K232" i="7" s="1"/>
  <c r="G214" i="1"/>
  <c r="C232" i="7"/>
  <c r="G232" i="7" s="1"/>
  <c r="E214" i="1"/>
  <c r="B232" i="7"/>
  <c r="P206" i="1"/>
  <c r="J206" i="11" s="1"/>
  <c r="Q206" i="1"/>
  <c r="K224" i="7" s="1"/>
  <c r="G206" i="1"/>
  <c r="E206" i="1"/>
  <c r="L206" i="1" s="1"/>
  <c r="C224" i="7"/>
  <c r="G224" i="7" s="1"/>
  <c r="P198" i="1"/>
  <c r="J198" i="11" s="1"/>
  <c r="Q198" i="1"/>
  <c r="K216" i="7" s="1"/>
  <c r="G198" i="1"/>
  <c r="E198" i="1"/>
  <c r="B216" i="7"/>
  <c r="P190" i="1"/>
  <c r="J190" i="11" s="1"/>
  <c r="Q190" i="1"/>
  <c r="K208" i="7" s="1"/>
  <c r="G190" i="1"/>
  <c r="E190" i="1"/>
  <c r="C208" i="7"/>
  <c r="B208" i="7"/>
  <c r="B211" i="10" s="1"/>
  <c r="P182" i="1"/>
  <c r="J182" i="11" s="1"/>
  <c r="Q182" i="1"/>
  <c r="K200" i="7" s="1"/>
  <c r="G182" i="1"/>
  <c r="E182" i="1"/>
  <c r="B200" i="7"/>
  <c r="P174" i="1"/>
  <c r="J174" i="11" s="1"/>
  <c r="Q174" i="1"/>
  <c r="K192" i="7" s="1"/>
  <c r="G174" i="1"/>
  <c r="E174" i="1"/>
  <c r="C192" i="7"/>
  <c r="G192" i="7" s="1"/>
  <c r="P166" i="1"/>
  <c r="J166" i="11" s="1"/>
  <c r="Q166" i="1"/>
  <c r="K184" i="7" s="1"/>
  <c r="G166" i="1"/>
  <c r="L166" i="1" s="1"/>
  <c r="E166" i="1"/>
  <c r="C184" i="7"/>
  <c r="G184" i="7" s="1"/>
  <c r="P158" i="1"/>
  <c r="J158" i="11" s="1"/>
  <c r="Q158" i="1"/>
  <c r="K176" i="7" s="1"/>
  <c r="G158" i="1"/>
  <c r="E158" i="1"/>
  <c r="B176" i="7"/>
  <c r="P150" i="1"/>
  <c r="J150" i="11" s="1"/>
  <c r="Q150" i="1"/>
  <c r="K168" i="7" s="1"/>
  <c r="G150" i="1"/>
  <c r="E150" i="1"/>
  <c r="L150" i="1" s="1"/>
  <c r="B168" i="7"/>
  <c r="B171" i="10" s="1"/>
  <c r="P142" i="1"/>
  <c r="J142" i="11" s="1"/>
  <c r="Q142" i="1"/>
  <c r="K160" i="7" s="1"/>
  <c r="G142" i="1"/>
  <c r="E142" i="1"/>
  <c r="B160" i="7"/>
  <c r="P134" i="1"/>
  <c r="J134" i="11" s="1"/>
  <c r="Q134" i="1"/>
  <c r="K152" i="7" s="1"/>
  <c r="E134" i="1"/>
  <c r="L134" i="1" s="1"/>
  <c r="G134" i="1"/>
  <c r="C152" i="7"/>
  <c r="P126" i="1"/>
  <c r="J126" i="11" s="1"/>
  <c r="Q126" i="1"/>
  <c r="K144" i="7" s="1"/>
  <c r="G126" i="1"/>
  <c r="E126" i="1"/>
  <c r="L126" i="1" s="1"/>
  <c r="P118" i="1"/>
  <c r="J118" i="11" s="1"/>
  <c r="Q118" i="1"/>
  <c r="K136" i="7" s="1"/>
  <c r="E118" i="1"/>
  <c r="G118" i="1"/>
  <c r="P110" i="1"/>
  <c r="J110" i="11" s="1"/>
  <c r="Q110" i="1"/>
  <c r="K128" i="7" s="1"/>
  <c r="E110" i="1"/>
  <c r="G110" i="1"/>
  <c r="M110" i="1" s="1"/>
  <c r="P102" i="1"/>
  <c r="J102" i="11" s="1"/>
  <c r="Q102" i="1"/>
  <c r="K120" i="7" s="1"/>
  <c r="G102" i="1"/>
  <c r="E102" i="1"/>
  <c r="P94" i="1"/>
  <c r="J94" i="11" s="1"/>
  <c r="Q94" i="1"/>
  <c r="K112" i="7" s="1"/>
  <c r="G94" i="1"/>
  <c r="E94" i="1"/>
  <c r="P86" i="1"/>
  <c r="J86" i="11" s="1"/>
  <c r="Q86" i="1"/>
  <c r="K104" i="7" s="1"/>
  <c r="G86" i="1"/>
  <c r="E86" i="1"/>
  <c r="P78" i="1"/>
  <c r="J78" i="11" s="1"/>
  <c r="Q78" i="1"/>
  <c r="K96" i="7" s="1"/>
  <c r="G78" i="1"/>
  <c r="E78" i="1"/>
  <c r="P70" i="1"/>
  <c r="J70" i="11" s="1"/>
  <c r="Q70" i="1"/>
  <c r="K88" i="7" s="1"/>
  <c r="E70" i="1"/>
  <c r="G70" i="1"/>
  <c r="P62" i="1"/>
  <c r="J62" i="11" s="1"/>
  <c r="Q62" i="1"/>
  <c r="K80" i="7" s="1"/>
  <c r="G62" i="1"/>
  <c r="E62" i="1"/>
  <c r="P54" i="1"/>
  <c r="J54" i="11" s="1"/>
  <c r="Q54" i="1"/>
  <c r="K72" i="7" s="1"/>
  <c r="E54" i="1"/>
  <c r="G54" i="1"/>
  <c r="C72" i="7"/>
  <c r="G72" i="7" s="1"/>
  <c r="P46" i="1"/>
  <c r="J46" i="11" s="1"/>
  <c r="Q46" i="1"/>
  <c r="G46" i="1"/>
  <c r="E46" i="1"/>
  <c r="L46" i="1" s="1"/>
  <c r="B64" i="7"/>
  <c r="P38" i="1"/>
  <c r="J38" i="11" s="1"/>
  <c r="Q38" i="1"/>
  <c r="G38" i="1"/>
  <c r="E38" i="1"/>
  <c r="L38" i="1" s="1"/>
  <c r="P30" i="1"/>
  <c r="J30" i="11" s="1"/>
  <c r="Q30" i="1"/>
  <c r="G30" i="1"/>
  <c r="E30" i="1"/>
  <c r="P22" i="1"/>
  <c r="J22" i="11" s="1"/>
  <c r="Q22" i="1"/>
  <c r="K23" i="7" s="1"/>
  <c r="G22" i="1"/>
  <c r="E22" i="1"/>
  <c r="P14" i="1"/>
  <c r="J14" i="11" s="1"/>
  <c r="Q14" i="1"/>
  <c r="K15" i="7" s="1"/>
  <c r="G14" i="1"/>
  <c r="E14" i="1"/>
  <c r="L14" i="1" s="1"/>
  <c r="P6" i="1"/>
  <c r="J6" i="11" s="1"/>
  <c r="Q6" i="1"/>
  <c r="K7" i="7" s="1"/>
  <c r="G6" i="1"/>
  <c r="E6" i="1"/>
  <c r="P732" i="1"/>
  <c r="J749" i="11" s="1"/>
  <c r="Q732" i="1"/>
  <c r="K750" i="7" s="1"/>
  <c r="E732" i="1"/>
  <c r="G732" i="1"/>
  <c r="L732" i="1" s="1"/>
  <c r="P724" i="1"/>
  <c r="J741" i="11" s="1"/>
  <c r="Q724" i="1"/>
  <c r="K742" i="7" s="1"/>
  <c r="G724" i="1"/>
  <c r="E724" i="1"/>
  <c r="Q716" i="1"/>
  <c r="K734" i="7" s="1"/>
  <c r="P716" i="1"/>
  <c r="J733" i="11" s="1"/>
  <c r="G716" i="1"/>
  <c r="E716" i="1"/>
  <c r="P708" i="1"/>
  <c r="J725" i="11" s="1"/>
  <c r="Q708" i="1"/>
  <c r="K726" i="7" s="1"/>
  <c r="G708" i="1"/>
  <c r="E708" i="1"/>
  <c r="P700" i="1"/>
  <c r="J717" i="11" s="1"/>
  <c r="Q700" i="1"/>
  <c r="K718" i="7" s="1"/>
  <c r="G700" i="1"/>
  <c r="P692" i="1"/>
  <c r="J709" i="11" s="1"/>
  <c r="Q692" i="1"/>
  <c r="K710" i="7" s="1"/>
  <c r="G692" i="1"/>
  <c r="E692" i="1"/>
  <c r="Q684" i="1"/>
  <c r="K702" i="7" s="1"/>
  <c r="P684" i="1"/>
  <c r="J701" i="11" s="1"/>
  <c r="E684" i="1"/>
  <c r="L684" i="1" s="1"/>
  <c r="G684" i="1"/>
  <c r="P676" i="1"/>
  <c r="J693" i="11" s="1"/>
  <c r="Q676" i="1"/>
  <c r="K694" i="7" s="1"/>
  <c r="G676" i="1"/>
  <c r="E676" i="1"/>
  <c r="P668" i="1"/>
  <c r="J685" i="11" s="1"/>
  <c r="Q668" i="1"/>
  <c r="K686" i="7" s="1"/>
  <c r="G668" i="1"/>
  <c r="L668" i="1" s="1"/>
  <c r="E668" i="1"/>
  <c r="P660" i="1"/>
  <c r="J677" i="11" s="1"/>
  <c r="Q660" i="1"/>
  <c r="K678" i="7" s="1"/>
  <c r="G660" i="1"/>
  <c r="E660" i="1"/>
  <c r="P652" i="1"/>
  <c r="J669" i="11" s="1"/>
  <c r="Q652" i="1"/>
  <c r="K670" i="7" s="1"/>
  <c r="G652" i="1"/>
  <c r="L652" i="1" s="1"/>
  <c r="P644" i="1"/>
  <c r="J661" i="11" s="1"/>
  <c r="Q644" i="1"/>
  <c r="K662" i="7" s="1"/>
  <c r="G644" i="1"/>
  <c r="E644" i="1"/>
  <c r="P636" i="1"/>
  <c r="Q636" i="1"/>
  <c r="K654" i="7" s="1"/>
  <c r="G636" i="1"/>
  <c r="E636" i="1"/>
  <c r="L636" i="1" s="1"/>
  <c r="P628" i="1"/>
  <c r="J645" i="11" s="1"/>
  <c r="Q628" i="1"/>
  <c r="K646" i="7" s="1"/>
  <c r="G628" i="1"/>
  <c r="E628" i="1"/>
  <c r="P620" i="1"/>
  <c r="Q620" i="1"/>
  <c r="K638" i="7" s="1"/>
  <c r="E620" i="1"/>
  <c r="L620" i="1" s="1"/>
  <c r="G620" i="1"/>
  <c r="P612" i="1"/>
  <c r="J629" i="11" s="1"/>
  <c r="Q612" i="1"/>
  <c r="K630" i="7" s="1"/>
  <c r="G612" i="1"/>
  <c r="E612" i="1"/>
  <c r="P604" i="1"/>
  <c r="J621" i="11" s="1"/>
  <c r="Q604" i="1"/>
  <c r="K622" i="7" s="1"/>
  <c r="E604" i="1"/>
  <c r="L604" i="1" s="1"/>
  <c r="P596" i="1"/>
  <c r="J613" i="11" s="1"/>
  <c r="Q596" i="1"/>
  <c r="K614" i="7" s="1"/>
  <c r="G596" i="1"/>
  <c r="E596" i="1"/>
  <c r="Q588" i="1"/>
  <c r="K606" i="7" s="1"/>
  <c r="P588" i="1"/>
  <c r="J605" i="11" s="1"/>
  <c r="G588" i="1"/>
  <c r="E588" i="1"/>
  <c r="M588" i="1" s="1"/>
  <c r="P580" i="1"/>
  <c r="J597" i="11" s="1"/>
  <c r="Q580" i="1"/>
  <c r="K598" i="7" s="1"/>
  <c r="G580" i="1"/>
  <c r="C598" i="7"/>
  <c r="G598" i="7" s="1"/>
  <c r="P572" i="1"/>
  <c r="J589" i="11" s="1"/>
  <c r="Q572" i="1"/>
  <c r="K590" i="7" s="1"/>
  <c r="G572" i="1"/>
  <c r="E572" i="1"/>
  <c r="L572" i="1" s="1"/>
  <c r="P564" i="1"/>
  <c r="J581" i="11" s="1"/>
  <c r="Q564" i="1"/>
  <c r="K582" i="7" s="1"/>
  <c r="G564" i="1"/>
  <c r="E564" i="1"/>
  <c r="E582" i="7"/>
  <c r="E581" i="11" s="1"/>
  <c r="P556" i="1"/>
  <c r="J573" i="11" s="1"/>
  <c r="Q556" i="1"/>
  <c r="K574" i="7" s="1"/>
  <c r="G556" i="1"/>
  <c r="L556" i="1" s="1"/>
  <c r="E556" i="1"/>
  <c r="P548" i="1"/>
  <c r="J565" i="11" s="1"/>
  <c r="Q548" i="1"/>
  <c r="K566" i="7" s="1"/>
  <c r="G548" i="1"/>
  <c r="E548" i="1"/>
  <c r="J548" i="1"/>
  <c r="E566" i="7" s="1"/>
  <c r="B566" i="7"/>
  <c r="B569" i="10" s="1"/>
  <c r="P540" i="1"/>
  <c r="J557" i="11" s="1"/>
  <c r="Q540" i="1"/>
  <c r="K558" i="7" s="1"/>
  <c r="G540" i="1"/>
  <c r="E540" i="1"/>
  <c r="P532" i="1"/>
  <c r="J549" i="11" s="1"/>
  <c r="Q532" i="1"/>
  <c r="K550" i="7" s="1"/>
  <c r="G532" i="1"/>
  <c r="E532" i="1"/>
  <c r="L532" i="1" s="1"/>
  <c r="B550" i="7"/>
  <c r="B553" i="10" s="1"/>
  <c r="P524" i="1"/>
  <c r="J541" i="11" s="1"/>
  <c r="Q524" i="1"/>
  <c r="K542" i="7" s="1"/>
  <c r="G524" i="1"/>
  <c r="E524" i="1"/>
  <c r="P516" i="1"/>
  <c r="J533" i="11" s="1"/>
  <c r="Q516" i="1"/>
  <c r="K534" i="7" s="1"/>
  <c r="G516" i="1"/>
  <c r="L516" i="1" s="1"/>
  <c r="B534" i="7"/>
  <c r="B537" i="10" s="1"/>
  <c r="E516" i="1"/>
  <c r="P508" i="1"/>
  <c r="J525" i="11" s="1"/>
  <c r="Q508" i="1"/>
  <c r="K526" i="7" s="1"/>
  <c r="G508" i="1"/>
  <c r="M508" i="1" s="1"/>
  <c r="P500" i="1"/>
  <c r="J517" i="11" s="1"/>
  <c r="Q500" i="1"/>
  <c r="K518" i="7" s="1"/>
  <c r="E500" i="1"/>
  <c r="M500" i="1" s="1"/>
  <c r="G500" i="1"/>
  <c r="P492" i="1"/>
  <c r="J509" i="11" s="1"/>
  <c r="Q492" i="1"/>
  <c r="K510" i="7" s="1"/>
  <c r="G492" i="1"/>
  <c r="E492" i="1"/>
  <c r="B510" i="7"/>
  <c r="B509" i="11" s="1"/>
  <c r="P484" i="1"/>
  <c r="J501" i="11" s="1"/>
  <c r="Q484" i="1"/>
  <c r="K502" i="7" s="1"/>
  <c r="G484" i="1"/>
  <c r="E484" i="1"/>
  <c r="C502" i="7"/>
  <c r="G502" i="7" s="1"/>
  <c r="P476" i="1"/>
  <c r="J493" i="11" s="1"/>
  <c r="Q476" i="1"/>
  <c r="K494" i="7" s="1"/>
  <c r="G476" i="1"/>
  <c r="E476" i="1"/>
  <c r="L476" i="1" s="1"/>
  <c r="P468" i="1"/>
  <c r="Q468" i="1"/>
  <c r="K486" i="7" s="1"/>
  <c r="G468" i="1"/>
  <c r="E468" i="1"/>
  <c r="E486" i="7"/>
  <c r="E485" i="11" s="1"/>
  <c r="P460" i="1"/>
  <c r="J477" i="11" s="1"/>
  <c r="Q460" i="1"/>
  <c r="K478" i="7" s="1"/>
  <c r="G460" i="1"/>
  <c r="P452" i="1"/>
  <c r="J469" i="11" s="1"/>
  <c r="Q452" i="1"/>
  <c r="K470" i="7" s="1"/>
  <c r="G452" i="1"/>
  <c r="M452" i="1" s="1"/>
  <c r="J452" i="1"/>
  <c r="E470" i="7" s="1"/>
  <c r="E469" i="11" s="1"/>
  <c r="E452" i="1"/>
  <c r="P444" i="1"/>
  <c r="Q444" i="1"/>
  <c r="K462" i="7" s="1"/>
  <c r="G444" i="1"/>
  <c r="E444" i="1"/>
  <c r="L444" i="1" s="1"/>
  <c r="P436" i="1"/>
  <c r="J453" i="11" s="1"/>
  <c r="Q436" i="1"/>
  <c r="K454" i="7" s="1"/>
  <c r="E436" i="1"/>
  <c r="C454" i="7"/>
  <c r="C453" i="11" s="1"/>
  <c r="G436" i="1"/>
  <c r="P428" i="1"/>
  <c r="J445" i="11" s="1"/>
  <c r="Q428" i="1"/>
  <c r="K446" i="7" s="1"/>
  <c r="G428" i="1"/>
  <c r="L428" i="1" s="1"/>
  <c r="E428" i="1"/>
  <c r="P420" i="1"/>
  <c r="J437" i="11" s="1"/>
  <c r="Q420" i="1"/>
  <c r="K438" i="7" s="1"/>
  <c r="G420" i="1"/>
  <c r="E420" i="1"/>
  <c r="P412" i="1"/>
  <c r="J429" i="11" s="1"/>
  <c r="Q412" i="1"/>
  <c r="K430" i="7" s="1"/>
  <c r="G412" i="1"/>
  <c r="E412" i="1"/>
  <c r="P404" i="1"/>
  <c r="J421" i="11" s="1"/>
  <c r="Q404" i="1"/>
  <c r="K422" i="7" s="1"/>
  <c r="G404" i="1"/>
  <c r="E404" i="1"/>
  <c r="B422" i="7"/>
  <c r="B421" i="11" s="1"/>
  <c r="P396" i="1"/>
  <c r="Q396" i="1"/>
  <c r="K414" i="7" s="1"/>
  <c r="G396" i="1"/>
  <c r="E396" i="1"/>
  <c r="P388" i="1"/>
  <c r="Q388" i="1"/>
  <c r="K406" i="7" s="1"/>
  <c r="G388" i="1"/>
  <c r="P380" i="1"/>
  <c r="J380" i="11" s="1"/>
  <c r="Q380" i="1"/>
  <c r="K398" i="7" s="1"/>
  <c r="G380" i="1"/>
  <c r="M380" i="1" s="1"/>
  <c r="J380" i="1"/>
  <c r="E398" i="7" s="1"/>
  <c r="E397" i="11" s="1"/>
  <c r="P372" i="1"/>
  <c r="Q372" i="1"/>
  <c r="K390" i="7" s="1"/>
  <c r="G372" i="1"/>
  <c r="E372" i="1"/>
  <c r="L372" i="1" s="1"/>
  <c r="P364" i="1"/>
  <c r="J364" i="11" s="1"/>
  <c r="Q364" i="1"/>
  <c r="K382" i="7" s="1"/>
  <c r="G364" i="1"/>
  <c r="E364" i="1"/>
  <c r="M364" i="1" s="1"/>
  <c r="P356" i="1"/>
  <c r="J356" i="11" s="1"/>
  <c r="Q356" i="1"/>
  <c r="K374" i="7" s="1"/>
  <c r="G356" i="1"/>
  <c r="E356" i="1"/>
  <c r="L356" i="1" s="1"/>
  <c r="P348" i="1"/>
  <c r="J348" i="11" s="1"/>
  <c r="Q348" i="1"/>
  <c r="K366" i="7" s="1"/>
  <c r="G348" i="1"/>
  <c r="E348" i="1"/>
  <c r="P340" i="1"/>
  <c r="J340" i="11" s="1"/>
  <c r="Q340" i="1"/>
  <c r="K358" i="7" s="1"/>
  <c r="G340" i="1"/>
  <c r="E340" i="1"/>
  <c r="L340" i="1" s="1"/>
  <c r="P332" i="1"/>
  <c r="J332" i="11" s="1"/>
  <c r="Q332" i="1"/>
  <c r="K350" i="7" s="1"/>
  <c r="G332" i="1"/>
  <c r="E332" i="1"/>
  <c r="P324" i="1"/>
  <c r="J324" i="11" s="1"/>
  <c r="Q324" i="1"/>
  <c r="K342" i="7" s="1"/>
  <c r="G324" i="1"/>
  <c r="L324" i="1" s="1"/>
  <c r="J324" i="1"/>
  <c r="E342" i="7" s="1"/>
  <c r="E341" i="11" s="1"/>
  <c r="E324" i="1"/>
  <c r="P316" i="1"/>
  <c r="J316" i="11" s="1"/>
  <c r="Q316" i="1"/>
  <c r="K334" i="7" s="1"/>
  <c r="G316" i="1"/>
  <c r="E316" i="1"/>
  <c r="P308" i="1"/>
  <c r="J308" i="11" s="1"/>
  <c r="Q308" i="1"/>
  <c r="K326" i="7" s="1"/>
  <c r="E308" i="1"/>
  <c r="Q300" i="1"/>
  <c r="K318" i="7" s="1"/>
  <c r="P300" i="1"/>
  <c r="J300" i="11" s="1"/>
  <c r="G300" i="1"/>
  <c r="E300" i="1"/>
  <c r="P292" i="1"/>
  <c r="J292" i="11" s="1"/>
  <c r="Q292" i="1"/>
  <c r="K310" i="7" s="1"/>
  <c r="G292" i="1"/>
  <c r="E292" i="1"/>
  <c r="P284" i="1"/>
  <c r="J284" i="11" s="1"/>
  <c r="Q284" i="1"/>
  <c r="K302" i="7" s="1"/>
  <c r="G284" i="1"/>
  <c r="E284" i="1"/>
  <c r="Q276" i="1"/>
  <c r="K294" i="7" s="1"/>
  <c r="P276" i="1"/>
  <c r="J276" i="11" s="1"/>
  <c r="G276" i="1"/>
  <c r="E276" i="1"/>
  <c r="P268" i="1"/>
  <c r="J268" i="11" s="1"/>
  <c r="Q268" i="1"/>
  <c r="K286" i="7" s="1"/>
  <c r="G268" i="1"/>
  <c r="B286" i="7"/>
  <c r="Q260" i="1"/>
  <c r="K278" i="7" s="1"/>
  <c r="P260" i="1"/>
  <c r="J260" i="11" s="1"/>
  <c r="P252" i="1"/>
  <c r="J252" i="11" s="1"/>
  <c r="Q252" i="1"/>
  <c r="K270" i="7" s="1"/>
  <c r="G252" i="1"/>
  <c r="E252" i="1"/>
  <c r="P244" i="1"/>
  <c r="J244" i="11" s="1"/>
  <c r="Q244" i="1"/>
  <c r="K262" i="7" s="1"/>
  <c r="G244" i="1"/>
  <c r="E244" i="1"/>
  <c r="L244" i="1" s="1"/>
  <c r="Q236" i="1"/>
  <c r="K254" i="7" s="1"/>
  <c r="P236" i="1"/>
  <c r="J236" i="11" s="1"/>
  <c r="G236" i="1"/>
  <c r="E236" i="1"/>
  <c r="L236" i="1" s="1"/>
  <c r="E254" i="7"/>
  <c r="E253" i="11" s="1"/>
  <c r="Q228" i="1"/>
  <c r="K246" i="7" s="1"/>
  <c r="P228" i="1"/>
  <c r="J228" i="11" s="1"/>
  <c r="G228" i="1"/>
  <c r="E228" i="1"/>
  <c r="P220" i="1"/>
  <c r="J220" i="11" s="1"/>
  <c r="Q220" i="1"/>
  <c r="K238" i="7" s="1"/>
  <c r="G220" i="1"/>
  <c r="E220" i="1"/>
  <c r="Q212" i="1"/>
  <c r="K230" i="7" s="1"/>
  <c r="P212" i="1"/>
  <c r="J212" i="11" s="1"/>
  <c r="G212" i="1"/>
  <c r="E212" i="1"/>
  <c r="C230" i="7"/>
  <c r="P204" i="1"/>
  <c r="J204" i="11" s="1"/>
  <c r="Q204" i="1"/>
  <c r="K222" i="7" s="1"/>
  <c r="G204" i="1"/>
  <c r="E204" i="1"/>
  <c r="Q196" i="1"/>
  <c r="K214" i="7" s="1"/>
  <c r="P196" i="1"/>
  <c r="J196" i="11" s="1"/>
  <c r="G196" i="1"/>
  <c r="E196" i="1"/>
  <c r="C214" i="7"/>
  <c r="G214" i="7" s="1"/>
  <c r="P188" i="1"/>
  <c r="J188" i="11" s="1"/>
  <c r="Q188" i="1"/>
  <c r="K206" i="7" s="1"/>
  <c r="G188" i="1"/>
  <c r="P180" i="1"/>
  <c r="J180" i="11" s="1"/>
  <c r="Q180" i="1"/>
  <c r="K198" i="7" s="1"/>
  <c r="G180" i="1"/>
  <c r="E180" i="1"/>
  <c r="C198" i="7"/>
  <c r="G198" i="7" s="1"/>
  <c r="P172" i="1"/>
  <c r="J172" i="11" s="1"/>
  <c r="Q172" i="1"/>
  <c r="K190" i="7" s="1"/>
  <c r="G172" i="1"/>
  <c r="E172" i="1"/>
  <c r="B190" i="7"/>
  <c r="Q164" i="1"/>
  <c r="K182" i="7" s="1"/>
  <c r="P164" i="1"/>
  <c r="J164" i="11" s="1"/>
  <c r="G164" i="1"/>
  <c r="E164" i="1"/>
  <c r="P156" i="1"/>
  <c r="J156" i="11" s="1"/>
  <c r="Q156" i="1"/>
  <c r="K174" i="7" s="1"/>
  <c r="G156" i="1"/>
  <c r="E156" i="1"/>
  <c r="B174" i="7"/>
  <c r="P148" i="1"/>
  <c r="J148" i="11" s="1"/>
  <c r="Q148" i="1"/>
  <c r="K166" i="7" s="1"/>
  <c r="G148" i="1"/>
  <c r="E148" i="1"/>
  <c r="P140" i="1"/>
  <c r="J140" i="11" s="1"/>
  <c r="Q140" i="1"/>
  <c r="K158" i="7" s="1"/>
  <c r="G140" i="1"/>
  <c r="E140" i="1"/>
  <c r="Q132" i="1"/>
  <c r="K150" i="7" s="1"/>
  <c r="P132" i="1"/>
  <c r="J132" i="11" s="1"/>
  <c r="G132" i="1"/>
  <c r="E132" i="1"/>
  <c r="P124" i="1"/>
  <c r="J124" i="11" s="1"/>
  <c r="Q124" i="1"/>
  <c r="K142" i="7" s="1"/>
  <c r="G124" i="1"/>
  <c r="E124" i="1"/>
  <c r="P116" i="1"/>
  <c r="J116" i="11" s="1"/>
  <c r="Q116" i="1"/>
  <c r="K134" i="7" s="1"/>
  <c r="G116" i="1"/>
  <c r="M116" i="1" s="1"/>
  <c r="E116" i="1"/>
  <c r="Q108" i="1"/>
  <c r="K126" i="7" s="1"/>
  <c r="P108" i="1"/>
  <c r="J108" i="11" s="1"/>
  <c r="G108" i="1"/>
  <c r="E108" i="1"/>
  <c r="Q100" i="1"/>
  <c r="K118" i="7" s="1"/>
  <c r="P100" i="1"/>
  <c r="J100" i="11" s="1"/>
  <c r="G100" i="1"/>
  <c r="E100" i="1"/>
  <c r="P92" i="1"/>
  <c r="J92" i="11" s="1"/>
  <c r="Q92" i="1"/>
  <c r="K110" i="7" s="1"/>
  <c r="G92" i="1"/>
  <c r="E92" i="1"/>
  <c r="Q84" i="1"/>
  <c r="K102" i="7" s="1"/>
  <c r="P84" i="1"/>
  <c r="J84" i="11" s="1"/>
  <c r="G84" i="1"/>
  <c r="M84" i="1" s="1"/>
  <c r="E84" i="1"/>
  <c r="P76" i="1"/>
  <c r="J76" i="11" s="1"/>
  <c r="Q76" i="1"/>
  <c r="K94" i="7" s="1"/>
  <c r="G76" i="1"/>
  <c r="Q68" i="1"/>
  <c r="K86" i="7" s="1"/>
  <c r="P68" i="1"/>
  <c r="J68" i="11" s="1"/>
  <c r="E68" i="1"/>
  <c r="G68" i="1"/>
  <c r="M68" i="1" s="1"/>
  <c r="P60" i="1"/>
  <c r="J60" i="11" s="1"/>
  <c r="Q60" i="1"/>
  <c r="K78" i="7" s="1"/>
  <c r="G60" i="1"/>
  <c r="E60" i="1"/>
  <c r="P52" i="1"/>
  <c r="J52" i="11" s="1"/>
  <c r="Q52" i="1"/>
  <c r="K70" i="7" s="1"/>
  <c r="G52" i="1"/>
  <c r="E52" i="1"/>
  <c r="P44" i="1"/>
  <c r="J44" i="11" s="1"/>
  <c r="Q44" i="1"/>
  <c r="E44" i="1"/>
  <c r="G44" i="1"/>
  <c r="Q36" i="1"/>
  <c r="P36" i="1"/>
  <c r="J36" i="11" s="1"/>
  <c r="G36" i="1"/>
  <c r="E36" i="1"/>
  <c r="P28" i="1"/>
  <c r="J28" i="11" s="1"/>
  <c r="Q28" i="1"/>
  <c r="K29" i="7" s="1"/>
  <c r="G28" i="1"/>
  <c r="E28" i="1"/>
  <c r="P20" i="1"/>
  <c r="J20" i="11" s="1"/>
  <c r="Q20" i="1"/>
  <c r="K21" i="7" s="1"/>
  <c r="E20" i="1"/>
  <c r="G20" i="1"/>
  <c r="M20" i="1" s="1"/>
  <c r="P12" i="1"/>
  <c r="J12" i="11" s="1"/>
  <c r="Q12" i="1"/>
  <c r="K13" i="7" s="1"/>
  <c r="G12" i="1"/>
  <c r="L229" i="1"/>
  <c r="P731" i="1"/>
  <c r="J748" i="11" s="1"/>
  <c r="Q731" i="1"/>
  <c r="K749" i="7" s="1"/>
  <c r="G731" i="1"/>
  <c r="E731" i="1"/>
  <c r="Q723" i="1"/>
  <c r="K741" i="7" s="1"/>
  <c r="P723" i="1"/>
  <c r="J740" i="11" s="1"/>
  <c r="G723" i="1"/>
  <c r="E723" i="1"/>
  <c r="P715" i="1"/>
  <c r="J732" i="11" s="1"/>
  <c r="Q715" i="1"/>
  <c r="K733" i="7" s="1"/>
  <c r="G715" i="1"/>
  <c r="E715" i="1"/>
  <c r="L715" i="1" s="1"/>
  <c r="Q707" i="1"/>
  <c r="K725" i="7" s="1"/>
  <c r="P707" i="1"/>
  <c r="J724" i="11" s="1"/>
  <c r="G707" i="1"/>
  <c r="J707" i="1"/>
  <c r="E725" i="7" s="1"/>
  <c r="P699" i="1"/>
  <c r="Q699" i="1"/>
  <c r="K717" i="7" s="1"/>
  <c r="G699" i="1"/>
  <c r="Q691" i="1"/>
  <c r="K709" i="7" s="1"/>
  <c r="P691" i="1"/>
  <c r="J708" i="11" s="1"/>
  <c r="G691" i="1"/>
  <c r="E691" i="1"/>
  <c r="P683" i="1"/>
  <c r="J700" i="11" s="1"/>
  <c r="Q683" i="1"/>
  <c r="K701" i="7" s="1"/>
  <c r="G683" i="1"/>
  <c r="E683" i="1"/>
  <c r="Q675" i="1"/>
  <c r="K693" i="7" s="1"/>
  <c r="P675" i="1"/>
  <c r="G675" i="1"/>
  <c r="E675" i="1"/>
  <c r="L675" i="1" s="1"/>
  <c r="J692" i="11"/>
  <c r="P667" i="1"/>
  <c r="J684" i="11" s="1"/>
  <c r="Q667" i="1"/>
  <c r="K685" i="7" s="1"/>
  <c r="G667" i="1"/>
  <c r="E667" i="1"/>
  <c r="J667" i="1"/>
  <c r="E685" i="7" s="1"/>
  <c r="E684" i="11" s="1"/>
  <c r="Q659" i="1"/>
  <c r="K677" i="7" s="1"/>
  <c r="P659" i="1"/>
  <c r="G659" i="1"/>
  <c r="E659" i="1"/>
  <c r="P651" i="1"/>
  <c r="J668" i="11" s="1"/>
  <c r="Q651" i="1"/>
  <c r="K669" i="7" s="1"/>
  <c r="G651" i="1"/>
  <c r="L651" i="1" s="1"/>
  <c r="E651" i="1"/>
  <c r="Q643" i="1"/>
  <c r="K661" i="7" s="1"/>
  <c r="P643" i="1"/>
  <c r="J660" i="11" s="1"/>
  <c r="G643" i="1"/>
  <c r="E643" i="1"/>
  <c r="P635" i="1"/>
  <c r="J652" i="11" s="1"/>
  <c r="Q635" i="1"/>
  <c r="K653" i="7" s="1"/>
  <c r="G635" i="1"/>
  <c r="E635" i="1"/>
  <c r="Q627" i="1"/>
  <c r="K645" i="7" s="1"/>
  <c r="P627" i="1"/>
  <c r="G627" i="1"/>
  <c r="J627" i="1"/>
  <c r="E645" i="7" s="1"/>
  <c r="E648" i="10" s="1"/>
  <c r="P619" i="1"/>
  <c r="J636" i="11" s="1"/>
  <c r="Q619" i="1"/>
  <c r="K637" i="7" s="1"/>
  <c r="G619" i="1"/>
  <c r="E619" i="1"/>
  <c r="Q611" i="1"/>
  <c r="K629" i="7" s="1"/>
  <c r="P611" i="1"/>
  <c r="J628" i="11" s="1"/>
  <c r="G611" i="1"/>
  <c r="E611" i="1"/>
  <c r="J611" i="1"/>
  <c r="E629" i="7" s="1"/>
  <c r="E628" i="11" s="1"/>
  <c r="B629" i="7"/>
  <c r="P603" i="1"/>
  <c r="J620" i="11" s="1"/>
  <c r="Q603" i="1"/>
  <c r="K621" i="7" s="1"/>
  <c r="G603" i="1"/>
  <c r="E603" i="1"/>
  <c r="L603" i="1" s="1"/>
  <c r="Q595" i="1"/>
  <c r="K613" i="7" s="1"/>
  <c r="G595" i="1"/>
  <c r="L595" i="1" s="1"/>
  <c r="P595" i="1"/>
  <c r="J612" i="11" s="1"/>
  <c r="E595" i="1"/>
  <c r="C613" i="7"/>
  <c r="G613" i="7" s="1"/>
  <c r="P587" i="1"/>
  <c r="Q587" i="1"/>
  <c r="K605" i="7" s="1"/>
  <c r="G587" i="1"/>
  <c r="E587" i="1"/>
  <c r="Q579" i="1"/>
  <c r="K597" i="7" s="1"/>
  <c r="G579" i="1"/>
  <c r="P579" i="1"/>
  <c r="G571" i="1"/>
  <c r="P571" i="1"/>
  <c r="J588" i="11" s="1"/>
  <c r="Q571" i="1"/>
  <c r="K589" i="7" s="1"/>
  <c r="J571" i="1"/>
  <c r="E589" i="7" s="1"/>
  <c r="E588" i="11" s="1"/>
  <c r="E571" i="1"/>
  <c r="P563" i="1"/>
  <c r="J580" i="11" s="1"/>
  <c r="Q563" i="1"/>
  <c r="K581" i="7" s="1"/>
  <c r="G563" i="1"/>
  <c r="E563" i="1"/>
  <c r="P555" i="1"/>
  <c r="J572" i="11" s="1"/>
  <c r="Q555" i="1"/>
  <c r="K573" i="7" s="1"/>
  <c r="G555" i="1"/>
  <c r="E555" i="1"/>
  <c r="E573" i="7"/>
  <c r="E572" i="11" s="1"/>
  <c r="Q547" i="1"/>
  <c r="K565" i="7" s="1"/>
  <c r="G547" i="1"/>
  <c r="P547" i="1"/>
  <c r="J564" i="11" s="1"/>
  <c r="E547" i="1"/>
  <c r="Q539" i="1"/>
  <c r="K557" i="7" s="1"/>
  <c r="G539" i="1"/>
  <c r="P539" i="1"/>
  <c r="E539" i="1"/>
  <c r="M539" i="1" s="1"/>
  <c r="B557" i="7"/>
  <c r="P531" i="1"/>
  <c r="J548" i="11" s="1"/>
  <c r="G531" i="1"/>
  <c r="Q531" i="1"/>
  <c r="K549" i="7" s="1"/>
  <c r="E531" i="1"/>
  <c r="J531" i="1"/>
  <c r="E549" i="7" s="1"/>
  <c r="P523" i="1"/>
  <c r="J540" i="11" s="1"/>
  <c r="Q523" i="1"/>
  <c r="K541" i="7" s="1"/>
  <c r="G523" i="1"/>
  <c r="E523" i="1"/>
  <c r="C541" i="7"/>
  <c r="G541" i="7" s="1"/>
  <c r="P515" i="1"/>
  <c r="G515" i="1"/>
  <c r="Q515" i="1"/>
  <c r="K533" i="7" s="1"/>
  <c r="E515" i="1"/>
  <c r="M515" i="1" s="1"/>
  <c r="P507" i="1"/>
  <c r="J524" i="11" s="1"/>
  <c r="G507" i="1"/>
  <c r="Q507" i="1"/>
  <c r="K525" i="7" s="1"/>
  <c r="P499" i="1"/>
  <c r="J516" i="11" s="1"/>
  <c r="Q499" i="1"/>
  <c r="K517" i="7" s="1"/>
  <c r="G499" i="1"/>
  <c r="E499" i="1"/>
  <c r="M499" i="1" s="1"/>
  <c r="P491" i="1"/>
  <c r="J508" i="11" s="1"/>
  <c r="G491" i="1"/>
  <c r="Q491" i="1"/>
  <c r="K509" i="7" s="1"/>
  <c r="E491" i="1"/>
  <c r="J491" i="1"/>
  <c r="E509" i="7" s="1"/>
  <c r="E508" i="11" s="1"/>
  <c r="P483" i="1"/>
  <c r="J500" i="11" s="1"/>
  <c r="Q483" i="1"/>
  <c r="K501" i="7" s="1"/>
  <c r="G483" i="1"/>
  <c r="E483" i="1"/>
  <c r="M483" i="1" s="1"/>
  <c r="P475" i="1"/>
  <c r="J492" i="11" s="1"/>
  <c r="G475" i="1"/>
  <c r="Q475" i="1"/>
  <c r="K493" i="7" s="1"/>
  <c r="E475" i="1"/>
  <c r="Q467" i="1"/>
  <c r="K485" i="7" s="1"/>
  <c r="P467" i="1"/>
  <c r="J484" i="11" s="1"/>
  <c r="G467" i="1"/>
  <c r="E467" i="1"/>
  <c r="L467" i="1" s="1"/>
  <c r="Q459" i="1"/>
  <c r="K477" i="7" s="1"/>
  <c r="P459" i="1"/>
  <c r="J476" i="11" s="1"/>
  <c r="G459" i="1"/>
  <c r="E459" i="1"/>
  <c r="B477" i="7"/>
  <c r="Q451" i="1"/>
  <c r="K469" i="7" s="1"/>
  <c r="P451" i="1"/>
  <c r="J468" i="11" s="1"/>
  <c r="G451" i="1"/>
  <c r="E451" i="1"/>
  <c r="Q443" i="1"/>
  <c r="K461" i="7" s="1"/>
  <c r="P443" i="1"/>
  <c r="G443" i="1"/>
  <c r="E461" i="7"/>
  <c r="E460" i="11" s="1"/>
  <c r="E443" i="1"/>
  <c r="L443" i="1" s="1"/>
  <c r="Q435" i="1"/>
  <c r="K453" i="7" s="1"/>
  <c r="G435" i="1"/>
  <c r="P435" i="1"/>
  <c r="J435" i="1"/>
  <c r="E453" i="7" s="1"/>
  <c r="E452" i="11" s="1"/>
  <c r="Q427" i="1"/>
  <c r="K445" i="7" s="1"/>
  <c r="P427" i="1"/>
  <c r="J444" i="11" s="1"/>
  <c r="G427" i="1"/>
  <c r="E427" i="1"/>
  <c r="L427" i="1" s="1"/>
  <c r="B445" i="7"/>
  <c r="B444" i="11" s="1"/>
  <c r="Q419" i="1"/>
  <c r="K437" i="7" s="1"/>
  <c r="P419" i="1"/>
  <c r="G419" i="1"/>
  <c r="E419" i="1"/>
  <c r="J419" i="1"/>
  <c r="E437" i="7" s="1"/>
  <c r="Q411" i="1"/>
  <c r="K429" i="7" s="1"/>
  <c r="P411" i="1"/>
  <c r="J428" i="11" s="1"/>
  <c r="G411" i="1"/>
  <c r="M411" i="1" s="1"/>
  <c r="E411" i="1"/>
  <c r="B429" i="7"/>
  <c r="B428" i="11" s="1"/>
  <c r="Q403" i="1"/>
  <c r="K421" i="7" s="1"/>
  <c r="P403" i="1"/>
  <c r="J420" i="11" s="1"/>
  <c r="G403" i="1"/>
  <c r="E403" i="1"/>
  <c r="Q395" i="1"/>
  <c r="K413" i="7" s="1"/>
  <c r="P395" i="1"/>
  <c r="J412" i="11" s="1"/>
  <c r="G395" i="1"/>
  <c r="E395" i="1"/>
  <c r="C413" i="7"/>
  <c r="G413" i="7" s="1"/>
  <c r="Q387" i="1"/>
  <c r="K405" i="7" s="1"/>
  <c r="P387" i="1"/>
  <c r="G387" i="1"/>
  <c r="Q379" i="1"/>
  <c r="K397" i="7" s="1"/>
  <c r="P379" i="1"/>
  <c r="J379" i="11" s="1"/>
  <c r="G379" i="1"/>
  <c r="E379" i="1"/>
  <c r="Q371" i="1"/>
  <c r="K389" i="7" s="1"/>
  <c r="G371" i="1"/>
  <c r="P371" i="1"/>
  <c r="J371" i="11" s="1"/>
  <c r="E389" i="7"/>
  <c r="E388" i="11" s="1"/>
  <c r="E371" i="1"/>
  <c r="L371" i="1" s="1"/>
  <c r="P363" i="1"/>
  <c r="J363" i="11" s="1"/>
  <c r="Q363" i="1"/>
  <c r="K381" i="7" s="1"/>
  <c r="G363" i="1"/>
  <c r="E363" i="1"/>
  <c r="J363" i="1"/>
  <c r="E381" i="7" s="1"/>
  <c r="E380" i="11" s="1"/>
  <c r="B381" i="7"/>
  <c r="P355" i="1"/>
  <c r="J355" i="11" s="1"/>
  <c r="Q355" i="1"/>
  <c r="K373" i="7" s="1"/>
  <c r="G355" i="1"/>
  <c r="E355" i="1"/>
  <c r="P347" i="1"/>
  <c r="J347" i="11" s="1"/>
  <c r="Q347" i="1"/>
  <c r="K365" i="7" s="1"/>
  <c r="G347" i="1"/>
  <c r="E347" i="1"/>
  <c r="C365" i="7"/>
  <c r="P339" i="1"/>
  <c r="J339" i="11" s="1"/>
  <c r="G339" i="1"/>
  <c r="Q339" i="1"/>
  <c r="K357" i="7" s="1"/>
  <c r="E339" i="1"/>
  <c r="P331" i="1"/>
  <c r="J331" i="11" s="1"/>
  <c r="Q331" i="1"/>
  <c r="K349" i="7" s="1"/>
  <c r="G331" i="1"/>
  <c r="E331" i="1"/>
  <c r="L331" i="1" s="1"/>
  <c r="P323" i="1"/>
  <c r="J323" i="11" s="1"/>
  <c r="Q323" i="1"/>
  <c r="K341" i="7" s="1"/>
  <c r="G323" i="1"/>
  <c r="E323" i="1"/>
  <c r="P315" i="1"/>
  <c r="J315" i="11" s="1"/>
  <c r="Q315" i="1"/>
  <c r="K333" i="7" s="1"/>
  <c r="G315" i="1"/>
  <c r="L315" i="1" s="1"/>
  <c r="P307" i="1"/>
  <c r="J307" i="11" s="1"/>
  <c r="Q307" i="1"/>
  <c r="K325" i="7" s="1"/>
  <c r="G307" i="1"/>
  <c r="P299" i="1"/>
  <c r="J299" i="11" s="1"/>
  <c r="Q299" i="1"/>
  <c r="K317" i="7" s="1"/>
  <c r="G299" i="1"/>
  <c r="E299" i="1"/>
  <c r="L299" i="1" s="1"/>
  <c r="P291" i="1"/>
  <c r="J291" i="11" s="1"/>
  <c r="Q291" i="1"/>
  <c r="K309" i="7" s="1"/>
  <c r="G291" i="1"/>
  <c r="E291" i="1"/>
  <c r="B309" i="7"/>
  <c r="P283" i="1"/>
  <c r="J283" i="11" s="1"/>
  <c r="Q283" i="1"/>
  <c r="K301" i="7" s="1"/>
  <c r="G283" i="1"/>
  <c r="E283" i="1"/>
  <c r="J283" i="1"/>
  <c r="E301" i="7" s="1"/>
  <c r="E300" i="11" s="1"/>
  <c r="P275" i="1"/>
  <c r="J275" i="11" s="1"/>
  <c r="Q275" i="1"/>
  <c r="K293" i="7" s="1"/>
  <c r="G275" i="1"/>
  <c r="E275" i="1"/>
  <c r="M275" i="1" s="1"/>
  <c r="Q267" i="1"/>
  <c r="K285" i="7" s="1"/>
  <c r="P267" i="1"/>
  <c r="J267" i="11" s="1"/>
  <c r="G267" i="1"/>
  <c r="E267" i="1"/>
  <c r="P259" i="1"/>
  <c r="J259" i="11" s="1"/>
  <c r="Q259" i="1"/>
  <c r="K277" i="7" s="1"/>
  <c r="G259" i="1"/>
  <c r="E259" i="1"/>
  <c r="L259" i="1" s="1"/>
  <c r="Q251" i="1"/>
  <c r="K269" i="7" s="1"/>
  <c r="P251" i="1"/>
  <c r="J251" i="11" s="1"/>
  <c r="G251" i="1"/>
  <c r="B269" i="7"/>
  <c r="E251" i="1"/>
  <c r="P243" i="1"/>
  <c r="J243" i="11" s="1"/>
  <c r="Q243" i="1"/>
  <c r="K261" i="7" s="1"/>
  <c r="G243" i="1"/>
  <c r="L243" i="1" s="1"/>
  <c r="E243" i="1"/>
  <c r="E261" i="7"/>
  <c r="E260" i="11" s="1"/>
  <c r="P235" i="1"/>
  <c r="J235" i="11" s="1"/>
  <c r="G235" i="1"/>
  <c r="Q235" i="1"/>
  <c r="K253" i="7" s="1"/>
  <c r="E235" i="1"/>
  <c r="Q227" i="1"/>
  <c r="K245" i="7" s="1"/>
  <c r="P227" i="1"/>
  <c r="J227" i="11" s="1"/>
  <c r="G227" i="1"/>
  <c r="E227" i="1"/>
  <c r="J227" i="1"/>
  <c r="E245" i="7" s="1"/>
  <c r="E244" i="11" s="1"/>
  <c r="B245" i="7"/>
  <c r="Q219" i="1"/>
  <c r="K237" i="7" s="1"/>
  <c r="P219" i="1"/>
  <c r="J219" i="11" s="1"/>
  <c r="G219" i="1"/>
  <c r="E219" i="1"/>
  <c r="L219" i="1" s="1"/>
  <c r="P211" i="1"/>
  <c r="J211" i="11" s="1"/>
  <c r="Q211" i="1"/>
  <c r="K229" i="7" s="1"/>
  <c r="G211" i="1"/>
  <c r="E211" i="1"/>
  <c r="Q203" i="1"/>
  <c r="K221" i="7" s="1"/>
  <c r="P203" i="1"/>
  <c r="J203" i="11" s="1"/>
  <c r="G203" i="1"/>
  <c r="E203" i="1"/>
  <c r="L203" i="1" s="1"/>
  <c r="C221" i="7"/>
  <c r="G221" i="7" s="1"/>
  <c r="P195" i="1"/>
  <c r="J195" i="11" s="1"/>
  <c r="Q195" i="1"/>
  <c r="K213" i="7" s="1"/>
  <c r="G195" i="1"/>
  <c r="E195" i="1"/>
  <c r="Q187" i="1"/>
  <c r="K205" i="7" s="1"/>
  <c r="P187" i="1"/>
  <c r="J187" i="11" s="1"/>
  <c r="G187" i="1"/>
  <c r="E187" i="1"/>
  <c r="P179" i="1"/>
  <c r="J179" i="11" s="1"/>
  <c r="Q179" i="1"/>
  <c r="K197" i="7" s="1"/>
  <c r="G179" i="1"/>
  <c r="L179" i="1" s="1"/>
  <c r="P171" i="1"/>
  <c r="J171" i="11" s="1"/>
  <c r="Q171" i="1"/>
  <c r="K189" i="7" s="1"/>
  <c r="G171" i="1"/>
  <c r="E171" i="1"/>
  <c r="Q163" i="1"/>
  <c r="K181" i="7" s="1"/>
  <c r="P163" i="1"/>
  <c r="J163" i="11" s="1"/>
  <c r="G163" i="1"/>
  <c r="E163" i="1"/>
  <c r="L163" i="1" s="1"/>
  <c r="Q155" i="1"/>
  <c r="K173" i="7" s="1"/>
  <c r="P155" i="1"/>
  <c r="J155" i="11" s="1"/>
  <c r="G155" i="1"/>
  <c r="E155" i="1"/>
  <c r="P147" i="1"/>
  <c r="J147" i="11" s="1"/>
  <c r="Q147" i="1"/>
  <c r="K165" i="7" s="1"/>
  <c r="G147" i="1"/>
  <c r="E147" i="1"/>
  <c r="C165" i="7"/>
  <c r="Q139" i="1"/>
  <c r="K157" i="7" s="1"/>
  <c r="P139" i="1"/>
  <c r="J139" i="11" s="1"/>
  <c r="G139" i="1"/>
  <c r="E139" i="1"/>
  <c r="C157" i="7"/>
  <c r="P131" i="1"/>
  <c r="J131" i="11" s="1"/>
  <c r="Q131" i="1"/>
  <c r="K149" i="7" s="1"/>
  <c r="G131" i="1"/>
  <c r="E131" i="1"/>
  <c r="M131" i="1" s="1"/>
  <c r="Q123" i="1"/>
  <c r="K141" i="7" s="1"/>
  <c r="G123" i="1"/>
  <c r="P123" i="1"/>
  <c r="J123" i="11" s="1"/>
  <c r="E123" i="1"/>
  <c r="P115" i="1"/>
  <c r="J115" i="11" s="1"/>
  <c r="Q115" i="1"/>
  <c r="K133" i="7" s="1"/>
  <c r="G115" i="1"/>
  <c r="E115" i="1"/>
  <c r="M115" i="1" s="1"/>
  <c r="P107" i="1"/>
  <c r="J107" i="11" s="1"/>
  <c r="Q107" i="1"/>
  <c r="K125" i="7" s="1"/>
  <c r="G107" i="1"/>
  <c r="L107" i="1" s="1"/>
  <c r="E107" i="1"/>
  <c r="P99" i="1"/>
  <c r="J99" i="11" s="1"/>
  <c r="G99" i="1"/>
  <c r="Q99" i="1"/>
  <c r="K117" i="7" s="1"/>
  <c r="E99" i="1"/>
  <c r="Q91" i="1"/>
  <c r="K109" i="7" s="1"/>
  <c r="P91" i="1"/>
  <c r="J91" i="11" s="1"/>
  <c r="G91" i="1"/>
  <c r="E91" i="1"/>
  <c r="P83" i="1"/>
  <c r="J83" i="11" s="1"/>
  <c r="G83" i="1"/>
  <c r="Q83" i="1"/>
  <c r="K101" i="7" s="1"/>
  <c r="E83" i="1"/>
  <c r="L83" i="1" s="1"/>
  <c r="P75" i="1"/>
  <c r="J75" i="11" s="1"/>
  <c r="Q75" i="1"/>
  <c r="K93" i="7" s="1"/>
  <c r="G75" i="1"/>
  <c r="E75" i="1"/>
  <c r="P67" i="1"/>
  <c r="J67" i="11" s="1"/>
  <c r="Q67" i="1"/>
  <c r="K85" i="7" s="1"/>
  <c r="G67" i="1"/>
  <c r="E67" i="1"/>
  <c r="L67" i="1" s="1"/>
  <c r="Q59" i="1"/>
  <c r="K77" i="7" s="1"/>
  <c r="P59" i="1"/>
  <c r="J59" i="11" s="1"/>
  <c r="G59" i="1"/>
  <c r="E59" i="1"/>
  <c r="P51" i="1"/>
  <c r="J51" i="11" s="1"/>
  <c r="Q51" i="1"/>
  <c r="K69" i="7" s="1"/>
  <c r="G51" i="1"/>
  <c r="E51" i="1"/>
  <c r="M51" i="1" s="1"/>
  <c r="P43" i="1"/>
  <c r="J43" i="11" s="1"/>
  <c r="Q43" i="1"/>
  <c r="G43" i="1"/>
  <c r="E43" i="1"/>
  <c r="Q35" i="1"/>
  <c r="P35" i="1"/>
  <c r="J35" i="11" s="1"/>
  <c r="G35" i="1"/>
  <c r="E35" i="1"/>
  <c r="M35" i="1" s="1"/>
  <c r="Q27" i="1"/>
  <c r="K28" i="7" s="1"/>
  <c r="P27" i="1"/>
  <c r="J27" i="11" s="1"/>
  <c r="G27" i="1"/>
  <c r="E27" i="1"/>
  <c r="P19" i="1"/>
  <c r="J19" i="11" s="1"/>
  <c r="Q19" i="1"/>
  <c r="K20" i="7" s="1"/>
  <c r="G19" i="1"/>
  <c r="E19" i="1"/>
  <c r="L19" i="1" s="1"/>
  <c r="Q11" i="1"/>
  <c r="K12" i="7" s="1"/>
  <c r="P11" i="1"/>
  <c r="J11" i="11" s="1"/>
  <c r="G11" i="1"/>
  <c r="E11" i="1"/>
  <c r="P3" i="1"/>
  <c r="J3" i="11" s="1"/>
  <c r="Q3" i="1"/>
  <c r="K4" i="7" s="1"/>
  <c r="G3" i="1"/>
  <c r="L3" i="1" s="1"/>
  <c r="E3" i="1"/>
  <c r="E707" i="1"/>
  <c r="E12" i="1"/>
  <c r="J166" i="1"/>
  <c r="E184" i="7" s="1"/>
  <c r="J150" i="1"/>
  <c r="E168" i="7" s="1"/>
  <c r="J134" i="1"/>
  <c r="E152" i="7" s="1"/>
  <c r="E151" i="11" s="1"/>
  <c r="J723" i="1"/>
  <c r="E741" i="7" s="1"/>
  <c r="J699" i="1"/>
  <c r="E717" i="7" s="1"/>
  <c r="E716" i="11" s="1"/>
  <c r="J499" i="1"/>
  <c r="E517" i="7" s="1"/>
  <c r="E516" i="11" s="1"/>
  <c r="P738" i="1"/>
  <c r="Q738" i="1"/>
  <c r="K756" i="7" s="1"/>
  <c r="G738" i="1"/>
  <c r="E738" i="1"/>
  <c r="L738" i="1" s="1"/>
  <c r="P730" i="1"/>
  <c r="Q730" i="1"/>
  <c r="K748" i="7" s="1"/>
  <c r="G730" i="1"/>
  <c r="E730" i="1"/>
  <c r="P722" i="1"/>
  <c r="Q722" i="1"/>
  <c r="K740" i="7" s="1"/>
  <c r="E722" i="1"/>
  <c r="G722" i="1"/>
  <c r="L722" i="1" s="1"/>
  <c r="P714" i="1"/>
  <c r="Q714" i="1"/>
  <c r="K732" i="7" s="1"/>
  <c r="G714" i="1"/>
  <c r="E714" i="1"/>
  <c r="P706" i="1"/>
  <c r="Q706" i="1"/>
  <c r="K724" i="7" s="1"/>
  <c r="G706" i="1"/>
  <c r="E706" i="1"/>
  <c r="P698" i="1"/>
  <c r="Q698" i="1"/>
  <c r="K716" i="7" s="1"/>
  <c r="G698" i="1"/>
  <c r="E698" i="1"/>
  <c r="P690" i="1"/>
  <c r="Q690" i="1"/>
  <c r="K708" i="7" s="1"/>
  <c r="G690" i="1"/>
  <c r="E690" i="1"/>
  <c r="P682" i="1"/>
  <c r="Q682" i="1"/>
  <c r="K700" i="7" s="1"/>
  <c r="E682" i="1"/>
  <c r="G682" i="1"/>
  <c r="P674" i="1"/>
  <c r="Q674" i="1"/>
  <c r="K692" i="7" s="1"/>
  <c r="G674" i="1"/>
  <c r="E674" i="1"/>
  <c r="L674" i="1" s="1"/>
  <c r="P666" i="1"/>
  <c r="Q666" i="1"/>
  <c r="K684" i="7" s="1"/>
  <c r="G666" i="1"/>
  <c r="E666" i="1"/>
  <c r="P658" i="1"/>
  <c r="Q658" i="1"/>
  <c r="K676" i="7" s="1"/>
  <c r="E658" i="1"/>
  <c r="G658" i="1"/>
  <c r="M658" i="1" s="1"/>
  <c r="P650" i="1"/>
  <c r="Q650" i="1"/>
  <c r="K668" i="7" s="1"/>
  <c r="G650" i="1"/>
  <c r="E650" i="1"/>
  <c r="P642" i="1"/>
  <c r="Q642" i="1"/>
  <c r="K660" i="7" s="1"/>
  <c r="G642" i="1"/>
  <c r="E642" i="1"/>
  <c r="L642" i="1" s="1"/>
  <c r="P634" i="1"/>
  <c r="Q634" i="1"/>
  <c r="K652" i="7" s="1"/>
  <c r="G634" i="1"/>
  <c r="P626" i="1"/>
  <c r="Q626" i="1"/>
  <c r="K644" i="7" s="1"/>
  <c r="G626" i="1"/>
  <c r="L626" i="1" s="1"/>
  <c r="P618" i="1"/>
  <c r="Q618" i="1"/>
  <c r="K636" i="7"/>
  <c r="G618" i="1"/>
  <c r="E618" i="1"/>
  <c r="L618" i="1" s="1"/>
  <c r="P610" i="1"/>
  <c r="Q610" i="1"/>
  <c r="E610" i="1"/>
  <c r="M610" i="1" s="1"/>
  <c r="G610" i="1"/>
  <c r="K628" i="7"/>
  <c r="P602" i="1"/>
  <c r="Q602" i="1"/>
  <c r="K620" i="7" s="1"/>
  <c r="G602" i="1"/>
  <c r="M602" i="1" s="1"/>
  <c r="E602" i="1"/>
  <c r="B620" i="7"/>
  <c r="B619" i="11" s="1"/>
  <c r="P594" i="1"/>
  <c r="Q594" i="1"/>
  <c r="G594" i="1"/>
  <c r="L594" i="1" s="1"/>
  <c r="K612" i="7"/>
  <c r="E594" i="1"/>
  <c r="P586" i="1"/>
  <c r="Q586" i="1"/>
  <c r="G586" i="1"/>
  <c r="E586" i="1"/>
  <c r="L586" i="1" s="1"/>
  <c r="K604" i="7"/>
  <c r="P578" i="1"/>
  <c r="Q578" i="1"/>
  <c r="K596" i="7" s="1"/>
  <c r="G578" i="1"/>
  <c r="E578" i="1"/>
  <c r="L578" i="1" s="1"/>
  <c r="P570" i="1"/>
  <c r="Q570" i="1"/>
  <c r="K588" i="7" s="1"/>
  <c r="E570" i="1"/>
  <c r="P562" i="1"/>
  <c r="Q562" i="1"/>
  <c r="K580" i="7" s="1"/>
  <c r="G562" i="1"/>
  <c r="E562" i="1"/>
  <c r="L562" i="1" s="1"/>
  <c r="P554" i="1"/>
  <c r="Q554" i="1"/>
  <c r="G554" i="1"/>
  <c r="L554" i="1" s="1"/>
  <c r="K572" i="7"/>
  <c r="P546" i="1"/>
  <c r="Q546" i="1"/>
  <c r="K564" i="7" s="1"/>
  <c r="E546" i="1"/>
  <c r="L546" i="1" s="1"/>
  <c r="G546" i="1"/>
  <c r="P538" i="1"/>
  <c r="Q538" i="1"/>
  <c r="K556" i="7" s="1"/>
  <c r="E538" i="1"/>
  <c r="G538" i="1"/>
  <c r="P530" i="1"/>
  <c r="Q530" i="1"/>
  <c r="G530" i="1"/>
  <c r="E530" i="1"/>
  <c r="K548" i="7"/>
  <c r="P522" i="1"/>
  <c r="Q522" i="1"/>
  <c r="K540" i="7" s="1"/>
  <c r="G522" i="1"/>
  <c r="E522" i="1"/>
  <c r="P514" i="1"/>
  <c r="Q514" i="1"/>
  <c r="K532" i="7" s="1"/>
  <c r="G514" i="1"/>
  <c r="E514" i="1"/>
  <c r="B532" i="7"/>
  <c r="P506" i="1"/>
  <c r="Q506" i="1"/>
  <c r="K524" i="7" s="1"/>
  <c r="G506" i="1"/>
  <c r="P498" i="1"/>
  <c r="Q498" i="1"/>
  <c r="K516" i="7" s="1"/>
  <c r="G498" i="1"/>
  <c r="M498" i="1" s="1"/>
  <c r="E498" i="1"/>
  <c r="P490" i="1"/>
  <c r="Q490" i="1"/>
  <c r="K508" i="7" s="1"/>
  <c r="G490" i="1"/>
  <c r="L490" i="1" s="1"/>
  <c r="E490" i="1"/>
  <c r="P482" i="1"/>
  <c r="Q482" i="1"/>
  <c r="K500" i="7" s="1"/>
  <c r="G482" i="1"/>
  <c r="E482" i="1"/>
  <c r="L482" i="1" s="1"/>
  <c r="C500" i="7"/>
  <c r="C499" i="11" s="1"/>
  <c r="P474" i="1"/>
  <c r="Q474" i="1"/>
  <c r="K492" i="7" s="1"/>
  <c r="G474" i="1"/>
  <c r="E474" i="1"/>
  <c r="L474" i="1" s="1"/>
  <c r="P466" i="1"/>
  <c r="Q466" i="1"/>
  <c r="K484" i="7" s="1"/>
  <c r="G466" i="1"/>
  <c r="M466" i="1" s="1"/>
  <c r="E466" i="1"/>
  <c r="P458" i="1"/>
  <c r="Q458" i="1"/>
  <c r="G458" i="1"/>
  <c r="E458" i="1"/>
  <c r="L458" i="1" s="1"/>
  <c r="K476" i="7"/>
  <c r="P450" i="1"/>
  <c r="Q450" i="1"/>
  <c r="K468" i="7" s="1"/>
  <c r="G450" i="1"/>
  <c r="E450" i="1"/>
  <c r="P442" i="1"/>
  <c r="Q442" i="1"/>
  <c r="K460" i="7" s="1"/>
  <c r="G442" i="1"/>
  <c r="E442" i="1"/>
  <c r="P434" i="1"/>
  <c r="Q434" i="1"/>
  <c r="K452" i="7" s="1"/>
  <c r="G434" i="1"/>
  <c r="B452" i="7"/>
  <c r="P426" i="1"/>
  <c r="Q426" i="1"/>
  <c r="K444" i="7" s="1"/>
  <c r="G426" i="1"/>
  <c r="E426" i="1"/>
  <c r="M426" i="1" s="1"/>
  <c r="P418" i="1"/>
  <c r="Q418" i="1"/>
  <c r="K436" i="7" s="1"/>
  <c r="E418" i="1"/>
  <c r="G418" i="1"/>
  <c r="P410" i="1"/>
  <c r="Q410" i="1"/>
  <c r="K428" i="7" s="1"/>
  <c r="G410" i="1"/>
  <c r="E410" i="1"/>
  <c r="L410" i="1" s="1"/>
  <c r="P402" i="1"/>
  <c r="Q402" i="1"/>
  <c r="K420" i="7" s="1"/>
  <c r="G402" i="1"/>
  <c r="E402" i="1"/>
  <c r="B420" i="7"/>
  <c r="P394" i="1"/>
  <c r="Q394" i="1"/>
  <c r="K412" i="7" s="1"/>
  <c r="G394" i="1"/>
  <c r="M394" i="1" s="1"/>
  <c r="E394" i="1"/>
  <c r="P386" i="1"/>
  <c r="Q386" i="1"/>
  <c r="K404" i="7" s="1"/>
  <c r="G386" i="1"/>
  <c r="E386" i="1"/>
  <c r="P378" i="1"/>
  <c r="J378" i="11" s="1"/>
  <c r="Q378" i="1"/>
  <c r="K396" i="7" s="1"/>
  <c r="G378" i="1"/>
  <c r="M378" i="1" s="1"/>
  <c r="E378" i="1"/>
  <c r="P370" i="1"/>
  <c r="J370" i="11" s="1"/>
  <c r="Q370" i="1"/>
  <c r="K388" i="7" s="1"/>
  <c r="G370" i="1"/>
  <c r="L370" i="1" s="1"/>
  <c r="E370" i="1"/>
  <c r="Q362" i="1"/>
  <c r="K380" i="7" s="1"/>
  <c r="P362" i="1"/>
  <c r="J362" i="11" s="1"/>
  <c r="G362" i="1"/>
  <c r="P354" i="1"/>
  <c r="J354" i="11" s="1"/>
  <c r="Q354" i="1"/>
  <c r="K372" i="7" s="1"/>
  <c r="E354" i="1"/>
  <c r="G354" i="1"/>
  <c r="L354" i="1" s="1"/>
  <c r="C372" i="7"/>
  <c r="G372" i="7" s="1"/>
  <c r="P346" i="1"/>
  <c r="J346" i="11" s="1"/>
  <c r="Q346" i="1"/>
  <c r="K364" i="7" s="1"/>
  <c r="G346" i="1"/>
  <c r="E346" i="1"/>
  <c r="L346" i="1" s="1"/>
  <c r="P338" i="1"/>
  <c r="J338" i="11" s="1"/>
  <c r="Q338" i="1"/>
  <c r="K356" i="7" s="1"/>
  <c r="G338" i="1"/>
  <c r="L338" i="1" s="1"/>
  <c r="E338" i="1"/>
  <c r="P330" i="1"/>
  <c r="J330" i="11" s="1"/>
  <c r="Q330" i="1"/>
  <c r="K348" i="7" s="1"/>
  <c r="G330" i="1"/>
  <c r="E330" i="1"/>
  <c r="L330" i="1" s="1"/>
  <c r="P322" i="1"/>
  <c r="J322" i="11" s="1"/>
  <c r="Q322" i="1"/>
  <c r="K340" i="7" s="1"/>
  <c r="G322" i="1"/>
  <c r="M322" i="1" s="1"/>
  <c r="E322" i="1"/>
  <c r="P314" i="1"/>
  <c r="J314" i="11" s="1"/>
  <c r="Q314" i="1"/>
  <c r="K332" i="7" s="1"/>
  <c r="G314" i="1"/>
  <c r="L314" i="1" s="1"/>
  <c r="P306" i="1"/>
  <c r="J306" i="11" s="1"/>
  <c r="Q306" i="1"/>
  <c r="K324" i="7" s="1"/>
  <c r="G306" i="1"/>
  <c r="E306" i="1"/>
  <c r="L306" i="1" s="1"/>
  <c r="P298" i="1"/>
  <c r="J298" i="11" s="1"/>
  <c r="Q298" i="1"/>
  <c r="K316" i="7" s="1"/>
  <c r="G298" i="1"/>
  <c r="M298" i="1" s="1"/>
  <c r="E298" i="1"/>
  <c r="L298" i="1" s="1"/>
  <c r="P290" i="1"/>
  <c r="J290" i="11" s="1"/>
  <c r="Q290" i="1"/>
  <c r="K308" i="7" s="1"/>
  <c r="G290" i="1"/>
  <c r="L290" i="1" s="1"/>
  <c r="E290" i="1"/>
  <c r="P282" i="1"/>
  <c r="J282" i="11" s="1"/>
  <c r="Q282" i="1"/>
  <c r="K300" i="7" s="1"/>
  <c r="G282" i="1"/>
  <c r="E282" i="1"/>
  <c r="P274" i="1"/>
  <c r="J274" i="11" s="1"/>
  <c r="Q274" i="1"/>
  <c r="K292" i="7" s="1"/>
  <c r="G274" i="1"/>
  <c r="E274" i="1"/>
  <c r="M274" i="1" s="1"/>
  <c r="P266" i="1"/>
  <c r="J266" i="11" s="1"/>
  <c r="Q266" i="1"/>
  <c r="K284" i="7" s="1"/>
  <c r="G266" i="1"/>
  <c r="E266" i="1"/>
  <c r="C284" i="7"/>
  <c r="G284" i="7" s="1"/>
  <c r="P258" i="1"/>
  <c r="J258" i="11" s="1"/>
  <c r="Q258" i="1"/>
  <c r="K276" i="7" s="1"/>
  <c r="G258" i="1"/>
  <c r="L258" i="1" s="1"/>
  <c r="E258" i="1"/>
  <c r="B276" i="7"/>
  <c r="P250" i="1"/>
  <c r="J250" i="11" s="1"/>
  <c r="Q250" i="1"/>
  <c r="K268" i="7" s="1"/>
  <c r="G250" i="1"/>
  <c r="L250" i="1" s="1"/>
  <c r="E250" i="1"/>
  <c r="P242" i="1"/>
  <c r="J242" i="11" s="1"/>
  <c r="Q242" i="1"/>
  <c r="K260" i="7" s="1"/>
  <c r="G242" i="1"/>
  <c r="P234" i="1"/>
  <c r="J234" i="11" s="1"/>
  <c r="Q234" i="1"/>
  <c r="K252" i="7" s="1"/>
  <c r="G234" i="1"/>
  <c r="C252" i="7"/>
  <c r="P226" i="1"/>
  <c r="J226" i="11" s="1"/>
  <c r="Q226" i="1"/>
  <c r="K244" i="7" s="1"/>
  <c r="E226" i="1"/>
  <c r="G226" i="1"/>
  <c r="P218" i="1"/>
  <c r="J218" i="11" s="1"/>
  <c r="Q218" i="1"/>
  <c r="K236" i="7" s="1"/>
  <c r="G218" i="1"/>
  <c r="E218" i="1"/>
  <c r="M218" i="1" s="1"/>
  <c r="P210" i="1"/>
  <c r="J210" i="11" s="1"/>
  <c r="Q210" i="1"/>
  <c r="K228" i="7" s="1"/>
  <c r="G210" i="1"/>
  <c r="E210" i="1"/>
  <c r="C228" i="7"/>
  <c r="G228" i="7" s="1"/>
  <c r="P202" i="1"/>
  <c r="J202" i="11" s="1"/>
  <c r="Q202" i="1"/>
  <c r="K220" i="7" s="1"/>
  <c r="G202" i="1"/>
  <c r="E202" i="1"/>
  <c r="L202" i="1" s="1"/>
  <c r="P194" i="1"/>
  <c r="J194" i="11" s="1"/>
  <c r="Q194" i="1"/>
  <c r="K212" i="7" s="1"/>
  <c r="G194" i="1"/>
  <c r="E194" i="1"/>
  <c r="L194" i="1" s="1"/>
  <c r="P186" i="1"/>
  <c r="J186" i="11" s="1"/>
  <c r="Q186" i="1"/>
  <c r="K204" i="7" s="1"/>
  <c r="G186" i="1"/>
  <c r="M186" i="1" s="1"/>
  <c r="P178" i="1"/>
  <c r="J178" i="11" s="1"/>
  <c r="Q178" i="1"/>
  <c r="K196" i="7" s="1"/>
  <c r="G178" i="1"/>
  <c r="E178" i="1"/>
  <c r="B196" i="7"/>
  <c r="P170" i="1"/>
  <c r="J170" i="11" s="1"/>
  <c r="Q170" i="1"/>
  <c r="K188" i="7" s="1"/>
  <c r="G170" i="1"/>
  <c r="E170" i="1"/>
  <c r="P162" i="1"/>
  <c r="J162" i="11" s="1"/>
  <c r="Q162" i="1"/>
  <c r="K180" i="7" s="1"/>
  <c r="G162" i="1"/>
  <c r="M162" i="1" s="1"/>
  <c r="E162" i="1"/>
  <c r="P154" i="1"/>
  <c r="J154" i="11" s="1"/>
  <c r="Q154" i="1"/>
  <c r="K172" i="7" s="1"/>
  <c r="G154" i="1"/>
  <c r="E154" i="1"/>
  <c r="P146" i="1"/>
  <c r="J146" i="11" s="1"/>
  <c r="Q146" i="1"/>
  <c r="K164" i="7" s="1"/>
  <c r="G146" i="1"/>
  <c r="E146" i="1"/>
  <c r="M146" i="1" s="1"/>
  <c r="P138" i="1"/>
  <c r="J138" i="11" s="1"/>
  <c r="Q138" i="1"/>
  <c r="K156" i="7" s="1"/>
  <c r="G138" i="1"/>
  <c r="L138" i="1" s="1"/>
  <c r="E138" i="1"/>
  <c r="P130" i="1"/>
  <c r="J130" i="11" s="1"/>
  <c r="Q130" i="1"/>
  <c r="K148" i="7" s="1"/>
  <c r="G130" i="1"/>
  <c r="E130" i="1"/>
  <c r="P122" i="1"/>
  <c r="J122" i="11" s="1"/>
  <c r="Q122" i="1"/>
  <c r="K140" i="7" s="1"/>
  <c r="G122" i="1"/>
  <c r="L122" i="1" s="1"/>
  <c r="E122" i="1"/>
  <c r="P114" i="1"/>
  <c r="J114" i="11" s="1"/>
  <c r="Q114" i="1"/>
  <c r="K132" i="7" s="1"/>
  <c r="G114" i="1"/>
  <c r="E114" i="1"/>
  <c r="P106" i="1"/>
  <c r="J106" i="11" s="1"/>
  <c r="Q106" i="1"/>
  <c r="K124" i="7" s="1"/>
  <c r="G106" i="1"/>
  <c r="E106" i="1"/>
  <c r="E700" i="1"/>
  <c r="E234" i="1"/>
  <c r="G604" i="1"/>
  <c r="J737" i="1"/>
  <c r="E755" i="7" s="1"/>
  <c r="P737" i="1"/>
  <c r="Q737" i="1"/>
  <c r="K755" i="7" s="1"/>
  <c r="G737" i="1"/>
  <c r="E737" i="1"/>
  <c r="P729" i="1"/>
  <c r="Q729" i="1"/>
  <c r="K747" i="7" s="1"/>
  <c r="G729" i="1"/>
  <c r="E729" i="1"/>
  <c r="J721" i="1"/>
  <c r="E739" i="7" s="1"/>
  <c r="E742" i="10" s="1"/>
  <c r="P721" i="1"/>
  <c r="Q721" i="1"/>
  <c r="K739" i="7" s="1"/>
  <c r="G721" i="1"/>
  <c r="E721" i="1"/>
  <c r="J713" i="1"/>
  <c r="P713" i="1"/>
  <c r="Q713" i="1"/>
  <c r="K731" i="7" s="1"/>
  <c r="G713" i="1"/>
  <c r="L713" i="1" s="1"/>
  <c r="E713" i="1"/>
  <c r="J705" i="1"/>
  <c r="E723" i="7" s="1"/>
  <c r="E722" i="11" s="1"/>
  <c r="P705" i="1"/>
  <c r="Q705" i="1"/>
  <c r="K723" i="7" s="1"/>
  <c r="E705" i="1"/>
  <c r="L705" i="1" s="1"/>
  <c r="G705" i="1"/>
  <c r="P697" i="1"/>
  <c r="Q697" i="1"/>
  <c r="K715" i="7" s="1"/>
  <c r="G697" i="1"/>
  <c r="E697" i="1"/>
  <c r="J689" i="1"/>
  <c r="P689" i="1"/>
  <c r="Q689" i="1"/>
  <c r="K707" i="7" s="1"/>
  <c r="G689" i="1"/>
  <c r="E689" i="1"/>
  <c r="L689" i="1" s="1"/>
  <c r="J681" i="1"/>
  <c r="E699" i="7" s="1"/>
  <c r="E698" i="11" s="1"/>
  <c r="P681" i="1"/>
  <c r="Q681" i="1"/>
  <c r="K699" i="7" s="1"/>
  <c r="G681" i="1"/>
  <c r="J673" i="1"/>
  <c r="Q673" i="1"/>
  <c r="K691" i="7" s="1"/>
  <c r="P673" i="1"/>
  <c r="G673" i="1"/>
  <c r="P665" i="1"/>
  <c r="Q665" i="1"/>
  <c r="K683" i="7" s="1"/>
  <c r="G665" i="1"/>
  <c r="E665" i="1"/>
  <c r="P657" i="1"/>
  <c r="Q657" i="1"/>
  <c r="K675" i="7" s="1"/>
  <c r="G657" i="1"/>
  <c r="E657" i="1"/>
  <c r="L657" i="1" s="1"/>
  <c r="J649" i="1"/>
  <c r="E667" i="7" s="1"/>
  <c r="P649" i="1"/>
  <c r="Q649" i="1"/>
  <c r="K667" i="7" s="1"/>
  <c r="G649" i="1"/>
  <c r="E649" i="1"/>
  <c r="Q641" i="1"/>
  <c r="K659" i="7" s="1"/>
  <c r="P641" i="1"/>
  <c r="G641" i="1"/>
  <c r="E641" i="1"/>
  <c r="L641" i="1" s="1"/>
  <c r="J633" i="1"/>
  <c r="E651" i="7" s="1"/>
  <c r="E650" i="11" s="1"/>
  <c r="P633" i="1"/>
  <c r="Q633" i="1"/>
  <c r="K651" i="7" s="1"/>
  <c r="G633" i="1"/>
  <c r="E633" i="1"/>
  <c r="L633" i="1" s="1"/>
  <c r="J625" i="1"/>
  <c r="E643" i="7" s="1"/>
  <c r="P625" i="1"/>
  <c r="Q625" i="1"/>
  <c r="K643" i="7" s="1"/>
  <c r="G625" i="1"/>
  <c r="E625" i="1"/>
  <c r="L625" i="1" s="1"/>
  <c r="P617" i="1"/>
  <c r="Q617" i="1"/>
  <c r="K635" i="7" s="1"/>
  <c r="G617" i="1"/>
  <c r="L617" i="1" s="1"/>
  <c r="E617" i="1"/>
  <c r="J609" i="1"/>
  <c r="E627" i="7" s="1"/>
  <c r="E630" i="10" s="1"/>
  <c r="P609" i="1"/>
  <c r="Q609" i="1"/>
  <c r="K627" i="7" s="1"/>
  <c r="G609" i="1"/>
  <c r="L609" i="1" s="1"/>
  <c r="E609" i="1"/>
  <c r="J601" i="1"/>
  <c r="P601" i="1"/>
  <c r="Q601" i="1"/>
  <c r="K619" i="7" s="1"/>
  <c r="G601" i="1"/>
  <c r="E601" i="1"/>
  <c r="J593" i="1"/>
  <c r="E611" i="7" s="1"/>
  <c r="P593" i="1"/>
  <c r="Q593" i="1"/>
  <c r="K611" i="7" s="1"/>
  <c r="G593" i="1"/>
  <c r="E593" i="1"/>
  <c r="P585" i="1"/>
  <c r="Q585" i="1"/>
  <c r="K603" i="7" s="1"/>
  <c r="G585" i="1"/>
  <c r="L585" i="1" s="1"/>
  <c r="E585" i="1"/>
  <c r="B603" i="7"/>
  <c r="J577" i="1"/>
  <c r="P577" i="1"/>
  <c r="Q577" i="1"/>
  <c r="K595" i="7" s="1"/>
  <c r="G577" i="1"/>
  <c r="E577" i="1"/>
  <c r="J569" i="1"/>
  <c r="E587" i="7" s="1"/>
  <c r="E586" i="11" s="1"/>
  <c r="P569" i="1"/>
  <c r="Q569" i="1"/>
  <c r="K587" i="7" s="1"/>
  <c r="G569" i="1"/>
  <c r="E569" i="1"/>
  <c r="J561" i="1"/>
  <c r="E579" i="7" s="1"/>
  <c r="E578" i="11" s="1"/>
  <c r="P561" i="1"/>
  <c r="Q561" i="1"/>
  <c r="K579" i="7" s="1"/>
  <c r="G561" i="1"/>
  <c r="L561" i="1" s="1"/>
  <c r="Q553" i="1"/>
  <c r="K571" i="7" s="1"/>
  <c r="P553" i="1"/>
  <c r="G553" i="1"/>
  <c r="B571" i="7"/>
  <c r="B570" i="11" s="1"/>
  <c r="P545" i="1"/>
  <c r="Q545" i="1"/>
  <c r="K563" i="7" s="1"/>
  <c r="G545" i="1"/>
  <c r="E545" i="1"/>
  <c r="L545" i="1" s="1"/>
  <c r="J537" i="1"/>
  <c r="E555" i="7" s="1"/>
  <c r="E554" i="11" s="1"/>
  <c r="P537" i="1"/>
  <c r="Q537" i="1"/>
  <c r="K555" i="7" s="1"/>
  <c r="E537" i="1"/>
  <c r="B555" i="7"/>
  <c r="B554" i="11" s="1"/>
  <c r="G537" i="1"/>
  <c r="J529" i="1"/>
  <c r="E547" i="7" s="1"/>
  <c r="E550" i="10" s="1"/>
  <c r="P529" i="1"/>
  <c r="Q529" i="1"/>
  <c r="K547" i="7" s="1"/>
  <c r="G529" i="1"/>
  <c r="L529" i="1" s="1"/>
  <c r="E529" i="1"/>
  <c r="P521" i="1"/>
  <c r="Q521" i="1"/>
  <c r="K539" i="7" s="1"/>
  <c r="G521" i="1"/>
  <c r="E521" i="1"/>
  <c r="J513" i="1"/>
  <c r="E531" i="7" s="1"/>
  <c r="P513" i="1"/>
  <c r="Q513" i="1"/>
  <c r="K531" i="7" s="1"/>
  <c r="G513" i="1"/>
  <c r="E513" i="1"/>
  <c r="J505" i="1"/>
  <c r="E523" i="7" s="1"/>
  <c r="E522" i="11" s="1"/>
  <c r="P505" i="1"/>
  <c r="Q505" i="1"/>
  <c r="K523" i="7" s="1"/>
  <c r="E505" i="1"/>
  <c r="L505" i="1" s="1"/>
  <c r="B523" i="7"/>
  <c r="B522" i="11" s="1"/>
  <c r="G505" i="1"/>
  <c r="J497" i="1"/>
  <c r="E515" i="7" s="1"/>
  <c r="E514" i="11" s="1"/>
  <c r="P497" i="1"/>
  <c r="Q497" i="1"/>
  <c r="K515" i="7" s="1"/>
  <c r="G497" i="1"/>
  <c r="E497" i="1"/>
  <c r="L497" i="1" s="1"/>
  <c r="J489" i="1"/>
  <c r="P489" i="1"/>
  <c r="Q489" i="1"/>
  <c r="K507" i="7" s="1"/>
  <c r="G489" i="1"/>
  <c r="E489" i="1"/>
  <c r="L489" i="1" s="1"/>
  <c r="P481" i="1"/>
  <c r="Q481" i="1"/>
  <c r="K499" i="7" s="1"/>
  <c r="G481" i="1"/>
  <c r="L481" i="1" s="1"/>
  <c r="P473" i="1"/>
  <c r="Q473" i="1"/>
  <c r="K491" i="7" s="1"/>
  <c r="E473" i="1"/>
  <c r="G473" i="1"/>
  <c r="P465" i="1"/>
  <c r="Q465" i="1"/>
  <c r="K483" i="7" s="1"/>
  <c r="E465" i="1"/>
  <c r="G465" i="1"/>
  <c r="P457" i="1"/>
  <c r="Q457" i="1"/>
  <c r="K475" i="7" s="1"/>
  <c r="G457" i="1"/>
  <c r="E457" i="1"/>
  <c r="L457" i="1" s="1"/>
  <c r="J449" i="1"/>
  <c r="P449" i="1"/>
  <c r="Q449" i="1"/>
  <c r="K467" i="7" s="1"/>
  <c r="G449" i="1"/>
  <c r="E449" i="1"/>
  <c r="P441" i="1"/>
  <c r="Q441" i="1"/>
  <c r="K459" i="7" s="1"/>
  <c r="G441" i="1"/>
  <c r="E441" i="1"/>
  <c r="B459" i="7"/>
  <c r="B458" i="11" s="1"/>
  <c r="P433" i="1"/>
  <c r="G433" i="1"/>
  <c r="Q433" i="1"/>
  <c r="K451" i="7" s="1"/>
  <c r="P425" i="1"/>
  <c r="Q425" i="1"/>
  <c r="K443" i="7" s="1"/>
  <c r="G425" i="1"/>
  <c r="E425" i="1"/>
  <c r="P417" i="1"/>
  <c r="Q417" i="1"/>
  <c r="K435" i="7" s="1"/>
  <c r="G417" i="1"/>
  <c r="E417" i="1"/>
  <c r="P409" i="1"/>
  <c r="Q409" i="1"/>
  <c r="K427" i="7" s="1"/>
  <c r="G409" i="1"/>
  <c r="E409" i="1"/>
  <c r="P401" i="1"/>
  <c r="Q401" i="1"/>
  <c r="K419" i="7" s="1"/>
  <c r="G401" i="1"/>
  <c r="E401" i="1"/>
  <c r="J393" i="1"/>
  <c r="E411" i="7" s="1"/>
  <c r="E410" i="11" s="1"/>
  <c r="P393" i="1"/>
  <c r="Q393" i="1"/>
  <c r="K411" i="7" s="1"/>
  <c r="G393" i="1"/>
  <c r="E393" i="1"/>
  <c r="L393" i="1" s="1"/>
  <c r="B411" i="7"/>
  <c r="B410" i="11" s="1"/>
  <c r="P385" i="1"/>
  <c r="G385" i="1"/>
  <c r="Q385" i="1"/>
  <c r="K403" i="7" s="1"/>
  <c r="E385" i="1"/>
  <c r="L385" i="1" s="1"/>
  <c r="J377" i="1"/>
  <c r="P377" i="1"/>
  <c r="J377" i="11" s="1"/>
  <c r="Q377" i="1"/>
  <c r="K395" i="7" s="1"/>
  <c r="G377" i="1"/>
  <c r="E377" i="1"/>
  <c r="L377" i="1" s="1"/>
  <c r="J369" i="1"/>
  <c r="P369" i="1"/>
  <c r="J369" i="11" s="1"/>
  <c r="G369" i="1"/>
  <c r="Q369" i="1"/>
  <c r="K387" i="7" s="1"/>
  <c r="E369" i="1"/>
  <c r="L369" i="1" s="1"/>
  <c r="E387" i="7"/>
  <c r="E386" i="11" s="1"/>
  <c r="P361" i="1"/>
  <c r="J361" i="11" s="1"/>
  <c r="Q361" i="1"/>
  <c r="K379" i="7" s="1"/>
  <c r="G361" i="1"/>
  <c r="J353" i="1"/>
  <c r="E371" i="7" s="1"/>
  <c r="P353" i="1"/>
  <c r="J353" i="11" s="1"/>
  <c r="Q353" i="1"/>
  <c r="K371" i="7" s="1"/>
  <c r="G353" i="1"/>
  <c r="E353" i="1"/>
  <c r="L353" i="1" s="1"/>
  <c r="P345" i="1"/>
  <c r="J345" i="11" s="1"/>
  <c r="Q345" i="1"/>
  <c r="K363" i="7" s="1"/>
  <c r="G345" i="1"/>
  <c r="E345" i="1"/>
  <c r="P337" i="1"/>
  <c r="J337" i="11" s="1"/>
  <c r="Q337" i="1"/>
  <c r="K355" i="7" s="1"/>
  <c r="G337" i="1"/>
  <c r="E337" i="1"/>
  <c r="J329" i="1"/>
  <c r="E347" i="7" s="1"/>
  <c r="P329" i="1"/>
  <c r="J329" i="11" s="1"/>
  <c r="G329" i="1"/>
  <c r="Q329" i="1"/>
  <c r="K347" i="7" s="1"/>
  <c r="E329" i="1"/>
  <c r="B347" i="7"/>
  <c r="B350" i="10" s="1"/>
  <c r="Q321" i="1"/>
  <c r="K339" i="7" s="1"/>
  <c r="P321" i="1"/>
  <c r="J321" i="11" s="1"/>
  <c r="G321" i="1"/>
  <c r="E321" i="1"/>
  <c r="G313" i="1"/>
  <c r="P313" i="1"/>
  <c r="J313" i="11" s="1"/>
  <c r="Q313" i="1"/>
  <c r="K331" i="7" s="1"/>
  <c r="E313" i="1"/>
  <c r="L313" i="1" s="1"/>
  <c r="B331" i="7"/>
  <c r="J305" i="1"/>
  <c r="E323" i="7" s="1"/>
  <c r="E322" i="11" s="1"/>
  <c r="Q305" i="1"/>
  <c r="K323" i="7" s="1"/>
  <c r="P305" i="1"/>
  <c r="J305" i="11" s="1"/>
  <c r="G305" i="1"/>
  <c r="E305" i="1"/>
  <c r="L305" i="1" s="1"/>
  <c r="J297" i="1"/>
  <c r="E315" i="7" s="1"/>
  <c r="E314" i="11" s="1"/>
  <c r="Q297" i="1"/>
  <c r="K315" i="7" s="1"/>
  <c r="G297" i="1"/>
  <c r="L297" i="1" s="1"/>
  <c r="P297" i="1"/>
  <c r="J297" i="11" s="1"/>
  <c r="E297" i="1"/>
  <c r="J289" i="1"/>
  <c r="E307" i="7" s="1"/>
  <c r="P289" i="1"/>
  <c r="J289" i="11" s="1"/>
  <c r="Q289" i="1"/>
  <c r="K307" i="7" s="1"/>
  <c r="G289" i="1"/>
  <c r="P281" i="1"/>
  <c r="J281" i="11" s="1"/>
  <c r="Q281" i="1"/>
  <c r="K299" i="7" s="1"/>
  <c r="G281" i="1"/>
  <c r="E281" i="1"/>
  <c r="P273" i="1"/>
  <c r="J273" i="11" s="1"/>
  <c r="Q273" i="1"/>
  <c r="K291" i="7" s="1"/>
  <c r="G273" i="1"/>
  <c r="E273" i="1"/>
  <c r="J265" i="1"/>
  <c r="E283" i="7" s="1"/>
  <c r="P265" i="1"/>
  <c r="J265" i="11" s="1"/>
  <c r="Q265" i="1"/>
  <c r="K283" i="7" s="1"/>
  <c r="G265" i="1"/>
  <c r="E265" i="1"/>
  <c r="P257" i="1"/>
  <c r="J257" i="11" s="1"/>
  <c r="Q257" i="1"/>
  <c r="K275" i="7" s="1"/>
  <c r="G257" i="1"/>
  <c r="E257" i="1"/>
  <c r="L257" i="1" s="1"/>
  <c r="J249" i="1"/>
  <c r="E267" i="7" s="1"/>
  <c r="P249" i="1"/>
  <c r="J249" i="11" s="1"/>
  <c r="Q249" i="1"/>
  <c r="K267" i="7" s="1"/>
  <c r="G249" i="1"/>
  <c r="E249" i="1"/>
  <c r="J241" i="1"/>
  <c r="E259" i="7" s="1"/>
  <c r="E258" i="11" s="1"/>
  <c r="P241" i="1"/>
  <c r="J241" i="11" s="1"/>
  <c r="Q241" i="1"/>
  <c r="K259" i="7" s="1"/>
  <c r="G241" i="1"/>
  <c r="B259" i="7"/>
  <c r="P233" i="1"/>
  <c r="J233" i="11" s="1"/>
  <c r="Q233" i="1"/>
  <c r="K251" i="7" s="1"/>
  <c r="G233" i="1"/>
  <c r="L233" i="1" s="1"/>
  <c r="E233" i="1"/>
  <c r="J225" i="1"/>
  <c r="P225" i="1"/>
  <c r="J225" i="11" s="1"/>
  <c r="Q225" i="1"/>
  <c r="K243" i="7" s="1"/>
  <c r="G225" i="1"/>
  <c r="L225" i="1" s="1"/>
  <c r="E225" i="1"/>
  <c r="J217" i="1"/>
  <c r="E235" i="7" s="1"/>
  <c r="E234" i="11" s="1"/>
  <c r="P217" i="1"/>
  <c r="J217" i="11" s="1"/>
  <c r="Q217" i="1"/>
  <c r="K235" i="7" s="1"/>
  <c r="G217" i="1"/>
  <c r="E217" i="1"/>
  <c r="L217" i="1" s="1"/>
  <c r="B235" i="7"/>
  <c r="J209" i="1"/>
  <c r="E227" i="7" s="1"/>
  <c r="P209" i="1"/>
  <c r="J209" i="11" s="1"/>
  <c r="Q209" i="1"/>
  <c r="K227" i="7" s="1"/>
  <c r="G209" i="1"/>
  <c r="L209" i="1" s="1"/>
  <c r="E209" i="1"/>
  <c r="J201" i="1"/>
  <c r="E219" i="7" s="1"/>
  <c r="P201" i="1"/>
  <c r="J201" i="11" s="1"/>
  <c r="Q201" i="1"/>
  <c r="K219" i="7" s="1"/>
  <c r="G201" i="1"/>
  <c r="L201" i="1" s="1"/>
  <c r="E201" i="1"/>
  <c r="P193" i="1"/>
  <c r="J193" i="11" s="1"/>
  <c r="Q193" i="1"/>
  <c r="K211" i="7" s="1"/>
  <c r="G193" i="1"/>
  <c r="E193" i="1"/>
  <c r="P185" i="1"/>
  <c r="J185" i="11" s="1"/>
  <c r="Q185" i="1"/>
  <c r="K203" i="7" s="1"/>
  <c r="G185" i="1"/>
  <c r="E185" i="1"/>
  <c r="P177" i="1"/>
  <c r="J177" i="11" s="1"/>
  <c r="G177" i="1"/>
  <c r="Q177" i="1"/>
  <c r="K195" i="7" s="1"/>
  <c r="E177" i="1"/>
  <c r="P169" i="1"/>
  <c r="J169" i="11" s="1"/>
  <c r="Q169" i="1"/>
  <c r="K187" i="7" s="1"/>
  <c r="G169" i="1"/>
  <c r="E169" i="1"/>
  <c r="P161" i="1"/>
  <c r="J161" i="11" s="1"/>
  <c r="G161" i="1"/>
  <c r="Q161" i="1"/>
  <c r="K179" i="7" s="1"/>
  <c r="E161" i="1"/>
  <c r="P153" i="1"/>
  <c r="J153" i="11" s="1"/>
  <c r="Q153" i="1"/>
  <c r="K171" i="7" s="1"/>
  <c r="G153" i="1"/>
  <c r="E153" i="1"/>
  <c r="B171" i="7"/>
  <c r="P145" i="1"/>
  <c r="J145" i="11" s="1"/>
  <c r="Q145" i="1"/>
  <c r="K163" i="7" s="1"/>
  <c r="G145" i="1"/>
  <c r="M145" i="1" s="1"/>
  <c r="E145" i="1"/>
  <c r="P137" i="1"/>
  <c r="J137" i="11" s="1"/>
  <c r="Q137" i="1"/>
  <c r="K155" i="7" s="1"/>
  <c r="G137" i="1"/>
  <c r="L137" i="1" s="1"/>
  <c r="E137" i="1"/>
  <c r="P129" i="1"/>
  <c r="J129" i="11" s="1"/>
  <c r="Q129" i="1"/>
  <c r="K147" i="7" s="1"/>
  <c r="G129" i="1"/>
  <c r="E129" i="1"/>
  <c r="L129" i="1" s="1"/>
  <c r="P121" i="1"/>
  <c r="J121" i="11" s="1"/>
  <c r="Q121" i="1"/>
  <c r="K139" i="7" s="1"/>
  <c r="G121" i="1"/>
  <c r="E121" i="1"/>
  <c r="Q113" i="1"/>
  <c r="K131" i="7" s="1"/>
  <c r="P113" i="1"/>
  <c r="J113" i="11" s="1"/>
  <c r="G113" i="1"/>
  <c r="E113" i="1"/>
  <c r="M113" i="1" s="1"/>
  <c r="P105" i="1"/>
  <c r="J105" i="11" s="1"/>
  <c r="Q105" i="1"/>
  <c r="K123" i="7" s="1"/>
  <c r="G105" i="1"/>
  <c r="L105" i="1" s="1"/>
  <c r="E105" i="1"/>
  <c r="P97" i="1"/>
  <c r="J97" i="11" s="1"/>
  <c r="Q97" i="1"/>
  <c r="K115" i="7" s="1"/>
  <c r="G97" i="1"/>
  <c r="E97" i="1"/>
  <c r="M97" i="1" s="1"/>
  <c r="Q89" i="1"/>
  <c r="K107" i="7" s="1"/>
  <c r="P89" i="1"/>
  <c r="J89" i="11" s="1"/>
  <c r="G89" i="1"/>
  <c r="E89" i="1"/>
  <c r="P81" i="1"/>
  <c r="J81" i="11" s="1"/>
  <c r="Q81" i="1"/>
  <c r="K99" i="7" s="1"/>
  <c r="G81" i="1"/>
  <c r="E81" i="1"/>
  <c r="L81" i="1" s="1"/>
  <c r="P73" i="1"/>
  <c r="J73" i="11" s="1"/>
  <c r="Q73" i="1"/>
  <c r="K91" i="7" s="1"/>
  <c r="G73" i="1"/>
  <c r="M73" i="1" s="1"/>
  <c r="E73" i="1"/>
  <c r="Q65" i="1"/>
  <c r="K83" i="7" s="1"/>
  <c r="G65" i="1"/>
  <c r="L65" i="1" s="1"/>
  <c r="P65" i="1"/>
  <c r="J65" i="11" s="1"/>
  <c r="E65" i="1"/>
  <c r="P57" i="1"/>
  <c r="J57" i="11" s="1"/>
  <c r="Q57" i="1"/>
  <c r="K75" i="7" s="1"/>
  <c r="G57" i="1"/>
  <c r="M57" i="1" s="1"/>
  <c r="E57" i="1"/>
  <c r="P49" i="1"/>
  <c r="J49" i="11" s="1"/>
  <c r="Q49" i="1"/>
  <c r="K67" i="7" s="1"/>
  <c r="G49" i="1"/>
  <c r="E49" i="1"/>
  <c r="P41" i="1"/>
  <c r="J41" i="11" s="1"/>
  <c r="Q41" i="1"/>
  <c r="G41" i="1"/>
  <c r="L41" i="1" s="1"/>
  <c r="E41" i="1"/>
  <c r="P33" i="1"/>
  <c r="J33" i="11" s="1"/>
  <c r="Q33" i="1"/>
  <c r="G33" i="1"/>
  <c r="E33" i="1"/>
  <c r="P25" i="1"/>
  <c r="J25" i="11" s="1"/>
  <c r="G25" i="1"/>
  <c r="Q25" i="1"/>
  <c r="K26" i="7" s="1"/>
  <c r="E25" i="1"/>
  <c r="P17" i="1"/>
  <c r="J17" i="11" s="1"/>
  <c r="Q17" i="1"/>
  <c r="K18" i="7" s="1"/>
  <c r="G17" i="1"/>
  <c r="E17" i="1"/>
  <c r="M17" i="1" s="1"/>
  <c r="P9" i="1"/>
  <c r="J9" i="11" s="1"/>
  <c r="Q9" i="1"/>
  <c r="K10" i="7" s="1"/>
  <c r="G9" i="1"/>
  <c r="E9" i="1"/>
  <c r="P4" i="1"/>
  <c r="J4" i="11" s="1"/>
  <c r="Q4" i="1"/>
  <c r="K5" i="7" s="1"/>
  <c r="G4" i="1"/>
  <c r="E4" i="1"/>
  <c r="L4" i="1" s="1"/>
  <c r="L242" i="1"/>
  <c r="E699" i="1"/>
  <c r="E652" i="1"/>
  <c r="E580" i="1"/>
  <c r="L580" i="1" s="1"/>
  <c r="G570" i="1"/>
  <c r="M570" i="1" s="1"/>
  <c r="J716" i="1"/>
  <c r="E734" i="7" s="1"/>
  <c r="E733" i="11" s="1"/>
  <c r="J692" i="1"/>
  <c r="E710" i="7" s="1"/>
  <c r="J651" i="1"/>
  <c r="E669" i="7" s="1"/>
  <c r="J604" i="1"/>
  <c r="E622" i="7" s="1"/>
  <c r="J539" i="1"/>
  <c r="E557" i="7" s="1"/>
  <c r="E556" i="11" s="1"/>
  <c r="J515" i="1"/>
  <c r="E533" i="7" s="1"/>
  <c r="E532" i="11" s="1"/>
  <c r="J492" i="1"/>
  <c r="E510" i="7" s="1"/>
  <c r="E509" i="11" s="1"/>
  <c r="J427" i="1"/>
  <c r="E445" i="7" s="1"/>
  <c r="E444" i="11" s="1"/>
  <c r="J388" i="1"/>
  <c r="E406" i="7" s="1"/>
  <c r="E405" i="11" s="1"/>
  <c r="J347" i="1"/>
  <c r="E365" i="7" s="1"/>
  <c r="E364" i="11" s="1"/>
  <c r="J323" i="1"/>
  <c r="E341" i="7" s="1"/>
  <c r="E340" i="11" s="1"/>
  <c r="J299" i="1"/>
  <c r="E317" i="7" s="1"/>
  <c r="E316" i="11" s="1"/>
  <c r="J276" i="1"/>
  <c r="E294" i="7" s="1"/>
  <c r="E293" i="11" s="1"/>
  <c r="J235" i="1"/>
  <c r="E253" i="7" s="1"/>
  <c r="E252" i="11" s="1"/>
  <c r="J211" i="1"/>
  <c r="E229" i="7" s="1"/>
  <c r="E228" i="11" s="1"/>
  <c r="G2" i="1"/>
  <c r="E2" i="1"/>
  <c r="E681" i="1"/>
  <c r="E634" i="1"/>
  <c r="M634" i="1" s="1"/>
  <c r="E579" i="1"/>
  <c r="M579" i="1" s="1"/>
  <c r="E460" i="1"/>
  <c r="P98" i="1"/>
  <c r="J98" i="11" s="1"/>
  <c r="Q98" i="1"/>
  <c r="K116" i="7" s="1"/>
  <c r="G98" i="1"/>
  <c r="E98" i="1"/>
  <c r="P90" i="1"/>
  <c r="J90" i="11" s="1"/>
  <c r="Q90" i="1"/>
  <c r="K108" i="7" s="1"/>
  <c r="G90" i="1"/>
  <c r="E90" i="1"/>
  <c r="P82" i="1"/>
  <c r="J82" i="11" s="1"/>
  <c r="Q82" i="1"/>
  <c r="K100" i="7" s="1"/>
  <c r="G82" i="1"/>
  <c r="E82" i="1"/>
  <c r="P74" i="1"/>
  <c r="J74" i="11" s="1"/>
  <c r="Q74" i="1"/>
  <c r="K92" i="7" s="1"/>
  <c r="G74" i="1"/>
  <c r="E74" i="1"/>
  <c r="P66" i="1"/>
  <c r="J66" i="11" s="1"/>
  <c r="Q66" i="1"/>
  <c r="K84" i="7" s="1"/>
  <c r="G66" i="1"/>
  <c r="E66" i="1"/>
  <c r="P58" i="1"/>
  <c r="J58" i="11" s="1"/>
  <c r="Q58" i="1"/>
  <c r="K76" i="7" s="1"/>
  <c r="G58" i="1"/>
  <c r="L58" i="1" s="1"/>
  <c r="P50" i="1"/>
  <c r="J50" i="11" s="1"/>
  <c r="Q50" i="1"/>
  <c r="K68" i="7" s="1"/>
  <c r="G50" i="1"/>
  <c r="M50" i="1" s="1"/>
  <c r="E50" i="1"/>
  <c r="P42" i="1"/>
  <c r="J42" i="11" s="1"/>
  <c r="Q42" i="1"/>
  <c r="G42" i="1"/>
  <c r="E42" i="1"/>
  <c r="P34" i="1"/>
  <c r="J34" i="11" s="1"/>
  <c r="Q34" i="1"/>
  <c r="G34" i="1"/>
  <c r="E34" i="1"/>
  <c r="P26" i="1"/>
  <c r="J26" i="11" s="1"/>
  <c r="Q26" i="1"/>
  <c r="K27" i="7" s="1"/>
  <c r="G26" i="1"/>
  <c r="E26" i="1"/>
  <c r="P18" i="1"/>
  <c r="J18" i="11" s="1"/>
  <c r="Q18" i="1"/>
  <c r="K19" i="7" s="1"/>
  <c r="G18" i="1"/>
  <c r="M18" i="1" s="1"/>
  <c r="E18" i="1"/>
  <c r="P10" i="1"/>
  <c r="J10" i="11" s="1"/>
  <c r="Q10" i="1"/>
  <c r="K11" i="7" s="1"/>
  <c r="G10" i="1"/>
  <c r="E10" i="1"/>
  <c r="P736" i="1"/>
  <c r="Q736" i="1"/>
  <c r="K754" i="7" s="1"/>
  <c r="G736" i="1"/>
  <c r="Q728" i="1"/>
  <c r="K746" i="7" s="1"/>
  <c r="P728" i="1"/>
  <c r="J745" i="11" s="1"/>
  <c r="P720" i="1"/>
  <c r="J737" i="11" s="1"/>
  <c r="Q720" i="1"/>
  <c r="K738" i="7" s="1"/>
  <c r="E720" i="1"/>
  <c r="G720" i="1"/>
  <c r="Q712" i="1"/>
  <c r="K730" i="7" s="1"/>
  <c r="P712" i="1"/>
  <c r="G712" i="1"/>
  <c r="L712" i="1" s="1"/>
  <c r="E712" i="1"/>
  <c r="P704" i="1"/>
  <c r="Q704" i="1"/>
  <c r="K722" i="7" s="1"/>
  <c r="G704" i="1"/>
  <c r="E704" i="1"/>
  <c r="Q696" i="1"/>
  <c r="K714" i="7" s="1"/>
  <c r="P696" i="1"/>
  <c r="G696" i="1"/>
  <c r="E696" i="1"/>
  <c r="P688" i="1"/>
  <c r="Q688" i="1"/>
  <c r="K706" i="7" s="1"/>
  <c r="G688" i="1"/>
  <c r="E688" i="1"/>
  <c r="Q680" i="1"/>
  <c r="K698" i="7" s="1"/>
  <c r="P680" i="1"/>
  <c r="G680" i="1"/>
  <c r="M680" i="1" s="1"/>
  <c r="P672" i="1"/>
  <c r="Q672" i="1"/>
  <c r="K690" i="7" s="1"/>
  <c r="G672" i="1"/>
  <c r="L672" i="1" s="1"/>
  <c r="Q664" i="1"/>
  <c r="K682" i="7" s="1"/>
  <c r="P664" i="1"/>
  <c r="J681" i="11" s="1"/>
  <c r="G664" i="1"/>
  <c r="P656" i="1"/>
  <c r="Q656" i="1"/>
  <c r="K674" i="7" s="1"/>
  <c r="G656" i="1"/>
  <c r="E656" i="1"/>
  <c r="M656" i="1" s="1"/>
  <c r="Q648" i="1"/>
  <c r="K666" i="7" s="1"/>
  <c r="P648" i="1"/>
  <c r="G648" i="1"/>
  <c r="E648" i="1"/>
  <c r="L648" i="1" s="1"/>
  <c r="P640" i="1"/>
  <c r="Q640" i="1"/>
  <c r="K658" i="7" s="1"/>
  <c r="E640" i="1"/>
  <c r="G640" i="1"/>
  <c r="L640" i="1" s="1"/>
  <c r="Q632" i="1"/>
  <c r="K650" i="7" s="1"/>
  <c r="P632" i="1"/>
  <c r="J649" i="11" s="1"/>
  <c r="E632" i="1"/>
  <c r="M632" i="1" s="1"/>
  <c r="P624" i="1"/>
  <c r="Q624" i="1"/>
  <c r="K642" i="7" s="1"/>
  <c r="G624" i="1"/>
  <c r="E624" i="1"/>
  <c r="Q616" i="1"/>
  <c r="K634" i="7" s="1"/>
  <c r="P616" i="1"/>
  <c r="G616" i="1"/>
  <c r="P608" i="1"/>
  <c r="Q608" i="1"/>
  <c r="K626" i="7" s="1"/>
  <c r="G608" i="1"/>
  <c r="Q600" i="1"/>
  <c r="K618" i="7" s="1"/>
  <c r="P600" i="1"/>
  <c r="G600" i="1"/>
  <c r="L600" i="1" s="1"/>
  <c r="P592" i="1"/>
  <c r="Q592" i="1"/>
  <c r="G592" i="1"/>
  <c r="E592" i="1"/>
  <c r="Q584" i="1"/>
  <c r="P584" i="1"/>
  <c r="G584" i="1"/>
  <c r="E584" i="1"/>
  <c r="L584" i="1" s="1"/>
  <c r="P576" i="1"/>
  <c r="J593" i="11" s="1"/>
  <c r="Q576" i="1"/>
  <c r="K594" i="7" s="1"/>
  <c r="G576" i="1"/>
  <c r="E576" i="1"/>
  <c r="P568" i="1"/>
  <c r="Q568" i="1"/>
  <c r="K586" i="7" s="1"/>
  <c r="E568" i="1"/>
  <c r="G568" i="1"/>
  <c r="P560" i="1"/>
  <c r="Q560" i="1"/>
  <c r="G560" i="1"/>
  <c r="E560" i="1"/>
  <c r="P552" i="1"/>
  <c r="Q552" i="1"/>
  <c r="K570" i="7" s="1"/>
  <c r="G552" i="1"/>
  <c r="P544" i="1"/>
  <c r="Q544" i="1"/>
  <c r="K562" i="7" s="1"/>
  <c r="G544" i="1"/>
  <c r="L544" i="1" s="1"/>
  <c r="P536" i="1"/>
  <c r="J553" i="11" s="1"/>
  <c r="Q536" i="1"/>
  <c r="K554" i="7" s="1"/>
  <c r="G536" i="1"/>
  <c r="P528" i="1"/>
  <c r="Q528" i="1"/>
  <c r="E528" i="1"/>
  <c r="G528" i="1"/>
  <c r="P520" i="1"/>
  <c r="Q520" i="1"/>
  <c r="K538" i="7" s="1"/>
  <c r="G520" i="1"/>
  <c r="E520" i="1"/>
  <c r="P512" i="1"/>
  <c r="Q512" i="1"/>
  <c r="K530" i="7" s="1"/>
  <c r="G512" i="1"/>
  <c r="E512" i="1"/>
  <c r="P504" i="1"/>
  <c r="Q504" i="1"/>
  <c r="K522" i="7" s="1"/>
  <c r="G504" i="1"/>
  <c r="E504" i="1"/>
  <c r="P496" i="1"/>
  <c r="J513" i="11" s="1"/>
  <c r="Q496" i="1"/>
  <c r="G496" i="1"/>
  <c r="E496" i="1"/>
  <c r="P488" i="1"/>
  <c r="Q488" i="1"/>
  <c r="K506" i="7" s="1"/>
  <c r="G488" i="1"/>
  <c r="P480" i="1"/>
  <c r="Q480" i="1"/>
  <c r="K498" i="7" s="1"/>
  <c r="G480" i="1"/>
  <c r="P472" i="1"/>
  <c r="Q472" i="1"/>
  <c r="K490" i="7" s="1"/>
  <c r="G472" i="1"/>
  <c r="P464" i="1"/>
  <c r="Q464" i="1"/>
  <c r="K482" i="7" s="1"/>
  <c r="G464" i="1"/>
  <c r="E464" i="1"/>
  <c r="L464" i="1" s="1"/>
  <c r="P456" i="1"/>
  <c r="Q456" i="1"/>
  <c r="K474" i="7" s="1"/>
  <c r="G456" i="1"/>
  <c r="E456" i="1"/>
  <c r="P448" i="1"/>
  <c r="Q448" i="1"/>
  <c r="K466" i="7" s="1"/>
  <c r="G448" i="1"/>
  <c r="E448" i="1"/>
  <c r="P440" i="1"/>
  <c r="Q440" i="1"/>
  <c r="K458" i="7" s="1"/>
  <c r="G440" i="1"/>
  <c r="E440" i="1"/>
  <c r="P432" i="1"/>
  <c r="Q432" i="1"/>
  <c r="K450" i="7" s="1"/>
  <c r="G432" i="1"/>
  <c r="E432" i="1"/>
  <c r="L432" i="1" s="1"/>
  <c r="P424" i="1"/>
  <c r="Q424" i="1"/>
  <c r="K442" i="7" s="1"/>
  <c r="G424" i="1"/>
  <c r="P416" i="1"/>
  <c r="Q416" i="1"/>
  <c r="G416" i="1"/>
  <c r="P408" i="1"/>
  <c r="Q408" i="1"/>
  <c r="K426" i="7" s="1"/>
  <c r="G408" i="1"/>
  <c r="P400" i="1"/>
  <c r="Q400" i="1"/>
  <c r="K418" i="7" s="1"/>
  <c r="G400" i="1"/>
  <c r="E400" i="1"/>
  <c r="P392" i="1"/>
  <c r="J409" i="11" s="1"/>
  <c r="Q392" i="1"/>
  <c r="K410" i="7" s="1"/>
  <c r="E392" i="1"/>
  <c r="G392" i="1"/>
  <c r="P384" i="1"/>
  <c r="Q384" i="1"/>
  <c r="K402" i="7" s="1"/>
  <c r="G384" i="1"/>
  <c r="E384" i="1"/>
  <c r="P376" i="1"/>
  <c r="J376" i="11" s="1"/>
  <c r="Q376" i="1"/>
  <c r="K394" i="7" s="1"/>
  <c r="G376" i="1"/>
  <c r="E376" i="1"/>
  <c r="P368" i="1"/>
  <c r="J368" i="11" s="1"/>
  <c r="Q368" i="1"/>
  <c r="K386" i="7" s="1"/>
  <c r="G368" i="1"/>
  <c r="E368" i="1"/>
  <c r="P360" i="1"/>
  <c r="J360" i="11" s="1"/>
  <c r="Q360" i="1"/>
  <c r="K378" i="7" s="1"/>
  <c r="G360" i="1"/>
  <c r="L360" i="1" s="1"/>
  <c r="P352" i="1"/>
  <c r="J352" i="11" s="1"/>
  <c r="Q352" i="1"/>
  <c r="K370" i="7" s="1"/>
  <c r="G352" i="1"/>
  <c r="M352" i="1" s="1"/>
  <c r="Q344" i="1"/>
  <c r="K362" i="7" s="1"/>
  <c r="P344" i="1"/>
  <c r="J344" i="11" s="1"/>
  <c r="G344" i="1"/>
  <c r="P336" i="1"/>
  <c r="J336" i="11" s="1"/>
  <c r="Q336" i="1"/>
  <c r="K354" i="7" s="1"/>
  <c r="G336" i="1"/>
  <c r="E336" i="1"/>
  <c r="P328" i="1"/>
  <c r="J328" i="11" s="1"/>
  <c r="Q328" i="1"/>
  <c r="K346" i="7" s="1"/>
  <c r="G328" i="1"/>
  <c r="E328" i="1"/>
  <c r="Q320" i="1"/>
  <c r="K338" i="7" s="1"/>
  <c r="P320" i="1"/>
  <c r="J320" i="11" s="1"/>
  <c r="G320" i="1"/>
  <c r="E320" i="1"/>
  <c r="L320" i="1" s="1"/>
  <c r="P312" i="1"/>
  <c r="J312" i="11" s="1"/>
  <c r="Q312" i="1"/>
  <c r="G312" i="1"/>
  <c r="E312" i="1"/>
  <c r="P304" i="1"/>
  <c r="J304" i="11" s="1"/>
  <c r="Q304" i="1"/>
  <c r="K322" i="7" s="1"/>
  <c r="G304" i="1"/>
  <c r="E304" i="1"/>
  <c r="M304" i="1" s="1"/>
  <c r="P296" i="1"/>
  <c r="J296" i="11" s="1"/>
  <c r="Q296" i="1"/>
  <c r="K314" i="7" s="1"/>
  <c r="G296" i="1"/>
  <c r="Q288" i="1"/>
  <c r="K306" i="7" s="1"/>
  <c r="P288" i="1"/>
  <c r="J288" i="11" s="1"/>
  <c r="G288" i="1"/>
  <c r="L288" i="1" s="1"/>
  <c r="P280" i="1"/>
  <c r="J280" i="11" s="1"/>
  <c r="Q280" i="1"/>
  <c r="K298" i="7" s="1"/>
  <c r="G280" i="1"/>
  <c r="L280" i="1" s="1"/>
  <c r="P272" i="1"/>
  <c r="J272" i="11" s="1"/>
  <c r="Q272" i="1"/>
  <c r="K290" i="7" s="1"/>
  <c r="G272" i="1"/>
  <c r="E272" i="1"/>
  <c r="P264" i="1"/>
  <c r="J264" i="11" s="1"/>
  <c r="Q264" i="1"/>
  <c r="K282" i="7" s="1"/>
  <c r="E264" i="1"/>
  <c r="G264" i="1"/>
  <c r="P256" i="1"/>
  <c r="J256" i="11" s="1"/>
  <c r="Q256" i="1"/>
  <c r="K274" i="7" s="1"/>
  <c r="G256" i="1"/>
  <c r="E256" i="1"/>
  <c r="P248" i="1"/>
  <c r="J248" i="11" s="1"/>
  <c r="Q248" i="1"/>
  <c r="K266" i="7" s="1"/>
  <c r="G248" i="1"/>
  <c r="E248" i="1"/>
  <c r="M248" i="1" s="1"/>
  <c r="Q240" i="1"/>
  <c r="K258" i="7" s="1"/>
  <c r="P240" i="1"/>
  <c r="J240" i="11" s="1"/>
  <c r="G240" i="1"/>
  <c r="E240" i="1"/>
  <c r="P232" i="1"/>
  <c r="J232" i="11" s="1"/>
  <c r="Q232" i="1"/>
  <c r="G232" i="1"/>
  <c r="M232" i="1" s="1"/>
  <c r="P224" i="1"/>
  <c r="J224" i="11" s="1"/>
  <c r="Q224" i="1"/>
  <c r="K242" i="7" s="1"/>
  <c r="G224" i="1"/>
  <c r="P216" i="1"/>
  <c r="J216" i="11" s="1"/>
  <c r="Q216" i="1"/>
  <c r="K234" i="7" s="1"/>
  <c r="G216" i="1"/>
  <c r="M216" i="1" s="1"/>
  <c r="P208" i="1"/>
  <c r="J208" i="11" s="1"/>
  <c r="Q208" i="1"/>
  <c r="K226" i="7" s="1"/>
  <c r="E208" i="1"/>
  <c r="G208" i="1"/>
  <c r="P200" i="1"/>
  <c r="J200" i="11" s="1"/>
  <c r="Q200" i="1"/>
  <c r="K218" i="7" s="1"/>
  <c r="G200" i="1"/>
  <c r="E200" i="1"/>
  <c r="L200" i="1" s="1"/>
  <c r="P192" i="1"/>
  <c r="J192" i="11" s="1"/>
  <c r="Q192" i="1"/>
  <c r="K210" i="7" s="1"/>
  <c r="G192" i="1"/>
  <c r="M192" i="1" s="1"/>
  <c r="E192" i="1"/>
  <c r="P184" i="1"/>
  <c r="J184" i="11" s="1"/>
  <c r="Q184" i="1"/>
  <c r="K202" i="7" s="1"/>
  <c r="G184" i="1"/>
  <c r="E184" i="1"/>
  <c r="M184" i="1" s="1"/>
  <c r="P176" i="1"/>
  <c r="J176" i="11" s="1"/>
  <c r="Q176" i="1"/>
  <c r="G176" i="1"/>
  <c r="E176" i="1"/>
  <c r="P168" i="1"/>
  <c r="J168" i="11" s="1"/>
  <c r="Q168" i="1"/>
  <c r="K186" i="7" s="1"/>
  <c r="P160" i="1"/>
  <c r="J160" i="11" s="1"/>
  <c r="Q160" i="1"/>
  <c r="K178" i="7" s="1"/>
  <c r="G160" i="1"/>
  <c r="E160" i="1"/>
  <c r="M160" i="1" s="1"/>
  <c r="P152" i="1"/>
  <c r="J152" i="11" s="1"/>
  <c r="Q152" i="1"/>
  <c r="K170" i="7" s="1"/>
  <c r="G152" i="1"/>
  <c r="L152" i="1" s="1"/>
  <c r="P144" i="1"/>
  <c r="J144" i="11" s="1"/>
  <c r="Q144" i="1"/>
  <c r="K162" i="7" s="1"/>
  <c r="G144" i="1"/>
  <c r="L144" i="1" s="1"/>
  <c r="E144" i="1"/>
  <c r="P136" i="1"/>
  <c r="J136" i="11" s="1"/>
  <c r="Q136" i="1"/>
  <c r="K154" i="7" s="1"/>
  <c r="G136" i="1"/>
  <c r="E136" i="1"/>
  <c r="P128" i="1"/>
  <c r="J128" i="11" s="1"/>
  <c r="Q128" i="1"/>
  <c r="K146" i="7" s="1"/>
  <c r="G128" i="1"/>
  <c r="M128" i="1" s="1"/>
  <c r="E128" i="1"/>
  <c r="P120" i="1"/>
  <c r="J120" i="11" s="1"/>
  <c r="Q120" i="1"/>
  <c r="K138" i="7" s="1"/>
  <c r="E120" i="1"/>
  <c r="G120" i="1"/>
  <c r="P112" i="1"/>
  <c r="J112" i="11" s="1"/>
  <c r="Q112" i="1"/>
  <c r="K130" i="7" s="1"/>
  <c r="G112" i="1"/>
  <c r="L112" i="1" s="1"/>
  <c r="E112" i="1"/>
  <c r="P104" i="1"/>
  <c r="J104" i="11" s="1"/>
  <c r="Q104" i="1"/>
  <c r="K122" i="7" s="1"/>
  <c r="G104" i="1"/>
  <c r="P96" i="1"/>
  <c r="J96" i="11" s="1"/>
  <c r="Q96" i="1"/>
  <c r="K114" i="7" s="1"/>
  <c r="G96" i="1"/>
  <c r="E96" i="1"/>
  <c r="M96" i="1" s="1"/>
  <c r="P88" i="1"/>
  <c r="J88" i="11" s="1"/>
  <c r="Q88" i="1"/>
  <c r="K106" i="7" s="1"/>
  <c r="G88" i="1"/>
  <c r="E88" i="1"/>
  <c r="P80" i="1"/>
  <c r="J80" i="11" s="1"/>
  <c r="Q80" i="1"/>
  <c r="K98" i="7" s="1"/>
  <c r="G80" i="1"/>
  <c r="E80" i="1"/>
  <c r="P72" i="1"/>
  <c r="J72" i="11" s="1"/>
  <c r="Q72" i="1"/>
  <c r="K90" i="7" s="1"/>
  <c r="G72" i="1"/>
  <c r="M72" i="1" s="1"/>
  <c r="E72" i="1"/>
  <c r="P64" i="1"/>
  <c r="J64" i="11" s="1"/>
  <c r="Q64" i="1"/>
  <c r="K82" i="7" s="1"/>
  <c r="G64" i="1"/>
  <c r="E64" i="1"/>
  <c r="L64" i="1" s="1"/>
  <c r="P56" i="1"/>
  <c r="J56" i="11" s="1"/>
  <c r="Q56" i="1"/>
  <c r="K74" i="7" s="1"/>
  <c r="G56" i="1"/>
  <c r="E56" i="1"/>
  <c r="P48" i="1"/>
  <c r="J48" i="11" s="1"/>
  <c r="Q48" i="1"/>
  <c r="K66" i="7" s="1"/>
  <c r="G48" i="1"/>
  <c r="E48" i="1"/>
  <c r="L48" i="1" s="1"/>
  <c r="Q40" i="1"/>
  <c r="K41" i="7" s="1"/>
  <c r="P40" i="1"/>
  <c r="J40" i="11" s="1"/>
  <c r="G40" i="1"/>
  <c r="M40" i="1" s="1"/>
  <c r="P32" i="1"/>
  <c r="J32" i="11" s="1"/>
  <c r="Q32" i="1"/>
  <c r="G32" i="1"/>
  <c r="E32" i="1"/>
  <c r="P24" i="1"/>
  <c r="J24" i="11" s="1"/>
  <c r="Q24" i="1"/>
  <c r="K25" i="7" s="1"/>
  <c r="G24" i="1"/>
  <c r="E24" i="1"/>
  <c r="M24" i="1" s="1"/>
  <c r="Q16" i="1"/>
  <c r="K17" i="7" s="1"/>
  <c r="P16" i="1"/>
  <c r="J16" i="11" s="1"/>
  <c r="G16" i="1"/>
  <c r="E16" i="1"/>
  <c r="P8" i="1"/>
  <c r="J8" i="11" s="1"/>
  <c r="Q8" i="1"/>
  <c r="K9" i="7" s="1"/>
  <c r="G8" i="1"/>
  <c r="E8" i="1"/>
  <c r="M8" i="1" s="1"/>
  <c r="E536" i="1"/>
  <c r="E416" i="1"/>
  <c r="E296" i="1"/>
  <c r="E104" i="1"/>
  <c r="M104" i="1" s="1"/>
  <c r="R141" i="7"/>
  <c r="R53" i="7"/>
  <c r="AG747" i="11"/>
  <c r="AG731" i="11"/>
  <c r="AG730" i="11"/>
  <c r="R146" i="7"/>
  <c r="R150" i="7"/>
  <c r="R142" i="7"/>
  <c r="D429" i="11"/>
  <c r="R145" i="7"/>
  <c r="D411" i="11"/>
  <c r="D388" i="11"/>
  <c r="D564" i="11"/>
  <c r="D460" i="11"/>
  <c r="D548" i="11"/>
  <c r="D524" i="11"/>
  <c r="D484" i="11"/>
  <c r="D476" i="11"/>
  <c r="D435" i="11"/>
  <c r="D403" i="11"/>
  <c r="E732" i="11"/>
  <c r="E663" i="11"/>
  <c r="E644" i="11"/>
  <c r="E710" i="11"/>
  <c r="E613" i="11"/>
  <c r="D556" i="11"/>
  <c r="D516" i="11"/>
  <c r="E748" i="11"/>
  <c r="E639" i="11"/>
  <c r="D540" i="11"/>
  <c r="D472" i="11"/>
  <c r="D384" i="11"/>
  <c r="E685" i="11"/>
  <c r="E390" i="11"/>
  <c r="E406" i="11"/>
  <c r="E653" i="11"/>
  <c r="E484" i="11"/>
  <c r="D452" i="11"/>
  <c r="E423" i="11"/>
  <c r="E640" i="11"/>
  <c r="E637" i="11"/>
  <c r="E548" i="11"/>
  <c r="E540" i="11"/>
  <c r="E565" i="11"/>
  <c r="E623" i="11"/>
  <c r="D586" i="11"/>
  <c r="E580" i="11"/>
  <c r="L118" i="1"/>
  <c r="L434" i="1"/>
  <c r="L195" i="1"/>
  <c r="E753" i="7"/>
  <c r="E752" i="11" s="1"/>
  <c r="E705" i="7"/>
  <c r="E704" i="11" s="1"/>
  <c r="E697" i="7"/>
  <c r="E681" i="7"/>
  <c r="E680" i="11" s="1"/>
  <c r="E633" i="7"/>
  <c r="E569" i="7"/>
  <c r="E568" i="11" s="1"/>
  <c r="E553" i="7"/>
  <c r="E552" i="11" s="1"/>
  <c r="E537" i="7"/>
  <c r="E536" i="11" s="1"/>
  <c r="E505" i="7"/>
  <c r="E489" i="7"/>
  <c r="E488" i="11" s="1"/>
  <c r="E433" i="7"/>
  <c r="E432" i="11" s="1"/>
  <c r="E321" i="7"/>
  <c r="E265" i="7"/>
  <c r="E217" i="7"/>
  <c r="E216" i="11" s="1"/>
  <c r="E736" i="7"/>
  <c r="E735" i="11" s="1"/>
  <c r="E568" i="7"/>
  <c r="E544" i="7"/>
  <c r="E512" i="7"/>
  <c r="L602" i="1"/>
  <c r="L252" i="1"/>
  <c r="L239" i="1"/>
  <c r="L235" i="1"/>
  <c r="L205" i="1"/>
  <c r="L175" i="1"/>
  <c r="L90" i="1"/>
  <c r="J727" i="1"/>
  <c r="J215" i="1"/>
  <c r="E233" i="7" s="1"/>
  <c r="J207" i="1"/>
  <c r="E225" i="7" s="1"/>
  <c r="L362" i="1"/>
  <c r="L255" i="1"/>
  <c r="L221" i="1"/>
  <c r="L191" i="1"/>
  <c r="L187" i="1"/>
  <c r="L157" i="1"/>
  <c r="L93" i="1"/>
  <c r="L76" i="1"/>
  <c r="L12" i="1"/>
  <c r="J607" i="1"/>
  <c r="J190" i="1"/>
  <c r="E208" i="7" s="1"/>
  <c r="J182" i="1"/>
  <c r="E200" i="7" s="1"/>
  <c r="L135" i="1"/>
  <c r="L506" i="1"/>
  <c r="L237" i="1"/>
  <c r="L207" i="1"/>
  <c r="L173" i="1"/>
  <c r="L143" i="1"/>
  <c r="L92" i="1"/>
  <c r="J223" i="1"/>
  <c r="E241" i="7" s="1"/>
  <c r="E240" i="11" s="1"/>
  <c r="L522" i="1"/>
  <c r="L253" i="1"/>
  <c r="L223" i="1"/>
  <c r="L189" i="1"/>
  <c r="L159" i="1"/>
  <c r="L44" i="1"/>
  <c r="J542" i="1"/>
  <c r="J591" i="11"/>
  <c r="E360" i="7"/>
  <c r="E359" i="11" s="1"/>
  <c r="E344" i="7"/>
  <c r="E343" i="11" s="1"/>
  <c r="E320" i="7"/>
  <c r="E272" i="7"/>
  <c r="E271" i="11" s="1"/>
  <c r="E256" i="7"/>
  <c r="E255" i="11" s="1"/>
  <c r="J194" i="1"/>
  <c r="E212" i="7" s="1"/>
  <c r="J175" i="1"/>
  <c r="J151" i="1"/>
  <c r="E169" i="7" s="1"/>
  <c r="E168" i="11" s="1"/>
  <c r="J143" i="1"/>
  <c r="C755" i="7"/>
  <c r="C747" i="7"/>
  <c r="G747" i="7" s="1"/>
  <c r="C739" i="7"/>
  <c r="G739" i="7" s="1"/>
  <c r="C731" i="7"/>
  <c r="C723" i="7"/>
  <c r="G723" i="7" s="1"/>
  <c r="C715" i="7"/>
  <c r="G715" i="7" s="1"/>
  <c r="C707" i="7"/>
  <c r="G707" i="7" s="1"/>
  <c r="C699" i="7"/>
  <c r="G699" i="7" s="1"/>
  <c r="C691" i="7"/>
  <c r="C683" i="7"/>
  <c r="G683" i="7" s="1"/>
  <c r="C675" i="7"/>
  <c r="G675" i="7" s="1"/>
  <c r="C667" i="7"/>
  <c r="G667" i="7" s="1"/>
  <c r="C659" i="7"/>
  <c r="G659" i="7" s="1"/>
  <c r="C651" i="7"/>
  <c r="G651" i="7" s="1"/>
  <c r="C643" i="7"/>
  <c r="C635" i="7"/>
  <c r="G635" i="7" s="1"/>
  <c r="C627" i="7"/>
  <c r="G627" i="7" s="1"/>
  <c r="C619" i="7"/>
  <c r="G619" i="7" s="1"/>
  <c r="C611" i="7"/>
  <c r="C603" i="7"/>
  <c r="C595" i="7"/>
  <c r="G595" i="7" s="1"/>
  <c r="C587" i="7"/>
  <c r="C586" i="11" s="1"/>
  <c r="C579" i="7"/>
  <c r="C571" i="7"/>
  <c r="C563" i="7"/>
  <c r="C547" i="7"/>
  <c r="G547" i="7" s="1"/>
  <c r="C539" i="7"/>
  <c r="G539" i="7" s="1"/>
  <c r="C531" i="7"/>
  <c r="C523" i="7"/>
  <c r="G523" i="7" s="1"/>
  <c r="J514" i="11"/>
  <c r="C507" i="7"/>
  <c r="C499" i="7"/>
  <c r="C491" i="7"/>
  <c r="C490" i="11" s="1"/>
  <c r="C483" i="7"/>
  <c r="G483" i="7" s="1"/>
  <c r="C475" i="7"/>
  <c r="C467" i="7"/>
  <c r="C459" i="7"/>
  <c r="C462" i="10" s="1"/>
  <c r="C451" i="7"/>
  <c r="C443" i="7"/>
  <c r="C435" i="7"/>
  <c r="C427" i="7"/>
  <c r="C426" i="11" s="1"/>
  <c r="C419" i="7"/>
  <c r="G419" i="7" s="1"/>
  <c r="C411" i="7"/>
  <c r="C403" i="7"/>
  <c r="C395" i="7"/>
  <c r="C398" i="10" s="1"/>
  <c r="C387" i="7"/>
  <c r="C379" i="7"/>
  <c r="C371" i="7"/>
  <c r="C363" i="7"/>
  <c r="C355" i="7"/>
  <c r="G355" i="7" s="1"/>
  <c r="C347" i="7"/>
  <c r="C339" i="7"/>
  <c r="C331" i="7"/>
  <c r="G331" i="7" s="1"/>
  <c r="C323" i="7"/>
  <c r="C315" i="7"/>
  <c r="C307" i="7"/>
  <c r="G307" i="7" s="1"/>
  <c r="C299" i="7"/>
  <c r="G299" i="7" s="1"/>
  <c r="C291" i="7"/>
  <c r="G291" i="7" s="1"/>
  <c r="C283" i="7"/>
  <c r="G283" i="7" s="1"/>
  <c r="C275" i="7"/>
  <c r="G275" i="7" s="1"/>
  <c r="C267" i="7"/>
  <c r="G267" i="7" s="1"/>
  <c r="C259" i="7"/>
  <c r="G259" i="7" s="1"/>
  <c r="C251" i="7"/>
  <c r="C243" i="7"/>
  <c r="G243" i="7" s="1"/>
  <c r="C235" i="7"/>
  <c r="L706" i="1"/>
  <c r="L450" i="1"/>
  <c r="L245" i="1"/>
  <c r="L211" i="1"/>
  <c r="L181" i="1"/>
  <c r="L147" i="1"/>
  <c r="L87" i="1"/>
  <c r="M53" i="1"/>
  <c r="J230" i="1"/>
  <c r="L261" i="1"/>
  <c r="L231" i="1"/>
  <c r="L227" i="1"/>
  <c r="L214" i="1"/>
  <c r="L197" i="1"/>
  <c r="L167" i="1"/>
  <c r="L103" i="1"/>
  <c r="L99" i="1"/>
  <c r="L86" i="1"/>
  <c r="J446" i="1"/>
  <c r="J198" i="1"/>
  <c r="J678" i="1"/>
  <c r="L610" i="1"/>
  <c r="L418" i="1"/>
  <c r="L260" i="1"/>
  <c r="L247" i="1"/>
  <c r="L230" i="1"/>
  <c r="L213" i="1"/>
  <c r="L149" i="1"/>
  <c r="L85" i="1"/>
  <c r="L68" i="1"/>
  <c r="E223" i="7"/>
  <c r="E222" i="11" s="1"/>
  <c r="J736" i="1"/>
  <c r="C754" i="7"/>
  <c r="G754" i="7" s="1"/>
  <c r="D753" i="11"/>
  <c r="J728" i="1"/>
  <c r="D745" i="11"/>
  <c r="B746" i="7"/>
  <c r="C746" i="7"/>
  <c r="G746" i="7" s="1"/>
  <c r="J720" i="1"/>
  <c r="E738" i="7" s="1"/>
  <c r="C738" i="7"/>
  <c r="D737" i="11"/>
  <c r="J712" i="1"/>
  <c r="B730" i="7"/>
  <c r="J704" i="1"/>
  <c r="C722" i="7"/>
  <c r="B722" i="7"/>
  <c r="J696" i="1"/>
  <c r="B714" i="7"/>
  <c r="B717" i="10" s="1"/>
  <c r="C714" i="7"/>
  <c r="G714" i="7" s="1"/>
  <c r="J688" i="1"/>
  <c r="C706" i="7"/>
  <c r="G706" i="7" s="1"/>
  <c r="B706" i="7"/>
  <c r="B705" i="11" s="1"/>
  <c r="J680" i="1"/>
  <c r="E698" i="7" s="1"/>
  <c r="B698" i="7"/>
  <c r="C698" i="7"/>
  <c r="J672" i="1"/>
  <c r="C690" i="7"/>
  <c r="G690" i="7" s="1"/>
  <c r="B690" i="7"/>
  <c r="B689" i="11" s="1"/>
  <c r="J664" i="1"/>
  <c r="C682" i="7"/>
  <c r="C685" i="10" s="1"/>
  <c r="D681" i="11"/>
  <c r="B682" i="7"/>
  <c r="J656" i="1"/>
  <c r="B674" i="7"/>
  <c r="C674" i="7"/>
  <c r="J648" i="1"/>
  <c r="B666" i="7"/>
  <c r="C666" i="7"/>
  <c r="D665" i="11"/>
  <c r="J640" i="1"/>
  <c r="B658" i="7"/>
  <c r="B661" i="10" s="1"/>
  <c r="C658" i="7"/>
  <c r="G658" i="7" s="1"/>
  <c r="J632" i="1"/>
  <c r="E650" i="7" s="1"/>
  <c r="B650" i="7"/>
  <c r="B649" i="11" s="1"/>
  <c r="C650" i="7"/>
  <c r="C649" i="11" s="1"/>
  <c r="J624" i="1"/>
  <c r="B642" i="7"/>
  <c r="B641" i="11" s="1"/>
  <c r="C642" i="7"/>
  <c r="C641" i="11" s="1"/>
  <c r="J616" i="1"/>
  <c r="D633" i="11"/>
  <c r="C634" i="7"/>
  <c r="C633" i="11" s="1"/>
  <c r="B634" i="7"/>
  <c r="B633" i="11" s="1"/>
  <c r="J608" i="1"/>
  <c r="E626" i="7" s="1"/>
  <c r="E629" i="10" s="1"/>
  <c r="C626" i="7"/>
  <c r="C625" i="11" s="1"/>
  <c r="B626" i="7"/>
  <c r="B629" i="10" s="1"/>
  <c r="J600" i="1"/>
  <c r="C618" i="7"/>
  <c r="G618" i="7" s="1"/>
  <c r="B618" i="7"/>
  <c r="B617" i="11" s="1"/>
  <c r="D617" i="11"/>
  <c r="J592" i="1"/>
  <c r="E610" i="7" s="1"/>
  <c r="C610" i="7"/>
  <c r="C609" i="11" s="1"/>
  <c r="B610" i="7"/>
  <c r="K610" i="7"/>
  <c r="J584" i="1"/>
  <c r="K602" i="7"/>
  <c r="B602" i="7"/>
  <c r="B601" i="11" s="1"/>
  <c r="C602" i="7"/>
  <c r="C601" i="11" s="1"/>
  <c r="J576" i="1"/>
  <c r="C594" i="7"/>
  <c r="B594" i="7"/>
  <c r="J568" i="1"/>
  <c r="B586" i="7"/>
  <c r="B585" i="11" s="1"/>
  <c r="D585" i="11"/>
  <c r="C586" i="7"/>
  <c r="C585" i="11" s="1"/>
  <c r="C578" i="7"/>
  <c r="C577" i="11" s="1"/>
  <c r="K578" i="7"/>
  <c r="J560" i="1"/>
  <c r="B578" i="7"/>
  <c r="B577" i="11" s="1"/>
  <c r="D577" i="11"/>
  <c r="J552" i="1"/>
  <c r="C570" i="7"/>
  <c r="C569" i="11" s="1"/>
  <c r="B570" i="7"/>
  <c r="B569" i="11" s="1"/>
  <c r="J544" i="1"/>
  <c r="B562" i="7"/>
  <c r="B565" i="10" s="1"/>
  <c r="C562" i="7"/>
  <c r="G562" i="7" s="1"/>
  <c r="J536" i="1"/>
  <c r="E554" i="7" s="1"/>
  <c r="C554" i="7"/>
  <c r="G554" i="7" s="1"/>
  <c r="B554" i="7"/>
  <c r="B553" i="11" s="1"/>
  <c r="J528" i="1"/>
  <c r="B546" i="7"/>
  <c r="B545" i="11" s="1"/>
  <c r="K546" i="7"/>
  <c r="C546" i="7"/>
  <c r="C545" i="11" s="1"/>
  <c r="J520" i="1"/>
  <c r="C538" i="7"/>
  <c r="C537" i="11" s="1"/>
  <c r="D537" i="11"/>
  <c r="B538" i="7"/>
  <c r="B537" i="11" s="1"/>
  <c r="J512" i="1"/>
  <c r="C530" i="7"/>
  <c r="C529" i="11" s="1"/>
  <c r="B530" i="7"/>
  <c r="B529" i="11" s="1"/>
  <c r="J504" i="1"/>
  <c r="C522" i="7"/>
  <c r="C521" i="11" s="1"/>
  <c r="B522" i="7"/>
  <c r="B521" i="11" s="1"/>
  <c r="D521" i="11"/>
  <c r="J496" i="1"/>
  <c r="D513" i="11"/>
  <c r="K514" i="7"/>
  <c r="B514" i="7"/>
  <c r="B513" i="11" s="1"/>
  <c r="C514" i="7"/>
  <c r="C513" i="11" s="1"/>
  <c r="E514" i="7"/>
  <c r="E517" i="10" s="1"/>
  <c r="C506" i="7"/>
  <c r="C505" i="11" s="1"/>
  <c r="D505" i="11"/>
  <c r="J488" i="1"/>
  <c r="B506" i="7"/>
  <c r="B505" i="11" s="1"/>
  <c r="J480" i="1"/>
  <c r="E498" i="7" s="1"/>
  <c r="E497" i="11" s="1"/>
  <c r="B498" i="7"/>
  <c r="B497" i="11" s="1"/>
  <c r="C498" i="7"/>
  <c r="C497" i="11" s="1"/>
  <c r="J472" i="1"/>
  <c r="E490" i="7" s="1"/>
  <c r="E493" i="10" s="1"/>
  <c r="B490" i="7"/>
  <c r="C490" i="7"/>
  <c r="C489" i="11" s="1"/>
  <c r="D489" i="11"/>
  <c r="J464" i="1"/>
  <c r="B482" i="7"/>
  <c r="D481" i="11"/>
  <c r="C482" i="7"/>
  <c r="C481" i="11" s="1"/>
  <c r="J456" i="1"/>
  <c r="C474" i="7"/>
  <c r="G474" i="7" s="1"/>
  <c r="D473" i="11"/>
  <c r="J448" i="1"/>
  <c r="D465" i="11"/>
  <c r="B466" i="7"/>
  <c r="C466" i="7"/>
  <c r="C465" i="11" s="1"/>
  <c r="J440" i="1"/>
  <c r="B458" i="7"/>
  <c r="B457" i="11" s="1"/>
  <c r="C458" i="7"/>
  <c r="C457" i="11" s="1"/>
  <c r="D457" i="11"/>
  <c r="J432" i="1"/>
  <c r="E450" i="7" s="1"/>
  <c r="B450" i="7"/>
  <c r="B449" i="11" s="1"/>
  <c r="D449" i="11"/>
  <c r="C450" i="7"/>
  <c r="C449" i="11" s="1"/>
  <c r="J424" i="1"/>
  <c r="E442" i="7" s="1"/>
  <c r="B442" i="7"/>
  <c r="B441" i="11" s="1"/>
  <c r="D441" i="11"/>
  <c r="C442" i="7"/>
  <c r="C441" i="11" s="1"/>
  <c r="J416" i="1"/>
  <c r="E434" i="7" s="1"/>
  <c r="E433" i="11" s="1"/>
  <c r="B434" i="7"/>
  <c r="B433" i="11" s="1"/>
  <c r="D433" i="11"/>
  <c r="K434" i="7"/>
  <c r="C434" i="7"/>
  <c r="G434" i="7" s="1"/>
  <c r="J408" i="1"/>
  <c r="D425" i="11"/>
  <c r="B426" i="7"/>
  <c r="B425" i="11" s="1"/>
  <c r="C426" i="7"/>
  <c r="C425" i="11" s="1"/>
  <c r="J400" i="1"/>
  <c r="C418" i="7"/>
  <c r="C417" i="11" s="1"/>
  <c r="D417" i="11"/>
  <c r="B418" i="7"/>
  <c r="B417" i="11" s="1"/>
  <c r="J392" i="1"/>
  <c r="C410" i="7"/>
  <c r="G410" i="7" s="1"/>
  <c r="D409" i="11"/>
  <c r="B410" i="7"/>
  <c r="B409" i="11" s="1"/>
  <c r="J384" i="1"/>
  <c r="B402" i="7"/>
  <c r="B401" i="11" s="1"/>
  <c r="C402" i="7"/>
  <c r="C401" i="11" s="1"/>
  <c r="J376" i="1"/>
  <c r="B394" i="7"/>
  <c r="B393" i="11" s="1"/>
  <c r="D393" i="11"/>
  <c r="C394" i="7"/>
  <c r="C393" i="11" s="1"/>
  <c r="J368" i="1"/>
  <c r="B386" i="7"/>
  <c r="B385" i="11" s="1"/>
  <c r="C386" i="7"/>
  <c r="C389" i="10" s="1"/>
  <c r="J360" i="1"/>
  <c r="E378" i="7" s="1"/>
  <c r="E377" i="11" s="1"/>
  <c r="B378" i="7"/>
  <c r="C378" i="7"/>
  <c r="G378" i="7" s="1"/>
  <c r="J352" i="1"/>
  <c r="E370" i="7" s="1"/>
  <c r="B370" i="7"/>
  <c r="C370" i="7"/>
  <c r="J344" i="1"/>
  <c r="C362" i="7"/>
  <c r="G362" i="7" s="1"/>
  <c r="B362" i="7"/>
  <c r="J336" i="1"/>
  <c r="C354" i="7"/>
  <c r="B354" i="7"/>
  <c r="J328" i="1"/>
  <c r="B346" i="7"/>
  <c r="C346" i="7"/>
  <c r="G346" i="7" s="1"/>
  <c r="J320" i="1"/>
  <c r="E338" i="7" s="1"/>
  <c r="E337" i="11" s="1"/>
  <c r="B338" i="7"/>
  <c r="C338" i="7"/>
  <c r="G338" i="7" s="1"/>
  <c r="J312" i="1"/>
  <c r="B330" i="7"/>
  <c r="K330" i="7"/>
  <c r="C330" i="7"/>
  <c r="G330" i="7" s="1"/>
  <c r="J304" i="1"/>
  <c r="E322" i="7" s="1"/>
  <c r="E321" i="11" s="1"/>
  <c r="B322" i="7"/>
  <c r="C322" i="7"/>
  <c r="G322" i="7" s="1"/>
  <c r="J296" i="1"/>
  <c r="B314" i="7"/>
  <c r="C314" i="7"/>
  <c r="G314" i="7" s="1"/>
  <c r="J288" i="1"/>
  <c r="C306" i="7"/>
  <c r="G306" i="7" s="1"/>
  <c r="B306" i="7"/>
  <c r="J280" i="1"/>
  <c r="E298" i="7" s="1"/>
  <c r="E297" i="11" s="1"/>
  <c r="B298" i="7"/>
  <c r="B301" i="10" s="1"/>
  <c r="C298" i="7"/>
  <c r="G298" i="7" s="1"/>
  <c r="J272" i="1"/>
  <c r="E290" i="7" s="1"/>
  <c r="B290" i="7"/>
  <c r="C290" i="7"/>
  <c r="J264" i="1"/>
  <c r="E282" i="7" s="1"/>
  <c r="B282" i="7"/>
  <c r="B285" i="10" s="1"/>
  <c r="C282" i="7"/>
  <c r="J256" i="1"/>
  <c r="E274" i="7" s="1"/>
  <c r="E273" i="11" s="1"/>
  <c r="B274" i="7"/>
  <c r="C274" i="7"/>
  <c r="G274" i="7" s="1"/>
  <c r="J248" i="1"/>
  <c r="B266" i="7"/>
  <c r="C266" i="7"/>
  <c r="J240" i="1"/>
  <c r="B258" i="7"/>
  <c r="B261" i="10" s="1"/>
  <c r="C258" i="7"/>
  <c r="J232" i="1"/>
  <c r="E250" i="7" s="1"/>
  <c r="E249" i="11" s="1"/>
  <c r="C250" i="7"/>
  <c r="G250" i="7" s="1"/>
  <c r="K250" i="7"/>
  <c r="B250" i="7"/>
  <c r="J224" i="1"/>
  <c r="E242" i="7" s="1"/>
  <c r="E241" i="11" s="1"/>
  <c r="B242" i="7"/>
  <c r="B245" i="10" s="1"/>
  <c r="C242" i="7"/>
  <c r="G242" i="7" s="1"/>
  <c r="B234" i="7"/>
  <c r="J216" i="1"/>
  <c r="C234" i="7"/>
  <c r="G234" i="7" s="1"/>
  <c r="J208" i="1"/>
  <c r="B226" i="7"/>
  <c r="C226" i="7"/>
  <c r="G226" i="7" s="1"/>
  <c r="J200" i="1"/>
  <c r="C218" i="7"/>
  <c r="G218" i="7" s="1"/>
  <c r="B218" i="7"/>
  <c r="B221" i="10" s="1"/>
  <c r="C210" i="7"/>
  <c r="B210" i="7"/>
  <c r="C202" i="7"/>
  <c r="B194" i="7"/>
  <c r="K194" i="7"/>
  <c r="C194" i="7"/>
  <c r="C186" i="7"/>
  <c r="B186" i="7"/>
  <c r="J168" i="1"/>
  <c r="C178" i="7"/>
  <c r="D181" i="10"/>
  <c r="B178" i="7"/>
  <c r="C170" i="7"/>
  <c r="B170" i="7"/>
  <c r="C162" i="7"/>
  <c r="B162" i="7"/>
  <c r="J144" i="1"/>
  <c r="B154" i="7"/>
  <c r="B157" i="10" s="1"/>
  <c r="J136" i="1"/>
  <c r="B146" i="7"/>
  <c r="C146" i="7"/>
  <c r="G146" i="7" s="1"/>
  <c r="B138" i="7"/>
  <c r="C138" i="7"/>
  <c r="G138" i="7" s="1"/>
  <c r="B130" i="7"/>
  <c r="C130" i="7"/>
  <c r="G130" i="7" s="1"/>
  <c r="B122" i="7"/>
  <c r="C122" i="7"/>
  <c r="G122" i="7" s="1"/>
  <c r="J96" i="1"/>
  <c r="B114" i="7"/>
  <c r="C114" i="7"/>
  <c r="G114" i="7" s="1"/>
  <c r="C106" i="7"/>
  <c r="G106" i="7" s="1"/>
  <c r="B106" i="7"/>
  <c r="B98" i="7"/>
  <c r="C98" i="7"/>
  <c r="G98" i="7" s="1"/>
  <c r="B90" i="7"/>
  <c r="J72" i="1"/>
  <c r="B82" i="7"/>
  <c r="C82" i="7"/>
  <c r="B74" i="7"/>
  <c r="C74" i="7"/>
  <c r="G74" i="7" s="1"/>
  <c r="B66" i="7"/>
  <c r="C66" i="7"/>
  <c r="G66" i="7" s="1"/>
  <c r="B58" i="7"/>
  <c r="C58" i="7"/>
  <c r="B50" i="7"/>
  <c r="C50" i="7"/>
  <c r="G50" i="7" s="1"/>
  <c r="L269" i="1"/>
  <c r="J183" i="1"/>
  <c r="J167" i="1"/>
  <c r="E185" i="7" s="1"/>
  <c r="J174" i="1"/>
  <c r="E192" i="7" s="1"/>
  <c r="J158" i="1"/>
  <c r="E176" i="7" s="1"/>
  <c r="J142" i="1"/>
  <c r="E376" i="7"/>
  <c r="E375" i="11" s="1"/>
  <c r="L91" i="1"/>
  <c r="M79" i="1"/>
  <c r="M23" i="1"/>
  <c r="M7" i="1"/>
  <c r="L82" i="1"/>
  <c r="L70" i="1"/>
  <c r="L30" i="1"/>
  <c r="M69" i="1"/>
  <c r="M61" i="1"/>
  <c r="M37" i="1"/>
  <c r="M5" i="1"/>
  <c r="J554" i="11"/>
  <c r="C555" i="7"/>
  <c r="G555" i="7" s="1"/>
  <c r="C227" i="7"/>
  <c r="G227" i="7" s="1"/>
  <c r="C211" i="7"/>
  <c r="C214" i="10" s="1"/>
  <c r="J177" i="1"/>
  <c r="C195" i="7"/>
  <c r="C187" i="7"/>
  <c r="C179" i="7"/>
  <c r="J153" i="1"/>
  <c r="C171" i="7"/>
  <c r="C163" i="7"/>
  <c r="C166" i="10" s="1"/>
  <c r="C155" i="7"/>
  <c r="G155" i="7" s="1"/>
  <c r="J129" i="1"/>
  <c r="C147" i="7"/>
  <c r="G147" i="7" s="1"/>
  <c r="J121" i="1"/>
  <c r="C123" i="7"/>
  <c r="C115" i="7"/>
  <c r="G115" i="7" s="1"/>
  <c r="C107" i="7"/>
  <c r="G107" i="7" s="1"/>
  <c r="J89" i="1"/>
  <c r="C99" i="7"/>
  <c r="G99" i="7" s="1"/>
  <c r="J81" i="1"/>
  <c r="C91" i="7"/>
  <c r="J73" i="1"/>
  <c r="J65" i="1"/>
  <c r="C83" i="7"/>
  <c r="G83" i="7" s="1"/>
  <c r="C75" i="7"/>
  <c r="C67" i="7"/>
  <c r="G67" i="7" s="1"/>
  <c r="C515" i="7"/>
  <c r="C51" i="7"/>
  <c r="J33" i="1"/>
  <c r="E34" i="7" s="1"/>
  <c r="C203" i="7"/>
  <c r="C59" i="7"/>
  <c r="G59" i="7" s="1"/>
  <c r="C139" i="7"/>
  <c r="G139" i="7" s="1"/>
  <c r="C131" i="7"/>
  <c r="C219" i="7"/>
  <c r="G219" i="7" s="1"/>
  <c r="E707" i="7"/>
  <c r="E706" i="11" s="1"/>
  <c r="E395" i="7"/>
  <c r="E691" i="7"/>
  <c r="E694" i="10" s="1"/>
  <c r="E619" i="7"/>
  <c r="E595" i="7"/>
  <c r="E594" i="11" s="1"/>
  <c r="E507" i="7"/>
  <c r="E467" i="7"/>
  <c r="E466" i="11" s="1"/>
  <c r="E731" i="7"/>
  <c r="E734" i="10" s="1"/>
  <c r="E243" i="7"/>
  <c r="E242" i="11" s="1"/>
  <c r="J401" i="1"/>
  <c r="J665" i="1"/>
  <c r="L185" i="1"/>
  <c r="L169" i="1"/>
  <c r="M735" i="1"/>
  <c r="L731" i="1"/>
  <c r="M731" i="1"/>
  <c r="L727" i="1"/>
  <c r="M727" i="1"/>
  <c r="L719" i="1"/>
  <c r="M719" i="1"/>
  <c r="M715" i="1"/>
  <c r="L711" i="1"/>
  <c r="M711" i="1"/>
  <c r="L707" i="1"/>
  <c r="M707" i="1"/>
  <c r="L703" i="1"/>
  <c r="M703" i="1"/>
  <c r="M695" i="1"/>
  <c r="L691" i="1"/>
  <c r="M691" i="1"/>
  <c r="L687" i="1"/>
  <c r="L683" i="1"/>
  <c r="L679" i="1"/>
  <c r="M679" i="1"/>
  <c r="M675" i="1"/>
  <c r="L671" i="1"/>
  <c r="M671" i="1"/>
  <c r="L667" i="1"/>
  <c r="M667" i="1"/>
  <c r="L655" i="1"/>
  <c r="M655" i="1"/>
  <c r="M651" i="1"/>
  <c r="L647" i="1"/>
  <c r="M647" i="1"/>
  <c r="L639" i="1"/>
  <c r="M639" i="1"/>
  <c r="L635" i="1"/>
  <c r="M635" i="1"/>
  <c r="M623" i="1"/>
  <c r="L619" i="1"/>
  <c r="M619" i="1"/>
  <c r="L615" i="1"/>
  <c r="M615" i="1"/>
  <c r="L607" i="1"/>
  <c r="M607" i="1"/>
  <c r="M603" i="1"/>
  <c r="L591" i="1"/>
  <c r="L583" i="1"/>
  <c r="M583" i="1"/>
  <c r="L579" i="1"/>
  <c r="L575" i="1"/>
  <c r="M575" i="1"/>
  <c r="L571" i="1"/>
  <c r="L567" i="1"/>
  <c r="M567" i="1"/>
  <c r="L563" i="1"/>
  <c r="M563" i="1"/>
  <c r="M559" i="1"/>
  <c r="L555" i="1"/>
  <c r="L547" i="1"/>
  <c r="M547" i="1"/>
  <c r="L543" i="1"/>
  <c r="M543" i="1"/>
  <c r="L535" i="1"/>
  <c r="M535" i="1"/>
  <c r="L527" i="1"/>
  <c r="M527" i="1"/>
  <c r="L523" i="1"/>
  <c r="M523" i="1"/>
  <c r="L507" i="1"/>
  <c r="M507" i="1"/>
  <c r="L495" i="1"/>
  <c r="M495" i="1"/>
  <c r="L487" i="1"/>
  <c r="M487" i="1"/>
  <c r="L483" i="1"/>
  <c r="L479" i="1"/>
  <c r="L475" i="1"/>
  <c r="M475" i="1"/>
  <c r="L471" i="1"/>
  <c r="M471" i="1"/>
  <c r="M467" i="1"/>
  <c r="L463" i="1"/>
  <c r="L451" i="1"/>
  <c r="M451" i="1"/>
  <c r="L447" i="1"/>
  <c r="M447" i="1"/>
  <c r="L439" i="1"/>
  <c r="M439" i="1"/>
  <c r="M435" i="1"/>
  <c r="L431" i="1"/>
  <c r="L423" i="1"/>
  <c r="M423" i="1"/>
  <c r="L415" i="1"/>
  <c r="L411" i="1"/>
  <c r="L407" i="1"/>
  <c r="M407" i="1"/>
  <c r="L403" i="1"/>
  <c r="M403" i="1"/>
  <c r="L399" i="1"/>
  <c r="L395" i="1"/>
  <c r="M395" i="1"/>
  <c r="L387" i="1"/>
  <c r="M387" i="1"/>
  <c r="L383" i="1"/>
  <c r="L375" i="1"/>
  <c r="M375" i="1"/>
  <c r="L367" i="1"/>
  <c r="M367" i="1"/>
  <c r="L359" i="1"/>
  <c r="M359" i="1"/>
  <c r="L355" i="1"/>
  <c r="M355" i="1"/>
  <c r="M351" i="1"/>
  <c r="L347" i="1"/>
  <c r="L343" i="1"/>
  <c r="M343" i="1"/>
  <c r="L335" i="1"/>
  <c r="M327" i="1"/>
  <c r="L319" i="1"/>
  <c r="M319" i="1"/>
  <c r="M315" i="1"/>
  <c r="L311" i="1"/>
  <c r="M311" i="1"/>
  <c r="L303" i="1"/>
  <c r="M303" i="1"/>
  <c r="L295" i="1"/>
  <c r="M295" i="1"/>
  <c r="L291" i="1"/>
  <c r="M291" i="1"/>
  <c r="M287" i="1"/>
  <c r="L283" i="1"/>
  <c r="M283" i="1"/>
  <c r="L279" i="1"/>
  <c r="M279" i="1"/>
  <c r="L275" i="1"/>
  <c r="D664" i="11"/>
  <c r="D532" i="11"/>
  <c r="D391" i="11"/>
  <c r="D571" i="11"/>
  <c r="C388" i="11"/>
  <c r="L733" i="1"/>
  <c r="M733" i="1"/>
  <c r="L725" i="1"/>
  <c r="M725" i="1"/>
  <c r="L717" i="1"/>
  <c r="M717" i="1"/>
  <c r="L709" i="1"/>
  <c r="M709" i="1"/>
  <c r="L701" i="1"/>
  <c r="M701" i="1"/>
  <c r="L693" i="1"/>
  <c r="M693" i="1"/>
  <c r="L685" i="1"/>
  <c r="M685" i="1"/>
  <c r="L677" i="1"/>
  <c r="M677" i="1"/>
  <c r="L669" i="1"/>
  <c r="M669" i="1"/>
  <c r="L661" i="1"/>
  <c r="M661" i="1"/>
  <c r="L653" i="1"/>
  <c r="M653" i="1"/>
  <c r="L645" i="1"/>
  <c r="M645" i="1"/>
  <c r="L637" i="1"/>
  <c r="M637" i="1"/>
  <c r="L629" i="1"/>
  <c r="M629" i="1"/>
  <c r="L621" i="1"/>
  <c r="M621" i="1"/>
  <c r="L613" i="1"/>
  <c r="M613" i="1"/>
  <c r="L605" i="1"/>
  <c r="M605" i="1"/>
  <c r="L597" i="1"/>
  <c r="M597" i="1"/>
  <c r="L589" i="1"/>
  <c r="M589" i="1"/>
  <c r="L581" i="1"/>
  <c r="M581" i="1"/>
  <c r="L573" i="1"/>
  <c r="M573" i="1"/>
  <c r="L565" i="1"/>
  <c r="M565" i="1"/>
  <c r="L557" i="1"/>
  <c r="M557" i="1"/>
  <c r="L549" i="1"/>
  <c r="M549" i="1"/>
  <c r="L541" i="1"/>
  <c r="M541" i="1"/>
  <c r="L533" i="1"/>
  <c r="M533" i="1"/>
  <c r="L525" i="1"/>
  <c r="M525" i="1"/>
  <c r="L517" i="1"/>
  <c r="M517" i="1"/>
  <c r="L509" i="1"/>
  <c r="M509" i="1"/>
  <c r="L501" i="1"/>
  <c r="M501" i="1"/>
  <c r="L493" i="1"/>
  <c r="M493" i="1"/>
  <c r="L485" i="1"/>
  <c r="M485" i="1"/>
  <c r="L477" i="1"/>
  <c r="M477" i="1"/>
  <c r="L469" i="1"/>
  <c r="M469" i="1"/>
  <c r="L461" i="1"/>
  <c r="M461" i="1"/>
  <c r="L453" i="1"/>
  <c r="M453" i="1"/>
  <c r="L445" i="1"/>
  <c r="L437" i="1"/>
  <c r="M437" i="1"/>
  <c r="L429" i="1"/>
  <c r="M429" i="1"/>
  <c r="L421" i="1"/>
  <c r="M421" i="1"/>
  <c r="L413" i="1"/>
  <c r="M413" i="1"/>
  <c r="L405" i="1"/>
  <c r="M405" i="1"/>
  <c r="L397" i="1"/>
  <c r="M397" i="1"/>
  <c r="L389" i="1"/>
  <c r="M389" i="1"/>
  <c r="L381" i="1"/>
  <c r="M381" i="1"/>
  <c r="L373" i="1"/>
  <c r="M373" i="1"/>
  <c r="L365" i="1"/>
  <c r="M365" i="1"/>
  <c r="L361" i="1"/>
  <c r="M361" i="1"/>
  <c r="L357" i="1"/>
  <c r="M357" i="1"/>
  <c r="L349" i="1"/>
  <c r="M349" i="1"/>
  <c r="L341" i="1"/>
  <c r="M341" i="1"/>
  <c r="L333" i="1"/>
  <c r="M333" i="1"/>
  <c r="L325" i="1"/>
  <c r="M325" i="1"/>
  <c r="L317" i="1"/>
  <c r="M317" i="1"/>
  <c r="L309" i="1"/>
  <c r="M309" i="1"/>
  <c r="L301" i="1"/>
  <c r="M301" i="1"/>
  <c r="L293" i="1"/>
  <c r="M293" i="1"/>
  <c r="L285" i="1"/>
  <c r="M285" i="1"/>
  <c r="L277" i="1"/>
  <c r="M277" i="1"/>
  <c r="L736" i="1"/>
  <c r="M736" i="1"/>
  <c r="M732" i="1"/>
  <c r="L724" i="1"/>
  <c r="M724" i="1"/>
  <c r="L716" i="1"/>
  <c r="M716" i="1"/>
  <c r="L708" i="1"/>
  <c r="M708" i="1"/>
  <c r="M704" i="1"/>
  <c r="L700" i="1"/>
  <c r="M700" i="1"/>
  <c r="L692" i="1"/>
  <c r="M692" i="1"/>
  <c r="L680" i="1"/>
  <c r="L676" i="1"/>
  <c r="M676" i="1"/>
  <c r="L660" i="1"/>
  <c r="M660" i="1"/>
  <c r="L656" i="1"/>
  <c r="L644" i="1"/>
  <c r="L632" i="1"/>
  <c r="L628" i="1"/>
  <c r="M628" i="1"/>
  <c r="L616" i="1"/>
  <c r="M616" i="1"/>
  <c r="L612" i="1"/>
  <c r="M612" i="1"/>
  <c r="L608" i="1"/>
  <c r="M608" i="1"/>
  <c r="L596" i="1"/>
  <c r="M596" i="1"/>
  <c r="L588" i="1"/>
  <c r="L564" i="1"/>
  <c r="M564" i="1"/>
  <c r="L552" i="1"/>
  <c r="M552" i="1"/>
  <c r="L548" i="1"/>
  <c r="M548" i="1"/>
  <c r="L536" i="1"/>
  <c r="M536" i="1"/>
  <c r="L524" i="1"/>
  <c r="M524" i="1"/>
  <c r="L508" i="1"/>
  <c r="L500" i="1"/>
  <c r="L492" i="1"/>
  <c r="M492" i="1"/>
  <c r="L480" i="1"/>
  <c r="M480" i="1"/>
  <c r="M476" i="1"/>
  <c r="M460" i="1"/>
  <c r="L452" i="1"/>
  <c r="L436" i="1"/>
  <c r="M436" i="1"/>
  <c r="M428" i="1"/>
  <c r="L420" i="1"/>
  <c r="M420" i="1"/>
  <c r="L408" i="1"/>
  <c r="M408" i="1"/>
  <c r="L404" i="1"/>
  <c r="M404" i="1"/>
  <c r="L388" i="1"/>
  <c r="M388" i="1"/>
  <c r="L380" i="1"/>
  <c r="L364" i="1"/>
  <c r="M360" i="1"/>
  <c r="M356" i="1"/>
  <c r="L352" i="1"/>
  <c r="C435" i="11"/>
  <c r="L119" i="1"/>
  <c r="L734" i="1"/>
  <c r="M734" i="1"/>
  <c r="L726" i="1"/>
  <c r="M726" i="1"/>
  <c r="L710" i="1"/>
  <c r="L702" i="1"/>
  <c r="M702" i="1"/>
  <c r="L694" i="1"/>
  <c r="M694" i="1"/>
  <c r="L686" i="1"/>
  <c r="M686" i="1"/>
  <c r="L678" i="1"/>
  <c r="L670" i="1"/>
  <c r="M670" i="1"/>
  <c r="L662" i="1"/>
  <c r="M662" i="1"/>
  <c r="L646" i="1"/>
  <c r="M646" i="1"/>
  <c r="L638" i="1"/>
  <c r="M638" i="1"/>
  <c r="L630" i="1"/>
  <c r="M630" i="1"/>
  <c r="L614" i="1"/>
  <c r="L606" i="1"/>
  <c r="M606" i="1"/>
  <c r="L598" i="1"/>
  <c r="M598" i="1"/>
  <c r="L582" i="1"/>
  <c r="L550" i="1"/>
  <c r="L542" i="1"/>
  <c r="M542" i="1"/>
  <c r="L526" i="1"/>
  <c r="M526" i="1"/>
  <c r="L510" i="1"/>
  <c r="M510" i="1"/>
  <c r="L494" i="1"/>
  <c r="M494" i="1"/>
  <c r="L486" i="1"/>
  <c r="M486" i="1"/>
  <c r="L478" i="1"/>
  <c r="M478" i="1"/>
  <c r="L470" i="1"/>
  <c r="M470" i="1"/>
  <c r="L454" i="1"/>
  <c r="M454" i="1"/>
  <c r="M446" i="1"/>
  <c r="L438" i="1"/>
  <c r="M438" i="1"/>
  <c r="L430" i="1"/>
  <c r="M430" i="1"/>
  <c r="L422" i="1"/>
  <c r="L414" i="1"/>
  <c r="M414" i="1"/>
  <c r="L406" i="1"/>
  <c r="M406" i="1"/>
  <c r="L390" i="1"/>
  <c r="M390" i="1"/>
  <c r="L382" i="1"/>
  <c r="M382" i="1"/>
  <c r="L374" i="1"/>
  <c r="L358" i="1"/>
  <c r="M358" i="1"/>
  <c r="M342" i="1"/>
  <c r="L334" i="1"/>
  <c r="L326" i="1"/>
  <c r="M326" i="1"/>
  <c r="L318" i="1"/>
  <c r="M318" i="1"/>
  <c r="L310" i="1"/>
  <c r="M310" i="1"/>
  <c r="L302" i="1"/>
  <c r="M302" i="1"/>
  <c r="L286" i="1"/>
  <c r="M286" i="1"/>
  <c r="L278" i="1"/>
  <c r="M278" i="1"/>
  <c r="L284" i="1"/>
  <c r="M284" i="1"/>
  <c r="M276" i="1"/>
  <c r="L348" i="1"/>
  <c r="M348" i="1"/>
  <c r="M336" i="1"/>
  <c r="L332" i="1"/>
  <c r="M332" i="1"/>
  <c r="L316" i="1"/>
  <c r="M316" i="1"/>
  <c r="L304" i="1"/>
  <c r="L300" i="1"/>
  <c r="M300" i="1"/>
  <c r="L292" i="1"/>
  <c r="M292" i="1"/>
  <c r="J729" i="1"/>
  <c r="J657" i="1"/>
  <c r="J641" i="1"/>
  <c r="J585" i="1"/>
  <c r="J545" i="1"/>
  <c r="J521" i="1"/>
  <c r="J481" i="1"/>
  <c r="J473" i="1"/>
  <c r="J465" i="1"/>
  <c r="J457" i="1"/>
  <c r="J433" i="1"/>
  <c r="J417" i="1"/>
  <c r="J409" i="1"/>
  <c r="J385" i="1"/>
  <c r="J345" i="1"/>
  <c r="J337" i="1"/>
  <c r="J321" i="1"/>
  <c r="J281" i="1"/>
  <c r="J273" i="1"/>
  <c r="J257" i="1"/>
  <c r="J441" i="1"/>
  <c r="J361" i="1"/>
  <c r="E379" i="7" s="1"/>
  <c r="E378" i="11" s="1"/>
  <c r="M25" i="1"/>
  <c r="J697" i="1"/>
  <c r="J553" i="1"/>
  <c r="J313" i="1"/>
  <c r="J233" i="1"/>
  <c r="E251" i="7" s="1"/>
  <c r="E250" i="11" s="1"/>
  <c r="L220" i="1"/>
  <c r="L212" i="1"/>
  <c r="L196" i="1"/>
  <c r="L180" i="1"/>
  <c r="L172" i="1"/>
  <c r="L164" i="1"/>
  <c r="L156" i="1"/>
  <c r="L140" i="1"/>
  <c r="L124" i="1"/>
  <c r="L108" i="1"/>
  <c r="L737" i="1"/>
  <c r="L681" i="1"/>
  <c r="L673" i="1"/>
  <c r="L649" i="1"/>
  <c r="L593" i="1"/>
  <c r="L569" i="1"/>
  <c r="L553" i="1"/>
  <c r="L521" i="1"/>
  <c r="L513" i="1"/>
  <c r="L449" i="1"/>
  <c r="L441" i="1"/>
  <c r="L433" i="1"/>
  <c r="L425" i="1"/>
  <c r="L401" i="1"/>
  <c r="L345" i="1"/>
  <c r="L289" i="1"/>
  <c r="L281" i="1"/>
  <c r="L241" i="1"/>
  <c r="J617" i="1"/>
  <c r="J425" i="1"/>
  <c r="M269" i="1"/>
  <c r="M237" i="1"/>
  <c r="M221" i="1"/>
  <c r="M213" i="1"/>
  <c r="M205" i="1"/>
  <c r="M173" i="1"/>
  <c r="M157" i="1"/>
  <c r="M149" i="1"/>
  <c r="M141" i="1"/>
  <c r="M109" i="1"/>
  <c r="M93" i="1"/>
  <c r="M85" i="1"/>
  <c r="M77" i="1"/>
  <c r="M45" i="1"/>
  <c r="M21" i="1"/>
  <c r="M706" i="1"/>
  <c r="M690" i="1"/>
  <c r="M618" i="1"/>
  <c r="M594" i="1"/>
  <c r="M586" i="1"/>
  <c r="M578" i="1"/>
  <c r="M562" i="1"/>
  <c r="M546" i="1"/>
  <c r="M530" i="1"/>
  <c r="M514" i="1"/>
  <c r="M506" i="1"/>
  <c r="M490" i="1"/>
  <c r="M474" i="1"/>
  <c r="M450" i="1"/>
  <c r="M434" i="1"/>
  <c r="O434" i="1" s="1"/>
  <c r="M418" i="1"/>
  <c r="M362" i="1"/>
  <c r="M354" i="1"/>
  <c r="M346" i="1"/>
  <c r="M330" i="1"/>
  <c r="M314" i="1"/>
  <c r="M306" i="1"/>
  <c r="M290" i="1"/>
  <c r="M242" i="1"/>
  <c r="M178" i="1"/>
  <c r="M138" i="1"/>
  <c r="M241" i="1"/>
  <c r="M185" i="1"/>
  <c r="M129" i="1"/>
  <c r="M121" i="1"/>
  <c r="M81" i="1"/>
  <c r="L141" i="1"/>
  <c r="L133" i="1"/>
  <c r="L125" i="1"/>
  <c r="L121" i="1"/>
  <c r="L117" i="1"/>
  <c r="L113" i="1"/>
  <c r="L109" i="1"/>
  <c r="M245" i="1"/>
  <c r="M236" i="1"/>
  <c r="M227" i="1"/>
  <c r="M199" i="1"/>
  <c r="M181" i="1"/>
  <c r="M172" i="1"/>
  <c r="M163" i="1"/>
  <c r="M135" i="1"/>
  <c r="M126" i="1"/>
  <c r="M117" i="1"/>
  <c r="M108" i="1"/>
  <c r="M99" i="1"/>
  <c r="M44" i="1"/>
  <c r="M82" i="1"/>
  <c r="M271" i="1"/>
  <c r="M253" i="1"/>
  <c r="M244" i="1"/>
  <c r="M235" i="1"/>
  <c r="M207" i="1"/>
  <c r="M189" i="1"/>
  <c r="M180" i="1"/>
  <c r="M143" i="1"/>
  <c r="M125" i="1"/>
  <c r="M70" i="1"/>
  <c r="M6" i="1"/>
  <c r="M261" i="1"/>
  <c r="M252" i="1"/>
  <c r="M233" i="1"/>
  <c r="M215" i="1"/>
  <c r="M197" i="1"/>
  <c r="M179" i="1"/>
  <c r="M169" i="1"/>
  <c r="M133" i="1"/>
  <c r="M124" i="1"/>
  <c r="M87" i="1"/>
  <c r="M60" i="1"/>
  <c r="M14" i="1"/>
  <c r="M194" i="1"/>
  <c r="M130" i="1"/>
  <c r="M66" i="1"/>
  <c r="L79" i="1"/>
  <c r="L75" i="1"/>
  <c r="L63" i="1"/>
  <c r="L59" i="1"/>
  <c r="L55" i="1"/>
  <c r="L47" i="1"/>
  <c r="L43" i="1"/>
  <c r="L39" i="1"/>
  <c r="L31" i="1"/>
  <c r="L27" i="1"/>
  <c r="L23" i="1"/>
  <c r="L11" i="1"/>
  <c r="L7" i="1"/>
  <c r="M260" i="1"/>
  <c r="M223" i="1"/>
  <c r="M214" i="1"/>
  <c r="M196" i="1"/>
  <c r="M168" i="1"/>
  <c r="M159" i="1"/>
  <c r="M150" i="1"/>
  <c r="M86" i="1"/>
  <c r="M31" i="1"/>
  <c r="M250" i="1"/>
  <c r="M268" i="1"/>
  <c r="M231" i="1"/>
  <c r="M195" i="1"/>
  <c r="M167" i="1"/>
  <c r="M158" i="1"/>
  <c r="M140" i="1"/>
  <c r="M103" i="1"/>
  <c r="M76" i="1"/>
  <c r="M39" i="1"/>
  <c r="M30" i="1"/>
  <c r="M114" i="1"/>
  <c r="M239" i="1"/>
  <c r="M230" i="1"/>
  <c r="M212" i="1"/>
  <c r="M175" i="1"/>
  <c r="M166" i="1"/>
  <c r="M139" i="1"/>
  <c r="M102" i="1"/>
  <c r="M75" i="1"/>
  <c r="M47" i="1"/>
  <c r="M11" i="1"/>
  <c r="M247" i="1"/>
  <c r="M238" i="1"/>
  <c r="M229" i="1"/>
  <c r="M220" i="1"/>
  <c r="M211" i="1"/>
  <c r="M165" i="1"/>
  <c r="M156" i="1"/>
  <c r="M147" i="1"/>
  <c r="M137" i="1"/>
  <c r="M119" i="1"/>
  <c r="M101" i="1"/>
  <c r="M92" i="1"/>
  <c r="M55" i="1"/>
  <c r="M46" i="1"/>
  <c r="M28" i="1"/>
  <c r="M19" i="1"/>
  <c r="M98" i="1"/>
  <c r="L77" i="1"/>
  <c r="L69" i="1"/>
  <c r="L61" i="1"/>
  <c r="L57" i="1"/>
  <c r="L53" i="1"/>
  <c r="L45" i="1"/>
  <c r="L37" i="1"/>
  <c r="L25" i="1"/>
  <c r="L21" i="1"/>
  <c r="L5" i="1"/>
  <c r="M255" i="1"/>
  <c r="M246" i="1"/>
  <c r="M228" i="1"/>
  <c r="M191" i="1"/>
  <c r="M164" i="1"/>
  <c r="M63" i="1"/>
  <c r="M54" i="1"/>
  <c r="M27" i="1"/>
  <c r="E209" i="7"/>
  <c r="E193" i="7"/>
  <c r="E192" i="11" s="1"/>
  <c r="E161" i="7"/>
  <c r="E160" i="11" s="1"/>
  <c r="D744" i="11"/>
  <c r="D686" i="11"/>
  <c r="D662" i="11"/>
  <c r="D706" i="11"/>
  <c r="D645" i="11"/>
  <c r="D726" i="11"/>
  <c r="D693" i="11"/>
  <c r="D670" i="11"/>
  <c r="D669" i="11"/>
  <c r="C636" i="11"/>
  <c r="D729" i="11"/>
  <c r="D642" i="11"/>
  <c r="D632" i="11"/>
  <c r="D648" i="11"/>
  <c r="C619" i="11"/>
  <c r="D640" i="11"/>
  <c r="D412" i="11"/>
  <c r="D401" i="11"/>
  <c r="D396" i="11"/>
  <c r="D405" i="11"/>
  <c r="D454" i="11"/>
  <c r="D397" i="11"/>
  <c r="D392" i="11"/>
  <c r="D386" i="11"/>
  <c r="D427" i="11"/>
  <c r="J738" i="1"/>
  <c r="E756" i="7" s="1"/>
  <c r="E755" i="11" s="1"/>
  <c r="J730" i="1"/>
  <c r="E748" i="7" s="1"/>
  <c r="E747" i="11" s="1"/>
  <c r="J722" i="1"/>
  <c r="E740" i="7" s="1"/>
  <c r="J714" i="1"/>
  <c r="E732" i="7" s="1"/>
  <c r="E735" i="10" s="1"/>
  <c r="J706" i="1"/>
  <c r="E724" i="7" s="1"/>
  <c r="E723" i="11" s="1"/>
  <c r="J698" i="1"/>
  <c r="E716" i="7" s="1"/>
  <c r="J690" i="1"/>
  <c r="E708" i="7" s="1"/>
  <c r="J682" i="1"/>
  <c r="E700" i="7" s="1"/>
  <c r="J674" i="1"/>
  <c r="E692" i="7" s="1"/>
  <c r="J666" i="1"/>
  <c r="E684" i="7" s="1"/>
  <c r="J658" i="1"/>
  <c r="E676" i="7" s="1"/>
  <c r="J650" i="1"/>
  <c r="E668" i="7" s="1"/>
  <c r="E671" i="10" s="1"/>
  <c r="J642" i="1"/>
  <c r="E660" i="7" s="1"/>
  <c r="E659" i="11" s="1"/>
  <c r="J634" i="1"/>
  <c r="E652" i="7" s="1"/>
  <c r="J626" i="1"/>
  <c r="E644" i="7" s="1"/>
  <c r="E647" i="10" s="1"/>
  <c r="J618" i="1"/>
  <c r="E636" i="7" s="1"/>
  <c r="J610" i="1"/>
  <c r="E628" i="7" s="1"/>
  <c r="J602" i="1"/>
  <c r="E620" i="7" s="1"/>
  <c r="J594" i="1"/>
  <c r="E612" i="7" s="1"/>
  <c r="J586" i="1"/>
  <c r="E604" i="7" s="1"/>
  <c r="J578" i="1"/>
  <c r="E596" i="7" s="1"/>
  <c r="E599" i="10" s="1"/>
  <c r="J570" i="1"/>
  <c r="E588" i="7" s="1"/>
  <c r="E587" i="11" s="1"/>
  <c r="J562" i="1"/>
  <c r="E580" i="7" s="1"/>
  <c r="J554" i="1"/>
  <c r="E572" i="7" s="1"/>
  <c r="J546" i="1"/>
  <c r="E564" i="7" s="1"/>
  <c r="J538" i="1"/>
  <c r="E556" i="7" s="1"/>
  <c r="E559" i="10" s="1"/>
  <c r="J530" i="1"/>
  <c r="E548" i="7" s="1"/>
  <c r="E547" i="11" s="1"/>
  <c r="J522" i="1"/>
  <c r="E540" i="7" s="1"/>
  <c r="E543" i="10" s="1"/>
  <c r="J514" i="1"/>
  <c r="E532" i="7" s="1"/>
  <c r="E535" i="10" s="1"/>
  <c r="J506" i="1"/>
  <c r="E524" i="7" s="1"/>
  <c r="E523" i="11" s="1"/>
  <c r="J498" i="1"/>
  <c r="E516" i="7" s="1"/>
  <c r="J490" i="1"/>
  <c r="E508" i="7" s="1"/>
  <c r="J482" i="1"/>
  <c r="E500" i="7" s="1"/>
  <c r="J474" i="1"/>
  <c r="E492" i="7" s="1"/>
  <c r="E495" i="10" s="1"/>
  <c r="J466" i="1"/>
  <c r="E484" i="7" s="1"/>
  <c r="E487" i="10" s="1"/>
  <c r="J458" i="1"/>
  <c r="E476" i="7" s="1"/>
  <c r="J450" i="1"/>
  <c r="E468" i="7" s="1"/>
  <c r="J442" i="1"/>
  <c r="E460" i="7" s="1"/>
  <c r="J434" i="1"/>
  <c r="E452" i="7" s="1"/>
  <c r="J426" i="1"/>
  <c r="E444" i="7" s="1"/>
  <c r="E443" i="11" s="1"/>
  <c r="J418" i="1"/>
  <c r="E436" i="7" s="1"/>
  <c r="E439" i="10" s="1"/>
  <c r="J410" i="1"/>
  <c r="E428" i="7" s="1"/>
  <c r="E431" i="10" s="1"/>
  <c r="J402" i="1"/>
  <c r="E420" i="7" s="1"/>
  <c r="E423" i="10" s="1"/>
  <c r="J394" i="1"/>
  <c r="E412" i="7" s="1"/>
  <c r="E415" i="10" s="1"/>
  <c r="J386" i="1"/>
  <c r="E404" i="7" s="1"/>
  <c r="E407" i="10" s="1"/>
  <c r="J378" i="1"/>
  <c r="E396" i="7" s="1"/>
  <c r="J370" i="1"/>
  <c r="E388" i="7" s="1"/>
  <c r="J362" i="1"/>
  <c r="E380" i="7" s="1"/>
  <c r="E379" i="11" s="1"/>
  <c r="J354" i="1"/>
  <c r="E372" i="7" s="1"/>
  <c r="E371" i="11" s="1"/>
  <c r="J346" i="1"/>
  <c r="E364" i="7" s="1"/>
  <c r="J338" i="1"/>
  <c r="E356" i="7" s="1"/>
  <c r="E355" i="11" s="1"/>
  <c r="J330" i="1"/>
  <c r="E348" i="7" s="1"/>
  <c r="J322" i="1"/>
  <c r="E340" i="7" s="1"/>
  <c r="E339" i="11" s="1"/>
  <c r="J314" i="1"/>
  <c r="E332" i="7" s="1"/>
  <c r="E331" i="11" s="1"/>
  <c r="J306" i="1"/>
  <c r="E324" i="7" s="1"/>
  <c r="J298" i="1"/>
  <c r="E316" i="7" s="1"/>
  <c r="E315" i="11" s="1"/>
  <c r="J290" i="1"/>
  <c r="E308" i="7" s="1"/>
  <c r="E307" i="11" s="1"/>
  <c r="J282" i="1"/>
  <c r="E300" i="7" s="1"/>
  <c r="J274" i="1"/>
  <c r="E292" i="7" s="1"/>
  <c r="E291" i="11" s="1"/>
  <c r="J266" i="1"/>
  <c r="E284" i="7" s="1"/>
  <c r="J258" i="1"/>
  <c r="E276" i="7" s="1"/>
  <c r="E275" i="11" s="1"/>
  <c r="J250" i="1"/>
  <c r="E268" i="7" s="1"/>
  <c r="E267" i="11" s="1"/>
  <c r="J242" i="1"/>
  <c r="E260" i="7" s="1"/>
  <c r="E259" i="11" s="1"/>
  <c r="J234" i="1"/>
  <c r="E252" i="7" s="1"/>
  <c r="E251" i="11" s="1"/>
  <c r="J226" i="1"/>
  <c r="E244" i="7" s="1"/>
  <c r="E243" i="11" s="1"/>
  <c r="J218" i="1"/>
  <c r="E236" i="7" s="1"/>
  <c r="J210" i="1"/>
  <c r="E228" i="7" s="1"/>
  <c r="E227" i="11" s="1"/>
  <c r="J202" i="1"/>
  <c r="E220" i="7" s="1"/>
  <c r="J170" i="1"/>
  <c r="E188" i="7" s="1"/>
  <c r="J154" i="1"/>
  <c r="E172" i="7" s="1"/>
  <c r="E171" i="11" s="1"/>
  <c r="J146" i="1"/>
  <c r="E164" i="7" s="1"/>
  <c r="E163" i="11" s="1"/>
  <c r="J159" i="1"/>
  <c r="M2" i="1"/>
  <c r="L2" i="1"/>
  <c r="G3" i="7"/>
  <c r="R731" i="7"/>
  <c r="D6" i="10"/>
  <c r="C6" i="10"/>
  <c r="D2" i="11"/>
  <c r="B6" i="10"/>
  <c r="B2" i="11"/>
  <c r="V633" i="11"/>
  <c r="X633" i="11" s="1"/>
  <c r="V666" i="11"/>
  <c r="X666" i="11" s="1"/>
  <c r="V626" i="11"/>
  <c r="X626" i="11" s="1"/>
  <c r="V512" i="11"/>
  <c r="X512" i="11" s="1"/>
  <c r="B568" i="11"/>
  <c r="D562" i="11"/>
  <c r="B495" i="11"/>
  <c r="R488" i="7"/>
  <c r="AG487" i="11"/>
  <c r="E669" i="11"/>
  <c r="B423" i="11"/>
  <c r="R305" i="7"/>
  <c r="D747" i="11"/>
  <c r="R629" i="7"/>
  <c r="B446" i="11"/>
  <c r="R241" i="7"/>
  <c r="R147" i="7"/>
  <c r="B753" i="11"/>
  <c r="R515" i="7"/>
  <c r="D453" i="11"/>
  <c r="R660" i="7"/>
  <c r="E636" i="11"/>
  <c r="E631" i="11"/>
  <c r="E604" i="11"/>
  <c r="B479" i="11"/>
  <c r="D447" i="11"/>
  <c r="D443" i="11"/>
  <c r="R263" i="7"/>
  <c r="B592" i="11"/>
  <c r="B473" i="11"/>
  <c r="E456" i="11"/>
  <c r="B408" i="11"/>
  <c r="R144" i="7"/>
  <c r="E740" i="11"/>
  <c r="R54" i="7"/>
  <c r="AG746" i="11"/>
  <c r="R747" i="7"/>
  <c r="R567" i="7"/>
  <c r="E566" i="11"/>
  <c r="B488" i="11"/>
  <c r="D416" i="11"/>
  <c r="R95" i="7"/>
  <c r="AG636" i="11"/>
  <c r="R637" i="7"/>
  <c r="R69" i="7"/>
  <c r="D730" i="11"/>
  <c r="R550" i="7"/>
  <c r="B523" i="11"/>
  <c r="R74" i="7"/>
  <c r="R589" i="7"/>
  <c r="R544" i="7"/>
  <c r="R475" i="7"/>
  <c r="B424" i="11"/>
  <c r="R199" i="7"/>
  <c r="AG740" i="11"/>
  <c r="R230" i="7"/>
  <c r="R143" i="7"/>
  <c r="AG748" i="11"/>
  <c r="B530" i="11"/>
  <c r="R124" i="7"/>
  <c r="R86" i="7"/>
  <c r="B504" i="11"/>
  <c r="B483" i="11"/>
  <c r="B448" i="11"/>
  <c r="R401" i="7"/>
  <c r="R451" i="7"/>
  <c r="V627" i="11"/>
  <c r="X627" i="11" s="1"/>
  <c r="R149" i="7"/>
  <c r="AG671" i="11"/>
  <c r="V669" i="11"/>
  <c r="X669" i="11" s="1"/>
  <c r="V628" i="11"/>
  <c r="X628" i="11" s="1"/>
  <c r="G802" i="10"/>
  <c r="G786" i="10"/>
  <c r="G770" i="10"/>
  <c r="G803" i="10"/>
  <c r="G804" i="10"/>
  <c r="G799" i="10"/>
  <c r="G801" i="10"/>
  <c r="R131" i="7"/>
  <c r="G764" i="10"/>
  <c r="B149" i="10"/>
  <c r="B688" i="11"/>
  <c r="B682" i="11"/>
  <c r="B644" i="11"/>
  <c r="D595" i="11"/>
  <c r="AG595" i="11"/>
  <c r="B540" i="11"/>
  <c r="B490" i="11"/>
  <c r="R730" i="7"/>
  <c r="D721" i="11"/>
  <c r="D689" i="11"/>
  <c r="R638" i="7"/>
  <c r="D637" i="11"/>
  <c r="D620" i="11"/>
  <c r="C617" i="11"/>
  <c r="B614" i="11"/>
  <c r="D593" i="11"/>
  <c r="D550" i="11"/>
  <c r="R551" i="7"/>
  <c r="B520" i="11"/>
  <c r="B150" i="10"/>
  <c r="B741" i="11"/>
  <c r="R699" i="7"/>
  <c r="D698" i="11"/>
  <c r="E660" i="11"/>
  <c r="D604" i="11"/>
  <c r="D539" i="11"/>
  <c r="R540" i="7"/>
  <c r="B536" i="11"/>
  <c r="D506" i="11"/>
  <c r="R507" i="7"/>
  <c r="D722" i="11"/>
  <c r="B557" i="11"/>
  <c r="B548" i="11"/>
  <c r="D511" i="11"/>
  <c r="D666" i="11"/>
  <c r="B654" i="11"/>
  <c r="B651" i="11"/>
  <c r="B634" i="11"/>
  <c r="D519" i="11"/>
  <c r="D480" i="11"/>
  <c r="D456" i="11"/>
  <c r="AG456" i="11"/>
  <c r="B671" i="11"/>
  <c r="B646" i="11"/>
  <c r="D641" i="11"/>
  <c r="B589" i="11"/>
  <c r="B544" i="11"/>
  <c r="C740" i="11"/>
  <c r="B715" i="11"/>
  <c r="R586" i="7"/>
  <c r="D565" i="11"/>
  <c r="B526" i="11"/>
  <c r="B524" i="11"/>
  <c r="D507" i="11"/>
  <c r="R508" i="7"/>
  <c r="B463" i="11"/>
  <c r="E741" i="11"/>
  <c r="R668" i="7"/>
  <c r="D667" i="11"/>
  <c r="R604" i="7"/>
  <c r="D603" i="11"/>
  <c r="B547" i="11"/>
  <c r="B512" i="11"/>
  <c r="E464" i="11"/>
  <c r="D406" i="11"/>
  <c r="R301" i="7"/>
  <c r="B640" i="11"/>
  <c r="R545" i="7"/>
  <c r="B432" i="11"/>
  <c r="R360" i="7"/>
  <c r="R285" i="7"/>
  <c r="R197" i="7"/>
  <c r="E470" i="11"/>
  <c r="D440" i="11"/>
  <c r="R441" i="7"/>
  <c r="AG438" i="11"/>
  <c r="B404" i="11"/>
  <c r="E620" i="11"/>
  <c r="B588" i="11"/>
  <c r="R572" i="7"/>
  <c r="E448" i="11"/>
  <c r="R435" i="7"/>
  <c r="B624" i="11"/>
  <c r="D610" i="11"/>
  <c r="R449" i="7"/>
  <c r="D448" i="11"/>
  <c r="R356" i="7"/>
  <c r="R334" i="7"/>
  <c r="R322" i="7"/>
  <c r="B398" i="11"/>
  <c r="B716" i="11"/>
  <c r="B703" i="11"/>
  <c r="D690" i="11"/>
  <c r="D658" i="11"/>
  <c r="B618" i="11"/>
  <c r="D611" i="11"/>
  <c r="AD411" i="11"/>
  <c r="D684" i="11"/>
  <c r="B652" i="11"/>
  <c r="AG732" i="11"/>
  <c r="D732" i="11"/>
  <c r="D727" i="11"/>
  <c r="D596" i="11"/>
  <c r="R510" i="7"/>
  <c r="R342" i="7"/>
  <c r="R328" i="7"/>
  <c r="R280" i="7"/>
  <c r="R179" i="7"/>
  <c r="R151" i="7"/>
  <c r="R423" i="7"/>
  <c r="V467" i="11"/>
  <c r="X467" i="11" s="1"/>
  <c r="R175" i="7"/>
  <c r="V499" i="11"/>
  <c r="X499" i="11" s="1"/>
  <c r="V401" i="11"/>
  <c r="X401" i="11" s="1"/>
  <c r="R287" i="7"/>
  <c r="R173" i="7"/>
  <c r="V729" i="11"/>
  <c r="X729" i="11" s="1"/>
  <c r="V691" i="11"/>
  <c r="X691" i="11" s="1"/>
  <c r="V459" i="11"/>
  <c r="X459" i="11" s="1"/>
  <c r="V397" i="11"/>
  <c r="X397" i="11" s="1"/>
  <c r="V387" i="11"/>
  <c r="X387" i="11" s="1"/>
  <c r="E462" i="11"/>
  <c r="B427" i="11"/>
  <c r="R119" i="7"/>
  <c r="B750" i="11"/>
  <c r="C685" i="11"/>
  <c r="B684" i="11"/>
  <c r="AD664" i="11"/>
  <c r="B664" i="11"/>
  <c r="B661" i="11"/>
  <c r="B563" i="11"/>
  <c r="B539" i="11"/>
  <c r="B748" i="11"/>
  <c r="E703" i="11"/>
  <c r="C700" i="11"/>
  <c r="D653" i="11"/>
  <c r="B642" i="11"/>
  <c r="B454" i="11"/>
  <c r="AG754" i="11"/>
  <c r="R755" i="7"/>
  <c r="B730" i="11"/>
  <c r="E618" i="11"/>
  <c r="E589" i="11"/>
  <c r="C588" i="11"/>
  <c r="R93" i="7"/>
  <c r="C749" i="11"/>
  <c r="C719" i="11"/>
  <c r="C717" i="11"/>
  <c r="B714" i="11"/>
  <c r="B711" i="11"/>
  <c r="C705" i="11"/>
  <c r="E701" i="11"/>
  <c r="R553" i="7"/>
  <c r="AG552" i="11"/>
  <c r="D538" i="11"/>
  <c r="B534" i="11"/>
  <c r="B515" i="11"/>
  <c r="R132" i="7"/>
  <c r="C153" i="10"/>
  <c r="C739" i="11"/>
  <c r="C663" i="11"/>
  <c r="C634" i="11"/>
  <c r="C622" i="11"/>
  <c r="D607" i="11"/>
  <c r="B562" i="11"/>
  <c r="D560" i="11"/>
  <c r="B489" i="11"/>
  <c r="B426" i="11"/>
  <c r="D424" i="11"/>
  <c r="B392" i="11"/>
  <c r="C152" i="10"/>
  <c r="R159" i="7"/>
  <c r="E726" i="11"/>
  <c r="B723" i="11"/>
  <c r="E718" i="11"/>
  <c r="C675" i="11"/>
  <c r="E670" i="11"/>
  <c r="D635" i="11"/>
  <c r="C613" i="11"/>
  <c r="AG587" i="11"/>
  <c r="R588" i="7"/>
  <c r="C732" i="11"/>
  <c r="B731" i="11"/>
  <c r="AD710" i="11"/>
  <c r="AF710" i="11" s="1"/>
  <c r="AL710" i="11" s="1"/>
  <c r="B710" i="11"/>
  <c r="C628" i="11"/>
  <c r="B450" i="11"/>
  <c r="R116" i="7"/>
  <c r="B746" i="11"/>
  <c r="B712" i="11"/>
  <c r="AD660" i="11"/>
  <c r="B660" i="11"/>
  <c r="R56" i="7"/>
  <c r="C149" i="10"/>
  <c r="C151" i="10"/>
  <c r="D751" i="11"/>
  <c r="R752" i="7"/>
  <c r="B747" i="11"/>
  <c r="D741" i="11"/>
  <c r="B725" i="11"/>
  <c r="E709" i="11"/>
  <c r="C698" i="11"/>
  <c r="B697" i="11"/>
  <c r="D692" i="11"/>
  <c r="C670" i="11"/>
  <c r="E668" i="11"/>
  <c r="B667" i="11"/>
  <c r="D482" i="11"/>
  <c r="R483" i="7"/>
  <c r="D479" i="11"/>
  <c r="B403" i="11"/>
  <c r="R82" i="7"/>
  <c r="B728" i="11"/>
  <c r="C701" i="11"/>
  <c r="D699" i="11"/>
  <c r="B686" i="11"/>
  <c r="AD668" i="11"/>
  <c r="B668" i="11"/>
  <c r="C648" i="11"/>
  <c r="C629" i="11"/>
  <c r="C604" i="11"/>
  <c r="R295" i="7"/>
  <c r="R89" i="7"/>
  <c r="C742" i="11"/>
  <c r="B737" i="11"/>
  <c r="AD734" i="11"/>
  <c r="B734" i="11"/>
  <c r="C724" i="11"/>
  <c r="B701" i="11"/>
  <c r="C680" i="11"/>
  <c r="D652" i="11"/>
  <c r="D437" i="11"/>
  <c r="D735" i="11"/>
  <c r="R736" i="7"/>
  <c r="R676" i="7"/>
  <c r="D675" i="11"/>
  <c r="D649" i="11"/>
  <c r="C599" i="11"/>
  <c r="D553" i="11"/>
  <c r="R554" i="7"/>
  <c r="E501" i="11"/>
  <c r="D478" i="11"/>
  <c r="R465" i="7"/>
  <c r="AG464" i="11"/>
  <c r="D150" i="10"/>
  <c r="D149" i="10"/>
  <c r="D153" i="10"/>
  <c r="D152" i="10"/>
  <c r="D151" i="10"/>
  <c r="D743" i="11"/>
  <c r="D724" i="11"/>
  <c r="B717" i="11"/>
  <c r="B698" i="11"/>
  <c r="C695" i="11"/>
  <c r="E692" i="11"/>
  <c r="B691" i="11"/>
  <c r="B687" i="11"/>
  <c r="B680" i="11"/>
  <c r="B674" i="11"/>
  <c r="D668" i="11"/>
  <c r="B648" i="11"/>
  <c r="D639" i="11"/>
  <c r="C626" i="11"/>
  <c r="B622" i="11"/>
  <c r="C606" i="11"/>
  <c r="B583" i="11"/>
  <c r="B579" i="11"/>
  <c r="AD552" i="11"/>
  <c r="E495" i="11"/>
  <c r="B464" i="11"/>
  <c r="D414" i="11"/>
  <c r="AG400" i="11"/>
  <c r="B399" i="11"/>
  <c r="R276" i="7"/>
  <c r="B745" i="11"/>
  <c r="C751" i="11"/>
  <c r="E742" i="11"/>
  <c r="C733" i="11"/>
  <c r="B732" i="11"/>
  <c r="D725" i="11"/>
  <c r="D702" i="11"/>
  <c r="E700" i="11"/>
  <c r="D682" i="11"/>
  <c r="D679" i="11"/>
  <c r="B678" i="11"/>
  <c r="B662" i="11"/>
  <c r="B656" i="11"/>
  <c r="D650" i="11"/>
  <c r="C637" i="11"/>
  <c r="B636" i="11"/>
  <c r="B627" i="11"/>
  <c r="E612" i="11"/>
  <c r="B611" i="11"/>
  <c r="B590" i="11"/>
  <c r="C580" i="11"/>
  <c r="B571" i="11"/>
  <c r="R542" i="7"/>
  <c r="AG541" i="11"/>
  <c r="R494" i="7"/>
  <c r="D493" i="11"/>
  <c r="D490" i="11"/>
  <c r="R491" i="7"/>
  <c r="R457" i="7"/>
  <c r="B445" i="11"/>
  <c r="R215" i="7"/>
  <c r="R212" i="7"/>
  <c r="B744" i="11"/>
  <c r="B736" i="11"/>
  <c r="E734" i="11"/>
  <c r="B727" i="11"/>
  <c r="C725" i="11"/>
  <c r="B718" i="11"/>
  <c r="C712" i="11"/>
  <c r="D708" i="11"/>
  <c r="B704" i="11"/>
  <c r="D700" i="11"/>
  <c r="C686" i="11"/>
  <c r="R684" i="7"/>
  <c r="D683" i="11"/>
  <c r="C679" i="11"/>
  <c r="D673" i="11"/>
  <c r="B672" i="11"/>
  <c r="C669" i="11"/>
  <c r="B637" i="11"/>
  <c r="C621" i="11"/>
  <c r="AD620" i="11"/>
  <c r="AF620" i="11" s="1"/>
  <c r="AL620" i="11" s="1"/>
  <c r="B620" i="11"/>
  <c r="C614" i="11"/>
  <c r="D612" i="11"/>
  <c r="AG585" i="11"/>
  <c r="B584" i="11"/>
  <c r="B580" i="11"/>
  <c r="B576" i="11"/>
  <c r="D569" i="11"/>
  <c r="D561" i="11"/>
  <c r="R562" i="7"/>
  <c r="B552" i="11"/>
  <c r="D420" i="11"/>
  <c r="R421" i="7"/>
  <c r="B412" i="11"/>
  <c r="R118" i="7"/>
  <c r="B755" i="11"/>
  <c r="AD754" i="11"/>
  <c r="B754" i="11"/>
  <c r="B749" i="11"/>
  <c r="C738" i="11"/>
  <c r="C723" i="11"/>
  <c r="D713" i="11"/>
  <c r="D694" i="11"/>
  <c r="C693" i="11"/>
  <c r="D687" i="11"/>
  <c r="D674" i="11"/>
  <c r="B663" i="11"/>
  <c r="B647" i="11"/>
  <c r="D644" i="11"/>
  <c r="D618" i="11"/>
  <c r="D601" i="11"/>
  <c r="AG575" i="11"/>
  <c r="R576" i="7"/>
  <c r="D575" i="11"/>
  <c r="D528" i="11"/>
  <c r="B525" i="11"/>
  <c r="R503" i="7"/>
  <c r="D502" i="11"/>
  <c r="B499" i="11"/>
  <c r="B496" i="11"/>
  <c r="B466" i="11"/>
  <c r="B451" i="11"/>
  <c r="R409" i="7"/>
  <c r="AG408" i="11"/>
  <c r="B391" i="11"/>
  <c r="C389" i="11"/>
  <c r="R231" i="7"/>
  <c r="R216" i="7"/>
  <c r="R200" i="7"/>
  <c r="C729" i="11"/>
  <c r="D723" i="11"/>
  <c r="AD722" i="11"/>
  <c r="B722" i="11"/>
  <c r="B721" i="11"/>
  <c r="D718" i="11"/>
  <c r="D705" i="11"/>
  <c r="C699" i="11"/>
  <c r="C691" i="11"/>
  <c r="B690" i="11"/>
  <c r="C687" i="11"/>
  <c r="D676" i="11"/>
  <c r="B675" i="11"/>
  <c r="D655" i="11"/>
  <c r="B643" i="11"/>
  <c r="C640" i="11"/>
  <c r="C632" i="11"/>
  <c r="R630" i="7"/>
  <c r="D629" i="11"/>
  <c r="B628" i="11"/>
  <c r="B621" i="11"/>
  <c r="B613" i="11"/>
  <c r="C611" i="11"/>
  <c r="B610" i="11"/>
  <c r="B606" i="11"/>
  <c r="B604" i="11"/>
  <c r="B600" i="11"/>
  <c r="R598" i="7"/>
  <c r="D597" i="11"/>
  <c r="B591" i="11"/>
  <c r="D580" i="11"/>
  <c r="B572" i="11"/>
  <c r="R564" i="7"/>
  <c r="D563" i="11"/>
  <c r="D551" i="11"/>
  <c r="D533" i="11"/>
  <c r="D525" i="11"/>
  <c r="R526" i="7"/>
  <c r="B501" i="11"/>
  <c r="D499" i="11"/>
  <c r="B487" i="11"/>
  <c r="R473" i="7"/>
  <c r="AG472" i="11"/>
  <c r="B471" i="11"/>
  <c r="B460" i="11"/>
  <c r="R417" i="7"/>
  <c r="AG416" i="11"/>
  <c r="E400" i="11"/>
  <c r="D390" i="11"/>
  <c r="AD387" i="11"/>
  <c r="B387" i="11"/>
  <c r="R337" i="7"/>
  <c r="R267" i="7"/>
  <c r="R223" i="7"/>
  <c r="R181" i="7"/>
  <c r="R153" i="7"/>
  <c r="C638" i="11"/>
  <c r="AG627" i="11"/>
  <c r="D627" i="11"/>
  <c r="B626" i="11"/>
  <c r="D623" i="11"/>
  <c r="R620" i="7"/>
  <c r="D619" i="11"/>
  <c r="B607" i="11"/>
  <c r="D602" i="11"/>
  <c r="D590" i="11"/>
  <c r="D576" i="11"/>
  <c r="R577" i="7"/>
  <c r="D526" i="11"/>
  <c r="D515" i="11"/>
  <c r="B514" i="11"/>
  <c r="D503" i="11"/>
  <c r="B476" i="11"/>
  <c r="D470" i="11"/>
  <c r="AD454" i="11"/>
  <c r="B453" i="11"/>
  <c r="E446" i="11"/>
  <c r="D432" i="11"/>
  <c r="R433" i="7"/>
  <c r="D404" i="11"/>
  <c r="R405" i="7"/>
  <c r="R270" i="7"/>
  <c r="R172" i="7"/>
  <c r="C741" i="11"/>
  <c r="B740" i="11"/>
  <c r="B739" i="11"/>
  <c r="B738" i="11"/>
  <c r="B724" i="11"/>
  <c r="E720" i="11"/>
  <c r="R702" i="7"/>
  <c r="D701" i="11"/>
  <c r="B700" i="11"/>
  <c r="D697" i="11"/>
  <c r="AD692" i="11"/>
  <c r="AF692" i="11" s="1"/>
  <c r="AL692" i="11" s="1"/>
  <c r="B692" i="11"/>
  <c r="B685" i="11"/>
  <c r="C674" i="11"/>
  <c r="B669" i="11"/>
  <c r="D663" i="11"/>
  <c r="C656" i="11"/>
  <c r="C645" i="11"/>
  <c r="B638" i="11"/>
  <c r="D634" i="11"/>
  <c r="C627" i="11"/>
  <c r="C623" i="11"/>
  <c r="D594" i="11"/>
  <c r="B578" i="11"/>
  <c r="B573" i="11"/>
  <c r="D523" i="11"/>
  <c r="B506" i="11"/>
  <c r="B500" i="11"/>
  <c r="R495" i="7"/>
  <c r="D494" i="11"/>
  <c r="D491" i="11"/>
  <c r="D483" i="11"/>
  <c r="R469" i="7"/>
  <c r="AD468" i="11"/>
  <c r="B461" i="11"/>
  <c r="E454" i="11"/>
  <c r="D446" i="11"/>
  <c r="B436" i="11"/>
  <c r="R429" i="7"/>
  <c r="AG422" i="11"/>
  <c r="B406" i="11"/>
  <c r="B386" i="11"/>
  <c r="B384" i="11"/>
  <c r="R345" i="7"/>
  <c r="R160" i="7"/>
  <c r="B742" i="11"/>
  <c r="R644" i="7"/>
  <c r="D643" i="11"/>
  <c r="C639" i="11"/>
  <c r="C631" i="11"/>
  <c r="B616" i="11"/>
  <c r="R614" i="7"/>
  <c r="D613" i="11"/>
  <c r="AD574" i="11"/>
  <c r="B574" i="11"/>
  <c r="B556" i="11"/>
  <c r="C538" i="11"/>
  <c r="B519" i="11"/>
  <c r="R518" i="7"/>
  <c r="D517" i="11"/>
  <c r="B507" i="11"/>
  <c r="R499" i="7"/>
  <c r="D498" i="11"/>
  <c r="D495" i="11"/>
  <c r="E478" i="11"/>
  <c r="D462" i="11"/>
  <c r="AD447" i="11"/>
  <c r="B430" i="11"/>
  <c r="B389" i="11"/>
  <c r="R288" i="7"/>
  <c r="R278" i="7"/>
  <c r="R236" i="7"/>
  <c r="R176" i="7"/>
  <c r="R163" i="7"/>
  <c r="D549" i="11"/>
  <c r="B659" i="11"/>
  <c r="B658" i="11"/>
  <c r="C655" i="11"/>
  <c r="R652" i="7"/>
  <c r="D651" i="11"/>
  <c r="B650" i="11"/>
  <c r="C643" i="11"/>
  <c r="B639" i="11"/>
  <c r="B631" i="11"/>
  <c r="C624" i="11"/>
  <c r="B612" i="11"/>
  <c r="C608" i="11"/>
  <c r="B595" i="11"/>
  <c r="B586" i="11"/>
  <c r="B558" i="11"/>
  <c r="AG549" i="11"/>
  <c r="AG543" i="11"/>
  <c r="B541" i="11"/>
  <c r="B532" i="11"/>
  <c r="D522" i="11"/>
  <c r="R523" i="7"/>
  <c r="B510" i="11"/>
  <c r="C504" i="11"/>
  <c r="B492" i="11"/>
  <c r="E483" i="11"/>
  <c r="AD432" i="11"/>
  <c r="E408" i="11"/>
  <c r="B397" i="11"/>
  <c r="B394" i="11"/>
  <c r="R352" i="7"/>
  <c r="R306" i="7"/>
  <c r="R249" i="7"/>
  <c r="R239" i="7"/>
  <c r="R164" i="7"/>
  <c r="D543" i="11"/>
  <c r="D450" i="11"/>
  <c r="R298" i="7"/>
  <c r="R294" i="7"/>
  <c r="R293" i="7"/>
  <c r="R275" i="7"/>
  <c r="R243" i="7"/>
  <c r="R204" i="7"/>
  <c r="R186" i="7"/>
  <c r="R165" i="7"/>
  <c r="V659" i="11"/>
  <c r="X659" i="11" s="1"/>
  <c r="D628" i="11"/>
  <c r="C387" i="11"/>
  <c r="B581" i="11"/>
  <c r="D579" i="11"/>
  <c r="D573" i="11"/>
  <c r="B550" i="11"/>
  <c r="AG507" i="11"/>
  <c r="D501" i="11"/>
  <c r="B442" i="11"/>
  <c r="E430" i="11"/>
  <c r="E422" i="11"/>
  <c r="B418" i="11"/>
  <c r="C395" i="11"/>
  <c r="R167" i="7"/>
  <c r="V730" i="11"/>
  <c r="X730" i="11" s="1"/>
  <c r="C616" i="11"/>
  <c r="B575" i="11"/>
  <c r="R535" i="7"/>
  <c r="D534" i="11"/>
  <c r="B527" i="11"/>
  <c r="C501" i="11"/>
  <c r="B484" i="11"/>
  <c r="B481" i="11"/>
  <c r="AD478" i="11"/>
  <c r="B477" i="11"/>
  <c r="AD462" i="11"/>
  <c r="D430" i="11"/>
  <c r="B419" i="11"/>
  <c r="R411" i="7"/>
  <c r="AD404" i="11"/>
  <c r="R336" i="7"/>
  <c r="R265" i="7"/>
  <c r="B402" i="11"/>
  <c r="E727" i="11"/>
  <c r="B726" i="11"/>
  <c r="D715" i="11"/>
  <c r="R710" i="7"/>
  <c r="D709" i="11"/>
  <c r="D707" i="11"/>
  <c r="B702" i="11"/>
  <c r="E696" i="11"/>
  <c r="B670" i="11"/>
  <c r="D657" i="11"/>
  <c r="C653" i="11"/>
  <c r="B629" i="11"/>
  <c r="B608" i="11"/>
  <c r="C597" i="11"/>
  <c r="C587" i="11"/>
  <c r="E574" i="11"/>
  <c r="AD510" i="11"/>
  <c r="AD460" i="11"/>
  <c r="B405" i="11"/>
  <c r="B395" i="11"/>
  <c r="R290" i="7"/>
  <c r="R268" i="7"/>
  <c r="R257" i="7"/>
  <c r="R228" i="7"/>
  <c r="R205" i="7"/>
  <c r="R156" i="7"/>
  <c r="D748" i="11"/>
  <c r="E736" i="11"/>
  <c r="E728" i="11"/>
  <c r="D661" i="11"/>
  <c r="D659" i="11"/>
  <c r="C635" i="11"/>
  <c r="D631" i="11"/>
  <c r="D609" i="11"/>
  <c r="V576" i="11"/>
  <c r="X576" i="11" s="1"/>
  <c r="D545" i="11"/>
  <c r="D512" i="11"/>
  <c r="B153" i="10"/>
  <c r="B152" i="10"/>
  <c r="B151" i="10"/>
  <c r="C716" i="11"/>
  <c r="C715" i="11"/>
  <c r="C709" i="11"/>
  <c r="AD708" i="11"/>
  <c r="AF708" i="11" s="1"/>
  <c r="AL708" i="11" s="1"/>
  <c r="B708" i="11"/>
  <c r="B694" i="11"/>
  <c r="B683" i="11"/>
  <c r="C677" i="11"/>
  <c r="B676" i="11"/>
  <c r="C666" i="11"/>
  <c r="B665" i="11"/>
  <c r="C657" i="11"/>
  <c r="C654" i="11"/>
  <c r="B653" i="11"/>
  <c r="D647" i="11"/>
  <c r="D615" i="11"/>
  <c r="D605" i="11"/>
  <c r="B602" i="11"/>
  <c r="B597" i="11"/>
  <c r="AD594" i="11"/>
  <c r="B594" i="11"/>
  <c r="C589" i="11"/>
  <c r="B587" i="11"/>
  <c r="B582" i="11"/>
  <c r="R347" i="7"/>
  <c r="R229" i="7"/>
  <c r="R222" i="7"/>
  <c r="R184" i="7"/>
  <c r="R157" i="7"/>
  <c r="C753" i="11"/>
  <c r="C707" i="11"/>
  <c r="D671" i="11"/>
  <c r="B635" i="11"/>
  <c r="D625" i="11"/>
  <c r="V605" i="11"/>
  <c r="X605" i="11" s="1"/>
  <c r="D599" i="11"/>
  <c r="B565" i="11"/>
  <c r="D717" i="11"/>
  <c r="D710" i="11"/>
  <c r="R692" i="7"/>
  <c r="D691" i="11"/>
  <c r="D685" i="11"/>
  <c r="C667" i="11"/>
  <c r="B666" i="11"/>
  <c r="C661" i="11"/>
  <c r="D660" i="11"/>
  <c r="D626" i="11"/>
  <c r="R622" i="7"/>
  <c r="D621" i="11"/>
  <c r="C605" i="11"/>
  <c r="B603" i="11"/>
  <c r="B598" i="11"/>
  <c r="B596" i="11"/>
  <c r="D578" i="11"/>
  <c r="R467" i="7"/>
  <c r="B452" i="11"/>
  <c r="B429" i="11"/>
  <c r="B388" i="11"/>
  <c r="R291" i="7"/>
  <c r="R247" i="7"/>
  <c r="R234" i="7"/>
  <c r="D740" i="11"/>
  <c r="V724" i="11"/>
  <c r="X724" i="11" s="1"/>
  <c r="C720" i="11"/>
  <c r="B681" i="11"/>
  <c r="B677" i="11"/>
  <c r="C671" i="11"/>
  <c r="B657" i="11"/>
  <c r="B645" i="11"/>
  <c r="D636" i="11"/>
  <c r="V660" i="11"/>
  <c r="X660" i="11" s="1"/>
  <c r="V567" i="11"/>
  <c r="X567" i="11" s="1"/>
  <c r="R355" i="7"/>
  <c r="R309" i="7"/>
  <c r="R260" i="7"/>
  <c r="R169" i="7"/>
  <c r="R168" i="7"/>
  <c r="R152" i="7"/>
  <c r="V443" i="11"/>
  <c r="X443" i="11" s="1"/>
  <c r="V754" i="11"/>
  <c r="X754" i="11" s="1"/>
  <c r="W743" i="11"/>
  <c r="Z721" i="11"/>
  <c r="W716" i="11"/>
  <c r="W710" i="11"/>
  <c r="W709" i="11"/>
  <c r="V707" i="11"/>
  <c r="X707" i="11" s="1"/>
  <c r="Z705" i="11"/>
  <c r="Z703" i="11"/>
  <c r="V690" i="11"/>
  <c r="X690" i="11" s="1"/>
  <c r="V675" i="11"/>
  <c r="X675" i="11" s="1"/>
  <c r="Z672" i="11"/>
  <c r="W657" i="11"/>
  <c r="W656" i="11"/>
  <c r="Z626" i="11"/>
  <c r="V622" i="11"/>
  <c r="X622" i="11" s="1"/>
  <c r="W591" i="11"/>
  <c r="Z586" i="11"/>
  <c r="Z585" i="11"/>
  <c r="W491" i="11"/>
  <c r="V721" i="11"/>
  <c r="X721" i="11" s="1"/>
  <c r="Z566" i="11"/>
  <c r="W692" i="11"/>
  <c r="Z657" i="11"/>
  <c r="Z640" i="11"/>
  <c r="Z639" i="11"/>
  <c r="W569" i="11"/>
  <c r="W565" i="11"/>
  <c r="V747" i="11"/>
  <c r="X747" i="11" s="1"/>
  <c r="V734" i="11"/>
  <c r="X734" i="11" s="1"/>
  <c r="Z726" i="11"/>
  <c r="Z724" i="11"/>
  <c r="Z723" i="11"/>
  <c r="V700" i="11"/>
  <c r="X700" i="11" s="1"/>
  <c r="Z693" i="11"/>
  <c r="V687" i="11"/>
  <c r="X687" i="11" s="1"/>
  <c r="V686" i="11"/>
  <c r="X686" i="11" s="1"/>
  <c r="V685" i="11"/>
  <c r="X685" i="11" s="1"/>
  <c r="W683" i="11"/>
  <c r="Z679" i="11"/>
  <c r="Z678" i="11"/>
  <c r="Z677" i="11"/>
  <c r="V668" i="11"/>
  <c r="X668" i="11" s="1"/>
  <c r="W666" i="11"/>
  <c r="W665" i="11"/>
  <c r="V640" i="11"/>
  <c r="X640" i="11" s="1"/>
  <c r="W635" i="11"/>
  <c r="W631" i="11"/>
  <c r="Z603" i="11"/>
  <c r="Z589" i="11"/>
  <c r="W581" i="11"/>
  <c r="W580" i="11"/>
  <c r="W578" i="11"/>
  <c r="Z546" i="11"/>
  <c r="Z545" i="11"/>
  <c r="Z544" i="11"/>
  <c r="Z543" i="11"/>
  <c r="W481" i="11"/>
  <c r="W428" i="11"/>
  <c r="Z426" i="11"/>
  <c r="V395" i="11"/>
  <c r="V392" i="11"/>
  <c r="X392" i="11" s="1"/>
  <c r="Z690" i="11"/>
  <c r="Z689" i="11"/>
  <c r="Z646" i="11"/>
  <c r="W601" i="11"/>
  <c r="V597" i="11"/>
  <c r="X597" i="11" s="1"/>
  <c r="Z2" i="11"/>
  <c r="Z748" i="11"/>
  <c r="V746" i="11"/>
  <c r="X746" i="11" s="1"/>
  <c r="Z743" i="11"/>
  <c r="Z739" i="11"/>
  <c r="V737" i="11"/>
  <c r="X737" i="11" s="1"/>
  <c r="Z734" i="11"/>
  <c r="W731" i="11"/>
  <c r="W728" i="11"/>
  <c r="W727" i="11"/>
  <c r="W726" i="11"/>
  <c r="W725" i="11"/>
  <c r="Z708" i="11"/>
  <c r="V705" i="11"/>
  <c r="X705" i="11" s="1"/>
  <c r="V704" i="11"/>
  <c r="X704" i="11" s="1"/>
  <c r="W694" i="11"/>
  <c r="Z688" i="11"/>
  <c r="V684" i="11"/>
  <c r="X684" i="11" s="1"/>
  <c r="V683" i="11"/>
  <c r="X683" i="11" s="1"/>
  <c r="W681" i="11"/>
  <c r="W679" i="11"/>
  <c r="W678" i="11"/>
  <c r="Z674" i="11"/>
  <c r="V653" i="11"/>
  <c r="X653" i="11" s="1"/>
  <c r="W652" i="11"/>
  <c r="V636" i="11"/>
  <c r="X636" i="11" s="1"/>
  <c r="V635" i="11"/>
  <c r="X635" i="11" s="1"/>
  <c r="V631" i="11"/>
  <c r="X631" i="11" s="1"/>
  <c r="V618" i="11"/>
  <c r="X618" i="11" s="1"/>
  <c r="W615" i="11"/>
  <c r="W613" i="11"/>
  <c r="V608" i="11"/>
  <c r="X608" i="11" s="1"/>
  <c r="V587" i="11"/>
  <c r="X587" i="11" s="1"/>
  <c r="V582" i="11"/>
  <c r="X582" i="11" s="1"/>
  <c r="V581" i="11"/>
  <c r="X581" i="11" s="1"/>
  <c r="V578" i="11"/>
  <c r="X578" i="11" s="1"/>
  <c r="W576" i="11"/>
  <c r="W550" i="11"/>
  <c r="W547" i="11"/>
  <c r="W546" i="11"/>
  <c r="W544" i="11"/>
  <c r="W543" i="11"/>
  <c r="Z541" i="11"/>
  <c r="Z540" i="11"/>
  <c r="W529" i="11"/>
  <c r="W528" i="11"/>
  <c r="Z508" i="11"/>
  <c r="V430" i="11"/>
  <c r="X430" i="11" s="1"/>
  <c r="V428" i="11"/>
  <c r="X428" i="11" s="1"/>
  <c r="V573" i="11"/>
  <c r="X573" i="11" s="1"/>
  <c r="Z754" i="11"/>
  <c r="W735" i="11"/>
  <c r="V731" i="11"/>
  <c r="X731" i="11" s="1"/>
  <c r="V728" i="11"/>
  <c r="X728" i="11" s="1"/>
  <c r="V727" i="11"/>
  <c r="X727" i="11" s="1"/>
  <c r="V725" i="11"/>
  <c r="X725" i="11" s="1"/>
  <c r="V698" i="11"/>
  <c r="X698" i="11" s="1"/>
  <c r="V694" i="11"/>
  <c r="X694" i="11" s="1"/>
  <c r="V681" i="11"/>
  <c r="X681" i="11" s="1"/>
  <c r="V680" i="11"/>
  <c r="X680" i="11" s="1"/>
  <c r="W668" i="11"/>
  <c r="Z641" i="11"/>
  <c r="Z632" i="11"/>
  <c r="Z631" i="11"/>
  <c r="V604" i="11"/>
  <c r="X604" i="11" s="1"/>
  <c r="V550" i="11"/>
  <c r="X550" i="11" s="1"/>
  <c r="V549" i="11"/>
  <c r="X549" i="11" s="1"/>
  <c r="W512" i="11"/>
  <c r="Z686" i="11"/>
  <c r="V672" i="11"/>
  <c r="X672" i="11" s="1"/>
  <c r="W671" i="11"/>
  <c r="Z666" i="11"/>
  <c r="V656" i="11"/>
  <c r="X656" i="11" s="1"/>
  <c r="Z654" i="11"/>
  <c r="W644" i="11"/>
  <c r="Z630" i="11"/>
  <c r="V625" i="11"/>
  <c r="X625" i="11" s="1"/>
  <c r="V623" i="11"/>
  <c r="X623" i="11" s="1"/>
  <c r="V606" i="11"/>
  <c r="X606" i="11" s="1"/>
  <c r="W605" i="11"/>
  <c r="W604" i="11"/>
  <c r="W587" i="11"/>
  <c r="W586" i="11"/>
  <c r="Z584" i="11"/>
  <c r="Z582" i="11"/>
  <c r="Z573" i="11"/>
  <c r="V571" i="11"/>
  <c r="X571" i="11" s="1"/>
  <c r="V565" i="11"/>
  <c r="X565" i="11" s="1"/>
  <c r="W563" i="11"/>
  <c r="V546" i="11"/>
  <c r="X546" i="11" s="1"/>
  <c r="V544" i="11"/>
  <c r="X544" i="11" s="1"/>
  <c r="W541" i="11"/>
  <c r="W540" i="11"/>
  <c r="Z536" i="11"/>
  <c r="Z535" i="11"/>
  <c r="Z534" i="11"/>
  <c r="Z527" i="11"/>
  <c r="Z526" i="11"/>
  <c r="W523" i="11"/>
  <c r="Z519" i="11"/>
  <c r="Z518" i="11"/>
  <c r="Z517" i="11"/>
  <c r="Z516" i="11"/>
  <c r="W507" i="11"/>
  <c r="Z504" i="11"/>
  <c r="W494" i="11"/>
  <c r="Z490" i="11"/>
  <c r="Z479" i="11"/>
  <c r="W477" i="11"/>
  <c r="Z471" i="11"/>
  <c r="Z470" i="11"/>
  <c r="Z468" i="11"/>
  <c r="Z467" i="11"/>
  <c r="W451" i="11"/>
  <c r="V438" i="11"/>
  <c r="X438" i="11" s="1"/>
  <c r="V433" i="11"/>
  <c r="X433" i="11" s="1"/>
  <c r="V389" i="11"/>
  <c r="X389" i="11" s="1"/>
  <c r="Z453" i="11"/>
  <c r="Z424" i="11"/>
  <c r="Z552" i="11"/>
  <c r="Z531" i="11"/>
  <c r="W499" i="11"/>
  <c r="W466" i="11"/>
  <c r="W443" i="11"/>
  <c r="Z441" i="11"/>
  <c r="W408" i="11"/>
  <c r="W553" i="11"/>
  <c r="W552" i="11"/>
  <c r="V538" i="11"/>
  <c r="X538" i="11" s="1"/>
  <c r="W537" i="11"/>
  <c r="W520" i="11"/>
  <c r="W517" i="11"/>
  <c r="Z513" i="11"/>
  <c r="W505" i="11"/>
  <c r="W502" i="11"/>
  <c r="Z492" i="11"/>
  <c r="Z485" i="11"/>
  <c r="V475" i="11"/>
  <c r="X475" i="11" s="1"/>
  <c r="V461" i="11"/>
  <c r="X461" i="11" s="1"/>
  <c r="W459" i="11"/>
  <c r="W441" i="11"/>
  <c r="Z439" i="11"/>
  <c r="Z438" i="11"/>
  <c r="Z436" i="11"/>
  <c r="Z434" i="11"/>
  <c r="Z433" i="11"/>
  <c r="W423" i="11"/>
  <c r="W419" i="11"/>
  <c r="V409" i="11"/>
  <c r="X409" i="11" s="1"/>
  <c r="W398" i="11"/>
  <c r="Z616" i="11"/>
  <c r="Z614" i="11"/>
  <c r="Z613" i="11"/>
  <c r="Z594" i="11"/>
  <c r="Z581" i="11"/>
  <c r="Z579" i="11"/>
  <c r="V553" i="11"/>
  <c r="X553" i="11" s="1"/>
  <c r="V552" i="11"/>
  <c r="X552" i="11" s="1"/>
  <c r="V551" i="11"/>
  <c r="X551" i="11" s="1"/>
  <c r="Z525" i="11"/>
  <c r="V498" i="11"/>
  <c r="X498" i="11" s="1"/>
  <c r="Z489" i="11"/>
  <c r="Z478" i="11"/>
  <c r="Z461" i="11"/>
  <c r="Z460" i="11"/>
  <c r="V441" i="11"/>
  <c r="X441" i="11" s="1"/>
  <c r="W436" i="11"/>
  <c r="W435" i="11"/>
  <c r="W434" i="11"/>
  <c r="Z408" i="11"/>
  <c r="V398" i="11"/>
  <c r="X398" i="11" s="1"/>
  <c r="Z390" i="11"/>
  <c r="Z400" i="11"/>
  <c r="Z399" i="11"/>
  <c r="W395" i="11"/>
  <c r="W392" i="11"/>
  <c r="Z421" i="11"/>
  <c r="V417" i="11"/>
  <c r="X417" i="11" s="1"/>
  <c r="V416" i="11"/>
  <c r="X416" i="11" s="1"/>
  <c r="Z406" i="11"/>
  <c r="Z392" i="11"/>
  <c r="W389" i="11"/>
  <c r="Z428" i="11"/>
  <c r="Z427" i="11"/>
  <c r="Z410" i="11"/>
  <c r="X644" i="11"/>
  <c r="V614" i="11"/>
  <c r="X614" i="11" s="1"/>
  <c r="X451" i="11"/>
  <c r="V689" i="11"/>
  <c r="X689" i="11" s="1"/>
  <c r="Z755" i="11"/>
  <c r="Z747" i="11"/>
  <c r="W740" i="11"/>
  <c r="V726" i="11"/>
  <c r="X726" i="11" s="1"/>
  <c r="W721" i="11"/>
  <c r="Z709" i="11"/>
  <c r="W702" i="11"/>
  <c r="Z697" i="11"/>
  <c r="W675" i="11"/>
  <c r="V658" i="11"/>
  <c r="X658" i="11" s="1"/>
  <c r="Z656" i="11"/>
  <c r="Z653" i="11"/>
  <c r="Z647" i="11"/>
  <c r="W628" i="11"/>
  <c r="W594" i="11"/>
  <c r="W577" i="11"/>
  <c r="Z469" i="11"/>
  <c r="W438" i="11"/>
  <c r="Z665" i="11"/>
  <c r="V749" i="11"/>
  <c r="X749" i="11" s="1"/>
  <c r="Z751" i="11"/>
  <c r="Z673" i="11"/>
  <c r="W647" i="11"/>
  <c r="Z644" i="11"/>
  <c r="W621" i="11"/>
  <c r="W597" i="11"/>
  <c r="Z571" i="11"/>
  <c r="Z554" i="11"/>
  <c r="Z417" i="11"/>
  <c r="W720" i="11"/>
  <c r="Z710" i="11"/>
  <c r="Z695" i="11"/>
  <c r="W682" i="11"/>
  <c r="W676" i="11"/>
  <c r="W669" i="11"/>
  <c r="V665" i="11"/>
  <c r="X665" i="11" s="1"/>
  <c r="V579" i="11"/>
  <c r="V733" i="11"/>
  <c r="X733" i="11" s="1"/>
  <c r="Z700" i="11"/>
  <c r="W653" i="11"/>
  <c r="Z627" i="11"/>
  <c r="V590" i="11"/>
  <c r="X590" i="11" s="1"/>
  <c r="V494" i="11"/>
  <c r="X494" i="11" s="1"/>
  <c r="Z491" i="11"/>
  <c r="W736" i="11"/>
  <c r="Z714" i="11"/>
  <c r="Z659" i="11"/>
  <c r="Z652" i="11"/>
  <c r="W609" i="11"/>
  <c r="W573" i="11"/>
  <c r="W572" i="11"/>
  <c r="W562" i="11"/>
  <c r="Z475" i="11"/>
  <c r="W433" i="11"/>
  <c r="Z431" i="11"/>
  <c r="Z752" i="11"/>
  <c r="Z749" i="11"/>
  <c r="Z744" i="11"/>
  <c r="W742" i="11"/>
  <c r="V736" i="11"/>
  <c r="X736" i="11" s="1"/>
  <c r="V722" i="11"/>
  <c r="X722" i="11" s="1"/>
  <c r="V720" i="11"/>
  <c r="X720" i="11" s="1"/>
  <c r="X719" i="11"/>
  <c r="W705" i="11"/>
  <c r="W696" i="11"/>
  <c r="W695" i="11"/>
  <c r="V682" i="11"/>
  <c r="X682" i="11" s="1"/>
  <c r="V674" i="11"/>
  <c r="X674" i="11" s="1"/>
  <c r="Z663" i="11"/>
  <c r="Z651" i="11"/>
  <c r="Z649" i="11"/>
  <c r="Z645" i="11"/>
  <c r="Z643" i="11"/>
  <c r="W640" i="11"/>
  <c r="W632" i="11"/>
  <c r="W629" i="11"/>
  <c r="W627" i="11"/>
  <c r="Z624" i="11"/>
  <c r="V617" i="11"/>
  <c r="X617" i="11" s="1"/>
  <c r="V607" i="11"/>
  <c r="X607" i="11" s="1"/>
  <c r="X595" i="11"/>
  <c r="W570" i="11"/>
  <c r="W568" i="11"/>
  <c r="Z565" i="11"/>
  <c r="V555" i="11"/>
  <c r="X555" i="11" s="1"/>
  <c r="Z503" i="11"/>
  <c r="Z502" i="11"/>
  <c r="V493" i="11"/>
  <c r="X493" i="11" s="1"/>
  <c r="V492" i="11"/>
  <c r="X492" i="11" s="1"/>
  <c r="Z480" i="11"/>
  <c r="W473" i="11"/>
  <c r="W465" i="11"/>
  <c r="X436" i="11"/>
  <c r="W432" i="11"/>
  <c r="Z429" i="11"/>
  <c r="V419" i="11"/>
  <c r="X419" i="11" s="1"/>
  <c r="W404" i="11"/>
  <c r="W403" i="11"/>
  <c r="W402" i="11"/>
  <c r="W401" i="11"/>
  <c r="V649" i="11"/>
  <c r="X649" i="11" s="1"/>
  <c r="Z732" i="11"/>
  <c r="W730" i="11"/>
  <c r="W729" i="11"/>
  <c r="W700" i="11"/>
  <c r="W691" i="11"/>
  <c r="W633" i="11"/>
  <c r="W617" i="11"/>
  <c r="Z588" i="11"/>
  <c r="W555" i="11"/>
  <c r="Z515" i="11"/>
  <c r="Z430" i="11"/>
  <c r="W750" i="11"/>
  <c r="W749" i="11"/>
  <c r="W744" i="11"/>
  <c r="V742" i="11"/>
  <c r="X742" i="11" s="1"/>
  <c r="Z729" i="11"/>
  <c r="Z720" i="11"/>
  <c r="Z717" i="11"/>
  <c r="V713" i="11"/>
  <c r="X713" i="11" s="1"/>
  <c r="W704" i="11"/>
  <c r="Z702" i="11"/>
  <c r="V697" i="11"/>
  <c r="X697" i="11" s="1"/>
  <c r="V696" i="11"/>
  <c r="X696" i="11" s="1"/>
  <c r="W690" i="11"/>
  <c r="Z661" i="11"/>
  <c r="W659" i="11"/>
  <c r="W651" i="11"/>
  <c r="W650" i="11"/>
  <c r="W649" i="11"/>
  <c r="W645" i="11"/>
  <c r="V634" i="11"/>
  <c r="X634" i="11" s="1"/>
  <c r="Z622" i="11"/>
  <c r="W614" i="11"/>
  <c r="V596" i="11"/>
  <c r="X596" i="11" s="1"/>
  <c r="Z576" i="11"/>
  <c r="V570" i="11"/>
  <c r="X570" i="11" s="1"/>
  <c r="V568" i="11"/>
  <c r="X568" i="11" s="1"/>
  <c r="W567" i="11"/>
  <c r="Z563" i="11"/>
  <c r="W558" i="11"/>
  <c r="V554" i="11"/>
  <c r="X554" i="11" s="1"/>
  <c r="Z550" i="11"/>
  <c r="V547" i="11"/>
  <c r="V517" i="11"/>
  <c r="X517" i="11" s="1"/>
  <c r="W504" i="11"/>
  <c r="V480" i="11"/>
  <c r="X480" i="11" s="1"/>
  <c r="V474" i="11"/>
  <c r="X474" i="11" s="1"/>
  <c r="W472" i="11"/>
  <c r="V432" i="11"/>
  <c r="X432" i="11" s="1"/>
  <c r="Z415" i="11"/>
  <c r="Z463" i="11"/>
  <c r="Z462" i="11"/>
  <c r="V429" i="11"/>
  <c r="X429" i="11" s="1"/>
  <c r="V404" i="11"/>
  <c r="V403" i="11"/>
  <c r="X403" i="11" s="1"/>
  <c r="V402" i="11"/>
  <c r="X402" i="11" s="1"/>
  <c r="W400" i="11"/>
  <c r="W391" i="11"/>
  <c r="Z606" i="11"/>
  <c r="W602" i="11"/>
  <c r="W600" i="11"/>
  <c r="W579" i="11"/>
  <c r="W574" i="11"/>
  <c r="V572" i="11"/>
  <c r="X572" i="11" s="1"/>
  <c r="Z547" i="11"/>
  <c r="Z538" i="11"/>
  <c r="Z537" i="11"/>
  <c r="W526" i="11"/>
  <c r="V504" i="11"/>
  <c r="Z493" i="11"/>
  <c r="V437" i="11"/>
  <c r="X437" i="11" s="1"/>
  <c r="V413" i="11"/>
  <c r="X413" i="11" s="1"/>
  <c r="V411" i="11"/>
  <c r="X411" i="11" s="1"/>
  <c r="W409" i="11"/>
  <c r="V400" i="11"/>
  <c r="X400" i="11" s="1"/>
  <c r="W385" i="11"/>
  <c r="W384" i="11"/>
  <c r="W556" i="11"/>
  <c r="W536" i="11"/>
  <c r="V530" i="11"/>
  <c r="X530" i="11" s="1"/>
  <c r="V529" i="11"/>
  <c r="X529" i="11" s="1"/>
  <c r="Z521" i="11"/>
  <c r="W513" i="11"/>
  <c r="Z510" i="11"/>
  <c r="V506" i="11"/>
  <c r="X506" i="11" s="1"/>
  <c r="W488" i="11"/>
  <c r="Z486" i="11"/>
  <c r="V456" i="11"/>
  <c r="X456" i="11" s="1"/>
  <c r="W453" i="11"/>
  <c r="W452" i="11"/>
  <c r="Z451" i="11"/>
  <c r="V447" i="11"/>
  <c r="X447" i="11" s="1"/>
  <c r="W446" i="11"/>
  <c r="V427" i="11"/>
  <c r="X427" i="11" s="1"/>
  <c r="W414" i="11"/>
  <c r="Z412" i="11"/>
  <c r="V408" i="11"/>
  <c r="X408" i="11" s="1"/>
  <c r="W407" i="11"/>
  <c r="Z404" i="11"/>
  <c r="Z395" i="11"/>
  <c r="V386" i="11"/>
  <c r="X386" i="11" s="1"/>
  <c r="V385" i="11"/>
  <c r="X385" i="11" s="1"/>
  <c r="W752" i="11"/>
  <c r="Z750" i="11"/>
  <c r="V744" i="11"/>
  <c r="X744" i="11" s="1"/>
  <c r="Z741" i="11"/>
  <c r="Z730" i="11"/>
  <c r="Z725" i="11"/>
  <c r="W723" i="11"/>
  <c r="Z715" i="11"/>
  <c r="W711" i="11"/>
  <c r="Z698" i="11"/>
  <c r="W687" i="11"/>
  <c r="Z685" i="11"/>
  <c r="Z684" i="11"/>
  <c r="W680" i="11"/>
  <c r="V678" i="11"/>
  <c r="X678" i="11" s="1"/>
  <c r="Z675" i="11"/>
  <c r="V673" i="11"/>
  <c r="X673" i="11" s="1"/>
  <c r="Z668" i="11"/>
  <c r="V667" i="11"/>
  <c r="X667" i="11" s="1"/>
  <c r="V662" i="11"/>
  <c r="X662" i="11" s="1"/>
  <c r="V645" i="11"/>
  <c r="X645" i="11" s="1"/>
  <c r="W641" i="11"/>
  <c r="Z628" i="11"/>
  <c r="Z615" i="11"/>
  <c r="V611" i="11"/>
  <c r="X611" i="11" s="1"/>
  <c r="Z610" i="11"/>
  <c r="Z609" i="11"/>
  <c r="Z605" i="11"/>
  <c r="W603" i="11"/>
  <c r="Z597" i="11"/>
  <c r="Z578" i="11"/>
  <c r="Z577" i="11"/>
  <c r="W575" i="11"/>
  <c r="V557" i="11"/>
  <c r="X557" i="11" s="1"/>
  <c r="W549" i="11"/>
  <c r="W548" i="11"/>
  <c r="V536" i="11"/>
  <c r="X536" i="11" s="1"/>
  <c r="V535" i="11"/>
  <c r="X535" i="11" s="1"/>
  <c r="V528" i="11"/>
  <c r="X528" i="11" s="1"/>
  <c r="W527" i="11"/>
  <c r="V520" i="11"/>
  <c r="X520" i="11" s="1"/>
  <c r="Z496" i="11"/>
  <c r="Z494" i="11"/>
  <c r="Z484" i="11"/>
  <c r="Z483" i="11"/>
  <c r="W479" i="11"/>
  <c r="Z472" i="11"/>
  <c r="Z466" i="11"/>
  <c r="V464" i="11"/>
  <c r="V462" i="11"/>
  <c r="X462" i="11" s="1"/>
  <c r="Z459" i="11"/>
  <c r="V453" i="11"/>
  <c r="X453" i="11" s="1"/>
  <c r="V452" i="11"/>
  <c r="X452" i="11" s="1"/>
  <c r="Z448" i="11"/>
  <c r="V446" i="11"/>
  <c r="X446" i="11" s="1"/>
  <c r="W422" i="11"/>
  <c r="Z420" i="11"/>
  <c r="Z419" i="11"/>
  <c r="V396" i="11"/>
  <c r="X396" i="11" s="1"/>
  <c r="Z394" i="11"/>
  <c r="Z393" i="11"/>
  <c r="Z387" i="11"/>
  <c r="Z386" i="11"/>
  <c r="W545" i="11"/>
  <c r="W538" i="11"/>
  <c r="W531" i="11"/>
  <c r="Z528" i="11"/>
  <c r="W522" i="11"/>
  <c r="Z520" i="11"/>
  <c r="Z512" i="11"/>
  <c r="W509" i="11"/>
  <c r="Z507" i="11"/>
  <c r="V503" i="11"/>
  <c r="X503" i="11" s="1"/>
  <c r="V497" i="11"/>
  <c r="X497" i="11" s="1"/>
  <c r="V496" i="11"/>
  <c r="X496" i="11" s="1"/>
  <c r="V495" i="11"/>
  <c r="X495" i="11" s="1"/>
  <c r="W493" i="11"/>
  <c r="W492" i="11"/>
  <c r="Z481" i="11"/>
  <c r="V478" i="11"/>
  <c r="Z477" i="11"/>
  <c r="W475" i="11"/>
  <c r="Z473" i="11"/>
  <c r="V466" i="11"/>
  <c r="X466" i="11" s="1"/>
  <c r="V465" i="11"/>
  <c r="X465" i="11" s="1"/>
  <c r="W464" i="11"/>
  <c r="W456" i="11"/>
  <c r="W455" i="11"/>
  <c r="W449" i="11"/>
  <c r="Z446" i="11"/>
  <c r="Z437" i="11"/>
  <c r="V431" i="11"/>
  <c r="X431" i="11" s="1"/>
  <c r="W430" i="11"/>
  <c r="V425" i="11"/>
  <c r="X425" i="11" s="1"/>
  <c r="V424" i="11"/>
  <c r="X424" i="11" s="1"/>
  <c r="V421" i="11"/>
  <c r="X421" i="11" s="1"/>
  <c r="V415" i="11"/>
  <c r="V414" i="11"/>
  <c r="X414" i="11" s="1"/>
  <c r="W411" i="11"/>
  <c r="Z409" i="11"/>
  <c r="W399" i="11"/>
  <c r="Z388" i="11"/>
  <c r="W387" i="11"/>
  <c r="X715" i="11"/>
  <c r="X600" i="11"/>
  <c r="X740" i="11"/>
  <c r="X664" i="11"/>
  <c r="X714" i="11"/>
  <c r="X752" i="11"/>
  <c r="X661" i="11"/>
  <c r="X654" i="11"/>
  <c r="X693" i="11"/>
  <c r="X541" i="11"/>
  <c r="X755" i="11"/>
  <c r="X702" i="11"/>
  <c r="X458" i="11"/>
  <c r="X709" i="11"/>
  <c r="X652" i="11"/>
  <c r="X589" i="11"/>
  <c r="X738" i="11"/>
  <c r="X718" i="11"/>
  <c r="X750" i="11"/>
  <c r="X716" i="11"/>
  <c r="X676" i="11"/>
  <c r="X651" i="11"/>
  <c r="X650" i="11"/>
  <c r="X602" i="11"/>
  <c r="V598" i="11"/>
  <c r="W598" i="11"/>
  <c r="X509" i="11"/>
  <c r="X406" i="11"/>
  <c r="X677" i="11"/>
  <c r="W470" i="11"/>
  <c r="V470" i="11"/>
  <c r="Z731" i="11"/>
  <c r="X717" i="11"/>
  <c r="Z667" i="11"/>
  <c r="X630" i="11"/>
  <c r="X619" i="11"/>
  <c r="X559" i="11"/>
  <c r="X488" i="11"/>
  <c r="X484" i="11"/>
  <c r="X435" i="11"/>
  <c r="V743" i="11"/>
  <c r="W724" i="11"/>
  <c r="Z707" i="11"/>
  <c r="W706" i="11"/>
  <c r="V679" i="11"/>
  <c r="W660" i="11"/>
  <c r="V615" i="11"/>
  <c r="V609" i="11"/>
  <c r="Z591" i="11"/>
  <c r="V586" i="11"/>
  <c r="X575" i="11"/>
  <c r="V574" i="11"/>
  <c r="X518" i="11"/>
  <c r="W498" i="11"/>
  <c r="V420" i="11"/>
  <c r="W420" i="11"/>
  <c r="V393" i="11"/>
  <c r="W393" i="11"/>
  <c r="X390" i="11"/>
  <c r="X701" i="11"/>
  <c r="X583" i="11"/>
  <c r="X521" i="11"/>
  <c r="X445" i="11"/>
  <c r="X440" i="11"/>
  <c r="X422" i="11"/>
  <c r="X594" i="11"/>
  <c r="X741" i="11"/>
  <c r="X533" i="11"/>
  <c r="X485" i="11"/>
  <c r="W689" i="11"/>
  <c r="Z604" i="11"/>
  <c r="X591" i="11"/>
  <c r="W722" i="11"/>
  <c r="V695" i="11"/>
  <c r="W658" i="11"/>
  <c r="V637" i="11"/>
  <c r="W634" i="11"/>
  <c r="V632" i="11"/>
  <c r="W624" i="11"/>
  <c r="W611" i="11"/>
  <c r="W588" i="11"/>
  <c r="X585" i="11"/>
  <c r="X584" i="11"/>
  <c r="Z572" i="11"/>
  <c r="Z567" i="11"/>
  <c r="V566" i="11"/>
  <c r="W566" i="11"/>
  <c r="Z564" i="11"/>
  <c r="V562" i="11"/>
  <c r="Z548" i="11"/>
  <c r="X531" i="11"/>
  <c r="X515" i="11"/>
  <c r="X486" i="11"/>
  <c r="V454" i="11"/>
  <c r="Z452" i="11"/>
  <c r="V444" i="11"/>
  <c r="W444" i="11"/>
  <c r="W424" i="11"/>
  <c r="X490" i="11"/>
  <c r="X513" i="11"/>
  <c r="X472" i="11"/>
  <c r="Z683" i="11"/>
  <c r="X643" i="11"/>
  <c r="Z561" i="11"/>
  <c r="V558" i="11"/>
  <c r="X507" i="11"/>
  <c r="V412" i="11"/>
  <c r="W412" i="11"/>
  <c r="V735" i="11"/>
  <c r="X723" i="11"/>
  <c r="Z699" i="11"/>
  <c r="W698" i="11"/>
  <c r="V671" i="11"/>
  <c r="V639" i="11"/>
  <c r="V629" i="11"/>
  <c r="W626" i="11"/>
  <c r="Z625" i="11"/>
  <c r="V624" i="11"/>
  <c r="W616" i="11"/>
  <c r="X610" i="11"/>
  <c r="Z583" i="11"/>
  <c r="V542" i="11"/>
  <c r="W542" i="11"/>
  <c r="V526" i="11"/>
  <c r="X522" i="11"/>
  <c r="X482" i="11"/>
  <c r="X613" i="11"/>
  <c r="X525" i="11"/>
  <c r="X477" i="11"/>
  <c r="X599" i="11"/>
  <c r="Z580" i="11"/>
  <c r="W738" i="11"/>
  <c r="V711" i="11"/>
  <c r="W674" i="11"/>
  <c r="V647" i="11"/>
  <c r="V621" i="11"/>
  <c r="W618" i="11"/>
  <c r="V616" i="11"/>
  <c r="Z612" i="11"/>
  <c r="W607" i="11"/>
  <c r="Z593" i="11"/>
  <c r="Z551" i="11"/>
  <c r="Z529" i="11"/>
  <c r="X514" i="11"/>
  <c r="X501" i="11"/>
  <c r="W474" i="11"/>
  <c r="X469" i="11"/>
  <c r="V612" i="11"/>
  <c r="V593" i="11"/>
  <c r="V580" i="11"/>
  <c r="V561" i="11"/>
  <c r="Z549" i="11"/>
  <c r="V548" i="11"/>
  <c r="V543" i="11"/>
  <c r="W535" i="11"/>
  <c r="W530" i="11"/>
  <c r="W514" i="11"/>
  <c r="Z505" i="11"/>
  <c r="W503" i="11"/>
  <c r="X471" i="11"/>
  <c r="W468" i="11"/>
  <c r="W458" i="11"/>
  <c r="Z444" i="11"/>
  <c r="V439" i="11"/>
  <c r="V601" i="11"/>
  <c r="V588" i="11"/>
  <c r="V569" i="11"/>
  <c r="V556" i="11"/>
  <c r="V540" i="11"/>
  <c r="X539" i="11"/>
  <c r="W532" i="11"/>
  <c r="V527" i="11"/>
  <c r="W519" i="11"/>
  <c r="W516" i="11"/>
  <c r="V511" i="11"/>
  <c r="X510" i="11"/>
  <c r="W508" i="11"/>
  <c r="V500" i="11"/>
  <c r="V479" i="11"/>
  <c r="W476" i="11"/>
  <c r="V450" i="11"/>
  <c r="W596" i="11"/>
  <c r="W583" i="11"/>
  <c r="W564" i="11"/>
  <c r="W551" i="11"/>
  <c r="V545" i="11"/>
  <c r="V532" i="11"/>
  <c r="W524" i="11"/>
  <c r="V519" i="11"/>
  <c r="V516" i="11"/>
  <c r="V508" i="11"/>
  <c r="W487" i="11"/>
  <c r="V476" i="11"/>
  <c r="V473" i="11"/>
  <c r="W463" i="11"/>
  <c r="V460" i="11"/>
  <c r="V457" i="11"/>
  <c r="W426" i="11"/>
  <c r="V418" i="11"/>
  <c r="V394" i="11"/>
  <c r="V577" i="11"/>
  <c r="V564" i="11"/>
  <c r="V537" i="11"/>
  <c r="Z533" i="11"/>
  <c r="V524" i="11"/>
  <c r="Z509" i="11"/>
  <c r="V505" i="11"/>
  <c r="Z501" i="11"/>
  <c r="Z495" i="11"/>
  <c r="W490" i="11"/>
  <c r="V487" i="11"/>
  <c r="V463" i="11"/>
  <c r="W448" i="11"/>
  <c r="V426" i="11"/>
  <c r="V407" i="11"/>
  <c r="W511" i="11"/>
  <c r="W506" i="11"/>
  <c r="V481" i="11"/>
  <c r="V468" i="11"/>
  <c r="W460" i="11"/>
  <c r="V455" i="11"/>
  <c r="W445" i="11"/>
  <c r="Z435" i="11"/>
  <c r="Z413" i="11"/>
  <c r="Z407" i="11"/>
  <c r="V405" i="11"/>
  <c r="W394" i="11"/>
  <c r="V388" i="11"/>
  <c r="W388" i="11"/>
  <c r="V384" i="11"/>
  <c r="W413" i="11"/>
  <c r="Z403" i="11"/>
  <c r="V448" i="11"/>
  <c r="V399" i="11"/>
  <c r="W442" i="11"/>
  <c r="W429" i="11"/>
  <c r="W410" i="11"/>
  <c r="W397" i="11"/>
  <c r="Z443" i="11"/>
  <c r="V442" i="11"/>
  <c r="V423" i="11"/>
  <c r="Z411" i="11"/>
  <c r="V410" i="11"/>
  <c r="V391" i="11"/>
  <c r="W450" i="11"/>
  <c r="W437" i="11"/>
  <c r="W418" i="11"/>
  <c r="W405" i="11"/>
  <c r="W386" i="11"/>
  <c r="AD719" i="11"/>
  <c r="AD718" i="11"/>
  <c r="AD636" i="11"/>
  <c r="AD672" i="11"/>
  <c r="R575" i="7"/>
  <c r="AG574" i="11"/>
  <c r="AG735" i="11"/>
  <c r="R746" i="7"/>
  <c r="AG745" i="11"/>
  <c r="AG729" i="11"/>
  <c r="AG661" i="11"/>
  <c r="R662" i="7"/>
  <c r="AG576" i="11"/>
  <c r="AG404" i="11"/>
  <c r="AD717" i="11"/>
  <c r="AG698" i="11"/>
  <c r="R744" i="7"/>
  <c r="AG743" i="11"/>
  <c r="R728" i="7"/>
  <c r="AG727" i="11"/>
  <c r="AD706" i="11"/>
  <c r="AF706" i="11" s="1"/>
  <c r="AL706" i="11" s="1"/>
  <c r="R546" i="7"/>
  <c r="AG545" i="11"/>
  <c r="AD675" i="11"/>
  <c r="AG589" i="11"/>
  <c r="R590" i="7"/>
  <c r="R754" i="7"/>
  <c r="AG753" i="11"/>
  <c r="R748" i="7"/>
  <c r="R738" i="7"/>
  <c r="AG737" i="11"/>
  <c r="R732" i="7"/>
  <c r="AD698" i="11"/>
  <c r="AG643" i="11"/>
  <c r="AD709" i="11"/>
  <c r="AG653" i="11"/>
  <c r="R654" i="7"/>
  <c r="R537" i="7"/>
  <c r="AG536" i="11"/>
  <c r="AG468" i="11"/>
  <c r="AD451" i="11"/>
  <c r="R453" i="7"/>
  <c r="AG452" i="11"/>
  <c r="AD729" i="11"/>
  <c r="AD712" i="11"/>
  <c r="AF712" i="11" s="1"/>
  <c r="AL712" i="11" s="1"/>
  <c r="AG651" i="11"/>
  <c r="AG509" i="11"/>
  <c r="R459" i="7"/>
  <c r="AG458" i="11"/>
  <c r="R419" i="7"/>
  <c r="AG418" i="11"/>
  <c r="R324" i="7"/>
  <c r="R316" i="7"/>
  <c r="AD723" i="11"/>
  <c r="AG659" i="11"/>
  <c r="AG637" i="11"/>
  <c r="AG586" i="11"/>
  <c r="R587" i="7"/>
  <c r="AG553" i="11"/>
  <c r="AG482" i="11"/>
  <c r="R403" i="7"/>
  <c r="AG402" i="11"/>
  <c r="AG701" i="11"/>
  <c r="AG691" i="11"/>
  <c r="AG683" i="11"/>
  <c r="AG675" i="11"/>
  <c r="AG667" i="11"/>
  <c r="AG635" i="11"/>
  <c r="R636" i="7"/>
  <c r="AG621" i="11"/>
  <c r="AG619" i="11"/>
  <c r="AG613" i="11"/>
  <c r="AG611" i="11"/>
  <c r="R612" i="7"/>
  <c r="AG603" i="11"/>
  <c r="AG588" i="11"/>
  <c r="AG474" i="11"/>
  <c r="AD453" i="11"/>
  <c r="AG410" i="11"/>
  <c r="R558" i="7"/>
  <c r="AG557" i="11"/>
  <c r="R514" i="7"/>
  <c r="AG513" i="11"/>
  <c r="R511" i="7"/>
  <c r="AG510" i="11"/>
  <c r="AG566" i="11"/>
  <c r="AG493" i="11"/>
  <c r="R477" i="7"/>
  <c r="AG476" i="11"/>
  <c r="AG448" i="11"/>
  <c r="AG440" i="11"/>
  <c r="AD437" i="11"/>
  <c r="AG432" i="11"/>
  <c r="AD421" i="11"/>
  <c r="R339" i="7"/>
  <c r="AG544" i="11"/>
  <c r="AG525" i="11"/>
  <c r="AD517" i="11"/>
  <c r="AG450" i="11"/>
  <c r="AD445" i="11"/>
  <c r="R413" i="7"/>
  <c r="AG412" i="11"/>
  <c r="AG490" i="11"/>
  <c r="R340" i="7"/>
  <c r="AG571" i="11"/>
  <c r="AG561" i="11"/>
  <c r="AG550" i="11"/>
  <c r="AG539" i="11"/>
  <c r="AG522" i="11"/>
  <c r="AG514" i="11"/>
  <c r="R427" i="7"/>
  <c r="AG426" i="11"/>
  <c r="AD405" i="11"/>
  <c r="AD752" i="11"/>
  <c r="AD728" i="11"/>
  <c r="AG506" i="11"/>
  <c r="AD469" i="11"/>
  <c r="AG434" i="11"/>
  <c r="AD547" i="11"/>
  <c r="AD485" i="11"/>
  <c r="AD413" i="11"/>
  <c r="R350" i="7"/>
  <c r="AG498" i="11"/>
  <c r="R308" i="7"/>
  <c r="R292" i="7"/>
  <c r="R279" i="7"/>
  <c r="R246" i="7"/>
  <c r="R272" i="7"/>
  <c r="R277" i="7"/>
  <c r="R191" i="7"/>
  <c r="R187" i="7"/>
  <c r="R148" i="7"/>
  <c r="R106" i="7"/>
  <c r="R91" i="7"/>
  <c r="R121" i="7"/>
  <c r="R70" i="7"/>
  <c r="R48" i="7"/>
  <c r="R122" i="7"/>
  <c r="R80" i="7"/>
  <c r="R65" i="7"/>
  <c r="R140" i="7"/>
  <c r="R128" i="7"/>
  <c r="R77" i="7"/>
  <c r="R90" i="7"/>
  <c r="R78" i="7"/>
  <c r="R108" i="7"/>
  <c r="R85" i="7"/>
  <c r="R62" i="7"/>
  <c r="R112" i="7"/>
  <c r="R105" i="7"/>
  <c r="R115" i="7"/>
  <c r="R139" i="7"/>
  <c r="R109" i="7"/>
  <c r="AL36" i="11"/>
  <c r="J102" i="1"/>
  <c r="J110" i="1"/>
  <c r="J126" i="1"/>
  <c r="J135" i="1"/>
  <c r="J186" i="1"/>
  <c r="J178" i="1"/>
  <c r="J162" i="1"/>
  <c r="J138" i="1"/>
  <c r="AK5" i="11"/>
  <c r="J130" i="1"/>
  <c r="J127" i="1"/>
  <c r="J95" i="1"/>
  <c r="J118" i="1"/>
  <c r="J119" i="1"/>
  <c r="J103" i="1"/>
  <c r="J111" i="1"/>
  <c r="J91" i="1"/>
  <c r="J94" i="1"/>
  <c r="J106" i="1"/>
  <c r="J87" i="1"/>
  <c r="J84" i="1"/>
  <c r="J86" i="1"/>
  <c r="J83" i="1"/>
  <c r="J88" i="1"/>
  <c r="J122" i="1"/>
  <c r="J114" i="1"/>
  <c r="J90" i="1"/>
  <c r="J85" i="1"/>
  <c r="AF646" i="10"/>
  <c r="AF652" i="10"/>
  <c r="AF658" i="10"/>
  <c r="AF718" i="10"/>
  <c r="AF724" i="10"/>
  <c r="AF790" i="10"/>
  <c r="AF798" i="10"/>
  <c r="AF802" i="10"/>
  <c r="AF804" i="10"/>
  <c r="AF152" i="10"/>
  <c r="AF133" i="10"/>
  <c r="AF96" i="10"/>
  <c r="AF114" i="10"/>
  <c r="AF145" i="10"/>
  <c r="AF148" i="10"/>
  <c r="AF237" i="10"/>
  <c r="AF285" i="10"/>
  <c r="AF339" i="10"/>
  <c r="AF499" i="10"/>
  <c r="AF509" i="10"/>
  <c r="AF537" i="10"/>
  <c r="AF549" i="10"/>
  <c r="AF551" i="10"/>
  <c r="AF557" i="10"/>
  <c r="AF563" i="10"/>
  <c r="AF595" i="10"/>
  <c r="AF597" i="10"/>
  <c r="AF611" i="10"/>
  <c r="AF613" i="10"/>
  <c r="AF615" i="10"/>
  <c r="AF617" i="10"/>
  <c r="AF717" i="10"/>
  <c r="AF233" i="10"/>
  <c r="AF168" i="10"/>
  <c r="AF776" i="10"/>
  <c r="AF325" i="10"/>
  <c r="AF137" i="10"/>
  <c r="AF197" i="10"/>
  <c r="AF504" i="10"/>
  <c r="AF512" i="10"/>
  <c r="AF623" i="10"/>
  <c r="AF635" i="10"/>
  <c r="AF690" i="10"/>
  <c r="AF229" i="10"/>
  <c r="AF231" i="10"/>
  <c r="AF280" i="10"/>
  <c r="AF292" i="10"/>
  <c r="AF296" i="10"/>
  <c r="AF308" i="10"/>
  <c r="AF316" i="10"/>
  <c r="AF326" i="10"/>
  <c r="AF334" i="10"/>
  <c r="AF383" i="10"/>
  <c r="AF425" i="10"/>
  <c r="AF569" i="10"/>
  <c r="AF577" i="10"/>
  <c r="AF637" i="10"/>
  <c r="AF643" i="10"/>
  <c r="AF647" i="10"/>
  <c r="AF649" i="10"/>
  <c r="AF694" i="10"/>
  <c r="AF276" i="10"/>
  <c r="AF284" i="10"/>
  <c r="AF440" i="10"/>
  <c r="AF448" i="10"/>
  <c r="AF753" i="10"/>
  <c r="AF755" i="10"/>
  <c r="AF711" i="10"/>
  <c r="AF728" i="10"/>
  <c r="AF771" i="10"/>
  <c r="AF134" i="10"/>
  <c r="AF160" i="10"/>
  <c r="AF162" i="10"/>
  <c r="AF312" i="10"/>
  <c r="AF472" i="10"/>
  <c r="AF744" i="10"/>
  <c r="AF232" i="10"/>
  <c r="AF444" i="10"/>
  <c r="AF468" i="10"/>
  <c r="AF629" i="10"/>
  <c r="AF787" i="10"/>
  <c r="AF144" i="10"/>
  <c r="AF157" i="10"/>
  <c r="AF204" i="10"/>
  <c r="AF244" i="10"/>
  <c r="AF248" i="10"/>
  <c r="AF252" i="10"/>
  <c r="AF305" i="10"/>
  <c r="AF307" i="10"/>
  <c r="AF309" i="10"/>
  <c r="AF311" i="10"/>
  <c r="AF379" i="10"/>
  <c r="AF381" i="10"/>
  <c r="AF411" i="10"/>
  <c r="AF427" i="10"/>
  <c r="AF502" i="10"/>
  <c r="AF538" i="10"/>
  <c r="AF583" i="10"/>
  <c r="AF585" i="10"/>
  <c r="AF674" i="10"/>
  <c r="AF676" i="10"/>
  <c r="AF762" i="10"/>
  <c r="AF170" i="10"/>
  <c r="AF657" i="10"/>
  <c r="AF151" i="10"/>
  <c r="AF193" i="10"/>
  <c r="AF222" i="10"/>
  <c r="AF258" i="10"/>
  <c r="AF260" i="10"/>
  <c r="AF262" i="10"/>
  <c r="AF264" i="10"/>
  <c r="AF266" i="10"/>
  <c r="AF268" i="10"/>
  <c r="AF317" i="10"/>
  <c r="AF319" i="10"/>
  <c r="AF321" i="10"/>
  <c r="AF473" i="10"/>
  <c r="AF500" i="10"/>
  <c r="AF593" i="10"/>
  <c r="AF622" i="10"/>
  <c r="AF628" i="10"/>
  <c r="AF721" i="10"/>
  <c r="AF725" i="10"/>
  <c r="AF733" i="10"/>
  <c r="AF772" i="10"/>
  <c r="AF774" i="10"/>
  <c r="AF782" i="10"/>
  <c r="I3" i="10"/>
  <c r="AF200" i="10"/>
  <c r="AF681" i="10"/>
  <c r="AF361" i="10"/>
  <c r="AF693" i="10"/>
  <c r="AF348" i="10"/>
  <c r="AF187" i="10"/>
  <c r="AF398" i="10"/>
  <c r="AF677" i="10"/>
  <c r="AF485" i="10"/>
  <c r="AF489" i="10"/>
  <c r="AF104" i="10"/>
  <c r="AF167" i="10"/>
  <c r="AF213" i="10"/>
  <c r="AF474" i="10"/>
  <c r="AF505" i="10"/>
  <c r="AF601" i="10"/>
  <c r="AF704" i="10"/>
  <c r="AF120" i="10"/>
  <c r="AF155" i="10"/>
  <c r="AF183" i="10"/>
  <c r="AF205" i="10"/>
  <c r="AF247" i="10"/>
  <c r="AF269" i="10"/>
  <c r="AF299" i="10"/>
  <c r="AF301" i="10"/>
  <c r="AF333" i="10"/>
  <c r="AF342" i="10"/>
  <c r="AF344" i="10"/>
  <c r="AF346" i="10"/>
  <c r="AF419" i="10"/>
  <c r="AF430" i="10"/>
  <c r="AF465" i="10"/>
  <c r="AF481" i="10"/>
  <c r="AF514" i="10"/>
  <c r="AF532" i="10"/>
  <c r="AF558" i="10"/>
  <c r="AF590" i="10"/>
  <c r="AF640" i="10"/>
  <c r="AF655" i="10"/>
  <c r="AF668" i="10"/>
  <c r="AF746" i="10"/>
  <c r="AF663" i="10"/>
  <c r="AF800" i="10"/>
  <c r="AF318" i="10"/>
  <c r="AF402" i="10"/>
  <c r="AF795" i="10"/>
  <c r="AF212" i="10"/>
  <c r="AF452" i="10"/>
  <c r="AF464" i="10"/>
  <c r="AF660" i="10"/>
  <c r="AF672" i="10"/>
  <c r="AF775" i="10"/>
  <c r="AF228" i="10"/>
  <c r="AF330" i="10"/>
  <c r="AF439" i="10"/>
  <c r="AF471" i="10"/>
  <c r="AF521" i="10"/>
  <c r="AF541" i="10"/>
  <c r="AF565" i="10"/>
  <c r="AF580" i="10"/>
  <c r="AF621" i="10"/>
  <c r="AF736" i="10"/>
  <c r="AF741" i="10"/>
  <c r="AF760" i="10"/>
  <c r="AF770" i="10"/>
  <c r="AF799" i="10"/>
  <c r="AF699" i="10"/>
  <c r="AF709" i="10"/>
  <c r="AF107" i="10"/>
  <c r="AF154" i="10"/>
  <c r="AF476" i="10"/>
  <c r="AF322" i="10"/>
  <c r="AF609" i="10"/>
  <c r="AF124" i="10"/>
  <c r="AF139" i="10"/>
  <c r="AF150" i="10"/>
  <c r="AF300" i="10"/>
  <c r="AF460" i="10"/>
  <c r="AF589" i="10"/>
  <c r="AF680" i="10"/>
  <c r="AF784" i="10"/>
  <c r="AF100" i="10"/>
  <c r="AF116" i="10"/>
  <c r="AF125" i="10"/>
  <c r="AF129" i="10"/>
  <c r="AF136" i="10"/>
  <c r="AF179" i="10"/>
  <c r="AF181" i="10"/>
  <c r="AF226" i="10"/>
  <c r="AF263" i="10"/>
  <c r="AF267" i="10"/>
  <c r="AF386" i="10"/>
  <c r="AF395" i="10"/>
  <c r="AF403" i="10"/>
  <c r="AF424" i="10"/>
  <c r="AF435" i="10"/>
  <c r="AF451" i="10"/>
  <c r="AF455" i="10"/>
  <c r="AF477" i="10"/>
  <c r="AF494" i="10"/>
  <c r="AF508" i="10"/>
  <c r="AF556" i="10"/>
  <c r="AF573" i="10"/>
  <c r="AF645" i="10"/>
  <c r="AF664" i="10"/>
  <c r="AF669" i="10"/>
  <c r="AF671" i="10"/>
  <c r="AF700" i="10"/>
  <c r="AF707" i="10"/>
  <c r="AF719" i="10"/>
  <c r="AF768" i="10"/>
  <c r="AF779" i="10"/>
  <c r="AF720" i="10"/>
  <c r="AF739" i="10"/>
  <c r="AF783" i="10"/>
  <c r="AF794" i="10"/>
  <c r="AF803" i="10"/>
  <c r="AF98" i="10"/>
  <c r="AF138" i="10"/>
  <c r="AF140" i="10"/>
  <c r="AF146" i="10"/>
  <c r="AF149" i="10"/>
  <c r="AF156" i="10"/>
  <c r="AF164" i="10"/>
  <c r="AF230" i="10"/>
  <c r="AF273" i="10"/>
  <c r="AF275" i="10"/>
  <c r="AF362" i="10"/>
  <c r="AF364" i="10"/>
  <c r="AF408" i="10"/>
  <c r="AF414" i="10"/>
  <c r="AF418" i="10"/>
  <c r="AF423" i="10"/>
  <c r="AF438" i="10"/>
  <c r="AF486" i="10"/>
  <c r="AF488" i="10"/>
  <c r="AF490" i="10"/>
  <c r="AF513" i="10"/>
  <c r="AF536" i="10"/>
  <c r="AF553" i="10"/>
  <c r="AF566" i="10"/>
  <c r="AF627" i="10"/>
  <c r="AF684" i="10"/>
  <c r="AF696" i="10"/>
  <c r="AF701" i="10"/>
  <c r="AF757" i="10"/>
  <c r="AF767" i="10"/>
  <c r="AF778" i="10"/>
  <c r="AF792" i="10"/>
  <c r="AF6" i="10"/>
  <c r="AF103" i="10"/>
  <c r="AF105" i="10"/>
  <c r="AF99" i="10"/>
  <c r="AF208" i="10"/>
  <c r="AF106" i="10"/>
  <c r="AF117" i="10"/>
  <c r="AF166" i="10"/>
  <c r="AF169" i="10"/>
  <c r="AF176" i="10"/>
  <c r="AF216" i="10"/>
  <c r="AF221" i="10"/>
  <c r="AF240" i="10"/>
  <c r="AF259" i="10"/>
  <c r="AF163" i="10"/>
  <c r="AF97" i="10"/>
  <c r="AF159" i="10"/>
  <c r="AF196" i="10"/>
  <c r="AF256" i="10"/>
  <c r="AF95" i="10"/>
  <c r="AF52" i="10"/>
  <c r="AF111" i="10"/>
  <c r="AF118" i="10"/>
  <c r="AF135" i="10"/>
  <c r="AF161" i="10"/>
  <c r="AF175" i="10"/>
  <c r="AF184" i="10"/>
  <c r="AF249" i="10"/>
  <c r="AF251" i="10"/>
  <c r="AF253" i="10"/>
  <c r="AF288" i="10"/>
  <c r="AF298" i="10"/>
  <c r="AF329" i="10"/>
  <c r="AF24" i="10"/>
  <c r="AF109" i="10"/>
  <c r="AF130" i="10"/>
  <c r="AF177" i="10"/>
  <c r="AF186" i="10"/>
  <c r="AF225" i="10"/>
  <c r="AF265" i="10"/>
  <c r="AF462" i="10"/>
  <c r="AF633" i="10"/>
  <c r="AF653" i="10"/>
  <c r="AF112" i="10"/>
  <c r="AF122" i="10"/>
  <c r="AF127" i="10"/>
  <c r="AF143" i="10"/>
  <c r="AF158" i="10"/>
  <c r="AF165" i="10"/>
  <c r="AF174" i="10"/>
  <c r="AF190" i="10"/>
  <c r="AF203" i="10"/>
  <c r="AF210" i="10"/>
  <c r="AF215" i="10"/>
  <c r="AF218" i="10"/>
  <c r="AF227" i="10"/>
  <c r="AF242" i="10"/>
  <c r="AF245" i="10"/>
  <c r="AF255" i="10"/>
  <c r="AF261" i="10"/>
  <c r="AF272" i="10"/>
  <c r="AF278" i="10"/>
  <c r="AF281" i="10"/>
  <c r="AF283" i="10"/>
  <c r="AF291" i="10"/>
  <c r="AF297" i="10"/>
  <c r="AF306" i="10"/>
  <c r="AF327" i="10"/>
  <c r="AF336" i="10"/>
  <c r="AF351" i="10"/>
  <c r="AF374" i="10"/>
  <c r="AF376" i="10"/>
  <c r="AF421" i="10"/>
  <c r="AF457" i="10"/>
  <c r="AF571" i="10"/>
  <c r="AF586" i="10"/>
  <c r="AF630" i="10"/>
  <c r="AF641" i="10"/>
  <c r="AF705" i="10"/>
  <c r="AF314" i="10"/>
  <c r="AF688" i="10"/>
  <c r="AF695" i="10"/>
  <c r="AF220" i="10"/>
  <c r="AF236" i="10"/>
  <c r="AF294" i="10"/>
  <c r="AF338" i="10"/>
  <c r="AF341" i="10"/>
  <c r="AF382" i="10"/>
  <c r="AF492" i="10"/>
  <c r="AF115" i="10"/>
  <c r="AF126" i="10"/>
  <c r="AF131" i="10"/>
  <c r="AF153" i="10"/>
  <c r="AF171" i="10"/>
  <c r="AF173" i="10"/>
  <c r="AF180" i="10"/>
  <c r="AF189" i="10"/>
  <c r="AF192" i="10"/>
  <c r="AF194" i="10"/>
  <c r="AF199" i="10"/>
  <c r="AF217" i="10"/>
  <c r="AF241" i="10"/>
  <c r="AF274" i="10"/>
  <c r="AF277" i="10"/>
  <c r="AF287" i="10"/>
  <c r="AF293" i="10"/>
  <c r="AF304" i="10"/>
  <c r="AF313" i="10"/>
  <c r="AF315" i="10"/>
  <c r="AF331" i="10"/>
  <c r="AF354" i="10"/>
  <c r="AF367" i="10"/>
  <c r="AF369" i="10"/>
  <c r="AF407" i="10"/>
  <c r="AF449" i="10"/>
  <c r="AF544" i="10"/>
  <c r="AF579" i="10"/>
  <c r="AF581" i="10"/>
  <c r="AF620" i="10"/>
  <c r="AF656" i="10"/>
  <c r="AF765" i="10"/>
  <c r="AF797" i="10"/>
  <c r="AF202" i="10"/>
  <c r="AF209" i="10"/>
  <c r="AF211" i="10"/>
  <c r="AF219" i="10"/>
  <c r="AF279" i="10"/>
  <c r="AF290" i="10"/>
  <c r="AF295" i="10"/>
  <c r="AF302" i="10"/>
  <c r="AF323" i="10"/>
  <c r="AF335" i="10"/>
  <c r="AF340" i="10"/>
  <c r="AF347" i="10"/>
  <c r="AF358" i="10"/>
  <c r="AF375" i="10"/>
  <c r="AF377" i="10"/>
  <c r="AF528" i="10"/>
  <c r="AF530" i="10"/>
  <c r="AF559" i="10"/>
  <c r="AF574" i="10"/>
  <c r="AF638" i="10"/>
  <c r="AF360" i="10"/>
  <c r="AF363" i="10"/>
  <c r="AF371" i="10"/>
  <c r="AF391" i="10"/>
  <c r="AF433" i="10"/>
  <c r="AF467" i="10"/>
  <c r="AF497" i="10"/>
  <c r="AF517" i="10"/>
  <c r="AF588" i="10"/>
  <c r="AF618" i="10"/>
  <c r="AF625" i="10"/>
  <c r="AF632" i="10"/>
  <c r="AF650" i="10"/>
  <c r="AF661" i="10"/>
  <c r="AF713" i="10"/>
  <c r="AF715" i="10"/>
  <c r="AF742" i="10"/>
  <c r="AF773" i="10"/>
  <c r="AF780" i="10"/>
  <c r="AF345" i="10"/>
  <c r="AF350" i="10"/>
  <c r="AF357" i="10"/>
  <c r="AF366" i="10"/>
  <c r="AF368" i="10"/>
  <c r="AF410" i="10"/>
  <c r="AF415" i="10"/>
  <c r="AF420" i="10"/>
  <c r="AF441" i="10"/>
  <c r="AF446" i="10"/>
  <c r="AF524" i="10"/>
  <c r="AF526" i="10"/>
  <c r="AF529" i="10"/>
  <c r="AF534" i="10"/>
  <c r="AF546" i="10"/>
  <c r="AF555" i="10"/>
  <c r="AF564" i="10"/>
  <c r="AF608" i="10"/>
  <c r="AF644" i="10"/>
  <c r="AF687" i="10"/>
  <c r="AF697" i="10"/>
  <c r="AF727" i="10"/>
  <c r="AF732" i="10"/>
  <c r="AF737" i="10"/>
  <c r="AF786" i="10"/>
  <c r="AF791" i="10"/>
  <c r="AF185" i="10"/>
  <c r="AF188" i="10"/>
  <c r="AF195" i="10"/>
  <c r="AF201" i="10"/>
  <c r="AF206" i="10"/>
  <c r="AF223" i="10"/>
  <c r="AF257" i="10"/>
  <c r="AF271" i="10"/>
  <c r="AF289" i="10"/>
  <c r="AF303" i="10"/>
  <c r="AF310" i="10"/>
  <c r="AF337" i="10"/>
  <c r="AF343" i="10"/>
  <c r="AF352" i="10"/>
  <c r="AF463" i="10"/>
  <c r="AF496" i="10"/>
  <c r="AF516" i="10"/>
  <c r="AF531" i="10"/>
  <c r="AF578" i="10"/>
  <c r="AF596" i="10"/>
  <c r="AF679" i="10"/>
  <c r="AF682" i="10"/>
  <c r="AF685" i="10"/>
  <c r="AF716" i="10"/>
  <c r="AF734" i="10"/>
  <c r="AF752" i="10"/>
  <c r="AF754" i="10"/>
  <c r="AF759" i="10"/>
  <c r="AF789" i="10"/>
  <c r="AF796" i="10"/>
  <c r="AF436" i="10"/>
  <c r="AF484" i="10"/>
  <c r="AF510" i="10"/>
  <c r="AF533" i="10"/>
  <c r="AF554" i="10"/>
  <c r="AF561" i="10"/>
  <c r="AF568" i="10"/>
  <c r="AF591" i="10"/>
  <c r="AF598" i="10"/>
  <c r="AF603" i="10"/>
  <c r="AF605" i="10"/>
  <c r="AF659" i="10"/>
  <c r="AF703" i="10"/>
  <c r="AF723" i="10"/>
  <c r="AF731" i="10"/>
  <c r="AF745" i="10"/>
  <c r="AF747" i="10"/>
  <c r="AF781" i="10"/>
  <c r="AF788" i="10"/>
  <c r="AF355" i="10"/>
  <c r="AF370" i="10"/>
  <c r="AF372" i="10"/>
  <c r="AF387" i="10"/>
  <c r="AF399" i="10"/>
  <c r="AF428" i="10"/>
  <c r="AF437" i="10"/>
  <c r="AF445" i="10"/>
  <c r="AF453" i="10"/>
  <c r="AF461" i="10"/>
  <c r="AF479" i="10"/>
  <c r="AF493" i="10"/>
  <c r="AF515" i="10"/>
  <c r="AF518" i="10"/>
  <c r="AF540" i="10"/>
  <c r="AF542" i="10"/>
  <c r="AF545" i="10"/>
  <c r="AF560" i="10"/>
  <c r="AF570" i="10"/>
  <c r="AF575" i="10"/>
  <c r="AF592" i="10"/>
  <c r="AF602" i="10"/>
  <c r="AF607" i="10"/>
  <c r="AF624" i="10"/>
  <c r="AF634" i="10"/>
  <c r="AF678" i="10"/>
  <c r="AF686" i="10"/>
  <c r="AF712" i="10"/>
  <c r="AF714" i="10"/>
  <c r="AF729" i="10"/>
  <c r="AF751" i="10"/>
  <c r="AF756" i="10"/>
  <c r="AF766" i="10"/>
  <c r="AF572" i="10"/>
  <c r="AF582" i="10"/>
  <c r="AF587" i="10"/>
  <c r="AF604" i="10"/>
  <c r="AF614" i="10"/>
  <c r="AF619" i="10"/>
  <c r="AF648" i="10"/>
  <c r="AF651" i="10"/>
  <c r="AF654" i="10"/>
  <c r="AF665" i="10"/>
  <c r="AF670" i="10"/>
  <c r="AF689" i="10"/>
  <c r="AF698" i="10"/>
  <c r="AF722" i="10"/>
  <c r="AF738" i="10"/>
  <c r="AF749" i="10"/>
  <c r="AF758" i="10"/>
  <c r="AF769" i="10"/>
  <c r="AF777" i="10"/>
  <c r="AF785" i="10"/>
  <c r="AF793" i="10"/>
  <c r="AF801" i="10"/>
  <c r="AF356" i="10"/>
  <c r="AF359" i="10"/>
  <c r="AF378" i="10"/>
  <c r="AF380" i="10"/>
  <c r="AF389" i="10"/>
  <c r="AF406" i="10"/>
  <c r="AF429" i="10"/>
  <c r="AF469" i="10"/>
  <c r="AF475" i="10"/>
  <c r="AF498" i="10"/>
  <c r="AF501" i="10"/>
  <c r="AF506" i="10"/>
  <c r="AF525" i="10"/>
  <c r="AF547" i="10"/>
  <c r="AF552" i="10"/>
  <c r="AF562" i="10"/>
  <c r="AF567" i="10"/>
  <c r="AF584" i="10"/>
  <c r="AF594" i="10"/>
  <c r="AF599" i="10"/>
  <c r="AF616" i="10"/>
  <c r="AF626" i="10"/>
  <c r="AF631" i="10"/>
  <c r="AF636" i="10"/>
  <c r="AF639" i="10"/>
  <c r="AF642" i="10"/>
  <c r="AF667" i="10"/>
  <c r="AF673" i="10"/>
  <c r="AF675" i="10"/>
  <c r="AF683" i="10"/>
  <c r="AF691" i="10"/>
  <c r="AF706" i="10"/>
  <c r="AF730" i="10"/>
  <c r="AF735" i="10"/>
  <c r="AF743" i="10"/>
  <c r="AF748" i="10"/>
  <c r="AF761" i="10"/>
  <c r="AF67" i="10"/>
  <c r="AF31" i="10"/>
  <c r="AF84" i="10"/>
  <c r="AF37" i="10"/>
  <c r="AF64" i="10"/>
  <c r="AF142" i="10"/>
  <c r="AF128" i="10"/>
  <c r="AF147" i="10"/>
  <c r="AF141" i="10"/>
  <c r="AF123" i="10"/>
  <c r="AF121" i="10"/>
  <c r="AF119" i="10"/>
  <c r="AF113" i="10"/>
  <c r="AF108" i="10"/>
  <c r="AF102" i="10"/>
  <c r="AF101" i="10"/>
  <c r="C3" i="10"/>
  <c r="AF72" i="10"/>
  <c r="AF74" i="10"/>
  <c r="AF81" i="10"/>
  <c r="AF14" i="10"/>
  <c r="AF76" i="10"/>
  <c r="AF68" i="10"/>
  <c r="AF7" i="10"/>
  <c r="AF8" i="10"/>
  <c r="AF56" i="10"/>
  <c r="AF36" i="10"/>
  <c r="AF33" i="10"/>
  <c r="AF40" i="10"/>
  <c r="AF47" i="10"/>
  <c r="AF66" i="10"/>
  <c r="AF70" i="10"/>
  <c r="AF78" i="10"/>
  <c r="AF88" i="10"/>
  <c r="AF9" i="10"/>
  <c r="AF21" i="10"/>
  <c r="AF28" i="10"/>
  <c r="AF44" i="10"/>
  <c r="AF53" i="10"/>
  <c r="AF60" i="10"/>
  <c r="AF62" i="10"/>
  <c r="AF80" i="10"/>
  <c r="AF82" i="10"/>
  <c r="AF92" i="10"/>
  <c r="AF94" i="10"/>
  <c r="AF16" i="10"/>
  <c r="AF19" i="10"/>
  <c r="AF34" i="10"/>
  <c r="AF41" i="10"/>
  <c r="AF45" i="10"/>
  <c r="AF55" i="10"/>
  <c r="AF22" i="10"/>
  <c r="AF38" i="10"/>
  <c r="AF20" i="10"/>
  <c r="AF32" i="10"/>
  <c r="AF48" i="10"/>
  <c r="AF10" i="10"/>
  <c r="AF17" i="10"/>
  <c r="AF63" i="10"/>
  <c r="AF85" i="10"/>
  <c r="AF30" i="10"/>
  <c r="AF39" i="10"/>
  <c r="AF75" i="10"/>
  <c r="AF93" i="10"/>
  <c r="AF11" i="10"/>
  <c r="AF13" i="10"/>
  <c r="AF15" i="10"/>
  <c r="AF26" i="10"/>
  <c r="AF42" i="10"/>
  <c r="AF50" i="10"/>
  <c r="AF57" i="10"/>
  <c r="AF65" i="10"/>
  <c r="D3" i="10"/>
  <c r="J3" i="10"/>
  <c r="AF18" i="10"/>
  <c r="AF35" i="10"/>
  <c r="AF59" i="10"/>
  <c r="AF83" i="10"/>
  <c r="AF89" i="10"/>
  <c r="AF91" i="10"/>
  <c r="AF69" i="10"/>
  <c r="AF12" i="10"/>
  <c r="AF27" i="10"/>
  <c r="AF29" i="10"/>
  <c r="AF43" i="10"/>
  <c r="AF49" i="10"/>
  <c r="AF58" i="10"/>
  <c r="AF77" i="10"/>
  <c r="AF79" i="10"/>
  <c r="AF90" i="10"/>
  <c r="AF23" i="10"/>
  <c r="AF25" i="10"/>
  <c r="AF46" i="10"/>
  <c r="AF61" i="10"/>
  <c r="AF73" i="10"/>
  <c r="AF87" i="10"/>
  <c r="J98" i="1"/>
  <c r="J181" i="1"/>
  <c r="J157" i="1"/>
  <c r="J141" i="1"/>
  <c r="J109" i="1"/>
  <c r="J93" i="1"/>
  <c r="J180" i="1"/>
  <c r="J172" i="1"/>
  <c r="J156" i="1"/>
  <c r="J140" i="1"/>
  <c r="J124" i="1"/>
  <c r="J108" i="1"/>
  <c r="J92" i="1"/>
  <c r="J195" i="1"/>
  <c r="J187" i="1"/>
  <c r="J179" i="1"/>
  <c r="J171" i="1"/>
  <c r="J163" i="1"/>
  <c r="J155" i="1"/>
  <c r="J147" i="1"/>
  <c r="J139" i="1"/>
  <c r="J131" i="1"/>
  <c r="J123" i="1"/>
  <c r="J115" i="1"/>
  <c r="J107" i="1"/>
  <c r="J99" i="1"/>
  <c r="J133" i="1"/>
  <c r="J189" i="1"/>
  <c r="J173" i="1"/>
  <c r="J149" i="1"/>
  <c r="J117" i="1"/>
  <c r="J101" i="1"/>
  <c r="J193" i="1"/>
  <c r="J185" i="1"/>
  <c r="J169" i="1"/>
  <c r="J161" i="1"/>
  <c r="J145" i="1"/>
  <c r="J137" i="1"/>
  <c r="J113" i="1"/>
  <c r="J105" i="1"/>
  <c r="J97" i="1"/>
  <c r="J165" i="1"/>
  <c r="J125" i="1"/>
  <c r="J188" i="1"/>
  <c r="J164" i="1"/>
  <c r="J148" i="1"/>
  <c r="J132" i="1"/>
  <c r="J116" i="1"/>
  <c r="J100" i="1"/>
  <c r="J192" i="1"/>
  <c r="J184" i="1"/>
  <c r="J176" i="1"/>
  <c r="J160" i="1"/>
  <c r="J152" i="1"/>
  <c r="J128" i="1"/>
  <c r="J120" i="1"/>
  <c r="J112" i="1"/>
  <c r="J104" i="1"/>
  <c r="AK371" i="11"/>
  <c r="AK431" i="11"/>
  <c r="AK571" i="11"/>
  <c r="AK573" i="11"/>
  <c r="AK642" i="11"/>
  <c r="AK647" i="11"/>
  <c r="AK649" i="11"/>
  <c r="AK650" i="11"/>
  <c r="AK651" i="11"/>
  <c r="AK658" i="11"/>
  <c r="AK237" i="11"/>
  <c r="AK238" i="11"/>
  <c r="AK239" i="11"/>
  <c r="AK260" i="11"/>
  <c r="AK261" i="11"/>
  <c r="AK285" i="11"/>
  <c r="AK297" i="11"/>
  <c r="AK331" i="11"/>
  <c r="AK334" i="11"/>
  <c r="AK335" i="11"/>
  <c r="AK341" i="11"/>
  <c r="AK370" i="11"/>
  <c r="AK543" i="11"/>
  <c r="AK548" i="11"/>
  <c r="AK555" i="11"/>
  <c r="AK562" i="11"/>
  <c r="AK729" i="11"/>
  <c r="AK730" i="11"/>
  <c r="AK731" i="11"/>
  <c r="AK474" i="11"/>
  <c r="AK480" i="11"/>
  <c r="AK496" i="11"/>
  <c r="AK400" i="11"/>
  <c r="AK492" i="11"/>
  <c r="AK498" i="11"/>
  <c r="AK203" i="11"/>
  <c r="AK434" i="11"/>
  <c r="AK682" i="11"/>
  <c r="AK691" i="11"/>
  <c r="AK711" i="11"/>
  <c r="AK716" i="11"/>
  <c r="AK717" i="11"/>
  <c r="AK748" i="11"/>
  <c r="AK161" i="11"/>
  <c r="AK418" i="11"/>
  <c r="AK432" i="11"/>
  <c r="AK546" i="11"/>
  <c r="AK575" i="11"/>
  <c r="AK257" i="11"/>
  <c r="AK282" i="11"/>
  <c r="AK346" i="11"/>
  <c r="AK387" i="11"/>
  <c r="AK435" i="11"/>
  <c r="AK436" i="11"/>
  <c r="AK444" i="11"/>
  <c r="AK445" i="11"/>
  <c r="AK449" i="11"/>
  <c r="AK452" i="11"/>
  <c r="AK453" i="11"/>
  <c r="AK456" i="11"/>
  <c r="AK457" i="11"/>
  <c r="AK464" i="11"/>
  <c r="AK592" i="11"/>
  <c r="AK608" i="11"/>
  <c r="AK616" i="11"/>
  <c r="AK669" i="11"/>
  <c r="AK679" i="11"/>
  <c r="AK465" i="11"/>
  <c r="AK229" i="11"/>
  <c r="AK235" i="11"/>
  <c r="AK313" i="11"/>
  <c r="AK354" i="11"/>
  <c r="AK355" i="11"/>
  <c r="AK362" i="11"/>
  <c r="AK363" i="11"/>
  <c r="AK366" i="11"/>
  <c r="AK367" i="11"/>
  <c r="AK394" i="11"/>
  <c r="AK433" i="11"/>
  <c r="AK438" i="11"/>
  <c r="AK440" i="11"/>
  <c r="AK441" i="11"/>
  <c r="AK663" i="11"/>
  <c r="AK410" i="11"/>
  <c r="AK402" i="11"/>
  <c r="AK409" i="11"/>
  <c r="AK253" i="11"/>
  <c r="AK278" i="11"/>
  <c r="AK299" i="11"/>
  <c r="AK383" i="11"/>
  <c r="AK389" i="11"/>
  <c r="AK633" i="11"/>
  <c r="AK697" i="11"/>
  <c r="AK698" i="11"/>
  <c r="AK720" i="11"/>
  <c r="AK188" i="11"/>
  <c r="AK478" i="11"/>
  <c r="AK487" i="11"/>
  <c r="AK495" i="11"/>
  <c r="AK519" i="11"/>
  <c r="AK585" i="11"/>
  <c r="AK301" i="11"/>
  <c r="AK314" i="11"/>
  <c r="AK408" i="11"/>
  <c r="AK105" i="11"/>
  <c r="AK154" i="11"/>
  <c r="AK155" i="11"/>
  <c r="AK156" i="11"/>
  <c r="AK165" i="11"/>
  <c r="AK166" i="11"/>
  <c r="AK167" i="11"/>
  <c r="AK211" i="11"/>
  <c r="AK216" i="11"/>
  <c r="AK219" i="11"/>
  <c r="AK325" i="11"/>
  <c r="AK401" i="11"/>
  <c r="AK466" i="11"/>
  <c r="AK470" i="11"/>
  <c r="AK531" i="11"/>
  <c r="AK538" i="11"/>
  <c r="AK618" i="11"/>
  <c r="AK671" i="11"/>
  <c r="AK672" i="11"/>
  <c r="AK107" i="11"/>
  <c r="AK157" i="11"/>
  <c r="AK158" i="11"/>
  <c r="AK159" i="11"/>
  <c r="AK160" i="11"/>
  <c r="AK204" i="11"/>
  <c r="AK214" i="11"/>
  <c r="AK228" i="11"/>
  <c r="AK232" i="11"/>
  <c r="AK234" i="11"/>
  <c r="AK236" i="11"/>
  <c r="AK262" i="11"/>
  <c r="AK286" i="11"/>
  <c r="AK294" i="11"/>
  <c r="AK590" i="11"/>
  <c r="AK609" i="11"/>
  <c r="AK644" i="11"/>
  <c r="AK645" i="11"/>
  <c r="AK661" i="11"/>
  <c r="AK662" i="11"/>
  <c r="AK667" i="11"/>
  <c r="AK677" i="11"/>
  <c r="AK678" i="11"/>
  <c r="AK183" i="11"/>
  <c r="AK259" i="11"/>
  <c r="AK265" i="11"/>
  <c r="AK606" i="11"/>
  <c r="AK660" i="11"/>
  <c r="AK680" i="11"/>
  <c r="AK718" i="11"/>
  <c r="AK755" i="11"/>
  <c r="AK163" i="11"/>
  <c r="AK164" i="11"/>
  <c r="AK169" i="11"/>
  <c r="AK395" i="11"/>
  <c r="AK427" i="11"/>
  <c r="AK428" i="11"/>
  <c r="AK483" i="11"/>
  <c r="AK490" i="11"/>
  <c r="AK491" i="11"/>
  <c r="AK506" i="11"/>
  <c r="AK635" i="11"/>
  <c r="AK497" i="11"/>
  <c r="AK502" i="11"/>
  <c r="AK523" i="11"/>
  <c r="AK567" i="11"/>
  <c r="AK634" i="11"/>
  <c r="AK504" i="11"/>
  <c r="AK505" i="11"/>
  <c r="AK512" i="11"/>
  <c r="AK231" i="11"/>
  <c r="AK472" i="11"/>
  <c r="AK473" i="11"/>
  <c r="AK171" i="11"/>
  <c r="AK172" i="11"/>
  <c r="AK177" i="11"/>
  <c r="AK187" i="11"/>
  <c r="AK587" i="11"/>
  <c r="AK593" i="11"/>
  <c r="AK594" i="11"/>
  <c r="AK170" i="11"/>
  <c r="AK176" i="11"/>
  <c r="AK582" i="11"/>
  <c r="AK595" i="11"/>
  <c r="AK601" i="11"/>
  <c r="AK602" i="11"/>
  <c r="AK102" i="11"/>
  <c r="AK115" i="11"/>
  <c r="AK144" i="11"/>
  <c r="AK338" i="11"/>
  <c r="AK343" i="11"/>
  <c r="AK350" i="11"/>
  <c r="AK396" i="11"/>
  <c r="AK397" i="11"/>
  <c r="AK535" i="11"/>
  <c r="AK540" i="11"/>
  <c r="AK570" i="11"/>
  <c r="AK11" i="11"/>
  <c r="AK55" i="11"/>
  <c r="AK108" i="11"/>
  <c r="AK139" i="11"/>
  <c r="AK347" i="11"/>
  <c r="AK357" i="11"/>
  <c r="AK379" i="11"/>
  <c r="AK382" i="11"/>
  <c r="AK399" i="11"/>
  <c r="AK547" i="11"/>
  <c r="AK554" i="11"/>
  <c r="AK628" i="11"/>
  <c r="AK310" i="11"/>
  <c r="AK499" i="11"/>
  <c r="AK500" i="11"/>
  <c r="AK508" i="11"/>
  <c r="AK514" i="11"/>
  <c r="AK627" i="11"/>
  <c r="AK629" i="11"/>
  <c r="AK688" i="11"/>
  <c r="AK689" i="11"/>
  <c r="AK690" i="11"/>
  <c r="AK706" i="11"/>
  <c r="AK712" i="11"/>
  <c r="AK745" i="11"/>
  <c r="AK111" i="11"/>
  <c r="AK124" i="11"/>
  <c r="AK153" i="11"/>
  <c r="AK302" i="11"/>
  <c r="AK308" i="11"/>
  <c r="AK309" i="11"/>
  <c r="AK326" i="11"/>
  <c r="AK365" i="11"/>
  <c r="AK390" i="11"/>
  <c r="AK403" i="11"/>
  <c r="AK404" i="11"/>
  <c r="AK516" i="11"/>
  <c r="AK522" i="11"/>
  <c r="AK551" i="11"/>
  <c r="AK563" i="11"/>
  <c r="AK566" i="11"/>
  <c r="AK598" i="11"/>
  <c r="AK617" i="11"/>
  <c r="AK620" i="11"/>
  <c r="AK631" i="11"/>
  <c r="AK636" i="11"/>
  <c r="AK637" i="11"/>
  <c r="AK643" i="11"/>
  <c r="AK646" i="11"/>
  <c r="AK653" i="11"/>
  <c r="AK654" i="11"/>
  <c r="AK664" i="11"/>
  <c r="AK685" i="11"/>
  <c r="AK740" i="11"/>
  <c r="AK123" i="11"/>
  <c r="AK142" i="11"/>
  <c r="AK148" i="11"/>
  <c r="AK149" i="11"/>
  <c r="AK150" i="11"/>
  <c r="AK151" i="11"/>
  <c r="AK191" i="11"/>
  <c r="AK193" i="11"/>
  <c r="AK198" i="11"/>
  <c r="AK200" i="11"/>
  <c r="AK202" i="11"/>
  <c r="AK213" i="11"/>
  <c r="AK315" i="11"/>
  <c r="AK316" i="11"/>
  <c r="AK317" i="11"/>
  <c r="AK320" i="11"/>
  <c r="AK324" i="11"/>
  <c r="AK330" i="11"/>
  <c r="AK419" i="11"/>
  <c r="AK420" i="11"/>
  <c r="AK421" i="11"/>
  <c r="AK450" i="11"/>
  <c r="AK451" i="11"/>
  <c r="AK458" i="11"/>
  <c r="AK459" i="11"/>
  <c r="AK460" i="11"/>
  <c r="AK520" i="11"/>
  <c r="AK530" i="11"/>
  <c r="AK611" i="11"/>
  <c r="AK623" i="11"/>
  <c r="AK625" i="11"/>
  <c r="AK639" i="11"/>
  <c r="AK641" i="11"/>
  <c r="AK668" i="11"/>
  <c r="AK670" i="11"/>
  <c r="AK721" i="11"/>
  <c r="AK722" i="11"/>
  <c r="AK723" i="11"/>
  <c r="AK728" i="11"/>
  <c r="AK732" i="11"/>
  <c r="AK291" i="11"/>
  <c r="AK305" i="11"/>
  <c r="AK307" i="11"/>
  <c r="AK109" i="11"/>
  <c r="AK116" i="11"/>
  <c r="AK141" i="11"/>
  <c r="AK178" i="11"/>
  <c r="AK179" i="11"/>
  <c r="AK181" i="11"/>
  <c r="AK207" i="11"/>
  <c r="AK208" i="11"/>
  <c r="AK209" i="11"/>
  <c r="AK221" i="11"/>
  <c r="AK224" i="11"/>
  <c r="AK225" i="11"/>
  <c r="AK227" i="11"/>
  <c r="AK244" i="11"/>
  <c r="AK245" i="11"/>
  <c r="AK251" i="11"/>
  <c r="AK269" i="11"/>
  <c r="AK275" i="11"/>
  <c r="AK281" i="11"/>
  <c r="AK339" i="11"/>
  <c r="AK342" i="11"/>
  <c r="AK349" i="11"/>
  <c r="AK374" i="11"/>
  <c r="AK416" i="11"/>
  <c r="AK417" i="11"/>
  <c r="AK442" i="11"/>
  <c r="AK446" i="11"/>
  <c r="AK455" i="11"/>
  <c r="AK463" i="11"/>
  <c r="AK467" i="11"/>
  <c r="AK468" i="11"/>
  <c r="AK484" i="11"/>
  <c r="AK485" i="11"/>
  <c r="AK488" i="11"/>
  <c r="AK489" i="11"/>
  <c r="AK527" i="11"/>
  <c r="AK559" i="11"/>
  <c r="AK578" i="11"/>
  <c r="AK579" i="11"/>
  <c r="AK584" i="11"/>
  <c r="AK696" i="11"/>
  <c r="AK699" i="11"/>
  <c r="AK704" i="11"/>
  <c r="AK713" i="11"/>
  <c r="AK714" i="11"/>
  <c r="AK715" i="11"/>
  <c r="AK751" i="11"/>
  <c r="AK752" i="11"/>
  <c r="AK147" i="11"/>
  <c r="AK145" i="11"/>
  <c r="AK143" i="11"/>
  <c r="AK140" i="11"/>
  <c r="AK137" i="11"/>
  <c r="AK136" i="11"/>
  <c r="AK130" i="11"/>
  <c r="AK129" i="11"/>
  <c r="AK127" i="11"/>
  <c r="AK126" i="11"/>
  <c r="AK125" i="11"/>
  <c r="AK121" i="11"/>
  <c r="AK118" i="11"/>
  <c r="AK117" i="11"/>
  <c r="AK103" i="11"/>
  <c r="AK101" i="11"/>
  <c r="AK100" i="11"/>
  <c r="AK99" i="11"/>
  <c r="AK98" i="11"/>
  <c r="J80" i="1"/>
  <c r="J79" i="1"/>
  <c r="AK95" i="11"/>
  <c r="J78" i="1"/>
  <c r="J76" i="1"/>
  <c r="AK93" i="11"/>
  <c r="AK17" i="11"/>
  <c r="AK34" i="11"/>
  <c r="AK10" i="11"/>
  <c r="AK21" i="11"/>
  <c r="AK40" i="11"/>
  <c r="AK20" i="11"/>
  <c r="AK26" i="11"/>
  <c r="AK25" i="11"/>
  <c r="AK38" i="11"/>
  <c r="AK14" i="11"/>
  <c r="AK24" i="11"/>
  <c r="AK37" i="11"/>
  <c r="AK12" i="11"/>
  <c r="AK18" i="11"/>
  <c r="J4" i="1"/>
  <c r="E5" i="7" s="1"/>
  <c r="J20" i="1"/>
  <c r="E21" i="7" s="1"/>
  <c r="J30" i="1"/>
  <c r="E31" i="7" s="1"/>
  <c r="J31" i="1"/>
  <c r="E32" i="7" s="1"/>
  <c r="J32" i="1"/>
  <c r="E33" i="7" s="1"/>
  <c r="J38" i="1"/>
  <c r="E39" i="7" s="1"/>
  <c r="J48" i="1"/>
  <c r="J67" i="1"/>
  <c r="J68" i="1"/>
  <c r="J75" i="1"/>
  <c r="AK92" i="11"/>
  <c r="AK91" i="11"/>
  <c r="J74" i="1"/>
  <c r="O2" i="4"/>
  <c r="J2" i="1" s="1"/>
  <c r="J3" i="1"/>
  <c r="E4" i="7" s="1"/>
  <c r="AK13" i="11"/>
  <c r="J19" i="1"/>
  <c r="E20" i="7" s="1"/>
  <c r="J37" i="1"/>
  <c r="E38" i="7" s="1"/>
  <c r="J47" i="1"/>
  <c r="J17" i="1"/>
  <c r="E18" i="7" s="1"/>
  <c r="J45" i="1"/>
  <c r="E46" i="7" s="1"/>
  <c r="AK35" i="11"/>
  <c r="J10" i="1"/>
  <c r="E11" i="7" s="1"/>
  <c r="J11" i="1"/>
  <c r="E12" i="7" s="1"/>
  <c r="J15" i="1"/>
  <c r="E16" i="7" s="1"/>
  <c r="J16" i="1"/>
  <c r="E17" i="7" s="1"/>
  <c r="J25" i="1"/>
  <c r="E26" i="7" s="1"/>
  <c r="J26" i="1"/>
  <c r="E27" i="7" s="1"/>
  <c r="J27" i="1"/>
  <c r="E28" i="7" s="1"/>
  <c r="J43" i="1"/>
  <c r="E44" i="7" s="1"/>
  <c r="J44" i="1"/>
  <c r="E45" i="7" s="1"/>
  <c r="J55" i="1"/>
  <c r="J63" i="1"/>
  <c r="J64" i="1"/>
  <c r="J71" i="1"/>
  <c r="J14" i="1"/>
  <c r="E15" i="7" s="1"/>
  <c r="J54" i="1"/>
  <c r="J62" i="1"/>
  <c r="J40" i="1"/>
  <c r="E41" i="7" s="1"/>
  <c r="AK30" i="11"/>
  <c r="AK39" i="11"/>
  <c r="J6" i="1"/>
  <c r="E7" i="7" s="1"/>
  <c r="J60" i="1"/>
  <c r="J70" i="1"/>
  <c r="AK414" i="11"/>
  <c r="AK476" i="11"/>
  <c r="AK477" i="11"/>
  <c r="AK481" i="11"/>
  <c r="AK381" i="11"/>
  <c r="AK33" i="11"/>
  <c r="AK192" i="11"/>
  <c r="AK195" i="11"/>
  <c r="AK197" i="11"/>
  <c r="AK424" i="11"/>
  <c r="AK425" i="11"/>
  <c r="AK246" i="11"/>
  <c r="AK270" i="11"/>
  <c r="AK482" i="11"/>
  <c r="AK194" i="11"/>
  <c r="AK230" i="11"/>
  <c r="AK250" i="11"/>
  <c r="AK274" i="11"/>
  <c r="AK356" i="11"/>
  <c r="AK380" i="11"/>
  <c r="AK544" i="11"/>
  <c r="AK545" i="11"/>
  <c r="AK624" i="11"/>
  <c r="AK640" i="11"/>
  <c r="AK700" i="11"/>
  <c r="AK702" i="11"/>
  <c r="AK113" i="11"/>
  <c r="AK119" i="11"/>
  <c r="AK128" i="11"/>
  <c r="AK243" i="11"/>
  <c r="AK249" i="11"/>
  <c r="AK273" i="11"/>
  <c r="AK378" i="11"/>
  <c r="AK695" i="11"/>
  <c r="AK29" i="11"/>
  <c r="AK112" i="11"/>
  <c r="AK120" i="11"/>
  <c r="AK242" i="11"/>
  <c r="AK267" i="11"/>
  <c r="AK364" i="11"/>
  <c r="AK448" i="11"/>
  <c r="AK552" i="11"/>
  <c r="AK553" i="11"/>
  <c r="AK591" i="11"/>
  <c r="AK648" i="11"/>
  <c r="AK687" i="11"/>
  <c r="AK692" i="11"/>
  <c r="AK6" i="11"/>
  <c r="AK23" i="11"/>
  <c r="AK110" i="11"/>
  <c r="AK212" i="11"/>
  <c r="AK215" i="11"/>
  <c r="AK340" i="11"/>
  <c r="AK526" i="11"/>
  <c r="AK528" i="11"/>
  <c r="AK529" i="11"/>
  <c r="AK705" i="11"/>
  <c r="AK707" i="11"/>
  <c r="AK708" i="11"/>
  <c r="AK746" i="11"/>
  <c r="AK747" i="11"/>
  <c r="AK753" i="11"/>
  <c r="AK3" i="11"/>
  <c r="AK9" i="11"/>
  <c r="AK22" i="11"/>
  <c r="AK28" i="11"/>
  <c r="AK94" i="11"/>
  <c r="AK97" i="11"/>
  <c r="AK106" i="11"/>
  <c r="AK206" i="11"/>
  <c r="AK210" i="11"/>
  <c r="AK218" i="11"/>
  <c r="AK327" i="11"/>
  <c r="AK411" i="11"/>
  <c r="AK532" i="11"/>
  <c r="AK737" i="11"/>
  <c r="AK738" i="11"/>
  <c r="AK739" i="11"/>
  <c r="AK8" i="11"/>
  <c r="AK43" i="11"/>
  <c r="AK44" i="11"/>
  <c r="AK306" i="11"/>
  <c r="AK319" i="11"/>
  <c r="AK323" i="11"/>
  <c r="AK412" i="11"/>
  <c r="AK413" i="11"/>
  <c r="AK426" i="11"/>
  <c r="AK511" i="11"/>
  <c r="AK513" i="11"/>
  <c r="AK515" i="11"/>
  <c r="AK674" i="11"/>
  <c r="AK675" i="11"/>
  <c r="AK676" i="11"/>
  <c r="AK743" i="11"/>
  <c r="AK744" i="11"/>
  <c r="V2" i="11"/>
  <c r="X2" i="11" s="1"/>
  <c r="AK19" i="11"/>
  <c r="AK36" i="11"/>
  <c r="AK58" i="11"/>
  <c r="AK131" i="11"/>
  <c r="AK132" i="11"/>
  <c r="AK138" i="11"/>
  <c r="AK146" i="11"/>
  <c r="AK162" i="11"/>
  <c r="AK173" i="11"/>
  <c r="AK174" i="11"/>
  <c r="AK175" i="11"/>
  <c r="AK180" i="11"/>
  <c r="AK182" i="11"/>
  <c r="AK184" i="11"/>
  <c r="AK199" i="11"/>
  <c r="AK220" i="11"/>
  <c r="AK223" i="11"/>
  <c r="AK254" i="11"/>
  <c r="AK266" i="11"/>
  <c r="AK292" i="11"/>
  <c r="AK333" i="11"/>
  <c r="AK351" i="11"/>
  <c r="AK373" i="11"/>
  <c r="AK391" i="11"/>
  <c r="AK429" i="11"/>
  <c r="AK461" i="11"/>
  <c r="AK493" i="11"/>
  <c r="AK536" i="11"/>
  <c r="AK537" i="11"/>
  <c r="AK539" i="11"/>
  <c r="AK556" i="11"/>
  <c r="AK561" i="11"/>
  <c r="AK569" i="11"/>
  <c r="AK574" i="11"/>
  <c r="AK576" i="11"/>
  <c r="AK586" i="11"/>
  <c r="AK599" i="11"/>
  <c r="AK600" i="11"/>
  <c r="AK603" i="11"/>
  <c r="AK630" i="11"/>
  <c r="AK652" i="11"/>
  <c r="AK656" i="11"/>
  <c r="AK719" i="11"/>
  <c r="AK724" i="11"/>
  <c r="AK727" i="11"/>
  <c r="AK735" i="11"/>
  <c r="AK736" i="11"/>
  <c r="AK226" i="11"/>
  <c r="AK293" i="11"/>
  <c r="AK348" i="11"/>
  <c r="AK388" i="11"/>
  <c r="AK521" i="11"/>
  <c r="AK726" i="11"/>
  <c r="AK734" i="11"/>
  <c r="AK15" i="11"/>
  <c r="AK16" i="11"/>
  <c r="AK27" i="11"/>
  <c r="AK31" i="11"/>
  <c r="AK32" i="11"/>
  <c r="AK56" i="11"/>
  <c r="AK114" i="11"/>
  <c r="AK122" i="11"/>
  <c r="AK133" i="11"/>
  <c r="AK134" i="11"/>
  <c r="AK135" i="11"/>
  <c r="AK152" i="11"/>
  <c r="AK168" i="11"/>
  <c r="AK186" i="11"/>
  <c r="AK189" i="11"/>
  <c r="AK205" i="11"/>
  <c r="AK222" i="11"/>
  <c r="AK258" i="11"/>
  <c r="AK276" i="11"/>
  <c r="AK277" i="11"/>
  <c r="AK283" i="11"/>
  <c r="AK289" i="11"/>
  <c r="AK298" i="11"/>
  <c r="AK300" i="11"/>
  <c r="AK332" i="11"/>
  <c r="AK358" i="11"/>
  <c r="AK359" i="11"/>
  <c r="AK372" i="11"/>
  <c r="AK375" i="11"/>
  <c r="AK405" i="11"/>
  <c r="AK437" i="11"/>
  <c r="AK443" i="11"/>
  <c r="AK469" i="11"/>
  <c r="AK475" i="11"/>
  <c r="AK501" i="11"/>
  <c r="AK507" i="11"/>
  <c r="AK518" i="11"/>
  <c r="AK524" i="11"/>
  <c r="AK560" i="11"/>
  <c r="AK565" i="11"/>
  <c r="AK568" i="11"/>
  <c r="AK610" i="11"/>
  <c r="AK612" i="11"/>
  <c r="AK614" i="11"/>
  <c r="AK621" i="11"/>
  <c r="AK626" i="11"/>
  <c r="AK632" i="11"/>
  <c r="AK638" i="11"/>
  <c r="AK655" i="11"/>
  <c r="AK659" i="11"/>
  <c r="AK666" i="11"/>
  <c r="AK681" i="11"/>
  <c r="B154" i="10"/>
  <c r="C157" i="10"/>
  <c r="D160" i="10"/>
  <c r="B162" i="10"/>
  <c r="C165" i="10"/>
  <c r="D168" i="10"/>
  <c r="B170" i="10"/>
  <c r="C173" i="10"/>
  <c r="D176" i="10"/>
  <c r="B178" i="10"/>
  <c r="C181" i="10"/>
  <c r="D184" i="10"/>
  <c r="B186" i="10"/>
  <c r="D192" i="10"/>
  <c r="B194" i="10"/>
  <c r="D200" i="10"/>
  <c r="B202" i="10"/>
  <c r="C205" i="10"/>
  <c r="D208" i="10"/>
  <c r="B210" i="10"/>
  <c r="C213" i="10"/>
  <c r="D216" i="10"/>
  <c r="B218" i="10"/>
  <c r="D224" i="10"/>
  <c r="B226" i="10"/>
  <c r="C229" i="10"/>
  <c r="D232" i="10"/>
  <c r="B234" i="10"/>
  <c r="E235" i="10"/>
  <c r="D240" i="10"/>
  <c r="B242" i="10"/>
  <c r="C245" i="10"/>
  <c r="E248" i="10"/>
  <c r="D250" i="10"/>
  <c r="B254" i="10"/>
  <c r="C261" i="10"/>
  <c r="E264" i="10"/>
  <c r="D266" i="10"/>
  <c r="B270" i="10"/>
  <c r="E271" i="10"/>
  <c r="E280" i="10"/>
  <c r="D282" i="10"/>
  <c r="C284" i="10"/>
  <c r="B286" i="10"/>
  <c r="E296" i="10"/>
  <c r="D298" i="10"/>
  <c r="C300" i="10"/>
  <c r="B302" i="10"/>
  <c r="C309" i="10"/>
  <c r="E312" i="10"/>
  <c r="D314" i="10"/>
  <c r="B318" i="10"/>
  <c r="B322" i="10"/>
  <c r="B326" i="10"/>
  <c r="B330" i="10"/>
  <c r="E335" i="10"/>
  <c r="B338" i="10"/>
  <c r="B342" i="10"/>
  <c r="B346" i="10"/>
  <c r="E347" i="10"/>
  <c r="D354" i="10"/>
  <c r="D356" i="10"/>
  <c r="D368" i="10"/>
  <c r="B372" i="10"/>
  <c r="D375" i="10"/>
  <c r="D378" i="10"/>
  <c r="E381" i="10"/>
  <c r="C154" i="10"/>
  <c r="D157" i="10"/>
  <c r="B159" i="10"/>
  <c r="C162" i="10"/>
  <c r="D165" i="10"/>
  <c r="B167" i="10"/>
  <c r="C170" i="10"/>
  <c r="D173" i="10"/>
  <c r="B175" i="10"/>
  <c r="C178" i="10"/>
  <c r="B183" i="10"/>
  <c r="C186" i="10"/>
  <c r="D189" i="10"/>
  <c r="B191" i="10"/>
  <c r="C194" i="10"/>
  <c r="D197" i="10"/>
  <c r="B199" i="10"/>
  <c r="C202" i="10"/>
  <c r="D205" i="10"/>
  <c r="B207" i="10"/>
  <c r="C210" i="10"/>
  <c r="B215" i="10"/>
  <c r="C218" i="10"/>
  <c r="D221" i="10"/>
  <c r="B223" i="10"/>
  <c r="C226" i="10"/>
  <c r="D229" i="10"/>
  <c r="B231" i="10"/>
  <c r="C234" i="10"/>
  <c r="D237" i="10"/>
  <c r="B239" i="10"/>
  <c r="E240" i="10"/>
  <c r="C242" i="10"/>
  <c r="D245" i="10"/>
  <c r="B247" i="10"/>
  <c r="B249" i="10"/>
  <c r="E250" i="10"/>
  <c r="D252" i="10"/>
  <c r="D259" i="10"/>
  <c r="D261" i="10"/>
  <c r="B263" i="10"/>
  <c r="B265" i="10"/>
  <c r="E266" i="10"/>
  <c r="D268" i="10"/>
  <c r="D275" i="10"/>
  <c r="D277" i="10"/>
  <c r="B279" i="10"/>
  <c r="B281" i="10"/>
  <c r="E282" i="10"/>
  <c r="D284" i="10"/>
  <c r="C286" i="10"/>
  <c r="D291" i="10"/>
  <c r="D293" i="10"/>
  <c r="B295" i="10"/>
  <c r="B297" i="10"/>
  <c r="D300" i="10"/>
  <c r="C302" i="10"/>
  <c r="D307" i="10"/>
  <c r="B311" i="10"/>
  <c r="B313" i="10"/>
  <c r="E314" i="10"/>
  <c r="D316" i="10"/>
  <c r="C322" i="10"/>
  <c r="B324" i="10"/>
  <c r="C326" i="10"/>
  <c r="C330" i="10"/>
  <c r="B332" i="10"/>
  <c r="C338" i="10"/>
  <c r="B340" i="10"/>
  <c r="C342" i="10"/>
  <c r="C346" i="10"/>
  <c r="B348" i="10"/>
  <c r="C350" i="10"/>
  <c r="D352" i="10"/>
  <c r="E354" i="10"/>
  <c r="E356" i="10"/>
  <c r="D361" i="10"/>
  <c r="C366" i="10"/>
  <c r="B369" i="10"/>
  <c r="C372" i="10"/>
  <c r="E378" i="10"/>
  <c r="C383" i="10"/>
  <c r="D154" i="10"/>
  <c r="B156" i="10"/>
  <c r="C159" i="10"/>
  <c r="D162" i="10"/>
  <c r="B164" i="10"/>
  <c r="C167" i="10"/>
  <c r="D170" i="10"/>
  <c r="B172" i="10"/>
  <c r="C175" i="10"/>
  <c r="D178" i="10"/>
  <c r="B180" i="10"/>
  <c r="C183" i="10"/>
  <c r="D186" i="10"/>
  <c r="B188" i="10"/>
  <c r="C191" i="10"/>
  <c r="D194" i="10"/>
  <c r="C199" i="10"/>
  <c r="D202" i="10"/>
  <c r="B204" i="10"/>
  <c r="C207" i="10"/>
  <c r="D210" i="10"/>
  <c r="B212" i="10"/>
  <c r="C215" i="10"/>
  <c r="D218" i="10"/>
  <c r="B220" i="10"/>
  <c r="C223" i="10"/>
  <c r="D226" i="10"/>
  <c r="C231" i="10"/>
  <c r="D234" i="10"/>
  <c r="B236" i="10"/>
  <c r="C239" i="10"/>
  <c r="D242" i="10"/>
  <c r="B244" i="10"/>
  <c r="C247" i="10"/>
  <c r="C249" i="10"/>
  <c r="E252" i="10"/>
  <c r="C256" i="10"/>
  <c r="B258" i="10"/>
  <c r="C263" i="10"/>
  <c r="C265" i="10"/>
  <c r="C272" i="10"/>
  <c r="B274" i="10"/>
  <c r="E275" i="10"/>
  <c r="E277" i="10"/>
  <c r="C279" i="10"/>
  <c r="C281" i="10"/>
  <c r="E284" i="10"/>
  <c r="C288" i="10"/>
  <c r="B290" i="10"/>
  <c r="E291" i="10"/>
  <c r="C295" i="10"/>
  <c r="C297" i="10"/>
  <c r="E300" i="10"/>
  <c r="C304" i="10"/>
  <c r="B306" i="10"/>
  <c r="C311" i="10"/>
  <c r="C313" i="10"/>
  <c r="E316" i="10"/>
  <c r="C320" i="10"/>
  <c r="D322" i="10"/>
  <c r="C324" i="10"/>
  <c r="D330" i="10"/>
  <c r="C332" i="10"/>
  <c r="D338" i="10"/>
  <c r="C340" i="10"/>
  <c r="D346" i="10"/>
  <c r="C348" i="10"/>
  <c r="B353" i="10"/>
  <c r="C359" i="10"/>
  <c r="E363" i="10"/>
  <c r="B364" i="10"/>
  <c r="B380" i="10"/>
  <c r="D383" i="10"/>
  <c r="D386" i="10"/>
  <c r="C156" i="10"/>
  <c r="D159" i="10"/>
  <c r="B161" i="10"/>
  <c r="C164" i="10"/>
  <c r="D167" i="10"/>
  <c r="B169" i="10"/>
  <c r="C172" i="10"/>
  <c r="D175" i="10"/>
  <c r="B177" i="10"/>
  <c r="C180" i="10"/>
  <c r="D183" i="10"/>
  <c r="B185" i="10"/>
  <c r="C188" i="10"/>
  <c r="D191" i="10"/>
  <c r="B193" i="10"/>
  <c r="C196" i="10"/>
  <c r="D199" i="10"/>
  <c r="B201" i="10"/>
  <c r="C204" i="10"/>
  <c r="D207" i="10"/>
  <c r="B209" i="10"/>
  <c r="C212" i="10"/>
  <c r="D215" i="10"/>
  <c r="B217" i="10"/>
  <c r="E218" i="10"/>
  <c r="C220" i="10"/>
  <c r="D223" i="10"/>
  <c r="B225" i="10"/>
  <c r="C228" i="10"/>
  <c r="D231" i="10"/>
  <c r="B233" i="10"/>
  <c r="E234" i="10"/>
  <c r="C236" i="10"/>
  <c r="D239" i="10"/>
  <c r="B241" i="10"/>
  <c r="E242" i="10"/>
  <c r="C244" i="10"/>
  <c r="D247" i="10"/>
  <c r="D249" i="10"/>
  <c r="B251" i="10"/>
  <c r="B253" i="10"/>
  <c r="E254" i="10"/>
  <c r="D256" i="10"/>
  <c r="C258" i="10"/>
  <c r="B260" i="10"/>
  <c r="D263" i="10"/>
  <c r="D265" i="10"/>
  <c r="B267" i="10"/>
  <c r="B269" i="10"/>
  <c r="D272" i="10"/>
  <c r="C274" i="10"/>
  <c r="B276" i="10"/>
  <c r="D279" i="10"/>
  <c r="D281" i="10"/>
  <c r="B283" i="10"/>
  <c r="D288" i="10"/>
  <c r="C290" i="10"/>
  <c r="B292" i="10"/>
  <c r="D295" i="10"/>
  <c r="D297" i="10"/>
  <c r="B299" i="10"/>
  <c r="D304" i="10"/>
  <c r="C306" i="10"/>
  <c r="B308" i="10"/>
  <c r="D311" i="10"/>
  <c r="D313" i="10"/>
  <c r="B315" i="10"/>
  <c r="B317" i="10"/>
  <c r="E318" i="10"/>
  <c r="D320" i="10"/>
  <c r="E322" i="10"/>
  <c r="D324" i="10"/>
  <c r="D328" i="10"/>
  <c r="E330" i="10"/>
  <c r="D332" i="10"/>
  <c r="D336" i="10"/>
  <c r="E338" i="10"/>
  <c r="D340" i="10"/>
  <c r="D344" i="10"/>
  <c r="E346" i="10"/>
  <c r="D348" i="10"/>
  <c r="C353" i="10"/>
  <c r="D359" i="10"/>
  <c r="B362" i="10"/>
  <c r="C364" i="10"/>
  <c r="B377" i="10"/>
  <c r="C380" i="10"/>
  <c r="E386" i="10"/>
  <c r="C391" i="10"/>
  <c r="D156" i="10"/>
  <c r="B158" i="10"/>
  <c r="C161" i="10"/>
  <c r="D164" i="10"/>
  <c r="B166" i="10"/>
  <c r="C169" i="10"/>
  <c r="D172" i="10"/>
  <c r="B174" i="10"/>
  <c r="C177" i="10"/>
  <c r="D180" i="10"/>
  <c r="B182" i="10"/>
  <c r="C185" i="10"/>
  <c r="D188" i="10"/>
  <c r="B190" i="10"/>
  <c r="C193" i="10"/>
  <c r="D196" i="10"/>
  <c r="B198" i="10"/>
  <c r="C201" i="10"/>
  <c r="D204" i="10"/>
  <c r="B206" i="10"/>
  <c r="C209" i="10"/>
  <c r="D212" i="10"/>
  <c r="B214" i="10"/>
  <c r="C217" i="10"/>
  <c r="D220" i="10"/>
  <c r="B222" i="10"/>
  <c r="C225" i="10"/>
  <c r="D228" i="10"/>
  <c r="B230" i="10"/>
  <c r="C233" i="10"/>
  <c r="D236" i="10"/>
  <c r="B238" i="10"/>
  <c r="C241" i="10"/>
  <c r="D244" i="10"/>
  <c r="B246" i="10"/>
  <c r="C253" i="10"/>
  <c r="E256" i="10"/>
  <c r="D258" i="10"/>
  <c r="C260" i="10"/>
  <c r="B262" i="10"/>
  <c r="C269" i="10"/>
  <c r="E272" i="10"/>
  <c r="D274" i="10"/>
  <c r="C276" i="10"/>
  <c r="B278" i="10"/>
  <c r="C285" i="10"/>
  <c r="E288" i="10"/>
  <c r="D290" i="10"/>
  <c r="C292" i="10"/>
  <c r="B294" i="10"/>
  <c r="C301" i="10"/>
  <c r="D306" i="10"/>
  <c r="C308" i="10"/>
  <c r="B310" i="10"/>
  <c r="E311" i="10"/>
  <c r="E320" i="10"/>
  <c r="B321" i="10"/>
  <c r="E328" i="10"/>
  <c r="B329" i="10"/>
  <c r="E332" i="10"/>
  <c r="E336" i="10"/>
  <c r="B337" i="10"/>
  <c r="E340" i="10"/>
  <c r="E344" i="10"/>
  <c r="B345" i="10"/>
  <c r="E348" i="10"/>
  <c r="D353" i="10"/>
  <c r="C367" i="10"/>
  <c r="B388" i="10"/>
  <c r="D391" i="10"/>
  <c r="B155" i="10"/>
  <c r="C158" i="10"/>
  <c r="D161" i="10"/>
  <c r="B163" i="10"/>
  <c r="D169" i="10"/>
  <c r="E172" i="10"/>
  <c r="C174" i="10"/>
  <c r="D177" i="10"/>
  <c r="B179" i="10"/>
  <c r="C182" i="10"/>
  <c r="D185" i="10"/>
  <c r="B187" i="10"/>
  <c r="D193" i="10"/>
  <c r="B195" i="10"/>
  <c r="C198" i="10"/>
  <c r="D201" i="10"/>
  <c r="B203" i="10"/>
  <c r="C206" i="10"/>
  <c r="D209" i="10"/>
  <c r="D217" i="10"/>
  <c r="E220" i="10"/>
  <c r="C222" i="10"/>
  <c r="D225" i="10"/>
  <c r="B227" i="10"/>
  <c r="C230" i="10"/>
  <c r="D233" i="10"/>
  <c r="C238" i="10"/>
  <c r="D241" i="10"/>
  <c r="B243" i="10"/>
  <c r="E244" i="10"/>
  <c r="C246" i="10"/>
  <c r="D251" i="10"/>
  <c r="D253" i="10"/>
  <c r="B255" i="10"/>
  <c r="B257" i="10"/>
  <c r="E258" i="10"/>
  <c r="D260" i="10"/>
  <c r="C262" i="10"/>
  <c r="D267" i="10"/>
  <c r="D269" i="10"/>
  <c r="B271" i="10"/>
  <c r="B273" i="10"/>
  <c r="E274" i="10"/>
  <c r="D276" i="10"/>
  <c r="C278" i="10"/>
  <c r="D283" i="10"/>
  <c r="D285" i="10"/>
  <c r="B287" i="10"/>
  <c r="B289" i="10"/>
  <c r="E290" i="10"/>
  <c r="D292" i="10"/>
  <c r="C294" i="10"/>
  <c r="D299" i="10"/>
  <c r="D301" i="10"/>
  <c r="B303" i="10"/>
  <c r="B305" i="10"/>
  <c r="E306" i="10"/>
  <c r="D308" i="10"/>
  <c r="C310" i="10"/>
  <c r="D315" i="10"/>
  <c r="D317" i="10"/>
  <c r="B319" i="10"/>
  <c r="C321" i="10"/>
  <c r="B323" i="10"/>
  <c r="B327" i="10"/>
  <c r="C329" i="10"/>
  <c r="B331" i="10"/>
  <c r="C333" i="10"/>
  <c r="B335" i="10"/>
  <c r="C337" i="10"/>
  <c r="B339" i="10"/>
  <c r="C341" i="10"/>
  <c r="B343" i="10"/>
  <c r="C345" i="10"/>
  <c r="B347" i="10"/>
  <c r="C349" i="10"/>
  <c r="C351" i="10"/>
  <c r="B358" i="10"/>
  <c r="D362" i="10"/>
  <c r="E364" i="10"/>
  <c r="D367" i="10"/>
  <c r="B385" i="10"/>
  <c r="C388" i="10"/>
  <c r="C155" i="10"/>
  <c r="D158" i="10"/>
  <c r="B160" i="10"/>
  <c r="C163" i="10"/>
  <c r="D166" i="10"/>
  <c r="B168" i="10"/>
  <c r="C171" i="10"/>
  <c r="D174" i="10"/>
  <c r="B176" i="10"/>
  <c r="C179" i="10"/>
  <c r="D182" i="10"/>
  <c r="B184" i="10"/>
  <c r="C187" i="10"/>
  <c r="D190" i="10"/>
  <c r="B192" i="10"/>
  <c r="C195" i="10"/>
  <c r="D198" i="10"/>
  <c r="B200" i="10"/>
  <c r="C203" i="10"/>
  <c r="D206" i="10"/>
  <c r="B208" i="10"/>
  <c r="C211" i="10"/>
  <c r="D214" i="10"/>
  <c r="B216" i="10"/>
  <c r="E217" i="10"/>
  <c r="C219" i="10"/>
  <c r="D222" i="10"/>
  <c r="B224" i="10"/>
  <c r="E225" i="10"/>
  <c r="C227" i="10"/>
  <c r="D230" i="10"/>
  <c r="B232" i="10"/>
  <c r="E233" i="10"/>
  <c r="C235" i="10"/>
  <c r="D238" i="10"/>
  <c r="B240" i="10"/>
  <c r="E241" i="10"/>
  <c r="C243" i="10"/>
  <c r="C248" i="10"/>
  <c r="B250" i="10"/>
  <c r="E253" i="10"/>
  <c r="C255" i="10"/>
  <c r="C257" i="10"/>
  <c r="E260" i="10"/>
  <c r="C264" i="10"/>
  <c r="B266" i="10"/>
  <c r="C271" i="10"/>
  <c r="C273" i="10"/>
  <c r="E276" i="10"/>
  <c r="C280" i="10"/>
  <c r="B282" i="10"/>
  <c r="E283" i="10"/>
  <c r="C287" i="10"/>
  <c r="C289" i="10"/>
  <c r="E292" i="10"/>
  <c r="C296" i="10"/>
  <c r="B298" i="10"/>
  <c r="C303" i="10"/>
  <c r="C305" i="10"/>
  <c r="E308" i="10"/>
  <c r="C312" i="10"/>
  <c r="B314" i="10"/>
  <c r="E315" i="10"/>
  <c r="C319" i="10"/>
  <c r="D321" i="10"/>
  <c r="D325" i="10"/>
  <c r="C327" i="10"/>
  <c r="D329" i="10"/>
  <c r="D333" i="10"/>
  <c r="C335" i="10"/>
  <c r="D337" i="10"/>
  <c r="D341" i="10"/>
  <c r="C343" i="10"/>
  <c r="D345" i="10"/>
  <c r="D349" i="10"/>
  <c r="D351" i="10"/>
  <c r="B354" i="10"/>
  <c r="E355" i="10"/>
  <c r="B356" i="10"/>
  <c r="C358" i="10"/>
  <c r="D360" i="10"/>
  <c r="E362" i="10"/>
  <c r="D370" i="10"/>
  <c r="D155" i="10"/>
  <c r="C160" i="10"/>
  <c r="D163" i="10"/>
  <c r="C168" i="10"/>
  <c r="D171" i="10"/>
  <c r="B173" i="10"/>
  <c r="C176" i="10"/>
  <c r="D179" i="10"/>
  <c r="C184" i="10"/>
  <c r="D187" i="10"/>
  <c r="B189" i="10"/>
  <c r="C192" i="10"/>
  <c r="D195" i="10"/>
  <c r="B197" i="10"/>
  <c r="C200" i="10"/>
  <c r="D203" i="10"/>
  <c r="B205" i="10"/>
  <c r="C208" i="10"/>
  <c r="D211" i="10"/>
  <c r="C216" i="10"/>
  <c r="D219" i="10"/>
  <c r="C224" i="10"/>
  <c r="D227" i="10"/>
  <c r="B229" i="10"/>
  <c r="C232" i="10"/>
  <c r="D235" i="10"/>
  <c r="B237" i="10"/>
  <c r="C240" i="10"/>
  <c r="D243" i="10"/>
  <c r="D248" i="10"/>
  <c r="C250" i="10"/>
  <c r="B252" i="10"/>
  <c r="D255" i="10"/>
  <c r="D257" i="10"/>
  <c r="B259" i="10"/>
  <c r="E262" i="10"/>
  <c r="D264" i="10"/>
  <c r="C266" i="10"/>
  <c r="B268" i="10"/>
  <c r="D271" i="10"/>
  <c r="D273" i="10"/>
  <c r="B275" i="10"/>
  <c r="D280" i="10"/>
  <c r="C282" i="10"/>
  <c r="B284" i="10"/>
  <c r="D287" i="10"/>
  <c r="D289" i="10"/>
  <c r="B291" i="10"/>
  <c r="B293" i="10"/>
  <c r="D296" i="10"/>
  <c r="C298" i="10"/>
  <c r="B300" i="10"/>
  <c r="D303" i="10"/>
  <c r="D305" i="10"/>
  <c r="B309" i="10"/>
  <c r="D312" i="10"/>
  <c r="C314" i="10"/>
  <c r="B316" i="10"/>
  <c r="D319" i="10"/>
  <c r="D327" i="10"/>
  <c r="D335" i="10"/>
  <c r="D343" i="10"/>
  <c r="C356" i="10"/>
  <c r="B361" i="10"/>
  <c r="B363" i="10"/>
  <c r="E370" i="10"/>
  <c r="C375" i="10"/>
  <c r="B393" i="10"/>
  <c r="E394" i="10"/>
  <c r="C396" i="10"/>
  <c r="D399" i="10"/>
  <c r="B401" i="10"/>
  <c r="C404" i="10"/>
  <c r="D407" i="10"/>
  <c r="B409" i="10"/>
  <c r="E410" i="10"/>
  <c r="C412" i="10"/>
  <c r="D415" i="10"/>
  <c r="B417" i="10"/>
  <c r="E418" i="10"/>
  <c r="C420" i="10"/>
  <c r="D423" i="10"/>
  <c r="B425" i="10"/>
  <c r="E426" i="10"/>
  <c r="C428" i="10"/>
  <c r="D431" i="10"/>
  <c r="B433" i="10"/>
  <c r="E434" i="10"/>
  <c r="C436" i="10"/>
  <c r="D439" i="10"/>
  <c r="B441" i="10"/>
  <c r="E442" i="10"/>
  <c r="C444" i="10"/>
  <c r="D447" i="10"/>
  <c r="B449" i="10"/>
  <c r="E450" i="10"/>
  <c r="C452" i="10"/>
  <c r="D455" i="10"/>
  <c r="B457" i="10"/>
  <c r="E458" i="10"/>
  <c r="C460" i="10"/>
  <c r="D463" i="10"/>
  <c r="B465" i="10"/>
  <c r="E466" i="10"/>
  <c r="C468" i="10"/>
  <c r="D471" i="10"/>
  <c r="B473" i="10"/>
  <c r="E474" i="10"/>
  <c r="C476" i="10"/>
  <c r="D479" i="10"/>
  <c r="B481" i="10"/>
  <c r="E482" i="10"/>
  <c r="C484" i="10"/>
  <c r="D487" i="10"/>
  <c r="B489" i="10"/>
  <c r="E490" i="10"/>
  <c r="C492" i="10"/>
  <c r="D495" i="10"/>
  <c r="B497" i="10"/>
  <c r="E498" i="10"/>
  <c r="C500" i="10"/>
  <c r="D503" i="10"/>
  <c r="B505" i="10"/>
  <c r="E506" i="10"/>
  <c r="C508" i="10"/>
  <c r="D511" i="10"/>
  <c r="B513" i="10"/>
  <c r="D519" i="10"/>
  <c r="B521" i="10"/>
  <c r="E522" i="10"/>
  <c r="C524" i="10"/>
  <c r="D527" i="10"/>
  <c r="B529" i="10"/>
  <c r="C532" i="10"/>
  <c r="D535" i="10"/>
  <c r="E538" i="10"/>
  <c r="C540" i="10"/>
  <c r="D543" i="10"/>
  <c r="B545" i="10"/>
  <c r="E546" i="10"/>
  <c r="C548" i="10"/>
  <c r="D551" i="10"/>
  <c r="E554" i="10"/>
  <c r="C556" i="10"/>
  <c r="D559" i="10"/>
  <c r="B561" i="10"/>
  <c r="E562" i="10"/>
  <c r="C564" i="10"/>
  <c r="D567" i="10"/>
  <c r="E570" i="10"/>
  <c r="C572" i="10"/>
  <c r="D575" i="10"/>
  <c r="B577" i="10"/>
  <c r="E578" i="10"/>
  <c r="C580" i="10"/>
  <c r="D583" i="10"/>
  <c r="B585" i="10"/>
  <c r="E586" i="10"/>
  <c r="C588" i="10"/>
  <c r="D591" i="10"/>
  <c r="B593" i="10"/>
  <c r="C596" i="10"/>
  <c r="D599" i="10"/>
  <c r="B601" i="10"/>
  <c r="E602" i="10"/>
  <c r="C604" i="10"/>
  <c r="D607" i="10"/>
  <c r="B609" i="10"/>
  <c r="E610" i="10"/>
  <c r="C612" i="10"/>
  <c r="D615" i="10"/>
  <c r="B617" i="10"/>
  <c r="E618" i="10"/>
  <c r="C620" i="10"/>
  <c r="D623" i="10"/>
  <c r="B625" i="10"/>
  <c r="E626" i="10"/>
  <c r="C628" i="10"/>
  <c r="D631" i="10"/>
  <c r="B633" i="10"/>
  <c r="E634" i="10"/>
  <c r="C636" i="10"/>
  <c r="D639" i="10"/>
  <c r="B641" i="10"/>
  <c r="E642" i="10"/>
  <c r="C644" i="10"/>
  <c r="D647" i="10"/>
  <c r="B649" i="10"/>
  <c r="E650" i="10"/>
  <c r="D652" i="10"/>
  <c r="C654" i="10"/>
  <c r="E660" i="10"/>
  <c r="C661" i="10"/>
  <c r="D664" i="10"/>
  <c r="B668" i="10"/>
  <c r="F804" i="10"/>
  <c r="C361" i="10"/>
  <c r="D364" i="10"/>
  <c r="B366" i="10"/>
  <c r="C369" i="10"/>
  <c r="D372" i="10"/>
  <c r="B374" i="10"/>
  <c r="C377" i="10"/>
  <c r="D380" i="10"/>
  <c r="B382" i="10"/>
  <c r="C385" i="10"/>
  <c r="D388" i="10"/>
  <c r="B390" i="10"/>
  <c r="C393" i="10"/>
  <c r="D396" i="10"/>
  <c r="B398" i="10"/>
  <c r="C401" i="10"/>
  <c r="D404" i="10"/>
  <c r="B406" i="10"/>
  <c r="C409" i="10"/>
  <c r="D412" i="10"/>
  <c r="B414" i="10"/>
  <c r="C417" i="10"/>
  <c r="D420" i="10"/>
  <c r="B422" i="10"/>
  <c r="C425" i="10"/>
  <c r="D428" i="10"/>
  <c r="B430" i="10"/>
  <c r="C433" i="10"/>
  <c r="D436" i="10"/>
  <c r="B438" i="10"/>
  <c r="C441" i="10"/>
  <c r="D444" i="10"/>
  <c r="B446" i="10"/>
  <c r="C449" i="10"/>
  <c r="D452" i="10"/>
  <c r="B454" i="10"/>
  <c r="C457" i="10"/>
  <c r="D460" i="10"/>
  <c r="E463" i="10"/>
  <c r="C465" i="10"/>
  <c r="D468" i="10"/>
  <c r="B470" i="10"/>
  <c r="E471" i="10"/>
  <c r="C473" i="10"/>
  <c r="D476" i="10"/>
  <c r="B478" i="10"/>
  <c r="C481" i="10"/>
  <c r="D484" i="10"/>
  <c r="B486" i="10"/>
  <c r="C489" i="10"/>
  <c r="D492" i="10"/>
  <c r="B494" i="10"/>
  <c r="C497" i="10"/>
  <c r="D500" i="10"/>
  <c r="B502" i="10"/>
  <c r="E503" i="10"/>
  <c r="C505" i="10"/>
  <c r="D508" i="10"/>
  <c r="B510" i="10"/>
  <c r="E511" i="10"/>
  <c r="C513" i="10"/>
  <c r="D516" i="10"/>
  <c r="B518" i="10"/>
  <c r="C521" i="10"/>
  <c r="D524" i="10"/>
  <c r="B526" i="10"/>
  <c r="E527" i="10"/>
  <c r="C529" i="10"/>
  <c r="D532" i="10"/>
  <c r="B534" i="10"/>
  <c r="C537" i="10"/>
  <c r="D540" i="10"/>
  <c r="B542" i="10"/>
  <c r="C545" i="10"/>
  <c r="D548" i="10"/>
  <c r="B550" i="10"/>
  <c r="C553" i="10"/>
  <c r="D556" i="10"/>
  <c r="B558" i="10"/>
  <c r="C561" i="10"/>
  <c r="D564" i="10"/>
  <c r="B566" i="10"/>
  <c r="E567" i="10"/>
  <c r="C569" i="10"/>
  <c r="D572" i="10"/>
  <c r="B574" i="10"/>
  <c r="C577" i="10"/>
  <c r="D580" i="10"/>
  <c r="B582" i="10"/>
  <c r="C585" i="10"/>
  <c r="D588" i="10"/>
  <c r="B590" i="10"/>
  <c r="E591" i="10"/>
  <c r="C593" i="10"/>
  <c r="D596" i="10"/>
  <c r="B598" i="10"/>
  <c r="C601" i="10"/>
  <c r="D604" i="10"/>
  <c r="B606" i="10"/>
  <c r="E607" i="10"/>
  <c r="C609" i="10"/>
  <c r="D612" i="10"/>
  <c r="B614" i="10"/>
  <c r="E615" i="10"/>
  <c r="C617" i="10"/>
  <c r="D620" i="10"/>
  <c r="B622" i="10"/>
  <c r="E623" i="10"/>
  <c r="C625" i="10"/>
  <c r="D628" i="10"/>
  <c r="B630" i="10"/>
  <c r="E631" i="10"/>
  <c r="C633" i="10"/>
  <c r="D636" i="10"/>
  <c r="B638" i="10"/>
  <c r="C641" i="10"/>
  <c r="D644" i="10"/>
  <c r="B646" i="10"/>
  <c r="C649" i="10"/>
  <c r="E652" i="10"/>
  <c r="D656" i="10"/>
  <c r="B659" i="10"/>
  <c r="D661" i="10"/>
  <c r="E667" i="10"/>
  <c r="D688" i="10"/>
  <c r="D744" i="10"/>
  <c r="D369" i="10"/>
  <c r="B371" i="10"/>
  <c r="E372" i="10"/>
  <c r="C374" i="10"/>
  <c r="D377" i="10"/>
  <c r="B379" i="10"/>
  <c r="E380" i="10"/>
  <c r="D385" i="10"/>
  <c r="B387" i="10"/>
  <c r="E388" i="10"/>
  <c r="C390" i="10"/>
  <c r="D393" i="10"/>
  <c r="B395" i="10"/>
  <c r="E396" i="10"/>
  <c r="D401" i="10"/>
  <c r="B403" i="10"/>
  <c r="E404" i="10"/>
  <c r="C406" i="10"/>
  <c r="D409" i="10"/>
  <c r="B411" i="10"/>
  <c r="E412" i="10"/>
  <c r="C414" i="10"/>
  <c r="D417" i="10"/>
  <c r="B419" i="10"/>
  <c r="E420" i="10"/>
  <c r="C422" i="10"/>
  <c r="D425" i="10"/>
  <c r="B427" i="10"/>
  <c r="C430" i="10"/>
  <c r="D433" i="10"/>
  <c r="E436" i="10"/>
  <c r="C438" i="10"/>
  <c r="D441" i="10"/>
  <c r="B443" i="10"/>
  <c r="D449" i="10"/>
  <c r="B451" i="10"/>
  <c r="E452" i="10"/>
  <c r="C454" i="10"/>
  <c r="D457" i="10"/>
  <c r="B459" i="10"/>
  <c r="E460" i="10"/>
  <c r="D465" i="10"/>
  <c r="B467" i="10"/>
  <c r="E468" i="10"/>
  <c r="C470" i="10"/>
  <c r="D473" i="10"/>
  <c r="B475" i="10"/>
  <c r="E476" i="10"/>
  <c r="C478" i="10"/>
  <c r="D481" i="10"/>
  <c r="B483" i="10"/>
  <c r="E484" i="10"/>
  <c r="C486" i="10"/>
  <c r="D489" i="10"/>
  <c r="B491" i="10"/>
  <c r="E492" i="10"/>
  <c r="C494" i="10"/>
  <c r="D497" i="10"/>
  <c r="B499" i="10"/>
  <c r="C502" i="10"/>
  <c r="D505" i="10"/>
  <c r="B507" i="10"/>
  <c r="E508" i="10"/>
  <c r="D513" i="10"/>
  <c r="B515" i="10"/>
  <c r="E516" i="10"/>
  <c r="C518" i="10"/>
  <c r="D521" i="10"/>
  <c r="B523" i="10"/>
  <c r="E524" i="10"/>
  <c r="C526" i="10"/>
  <c r="D529" i="10"/>
  <c r="B531" i="10"/>
  <c r="E532" i="10"/>
  <c r="C534" i="10"/>
  <c r="D537" i="10"/>
  <c r="B539" i="10"/>
  <c r="C542" i="10"/>
  <c r="D545" i="10"/>
  <c r="B547" i="10"/>
  <c r="C550" i="10"/>
  <c r="D553" i="10"/>
  <c r="B555" i="10"/>
  <c r="E556" i="10"/>
  <c r="C558" i="10"/>
  <c r="D561" i="10"/>
  <c r="C566" i="10"/>
  <c r="D569" i="10"/>
  <c r="B571" i="10"/>
  <c r="E572" i="10"/>
  <c r="C574" i="10"/>
  <c r="D577" i="10"/>
  <c r="B579" i="10"/>
  <c r="E580" i="10"/>
  <c r="D585" i="10"/>
  <c r="B587" i="10"/>
  <c r="E588" i="10"/>
  <c r="C590" i="10"/>
  <c r="D593" i="10"/>
  <c r="B595" i="10"/>
  <c r="E596" i="10"/>
  <c r="D601" i="10"/>
  <c r="B603" i="10"/>
  <c r="E604" i="10"/>
  <c r="C606" i="10"/>
  <c r="D609" i="10"/>
  <c r="B611" i="10"/>
  <c r="C614" i="10"/>
  <c r="D617" i="10"/>
  <c r="B619" i="10"/>
  <c r="E620" i="10"/>
  <c r="C622" i="10"/>
  <c r="D625" i="10"/>
  <c r="B627" i="10"/>
  <c r="C630" i="10"/>
  <c r="D633" i="10"/>
  <c r="B635" i="10"/>
  <c r="E636" i="10"/>
  <c r="C638" i="10"/>
  <c r="D641" i="10"/>
  <c r="B643" i="10"/>
  <c r="E644" i="10"/>
  <c r="D649" i="10"/>
  <c r="B651" i="10"/>
  <c r="B653" i="10"/>
  <c r="E654" i="10"/>
  <c r="E656" i="10"/>
  <c r="D672" i="10"/>
  <c r="B690" i="10"/>
  <c r="D693" i="10"/>
  <c r="D246" i="10"/>
  <c r="B248" i="10"/>
  <c r="E249" i="10"/>
  <c r="D254" i="10"/>
  <c r="B256" i="10"/>
  <c r="E257" i="10"/>
  <c r="C259" i="10"/>
  <c r="D262" i="10"/>
  <c r="B264" i="10"/>
  <c r="E265" i="10"/>
  <c r="C267" i="10"/>
  <c r="D270" i="10"/>
  <c r="B272" i="10"/>
  <c r="E273" i="10"/>
  <c r="C275" i="10"/>
  <c r="D278" i="10"/>
  <c r="B280" i="10"/>
  <c r="C283" i="10"/>
  <c r="D286" i="10"/>
  <c r="B288" i="10"/>
  <c r="E289" i="10"/>
  <c r="C291" i="10"/>
  <c r="D294" i="10"/>
  <c r="B296" i="10"/>
  <c r="E297" i="10"/>
  <c r="C299" i="10"/>
  <c r="D302" i="10"/>
  <c r="B304" i="10"/>
  <c r="C307" i="10"/>
  <c r="D310" i="10"/>
  <c r="B312" i="10"/>
  <c r="E313" i="10"/>
  <c r="C315" i="10"/>
  <c r="D318" i="10"/>
  <c r="B320" i="10"/>
  <c r="C323" i="10"/>
  <c r="D326" i="10"/>
  <c r="B328" i="10"/>
  <c r="C331" i="10"/>
  <c r="D334" i="10"/>
  <c r="B336" i="10"/>
  <c r="E337" i="10"/>
  <c r="C339" i="10"/>
  <c r="D342" i="10"/>
  <c r="B344" i="10"/>
  <c r="E345" i="10"/>
  <c r="C347" i="10"/>
  <c r="D350" i="10"/>
  <c r="B352" i="10"/>
  <c r="C355" i="10"/>
  <c r="D358" i="10"/>
  <c r="B360" i="10"/>
  <c r="E361" i="10"/>
  <c r="D366" i="10"/>
  <c r="B368" i="10"/>
  <c r="E369" i="10"/>
  <c r="C371" i="10"/>
  <c r="D374" i="10"/>
  <c r="B376" i="10"/>
  <c r="E377" i="10"/>
  <c r="C379" i="10"/>
  <c r="D382" i="10"/>
  <c r="B384" i="10"/>
  <c r="E385" i="10"/>
  <c r="C387" i="10"/>
  <c r="D390" i="10"/>
  <c r="B392" i="10"/>
  <c r="E393" i="10"/>
  <c r="C395" i="10"/>
  <c r="D398" i="10"/>
  <c r="B400" i="10"/>
  <c r="E401" i="10"/>
  <c r="C403" i="10"/>
  <c r="D406" i="10"/>
  <c r="B408" i="10"/>
  <c r="E409" i="10"/>
  <c r="C411" i="10"/>
  <c r="D414" i="10"/>
  <c r="B416" i="10"/>
  <c r="C419" i="10"/>
  <c r="D422" i="10"/>
  <c r="B424" i="10"/>
  <c r="E425" i="10"/>
  <c r="C427" i="10"/>
  <c r="D430" i="10"/>
  <c r="B432" i="10"/>
  <c r="E433" i="10"/>
  <c r="C435" i="10"/>
  <c r="D438" i="10"/>
  <c r="B440" i="10"/>
  <c r="E441" i="10"/>
  <c r="C443" i="10"/>
  <c r="D446" i="10"/>
  <c r="B448" i="10"/>
  <c r="E449" i="10"/>
  <c r="D454" i="10"/>
  <c r="B456" i="10"/>
  <c r="C459" i="10"/>
  <c r="D462" i="10"/>
  <c r="B464" i="10"/>
  <c r="E465" i="10"/>
  <c r="C467" i="10"/>
  <c r="D470" i="10"/>
  <c r="B472" i="10"/>
  <c r="E473" i="10"/>
  <c r="C475" i="10"/>
  <c r="D478" i="10"/>
  <c r="B480" i="10"/>
  <c r="E481" i="10"/>
  <c r="C483" i="10"/>
  <c r="D486" i="10"/>
  <c r="B488" i="10"/>
  <c r="E489" i="10"/>
  <c r="C491" i="10"/>
  <c r="D494" i="10"/>
  <c r="B496" i="10"/>
  <c r="C499" i="10"/>
  <c r="D502" i="10"/>
  <c r="B504" i="10"/>
  <c r="E505" i="10"/>
  <c r="C507" i="10"/>
  <c r="D510" i="10"/>
  <c r="B512" i="10"/>
  <c r="C515" i="10"/>
  <c r="D518" i="10"/>
  <c r="B520" i="10"/>
  <c r="E521" i="10"/>
  <c r="C523" i="10"/>
  <c r="D526" i="10"/>
  <c r="B528" i="10"/>
  <c r="E529" i="10"/>
  <c r="C531" i="10"/>
  <c r="D534" i="10"/>
  <c r="B536" i="10"/>
  <c r="E537" i="10"/>
  <c r="C539" i="10"/>
  <c r="D542" i="10"/>
  <c r="B544" i="10"/>
  <c r="E545" i="10"/>
  <c r="D550" i="10"/>
  <c r="B552" i="10"/>
  <c r="E553" i="10"/>
  <c r="C555" i="10"/>
  <c r="D558" i="10"/>
  <c r="B560" i="10"/>
  <c r="C563" i="10"/>
  <c r="D566" i="10"/>
  <c r="B568" i="10"/>
  <c r="E569" i="10"/>
  <c r="D574" i="10"/>
  <c r="B576" i="10"/>
  <c r="E577" i="10"/>
  <c r="D582" i="10"/>
  <c r="B584" i="10"/>
  <c r="E585" i="10"/>
  <c r="C587" i="10"/>
  <c r="D590" i="10"/>
  <c r="B592" i="10"/>
  <c r="E593" i="10"/>
  <c r="C595" i="10"/>
  <c r="D598" i="10"/>
  <c r="B600" i="10"/>
  <c r="E601" i="10"/>
  <c r="C603" i="10"/>
  <c r="D606" i="10"/>
  <c r="B608" i="10"/>
  <c r="E609" i="10"/>
  <c r="C611" i="10"/>
  <c r="D614" i="10"/>
  <c r="B616" i="10"/>
  <c r="E617" i="10"/>
  <c r="C619" i="10"/>
  <c r="D622" i="10"/>
  <c r="B624" i="10"/>
  <c r="C627" i="10"/>
  <c r="D630" i="10"/>
  <c r="B632" i="10"/>
  <c r="E633" i="10"/>
  <c r="C635" i="10"/>
  <c r="D638" i="10"/>
  <c r="B640" i="10"/>
  <c r="E641" i="10"/>
  <c r="C643" i="10"/>
  <c r="D646" i="10"/>
  <c r="B648" i="10"/>
  <c r="E649" i="10"/>
  <c r="C651" i="10"/>
  <c r="C653" i="10"/>
  <c r="B655" i="10"/>
  <c r="B666" i="10"/>
  <c r="C669" i="10"/>
  <c r="D680" i="10"/>
  <c r="E719" i="10"/>
  <c r="E755" i="10"/>
  <c r="E792" i="10"/>
  <c r="C794" i="10"/>
  <c r="D323" i="10"/>
  <c r="E326" i="10"/>
  <c r="C328" i="10"/>
  <c r="D331" i="10"/>
  <c r="B333" i="10"/>
  <c r="C336" i="10"/>
  <c r="D339" i="10"/>
  <c r="B341" i="10"/>
  <c r="C344" i="10"/>
  <c r="D347" i="10"/>
  <c r="B349" i="10"/>
  <c r="C352" i="10"/>
  <c r="D355" i="10"/>
  <c r="B357" i="10"/>
  <c r="C360" i="10"/>
  <c r="D363" i="10"/>
  <c r="B365" i="10"/>
  <c r="D371" i="10"/>
  <c r="B373" i="10"/>
  <c r="C376" i="10"/>
  <c r="D379" i="10"/>
  <c r="B381" i="10"/>
  <c r="E382" i="10"/>
  <c r="C384" i="10"/>
  <c r="D387" i="10"/>
  <c r="B389" i="10"/>
  <c r="C392" i="10"/>
  <c r="D395" i="10"/>
  <c r="E398" i="10"/>
  <c r="C400" i="10"/>
  <c r="D403" i="10"/>
  <c r="B405" i="10"/>
  <c r="C408" i="10"/>
  <c r="D411" i="10"/>
  <c r="E414" i="10"/>
  <c r="C416" i="10"/>
  <c r="D419" i="10"/>
  <c r="B421" i="10"/>
  <c r="C424" i="10"/>
  <c r="D427" i="10"/>
  <c r="B429" i="10"/>
  <c r="C432" i="10"/>
  <c r="D435" i="10"/>
  <c r="C440" i="10"/>
  <c r="D443" i="10"/>
  <c r="B445" i="10"/>
  <c r="C448" i="10"/>
  <c r="D451" i="10"/>
  <c r="B453" i="10"/>
  <c r="C456" i="10"/>
  <c r="D459" i="10"/>
  <c r="B461" i="10"/>
  <c r="C464" i="10"/>
  <c r="D467" i="10"/>
  <c r="C472" i="10"/>
  <c r="D475" i="10"/>
  <c r="B477" i="10"/>
  <c r="C480" i="10"/>
  <c r="D483" i="10"/>
  <c r="B485" i="10"/>
  <c r="C488" i="10"/>
  <c r="D491" i="10"/>
  <c r="B493" i="10"/>
  <c r="C496" i="10"/>
  <c r="D499" i="10"/>
  <c r="B501" i="10"/>
  <c r="C504" i="10"/>
  <c r="D507" i="10"/>
  <c r="B509" i="10"/>
  <c r="E510" i="10"/>
  <c r="C512" i="10"/>
  <c r="D515" i="10"/>
  <c r="B517" i="10"/>
  <c r="E518" i="10"/>
  <c r="C520" i="10"/>
  <c r="D523" i="10"/>
  <c r="B525" i="10"/>
  <c r="E526" i="10"/>
  <c r="C528" i="10"/>
  <c r="D531" i="10"/>
  <c r="B533" i="10"/>
  <c r="C536" i="10"/>
  <c r="D539" i="10"/>
  <c r="C544" i="10"/>
  <c r="D547" i="10"/>
  <c r="B549" i="10"/>
  <c r="C552" i="10"/>
  <c r="D555" i="10"/>
  <c r="B557" i="10"/>
  <c r="E558" i="10"/>
  <c r="C560" i="10"/>
  <c r="D563" i="10"/>
  <c r="C568" i="10"/>
  <c r="D571" i="10"/>
  <c r="B573" i="10"/>
  <c r="C576" i="10"/>
  <c r="D579" i="10"/>
  <c r="E582" i="10"/>
  <c r="C584" i="10"/>
  <c r="D587" i="10"/>
  <c r="B589" i="10"/>
  <c r="C592" i="10"/>
  <c r="D595" i="10"/>
  <c r="E598" i="10"/>
  <c r="C600" i="10"/>
  <c r="D603" i="10"/>
  <c r="C608" i="10"/>
  <c r="D611" i="10"/>
  <c r="B613" i="10"/>
  <c r="E614" i="10"/>
  <c r="C616" i="10"/>
  <c r="D619" i="10"/>
  <c r="B621" i="10"/>
  <c r="E622" i="10"/>
  <c r="C624" i="10"/>
  <c r="D627" i="10"/>
  <c r="C632" i="10"/>
  <c r="D635" i="10"/>
  <c r="B637" i="10"/>
  <c r="C640" i="10"/>
  <c r="D643" i="10"/>
  <c r="B645" i="10"/>
  <c r="E646" i="10"/>
  <c r="C648" i="10"/>
  <c r="D651" i="10"/>
  <c r="D653" i="10"/>
  <c r="C655" i="10"/>
  <c r="C677" i="10"/>
  <c r="B682" i="10"/>
  <c r="C704" i="10"/>
  <c r="C712" i="10"/>
  <c r="B742" i="10"/>
  <c r="B370" i="10"/>
  <c r="C373" i="10"/>
  <c r="D376" i="10"/>
  <c r="B378" i="10"/>
  <c r="E379" i="10"/>
  <c r="C381" i="10"/>
  <c r="D384" i="10"/>
  <c r="B386" i="10"/>
  <c r="D392" i="10"/>
  <c r="B394" i="10"/>
  <c r="C397" i="10"/>
  <c r="D400" i="10"/>
  <c r="B402" i="10"/>
  <c r="D408" i="10"/>
  <c r="B410" i="10"/>
  <c r="E411" i="10"/>
  <c r="D416" i="10"/>
  <c r="B418" i="10"/>
  <c r="E419" i="10"/>
  <c r="C421" i="10"/>
  <c r="D424" i="10"/>
  <c r="B426" i="10"/>
  <c r="E427" i="10"/>
  <c r="D432" i="10"/>
  <c r="B434" i="10"/>
  <c r="E435" i="10"/>
  <c r="C437" i="10"/>
  <c r="D440" i="10"/>
  <c r="B442" i="10"/>
  <c r="E443" i="10"/>
  <c r="C445" i="10"/>
  <c r="D448" i="10"/>
  <c r="B450" i="10"/>
  <c r="C453" i="10"/>
  <c r="D456" i="10"/>
  <c r="B458" i="10"/>
  <c r="C461" i="10"/>
  <c r="D464" i="10"/>
  <c r="B466" i="10"/>
  <c r="C469" i="10"/>
  <c r="D472" i="10"/>
  <c r="B474" i="10"/>
  <c r="E475" i="10"/>
  <c r="D480" i="10"/>
  <c r="B482" i="10"/>
  <c r="C485" i="10"/>
  <c r="D488" i="10"/>
  <c r="B490" i="10"/>
  <c r="E491" i="10"/>
  <c r="D496" i="10"/>
  <c r="B498" i="10"/>
  <c r="E499" i="10"/>
  <c r="C501" i="10"/>
  <c r="D504" i="10"/>
  <c r="B506" i="10"/>
  <c r="E507" i="10"/>
  <c r="C509" i="10"/>
  <c r="D512" i="10"/>
  <c r="B514" i="10"/>
  <c r="E515" i="10"/>
  <c r="C517" i="10"/>
  <c r="D520" i="10"/>
  <c r="B522" i="10"/>
  <c r="E523" i="10"/>
  <c r="D528" i="10"/>
  <c r="B530" i="10"/>
  <c r="E531" i="10"/>
  <c r="C533" i="10"/>
  <c r="D536" i="10"/>
  <c r="B538" i="10"/>
  <c r="E539" i="10"/>
  <c r="C541" i="10"/>
  <c r="D544" i="10"/>
  <c r="B546" i="10"/>
  <c r="E547" i="10"/>
  <c r="C549" i="10"/>
  <c r="D552" i="10"/>
  <c r="B554" i="10"/>
  <c r="E555" i="10"/>
  <c r="D560" i="10"/>
  <c r="B562" i="10"/>
  <c r="D568" i="10"/>
  <c r="B570" i="10"/>
  <c r="E571" i="10"/>
  <c r="C573" i="10"/>
  <c r="D576" i="10"/>
  <c r="B578" i="10"/>
  <c r="C581" i="10"/>
  <c r="D584" i="10"/>
  <c r="B586" i="10"/>
  <c r="E587" i="10"/>
  <c r="C589" i="10"/>
  <c r="D592" i="10"/>
  <c r="B594" i="10"/>
  <c r="E595" i="10"/>
  <c r="C597" i="10"/>
  <c r="D600" i="10"/>
  <c r="B602" i="10"/>
  <c r="E603" i="10"/>
  <c r="C605" i="10"/>
  <c r="D608" i="10"/>
  <c r="B610" i="10"/>
  <c r="E611" i="10"/>
  <c r="C613" i="10"/>
  <c r="D616" i="10"/>
  <c r="B618" i="10"/>
  <c r="E619" i="10"/>
  <c r="C621" i="10"/>
  <c r="D624" i="10"/>
  <c r="B626" i="10"/>
  <c r="E627" i="10"/>
  <c r="C629" i="10"/>
  <c r="D632" i="10"/>
  <c r="B634" i="10"/>
  <c r="E635" i="10"/>
  <c r="C637" i="10"/>
  <c r="D640" i="10"/>
  <c r="B642" i="10"/>
  <c r="E643" i="10"/>
  <c r="C645" i="10"/>
  <c r="D648" i="10"/>
  <c r="B650" i="10"/>
  <c r="E651" i="10"/>
  <c r="D655" i="10"/>
  <c r="D657" i="10"/>
  <c r="B658" i="10"/>
  <c r="B660" i="10"/>
  <c r="C663" i="10"/>
  <c r="D666" i="10"/>
  <c r="B674" i="10"/>
  <c r="C695" i="10"/>
  <c r="E698" i="10"/>
  <c r="D789" i="10"/>
  <c r="B351" i="10"/>
  <c r="C354" i="10"/>
  <c r="D357" i="10"/>
  <c r="B359" i="10"/>
  <c r="E360" i="10"/>
  <c r="C362" i="10"/>
  <c r="D365" i="10"/>
  <c r="B367" i="10"/>
  <c r="E368" i="10"/>
  <c r="C370" i="10"/>
  <c r="D373" i="10"/>
  <c r="B375" i="10"/>
  <c r="E376" i="10"/>
  <c r="C378" i="10"/>
  <c r="D381" i="10"/>
  <c r="B383" i="10"/>
  <c r="E384" i="10"/>
  <c r="C386" i="10"/>
  <c r="D389" i="10"/>
  <c r="B391" i="10"/>
  <c r="C394" i="10"/>
  <c r="D397" i="10"/>
  <c r="B399" i="10"/>
  <c r="E400" i="10"/>
  <c r="C402" i="10"/>
  <c r="D405" i="10"/>
  <c r="B407" i="10"/>
  <c r="E408" i="10"/>
  <c r="C410" i="10"/>
  <c r="D413" i="10"/>
  <c r="B415" i="10"/>
  <c r="E416" i="10"/>
  <c r="C418" i="10"/>
  <c r="B423" i="10"/>
  <c r="E424" i="10"/>
  <c r="C426" i="10"/>
  <c r="D429" i="10"/>
  <c r="B431" i="10"/>
  <c r="C434" i="10"/>
  <c r="D437" i="10"/>
  <c r="B439" i="10"/>
  <c r="E440" i="10"/>
  <c r="C442" i="10"/>
  <c r="D445" i="10"/>
  <c r="B447" i="10"/>
  <c r="E448" i="10"/>
  <c r="C450" i="10"/>
  <c r="D453" i="10"/>
  <c r="B455" i="10"/>
  <c r="E456" i="10"/>
  <c r="C458" i="10"/>
  <c r="D461" i="10"/>
  <c r="B463" i="10"/>
  <c r="E464" i="10"/>
  <c r="C466" i="10"/>
  <c r="D469" i="10"/>
  <c r="B471" i="10"/>
  <c r="E472" i="10"/>
  <c r="C474" i="10"/>
  <c r="D477" i="10"/>
  <c r="B479" i="10"/>
  <c r="E480" i="10"/>
  <c r="C482" i="10"/>
  <c r="D485" i="10"/>
  <c r="B487" i="10"/>
  <c r="E488" i="10"/>
  <c r="C490" i="10"/>
  <c r="D493" i="10"/>
  <c r="B495" i="10"/>
  <c r="C498" i="10"/>
  <c r="D501" i="10"/>
  <c r="B503" i="10"/>
  <c r="C506" i="10"/>
  <c r="D509" i="10"/>
  <c r="B511" i="10"/>
  <c r="E512" i="10"/>
  <c r="C514" i="10"/>
  <c r="D517" i="10"/>
  <c r="B519" i="10"/>
  <c r="E520" i="10"/>
  <c r="C522" i="10"/>
  <c r="D525" i="10"/>
  <c r="B527" i="10"/>
  <c r="E528" i="10"/>
  <c r="C530" i="10"/>
  <c r="D533" i="10"/>
  <c r="E536" i="10"/>
  <c r="C538" i="10"/>
  <c r="B543" i="10"/>
  <c r="E544" i="10"/>
  <c r="C546" i="10"/>
  <c r="D549" i="10"/>
  <c r="B551" i="10"/>
  <c r="E552" i="10"/>
  <c r="C554" i="10"/>
  <c r="D557" i="10"/>
  <c r="B559" i="10"/>
  <c r="E560" i="10"/>
  <c r="C562" i="10"/>
  <c r="D565" i="10"/>
  <c r="B567" i="10"/>
  <c r="E568" i="10"/>
  <c r="C570" i="10"/>
  <c r="D573" i="10"/>
  <c r="B575" i="10"/>
  <c r="C578" i="10"/>
  <c r="B583" i="10"/>
  <c r="E584" i="10"/>
  <c r="C586" i="10"/>
  <c r="B591" i="10"/>
  <c r="E592" i="10"/>
  <c r="C594" i="10"/>
  <c r="D597" i="10"/>
  <c r="B599" i="10"/>
  <c r="E600" i="10"/>
  <c r="C602" i="10"/>
  <c r="D605" i="10"/>
  <c r="B607" i="10"/>
  <c r="E608" i="10"/>
  <c r="C610" i="10"/>
  <c r="D613" i="10"/>
  <c r="B615" i="10"/>
  <c r="E616" i="10"/>
  <c r="C618" i="10"/>
  <c r="B623" i="10"/>
  <c r="E624" i="10"/>
  <c r="C626" i="10"/>
  <c r="D629" i="10"/>
  <c r="B631" i="10"/>
  <c r="E632" i="10"/>
  <c r="C634" i="10"/>
  <c r="B639" i="10"/>
  <c r="E640" i="10"/>
  <c r="C642" i="10"/>
  <c r="D645" i="10"/>
  <c r="B647" i="10"/>
  <c r="C650" i="10"/>
  <c r="B652" i="10"/>
  <c r="C658" i="10"/>
  <c r="E707" i="10"/>
  <c r="D394" i="10"/>
  <c r="B396" i="10"/>
  <c r="C399" i="10"/>
  <c r="D402" i="10"/>
  <c r="B404" i="10"/>
  <c r="C407" i="10"/>
  <c r="D410" i="10"/>
  <c r="B412" i="10"/>
  <c r="C415" i="10"/>
  <c r="D418" i="10"/>
  <c r="B420" i="10"/>
  <c r="C423" i="10"/>
  <c r="D426" i="10"/>
  <c r="B428" i="10"/>
  <c r="C431" i="10"/>
  <c r="D434" i="10"/>
  <c r="B436" i="10"/>
  <c r="E437" i="10"/>
  <c r="C439" i="10"/>
  <c r="D442" i="10"/>
  <c r="B444" i="10"/>
  <c r="C447" i="10"/>
  <c r="D450" i="10"/>
  <c r="B452" i="10"/>
  <c r="C455" i="10"/>
  <c r="D458" i="10"/>
  <c r="B460" i="10"/>
  <c r="C463" i="10"/>
  <c r="D466" i="10"/>
  <c r="B468" i="10"/>
  <c r="C471" i="10"/>
  <c r="D474" i="10"/>
  <c r="B476" i="10"/>
  <c r="C479" i="10"/>
  <c r="D482" i="10"/>
  <c r="B484" i="10"/>
  <c r="C487" i="10"/>
  <c r="D490" i="10"/>
  <c r="B492" i="10"/>
  <c r="C495" i="10"/>
  <c r="D498" i="10"/>
  <c r="B500" i="10"/>
  <c r="E501" i="10"/>
  <c r="D506" i="10"/>
  <c r="B508" i="10"/>
  <c r="C511" i="10"/>
  <c r="D514" i="10"/>
  <c r="B516" i="10"/>
  <c r="C519" i="10"/>
  <c r="D522" i="10"/>
  <c r="B524" i="10"/>
  <c r="C527" i="10"/>
  <c r="D530" i="10"/>
  <c r="B532" i="10"/>
  <c r="C535" i="10"/>
  <c r="D538" i="10"/>
  <c r="B540" i="10"/>
  <c r="C543" i="10"/>
  <c r="D546" i="10"/>
  <c r="B548" i="10"/>
  <c r="C551" i="10"/>
  <c r="D554" i="10"/>
  <c r="B556" i="10"/>
  <c r="E557" i="10"/>
  <c r="C559" i="10"/>
  <c r="D562" i="10"/>
  <c r="B564" i="10"/>
  <c r="C567" i="10"/>
  <c r="D570" i="10"/>
  <c r="B572" i="10"/>
  <c r="C575" i="10"/>
  <c r="D578" i="10"/>
  <c r="B580" i="10"/>
  <c r="C583" i="10"/>
  <c r="D586" i="10"/>
  <c r="B588" i="10"/>
  <c r="C591" i="10"/>
  <c r="D594" i="10"/>
  <c r="B596" i="10"/>
  <c r="C599" i="10"/>
  <c r="D602" i="10"/>
  <c r="B604" i="10"/>
  <c r="C607" i="10"/>
  <c r="D610" i="10"/>
  <c r="B612" i="10"/>
  <c r="C615" i="10"/>
  <c r="D618" i="10"/>
  <c r="B620" i="10"/>
  <c r="C623" i="10"/>
  <c r="D626" i="10"/>
  <c r="B628" i="10"/>
  <c r="C631" i="10"/>
  <c r="D634" i="10"/>
  <c r="B636" i="10"/>
  <c r="C639" i="10"/>
  <c r="D642" i="10"/>
  <c r="B644" i="10"/>
  <c r="C647" i="10"/>
  <c r="D650" i="10"/>
  <c r="C652" i="10"/>
  <c r="D658" i="10"/>
  <c r="C671" i="10"/>
  <c r="D674" i="10"/>
  <c r="B697" i="10"/>
  <c r="D717" i="10"/>
  <c r="B730" i="10"/>
  <c r="D654" i="10"/>
  <c r="B656" i="10"/>
  <c r="E657" i="10"/>
  <c r="C659" i="10"/>
  <c r="D662" i="10"/>
  <c r="B664" i="10"/>
  <c r="C667" i="10"/>
  <c r="D670" i="10"/>
  <c r="B672" i="10"/>
  <c r="E673" i="10"/>
  <c r="C675" i="10"/>
  <c r="D678" i="10"/>
  <c r="B680" i="10"/>
  <c r="E681" i="10"/>
  <c r="C683" i="10"/>
  <c r="D686" i="10"/>
  <c r="B688" i="10"/>
  <c r="E689" i="10"/>
  <c r="C691" i="10"/>
  <c r="B693" i="10"/>
  <c r="E696" i="10"/>
  <c r="C698" i="10"/>
  <c r="C700" i="10"/>
  <c r="C707" i="10"/>
  <c r="D709" i="10"/>
  <c r="C714" i="10"/>
  <c r="D716" i="10"/>
  <c r="B726" i="10"/>
  <c r="D728" i="10"/>
  <c r="C729" i="10"/>
  <c r="C738" i="10"/>
  <c r="D740" i="10"/>
  <c r="C741" i="10"/>
  <c r="B759" i="10"/>
  <c r="F764" i="10"/>
  <c r="F772" i="10"/>
  <c r="B775" i="10"/>
  <c r="H786" i="10"/>
  <c r="AF51" i="10"/>
  <c r="C656" i="10"/>
  <c r="D659" i="10"/>
  <c r="C664" i="10"/>
  <c r="D667" i="10"/>
  <c r="B669" i="10"/>
  <c r="C672" i="10"/>
  <c r="D675" i="10"/>
  <c r="C680" i="10"/>
  <c r="D683" i="10"/>
  <c r="B685" i="10"/>
  <c r="C688" i="10"/>
  <c r="D691" i="10"/>
  <c r="C693" i="10"/>
  <c r="B695" i="10"/>
  <c r="D698" i="10"/>
  <c r="D700" i="10"/>
  <c r="B702" i="10"/>
  <c r="B704" i="10"/>
  <c r="E705" i="10"/>
  <c r="D707" i="10"/>
  <c r="E731" i="10"/>
  <c r="B735" i="10"/>
  <c r="E747" i="10"/>
  <c r="B767" i="10"/>
  <c r="D797" i="10"/>
  <c r="E800" i="10"/>
  <c r="C802" i="10"/>
  <c r="AF214" i="10"/>
  <c r="B663" i="10"/>
  <c r="E664" i="10"/>
  <c r="C666" i="10"/>
  <c r="D669" i="10"/>
  <c r="B671" i="10"/>
  <c r="E672" i="10"/>
  <c r="C674" i="10"/>
  <c r="D677" i="10"/>
  <c r="B679" i="10"/>
  <c r="E680" i="10"/>
  <c r="C682" i="10"/>
  <c r="D685" i="10"/>
  <c r="B687" i="10"/>
  <c r="E688" i="10"/>
  <c r="C690" i="10"/>
  <c r="B692" i="10"/>
  <c r="D695" i="10"/>
  <c r="C697" i="10"/>
  <c r="D702" i="10"/>
  <c r="D704" i="10"/>
  <c r="B706" i="10"/>
  <c r="C708" i="10"/>
  <c r="B710" i="10"/>
  <c r="D712" i="10"/>
  <c r="B718" i="10"/>
  <c r="D720" i="10"/>
  <c r="C721" i="10"/>
  <c r="C730" i="10"/>
  <c r="D732" i="10"/>
  <c r="C733" i="10"/>
  <c r="E744" i="10"/>
  <c r="B746" i="10"/>
  <c r="C749" i="10"/>
  <c r="D752" i="10"/>
  <c r="E763" i="10"/>
  <c r="E784" i="10"/>
  <c r="C786" i="10"/>
  <c r="F796" i="10"/>
  <c r="H3" i="10"/>
  <c r="B676" i="10"/>
  <c r="C679" i="10"/>
  <c r="D682" i="10"/>
  <c r="B684" i="10"/>
  <c r="C687" i="10"/>
  <c r="D690" i="10"/>
  <c r="C692" i="10"/>
  <c r="E695" i="10"/>
  <c r="C699" i="10"/>
  <c r="B701" i="10"/>
  <c r="E704" i="10"/>
  <c r="C706" i="10"/>
  <c r="D708" i="10"/>
  <c r="E712" i="10"/>
  <c r="C713" i="10"/>
  <c r="E720" i="10"/>
  <c r="E723" i="10"/>
  <c r="B727" i="10"/>
  <c r="D733" i="10"/>
  <c r="C746" i="10"/>
  <c r="E752" i="10"/>
  <c r="B754" i="10"/>
  <c r="C757" i="10"/>
  <c r="D760" i="10"/>
  <c r="H762" i="10"/>
  <c r="H770" i="10"/>
  <c r="D781" i="10"/>
  <c r="F788" i="10"/>
  <c r="B799" i="10"/>
  <c r="B657" i="10"/>
  <c r="E658" i="10"/>
  <c r="C660" i="10"/>
  <c r="D663" i="10"/>
  <c r="B665" i="10"/>
  <c r="E666" i="10"/>
  <c r="C668" i="10"/>
  <c r="D671" i="10"/>
  <c r="B673" i="10"/>
  <c r="E674" i="10"/>
  <c r="C676" i="10"/>
  <c r="D679" i="10"/>
  <c r="B681" i="10"/>
  <c r="E682" i="10"/>
  <c r="C684" i="10"/>
  <c r="D687" i="10"/>
  <c r="B689" i="10"/>
  <c r="E690" i="10"/>
  <c r="D692" i="10"/>
  <c r="B694" i="10"/>
  <c r="B696" i="10"/>
  <c r="E697" i="10"/>
  <c r="D699" i="10"/>
  <c r="C701" i="10"/>
  <c r="B703" i="10"/>
  <c r="D715" i="10"/>
  <c r="B722" i="10"/>
  <c r="B734" i="10"/>
  <c r="D736" i="10"/>
  <c r="C737" i="10"/>
  <c r="C754" i="10"/>
  <c r="D757" i="10"/>
  <c r="E760" i="10"/>
  <c r="B762" i="10"/>
  <c r="C765" i="10"/>
  <c r="D768" i="10"/>
  <c r="E776" i="10"/>
  <c r="C778" i="10"/>
  <c r="B791" i="10"/>
  <c r="AF54" i="10"/>
  <c r="AF71" i="10"/>
  <c r="B654" i="10"/>
  <c r="E655" i="10"/>
  <c r="C657" i="10"/>
  <c r="D660" i="10"/>
  <c r="B662" i="10"/>
  <c r="C665" i="10"/>
  <c r="D668" i="10"/>
  <c r="B670" i="10"/>
  <c r="C673" i="10"/>
  <c r="D676" i="10"/>
  <c r="B678" i="10"/>
  <c r="E679" i="10"/>
  <c r="C681" i="10"/>
  <c r="D684" i="10"/>
  <c r="B686" i="10"/>
  <c r="E687" i="10"/>
  <c r="C689" i="10"/>
  <c r="C696" i="10"/>
  <c r="D701" i="10"/>
  <c r="C703" i="10"/>
  <c r="B705" i="10"/>
  <c r="E706" i="10"/>
  <c r="B709" i="10"/>
  <c r="C722" i="10"/>
  <c r="D724" i="10"/>
  <c r="C725" i="10"/>
  <c r="E736" i="10"/>
  <c r="E739" i="10"/>
  <c r="B743" i="10"/>
  <c r="C762" i="10"/>
  <c r="D765" i="10"/>
  <c r="F767" i="10"/>
  <c r="E768" i="10"/>
  <c r="D773" i="10"/>
  <c r="F780" i="10"/>
  <c r="B783" i="10"/>
  <c r="H802" i="10"/>
  <c r="D665" i="10"/>
  <c r="B667" i="10"/>
  <c r="C670" i="10"/>
  <c r="D673" i="10"/>
  <c r="B675" i="10"/>
  <c r="E676" i="10"/>
  <c r="C678" i="10"/>
  <c r="D681" i="10"/>
  <c r="B683" i="10"/>
  <c r="E684" i="10"/>
  <c r="C686" i="10"/>
  <c r="D689" i="10"/>
  <c r="D694" i="10"/>
  <c r="D696" i="10"/>
  <c r="B698" i="10"/>
  <c r="B700" i="10"/>
  <c r="E701" i="10"/>
  <c r="D703" i="10"/>
  <c r="C705" i="10"/>
  <c r="C709" i="10"/>
  <c r="B711" i="10"/>
  <c r="B714" i="10"/>
  <c r="B719" i="10"/>
  <c r="D725" i="10"/>
  <c r="B738" i="10"/>
  <c r="B751" i="10"/>
  <c r="C770" i="10"/>
  <c r="H794" i="10"/>
  <c r="AF86" i="10"/>
  <c r="AF198" i="10"/>
  <c r="D706" i="10"/>
  <c r="B708" i="10"/>
  <c r="C711" i="10"/>
  <c r="D714" i="10"/>
  <c r="B716" i="10"/>
  <c r="C719" i="10"/>
  <c r="D722" i="10"/>
  <c r="B724" i="10"/>
  <c r="C727" i="10"/>
  <c r="D730" i="10"/>
  <c r="B732" i="10"/>
  <c r="C735" i="10"/>
  <c r="D738" i="10"/>
  <c r="B740" i="10"/>
  <c r="C743" i="10"/>
  <c r="D746" i="10"/>
  <c r="B748" i="10"/>
  <c r="C751" i="10"/>
  <c r="D754" i="10"/>
  <c r="B756" i="10"/>
  <c r="C759" i="10"/>
  <c r="F761" i="10"/>
  <c r="D762" i="10"/>
  <c r="B764" i="10"/>
  <c r="E765" i="10"/>
  <c r="C767" i="10"/>
  <c r="H767" i="10"/>
  <c r="F769" i="10"/>
  <c r="D770" i="10"/>
  <c r="B772" i="10"/>
  <c r="E773" i="10"/>
  <c r="C775" i="10"/>
  <c r="H775" i="10"/>
  <c r="F777" i="10"/>
  <c r="D778" i="10"/>
  <c r="B780" i="10"/>
  <c r="E781" i="10"/>
  <c r="C783" i="10"/>
  <c r="F785" i="10"/>
  <c r="D786" i="10"/>
  <c r="B788" i="10"/>
  <c r="E789" i="10"/>
  <c r="C791" i="10"/>
  <c r="H791" i="10"/>
  <c r="F793" i="10"/>
  <c r="D794" i="10"/>
  <c r="B796" i="10"/>
  <c r="E797" i="10"/>
  <c r="C799" i="10"/>
  <c r="H799" i="10"/>
  <c r="F801" i="10"/>
  <c r="D802" i="10"/>
  <c r="B804" i="10"/>
  <c r="AF234" i="10"/>
  <c r="AF235" i="10"/>
  <c r="AF243" i="10"/>
  <c r="AF270" i="10"/>
  <c r="D711" i="10"/>
  <c r="B713" i="10"/>
  <c r="E714" i="10"/>
  <c r="C716" i="10"/>
  <c r="D719" i="10"/>
  <c r="B721" i="10"/>
  <c r="E722" i="10"/>
  <c r="C724" i="10"/>
  <c r="D727" i="10"/>
  <c r="B729" i="10"/>
  <c r="E730" i="10"/>
  <c r="C732" i="10"/>
  <c r="D735" i="10"/>
  <c r="B737" i="10"/>
  <c r="E738" i="10"/>
  <c r="C740" i="10"/>
  <c r="D743" i="10"/>
  <c r="B745" i="10"/>
  <c r="E746" i="10"/>
  <c r="C748" i="10"/>
  <c r="D751" i="10"/>
  <c r="B753" i="10"/>
  <c r="E754" i="10"/>
  <c r="C756" i="10"/>
  <c r="D759" i="10"/>
  <c r="B761" i="10"/>
  <c r="E762" i="10"/>
  <c r="C764" i="10"/>
  <c r="H764" i="10"/>
  <c r="F766" i="10"/>
  <c r="D767" i="10"/>
  <c r="B769" i="10"/>
  <c r="E770" i="10"/>
  <c r="C772" i="10"/>
  <c r="H772" i="10"/>
  <c r="F774" i="10"/>
  <c r="D775" i="10"/>
  <c r="B777" i="10"/>
  <c r="E778" i="10"/>
  <c r="C780" i="10"/>
  <c r="H780" i="10"/>
  <c r="F782" i="10"/>
  <c r="D783" i="10"/>
  <c r="B785" i="10"/>
  <c r="E786" i="10"/>
  <c r="C788" i="10"/>
  <c r="H788" i="10"/>
  <c r="F790" i="10"/>
  <c r="D791" i="10"/>
  <c r="B793" i="10"/>
  <c r="E794" i="10"/>
  <c r="C796" i="10"/>
  <c r="H796" i="10"/>
  <c r="F798" i="10"/>
  <c r="D799" i="10"/>
  <c r="B801" i="10"/>
  <c r="E802" i="10"/>
  <c r="C804" i="10"/>
  <c r="H804" i="10"/>
  <c r="H797" i="10"/>
  <c r="C745" i="10"/>
  <c r="D748" i="10"/>
  <c r="B750" i="10"/>
  <c r="E751" i="10"/>
  <c r="C753" i="10"/>
  <c r="D756" i="10"/>
  <c r="B758" i="10"/>
  <c r="E759" i="10"/>
  <c r="C761" i="10"/>
  <c r="H761" i="10"/>
  <c r="F763" i="10"/>
  <c r="D764" i="10"/>
  <c r="B766" i="10"/>
  <c r="E767" i="10"/>
  <c r="C769" i="10"/>
  <c r="F771" i="10"/>
  <c r="D772" i="10"/>
  <c r="B774" i="10"/>
  <c r="E775" i="10"/>
  <c r="C777" i="10"/>
  <c r="H777" i="10"/>
  <c r="F779" i="10"/>
  <c r="D780" i="10"/>
  <c r="B782" i="10"/>
  <c r="E783" i="10"/>
  <c r="C785" i="10"/>
  <c r="H785" i="10"/>
  <c r="F787" i="10"/>
  <c r="D788" i="10"/>
  <c r="B790" i="10"/>
  <c r="E791" i="10"/>
  <c r="C793" i="10"/>
  <c r="H793" i="10"/>
  <c r="F795" i="10"/>
  <c r="D796" i="10"/>
  <c r="B798" i="10"/>
  <c r="E799" i="10"/>
  <c r="C801" i="10"/>
  <c r="H801" i="10"/>
  <c r="F803" i="10"/>
  <c r="D804" i="10"/>
  <c r="B691" i="10"/>
  <c r="E692" i="10"/>
  <c r="C694" i="10"/>
  <c r="D697" i="10"/>
  <c r="B699" i="10"/>
  <c r="E700" i="10"/>
  <c r="C702" i="10"/>
  <c r="D705" i="10"/>
  <c r="B707" i="10"/>
  <c r="E708" i="10"/>
  <c r="C710" i="10"/>
  <c r="D713" i="10"/>
  <c r="B715" i="10"/>
  <c r="C718" i="10"/>
  <c r="D721" i="10"/>
  <c r="B723" i="10"/>
  <c r="E724" i="10"/>
  <c r="D729" i="10"/>
  <c r="B731" i="10"/>
  <c r="E732" i="10"/>
  <c r="C734" i="10"/>
  <c r="D737" i="10"/>
  <c r="B739" i="10"/>
  <c r="E740" i="10"/>
  <c r="C742" i="10"/>
  <c r="D745" i="10"/>
  <c r="B747" i="10"/>
  <c r="C750" i="10"/>
  <c r="D753" i="10"/>
  <c r="B755" i="10"/>
  <c r="E756" i="10"/>
  <c r="C758" i="10"/>
  <c r="F760" i="10"/>
  <c r="D761" i="10"/>
  <c r="B763" i="10"/>
  <c r="E764" i="10"/>
  <c r="C766" i="10"/>
  <c r="H766" i="10"/>
  <c r="F768" i="10"/>
  <c r="D769" i="10"/>
  <c r="B771" i="10"/>
  <c r="E772" i="10"/>
  <c r="C774" i="10"/>
  <c r="H774" i="10"/>
  <c r="F776" i="10"/>
  <c r="D777" i="10"/>
  <c r="B779" i="10"/>
  <c r="E780" i="10"/>
  <c r="C782" i="10"/>
  <c r="F784" i="10"/>
  <c r="D785" i="10"/>
  <c r="B787" i="10"/>
  <c r="E788" i="10"/>
  <c r="C790" i="10"/>
  <c r="F792" i="10"/>
  <c r="D793" i="10"/>
  <c r="B795" i="10"/>
  <c r="E796" i="10"/>
  <c r="C798" i="10"/>
  <c r="F800" i="10"/>
  <c r="D801" i="10"/>
  <c r="B803" i="10"/>
  <c r="E804" i="10"/>
  <c r="D710" i="10"/>
  <c r="B712" i="10"/>
  <c r="E713" i="10"/>
  <c r="C715" i="10"/>
  <c r="D718" i="10"/>
  <c r="B720" i="10"/>
  <c r="C723" i="10"/>
  <c r="D726" i="10"/>
  <c r="B728" i="10"/>
  <c r="C731" i="10"/>
  <c r="D734" i="10"/>
  <c r="B736" i="10"/>
  <c r="E737" i="10"/>
  <c r="C739" i="10"/>
  <c r="D742" i="10"/>
  <c r="B744" i="10"/>
  <c r="E745" i="10"/>
  <c r="C747" i="10"/>
  <c r="D750" i="10"/>
  <c r="B752" i="10"/>
  <c r="E753" i="10"/>
  <c r="C755" i="10"/>
  <c r="D758" i="10"/>
  <c r="B760" i="10"/>
  <c r="E761" i="10"/>
  <c r="C763" i="10"/>
  <c r="F765" i="10"/>
  <c r="D766" i="10"/>
  <c r="B768" i="10"/>
  <c r="E769" i="10"/>
  <c r="C771" i="10"/>
  <c r="H771" i="10"/>
  <c r="F773" i="10"/>
  <c r="D774" i="10"/>
  <c r="B776" i="10"/>
  <c r="E777" i="10"/>
  <c r="C779" i="10"/>
  <c r="H779" i="10"/>
  <c r="F781" i="10"/>
  <c r="D782" i="10"/>
  <c r="B784" i="10"/>
  <c r="E785" i="10"/>
  <c r="C787" i="10"/>
  <c r="H787" i="10"/>
  <c r="F789" i="10"/>
  <c r="D790" i="10"/>
  <c r="B792" i="10"/>
  <c r="E793" i="10"/>
  <c r="C795" i="10"/>
  <c r="H795" i="10"/>
  <c r="F797" i="10"/>
  <c r="D798" i="10"/>
  <c r="B800" i="10"/>
  <c r="E801" i="10"/>
  <c r="C803" i="10"/>
  <c r="H803" i="10"/>
  <c r="G3" i="10"/>
  <c r="AF238" i="10"/>
  <c r="AF239" i="10"/>
  <c r="AF246" i="10"/>
  <c r="AF254" i="10"/>
  <c r="AF286" i="10"/>
  <c r="C720" i="10"/>
  <c r="D723" i="10"/>
  <c r="B725" i="10"/>
  <c r="E726" i="10"/>
  <c r="C728" i="10"/>
  <c r="D731" i="10"/>
  <c r="C736" i="10"/>
  <c r="D739" i="10"/>
  <c r="B741" i="10"/>
  <c r="C744" i="10"/>
  <c r="D747" i="10"/>
  <c r="B749" i="10"/>
  <c r="C752" i="10"/>
  <c r="D755" i="10"/>
  <c r="B757" i="10"/>
  <c r="C760" i="10"/>
  <c r="F762" i="10"/>
  <c r="D763" i="10"/>
  <c r="B765" i="10"/>
  <c r="E766" i="10"/>
  <c r="C768" i="10"/>
  <c r="F770" i="10"/>
  <c r="D771" i="10"/>
  <c r="B773" i="10"/>
  <c r="E774" i="10"/>
  <c r="C776" i="10"/>
  <c r="F778" i="10"/>
  <c r="D779" i="10"/>
  <c r="B781" i="10"/>
  <c r="E782" i="10"/>
  <c r="C784" i="10"/>
  <c r="F786" i="10"/>
  <c r="D787" i="10"/>
  <c r="B789" i="10"/>
  <c r="E790" i="10"/>
  <c r="C792" i="10"/>
  <c r="F794" i="10"/>
  <c r="D795" i="10"/>
  <c r="B797" i="10"/>
  <c r="E798" i="10"/>
  <c r="C800" i="10"/>
  <c r="F802" i="10"/>
  <c r="D803" i="10"/>
  <c r="AF191" i="10"/>
  <c r="AF207" i="10"/>
  <c r="AF250" i="10"/>
  <c r="AF282" i="10"/>
  <c r="B770" i="10"/>
  <c r="E771" i="10"/>
  <c r="C773" i="10"/>
  <c r="F775" i="10"/>
  <c r="D776" i="10"/>
  <c r="B778" i="10"/>
  <c r="E779" i="10"/>
  <c r="C781" i="10"/>
  <c r="F783" i="10"/>
  <c r="D784" i="10"/>
  <c r="B786" i="10"/>
  <c r="E787" i="10"/>
  <c r="C789" i="10"/>
  <c r="F791" i="10"/>
  <c r="D792" i="10"/>
  <c r="B794" i="10"/>
  <c r="E795" i="10"/>
  <c r="C797" i="10"/>
  <c r="F799" i="10"/>
  <c r="D800" i="10"/>
  <c r="B802" i="10"/>
  <c r="E803" i="10"/>
  <c r="AF373" i="10"/>
  <c r="AF385" i="10"/>
  <c r="AF394" i="10"/>
  <c r="AF320" i="10"/>
  <c r="AF324" i="10"/>
  <c r="AF328" i="10"/>
  <c r="AF332" i="10"/>
  <c r="AF353" i="10"/>
  <c r="AF349" i="10"/>
  <c r="AF365" i="10"/>
  <c r="AF412" i="10"/>
  <c r="AF400" i="10"/>
  <c r="AF431" i="10"/>
  <c r="AF459" i="10"/>
  <c r="AF483" i="10"/>
  <c r="AF396" i="10"/>
  <c r="AF443" i="10"/>
  <c r="AF447" i="10"/>
  <c r="AF416" i="10"/>
  <c r="AF384" i="10"/>
  <c r="AF388" i="10"/>
  <c r="AF392" i="10"/>
  <c r="AF487" i="10"/>
  <c r="AF503" i="10"/>
  <c r="AF519" i="10"/>
  <c r="AF535" i="10"/>
  <c r="AF692" i="10"/>
  <c r="AF470" i="10"/>
  <c r="AF422" i="10"/>
  <c r="AF434" i="10"/>
  <c r="AF442" i="10"/>
  <c r="AF450" i="10"/>
  <c r="AF458" i="10"/>
  <c r="AF482" i="10"/>
  <c r="AF393" i="10"/>
  <c r="AF397" i="10"/>
  <c r="AF401" i="10"/>
  <c r="AF405" i="10"/>
  <c r="AF409" i="10"/>
  <c r="AF413" i="10"/>
  <c r="AF417" i="10"/>
  <c r="AF466" i="10"/>
  <c r="AF495" i="10"/>
  <c r="AF511" i="10"/>
  <c r="AF527" i="10"/>
  <c r="AF543" i="10"/>
  <c r="AF750" i="10"/>
  <c r="AF478" i="10"/>
  <c r="AF491" i="10"/>
  <c r="AF507" i="10"/>
  <c r="AF523" i="10"/>
  <c r="AF539" i="10"/>
  <c r="AF550" i="10"/>
  <c r="AF702" i="10"/>
  <c r="AF740" i="10"/>
  <c r="AF666" i="10"/>
  <c r="AF708" i="10"/>
  <c r="AF726" i="10"/>
  <c r="AF662" i="10"/>
  <c r="AF710" i="10"/>
  <c r="AF763" i="10"/>
  <c r="AF764" i="10"/>
  <c r="AK7" i="11"/>
  <c r="AK4" i="11"/>
  <c r="AK2" i="11"/>
  <c r="AK96" i="11"/>
  <c r="AK104" i="11"/>
  <c r="AK41" i="11"/>
  <c r="AK42" i="11"/>
  <c r="AK196" i="11"/>
  <c r="AK217" i="11"/>
  <c r="AK241" i="11"/>
  <c r="AK322" i="11"/>
  <c r="AK233" i="11"/>
  <c r="AK185" i="11"/>
  <c r="AK190" i="11"/>
  <c r="AK201" i="11"/>
  <c r="AK252" i="11"/>
  <c r="AK268" i="11"/>
  <c r="AK284" i="11"/>
  <c r="AK311" i="11"/>
  <c r="AK386" i="11"/>
  <c r="AK290" i="11"/>
  <c r="AK303" i="11"/>
  <c r="AK406" i="11"/>
  <c r="AK240" i="11"/>
  <c r="AK295" i="11"/>
  <c r="AK423" i="11"/>
  <c r="AK247" i="11"/>
  <c r="AK255" i="11"/>
  <c r="AK263" i="11"/>
  <c r="AK271" i="11"/>
  <c r="AK279" i="11"/>
  <c r="AK287" i="11"/>
  <c r="AK318" i="11"/>
  <c r="AK248" i="11"/>
  <c r="AK256" i="11"/>
  <c r="AK264" i="11"/>
  <c r="AK272" i="11"/>
  <c r="AK280" i="11"/>
  <c r="J24" i="1"/>
  <c r="E25" i="7" s="1"/>
  <c r="AK321" i="11"/>
  <c r="AK407" i="11"/>
  <c r="AK422" i="11"/>
  <c r="AK439" i="11"/>
  <c r="AK454" i="11"/>
  <c r="AK471" i="11"/>
  <c r="AK486" i="11"/>
  <c r="AK503" i="11"/>
  <c r="AK288" i="11"/>
  <c r="AK296" i="11"/>
  <c r="AK304" i="11"/>
  <c r="AK312" i="11"/>
  <c r="AK328" i="11"/>
  <c r="AK329" i="11"/>
  <c r="AK336" i="11"/>
  <c r="AK337" i="11"/>
  <c r="AK344" i="11"/>
  <c r="AK345" i="11"/>
  <c r="AK352" i="11"/>
  <c r="AK353" i="11"/>
  <c r="AK360" i="11"/>
  <c r="AK361" i="11"/>
  <c r="AK368" i="11"/>
  <c r="AK369" i="11"/>
  <c r="AK376" i="11"/>
  <c r="AK377" i="11"/>
  <c r="AK384" i="11"/>
  <c r="AK385" i="11"/>
  <c r="AK392" i="11"/>
  <c r="AK393" i="11"/>
  <c r="AK415" i="11"/>
  <c r="AK430" i="11"/>
  <c r="AK447" i="11"/>
  <c r="AK462" i="11"/>
  <c r="AK479" i="11"/>
  <c r="AK494" i="11"/>
  <c r="AK398" i="11"/>
  <c r="AK577" i="11"/>
  <c r="AK509" i="11"/>
  <c r="AK510" i="11"/>
  <c r="AK517" i="11"/>
  <c r="AK525" i="11"/>
  <c r="AK533" i="11"/>
  <c r="AK534" i="11"/>
  <c r="AK541" i="11"/>
  <c r="AK542" i="11"/>
  <c r="AK549" i="11"/>
  <c r="AK550" i="11"/>
  <c r="AK557" i="11"/>
  <c r="AK558" i="11"/>
  <c r="AK619" i="11"/>
  <c r="AK622" i="11"/>
  <c r="AK583" i="11"/>
  <c r="AK607" i="11"/>
  <c r="AK564" i="11"/>
  <c r="AK572" i="11"/>
  <c r="AK580" i="11"/>
  <c r="AK581" i="11"/>
  <c r="AK588" i="11"/>
  <c r="AK589" i="11"/>
  <c r="AK596" i="11"/>
  <c r="AK597" i="11"/>
  <c r="AK604" i="11"/>
  <c r="AK605" i="11"/>
  <c r="AK694" i="11"/>
  <c r="AK615" i="11"/>
  <c r="AK686" i="11"/>
  <c r="AK613" i="11"/>
  <c r="AK683" i="11"/>
  <c r="AK657" i="11"/>
  <c r="AK665" i="11"/>
  <c r="AK673" i="11"/>
  <c r="AK693" i="11"/>
  <c r="AK710" i="11"/>
  <c r="AK684" i="11"/>
  <c r="AK703" i="11"/>
  <c r="AK701" i="11"/>
  <c r="AK709" i="11"/>
  <c r="AK725" i="11"/>
  <c r="AK733" i="11"/>
  <c r="AK741" i="11"/>
  <c r="AK742" i="11"/>
  <c r="AK749" i="11"/>
  <c r="AK750" i="11"/>
  <c r="J5" i="1"/>
  <c r="E6" i="7" s="1"/>
  <c r="AK754" i="11"/>
  <c r="J29" i="1"/>
  <c r="E30" i="7" s="1"/>
  <c r="J7" i="1"/>
  <c r="E8" i="7" s="1"/>
  <c r="J12" i="1"/>
  <c r="E13" i="7" s="1"/>
  <c r="J22" i="1"/>
  <c r="E23" i="7" s="1"/>
  <c r="J69" i="1"/>
  <c r="J35" i="1"/>
  <c r="E36" i="7" s="1"/>
  <c r="J9" i="1"/>
  <c r="E10" i="7" s="1"/>
  <c r="J53" i="1"/>
  <c r="J52" i="1"/>
  <c r="J56" i="1"/>
  <c r="J21" i="1"/>
  <c r="E22" i="7" s="1"/>
  <c r="J28" i="1"/>
  <c r="E29" i="7" s="1"/>
  <c r="J42" i="1"/>
  <c r="E43" i="7" s="1"/>
  <c r="J49" i="1"/>
  <c r="J51" i="1"/>
  <c r="J23" i="1"/>
  <c r="E24" i="7" s="1"/>
  <c r="J18" i="1"/>
  <c r="E19" i="7" s="1"/>
  <c r="J13" i="1"/>
  <c r="E14" i="7" s="1"/>
  <c r="J39" i="1"/>
  <c r="E40" i="7" s="1"/>
  <c r="J46" i="1"/>
  <c r="E47" i="7" s="1"/>
  <c r="J57" i="1"/>
  <c r="J59" i="1"/>
  <c r="J77" i="1"/>
  <c r="J8" i="1"/>
  <c r="E9" i="7" s="1"/>
  <c r="J34" i="1"/>
  <c r="E35" i="7" s="1"/>
  <c r="J41" i="1"/>
  <c r="E42" i="7" s="1"/>
  <c r="J61" i="1"/>
  <c r="J36" i="1"/>
  <c r="E37" i="7" s="1"/>
  <c r="J82" i="1"/>
  <c r="J66" i="1"/>
  <c r="J58" i="1"/>
  <c r="J50" i="1"/>
  <c r="E188" i="10" l="1"/>
  <c r="E184" i="11"/>
  <c r="E277" i="11"/>
  <c r="E281" i="10"/>
  <c r="E398" i="11"/>
  <c r="E402" i="10"/>
  <c r="E428" i="11"/>
  <c r="E432" i="10"/>
  <c r="E270" i="10"/>
  <c r="E266" i="11"/>
  <c r="E391" i="11"/>
  <c r="E395" i="10"/>
  <c r="E317" i="11"/>
  <c r="E321" i="10"/>
  <c r="E263" i="11"/>
  <c r="E267" i="10"/>
  <c r="E325" i="11"/>
  <c r="E329" i="10"/>
  <c r="E370" i="11"/>
  <c r="E374" i="10"/>
  <c r="E220" i="11"/>
  <c r="E224" i="10"/>
  <c r="E295" i="11"/>
  <c r="E299" i="10"/>
  <c r="E303" i="11"/>
  <c r="E307" i="10"/>
  <c r="E455" i="11"/>
  <c r="E459" i="10"/>
  <c r="E367" i="11"/>
  <c r="E371" i="10"/>
  <c r="E306" i="11"/>
  <c r="E310" i="10"/>
  <c r="E183" i="11"/>
  <c r="E187" i="10"/>
  <c r="E453" i="11"/>
  <c r="E457" i="10"/>
  <c r="E383" i="11"/>
  <c r="E387" i="10"/>
  <c r="E327" i="11"/>
  <c r="E331" i="10"/>
  <c r="E500" i="11"/>
  <c r="E504" i="10"/>
  <c r="E492" i="11"/>
  <c r="E496" i="10"/>
  <c r="E289" i="11"/>
  <c r="E293" i="10"/>
  <c r="E223" i="11"/>
  <c r="E227" i="10"/>
  <c r="K53" i="7"/>
  <c r="K36" i="7"/>
  <c r="K64" i="7"/>
  <c r="K47" i="7"/>
  <c r="E13" i="11"/>
  <c r="E17" i="10"/>
  <c r="E14" i="11"/>
  <c r="E18" i="10"/>
  <c r="E179" i="10"/>
  <c r="E175" i="11"/>
  <c r="E34" i="11"/>
  <c r="E38" i="10"/>
  <c r="E18" i="11"/>
  <c r="E22" i="10"/>
  <c r="E29" i="11"/>
  <c r="E33" i="10"/>
  <c r="E513" i="10"/>
  <c r="E359" i="10"/>
  <c r="E231" i="10"/>
  <c r="E25" i="11"/>
  <c r="E29" i="10"/>
  <c r="E30" i="11"/>
  <c r="E34" i="10"/>
  <c r="E239" i="10"/>
  <c r="E235" i="11"/>
  <c r="E303" i="10"/>
  <c r="E299" i="11"/>
  <c r="E367" i="10"/>
  <c r="E363" i="11"/>
  <c r="E212" i="10"/>
  <c r="E208" i="11"/>
  <c r="E195" i="10"/>
  <c r="E191" i="11"/>
  <c r="E285" i="10"/>
  <c r="E281" i="11"/>
  <c r="E268" i="10"/>
  <c r="E264" i="11"/>
  <c r="K52" i="7"/>
  <c r="K35" i="7"/>
  <c r="E350" i="10"/>
  <c r="E346" i="11"/>
  <c r="E171" i="10"/>
  <c r="E167" i="11"/>
  <c r="AF50" i="11"/>
  <c r="X50" i="11"/>
  <c r="E7" i="11"/>
  <c r="E11" i="10"/>
  <c r="E17" i="11"/>
  <c r="E21" i="10"/>
  <c r="E37" i="11"/>
  <c r="E41" i="10"/>
  <c r="E323" i="10"/>
  <c r="E319" i="11"/>
  <c r="E228" i="10"/>
  <c r="E224" i="11"/>
  <c r="E324" i="10"/>
  <c r="E320" i="11"/>
  <c r="K50" i="7"/>
  <c r="K33" i="7"/>
  <c r="K59" i="7"/>
  <c r="K42" i="7"/>
  <c r="E230" i="10"/>
  <c r="E226" i="11"/>
  <c r="J391" i="11"/>
  <c r="J374" i="11"/>
  <c r="K57" i="7"/>
  <c r="K40" i="7"/>
  <c r="K55" i="7"/>
  <c r="K38" i="7"/>
  <c r="AF58" i="11"/>
  <c r="X58" i="11"/>
  <c r="E24" i="11"/>
  <c r="E28" i="10"/>
  <c r="E15" i="11"/>
  <c r="E19" i="10"/>
  <c r="E19" i="11"/>
  <c r="E23" i="10"/>
  <c r="E4" i="11"/>
  <c r="E8" i="10"/>
  <c r="E236" i="10"/>
  <c r="E232" i="11"/>
  <c r="K61" i="7"/>
  <c r="K44" i="7"/>
  <c r="K56" i="7"/>
  <c r="K39" i="7"/>
  <c r="AF257" i="11"/>
  <c r="X257" i="11"/>
  <c r="E26" i="11"/>
  <c r="E30" i="10"/>
  <c r="E16" i="11"/>
  <c r="E20" i="10"/>
  <c r="E9" i="11"/>
  <c r="E13" i="10"/>
  <c r="E295" i="10"/>
  <c r="E35" i="11"/>
  <c r="E39" i="10"/>
  <c r="E11" i="11"/>
  <c r="E15" i="10"/>
  <c r="E327" i="10"/>
  <c r="E323" i="11"/>
  <c r="E286" i="10"/>
  <c r="E282" i="11"/>
  <c r="K54" i="7"/>
  <c r="K37" i="7"/>
  <c r="E31" i="11"/>
  <c r="E35" i="10"/>
  <c r="E8" i="11"/>
  <c r="E12" i="10"/>
  <c r="E6" i="11"/>
  <c r="E10" i="10"/>
  <c r="E20" i="11"/>
  <c r="E24" i="10"/>
  <c r="E5" i="11"/>
  <c r="E9" i="10"/>
  <c r="E42" i="11"/>
  <c r="E46" i="10"/>
  <c r="E551" i="10"/>
  <c r="E40" i="11"/>
  <c r="E44" i="10"/>
  <c r="E44" i="11"/>
  <c r="E48" i="10"/>
  <c r="E10" i="11"/>
  <c r="E14" i="10"/>
  <c r="E3" i="11"/>
  <c r="E7" i="10"/>
  <c r="E33" i="11"/>
  <c r="E37" i="10"/>
  <c r="E373" i="10"/>
  <c r="E369" i="11"/>
  <c r="K60" i="7"/>
  <c r="K43" i="7"/>
  <c r="E222" i="10"/>
  <c r="E218" i="11"/>
  <c r="J398" i="11"/>
  <c r="J381" i="11"/>
  <c r="AF184" i="11"/>
  <c r="E41" i="11"/>
  <c r="E45" i="10"/>
  <c r="E23" i="11"/>
  <c r="E27" i="10"/>
  <c r="E36" i="11"/>
  <c r="E40" i="10"/>
  <c r="E28" i="11"/>
  <c r="E32" i="10"/>
  <c r="E341" i="10"/>
  <c r="E259" i="10"/>
  <c r="E43" i="11"/>
  <c r="E47" i="10"/>
  <c r="E38" i="11"/>
  <c r="E42" i="10"/>
  <c r="E191" i="10"/>
  <c r="E187" i="11"/>
  <c r="E203" i="10"/>
  <c r="E199" i="11"/>
  <c r="K51" i="7"/>
  <c r="K34" i="7"/>
  <c r="K49" i="7"/>
  <c r="K32" i="7"/>
  <c r="J390" i="11"/>
  <c r="J373" i="11"/>
  <c r="AF90" i="11"/>
  <c r="AF98" i="11"/>
  <c r="X98" i="11"/>
  <c r="E46" i="11"/>
  <c r="E50" i="10"/>
  <c r="E22" i="11"/>
  <c r="E26" i="10"/>
  <c r="E39" i="11"/>
  <c r="E43" i="10"/>
  <c r="E21" i="11"/>
  <c r="E25" i="10"/>
  <c r="E12" i="11"/>
  <c r="E16" i="10"/>
  <c r="E375" i="10"/>
  <c r="E196" i="10"/>
  <c r="E27" i="11"/>
  <c r="E31" i="10"/>
  <c r="E45" i="11"/>
  <c r="E49" i="10"/>
  <c r="E32" i="11"/>
  <c r="E36" i="10"/>
  <c r="E223" i="10"/>
  <c r="E219" i="11"/>
  <c r="E287" i="10"/>
  <c r="E283" i="11"/>
  <c r="E351" i="10"/>
  <c r="E347" i="11"/>
  <c r="K58" i="7"/>
  <c r="E215" i="10"/>
  <c r="E211" i="11"/>
  <c r="E211" i="10"/>
  <c r="E207" i="11"/>
  <c r="K62" i="7"/>
  <c r="K45" i="7"/>
  <c r="J389" i="11"/>
  <c r="J372" i="11"/>
  <c r="K48" i="7"/>
  <c r="K31" i="7"/>
  <c r="K63" i="7"/>
  <c r="K46" i="7"/>
  <c r="E298" i="10"/>
  <c r="E294" i="11"/>
  <c r="X120" i="11"/>
  <c r="AF120" i="11"/>
  <c r="X172" i="11"/>
  <c r="AF172" i="11"/>
  <c r="X315" i="11"/>
  <c r="AF315" i="11"/>
  <c r="X154" i="11"/>
  <c r="AF154" i="11"/>
  <c r="X228" i="11"/>
  <c r="AF228" i="11"/>
  <c r="X67" i="11"/>
  <c r="AF67" i="11"/>
  <c r="X173" i="11"/>
  <c r="AF173" i="11"/>
  <c r="X105" i="11"/>
  <c r="AF105" i="11"/>
  <c r="AL105" i="11" s="1"/>
  <c r="X25" i="11"/>
  <c r="AF25" i="11"/>
  <c r="X217" i="11"/>
  <c r="AF217" i="11"/>
  <c r="X244" i="11"/>
  <c r="AF244" i="11"/>
  <c r="X299" i="11"/>
  <c r="AF299" i="11"/>
  <c r="AL299" i="11" s="1"/>
  <c r="X364" i="11"/>
  <c r="AF364" i="11"/>
  <c r="X252" i="11"/>
  <c r="AF252" i="11"/>
  <c r="X196" i="11"/>
  <c r="AF196" i="11"/>
  <c r="X80" i="11"/>
  <c r="AF80" i="11"/>
  <c r="X10" i="11"/>
  <c r="AF10" i="11"/>
  <c r="X233" i="11"/>
  <c r="AF233" i="11"/>
  <c r="X193" i="11"/>
  <c r="AF193" i="11"/>
  <c r="AF274" i="11"/>
  <c r="X274" i="11"/>
  <c r="X347" i="11"/>
  <c r="AF347" i="11"/>
  <c r="X220" i="11"/>
  <c r="AF220" i="11"/>
  <c r="X355" i="11"/>
  <c r="AF355" i="11"/>
  <c r="X128" i="11"/>
  <c r="AF128" i="11"/>
  <c r="X74" i="11"/>
  <c r="AF74" i="11"/>
  <c r="X57" i="11"/>
  <c r="AF57" i="11"/>
  <c r="X178" i="11"/>
  <c r="AF178" i="11"/>
  <c r="X339" i="11"/>
  <c r="AF339" i="11"/>
  <c r="AL339" i="11" s="1"/>
  <c r="X291" i="11"/>
  <c r="AF291" i="11"/>
  <c r="X241" i="11"/>
  <c r="AF241" i="11"/>
  <c r="AF104" i="11"/>
  <c r="X104" i="11"/>
  <c r="X323" i="11"/>
  <c r="AF323" i="11"/>
  <c r="AL323" i="11" s="1"/>
  <c r="X127" i="11"/>
  <c r="AF127" i="11"/>
  <c r="X114" i="11"/>
  <c r="AF114" i="11"/>
  <c r="X382" i="11"/>
  <c r="AF382" i="11"/>
  <c r="X366" i="11"/>
  <c r="AF366" i="11"/>
  <c r="AL366" i="11" s="1"/>
  <c r="X236" i="11"/>
  <c r="AF236" i="11"/>
  <c r="X188" i="11"/>
  <c r="AF188" i="11"/>
  <c r="X209" i="11"/>
  <c r="AF209" i="11"/>
  <c r="AF136" i="11"/>
  <c r="X136" i="11"/>
  <c r="X72" i="11"/>
  <c r="AF72" i="11"/>
  <c r="X45" i="11"/>
  <c r="AF45" i="11"/>
  <c r="X146" i="11"/>
  <c r="AF146" i="11"/>
  <c r="X186" i="11"/>
  <c r="AF186" i="11"/>
  <c r="X249" i="11"/>
  <c r="AF249" i="11"/>
  <c r="X93" i="11"/>
  <c r="AF93" i="11"/>
  <c r="X212" i="11"/>
  <c r="AF212" i="11"/>
  <c r="X283" i="11"/>
  <c r="AF283" i="11"/>
  <c r="AL283" i="11" s="1"/>
  <c r="X273" i="11"/>
  <c r="AF273" i="11"/>
  <c r="X204" i="11"/>
  <c r="AF204" i="11"/>
  <c r="X13" i="11"/>
  <c r="AF13" i="11"/>
  <c r="X18" i="11"/>
  <c r="AF18" i="11"/>
  <c r="AL18" i="11" s="1"/>
  <c r="X96" i="11"/>
  <c r="AF96" i="11"/>
  <c r="X87" i="11"/>
  <c r="AF87" i="11"/>
  <c r="X165" i="11"/>
  <c r="AF165" i="11"/>
  <c r="X201" i="11"/>
  <c r="AF201" i="11"/>
  <c r="AL201" i="11" s="1"/>
  <c r="X271" i="11"/>
  <c r="AF271" i="11"/>
  <c r="X225" i="11"/>
  <c r="AF225" i="11"/>
  <c r="X307" i="11"/>
  <c r="AF307" i="11"/>
  <c r="X331" i="11"/>
  <c r="AF331" i="11"/>
  <c r="AL331" i="11" s="1"/>
  <c r="E687" i="11"/>
  <c r="E691" i="10"/>
  <c r="C565" i="10"/>
  <c r="C477" i="10"/>
  <c r="C368" i="10"/>
  <c r="B219" i="10"/>
  <c r="E232" i="10"/>
  <c r="E343" i="10"/>
  <c r="B549" i="11"/>
  <c r="E711" i="11"/>
  <c r="M203" i="1"/>
  <c r="M258" i="1"/>
  <c r="M262" i="1"/>
  <c r="M370" i="1"/>
  <c r="O370" i="1" s="1"/>
  <c r="M458" i="1"/>
  <c r="M722" i="1"/>
  <c r="M340" i="1"/>
  <c r="L590" i="1"/>
  <c r="M432" i="1"/>
  <c r="M516" i="1"/>
  <c r="M572" i="1"/>
  <c r="M636" i="1"/>
  <c r="M684" i="1"/>
  <c r="M299" i="1"/>
  <c r="M371" i="1"/>
  <c r="M511" i="1"/>
  <c r="L18" i="1"/>
  <c r="M3" i="1"/>
  <c r="L115" i="1"/>
  <c r="L658" i="1"/>
  <c r="M90" i="1"/>
  <c r="L460" i="1"/>
  <c r="L146" i="1"/>
  <c r="L498" i="1"/>
  <c r="L514" i="1"/>
  <c r="L570" i="1"/>
  <c r="M555" i="1"/>
  <c r="M571" i="1"/>
  <c r="M294" i="1"/>
  <c r="L127" i="1"/>
  <c r="L268" i="1"/>
  <c r="M134" i="1"/>
  <c r="M38" i="1"/>
  <c r="M67" i="1"/>
  <c r="L35" i="1"/>
  <c r="M738" i="1"/>
  <c r="M320" i="1"/>
  <c r="M600" i="1"/>
  <c r="M668" i="1"/>
  <c r="L539" i="1"/>
  <c r="C593" i="11"/>
  <c r="G594" i="7"/>
  <c r="M234" i="1"/>
  <c r="M347" i="1"/>
  <c r="M443" i="1"/>
  <c r="M459" i="1"/>
  <c r="L459" i="1"/>
  <c r="L54" i="1"/>
  <c r="L559" i="1"/>
  <c r="E675" i="10"/>
  <c r="C713" i="11"/>
  <c r="M243" i="1"/>
  <c r="E246" i="10"/>
  <c r="C405" i="10"/>
  <c r="B581" i="10"/>
  <c r="B541" i="10"/>
  <c r="C293" i="10"/>
  <c r="B533" i="11"/>
  <c r="M219" i="1"/>
  <c r="L29" i="1"/>
  <c r="L73" i="1"/>
  <c r="M83" i="1"/>
  <c r="M259" i="1"/>
  <c r="M270" i="1"/>
  <c r="M554" i="1"/>
  <c r="M626" i="1"/>
  <c r="N626" i="1" s="1"/>
  <c r="K626" i="1" s="1"/>
  <c r="M13" i="1"/>
  <c r="M41" i="1"/>
  <c r="M580" i="1"/>
  <c r="M427" i="1"/>
  <c r="L515" i="1"/>
  <c r="L10" i="1"/>
  <c r="M42" i="1"/>
  <c r="L249" i="1"/>
  <c r="C363" i="10"/>
  <c r="B355" i="10"/>
  <c r="L186" i="1"/>
  <c r="E727" i="10"/>
  <c r="C662" i="10"/>
  <c r="E710" i="10"/>
  <c r="C503" i="10"/>
  <c r="E403" i="10"/>
  <c r="B437" i="10"/>
  <c r="C571" i="10"/>
  <c r="B462" i="10"/>
  <c r="B277" i="10"/>
  <c r="C561" i="11"/>
  <c r="M254" i="1"/>
  <c r="M410" i="1"/>
  <c r="M482" i="1"/>
  <c r="M642" i="1"/>
  <c r="L116" i="1"/>
  <c r="M324" i="1"/>
  <c r="M366" i="1"/>
  <c r="M398" i="1"/>
  <c r="M574" i="1"/>
  <c r="M372" i="1"/>
  <c r="M444" i="1"/>
  <c r="M584" i="1"/>
  <c r="M604" i="1"/>
  <c r="M620" i="1"/>
  <c r="M652" i="1"/>
  <c r="M672" i="1"/>
  <c r="M331" i="1"/>
  <c r="L499" i="1"/>
  <c r="M595" i="1"/>
  <c r="L50" i="1"/>
  <c r="L131" i="1"/>
  <c r="M256" i="1"/>
  <c r="M272" i="1"/>
  <c r="L520" i="1"/>
  <c r="L287" i="1"/>
  <c r="M415" i="1"/>
  <c r="M479" i="1"/>
  <c r="L435" i="1"/>
  <c r="C429" i="10"/>
  <c r="B605" i="10"/>
  <c r="C579" i="10"/>
  <c r="L274" i="1"/>
  <c r="E243" i="10"/>
  <c r="E702" i="10"/>
  <c r="C726" i="10"/>
  <c r="C717" i="10"/>
  <c r="E576" i="10"/>
  <c r="C451" i="10"/>
  <c r="E548" i="10"/>
  <c r="E594" i="10"/>
  <c r="B334" i="10"/>
  <c r="C197" i="10"/>
  <c r="C575" i="11"/>
  <c r="M58" i="1"/>
  <c r="M105" i="1"/>
  <c r="M206" i="1"/>
  <c r="L145" i="1"/>
  <c r="M338" i="1"/>
  <c r="M518" i="1"/>
  <c r="M532" i="1"/>
  <c r="M556" i="1"/>
  <c r="M503" i="1"/>
  <c r="L110" i="1"/>
  <c r="L378" i="1"/>
  <c r="M730" i="1"/>
  <c r="L730" i="1"/>
  <c r="E663" i="10"/>
  <c r="C270" i="10"/>
  <c r="E352" i="10"/>
  <c r="C525" i="10"/>
  <c r="E392" i="10"/>
  <c r="E590" i="10"/>
  <c r="E390" i="10"/>
  <c r="C251" i="10"/>
  <c r="B165" i="10"/>
  <c r="L51" i="1"/>
  <c r="M202" i="1"/>
  <c r="M674" i="1"/>
  <c r="M280" i="1"/>
  <c r="M56" i="1"/>
  <c r="L88" i="1"/>
  <c r="L466" i="1"/>
  <c r="M522" i="1"/>
  <c r="L139" i="1"/>
  <c r="M187" i="1"/>
  <c r="L228" i="1"/>
  <c r="L276" i="1"/>
  <c r="G193" i="7"/>
  <c r="L351" i="1"/>
  <c r="G669" i="7"/>
  <c r="G537" i="7"/>
  <c r="L165" i="1"/>
  <c r="N165" i="1" s="1"/>
  <c r="K165" i="1" s="1"/>
  <c r="K165" i="11" s="1"/>
  <c r="G408" i="7"/>
  <c r="G425" i="7"/>
  <c r="G209" i="7"/>
  <c r="G342" i="7"/>
  <c r="G557" i="7"/>
  <c r="G447" i="7"/>
  <c r="G509" i="7"/>
  <c r="G343" i="7"/>
  <c r="G373" i="7"/>
  <c r="G399" i="7"/>
  <c r="G685" i="7"/>
  <c r="G703" i="7"/>
  <c r="G744" i="7"/>
  <c r="L120" i="1"/>
  <c r="L400" i="1"/>
  <c r="L688" i="1"/>
  <c r="L704" i="1"/>
  <c r="L66" i="1"/>
  <c r="L106" i="1"/>
  <c r="M226" i="1"/>
  <c r="M12" i="1"/>
  <c r="M43" i="1"/>
  <c r="M59" i="1"/>
  <c r="M91" i="1"/>
  <c r="M107" i="1"/>
  <c r="M251" i="1"/>
  <c r="M644" i="1"/>
  <c r="M190" i="1"/>
  <c r="M678" i="1"/>
  <c r="M710" i="1"/>
  <c r="M176" i="1"/>
  <c r="M463" i="1"/>
  <c r="G729" i="7"/>
  <c r="G349" i="7"/>
  <c r="G485" i="7"/>
  <c r="G580" i="7"/>
  <c r="G520" i="7"/>
  <c r="G381" i="7"/>
  <c r="G709" i="7"/>
  <c r="G158" i="7"/>
  <c r="M683" i="1"/>
  <c r="L6" i="1"/>
  <c r="M78" i="1"/>
  <c r="M118" i="1"/>
  <c r="G376" i="7"/>
  <c r="G501" i="7"/>
  <c r="O3" i="7"/>
  <c r="R3" i="7" s="1"/>
  <c r="N3" i="7"/>
  <c r="AC3" i="7"/>
  <c r="Q3" i="7"/>
  <c r="E470" i="10"/>
  <c r="G162" i="7"/>
  <c r="G119" i="7"/>
  <c r="G503" i="7"/>
  <c r="G631" i="7"/>
  <c r="G230" i="7"/>
  <c r="C317" i="10"/>
  <c r="C662" i="11"/>
  <c r="G359" i="7"/>
  <c r="G454" i="7"/>
  <c r="C365" i="10"/>
  <c r="E325" i="10"/>
  <c r="C221" i="10"/>
  <c r="C385" i="11"/>
  <c r="G354" i="7"/>
  <c r="G235" i="7"/>
  <c r="G647" i="7"/>
  <c r="C612" i="11"/>
  <c r="C510" i="11"/>
  <c r="G418" i="7"/>
  <c r="G160" i="7"/>
  <c r="G482" i="7"/>
  <c r="G247" i="7"/>
  <c r="G280" i="7"/>
  <c r="C745" i="11"/>
  <c r="G560" i="7"/>
  <c r="G51" i="7"/>
  <c r="G91" i="7"/>
  <c r="C721" i="11"/>
  <c r="G722" i="7"/>
  <c r="G323" i="7"/>
  <c r="C386" i="11"/>
  <c r="G387" i="7"/>
  <c r="C450" i="11"/>
  <c r="G451" i="7"/>
  <c r="C471" i="11"/>
  <c r="G472" i="7"/>
  <c r="C750" i="11"/>
  <c r="G751" i="7"/>
  <c r="G303" i="7"/>
  <c r="G290" i="7"/>
  <c r="G575" i="7"/>
  <c r="G326" i="7"/>
  <c r="C591" i="11"/>
  <c r="G592" i="7"/>
  <c r="C735" i="11"/>
  <c r="G736" i="7"/>
  <c r="G216" i="7"/>
  <c r="C454" i="11"/>
  <c r="G455" i="7"/>
  <c r="G170" i="7"/>
  <c r="G426" i="7"/>
  <c r="G490" i="7"/>
  <c r="G538" i="7"/>
  <c r="G602" i="7"/>
  <c r="G171" i="7"/>
  <c r="G456" i="7"/>
  <c r="G608" i="7"/>
  <c r="G481" i="7"/>
  <c r="G587" i="7"/>
  <c r="G365" i="7"/>
  <c r="G167" i="7"/>
  <c r="G391" i="7"/>
  <c r="G312" i="7"/>
  <c r="G157" i="7"/>
  <c r="G126" i="7"/>
  <c r="G238" i="7"/>
  <c r="G494" i="7"/>
  <c r="C503" i="11"/>
  <c r="C665" i="11"/>
  <c r="G666" i="7"/>
  <c r="G339" i="7"/>
  <c r="C402" i="11"/>
  <c r="G403" i="7"/>
  <c r="C466" i="11"/>
  <c r="G467" i="7"/>
  <c r="C530" i="11"/>
  <c r="G531" i="7"/>
  <c r="C602" i="11"/>
  <c r="G603" i="7"/>
  <c r="C730" i="11"/>
  <c r="G731" i="7"/>
  <c r="C400" i="11"/>
  <c r="G401" i="7"/>
  <c r="G178" i="7"/>
  <c r="G370" i="7"/>
  <c r="G498" i="7"/>
  <c r="G546" i="7"/>
  <c r="G610" i="7"/>
  <c r="G151" i="7"/>
  <c r="G383" i="7"/>
  <c r="G599" i="7"/>
  <c r="G246" i="7"/>
  <c r="G478" i="7"/>
  <c r="G446" i="7"/>
  <c r="G432" i="7"/>
  <c r="G735" i="7"/>
  <c r="G175" i="7"/>
  <c r="G431" i="7"/>
  <c r="G152" i="7"/>
  <c r="G616" i="7"/>
  <c r="G165" i="7"/>
  <c r="G518" i="7"/>
  <c r="C514" i="11"/>
  <c r="G515" i="7"/>
  <c r="G179" i="7"/>
  <c r="G347" i="7"/>
  <c r="C410" i="11"/>
  <c r="G411" i="7"/>
  <c r="C474" i="11"/>
  <c r="G475" i="7"/>
  <c r="C610" i="11"/>
  <c r="G611" i="7"/>
  <c r="G368" i="7"/>
  <c r="G199" i="7"/>
  <c r="C558" i="11"/>
  <c r="G559" i="7"/>
  <c r="G58" i="7"/>
  <c r="G186" i="7"/>
  <c r="G442" i="7"/>
  <c r="G363" i="7"/>
  <c r="G236" i="7"/>
  <c r="G542" i="7"/>
  <c r="G159" i="7"/>
  <c r="G255" i="7"/>
  <c r="G407" i="7"/>
  <c r="G535" i="7"/>
  <c r="G462" i="7"/>
  <c r="G256" i="7"/>
  <c r="G416" i="7"/>
  <c r="G568" i="7"/>
  <c r="G465" i="7"/>
  <c r="G395" i="7"/>
  <c r="G438" i="7"/>
  <c r="G237" i="7"/>
  <c r="G405" i="7"/>
  <c r="G207" i="7"/>
  <c r="G463" i="7"/>
  <c r="G695" i="7"/>
  <c r="G344" i="7"/>
  <c r="G197" i="7"/>
  <c r="G166" i="7"/>
  <c r="G262" i="7"/>
  <c r="G526" i="7"/>
  <c r="G195" i="7"/>
  <c r="C697" i="11"/>
  <c r="G698" i="7"/>
  <c r="C486" i="11"/>
  <c r="G487" i="7"/>
  <c r="C710" i="11"/>
  <c r="G711" i="7"/>
  <c r="C590" i="11"/>
  <c r="G591" i="7"/>
  <c r="G194" i="7"/>
  <c r="G258" i="7"/>
  <c r="G386" i="7"/>
  <c r="G450" i="7"/>
  <c r="G506" i="7"/>
  <c r="G626" i="7"/>
  <c r="G444" i="7"/>
  <c r="G183" i="7"/>
  <c r="G287" i="7"/>
  <c r="G415" i="7"/>
  <c r="G288" i="7"/>
  <c r="G448" i="7"/>
  <c r="G161" i="7"/>
  <c r="G278" i="7"/>
  <c r="G583" i="7"/>
  <c r="G536" i="7"/>
  <c r="G75" i="7"/>
  <c r="G427" i="7"/>
  <c r="G470" i="7"/>
  <c r="G400" i="7"/>
  <c r="G239" i="7"/>
  <c r="G495" i="7"/>
  <c r="G719" i="7"/>
  <c r="G176" i="7"/>
  <c r="G392" i="7"/>
  <c r="G648" i="7"/>
  <c r="G293" i="7"/>
  <c r="G174" i="7"/>
  <c r="G286" i="7"/>
  <c r="G550" i="7"/>
  <c r="C681" i="11"/>
  <c r="G682" i="7"/>
  <c r="C562" i="11"/>
  <c r="G563" i="7"/>
  <c r="C690" i="11"/>
  <c r="G691" i="7"/>
  <c r="C754" i="11"/>
  <c r="G755" i="7"/>
  <c r="C439" i="11"/>
  <c r="G440" i="7"/>
  <c r="C711" i="11"/>
  <c r="G712" i="7"/>
  <c r="G202" i="7"/>
  <c r="G266" i="7"/>
  <c r="G394" i="7"/>
  <c r="G458" i="7"/>
  <c r="G514" i="7"/>
  <c r="G570" i="7"/>
  <c r="G634" i="7"/>
  <c r="G196" i="7"/>
  <c r="G252" i="7"/>
  <c r="G500" i="7"/>
  <c r="G439" i="7"/>
  <c r="G543" i="7"/>
  <c r="G689" i="7"/>
  <c r="G679" i="7"/>
  <c r="G385" i="7"/>
  <c r="G521" i="7"/>
  <c r="G459" i="7"/>
  <c r="G486" i="7"/>
  <c r="G566" i="7"/>
  <c r="G558" i="7"/>
  <c r="G333" i="7"/>
  <c r="G519" i="7"/>
  <c r="G727" i="7"/>
  <c r="G464" i="7"/>
  <c r="G441" i="7"/>
  <c r="G190" i="7"/>
  <c r="G366" i="7"/>
  <c r="G574" i="7"/>
  <c r="G123" i="7"/>
  <c r="G163" i="7"/>
  <c r="G211" i="7"/>
  <c r="C673" i="11"/>
  <c r="G674" i="7"/>
  <c r="G371" i="7"/>
  <c r="C434" i="11"/>
  <c r="G435" i="7"/>
  <c r="C498" i="11"/>
  <c r="G499" i="7"/>
  <c r="C570" i="11"/>
  <c r="G571" i="7"/>
  <c r="G82" i="7"/>
  <c r="G210" i="7"/>
  <c r="G402" i="7"/>
  <c r="G466" i="7"/>
  <c r="G522" i="7"/>
  <c r="G578" i="7"/>
  <c r="G642" i="7"/>
  <c r="G364" i="7"/>
  <c r="G191" i="7"/>
  <c r="G567" i="7"/>
  <c r="G704" i="7"/>
  <c r="G297" i="7"/>
  <c r="G417" i="7"/>
  <c r="G584" i="7"/>
  <c r="G491" i="7"/>
  <c r="G406" i="7"/>
  <c r="G527" i="7"/>
  <c r="G529" i="7"/>
  <c r="G206" i="7"/>
  <c r="G398" i="7"/>
  <c r="G131" i="7"/>
  <c r="G187" i="7"/>
  <c r="C737" i="11"/>
  <c r="G738" i="7"/>
  <c r="G251" i="7"/>
  <c r="G315" i="7"/>
  <c r="G379" i="7"/>
  <c r="C442" i="11"/>
  <c r="G443" i="7"/>
  <c r="C506" i="11"/>
  <c r="G507" i="7"/>
  <c r="C578" i="11"/>
  <c r="G579" i="7"/>
  <c r="C646" i="10"/>
  <c r="G643" i="7"/>
  <c r="G154" i="7"/>
  <c r="G282" i="7"/>
  <c r="G530" i="7"/>
  <c r="G586" i="7"/>
  <c r="G650" i="7"/>
  <c r="G324" i="7"/>
  <c r="G471" i="7"/>
  <c r="G321" i="7"/>
  <c r="G208" i="7"/>
  <c r="G203" i="7"/>
  <c r="G310" i="7"/>
  <c r="G551" i="7"/>
  <c r="G528" i="7"/>
  <c r="G728" i="7"/>
  <c r="G222" i="7"/>
  <c r="G430" i="7"/>
  <c r="E666" i="11"/>
  <c r="E670" i="10"/>
  <c r="L42" i="1"/>
  <c r="E441" i="11"/>
  <c r="E445" i="10"/>
  <c r="C553" i="11"/>
  <c r="C557" i="10"/>
  <c r="L442" i="1"/>
  <c r="M442" i="1"/>
  <c r="L267" i="1"/>
  <c r="M267" i="1"/>
  <c r="E304" i="10"/>
  <c r="L307" i="1"/>
  <c r="M307" i="1"/>
  <c r="L323" i="1"/>
  <c r="M323" i="1"/>
  <c r="L339" i="1"/>
  <c r="M339" i="1"/>
  <c r="M363" i="1"/>
  <c r="L363" i="1"/>
  <c r="M379" i="1"/>
  <c r="L379" i="1"/>
  <c r="C412" i="11"/>
  <c r="L419" i="1"/>
  <c r="M419" i="1"/>
  <c r="M491" i="1"/>
  <c r="L491" i="1"/>
  <c r="C540" i="11"/>
  <c r="L531" i="1"/>
  <c r="M531" i="1"/>
  <c r="M174" i="1"/>
  <c r="L174" i="1"/>
  <c r="L558" i="1"/>
  <c r="M558" i="1"/>
  <c r="L566" i="1"/>
  <c r="M566" i="1"/>
  <c r="L622" i="1"/>
  <c r="M622" i="1"/>
  <c r="L654" i="1"/>
  <c r="M654" i="1"/>
  <c r="E679" i="11"/>
  <c r="E683" i="10"/>
  <c r="E413" i="11"/>
  <c r="E417" i="10"/>
  <c r="C277" i="10"/>
  <c r="L386" i="1"/>
  <c r="M386" i="1"/>
  <c r="L402" i="1"/>
  <c r="M402" i="1"/>
  <c r="M142" i="1"/>
  <c r="L142" i="1"/>
  <c r="L534" i="1"/>
  <c r="M534" i="1"/>
  <c r="B559" i="11"/>
  <c r="B563" i="10"/>
  <c r="L599" i="1"/>
  <c r="M599" i="1"/>
  <c r="L631" i="1"/>
  <c r="M631" i="1"/>
  <c r="L663" i="1"/>
  <c r="M663" i="1"/>
  <c r="E305" i="10"/>
  <c r="E717" i="11"/>
  <c r="E721" i="10"/>
  <c r="E754" i="11"/>
  <c r="E758" i="10"/>
  <c r="C237" i="10"/>
  <c r="E245" i="10"/>
  <c r="C409" i="11"/>
  <c r="C413" i="10"/>
  <c r="M122" i="1"/>
  <c r="L266" i="1"/>
  <c r="M266" i="1"/>
  <c r="L282" i="1"/>
  <c r="M282" i="1"/>
  <c r="M123" i="1"/>
  <c r="L123" i="1"/>
  <c r="M155" i="1"/>
  <c r="L155" i="1"/>
  <c r="L171" i="1"/>
  <c r="M171" i="1"/>
  <c r="M22" i="1"/>
  <c r="L22" i="1"/>
  <c r="M62" i="1"/>
  <c r="L62" i="1"/>
  <c r="L94" i="1"/>
  <c r="M94" i="1"/>
  <c r="O118" i="1"/>
  <c r="L462" i="1"/>
  <c r="M462" i="1"/>
  <c r="C487" i="11"/>
  <c r="L502" i="1"/>
  <c r="M502" i="1"/>
  <c r="C547" i="10"/>
  <c r="C543" i="11"/>
  <c r="E716" i="10"/>
  <c r="E712" i="11"/>
  <c r="M65" i="1"/>
  <c r="M154" i="1"/>
  <c r="L154" i="1"/>
  <c r="M170" i="1"/>
  <c r="L170" i="1"/>
  <c r="L210" i="1"/>
  <c r="M210" i="1"/>
  <c r="M650" i="1"/>
  <c r="L650" i="1"/>
  <c r="L666" i="1"/>
  <c r="M666" i="1"/>
  <c r="L682" i="1"/>
  <c r="M682" i="1"/>
  <c r="M698" i="1"/>
  <c r="L698" i="1"/>
  <c r="M714" i="1"/>
  <c r="L714" i="1"/>
  <c r="L396" i="1"/>
  <c r="M396" i="1"/>
  <c r="L412" i="1"/>
  <c r="M412" i="1"/>
  <c r="M468" i="1"/>
  <c r="L468" i="1"/>
  <c r="L484" i="1"/>
  <c r="M484" i="1"/>
  <c r="M540" i="1"/>
  <c r="L540" i="1"/>
  <c r="C423" i="11"/>
  <c r="B431" i="11"/>
  <c r="B435" i="10"/>
  <c r="L551" i="1"/>
  <c r="M551" i="1"/>
  <c r="C600" i="11"/>
  <c r="E526" i="11"/>
  <c r="E530" i="10"/>
  <c r="E353" i="10"/>
  <c r="E665" i="10"/>
  <c r="E661" i="11"/>
  <c r="E725" i="11"/>
  <c r="E729" i="10"/>
  <c r="E279" i="10"/>
  <c r="C473" i="11"/>
  <c r="E741" i="10"/>
  <c r="E737" i="11"/>
  <c r="L308" i="1"/>
  <c r="M308" i="1"/>
  <c r="E575" i="11"/>
  <c r="E579" i="10"/>
  <c r="L519" i="1"/>
  <c r="M519" i="1"/>
  <c r="E510" i="11"/>
  <c r="E514" i="10"/>
  <c r="E557" i="11"/>
  <c r="E561" i="10"/>
  <c r="C325" i="10"/>
  <c r="B469" i="10"/>
  <c r="B465" i="11"/>
  <c r="L328" i="1"/>
  <c r="M328" i="1"/>
  <c r="L416" i="1"/>
  <c r="M416" i="1"/>
  <c r="M488" i="1"/>
  <c r="L488" i="1"/>
  <c r="L26" i="1"/>
  <c r="M26" i="1"/>
  <c r="E625" i="10"/>
  <c r="E621" i="11"/>
  <c r="M699" i="1"/>
  <c r="L699" i="1"/>
  <c r="M161" i="1"/>
  <c r="L161" i="1"/>
  <c r="M177" i="1"/>
  <c r="L177" i="1"/>
  <c r="M193" i="1"/>
  <c r="L193" i="1"/>
  <c r="L611" i="1"/>
  <c r="M611" i="1"/>
  <c r="L627" i="1"/>
  <c r="M627" i="1"/>
  <c r="L643" i="1"/>
  <c r="M643" i="1"/>
  <c r="L659" i="1"/>
  <c r="M659" i="1"/>
  <c r="E724" i="11"/>
  <c r="E728" i="10"/>
  <c r="L723" i="1"/>
  <c r="M723" i="1"/>
  <c r="L36" i="1"/>
  <c r="M36" i="1"/>
  <c r="M52" i="1"/>
  <c r="L52" i="1"/>
  <c r="L100" i="1"/>
  <c r="M100" i="1"/>
  <c r="M132" i="1"/>
  <c r="L132" i="1"/>
  <c r="L148" i="1"/>
  <c r="M148" i="1"/>
  <c r="L188" i="1"/>
  <c r="M188" i="1"/>
  <c r="L204" i="1"/>
  <c r="M204" i="1"/>
  <c r="E339" i="10"/>
  <c r="M350" i="1"/>
  <c r="L350" i="1"/>
  <c r="L455" i="1"/>
  <c r="M455" i="1"/>
  <c r="E496" i="11"/>
  <c r="E500" i="10"/>
  <c r="C512" i="11"/>
  <c r="C516" i="10"/>
  <c r="E497" i="10"/>
  <c r="E493" i="11"/>
  <c r="B593" i="11"/>
  <c r="B597" i="10"/>
  <c r="B733" i="10"/>
  <c r="B729" i="11"/>
  <c r="C334" i="10"/>
  <c r="C522" i="11"/>
  <c r="C594" i="11"/>
  <c r="C598" i="10"/>
  <c r="C658" i="11"/>
  <c r="C722" i="11"/>
  <c r="L634" i="1"/>
  <c r="L465" i="1"/>
  <c r="B535" i="10"/>
  <c r="B531" i="11"/>
  <c r="L538" i="1"/>
  <c r="M538" i="1"/>
  <c r="L251" i="1"/>
  <c r="M587" i="1"/>
  <c r="L587" i="1"/>
  <c r="B307" i="10"/>
  <c r="C268" i="10"/>
  <c r="M263" i="1"/>
  <c r="L263" i="1"/>
  <c r="C316" i="10"/>
  <c r="L391" i="1"/>
  <c r="M391" i="1"/>
  <c r="E424" i="11"/>
  <c r="E428" i="10"/>
  <c r="E440" i="11"/>
  <c r="E444" i="10"/>
  <c r="E560" i="11"/>
  <c r="E564" i="10"/>
  <c r="E612" i="10"/>
  <c r="E608" i="11"/>
  <c r="C433" i="11"/>
  <c r="M182" i="1"/>
  <c r="L182" i="1"/>
  <c r="L198" i="1"/>
  <c r="M198" i="1"/>
  <c r="B235" i="10"/>
  <c r="M222" i="1"/>
  <c r="L222" i="1"/>
  <c r="L718" i="1"/>
  <c r="M718" i="1"/>
  <c r="M15" i="1"/>
  <c r="L15" i="1"/>
  <c r="M71" i="1"/>
  <c r="L71" i="1"/>
  <c r="L95" i="1"/>
  <c r="M95" i="1"/>
  <c r="L111" i="1"/>
  <c r="M111" i="1"/>
  <c r="L151" i="1"/>
  <c r="M151" i="1"/>
  <c r="B196" i="10"/>
  <c r="M183" i="1"/>
  <c r="L183" i="1"/>
  <c r="B228" i="10"/>
  <c r="C252" i="10"/>
  <c r="N229" i="1"/>
  <c r="K229" i="1" s="1"/>
  <c r="K229" i="11" s="1"/>
  <c r="L17" i="1"/>
  <c r="M64" i="1"/>
  <c r="M106" i="1"/>
  <c r="M240" i="1"/>
  <c r="L256" i="1"/>
  <c r="M10" i="1"/>
  <c r="L417" i="1"/>
  <c r="L697" i="1"/>
  <c r="L178" i="1"/>
  <c r="O178" i="1" s="1"/>
  <c r="L84" i="1"/>
  <c r="O84" i="1" s="1"/>
  <c r="L215" i="1"/>
  <c r="L226" i="1"/>
  <c r="L20" i="1"/>
  <c r="N20" i="1" s="1"/>
  <c r="K20" i="1" s="1"/>
  <c r="M4" i="1"/>
  <c r="O306" i="1"/>
  <c r="M288" i="1"/>
  <c r="L97" i="1"/>
  <c r="M136" i="1"/>
  <c r="L273" i="1"/>
  <c r="L577" i="1"/>
  <c r="M464" i="1"/>
  <c r="L322" i="1"/>
  <c r="L234" i="1"/>
  <c r="M264" i="1"/>
  <c r="L496" i="1"/>
  <c r="L98" i="1"/>
  <c r="L530" i="1"/>
  <c r="L101" i="1"/>
  <c r="O101" i="1" s="1"/>
  <c r="M112" i="1"/>
  <c r="M688" i="1"/>
  <c r="M313" i="1"/>
  <c r="L128" i="1"/>
  <c r="L329" i="1"/>
  <c r="L199" i="1"/>
  <c r="N199" i="1" s="1"/>
  <c r="K199" i="1" s="1"/>
  <c r="K199" i="11" s="1"/>
  <c r="M200" i="1"/>
  <c r="O242" i="1"/>
  <c r="L336" i="1"/>
  <c r="L321" i="1"/>
  <c r="L721" i="1"/>
  <c r="L162" i="1"/>
  <c r="L28" i="1"/>
  <c r="L102" i="1"/>
  <c r="C689" i="11"/>
  <c r="L560" i="1"/>
  <c r="M560" i="1"/>
  <c r="M33" i="1"/>
  <c r="N33" i="1" s="1"/>
  <c r="L33" i="1"/>
  <c r="L153" i="1"/>
  <c r="M153" i="1"/>
  <c r="M208" i="1"/>
  <c r="M9" i="1"/>
  <c r="L9" i="1"/>
  <c r="M34" i="1"/>
  <c r="L34" i="1"/>
  <c r="L89" i="1"/>
  <c r="M89" i="1"/>
  <c r="C682" i="11"/>
  <c r="L74" i="1"/>
  <c r="M74" i="1"/>
  <c r="M49" i="1"/>
  <c r="L49" i="1"/>
  <c r="L592" i="1"/>
  <c r="L114" i="1"/>
  <c r="O114" i="1" s="1"/>
  <c r="L78" i="1"/>
  <c r="L690" i="1"/>
  <c r="O690" i="1" s="1"/>
  <c r="N498" i="1"/>
  <c r="N562" i="1"/>
  <c r="L130" i="1"/>
  <c r="L394" i="1"/>
  <c r="N394" i="1" s="1"/>
  <c r="L60" i="1"/>
  <c r="O60" i="1" s="1"/>
  <c r="L440" i="1"/>
  <c r="L218" i="1"/>
  <c r="L426" i="1"/>
  <c r="L158" i="1"/>
  <c r="L190" i="1"/>
  <c r="L246" i="1"/>
  <c r="N246" i="1" s="1"/>
  <c r="P2" i="1"/>
  <c r="U3" i="7" s="1"/>
  <c r="AG563" i="11"/>
  <c r="AG534" i="11"/>
  <c r="E738" i="11"/>
  <c r="AG597" i="11"/>
  <c r="AG709" i="11"/>
  <c r="AG466" i="11"/>
  <c r="AG628" i="11"/>
  <c r="AL341" i="11"/>
  <c r="AG428" i="11"/>
  <c r="AG517" i="11"/>
  <c r="AG420" i="11"/>
  <c r="AG629" i="11"/>
  <c r="AG751" i="11"/>
  <c r="E707" i="11"/>
  <c r="E451" i="11"/>
  <c r="E391" i="10"/>
  <c r="R192" i="7"/>
  <c r="E387" i="11"/>
  <c r="E643" i="11"/>
  <c r="R686" i="7"/>
  <c r="AG685" i="11"/>
  <c r="AD476" i="11"/>
  <c r="R273" i="7"/>
  <c r="E579" i="11"/>
  <c r="E711" i="10"/>
  <c r="E455" i="10"/>
  <c r="E263" i="10"/>
  <c r="AL281" i="11"/>
  <c r="E583" i="10"/>
  <c r="R718" i="7"/>
  <c r="AG717" i="11"/>
  <c r="AD683" i="11"/>
  <c r="R606" i="7"/>
  <c r="AG605" i="11"/>
  <c r="AL273" i="11"/>
  <c r="AD721" i="11"/>
  <c r="AF721" i="11" s="1"/>
  <c r="AL721" i="11" s="1"/>
  <c r="AD617" i="11"/>
  <c r="R332" i="7"/>
  <c r="E506" i="11"/>
  <c r="E690" i="11"/>
  <c r="E610" i="11"/>
  <c r="B609" i="11"/>
  <c r="B677" i="10"/>
  <c r="C418" i="11"/>
  <c r="C482" i="11"/>
  <c r="C546" i="11"/>
  <c r="C618" i="11"/>
  <c r="C746" i="11"/>
  <c r="E664" i="11"/>
  <c r="R455" i="7"/>
  <c r="AG454" i="11"/>
  <c r="R566" i="7"/>
  <c r="AG565" i="11"/>
  <c r="AD426" i="11"/>
  <c r="E507" i="11"/>
  <c r="E571" i="11"/>
  <c r="E699" i="11"/>
  <c r="E546" i="11"/>
  <c r="E626" i="11"/>
  <c r="E436" i="11"/>
  <c r="E553" i="11"/>
  <c r="E719" i="11"/>
  <c r="AD463" i="11"/>
  <c r="E459" i="11"/>
  <c r="E651" i="11"/>
  <c r="E715" i="11"/>
  <c r="E642" i="11"/>
  <c r="E504" i="11"/>
  <c r="E403" i="11"/>
  <c r="E467" i="11"/>
  <c r="E531" i="11"/>
  <c r="E595" i="11"/>
  <c r="E730" i="11"/>
  <c r="E649" i="11"/>
  <c r="E447" i="11"/>
  <c r="C554" i="11"/>
  <c r="AD730" i="11"/>
  <c r="E411" i="11"/>
  <c r="E539" i="11"/>
  <c r="E603" i="11"/>
  <c r="E667" i="11"/>
  <c r="E731" i="11"/>
  <c r="E697" i="11"/>
  <c r="E479" i="11"/>
  <c r="E511" i="11"/>
  <c r="AD740" i="11"/>
  <c r="E419" i="11"/>
  <c r="E611" i="11"/>
  <c r="E675" i="11"/>
  <c r="E489" i="11"/>
  <c r="E543" i="11"/>
  <c r="E427" i="11"/>
  <c r="E491" i="11"/>
  <c r="E555" i="11"/>
  <c r="E619" i="11"/>
  <c r="E683" i="11"/>
  <c r="E530" i="11"/>
  <c r="E238" i="10"/>
  <c r="E394" i="11"/>
  <c r="E513" i="11"/>
  <c r="E625" i="11"/>
  <c r="E551" i="11"/>
  <c r="E567" i="11"/>
  <c r="E632" i="11"/>
  <c r="AD409" i="11"/>
  <c r="AF409" i="11" s="1"/>
  <c r="AL409" i="11" s="1"/>
  <c r="E247" i="10"/>
  <c r="E435" i="11"/>
  <c r="E499" i="11"/>
  <c r="E563" i="11"/>
  <c r="E627" i="11"/>
  <c r="E691" i="11"/>
  <c r="E583" i="11"/>
  <c r="E655" i="11"/>
  <c r="R117" i="7"/>
  <c r="C642" i="11"/>
  <c r="C357" i="10"/>
  <c r="D741" i="10"/>
  <c r="D637" i="10"/>
  <c r="D621" i="10"/>
  <c r="D589" i="10"/>
  <c r="D541" i="10"/>
  <c r="B413" i="10"/>
  <c r="C582" i="10"/>
  <c r="C318" i="10"/>
  <c r="D213" i="10"/>
  <c r="C706" i="11"/>
  <c r="B397" i="10"/>
  <c r="E575" i="10"/>
  <c r="C190" i="10"/>
  <c r="R133" i="7"/>
  <c r="B673" i="11"/>
  <c r="B625" i="11"/>
  <c r="E653" i="10"/>
  <c r="B181" i="10"/>
  <c r="E226" i="10"/>
  <c r="C650" i="11"/>
  <c r="C714" i="11"/>
  <c r="B561" i="11"/>
  <c r="B325" i="10"/>
  <c r="B213" i="10"/>
  <c r="D749" i="10"/>
  <c r="E703" i="10"/>
  <c r="E613" i="10"/>
  <c r="D581" i="10"/>
  <c r="D421" i="10"/>
  <c r="C510" i="10"/>
  <c r="C446" i="10"/>
  <c r="C382" i="10"/>
  <c r="E383" i="10"/>
  <c r="C254" i="10"/>
  <c r="B713" i="11"/>
  <c r="E609" i="11"/>
  <c r="C493" i="10"/>
  <c r="E301" i="10"/>
  <c r="E534" i="10"/>
  <c r="E540" i="10"/>
  <c r="E447" i="10"/>
  <c r="E167" i="10"/>
  <c r="D309" i="10"/>
  <c r="E319" i="10"/>
  <c r="E255" i="10"/>
  <c r="C189" i="10"/>
  <c r="E155" i="10"/>
  <c r="O292" i="1"/>
  <c r="N292" i="1"/>
  <c r="O352" i="1"/>
  <c r="N352" i="1"/>
  <c r="O372" i="1"/>
  <c r="N372" i="1"/>
  <c r="O404" i="1"/>
  <c r="N404" i="1"/>
  <c r="O420" i="1"/>
  <c r="N420" i="1"/>
  <c r="N444" i="1"/>
  <c r="O444" i="1"/>
  <c r="O468" i="1"/>
  <c r="N468" i="1"/>
  <c r="O488" i="1"/>
  <c r="N488" i="1"/>
  <c r="O516" i="1"/>
  <c r="N516" i="1"/>
  <c r="N540" i="1"/>
  <c r="O540" i="1"/>
  <c r="O560" i="1"/>
  <c r="N560" i="1"/>
  <c r="N584" i="1"/>
  <c r="O584" i="1"/>
  <c r="N604" i="1"/>
  <c r="O604" i="1"/>
  <c r="O620" i="1"/>
  <c r="N620" i="1"/>
  <c r="O644" i="1"/>
  <c r="N644" i="1"/>
  <c r="N668" i="1"/>
  <c r="O668" i="1"/>
  <c r="O684" i="1"/>
  <c r="N684" i="1"/>
  <c r="N704" i="1"/>
  <c r="O704" i="1"/>
  <c r="N732" i="1"/>
  <c r="O732" i="1"/>
  <c r="O277" i="1"/>
  <c r="N277" i="1"/>
  <c r="O309" i="1"/>
  <c r="N309" i="1"/>
  <c r="O333" i="1"/>
  <c r="N333" i="1"/>
  <c r="O361" i="1"/>
  <c r="N361" i="1"/>
  <c r="O389" i="1"/>
  <c r="N389" i="1"/>
  <c r="O421" i="1"/>
  <c r="N421" i="1"/>
  <c r="O453" i="1"/>
  <c r="N453" i="1"/>
  <c r="O485" i="1"/>
  <c r="N485" i="1"/>
  <c r="O517" i="1"/>
  <c r="N517" i="1"/>
  <c r="O549" i="1"/>
  <c r="N549" i="1"/>
  <c r="N581" i="1"/>
  <c r="O581" i="1"/>
  <c r="N613" i="1"/>
  <c r="O613" i="1"/>
  <c r="N645" i="1"/>
  <c r="O645" i="1"/>
  <c r="N677" i="1"/>
  <c r="O677" i="1"/>
  <c r="N709" i="1"/>
  <c r="O709" i="1"/>
  <c r="O287" i="1"/>
  <c r="N287" i="1"/>
  <c r="O303" i="1"/>
  <c r="N303" i="1"/>
  <c r="O319" i="1"/>
  <c r="N319" i="1"/>
  <c r="O335" i="1"/>
  <c r="N335" i="1"/>
  <c r="O351" i="1"/>
  <c r="N351" i="1"/>
  <c r="O367" i="1"/>
  <c r="N367" i="1"/>
  <c r="O383" i="1"/>
  <c r="N383" i="1"/>
  <c r="O399" i="1"/>
  <c r="N399" i="1"/>
  <c r="N415" i="1"/>
  <c r="O415" i="1"/>
  <c r="O431" i="1"/>
  <c r="N431" i="1"/>
  <c r="O447" i="1"/>
  <c r="N447" i="1"/>
  <c r="O463" i="1"/>
  <c r="N463" i="1"/>
  <c r="O479" i="1"/>
  <c r="N479" i="1"/>
  <c r="O495" i="1"/>
  <c r="N495" i="1"/>
  <c r="N511" i="1"/>
  <c r="O511" i="1"/>
  <c r="O527" i="1"/>
  <c r="N527" i="1"/>
  <c r="O543" i="1"/>
  <c r="N543" i="1"/>
  <c r="O559" i="1"/>
  <c r="N559" i="1"/>
  <c r="N575" i="1"/>
  <c r="O575" i="1"/>
  <c r="N591" i="1"/>
  <c r="O591" i="1"/>
  <c r="O607" i="1"/>
  <c r="N607" i="1"/>
  <c r="O623" i="1"/>
  <c r="N623" i="1"/>
  <c r="O639" i="1"/>
  <c r="N639" i="1"/>
  <c r="N655" i="1"/>
  <c r="O655" i="1"/>
  <c r="O671" i="1"/>
  <c r="N671" i="1"/>
  <c r="O687" i="1"/>
  <c r="N687" i="1"/>
  <c r="O703" i="1"/>
  <c r="N703" i="1"/>
  <c r="O719" i="1"/>
  <c r="N719" i="1"/>
  <c r="O735" i="1"/>
  <c r="N735" i="1"/>
  <c r="O418" i="1"/>
  <c r="N418" i="1"/>
  <c r="N530" i="1"/>
  <c r="O530" i="1"/>
  <c r="N450" i="1"/>
  <c r="O450" i="1"/>
  <c r="N586" i="1"/>
  <c r="O586" i="1"/>
  <c r="N442" i="1"/>
  <c r="O442" i="1"/>
  <c r="N554" i="1"/>
  <c r="O554" i="1"/>
  <c r="N474" i="1"/>
  <c r="O474" i="1"/>
  <c r="N370" i="1"/>
  <c r="O320" i="1"/>
  <c r="N320" i="1"/>
  <c r="O336" i="1"/>
  <c r="N336" i="1"/>
  <c r="O302" i="1"/>
  <c r="N302" i="1"/>
  <c r="O334" i="1"/>
  <c r="N334" i="1"/>
  <c r="O366" i="1"/>
  <c r="N366" i="1"/>
  <c r="O398" i="1"/>
  <c r="N398" i="1"/>
  <c r="O430" i="1"/>
  <c r="N430" i="1"/>
  <c r="O462" i="1"/>
  <c r="N462" i="1"/>
  <c r="O494" i="1"/>
  <c r="N494" i="1"/>
  <c r="O526" i="1"/>
  <c r="N526" i="1"/>
  <c r="N558" i="1"/>
  <c r="O558" i="1"/>
  <c r="N590" i="1"/>
  <c r="O590" i="1"/>
  <c r="N622" i="1"/>
  <c r="O622" i="1"/>
  <c r="N654" i="1"/>
  <c r="O654" i="1"/>
  <c r="N686" i="1"/>
  <c r="O686" i="1"/>
  <c r="N718" i="1"/>
  <c r="O718" i="1"/>
  <c r="O482" i="1"/>
  <c r="N482" i="1"/>
  <c r="N594" i="1"/>
  <c r="O594" i="1"/>
  <c r="N514" i="1"/>
  <c r="O514" i="1"/>
  <c r="N650" i="1"/>
  <c r="O650" i="1"/>
  <c r="N506" i="1"/>
  <c r="O506" i="1"/>
  <c r="N618" i="1"/>
  <c r="O618" i="1"/>
  <c r="N538" i="1"/>
  <c r="O538" i="1"/>
  <c r="O300" i="1"/>
  <c r="N300" i="1"/>
  <c r="O284" i="1"/>
  <c r="N284" i="1"/>
  <c r="O356" i="1"/>
  <c r="N356" i="1"/>
  <c r="O380" i="1"/>
  <c r="N380" i="1"/>
  <c r="O408" i="1"/>
  <c r="N408" i="1"/>
  <c r="O428" i="1"/>
  <c r="N428" i="1"/>
  <c r="O452" i="1"/>
  <c r="N452" i="1"/>
  <c r="O476" i="1"/>
  <c r="N476" i="1"/>
  <c r="O492" i="1"/>
  <c r="N492" i="1"/>
  <c r="O524" i="1"/>
  <c r="N524" i="1"/>
  <c r="O548" i="1"/>
  <c r="N548" i="1"/>
  <c r="O564" i="1"/>
  <c r="N564" i="1"/>
  <c r="N588" i="1"/>
  <c r="O588" i="1"/>
  <c r="N608" i="1"/>
  <c r="O608" i="1"/>
  <c r="N628" i="1"/>
  <c r="O628" i="1"/>
  <c r="N652" i="1"/>
  <c r="O652" i="1"/>
  <c r="N672" i="1"/>
  <c r="O672" i="1"/>
  <c r="N688" i="1"/>
  <c r="O688" i="1"/>
  <c r="O708" i="1"/>
  <c r="N708" i="1"/>
  <c r="N736" i="1"/>
  <c r="O736" i="1"/>
  <c r="O285" i="1"/>
  <c r="N285" i="1"/>
  <c r="O313" i="1"/>
  <c r="N313" i="1"/>
  <c r="N341" i="1"/>
  <c r="O341" i="1"/>
  <c r="O365" i="1"/>
  <c r="N365" i="1"/>
  <c r="O397" i="1"/>
  <c r="N397" i="1"/>
  <c r="O429" i="1"/>
  <c r="N429" i="1"/>
  <c r="O461" i="1"/>
  <c r="N461" i="1"/>
  <c r="O493" i="1"/>
  <c r="N493" i="1"/>
  <c r="O525" i="1"/>
  <c r="N525" i="1"/>
  <c r="O557" i="1"/>
  <c r="N557" i="1"/>
  <c r="O589" i="1"/>
  <c r="N589" i="1"/>
  <c r="N621" i="1"/>
  <c r="O621" i="1"/>
  <c r="O653" i="1"/>
  <c r="N653" i="1"/>
  <c r="O685" i="1"/>
  <c r="N685" i="1"/>
  <c r="O717" i="1"/>
  <c r="N717" i="1"/>
  <c r="O275" i="1"/>
  <c r="N275" i="1"/>
  <c r="O291" i="1"/>
  <c r="N291" i="1"/>
  <c r="O307" i="1"/>
  <c r="N307" i="1"/>
  <c r="N323" i="1"/>
  <c r="O323" i="1"/>
  <c r="O339" i="1"/>
  <c r="N339" i="1"/>
  <c r="O355" i="1"/>
  <c r="N355" i="1"/>
  <c r="N371" i="1"/>
  <c r="O371" i="1"/>
  <c r="N387" i="1"/>
  <c r="O387" i="1"/>
  <c r="O403" i="1"/>
  <c r="N403" i="1"/>
  <c r="O419" i="1"/>
  <c r="N419" i="1"/>
  <c r="O435" i="1"/>
  <c r="N435" i="1"/>
  <c r="O451" i="1"/>
  <c r="N451" i="1"/>
  <c r="O467" i="1"/>
  <c r="N467" i="1"/>
  <c r="O483" i="1"/>
  <c r="N483" i="1"/>
  <c r="O499" i="1"/>
  <c r="N499" i="1"/>
  <c r="O515" i="1"/>
  <c r="N515" i="1"/>
  <c r="O531" i="1"/>
  <c r="N531" i="1"/>
  <c r="O547" i="1"/>
  <c r="N547" i="1"/>
  <c r="O563" i="1"/>
  <c r="N563" i="1"/>
  <c r="O579" i="1"/>
  <c r="N579" i="1"/>
  <c r="O595" i="1"/>
  <c r="N595" i="1"/>
  <c r="O611" i="1"/>
  <c r="N611" i="1"/>
  <c r="O627" i="1"/>
  <c r="N627" i="1"/>
  <c r="O643" i="1"/>
  <c r="N643" i="1"/>
  <c r="O659" i="1"/>
  <c r="N659" i="1"/>
  <c r="O675" i="1"/>
  <c r="N675" i="1"/>
  <c r="O691" i="1"/>
  <c r="N691" i="1"/>
  <c r="O707" i="1"/>
  <c r="N707" i="1"/>
  <c r="O723" i="1"/>
  <c r="N723" i="1"/>
  <c r="N546" i="1"/>
  <c r="O546" i="1"/>
  <c r="N658" i="1"/>
  <c r="O658" i="1"/>
  <c r="N578" i="1"/>
  <c r="O578" i="1"/>
  <c r="N714" i="1"/>
  <c r="O714" i="1"/>
  <c r="N570" i="1"/>
  <c r="O570" i="1"/>
  <c r="N682" i="1"/>
  <c r="O682" i="1"/>
  <c r="N602" i="1"/>
  <c r="O602" i="1"/>
  <c r="N434" i="1"/>
  <c r="O304" i="1"/>
  <c r="N304" i="1"/>
  <c r="O324" i="1"/>
  <c r="N324" i="1"/>
  <c r="N340" i="1"/>
  <c r="O340" i="1"/>
  <c r="O278" i="1"/>
  <c r="N278" i="1"/>
  <c r="O310" i="1"/>
  <c r="N310" i="1"/>
  <c r="O342" i="1"/>
  <c r="N342" i="1"/>
  <c r="O374" i="1"/>
  <c r="N374" i="1"/>
  <c r="O406" i="1"/>
  <c r="N406" i="1"/>
  <c r="O438" i="1"/>
  <c r="N438" i="1"/>
  <c r="O470" i="1"/>
  <c r="N470" i="1"/>
  <c r="O502" i="1"/>
  <c r="N502" i="1"/>
  <c r="N534" i="1"/>
  <c r="O534" i="1"/>
  <c r="N566" i="1"/>
  <c r="O566" i="1"/>
  <c r="O598" i="1"/>
  <c r="N598" i="1"/>
  <c r="N630" i="1"/>
  <c r="O630" i="1"/>
  <c r="O662" i="1"/>
  <c r="N662" i="1"/>
  <c r="O694" i="1"/>
  <c r="N694" i="1"/>
  <c r="O726" i="1"/>
  <c r="N726" i="1"/>
  <c r="N610" i="1"/>
  <c r="O610" i="1"/>
  <c r="N722" i="1"/>
  <c r="O722" i="1"/>
  <c r="N642" i="1"/>
  <c r="O642" i="1"/>
  <c r="N634" i="1"/>
  <c r="O634" i="1"/>
  <c r="N666" i="1"/>
  <c r="O666" i="1"/>
  <c r="O360" i="1"/>
  <c r="N360" i="1"/>
  <c r="O388" i="1"/>
  <c r="N388" i="1"/>
  <c r="O412" i="1"/>
  <c r="N412" i="1"/>
  <c r="O432" i="1"/>
  <c r="N432" i="1"/>
  <c r="N460" i="1"/>
  <c r="O460" i="1"/>
  <c r="O480" i="1"/>
  <c r="N480" i="1"/>
  <c r="O500" i="1"/>
  <c r="N500" i="1"/>
  <c r="O532" i="1"/>
  <c r="N532" i="1"/>
  <c r="O552" i="1"/>
  <c r="N552" i="1"/>
  <c r="N572" i="1"/>
  <c r="O572" i="1"/>
  <c r="O596" i="1"/>
  <c r="N596" i="1"/>
  <c r="N612" i="1"/>
  <c r="O612" i="1"/>
  <c r="O632" i="1"/>
  <c r="N632" i="1"/>
  <c r="O656" i="1"/>
  <c r="N656" i="1"/>
  <c r="O676" i="1"/>
  <c r="N676" i="1"/>
  <c r="N692" i="1"/>
  <c r="O692" i="1"/>
  <c r="N716" i="1"/>
  <c r="O716" i="1"/>
  <c r="O293" i="1"/>
  <c r="N293" i="1"/>
  <c r="O317" i="1"/>
  <c r="N317" i="1"/>
  <c r="N349" i="1"/>
  <c r="O349" i="1"/>
  <c r="O373" i="1"/>
  <c r="N373" i="1"/>
  <c r="O405" i="1"/>
  <c r="N405" i="1"/>
  <c r="O437" i="1"/>
  <c r="N437" i="1"/>
  <c r="N469" i="1"/>
  <c r="O469" i="1"/>
  <c r="O501" i="1"/>
  <c r="N501" i="1"/>
  <c r="O533" i="1"/>
  <c r="N533" i="1"/>
  <c r="O565" i="1"/>
  <c r="N565" i="1"/>
  <c r="N597" i="1"/>
  <c r="O597" i="1"/>
  <c r="O629" i="1"/>
  <c r="N629" i="1"/>
  <c r="N661" i="1"/>
  <c r="O661" i="1"/>
  <c r="O693" i="1"/>
  <c r="N693" i="1"/>
  <c r="N725" i="1"/>
  <c r="O725" i="1"/>
  <c r="O279" i="1"/>
  <c r="N279" i="1"/>
  <c r="N295" i="1"/>
  <c r="O295" i="1"/>
  <c r="O311" i="1"/>
  <c r="N311" i="1"/>
  <c r="O327" i="1"/>
  <c r="N327" i="1"/>
  <c r="O343" i="1"/>
  <c r="N343" i="1"/>
  <c r="O359" i="1"/>
  <c r="N359" i="1"/>
  <c r="O375" i="1"/>
  <c r="N375" i="1"/>
  <c r="O391" i="1"/>
  <c r="N391" i="1"/>
  <c r="O407" i="1"/>
  <c r="N407" i="1"/>
  <c r="N423" i="1"/>
  <c r="O423" i="1"/>
  <c r="O439" i="1"/>
  <c r="N439" i="1"/>
  <c r="O455" i="1"/>
  <c r="N455" i="1"/>
  <c r="O471" i="1"/>
  <c r="N471" i="1"/>
  <c r="N487" i="1"/>
  <c r="O487" i="1"/>
  <c r="N503" i="1"/>
  <c r="O503" i="1"/>
  <c r="O519" i="1"/>
  <c r="N519" i="1"/>
  <c r="O535" i="1"/>
  <c r="N535" i="1"/>
  <c r="O551" i="1"/>
  <c r="N551" i="1"/>
  <c r="N567" i="1"/>
  <c r="O567" i="1"/>
  <c r="O583" i="1"/>
  <c r="N583" i="1"/>
  <c r="N599" i="1"/>
  <c r="O599" i="1"/>
  <c r="N615" i="1"/>
  <c r="O615" i="1"/>
  <c r="N631" i="1"/>
  <c r="O631" i="1"/>
  <c r="O647" i="1"/>
  <c r="N647" i="1"/>
  <c r="N663" i="1"/>
  <c r="O663" i="1"/>
  <c r="N679" i="1"/>
  <c r="O679" i="1"/>
  <c r="N695" i="1"/>
  <c r="O695" i="1"/>
  <c r="O711" i="1"/>
  <c r="N711" i="1"/>
  <c r="N727" i="1"/>
  <c r="O727" i="1"/>
  <c r="O280" i="1"/>
  <c r="N280" i="1"/>
  <c r="N674" i="1"/>
  <c r="O674" i="1"/>
  <c r="N274" i="1"/>
  <c r="O274" i="1"/>
  <c r="N706" i="1"/>
  <c r="O706" i="1"/>
  <c r="N330" i="1"/>
  <c r="O330" i="1"/>
  <c r="N698" i="1"/>
  <c r="O698" i="1"/>
  <c r="N298" i="1"/>
  <c r="O298" i="1"/>
  <c r="N730" i="1"/>
  <c r="O730" i="1"/>
  <c r="N306" i="1"/>
  <c r="O498" i="1"/>
  <c r="O308" i="1"/>
  <c r="N308" i="1"/>
  <c r="O328" i="1"/>
  <c r="N328" i="1"/>
  <c r="O348" i="1"/>
  <c r="N348" i="1"/>
  <c r="O286" i="1"/>
  <c r="N286" i="1"/>
  <c r="O318" i="1"/>
  <c r="N318" i="1"/>
  <c r="O350" i="1"/>
  <c r="N350" i="1"/>
  <c r="O382" i="1"/>
  <c r="N382" i="1"/>
  <c r="O414" i="1"/>
  <c r="N414" i="1"/>
  <c r="O446" i="1"/>
  <c r="N446" i="1"/>
  <c r="O478" i="1"/>
  <c r="N478" i="1"/>
  <c r="O510" i="1"/>
  <c r="N510" i="1"/>
  <c r="N542" i="1"/>
  <c r="O542" i="1"/>
  <c r="O574" i="1"/>
  <c r="N574" i="1"/>
  <c r="N606" i="1"/>
  <c r="O606" i="1"/>
  <c r="O638" i="1"/>
  <c r="N638" i="1"/>
  <c r="N670" i="1"/>
  <c r="O670" i="1"/>
  <c r="O702" i="1"/>
  <c r="N702" i="1"/>
  <c r="N734" i="1"/>
  <c r="O734" i="1"/>
  <c r="N738" i="1"/>
  <c r="O738" i="1"/>
  <c r="N338" i="1"/>
  <c r="O338" i="1"/>
  <c r="O394" i="1"/>
  <c r="N362" i="1"/>
  <c r="O362" i="1"/>
  <c r="N282" i="1"/>
  <c r="O282" i="1"/>
  <c r="O288" i="1"/>
  <c r="N288" i="1"/>
  <c r="O364" i="1"/>
  <c r="N364" i="1"/>
  <c r="N396" i="1"/>
  <c r="O396" i="1"/>
  <c r="O416" i="1"/>
  <c r="N416" i="1"/>
  <c r="O436" i="1"/>
  <c r="N436" i="1"/>
  <c r="O464" i="1"/>
  <c r="N464" i="1"/>
  <c r="O484" i="1"/>
  <c r="N484" i="1"/>
  <c r="O508" i="1"/>
  <c r="N508" i="1"/>
  <c r="O536" i="1"/>
  <c r="N536" i="1"/>
  <c r="O556" i="1"/>
  <c r="N556" i="1"/>
  <c r="O580" i="1"/>
  <c r="N580" i="1"/>
  <c r="O600" i="1"/>
  <c r="N600" i="1"/>
  <c r="O616" i="1"/>
  <c r="N616" i="1"/>
  <c r="N636" i="1"/>
  <c r="O636" i="1"/>
  <c r="O660" i="1"/>
  <c r="N660" i="1"/>
  <c r="O680" i="1"/>
  <c r="N680" i="1"/>
  <c r="N700" i="1"/>
  <c r="O700" i="1"/>
  <c r="O724" i="1"/>
  <c r="N724" i="1"/>
  <c r="O301" i="1"/>
  <c r="N301" i="1"/>
  <c r="O325" i="1"/>
  <c r="N325" i="1"/>
  <c r="O357" i="1"/>
  <c r="N357" i="1"/>
  <c r="O381" i="1"/>
  <c r="N381" i="1"/>
  <c r="N413" i="1"/>
  <c r="O413" i="1"/>
  <c r="O445" i="1"/>
  <c r="N445" i="1"/>
  <c r="O477" i="1"/>
  <c r="N477" i="1"/>
  <c r="O509" i="1"/>
  <c r="N509" i="1"/>
  <c r="O541" i="1"/>
  <c r="N541" i="1"/>
  <c r="O573" i="1"/>
  <c r="N573" i="1"/>
  <c r="O605" i="1"/>
  <c r="N605" i="1"/>
  <c r="O637" i="1"/>
  <c r="N637" i="1"/>
  <c r="O669" i="1"/>
  <c r="N669" i="1"/>
  <c r="N701" i="1"/>
  <c r="O701" i="1"/>
  <c r="O733" i="1"/>
  <c r="N733" i="1"/>
  <c r="O283" i="1"/>
  <c r="N283" i="1"/>
  <c r="O299" i="1"/>
  <c r="N299" i="1"/>
  <c r="O315" i="1"/>
  <c r="N315" i="1"/>
  <c r="O331" i="1"/>
  <c r="N331" i="1"/>
  <c r="O347" i="1"/>
  <c r="N347" i="1"/>
  <c r="O363" i="1"/>
  <c r="N363" i="1"/>
  <c r="O379" i="1"/>
  <c r="N379" i="1"/>
  <c r="N395" i="1"/>
  <c r="O395" i="1"/>
  <c r="O411" i="1"/>
  <c r="N411" i="1"/>
  <c r="O427" i="1"/>
  <c r="N427" i="1"/>
  <c r="O443" i="1"/>
  <c r="N443" i="1"/>
  <c r="O459" i="1"/>
  <c r="N459" i="1"/>
  <c r="O475" i="1"/>
  <c r="N475" i="1"/>
  <c r="O491" i="1"/>
  <c r="N491" i="1"/>
  <c r="O507" i="1"/>
  <c r="N507" i="1"/>
  <c r="O523" i="1"/>
  <c r="N523" i="1"/>
  <c r="O539" i="1"/>
  <c r="N539" i="1"/>
  <c r="O555" i="1"/>
  <c r="N555" i="1"/>
  <c r="O571" i="1"/>
  <c r="N571" i="1"/>
  <c r="O587" i="1"/>
  <c r="N587" i="1"/>
  <c r="O603" i="1"/>
  <c r="N603" i="1"/>
  <c r="O619" i="1"/>
  <c r="N619" i="1"/>
  <c r="O635" i="1"/>
  <c r="N635" i="1"/>
  <c r="O651" i="1"/>
  <c r="N651" i="1"/>
  <c r="O667" i="1"/>
  <c r="N667" i="1"/>
  <c r="O683" i="1"/>
  <c r="N683" i="1"/>
  <c r="O699" i="1"/>
  <c r="N699" i="1"/>
  <c r="O715" i="1"/>
  <c r="N715" i="1"/>
  <c r="O731" i="1"/>
  <c r="N731" i="1"/>
  <c r="O290" i="1"/>
  <c r="N290" i="1"/>
  <c r="N402" i="1"/>
  <c r="O402" i="1"/>
  <c r="N322" i="1"/>
  <c r="O322" i="1"/>
  <c r="N458" i="1"/>
  <c r="O458" i="1"/>
  <c r="N314" i="1"/>
  <c r="O314" i="1"/>
  <c r="N426" i="1"/>
  <c r="O426" i="1"/>
  <c r="N346" i="1"/>
  <c r="O346" i="1"/>
  <c r="O626" i="1"/>
  <c r="F644" i="7" s="1"/>
  <c r="I644" i="7" s="1"/>
  <c r="G643" i="11" s="1"/>
  <c r="O562" i="1"/>
  <c r="O316" i="1"/>
  <c r="N316" i="1"/>
  <c r="O332" i="1"/>
  <c r="N332" i="1"/>
  <c r="N276" i="1"/>
  <c r="O276" i="1"/>
  <c r="O294" i="1"/>
  <c r="N294" i="1"/>
  <c r="O326" i="1"/>
  <c r="N326" i="1"/>
  <c r="O358" i="1"/>
  <c r="N358" i="1"/>
  <c r="O390" i="1"/>
  <c r="N390" i="1"/>
  <c r="O422" i="1"/>
  <c r="N422" i="1"/>
  <c r="O454" i="1"/>
  <c r="N454" i="1"/>
  <c r="O486" i="1"/>
  <c r="N486" i="1"/>
  <c r="O518" i="1"/>
  <c r="N518" i="1"/>
  <c r="O550" i="1"/>
  <c r="N550" i="1"/>
  <c r="O582" i="1"/>
  <c r="N582" i="1"/>
  <c r="O614" i="1"/>
  <c r="N614" i="1"/>
  <c r="O646" i="1"/>
  <c r="N646" i="1"/>
  <c r="O678" i="1"/>
  <c r="N678" i="1"/>
  <c r="O710" i="1"/>
  <c r="N710" i="1"/>
  <c r="O354" i="1"/>
  <c r="N354" i="1"/>
  <c r="N466" i="1"/>
  <c r="O466" i="1"/>
  <c r="N386" i="1"/>
  <c r="O386" i="1"/>
  <c r="N522" i="1"/>
  <c r="O522" i="1"/>
  <c r="N378" i="1"/>
  <c r="O378" i="1"/>
  <c r="N490" i="1"/>
  <c r="O490" i="1"/>
  <c r="N410" i="1"/>
  <c r="O410" i="1"/>
  <c r="O2" i="1"/>
  <c r="N2" i="1"/>
  <c r="O9" i="1"/>
  <c r="N9" i="1"/>
  <c r="N41" i="1"/>
  <c r="O41" i="1"/>
  <c r="O73" i="1"/>
  <c r="N73" i="1"/>
  <c r="O3" i="1"/>
  <c r="N3" i="1"/>
  <c r="O19" i="1"/>
  <c r="N19" i="1"/>
  <c r="O51" i="1"/>
  <c r="N51" i="1"/>
  <c r="O83" i="1"/>
  <c r="N83" i="1"/>
  <c r="O133" i="1"/>
  <c r="N133" i="1"/>
  <c r="O164" i="1"/>
  <c r="N164" i="1"/>
  <c r="O119" i="1"/>
  <c r="N119" i="1"/>
  <c r="O169" i="1"/>
  <c r="N169" i="1"/>
  <c r="O89" i="1"/>
  <c r="N89" i="1"/>
  <c r="N14" i="1"/>
  <c r="O14" i="1"/>
  <c r="N46" i="1"/>
  <c r="O46" i="1"/>
  <c r="N78" i="1"/>
  <c r="O78" i="1"/>
  <c r="O91" i="1"/>
  <c r="N91" i="1"/>
  <c r="O64" i="1"/>
  <c r="N64" i="1"/>
  <c r="O123" i="1"/>
  <c r="N123" i="1"/>
  <c r="N162" i="1"/>
  <c r="O162" i="1"/>
  <c r="O247" i="1"/>
  <c r="N247" i="1"/>
  <c r="O167" i="1"/>
  <c r="N167" i="1"/>
  <c r="O151" i="1"/>
  <c r="N151" i="1"/>
  <c r="O258" i="1"/>
  <c r="N258" i="1"/>
  <c r="N202" i="1"/>
  <c r="O202" i="1"/>
  <c r="O173" i="1"/>
  <c r="N173" i="1"/>
  <c r="O267" i="1"/>
  <c r="N267" i="1"/>
  <c r="O76" i="1"/>
  <c r="N76" i="1"/>
  <c r="O187" i="1"/>
  <c r="N187" i="1"/>
  <c r="N154" i="1"/>
  <c r="O154" i="1"/>
  <c r="O252" i="1"/>
  <c r="N252" i="1"/>
  <c r="O131" i="1"/>
  <c r="N131" i="1"/>
  <c r="O20" i="1"/>
  <c r="N263" i="1"/>
  <c r="O229" i="1"/>
  <c r="F247" i="7" s="1"/>
  <c r="I247" i="7" s="1"/>
  <c r="N13" i="1"/>
  <c r="O13" i="1"/>
  <c r="N45" i="1"/>
  <c r="O45" i="1"/>
  <c r="N77" i="1"/>
  <c r="O77" i="1"/>
  <c r="O23" i="1"/>
  <c r="N23" i="1"/>
  <c r="O55" i="1"/>
  <c r="N55" i="1"/>
  <c r="O137" i="1"/>
  <c r="N137" i="1"/>
  <c r="O108" i="1"/>
  <c r="N108" i="1"/>
  <c r="O172" i="1"/>
  <c r="N172" i="1"/>
  <c r="N177" i="1"/>
  <c r="O177" i="1"/>
  <c r="O105" i="1"/>
  <c r="N105" i="1"/>
  <c r="O18" i="1"/>
  <c r="N18" i="1"/>
  <c r="N50" i="1"/>
  <c r="O50" i="1"/>
  <c r="O82" i="1"/>
  <c r="N82" i="1"/>
  <c r="O95" i="1"/>
  <c r="N95" i="1"/>
  <c r="O128" i="1"/>
  <c r="N128" i="1"/>
  <c r="O256" i="1"/>
  <c r="N256" i="1"/>
  <c r="O166" i="1"/>
  <c r="N166" i="1"/>
  <c r="O260" i="1"/>
  <c r="N260" i="1"/>
  <c r="O52" i="1"/>
  <c r="N52" i="1"/>
  <c r="O197" i="1"/>
  <c r="N197" i="1"/>
  <c r="O36" i="1"/>
  <c r="N36" i="1"/>
  <c r="O181" i="1"/>
  <c r="N181" i="1"/>
  <c r="N262" i="1"/>
  <c r="O262" i="1"/>
  <c r="O206" i="1"/>
  <c r="N206" i="1"/>
  <c r="N186" i="1"/>
  <c r="O186" i="1"/>
  <c r="O271" i="1"/>
  <c r="N271" i="1"/>
  <c r="O93" i="1"/>
  <c r="N93" i="1"/>
  <c r="O191" i="1"/>
  <c r="N191" i="1"/>
  <c r="O171" i="1"/>
  <c r="N171" i="1"/>
  <c r="N195" i="1"/>
  <c r="O195" i="1"/>
  <c r="O199" i="1"/>
  <c r="N114" i="1"/>
  <c r="N178" i="1"/>
  <c r="N17" i="1"/>
  <c r="O17" i="1"/>
  <c r="O49" i="1"/>
  <c r="N49" i="1"/>
  <c r="N81" i="1"/>
  <c r="O81" i="1"/>
  <c r="O27" i="1"/>
  <c r="N27" i="1"/>
  <c r="N59" i="1"/>
  <c r="O59" i="1"/>
  <c r="O109" i="1"/>
  <c r="N109" i="1"/>
  <c r="O141" i="1"/>
  <c r="N141" i="1"/>
  <c r="O116" i="1"/>
  <c r="N116" i="1"/>
  <c r="N180" i="1"/>
  <c r="O180" i="1"/>
  <c r="O185" i="1"/>
  <c r="N185" i="1"/>
  <c r="O22" i="1"/>
  <c r="N22" i="1"/>
  <c r="N54" i="1"/>
  <c r="O54" i="1"/>
  <c r="N68" i="1"/>
  <c r="O68" i="1"/>
  <c r="O179" i="1"/>
  <c r="N179" i="1"/>
  <c r="O86" i="1"/>
  <c r="N86" i="1"/>
  <c r="N210" i="1"/>
  <c r="O210" i="1"/>
  <c r="O194" i="1"/>
  <c r="N194" i="1"/>
  <c r="O219" i="1"/>
  <c r="N219" i="1"/>
  <c r="O28" i="1"/>
  <c r="N28" i="1"/>
  <c r="O190" i="1"/>
  <c r="N190" i="1"/>
  <c r="O106" i="1"/>
  <c r="N106" i="1"/>
  <c r="O221" i="1"/>
  <c r="N221" i="1"/>
  <c r="O175" i="1"/>
  <c r="N175" i="1"/>
  <c r="O161" i="1"/>
  <c r="N161" i="1"/>
  <c r="O165" i="1"/>
  <c r="N21" i="1"/>
  <c r="O21" i="1"/>
  <c r="N53" i="1"/>
  <c r="O53" i="1"/>
  <c r="O31" i="1"/>
  <c r="N31" i="1"/>
  <c r="O63" i="1"/>
  <c r="N63" i="1"/>
  <c r="O113" i="1"/>
  <c r="N113" i="1"/>
  <c r="O145" i="1"/>
  <c r="N145" i="1"/>
  <c r="O124" i="1"/>
  <c r="N124" i="1"/>
  <c r="O188" i="1"/>
  <c r="N188" i="1"/>
  <c r="O193" i="1"/>
  <c r="N193" i="1"/>
  <c r="N26" i="1"/>
  <c r="O26" i="1"/>
  <c r="O58" i="1"/>
  <c r="N58" i="1"/>
  <c r="O269" i="1"/>
  <c r="N269" i="1"/>
  <c r="O200" i="1"/>
  <c r="N200" i="1"/>
  <c r="N85" i="1"/>
  <c r="O85" i="1"/>
  <c r="O183" i="1"/>
  <c r="N183" i="1"/>
  <c r="O99" i="1"/>
  <c r="N99" i="1"/>
  <c r="O214" i="1"/>
  <c r="N214" i="1"/>
  <c r="O87" i="1"/>
  <c r="N87" i="1"/>
  <c r="N198" i="1"/>
  <c r="O198" i="1"/>
  <c r="N44" i="1"/>
  <c r="O44" i="1"/>
  <c r="O223" i="1"/>
  <c r="N223" i="1"/>
  <c r="N92" i="1"/>
  <c r="O92" i="1"/>
  <c r="O203" i="1"/>
  <c r="N203" i="1"/>
  <c r="O135" i="1"/>
  <c r="N135" i="1"/>
  <c r="O110" i="1"/>
  <c r="N110" i="1"/>
  <c r="O234" i="1"/>
  <c r="N234" i="1"/>
  <c r="O205" i="1"/>
  <c r="N205" i="1"/>
  <c r="O97" i="1"/>
  <c r="N97" i="1"/>
  <c r="N84" i="1"/>
  <c r="O246" i="1"/>
  <c r="N182" i="1"/>
  <c r="N25" i="1"/>
  <c r="O25" i="1"/>
  <c r="O57" i="1"/>
  <c r="N57" i="1"/>
  <c r="N35" i="1"/>
  <c r="O35" i="1"/>
  <c r="N67" i="1"/>
  <c r="O67" i="1"/>
  <c r="O117" i="1"/>
  <c r="N117" i="1"/>
  <c r="O132" i="1"/>
  <c r="N132" i="1"/>
  <c r="O196" i="1"/>
  <c r="N196" i="1"/>
  <c r="O233" i="1"/>
  <c r="N233" i="1"/>
  <c r="N30" i="1"/>
  <c r="O30" i="1"/>
  <c r="O62" i="1"/>
  <c r="N62" i="1"/>
  <c r="N98" i="1"/>
  <c r="O98" i="1"/>
  <c r="N213" i="1"/>
  <c r="O213" i="1"/>
  <c r="N94" i="1"/>
  <c r="O94" i="1"/>
  <c r="O103" i="1"/>
  <c r="N103" i="1"/>
  <c r="O227" i="1"/>
  <c r="N227" i="1"/>
  <c r="O100" i="1"/>
  <c r="N100" i="1"/>
  <c r="O211" i="1"/>
  <c r="N211" i="1"/>
  <c r="N138" i="1"/>
  <c r="O138" i="1"/>
  <c r="O236" i="1"/>
  <c r="N236" i="1"/>
  <c r="N122" i="1"/>
  <c r="O122" i="1"/>
  <c r="O207" i="1"/>
  <c r="N207" i="1"/>
  <c r="O127" i="1"/>
  <c r="N127" i="1"/>
  <c r="O238" i="1"/>
  <c r="N238" i="1"/>
  <c r="N60" i="1"/>
  <c r="N218" i="1"/>
  <c r="O218" i="1"/>
  <c r="N118" i="1"/>
  <c r="N29" i="1"/>
  <c r="O29" i="1"/>
  <c r="N61" i="1"/>
  <c r="O61" i="1"/>
  <c r="O7" i="1"/>
  <c r="N7" i="1"/>
  <c r="O39" i="1"/>
  <c r="N39" i="1"/>
  <c r="O71" i="1"/>
  <c r="N71" i="1"/>
  <c r="O121" i="1"/>
  <c r="N121" i="1"/>
  <c r="N241" i="1"/>
  <c r="O241" i="1"/>
  <c r="O140" i="1"/>
  <c r="N140" i="1"/>
  <c r="N204" i="1"/>
  <c r="O204" i="1"/>
  <c r="O66" i="1"/>
  <c r="N66" i="1"/>
  <c r="O102" i="1"/>
  <c r="N102" i="1"/>
  <c r="N226" i="1"/>
  <c r="O226" i="1"/>
  <c r="O158" i="1"/>
  <c r="N158" i="1"/>
  <c r="N146" i="1"/>
  <c r="O146" i="1"/>
  <c r="O231" i="1"/>
  <c r="N231" i="1"/>
  <c r="O130" i="1"/>
  <c r="N130" i="1"/>
  <c r="O215" i="1"/>
  <c r="N215" i="1"/>
  <c r="O155" i="1"/>
  <c r="N155" i="1"/>
  <c r="O253" i="1"/>
  <c r="N253" i="1"/>
  <c r="O126" i="1"/>
  <c r="N126" i="1"/>
  <c r="O237" i="1"/>
  <c r="N237" i="1"/>
  <c r="O157" i="1"/>
  <c r="N157" i="1"/>
  <c r="O251" i="1"/>
  <c r="N251" i="1"/>
  <c r="N90" i="1"/>
  <c r="O90" i="1"/>
  <c r="N222" i="1"/>
  <c r="O222" i="1"/>
  <c r="N101" i="1"/>
  <c r="N4" i="1"/>
  <c r="O4" i="1"/>
  <c r="N65" i="1"/>
  <c r="O65" i="1"/>
  <c r="O11" i="1"/>
  <c r="N11" i="1"/>
  <c r="O43" i="1"/>
  <c r="N43" i="1"/>
  <c r="O75" i="1"/>
  <c r="N75" i="1"/>
  <c r="N125" i="1"/>
  <c r="O125" i="1"/>
  <c r="O148" i="1"/>
  <c r="N148" i="1"/>
  <c r="O212" i="1"/>
  <c r="N212" i="1"/>
  <c r="O142" i="1"/>
  <c r="N142" i="1"/>
  <c r="O6" i="1"/>
  <c r="N6" i="1"/>
  <c r="O38" i="1"/>
  <c r="N38" i="1"/>
  <c r="O70" i="1"/>
  <c r="N70" i="1"/>
  <c r="N259" i="1"/>
  <c r="O259" i="1"/>
  <c r="O115" i="1"/>
  <c r="N115" i="1"/>
  <c r="O230" i="1"/>
  <c r="N230" i="1"/>
  <c r="O150" i="1"/>
  <c r="N150" i="1"/>
  <c r="N244" i="1"/>
  <c r="O244" i="1"/>
  <c r="O134" i="1"/>
  <c r="N134" i="1"/>
  <c r="O228" i="1"/>
  <c r="N228" i="1"/>
  <c r="O159" i="1"/>
  <c r="N159" i="1"/>
  <c r="N266" i="1"/>
  <c r="O266" i="1"/>
  <c r="O139" i="1"/>
  <c r="N139" i="1"/>
  <c r="N250" i="1"/>
  <c r="O250" i="1"/>
  <c r="O170" i="1"/>
  <c r="N170" i="1"/>
  <c r="O255" i="1"/>
  <c r="N255" i="1"/>
  <c r="N107" i="1"/>
  <c r="O107" i="1"/>
  <c r="O235" i="1"/>
  <c r="N235" i="1"/>
  <c r="N242" i="1"/>
  <c r="N5" i="1"/>
  <c r="O5" i="1"/>
  <c r="N37" i="1"/>
  <c r="O37" i="1"/>
  <c r="N69" i="1"/>
  <c r="O69" i="1"/>
  <c r="O15" i="1"/>
  <c r="N15" i="1"/>
  <c r="O47" i="1"/>
  <c r="N47" i="1"/>
  <c r="O79" i="1"/>
  <c r="N79" i="1"/>
  <c r="O129" i="1"/>
  <c r="N129" i="1"/>
  <c r="N156" i="1"/>
  <c r="O156" i="1"/>
  <c r="O220" i="1"/>
  <c r="N220" i="1"/>
  <c r="N153" i="1"/>
  <c r="O153" i="1"/>
  <c r="O10" i="1"/>
  <c r="N10" i="1"/>
  <c r="O42" i="1"/>
  <c r="N42" i="1"/>
  <c r="N74" i="1"/>
  <c r="O74" i="1"/>
  <c r="O112" i="1"/>
  <c r="N112" i="1"/>
  <c r="N149" i="1"/>
  <c r="O149" i="1"/>
  <c r="O243" i="1"/>
  <c r="N243" i="1"/>
  <c r="O163" i="1"/>
  <c r="N163" i="1"/>
  <c r="O261" i="1"/>
  <c r="N261" i="1"/>
  <c r="N147" i="1"/>
  <c r="O147" i="1"/>
  <c r="N245" i="1"/>
  <c r="O245" i="1"/>
  <c r="O189" i="1"/>
  <c r="N189" i="1"/>
  <c r="O270" i="1"/>
  <c r="N270" i="1"/>
  <c r="O143" i="1"/>
  <c r="N143" i="1"/>
  <c r="O254" i="1"/>
  <c r="N254" i="1"/>
  <c r="N12" i="1"/>
  <c r="O12" i="1"/>
  <c r="O174" i="1"/>
  <c r="N174" i="1"/>
  <c r="O268" i="1"/>
  <c r="N268" i="1"/>
  <c r="O111" i="1"/>
  <c r="N111" i="1"/>
  <c r="O239" i="1"/>
  <c r="N239" i="1"/>
  <c r="R137" i="7"/>
  <c r="D385" i="11"/>
  <c r="E201" i="7"/>
  <c r="E200" i="11" s="1"/>
  <c r="L16" i="1"/>
  <c r="M16" i="1"/>
  <c r="L80" i="1"/>
  <c r="M80" i="1"/>
  <c r="L624" i="1"/>
  <c r="M624" i="1"/>
  <c r="R125" i="7"/>
  <c r="E306" i="7"/>
  <c r="E305" i="11" s="1"/>
  <c r="E314" i="7"/>
  <c r="L392" i="1"/>
  <c r="M392" i="1"/>
  <c r="E634" i="7"/>
  <c r="J696" i="11"/>
  <c r="M48" i="1"/>
  <c r="N48" i="1" s="1"/>
  <c r="L512" i="1"/>
  <c r="M512" i="1"/>
  <c r="L528" i="1"/>
  <c r="M528" i="1"/>
  <c r="C394" i="11"/>
  <c r="C458" i="11"/>
  <c r="J655" i="11"/>
  <c r="M32" i="1"/>
  <c r="E354" i="7"/>
  <c r="E353" i="11" s="1"/>
  <c r="M120" i="1"/>
  <c r="N120" i="1" s="1"/>
  <c r="C150" i="10"/>
  <c r="E386" i="7"/>
  <c r="L424" i="1"/>
  <c r="M424" i="1"/>
  <c r="L448" i="1"/>
  <c r="M448" i="1"/>
  <c r="M88" i="1"/>
  <c r="O88" i="1" s="1"/>
  <c r="M400" i="1"/>
  <c r="N400" i="1" s="1"/>
  <c r="M544" i="1"/>
  <c r="N544" i="1" s="1"/>
  <c r="M648" i="1"/>
  <c r="N648" i="1" s="1"/>
  <c r="L720" i="1"/>
  <c r="E745" i="7"/>
  <c r="J552" i="11"/>
  <c r="J680" i="11"/>
  <c r="L136" i="1"/>
  <c r="L160" i="1"/>
  <c r="L168" i="1"/>
  <c r="L696" i="1"/>
  <c r="E560" i="7"/>
  <c r="J432" i="11"/>
  <c r="J496" i="11"/>
  <c r="J511" i="11"/>
  <c r="J568" i="11"/>
  <c r="M440" i="1"/>
  <c r="M520" i="1"/>
  <c r="N520" i="1" s="1"/>
  <c r="M592" i="1"/>
  <c r="M640" i="1"/>
  <c r="N640" i="1" s="1"/>
  <c r="M224" i="1"/>
  <c r="E394" i="7"/>
  <c r="J401" i="11"/>
  <c r="E482" i="7"/>
  <c r="J577" i="11"/>
  <c r="E586" i="7"/>
  <c r="E642" i="7"/>
  <c r="J689" i="11"/>
  <c r="J719" i="11"/>
  <c r="J456" i="11"/>
  <c r="J504" i="11"/>
  <c r="J704" i="11"/>
  <c r="J697" i="11"/>
  <c r="E330" i="7"/>
  <c r="E329" i="11" s="1"/>
  <c r="L312" i="1"/>
  <c r="E402" i="7"/>
  <c r="L384" i="1"/>
  <c r="J441" i="11"/>
  <c r="E625" i="7"/>
  <c r="J543" i="11"/>
  <c r="L296" i="1"/>
  <c r="J529" i="11"/>
  <c r="J585" i="11"/>
  <c r="E618" i="7"/>
  <c r="J673" i="11"/>
  <c r="E746" i="7"/>
  <c r="J735" i="11"/>
  <c r="J536" i="11"/>
  <c r="J632" i="11"/>
  <c r="E362" i="7"/>
  <c r="E361" i="11" s="1"/>
  <c r="E578" i="7"/>
  <c r="J567" i="11"/>
  <c r="J488" i="11"/>
  <c r="J752" i="11"/>
  <c r="E266" i="7"/>
  <c r="E265" i="11" s="1"/>
  <c r="J505" i="11"/>
  <c r="E530" i="7"/>
  <c r="L568" i="1"/>
  <c r="L576" i="1"/>
  <c r="J641" i="11"/>
  <c r="E682" i="7"/>
  <c r="E714" i="7"/>
  <c r="E464" i="7"/>
  <c r="J447" i="11"/>
  <c r="M209" i="1"/>
  <c r="O209" i="1" s="1"/>
  <c r="L344" i="1"/>
  <c r="J393" i="11"/>
  <c r="J457" i="11"/>
  <c r="E506" i="7"/>
  <c r="J617" i="11"/>
  <c r="E666" i="7"/>
  <c r="L56" i="1"/>
  <c r="E218" i="7"/>
  <c r="E217" i="11" s="1"/>
  <c r="L456" i="1"/>
  <c r="E722" i="7"/>
  <c r="E234" i="7"/>
  <c r="E233" i="11" s="1"/>
  <c r="L504" i="1"/>
  <c r="E594" i="7"/>
  <c r="J657" i="11"/>
  <c r="E696" i="7"/>
  <c r="J479" i="11"/>
  <c r="J551" i="11"/>
  <c r="J584" i="11"/>
  <c r="E458" i="7"/>
  <c r="L472" i="1"/>
  <c r="E522" i="7"/>
  <c r="L664" i="1"/>
  <c r="E754" i="7"/>
  <c r="J575" i="11"/>
  <c r="J687" i="11"/>
  <c r="L728" i="1"/>
  <c r="J503" i="11"/>
  <c r="J664" i="11"/>
  <c r="L368" i="1"/>
  <c r="L376" i="1"/>
  <c r="E216" i="7"/>
  <c r="E215" i="11" s="1"/>
  <c r="E248" i="7"/>
  <c r="E247" i="11" s="1"/>
  <c r="J583" i="11"/>
  <c r="E395" i="11"/>
  <c r="E399" i="10"/>
  <c r="E175" i="10"/>
  <c r="E164" i="10"/>
  <c r="AG724" i="11"/>
  <c r="R725" i="7"/>
  <c r="E739" i="11"/>
  <c r="E743" i="10"/>
  <c r="E635" i="11"/>
  <c r="E639" i="10"/>
  <c r="E515" i="11"/>
  <c r="E519" i="10"/>
  <c r="E475" i="11"/>
  <c r="E479" i="10"/>
  <c r="E449" i="11"/>
  <c r="E453" i="10"/>
  <c r="J615" i="11"/>
  <c r="J399" i="11"/>
  <c r="J528" i="11"/>
  <c r="J728" i="11"/>
  <c r="E258" i="7"/>
  <c r="E257" i="11" s="1"/>
  <c r="E466" i="7"/>
  <c r="E474" i="7"/>
  <c r="J537" i="11"/>
  <c r="E160" i="7"/>
  <c r="M152" i="1"/>
  <c r="O152" i="1" s="1"/>
  <c r="J556" i="11"/>
  <c r="J436" i="11"/>
  <c r="L96" i="1"/>
  <c r="L176" i="1"/>
  <c r="L224" i="1"/>
  <c r="L232" i="1"/>
  <c r="J569" i="11"/>
  <c r="J601" i="11"/>
  <c r="M376" i="1"/>
  <c r="M456" i="1"/>
  <c r="M472" i="1"/>
  <c r="M504" i="1"/>
  <c r="M568" i="1"/>
  <c r="M664" i="1"/>
  <c r="M696" i="1"/>
  <c r="M712" i="1"/>
  <c r="N712" i="1" s="1"/>
  <c r="M728" i="1"/>
  <c r="J460" i="11"/>
  <c r="J600" i="11"/>
  <c r="J736" i="11"/>
  <c r="J734" i="11"/>
  <c r="L184" i="1"/>
  <c r="E418" i="7"/>
  <c r="M296" i="1"/>
  <c r="M312" i="1"/>
  <c r="M344" i="1"/>
  <c r="J637" i="11"/>
  <c r="L192" i="1"/>
  <c r="L240" i="1"/>
  <c r="L264" i="1"/>
  <c r="J385" i="11"/>
  <c r="J417" i="11"/>
  <c r="E426" i="7"/>
  <c r="J473" i="11"/>
  <c r="J489" i="11"/>
  <c r="J497" i="11"/>
  <c r="J521" i="11"/>
  <c r="E538" i="7"/>
  <c r="E562" i="7"/>
  <c r="J561" i="11"/>
  <c r="E690" i="7"/>
  <c r="J705" i="11"/>
  <c r="J721" i="11"/>
  <c r="J729" i="11"/>
  <c r="J566" i="11"/>
  <c r="J672" i="11"/>
  <c r="J604" i="11"/>
  <c r="J640" i="11"/>
  <c r="J446" i="11"/>
  <c r="L8" i="1"/>
  <c r="L40" i="1"/>
  <c r="L72" i="1"/>
  <c r="L208" i="1"/>
  <c r="E602" i="7"/>
  <c r="J633" i="11"/>
  <c r="M144" i="1"/>
  <c r="O144" i="1" s="1"/>
  <c r="M249" i="1"/>
  <c r="O249" i="1" s="1"/>
  <c r="M368" i="1"/>
  <c r="M384" i="1"/>
  <c r="M496" i="1"/>
  <c r="O496" i="1" s="1"/>
  <c r="M576" i="1"/>
  <c r="M720" i="1"/>
  <c r="J686" i="11"/>
  <c r="J384" i="11"/>
  <c r="J720" i="11"/>
  <c r="J518" i="11"/>
  <c r="L32" i="1"/>
  <c r="L216" i="1"/>
  <c r="E410" i="7"/>
  <c r="J465" i="11"/>
  <c r="E546" i="7"/>
  <c r="E570" i="7"/>
  <c r="J609" i="11"/>
  <c r="E658" i="7"/>
  <c r="J665" i="11"/>
  <c r="E706" i="7"/>
  <c r="J713" i="11"/>
  <c r="J753" i="11"/>
  <c r="M257" i="1"/>
  <c r="N257" i="1" s="1"/>
  <c r="J485" i="11"/>
  <c r="J676" i="11"/>
  <c r="L24" i="1"/>
  <c r="L104" i="1"/>
  <c r="E226" i="7"/>
  <c r="E225" i="11" s="1"/>
  <c r="L248" i="1"/>
  <c r="L272" i="1"/>
  <c r="E346" i="7"/>
  <c r="E345" i="11" s="1"/>
  <c r="J425" i="11"/>
  <c r="J481" i="11"/>
  <c r="E674" i="7"/>
  <c r="E730" i="7"/>
  <c r="AF660" i="11"/>
  <c r="AL660" i="11" s="1"/>
  <c r="AG755" i="11"/>
  <c r="R756" i="7"/>
  <c r="J394" i="11"/>
  <c r="M217" i="1"/>
  <c r="O217" i="1" s="1"/>
  <c r="E683" i="7"/>
  <c r="J730" i="11"/>
  <c r="J410" i="11"/>
  <c r="J618" i="11"/>
  <c r="J666" i="11"/>
  <c r="M201" i="1"/>
  <c r="N201" i="1" s="1"/>
  <c r="M225" i="1"/>
  <c r="O225" i="1" s="1"/>
  <c r="J506" i="11"/>
  <c r="J650" i="11"/>
  <c r="J586" i="11"/>
  <c r="J698" i="11"/>
  <c r="J690" i="11"/>
  <c r="M273" i="1"/>
  <c r="O273" i="1" s="1"/>
  <c r="J466" i="11"/>
  <c r="J546" i="11"/>
  <c r="J610" i="11"/>
  <c r="J706" i="11"/>
  <c r="J722" i="11"/>
  <c r="J754" i="11"/>
  <c r="E419" i="7"/>
  <c r="J642" i="11"/>
  <c r="J530" i="11"/>
  <c r="J594" i="11"/>
  <c r="J626" i="11"/>
  <c r="J738" i="11"/>
  <c r="J415" i="11"/>
  <c r="M265" i="1"/>
  <c r="L265" i="1"/>
  <c r="L337" i="1"/>
  <c r="M337" i="1"/>
  <c r="L409" i="1"/>
  <c r="M409" i="1"/>
  <c r="L473" i="1"/>
  <c r="M473" i="1"/>
  <c r="L537" i="1"/>
  <c r="M537" i="1"/>
  <c r="L601" i="1"/>
  <c r="M601" i="1"/>
  <c r="L665" i="1"/>
  <c r="M665" i="1"/>
  <c r="L729" i="1"/>
  <c r="M729" i="1"/>
  <c r="J433" i="11"/>
  <c r="J616" i="11"/>
  <c r="J716" i="11"/>
  <c r="E435" i="7"/>
  <c r="R596" i="7"/>
  <c r="E563" i="7"/>
  <c r="R749" i="7"/>
  <c r="E355" i="7"/>
  <c r="E354" i="11" s="1"/>
  <c r="E483" i="7"/>
  <c r="J532" i="11"/>
  <c r="J422" i="11"/>
  <c r="J464" i="11"/>
  <c r="J520" i="11"/>
  <c r="E715" i="7"/>
  <c r="M289" i="1"/>
  <c r="O289" i="1" s="1"/>
  <c r="M305" i="1"/>
  <c r="O305" i="1" s="1"/>
  <c r="M321" i="1"/>
  <c r="O321" i="1" s="1"/>
  <c r="M353" i="1"/>
  <c r="O353" i="1" s="1"/>
  <c r="M369" i="1"/>
  <c r="O369" i="1" s="1"/>
  <c r="M385" i="1"/>
  <c r="O385" i="1" s="1"/>
  <c r="M401" i="1"/>
  <c r="O401" i="1" s="1"/>
  <c r="M417" i="1"/>
  <c r="O417" i="1" s="1"/>
  <c r="M433" i="1"/>
  <c r="O433" i="1" s="1"/>
  <c r="M449" i="1"/>
  <c r="O449" i="1" s="1"/>
  <c r="M465" i="1"/>
  <c r="O465" i="1" s="1"/>
  <c r="M481" i="1"/>
  <c r="N481" i="1" s="1"/>
  <c r="M497" i="1"/>
  <c r="O497" i="1" s="1"/>
  <c r="M513" i="1"/>
  <c r="O513" i="1" s="1"/>
  <c r="M529" i="1"/>
  <c r="N529" i="1" s="1"/>
  <c r="M545" i="1"/>
  <c r="O545" i="1" s="1"/>
  <c r="M561" i="1"/>
  <c r="O561" i="1" s="1"/>
  <c r="M577" i="1"/>
  <c r="O577" i="1" s="1"/>
  <c r="M593" i="1"/>
  <c r="N593" i="1" s="1"/>
  <c r="M609" i="1"/>
  <c r="N609" i="1" s="1"/>
  <c r="M625" i="1"/>
  <c r="N625" i="1" s="1"/>
  <c r="M641" i="1"/>
  <c r="O641" i="1" s="1"/>
  <c r="M657" i="1"/>
  <c r="O657" i="1" s="1"/>
  <c r="M673" i="1"/>
  <c r="N673" i="1" s="1"/>
  <c r="M689" i="1"/>
  <c r="O689" i="1" s="1"/>
  <c r="M705" i="1"/>
  <c r="O705" i="1" s="1"/>
  <c r="M721" i="1"/>
  <c r="O721" i="1" s="1"/>
  <c r="M737" i="1"/>
  <c r="N737" i="1" s="1"/>
  <c r="J449" i="11"/>
  <c r="J431" i="11"/>
  <c r="E443" i="7"/>
  <c r="J625" i="11"/>
  <c r="J751" i="11"/>
  <c r="E291" i="7"/>
  <c r="E290" i="11" s="1"/>
  <c r="E363" i="7"/>
  <c r="E362" i="11" s="1"/>
  <c r="E451" i="7"/>
  <c r="E491" i="7"/>
  <c r="E603" i="7"/>
  <c r="E747" i="7"/>
  <c r="J596" i="11"/>
  <c r="J653" i="11"/>
  <c r="E635" i="7"/>
  <c r="J392" i="11"/>
  <c r="J472" i="11"/>
  <c r="J544" i="11"/>
  <c r="J413" i="11"/>
  <c r="J726" i="11"/>
  <c r="E403" i="7"/>
  <c r="J461" i="11"/>
  <c r="J644" i="11"/>
  <c r="E331" i="7"/>
  <c r="E330" i="11" s="1"/>
  <c r="J670" i="11"/>
  <c r="E459" i="7"/>
  <c r="E299" i="7"/>
  <c r="E298" i="11" s="1"/>
  <c r="E499" i="7"/>
  <c r="J607" i="11"/>
  <c r="J522" i="11"/>
  <c r="J712" i="11"/>
  <c r="J440" i="11"/>
  <c r="J688" i="11"/>
  <c r="J400" i="11"/>
  <c r="J480" i="11"/>
  <c r="J576" i="11"/>
  <c r="J424" i="11"/>
  <c r="E339" i="7"/>
  <c r="E338" i="11" s="1"/>
  <c r="E539" i="7"/>
  <c r="E659" i="7"/>
  <c r="M281" i="1"/>
  <c r="O281" i="1" s="1"/>
  <c r="M297" i="1"/>
  <c r="O297" i="1" s="1"/>
  <c r="M329" i="1"/>
  <c r="O329" i="1" s="1"/>
  <c r="M345" i="1"/>
  <c r="O345" i="1" s="1"/>
  <c r="M377" i="1"/>
  <c r="O377" i="1" s="1"/>
  <c r="M393" i="1"/>
  <c r="N393" i="1" s="1"/>
  <c r="M425" i="1"/>
  <c r="O425" i="1" s="1"/>
  <c r="M441" i="1"/>
  <c r="O441" i="1" s="1"/>
  <c r="M457" i="1"/>
  <c r="O457" i="1" s="1"/>
  <c r="M489" i="1"/>
  <c r="N489" i="1" s="1"/>
  <c r="M505" i="1"/>
  <c r="O505" i="1" s="1"/>
  <c r="M521" i="1"/>
  <c r="O521" i="1" s="1"/>
  <c r="M553" i="1"/>
  <c r="O553" i="1" s="1"/>
  <c r="M569" i="1"/>
  <c r="O569" i="1" s="1"/>
  <c r="M585" i="1"/>
  <c r="N585" i="1" s="1"/>
  <c r="M617" i="1"/>
  <c r="N617" i="1" s="1"/>
  <c r="M633" i="1"/>
  <c r="N633" i="1" s="1"/>
  <c r="M649" i="1"/>
  <c r="O649" i="1" s="1"/>
  <c r="M681" i="1"/>
  <c r="N681" i="1" s="1"/>
  <c r="M697" i="1"/>
  <c r="O697" i="1" s="1"/>
  <c r="M713" i="1"/>
  <c r="N713" i="1" s="1"/>
  <c r="J679" i="11"/>
  <c r="E571" i="7"/>
  <c r="J470" i="11"/>
  <c r="E427" i="7"/>
  <c r="E475" i="7"/>
  <c r="E675" i="7"/>
  <c r="J404" i="11"/>
  <c r="J742" i="11"/>
  <c r="J452" i="11"/>
  <c r="J416" i="11"/>
  <c r="J512" i="11"/>
  <c r="J648" i="11"/>
  <c r="E275" i="7"/>
  <c r="E274" i="11" s="1"/>
  <c r="J578" i="11"/>
  <c r="AL220" i="11"/>
  <c r="AD520" i="11"/>
  <c r="AF520" i="11" s="1"/>
  <c r="AL520" i="11" s="1"/>
  <c r="AD529" i="11"/>
  <c r="E80" i="7"/>
  <c r="E150" i="7"/>
  <c r="E149" i="11" s="1"/>
  <c r="E175" i="7"/>
  <c r="E174" i="11" s="1"/>
  <c r="E101" i="7"/>
  <c r="E112" i="7"/>
  <c r="E120" i="7"/>
  <c r="AL32" i="11"/>
  <c r="AD543" i="11"/>
  <c r="E96" i="7"/>
  <c r="E131" i="7"/>
  <c r="E142" i="7"/>
  <c r="E136" i="7"/>
  <c r="E100" i="7"/>
  <c r="AL314" i="11"/>
  <c r="AL184" i="11"/>
  <c r="AD519" i="11"/>
  <c r="E61" i="7"/>
  <c r="E170" i="7"/>
  <c r="E169" i="11" s="1"/>
  <c r="E69" i="7"/>
  <c r="E90" i="7"/>
  <c r="E77" i="7"/>
  <c r="E67" i="7"/>
  <c r="E70" i="7"/>
  <c r="E51" i="7"/>
  <c r="AD448" i="11"/>
  <c r="AD497" i="11"/>
  <c r="AF497" i="11" s="1"/>
  <c r="AL497" i="11" s="1"/>
  <c r="E74" i="7"/>
  <c r="E54" i="7"/>
  <c r="E75" i="7"/>
  <c r="E60" i="7"/>
  <c r="E71" i="7"/>
  <c r="AD407" i="11"/>
  <c r="AD425" i="11"/>
  <c r="AD490" i="11"/>
  <c r="AD735" i="11"/>
  <c r="E84" i="7"/>
  <c r="AD487" i="11"/>
  <c r="AD562" i="11"/>
  <c r="E55" i="7"/>
  <c r="E151" i="7"/>
  <c r="E150" i="11" s="1"/>
  <c r="E91" i="7"/>
  <c r="E68" i="7"/>
  <c r="E79" i="7"/>
  <c r="E64" i="7"/>
  <c r="AD488" i="11"/>
  <c r="AF488" i="11" s="1"/>
  <c r="AL488" i="11" s="1"/>
  <c r="AD489" i="11"/>
  <c r="AF489" i="11" s="1"/>
  <c r="AD530" i="11"/>
  <c r="AF530" i="11" s="1"/>
  <c r="AL530" i="11" s="1"/>
  <c r="E95" i="7"/>
  <c r="E195" i="7"/>
  <c r="E194" i="11" s="1"/>
  <c r="E76" i="7"/>
  <c r="E59" i="7"/>
  <c r="E57" i="7"/>
  <c r="E53" i="7"/>
  <c r="E48" i="7"/>
  <c r="E173" i="7"/>
  <c r="E172" i="11" s="1"/>
  <c r="E52" i="7"/>
  <c r="E87" i="7"/>
  <c r="E73" i="7"/>
  <c r="E92" i="7"/>
  <c r="E50" i="7"/>
  <c r="AD643" i="11"/>
  <c r="AF643" i="11" s="1"/>
  <c r="AL643" i="11" s="1"/>
  <c r="E72" i="7"/>
  <c r="E93" i="7"/>
  <c r="E114" i="7"/>
  <c r="E178" i="7"/>
  <c r="E177" i="11" s="1"/>
  <c r="E166" i="7"/>
  <c r="E165" i="11" s="1"/>
  <c r="E139" i="7"/>
  <c r="E203" i="7"/>
  <c r="E202" i="11" s="1"/>
  <c r="E117" i="7"/>
  <c r="E181" i="7"/>
  <c r="E180" i="11" s="1"/>
  <c r="E158" i="7"/>
  <c r="E157" i="11" s="1"/>
  <c r="E199" i="7"/>
  <c r="E198" i="11" s="1"/>
  <c r="E104" i="7"/>
  <c r="E109" i="7"/>
  <c r="E113" i="7"/>
  <c r="E156" i="7"/>
  <c r="E155" i="11" s="1"/>
  <c r="AL41" i="11"/>
  <c r="AL122" i="11"/>
  <c r="AL195" i="11"/>
  <c r="AD524" i="11"/>
  <c r="AD491" i="11"/>
  <c r="AF491" i="11" s="1"/>
  <c r="AL491" i="11" s="1"/>
  <c r="AD523" i="11"/>
  <c r="AF523" i="11" s="1"/>
  <c r="AL523" i="11" s="1"/>
  <c r="AD564" i="11"/>
  <c r="AD501" i="11"/>
  <c r="AF501" i="11" s="1"/>
  <c r="AL501" i="11" s="1"/>
  <c r="AD551" i="11"/>
  <c r="AD545" i="11"/>
  <c r="AL243" i="11"/>
  <c r="AD493" i="11"/>
  <c r="AF493" i="11" s="1"/>
  <c r="AL493" i="11" s="1"/>
  <c r="AL222" i="11"/>
  <c r="AD482" i="11"/>
  <c r="AF482" i="11" s="1"/>
  <c r="AL482" i="11" s="1"/>
  <c r="AD573" i="11"/>
  <c r="AF573" i="11" s="1"/>
  <c r="AL573" i="11" s="1"/>
  <c r="AD690" i="11"/>
  <c r="AF690" i="11" s="1"/>
  <c r="AL690" i="11" s="1"/>
  <c r="AD466" i="11"/>
  <c r="AF466" i="11" s="1"/>
  <c r="AL466" i="11" s="1"/>
  <c r="AD743" i="11"/>
  <c r="AD435" i="11"/>
  <c r="AF435" i="11" s="1"/>
  <c r="AL435" i="11" s="1"/>
  <c r="AD536" i="11"/>
  <c r="AF536" i="11" s="1"/>
  <c r="AL536" i="11" s="1"/>
  <c r="AD502" i="11"/>
  <c r="AF502" i="11" s="1"/>
  <c r="AL502" i="11" s="1"/>
  <c r="AD576" i="11"/>
  <c r="AF576" i="11" s="1"/>
  <c r="AL576" i="11" s="1"/>
  <c r="AD644" i="11"/>
  <c r="AF644" i="11" s="1"/>
  <c r="AL644" i="11" s="1"/>
  <c r="AL43" i="11"/>
  <c r="E88" i="7"/>
  <c r="E86" i="7"/>
  <c r="E97" i="7"/>
  <c r="E122" i="7"/>
  <c r="E186" i="7"/>
  <c r="E185" i="11" s="1"/>
  <c r="E182" i="7"/>
  <c r="E181" i="11" s="1"/>
  <c r="E147" i="7"/>
  <c r="E146" i="11" s="1"/>
  <c r="E211" i="7"/>
  <c r="E210" i="11" s="1"/>
  <c r="E125" i="7"/>
  <c r="E189" i="7"/>
  <c r="E188" i="11" s="1"/>
  <c r="E174" i="7"/>
  <c r="E173" i="11" s="1"/>
  <c r="E116" i="7"/>
  <c r="E132" i="7"/>
  <c r="E145" i="7"/>
  <c r="E180" i="7"/>
  <c r="E179" i="11" s="1"/>
  <c r="AL44" i="11"/>
  <c r="AL39" i="11"/>
  <c r="AL183" i="11"/>
  <c r="AL203" i="11"/>
  <c r="AD496" i="11"/>
  <c r="AF496" i="11" s="1"/>
  <c r="AL496" i="11" s="1"/>
  <c r="AD495" i="11"/>
  <c r="AF495" i="11" s="1"/>
  <c r="AL495" i="11" s="1"/>
  <c r="AD532" i="11"/>
  <c r="AD390" i="11"/>
  <c r="AF390" i="11" s="1"/>
  <c r="AL390" i="11" s="1"/>
  <c r="AD559" i="11"/>
  <c r="AF559" i="11" s="1"/>
  <c r="AL559" i="11" s="1"/>
  <c r="AD538" i="11"/>
  <c r="AF538" i="11" s="1"/>
  <c r="AL538" i="11" s="1"/>
  <c r="AD570" i="11"/>
  <c r="AF570" i="11" s="1"/>
  <c r="AL570" i="11" s="1"/>
  <c r="AD526" i="11"/>
  <c r="AD569" i="11"/>
  <c r="AD550" i="11"/>
  <c r="AF550" i="11" s="1"/>
  <c r="AL550" i="11" s="1"/>
  <c r="AL185" i="11"/>
  <c r="AD467" i="11"/>
  <c r="AF467" i="11" s="1"/>
  <c r="AL467" i="11" s="1"/>
  <c r="AD658" i="11"/>
  <c r="AF658" i="11" s="1"/>
  <c r="AL658" i="11" s="1"/>
  <c r="AD727" i="11"/>
  <c r="AF727" i="11" s="1"/>
  <c r="AL727" i="11" s="1"/>
  <c r="AD470" i="11"/>
  <c r="AD498" i="11"/>
  <c r="AF498" i="11" s="1"/>
  <c r="AL498" i="11" s="1"/>
  <c r="AD715" i="11"/>
  <c r="AF715" i="11" s="1"/>
  <c r="AL715" i="11" s="1"/>
  <c r="AD753" i="11"/>
  <c r="AF753" i="11" s="1"/>
  <c r="AL753" i="11" s="1"/>
  <c r="AD438" i="11"/>
  <c r="AF438" i="11" s="1"/>
  <c r="AL438" i="11" s="1"/>
  <c r="AL377" i="11"/>
  <c r="E78" i="7"/>
  <c r="E89" i="7"/>
  <c r="E83" i="7"/>
  <c r="E85" i="7"/>
  <c r="E98" i="7"/>
  <c r="E130" i="7"/>
  <c r="E194" i="7"/>
  <c r="E193" i="11" s="1"/>
  <c r="E206" i="7"/>
  <c r="E205" i="11" s="1"/>
  <c r="E155" i="7"/>
  <c r="E154" i="11" s="1"/>
  <c r="E119" i="7"/>
  <c r="E133" i="7"/>
  <c r="E197" i="7"/>
  <c r="E196" i="11" s="1"/>
  <c r="E190" i="7"/>
  <c r="E189" i="11" s="1"/>
  <c r="E140" i="7"/>
  <c r="E102" i="7"/>
  <c r="E129" i="7"/>
  <c r="E196" i="7"/>
  <c r="E195" i="11" s="1"/>
  <c r="AL187" i="11"/>
  <c r="AL192" i="11"/>
  <c r="AL211" i="11"/>
  <c r="AD500" i="11"/>
  <c r="AD386" i="11"/>
  <c r="AF386" i="11" s="1"/>
  <c r="AL386" i="11" s="1"/>
  <c r="AD499" i="11"/>
  <c r="AF499" i="11" s="1"/>
  <c r="AL499" i="11" s="1"/>
  <c r="AD572" i="11"/>
  <c r="AF572" i="11" s="1"/>
  <c r="AL572" i="11" s="1"/>
  <c r="AD567" i="11"/>
  <c r="AF567" i="11" s="1"/>
  <c r="AL567" i="11" s="1"/>
  <c r="AL382" i="11"/>
  <c r="AD566" i="11"/>
  <c r="AL267" i="11"/>
  <c r="AD391" i="11"/>
  <c r="AD423" i="11"/>
  <c r="AD471" i="11"/>
  <c r="AF471" i="11" s="1"/>
  <c r="AL471" i="11" s="1"/>
  <c r="AD737" i="11"/>
  <c r="AF737" i="11" s="1"/>
  <c r="AL737" i="11" s="1"/>
  <c r="AL158" i="11"/>
  <c r="AL193" i="11"/>
  <c r="AD671" i="11"/>
  <c r="AL219" i="11"/>
  <c r="AD414" i="11"/>
  <c r="AF414" i="11" s="1"/>
  <c r="AL414" i="11" s="1"/>
  <c r="AL140" i="11"/>
  <c r="E82" i="7"/>
  <c r="E63" i="7"/>
  <c r="E66" i="7"/>
  <c r="E138" i="7"/>
  <c r="E202" i="7"/>
  <c r="E201" i="11" s="1"/>
  <c r="E143" i="7"/>
  <c r="E163" i="7"/>
  <c r="E162" i="11" s="1"/>
  <c r="E135" i="7"/>
  <c r="E141" i="7"/>
  <c r="E205" i="7"/>
  <c r="E204" i="11" s="1"/>
  <c r="E198" i="7"/>
  <c r="E197" i="11" s="1"/>
  <c r="E103" i="7"/>
  <c r="E108" i="7"/>
  <c r="E105" i="7"/>
  <c r="E121" i="7"/>
  <c r="E204" i="7"/>
  <c r="E203" i="11" s="1"/>
  <c r="AL216" i="11"/>
  <c r="AL318" i="11"/>
  <c r="AD504" i="11"/>
  <c r="AD503" i="11"/>
  <c r="AD540" i="11"/>
  <c r="AD546" i="11"/>
  <c r="AF546" i="11" s="1"/>
  <c r="AL546" i="11" s="1"/>
  <c r="AL251" i="11"/>
  <c r="AL360" i="11"/>
  <c r="AD397" i="11"/>
  <c r="AF397" i="11" s="1"/>
  <c r="AL397" i="11" s="1"/>
  <c r="AD518" i="11"/>
  <c r="AF518" i="11" s="1"/>
  <c r="AL518" i="11" s="1"/>
  <c r="AD579" i="11"/>
  <c r="AD696" i="11"/>
  <c r="AF696" i="11" s="1"/>
  <c r="AL696" i="11" s="1"/>
  <c r="AD528" i="11"/>
  <c r="AD654" i="11"/>
  <c r="AD707" i="11"/>
  <c r="AF707" i="11" s="1"/>
  <c r="AL707" i="11" s="1"/>
  <c r="AD716" i="11"/>
  <c r="AF716" i="11" s="1"/>
  <c r="AL716" i="11" s="1"/>
  <c r="AD402" i="11"/>
  <c r="AF402" i="11" s="1"/>
  <c r="AL402" i="11" s="1"/>
  <c r="AD441" i="11"/>
  <c r="AF441" i="11" s="1"/>
  <c r="AL441" i="11" s="1"/>
  <c r="J247" i="7"/>
  <c r="G250" i="10"/>
  <c r="AL379" i="11"/>
  <c r="AD427" i="11"/>
  <c r="AF427" i="11" s="1"/>
  <c r="AL427" i="11" s="1"/>
  <c r="E81" i="7"/>
  <c r="E56" i="7"/>
  <c r="E99" i="7"/>
  <c r="E146" i="7"/>
  <c r="E145" i="11" s="1"/>
  <c r="E210" i="7"/>
  <c r="E209" i="11" s="1"/>
  <c r="E183" i="7"/>
  <c r="E182" i="11" s="1"/>
  <c r="E171" i="7"/>
  <c r="E170" i="11" s="1"/>
  <c r="E167" i="7"/>
  <c r="E166" i="11" s="1"/>
  <c r="E149" i="7"/>
  <c r="E148" i="11" s="1"/>
  <c r="E213" i="7"/>
  <c r="E212" i="11" s="1"/>
  <c r="E111" i="7"/>
  <c r="E107" i="7"/>
  <c r="E153" i="7"/>
  <c r="E152" i="11" s="1"/>
  <c r="AL22" i="11"/>
  <c r="AD384" i="11"/>
  <c r="AD508" i="11"/>
  <c r="AD394" i="11"/>
  <c r="AD548" i="11"/>
  <c r="AD513" i="11"/>
  <c r="AF513" i="11" s="1"/>
  <c r="AL513" i="11" s="1"/>
  <c r="AL230" i="11"/>
  <c r="AL362" i="11"/>
  <c r="AD399" i="11"/>
  <c r="AD431" i="11"/>
  <c r="AF431" i="11" s="1"/>
  <c r="AL431" i="11" s="1"/>
  <c r="AD534" i="11"/>
  <c r="AF534" i="11" s="1"/>
  <c r="AL534" i="11" s="1"/>
  <c r="AL160" i="11"/>
  <c r="AD430" i="11"/>
  <c r="AF430" i="11" s="1"/>
  <c r="AL430" i="11" s="1"/>
  <c r="AD461" i="11"/>
  <c r="AF461" i="11" s="1"/>
  <c r="AL461" i="11" s="1"/>
  <c r="AD704" i="11"/>
  <c r="AF704" i="11" s="1"/>
  <c r="AL704" i="11" s="1"/>
  <c r="AD745" i="11"/>
  <c r="AF745" i="11" s="1"/>
  <c r="AL745" i="11" s="1"/>
  <c r="AD549" i="11"/>
  <c r="AF549" i="11" s="1"/>
  <c r="AL549" i="11" s="1"/>
  <c r="AD444" i="11"/>
  <c r="AD553" i="11"/>
  <c r="AF553" i="11" s="1"/>
  <c r="AL553" i="11" s="1"/>
  <c r="AD456" i="11"/>
  <c r="AF456" i="11" s="1"/>
  <c r="AL456" i="11" s="1"/>
  <c r="E154" i="7"/>
  <c r="E153" i="11" s="1"/>
  <c r="E118" i="7"/>
  <c r="E115" i="7"/>
  <c r="E179" i="7"/>
  <c r="E178" i="11" s="1"/>
  <c r="E191" i="7"/>
  <c r="E190" i="11" s="1"/>
  <c r="E157" i="7"/>
  <c r="E156" i="11" s="1"/>
  <c r="E110" i="7"/>
  <c r="E127" i="7"/>
  <c r="E144" i="7"/>
  <c r="AL28" i="11"/>
  <c r="AL205" i="11"/>
  <c r="AL200" i="11"/>
  <c r="AD392" i="11"/>
  <c r="AF392" i="11" s="1"/>
  <c r="AL392" i="11" s="1"/>
  <c r="AD512" i="11"/>
  <c r="AF512" i="11" s="1"/>
  <c r="AL512" i="11" s="1"/>
  <c r="AD521" i="11"/>
  <c r="AF521" i="11" s="1"/>
  <c r="AL521" i="11" s="1"/>
  <c r="AD554" i="11"/>
  <c r="AF554" i="11" s="1"/>
  <c r="AL554" i="11" s="1"/>
  <c r="AD537" i="11"/>
  <c r="AD558" i="11"/>
  <c r="AL206" i="11"/>
  <c r="AD443" i="11"/>
  <c r="AF443" i="11" s="1"/>
  <c r="AL443" i="11" s="1"/>
  <c r="AD479" i="11"/>
  <c r="AD560" i="11"/>
  <c r="AF560" i="11" s="1"/>
  <c r="AL560" i="11" s="1"/>
  <c r="AL162" i="11"/>
  <c r="AD398" i="11"/>
  <c r="AF398" i="11" s="1"/>
  <c r="AL398" i="11" s="1"/>
  <c r="AD610" i="11"/>
  <c r="AF610" i="11" s="1"/>
  <c r="AL610" i="11" s="1"/>
  <c r="AD647" i="11"/>
  <c r="AD661" i="11"/>
  <c r="AF661" i="11" s="1"/>
  <c r="AL661" i="11" s="1"/>
  <c r="AD748" i="11"/>
  <c r="AF748" i="11" s="1"/>
  <c r="AL748" i="11" s="1"/>
  <c r="AL199" i="11"/>
  <c r="AL369" i="11"/>
  <c r="AD563" i="11"/>
  <c r="AF563" i="11" s="1"/>
  <c r="AL563" i="11" s="1"/>
  <c r="AD589" i="11"/>
  <c r="AF589" i="11" s="1"/>
  <c r="AL589" i="11" s="1"/>
  <c r="AD657" i="11"/>
  <c r="AF657" i="11" s="1"/>
  <c r="AL657" i="11" s="1"/>
  <c r="AD480" i="11"/>
  <c r="AF480" i="11" s="1"/>
  <c r="AL480" i="11" s="1"/>
  <c r="AD635" i="11"/>
  <c r="AF635" i="11" s="1"/>
  <c r="AL635" i="11" s="1"/>
  <c r="AD751" i="11"/>
  <c r="AF751" i="11" s="1"/>
  <c r="AL751" i="11" s="1"/>
  <c r="E58" i="7"/>
  <c r="E62" i="7"/>
  <c r="E65" i="7"/>
  <c r="E49" i="7"/>
  <c r="E94" i="7"/>
  <c r="E162" i="7"/>
  <c r="E161" i="11" s="1"/>
  <c r="E134" i="7"/>
  <c r="E123" i="7"/>
  <c r="E187" i="7"/>
  <c r="E186" i="11" s="1"/>
  <c r="E207" i="7"/>
  <c r="E206" i="11" s="1"/>
  <c r="E165" i="7"/>
  <c r="E164" i="11" s="1"/>
  <c r="E126" i="7"/>
  <c r="E159" i="7"/>
  <c r="E158" i="11" s="1"/>
  <c r="E106" i="7"/>
  <c r="E124" i="7"/>
  <c r="E137" i="7"/>
  <c r="E148" i="7"/>
  <c r="E147" i="11" s="1"/>
  <c r="E128" i="7"/>
  <c r="AL31" i="11"/>
  <c r="AL103" i="11"/>
  <c r="AL213" i="11"/>
  <c r="AL194" i="11"/>
  <c r="AD484" i="11"/>
  <c r="AF484" i="11" s="1"/>
  <c r="AL484" i="11" s="1"/>
  <c r="AD516" i="11"/>
  <c r="AD483" i="11"/>
  <c r="AF483" i="11" s="1"/>
  <c r="AL483" i="11" s="1"/>
  <c r="AD515" i="11"/>
  <c r="AF515" i="11" s="1"/>
  <c r="AL515" i="11" s="1"/>
  <c r="AD556" i="11"/>
  <c r="AD535" i="11"/>
  <c r="AF535" i="11" s="1"/>
  <c r="AL535" i="11" s="1"/>
  <c r="AD561" i="11"/>
  <c r="AL221" i="11"/>
  <c r="AL235" i="11"/>
  <c r="AL336" i="11"/>
  <c r="AD446" i="11"/>
  <c r="AF446" i="11" s="1"/>
  <c r="AL446" i="11" s="1"/>
  <c r="AD571" i="11"/>
  <c r="AF571" i="11" s="1"/>
  <c r="AL571" i="11" s="1"/>
  <c r="AL163" i="11"/>
  <c r="AL198" i="11"/>
  <c r="AL329" i="11"/>
  <c r="AD542" i="11"/>
  <c r="AD403" i="11"/>
  <c r="AF403" i="11" s="1"/>
  <c r="AL403" i="11" s="1"/>
  <c r="AD424" i="11"/>
  <c r="AF424" i="11" s="1"/>
  <c r="AL424" i="11" s="1"/>
  <c r="AD477" i="11"/>
  <c r="AD568" i="11"/>
  <c r="AF568" i="11" s="1"/>
  <c r="AL568" i="11" s="1"/>
  <c r="AD677" i="11"/>
  <c r="AF677" i="11" s="1"/>
  <c r="AL677" i="11" s="1"/>
  <c r="AD720" i="11"/>
  <c r="AF720" i="11" s="1"/>
  <c r="AL720" i="11" s="1"/>
  <c r="AD481" i="11"/>
  <c r="J396" i="11"/>
  <c r="AD656" i="11"/>
  <c r="AF656" i="11" s="1"/>
  <c r="AL656" i="11" s="1"/>
  <c r="AL141" i="11"/>
  <c r="AD725" i="11"/>
  <c r="AF725" i="11" s="1"/>
  <c r="AL725" i="11" s="1"/>
  <c r="AD634" i="11"/>
  <c r="AF634" i="11" s="1"/>
  <c r="AL634" i="11" s="1"/>
  <c r="AL296" i="11"/>
  <c r="AD458" i="11"/>
  <c r="AF458" i="11" s="1"/>
  <c r="AL458" i="11" s="1"/>
  <c r="AD416" i="11"/>
  <c r="AF416" i="11" s="1"/>
  <c r="AL416" i="11" s="1"/>
  <c r="AD473" i="11"/>
  <c r="AD689" i="11"/>
  <c r="AF689" i="11" s="1"/>
  <c r="AL689" i="11" s="1"/>
  <c r="AD472" i="11"/>
  <c r="AF472" i="11" s="1"/>
  <c r="AL472" i="11" s="1"/>
  <c r="J397" i="11"/>
  <c r="J526" i="11"/>
  <c r="J654" i="11"/>
  <c r="AL355" i="11"/>
  <c r="AD434" i="11"/>
  <c r="AF434" i="11" s="1"/>
  <c r="AL434" i="11" s="1"/>
  <c r="AD619" i="11"/>
  <c r="AF619" i="11" s="1"/>
  <c r="AL619" i="11" s="1"/>
  <c r="AL280" i="11"/>
  <c r="AD632" i="11"/>
  <c r="AD714" i="11"/>
  <c r="AF714" i="11" s="1"/>
  <c r="AL714" i="11" s="1"/>
  <c r="AD738" i="11"/>
  <c r="AF738" i="11" s="1"/>
  <c r="AL738" i="11" s="1"/>
  <c r="AL142" i="11"/>
  <c r="AD686" i="11"/>
  <c r="AF686" i="11" s="1"/>
  <c r="AL686" i="11" s="1"/>
  <c r="AL250" i="11"/>
  <c r="AD417" i="11"/>
  <c r="AF417" i="11" s="1"/>
  <c r="AL417" i="11" s="1"/>
  <c r="AD400" i="11"/>
  <c r="AF400" i="11" s="1"/>
  <c r="AL400" i="11" s="1"/>
  <c r="AD544" i="11"/>
  <c r="AF544" i="11" s="1"/>
  <c r="AL544" i="11" s="1"/>
  <c r="AL100" i="11"/>
  <c r="AD652" i="11"/>
  <c r="AF652" i="11" s="1"/>
  <c r="AL652" i="11" s="1"/>
  <c r="AL94" i="11"/>
  <c r="AD585" i="11"/>
  <c r="AF585" i="11" s="1"/>
  <c r="AL585" i="11" s="1"/>
  <c r="J405" i="11"/>
  <c r="AD533" i="11"/>
  <c r="AF533" i="11" s="1"/>
  <c r="AL533" i="11" s="1"/>
  <c r="AD623" i="11"/>
  <c r="AF623" i="11" s="1"/>
  <c r="AL623" i="11" s="1"/>
  <c r="AL143" i="11"/>
  <c r="AD422" i="11"/>
  <c r="AF422" i="11" s="1"/>
  <c r="AL422" i="11" s="1"/>
  <c r="AD646" i="11"/>
  <c r="AF646" i="11" s="1"/>
  <c r="AL646" i="11" s="1"/>
  <c r="AD474" i="11"/>
  <c r="AF474" i="11" s="1"/>
  <c r="AL474" i="11" s="1"/>
  <c r="AL209" i="11"/>
  <c r="AD531" i="11"/>
  <c r="AF531" i="11" s="1"/>
  <c r="AL531" i="11" s="1"/>
  <c r="J406" i="11"/>
  <c r="J535" i="11"/>
  <c r="J663" i="11"/>
  <c r="AD455" i="11"/>
  <c r="AF387" i="11"/>
  <c r="AL387" i="11" s="1"/>
  <c r="AD679" i="11"/>
  <c r="AD733" i="11"/>
  <c r="AF733" i="11" s="1"/>
  <c r="AL733" i="11" s="1"/>
  <c r="AL181" i="11"/>
  <c r="AD396" i="11"/>
  <c r="AF396" i="11" s="1"/>
  <c r="AL396" i="11" s="1"/>
  <c r="AD475" i="11"/>
  <c r="AD505" i="11"/>
  <c r="AL23" i="11"/>
  <c r="AD440" i="11"/>
  <c r="AF440" i="11" s="1"/>
  <c r="AL440" i="11" s="1"/>
  <c r="AD630" i="11"/>
  <c r="AF630" i="11" s="1"/>
  <c r="AL630" i="11" s="1"/>
  <c r="AL357" i="11"/>
  <c r="AD415" i="11"/>
  <c r="AD592" i="11"/>
  <c r="AF592" i="11" s="1"/>
  <c r="AL592" i="11" s="1"/>
  <c r="AL276" i="11"/>
  <c r="AD565" i="11"/>
  <c r="AF565" i="11" s="1"/>
  <c r="AL565" i="11" s="1"/>
  <c r="AD642" i="11"/>
  <c r="AF642" i="11" s="1"/>
  <c r="AL642" i="11" s="1"/>
  <c r="AD618" i="11"/>
  <c r="AF618" i="11" s="1"/>
  <c r="AL618" i="11" s="1"/>
  <c r="AD640" i="11"/>
  <c r="AF640" i="11" s="1"/>
  <c r="AL640" i="11" s="1"/>
  <c r="AD699" i="11"/>
  <c r="AF699" i="11" s="1"/>
  <c r="AL699" i="11" s="1"/>
  <c r="AD688" i="11"/>
  <c r="AF688" i="11" s="1"/>
  <c r="AL688" i="11" s="1"/>
  <c r="AD713" i="11"/>
  <c r="AF713" i="11" s="1"/>
  <c r="AL713" i="11" s="1"/>
  <c r="AD588" i="11"/>
  <c r="AL255" i="11"/>
  <c r="E177" i="7"/>
  <c r="E176" i="11" s="1"/>
  <c r="J462" i="11"/>
  <c r="J590" i="11"/>
  <c r="J718" i="11"/>
  <c r="AD575" i="11"/>
  <c r="AF575" i="11" s="1"/>
  <c r="AL575" i="11" s="1"/>
  <c r="AD614" i="11"/>
  <c r="AF614" i="11" s="1"/>
  <c r="AL614" i="11" s="1"/>
  <c r="AD682" i="11"/>
  <c r="AF682" i="11" s="1"/>
  <c r="AL682" i="11" s="1"/>
  <c r="AL27" i="11"/>
  <c r="AD557" i="11"/>
  <c r="AF557" i="11" s="1"/>
  <c r="AL557" i="11" s="1"/>
  <c r="AD681" i="11"/>
  <c r="AF681" i="11" s="1"/>
  <c r="AL681" i="11" s="1"/>
  <c r="AD555" i="11"/>
  <c r="AF555" i="11" s="1"/>
  <c r="AL555" i="11" s="1"/>
  <c r="J386" i="11"/>
  <c r="AD410" i="11"/>
  <c r="AD624" i="11"/>
  <c r="AD645" i="11"/>
  <c r="AF645" i="11" s="1"/>
  <c r="AL645" i="11" s="1"/>
  <c r="AD741" i="11"/>
  <c r="AF741" i="11" s="1"/>
  <c r="AL741" i="11" s="1"/>
  <c r="AD687" i="11"/>
  <c r="AF687" i="11" s="1"/>
  <c r="AL687" i="11" s="1"/>
  <c r="AD703" i="11"/>
  <c r="AF703" i="11" s="1"/>
  <c r="AL703" i="11" s="1"/>
  <c r="AD742" i="11"/>
  <c r="AF742" i="11" s="1"/>
  <c r="AL742" i="11" s="1"/>
  <c r="AD509" i="11"/>
  <c r="AF509" i="11" s="1"/>
  <c r="AL509" i="11" s="1"/>
  <c r="J388" i="11"/>
  <c r="J471" i="11"/>
  <c r="J599" i="11"/>
  <c r="J727" i="11"/>
  <c r="J2" i="11"/>
  <c r="E3" i="7"/>
  <c r="AL55" i="11"/>
  <c r="AF654" i="11"/>
  <c r="AL654" i="11" s="1"/>
  <c r="AL155" i="11"/>
  <c r="R329" i="7"/>
  <c r="AF722" i="11"/>
  <c r="AL722" i="11" s="1"/>
  <c r="R57" i="7"/>
  <c r="R138" i="7"/>
  <c r="R227" i="7"/>
  <c r="R741" i="7"/>
  <c r="AF411" i="11"/>
  <c r="AL411" i="11" s="1"/>
  <c r="R672" i="7"/>
  <c r="AF425" i="11"/>
  <c r="AL425" i="11" s="1"/>
  <c r="R180" i="7"/>
  <c r="AF490" i="11"/>
  <c r="AL490" i="11" s="1"/>
  <c r="AF672" i="11"/>
  <c r="AL672" i="11" s="1"/>
  <c r="AL376" i="11"/>
  <c r="AF698" i="11"/>
  <c r="AL698" i="11" s="1"/>
  <c r="AF462" i="11"/>
  <c r="AL462" i="11" s="1"/>
  <c r="R733" i="7"/>
  <c r="AL165" i="11"/>
  <c r="AF528" i="11"/>
  <c r="AL528" i="11" s="1"/>
  <c r="R114" i="7"/>
  <c r="R100" i="7"/>
  <c r="AD459" i="11"/>
  <c r="AF459" i="11" s="1"/>
  <c r="AL459" i="11" s="1"/>
  <c r="AG631" i="11"/>
  <c r="R632" i="7"/>
  <c r="AD457" i="11"/>
  <c r="AL252" i="11"/>
  <c r="AF728" i="11"/>
  <c r="AL728" i="11" s="1"/>
  <c r="AD429" i="11"/>
  <c r="AF429" i="11" s="1"/>
  <c r="AL429" i="11" s="1"/>
  <c r="AL363" i="11"/>
  <c r="AL176" i="11"/>
  <c r="AL248" i="11"/>
  <c r="AD412" i="11"/>
  <c r="AG609" i="11"/>
  <c r="R610" i="7"/>
  <c r="AL371" i="11"/>
  <c r="AL227" i="11"/>
  <c r="AL157" i="11"/>
  <c r="AD695" i="11"/>
  <c r="AF695" i="11" s="1"/>
  <c r="AL695" i="11" s="1"/>
  <c r="AD401" i="11"/>
  <c r="AF401" i="11" s="1"/>
  <c r="AL401" i="11" s="1"/>
  <c r="AD486" i="11"/>
  <c r="AF486" i="11" s="1"/>
  <c r="AL486" i="11" s="1"/>
  <c r="AL322" i="11"/>
  <c r="AG684" i="11"/>
  <c r="R685" i="7"/>
  <c r="AG625" i="11"/>
  <c r="R626" i="7"/>
  <c r="R96" i="7"/>
  <c r="AF668" i="11"/>
  <c r="AL668" i="11" s="1"/>
  <c r="AL321" i="11"/>
  <c r="AD442" i="11"/>
  <c r="AL327" i="11"/>
  <c r="AD674" i="11"/>
  <c r="AF674" i="11" s="1"/>
  <c r="AL674" i="11" s="1"/>
  <c r="AD408" i="11"/>
  <c r="AF408" i="11" s="1"/>
  <c r="AL408" i="11" s="1"/>
  <c r="AF445" i="11"/>
  <c r="AL445" i="11" s="1"/>
  <c r="AL190" i="11"/>
  <c r="AG599" i="11"/>
  <c r="R600" i="7"/>
  <c r="AC726" i="11"/>
  <c r="AD605" i="11"/>
  <c r="AF605" i="11" s="1"/>
  <c r="AL605" i="11" s="1"/>
  <c r="H776" i="10"/>
  <c r="G776" i="10"/>
  <c r="AD638" i="11"/>
  <c r="AF638" i="11" s="1"/>
  <c r="AL638" i="11" s="1"/>
  <c r="AG596" i="11"/>
  <c r="R597" i="7"/>
  <c r="G782" i="10"/>
  <c r="H782" i="10"/>
  <c r="H784" i="10"/>
  <c r="G784" i="10"/>
  <c r="R740" i="7"/>
  <c r="AD492" i="11"/>
  <c r="AF492" i="11" s="1"/>
  <c r="AL492" i="11" s="1"/>
  <c r="AL259" i="11"/>
  <c r="AF413" i="11"/>
  <c r="AL413" i="11" s="1"/>
  <c r="AF517" i="11"/>
  <c r="AL517" i="11" s="1"/>
  <c r="AL264" i="11"/>
  <c r="AD389" i="11"/>
  <c r="AF389" i="11" s="1"/>
  <c r="AL389" i="11" s="1"/>
  <c r="H790" i="10"/>
  <c r="G790" i="10"/>
  <c r="AL25" i="11"/>
  <c r="R520" i="7"/>
  <c r="AG519" i="11"/>
  <c r="AG604" i="11"/>
  <c r="R605" i="7"/>
  <c r="AG721" i="11"/>
  <c r="R722" i="7"/>
  <c r="H792" i="10"/>
  <c r="G792" i="10"/>
  <c r="AD651" i="11"/>
  <c r="AF651" i="11" s="1"/>
  <c r="AL651" i="11" s="1"/>
  <c r="AD507" i="11"/>
  <c r="AF507" i="11" s="1"/>
  <c r="AL507" i="11" s="1"/>
  <c r="AD527" i="11"/>
  <c r="AF437" i="11"/>
  <c r="AL437" i="11" s="1"/>
  <c r="H760" i="10"/>
  <c r="G760" i="10"/>
  <c r="G789" i="10"/>
  <c r="H789" i="10"/>
  <c r="AD587" i="11"/>
  <c r="AF587" i="11" s="1"/>
  <c r="AL587" i="11" s="1"/>
  <c r="AD653" i="11"/>
  <c r="AF653" i="11" s="1"/>
  <c r="AL653" i="11" s="1"/>
  <c r="AL316" i="11"/>
  <c r="H763" i="10"/>
  <c r="G763" i="10"/>
  <c r="AD697" i="11"/>
  <c r="AF697" i="11" s="1"/>
  <c r="AL697" i="11" s="1"/>
  <c r="AD750" i="11"/>
  <c r="AF750" i="11" s="1"/>
  <c r="AL750" i="11" s="1"/>
  <c r="R512" i="7"/>
  <c r="AG511" i="11"/>
  <c r="AL212" i="11"/>
  <c r="AL324" i="11"/>
  <c r="H769" i="10"/>
  <c r="G769" i="10"/>
  <c r="AD611" i="11"/>
  <c r="AF611" i="11" s="1"/>
  <c r="AL611" i="11" s="1"/>
  <c r="H781" i="10"/>
  <c r="G781" i="10"/>
  <c r="G783" i="10"/>
  <c r="H783" i="10"/>
  <c r="R691" i="7"/>
  <c r="AD433" i="11"/>
  <c r="AF433" i="11" s="1"/>
  <c r="AL433" i="11" s="1"/>
  <c r="H798" i="10"/>
  <c r="G798" i="10"/>
  <c r="R107" i="7"/>
  <c r="AL344" i="11"/>
  <c r="AC492" i="11"/>
  <c r="AF453" i="11"/>
  <c r="AL453" i="11" s="1"/>
  <c r="AL301" i="11"/>
  <c r="AD597" i="11"/>
  <c r="AF597" i="11" s="1"/>
  <c r="AL597" i="11" s="1"/>
  <c r="AD627" i="11"/>
  <c r="AF627" i="11" s="1"/>
  <c r="AL627" i="11" s="1"/>
  <c r="AD702" i="11"/>
  <c r="AF702" i="11" s="1"/>
  <c r="AL702" i="11" s="1"/>
  <c r="R407" i="7"/>
  <c r="AG406" i="11"/>
  <c r="AG666" i="11"/>
  <c r="R667" i="7"/>
  <c r="R723" i="7"/>
  <c r="AG722" i="11"/>
  <c r="AL217" i="11"/>
  <c r="AF752" i="11"/>
  <c r="AL752" i="11" s="1"/>
  <c r="AF421" i="11"/>
  <c r="AL421" i="11" s="1"/>
  <c r="AF503" i="11"/>
  <c r="AL503" i="11" s="1"/>
  <c r="AF675" i="11"/>
  <c r="AL675" i="11" s="1"/>
  <c r="AD616" i="11"/>
  <c r="AD591" i="11"/>
  <c r="AF591" i="11" s="1"/>
  <c r="AL591" i="11" s="1"/>
  <c r="AL240" i="11"/>
  <c r="AD599" i="11"/>
  <c r="AF599" i="11" s="1"/>
  <c r="AL599" i="11" s="1"/>
  <c r="AD731" i="11"/>
  <c r="AF731" i="11" s="1"/>
  <c r="AL731" i="11" s="1"/>
  <c r="R271" i="7"/>
  <c r="AG738" i="11"/>
  <c r="R739" i="7"/>
  <c r="AG620" i="11"/>
  <c r="R621" i="7"/>
  <c r="AG689" i="11"/>
  <c r="R690" i="7"/>
  <c r="R79" i="7"/>
  <c r="AL139" i="11"/>
  <c r="AD744" i="11"/>
  <c r="AF744" i="11" s="1"/>
  <c r="AL744" i="11" s="1"/>
  <c r="AF636" i="11"/>
  <c r="AL636" i="11" s="1"/>
  <c r="AL170" i="11"/>
  <c r="AF617" i="11"/>
  <c r="AL617" i="11" s="1"/>
  <c r="AF719" i="11"/>
  <c r="AL719" i="11" s="1"/>
  <c r="AL175" i="11"/>
  <c r="AL349" i="11"/>
  <c r="H800" i="10"/>
  <c r="G800" i="10"/>
  <c r="AD420" i="11"/>
  <c r="AD603" i="11"/>
  <c r="AF603" i="11" s="1"/>
  <c r="AL603" i="11" s="1"/>
  <c r="G765" i="10"/>
  <c r="H765" i="10"/>
  <c r="AD691" i="11"/>
  <c r="AF691" i="11" s="1"/>
  <c r="AL691" i="11" s="1"/>
  <c r="AL150" i="11"/>
  <c r="AD607" i="11"/>
  <c r="AF607" i="11" s="1"/>
  <c r="AL607" i="11" s="1"/>
  <c r="AD606" i="11"/>
  <c r="AF606" i="11" s="1"/>
  <c r="AL606" i="11" s="1"/>
  <c r="R313" i="7"/>
  <c r="G773" i="10"/>
  <c r="H773" i="10"/>
  <c r="AG658" i="11"/>
  <c r="R659" i="7"/>
  <c r="AG593" i="11"/>
  <c r="R594" i="7"/>
  <c r="H778" i="10"/>
  <c r="G778" i="10"/>
  <c r="AL35" i="11"/>
  <c r="H768" i="10"/>
  <c r="G768" i="10"/>
  <c r="AD711" i="11"/>
  <c r="R326" i="7"/>
  <c r="R611" i="7"/>
  <c r="AC486" i="11"/>
  <c r="AG641" i="11"/>
  <c r="R642" i="7"/>
  <c r="R481" i="7"/>
  <c r="AG480" i="11"/>
  <c r="AL42" i="11"/>
  <c r="R250" i="7"/>
  <c r="R463" i="7"/>
  <c r="AG462" i="11"/>
  <c r="AD584" i="11"/>
  <c r="AF584" i="11" s="1"/>
  <c r="AL584" i="11" s="1"/>
  <c r="AL234" i="11"/>
  <c r="AF594" i="11"/>
  <c r="AL594" i="11" s="1"/>
  <c r="AF740" i="11"/>
  <c r="AL740" i="11" s="1"/>
  <c r="R303" i="7"/>
  <c r="R361" i="7"/>
  <c r="R266" i="7"/>
  <c r="R289" i="7"/>
  <c r="AL286" i="11"/>
  <c r="R431" i="7"/>
  <c r="AG430" i="11"/>
  <c r="R225" i="7"/>
  <c r="AL354" i="11"/>
  <c r="R232" i="7"/>
  <c r="AD639" i="11"/>
  <c r="AL326" i="11"/>
  <c r="AG663" i="11"/>
  <c r="R664" i="7"/>
  <c r="AL173" i="11"/>
  <c r="AG676" i="11"/>
  <c r="R677" i="7"/>
  <c r="AG644" i="11"/>
  <c r="R645" i="7"/>
  <c r="R675" i="7"/>
  <c r="AG612" i="11"/>
  <c r="R613" i="7"/>
  <c r="AL238" i="11"/>
  <c r="AG633" i="11"/>
  <c r="R634" i="7"/>
  <c r="R651" i="7"/>
  <c r="AG702" i="11"/>
  <c r="R703" i="7"/>
  <c r="R700" i="7"/>
  <c r="AG699" i="11"/>
  <c r="R742" i="7"/>
  <c r="AG741" i="11"/>
  <c r="AD685" i="11"/>
  <c r="AF685" i="11" s="1"/>
  <c r="AL685" i="11" s="1"/>
  <c r="R196" i="7"/>
  <c r="R253" i="7"/>
  <c r="AC621" i="11"/>
  <c r="AD621" i="11"/>
  <c r="R123" i="7"/>
  <c r="AL99" i="11"/>
  <c r="AC501" i="11"/>
  <c r="R628" i="7"/>
  <c r="AC655" i="11"/>
  <c r="AL168" i="11"/>
  <c r="AL359" i="11"/>
  <c r="AF485" i="11"/>
  <c r="AL485" i="11" s="1"/>
  <c r="AF718" i="11"/>
  <c r="AL718" i="11" s="1"/>
  <c r="AL154" i="11"/>
  <c r="R255" i="7"/>
  <c r="AL350" i="11"/>
  <c r="R170" i="7"/>
  <c r="R314" i="7"/>
  <c r="AD615" i="11"/>
  <c r="AG710" i="11"/>
  <c r="R711" i="7"/>
  <c r="R240" i="7"/>
  <c r="AG657" i="11"/>
  <c r="R658" i="7"/>
  <c r="AL196" i="11"/>
  <c r="AL312" i="11"/>
  <c r="R162" i="7"/>
  <c r="R496" i="7"/>
  <c r="AG495" i="11"/>
  <c r="R182" i="7"/>
  <c r="R635" i="7"/>
  <c r="R224" i="7"/>
  <c r="R235" i="7"/>
  <c r="R471" i="7"/>
  <c r="AG470" i="11"/>
  <c r="R603" i="7"/>
  <c r="AG580" i="11"/>
  <c r="R581" i="7"/>
  <c r="R719" i="7"/>
  <c r="AG718" i="11"/>
  <c r="AL229" i="11"/>
  <c r="AC637" i="11"/>
  <c r="AG668" i="11"/>
  <c r="R669" i="7"/>
  <c r="AC605" i="11"/>
  <c r="AG652" i="11"/>
  <c r="R653" i="7"/>
  <c r="AG692" i="11"/>
  <c r="R693" i="7"/>
  <c r="R425" i="7"/>
  <c r="AG424" i="11"/>
  <c r="R248" i="7"/>
  <c r="AG681" i="11"/>
  <c r="R682" i="7"/>
  <c r="AL96" i="11"/>
  <c r="AL373" i="11"/>
  <c r="AD511" i="11"/>
  <c r="AG494" i="11"/>
  <c r="AL368" i="11"/>
  <c r="AL189" i="11"/>
  <c r="AL315" i="11"/>
  <c r="AF551" i="11"/>
  <c r="AL551" i="11" s="1"/>
  <c r="AF664" i="11"/>
  <c r="AL664" i="11" s="1"/>
  <c r="R281" i="7"/>
  <c r="R317" i="7"/>
  <c r="AG647" i="11"/>
  <c r="R648" i="7"/>
  <c r="AL381" i="11"/>
  <c r="R300" i="7"/>
  <c r="AD385" i="11"/>
  <c r="AF385" i="11" s="1"/>
  <c r="AL385" i="11" s="1"/>
  <c r="AL346" i="11"/>
  <c r="R447" i="7"/>
  <c r="AG446" i="11"/>
  <c r="R492" i="7"/>
  <c r="AG491" i="11"/>
  <c r="R524" i="7"/>
  <c r="AG594" i="11"/>
  <c r="R595" i="7"/>
  <c r="R296" i="7"/>
  <c r="AD436" i="11"/>
  <c r="AF436" i="11" s="1"/>
  <c r="AL436" i="11" s="1"/>
  <c r="R282" i="7"/>
  <c r="AC391" i="11"/>
  <c r="R529" i="7"/>
  <c r="AD586" i="11"/>
  <c r="AG687" i="11"/>
  <c r="R688" i="7"/>
  <c r="R111" i="7"/>
  <c r="AD641" i="11"/>
  <c r="AF641" i="11" s="1"/>
  <c r="AL641" i="11" s="1"/>
  <c r="AG673" i="11"/>
  <c r="R674" i="7"/>
  <c r="AG679" i="11"/>
  <c r="R680" i="7"/>
  <c r="AG639" i="11"/>
  <c r="R640" i="7"/>
  <c r="R479" i="7"/>
  <c r="AG478" i="11"/>
  <c r="AD629" i="11"/>
  <c r="AD701" i="11"/>
  <c r="AF701" i="11" s="1"/>
  <c r="AL701" i="11" s="1"/>
  <c r="AD746" i="11"/>
  <c r="AF746" i="11" s="1"/>
  <c r="AL746" i="11" s="1"/>
  <c r="R259" i="7"/>
  <c r="AD663" i="11"/>
  <c r="AF663" i="11" s="1"/>
  <c r="AL663" i="11" s="1"/>
  <c r="AD749" i="11"/>
  <c r="AF749" i="11" s="1"/>
  <c r="AL749" i="11" s="1"/>
  <c r="AD700" i="11"/>
  <c r="AF700" i="11" s="1"/>
  <c r="AL700" i="11" s="1"/>
  <c r="AG579" i="11"/>
  <c r="R580" i="7"/>
  <c r="AC397" i="11"/>
  <c r="R120" i="7"/>
  <c r="AL131" i="11"/>
  <c r="AG502" i="11"/>
  <c r="AD680" i="11"/>
  <c r="AF680" i="11" s="1"/>
  <c r="AL680" i="11" s="1"/>
  <c r="AL114" i="11"/>
  <c r="AF469" i="11"/>
  <c r="AL469" i="11" s="1"/>
  <c r="AF717" i="11"/>
  <c r="AL717" i="11" s="1"/>
  <c r="AF709" i="11"/>
  <c r="AL709" i="11" s="1"/>
  <c r="AF432" i="11"/>
  <c r="AL432" i="11" s="1"/>
  <c r="AF451" i="11"/>
  <c r="AL451" i="11" s="1"/>
  <c r="R358" i="7"/>
  <c r="R233" i="7"/>
  <c r="AL256" i="11"/>
  <c r="AL272" i="11"/>
  <c r="AC597" i="11"/>
  <c r="R254" i="7"/>
  <c r="R716" i="7"/>
  <c r="AG715" i="11"/>
  <c r="R237" i="7"/>
  <c r="AD541" i="11"/>
  <c r="AF541" i="11" s="1"/>
  <c r="AL541" i="11" s="1"/>
  <c r="AD393" i="11"/>
  <c r="AD596" i="11"/>
  <c r="AF596" i="11" s="1"/>
  <c r="AL596" i="11" s="1"/>
  <c r="R258" i="7"/>
  <c r="AL178" i="11"/>
  <c r="AL304" i="11"/>
  <c r="AD608" i="11"/>
  <c r="AF608" i="11" s="1"/>
  <c r="AL608" i="11" s="1"/>
  <c r="AD655" i="11"/>
  <c r="AF655" i="11" s="1"/>
  <c r="AL655" i="11" s="1"/>
  <c r="R297" i="7"/>
  <c r="AD593" i="11"/>
  <c r="AL330" i="11"/>
  <c r="AG623" i="11"/>
  <c r="R624" i="7"/>
  <c r="AC591" i="11"/>
  <c r="R706" i="7"/>
  <c r="AG705" i="11"/>
  <c r="R154" i="7"/>
  <c r="AD465" i="11"/>
  <c r="AF465" i="11" s="1"/>
  <c r="AL465" i="11" s="1"/>
  <c r="AD418" i="11"/>
  <c r="AD659" i="11"/>
  <c r="AF659" i="11" s="1"/>
  <c r="AL659" i="11" s="1"/>
  <c r="AD694" i="11"/>
  <c r="AF694" i="11" s="1"/>
  <c r="AL694" i="11" s="1"/>
  <c r="AD726" i="11"/>
  <c r="AF726" i="11" s="1"/>
  <c r="AL726" i="11" s="1"/>
  <c r="AD580" i="11"/>
  <c r="R415" i="7"/>
  <c r="AG414" i="11"/>
  <c r="AL232" i="11"/>
  <c r="R650" i="7"/>
  <c r="AL294" i="11"/>
  <c r="AD514" i="11"/>
  <c r="AF514" i="11" s="1"/>
  <c r="AL514" i="11" s="1"/>
  <c r="AD747" i="11"/>
  <c r="AF747" i="11" s="1"/>
  <c r="AL747" i="11" s="1"/>
  <c r="AD739" i="11"/>
  <c r="AF739" i="11" s="1"/>
  <c r="AL739" i="11" s="1"/>
  <c r="AD705" i="11"/>
  <c r="AF705" i="11" s="1"/>
  <c r="AL705" i="11" s="1"/>
  <c r="AG665" i="11"/>
  <c r="R666" i="7"/>
  <c r="R344" i="7"/>
  <c r="AG707" i="11"/>
  <c r="R708" i="7"/>
  <c r="AL291" i="11"/>
  <c r="R264" i="7"/>
  <c r="AC436" i="11"/>
  <c r="AL171" i="11"/>
  <c r="AC749" i="11"/>
  <c r="AL307" i="11"/>
  <c r="AL293" i="11"/>
  <c r="AL284" i="11"/>
  <c r="AF477" i="11"/>
  <c r="AL477" i="11" s="1"/>
  <c r="AL319" i="11"/>
  <c r="AL365" i="11"/>
  <c r="AL310" i="11"/>
  <c r="AF552" i="11"/>
  <c r="AL552" i="11" s="1"/>
  <c r="AF683" i="11"/>
  <c r="AL683" i="11" s="1"/>
  <c r="R331" i="7"/>
  <c r="R178" i="7"/>
  <c r="AD667" i="11"/>
  <c r="AF667" i="11" s="1"/>
  <c r="AL667" i="11" s="1"/>
  <c r="AD522" i="11"/>
  <c r="AF522" i="11" s="1"/>
  <c r="AL522" i="11" s="1"/>
  <c r="AD598" i="11"/>
  <c r="AG615" i="11"/>
  <c r="R616" i="7"/>
  <c r="R261" i="7"/>
  <c r="R284" i="7"/>
  <c r="AD602" i="11"/>
  <c r="AF602" i="11" s="1"/>
  <c r="AL602" i="11" s="1"/>
  <c r="AL237" i="11"/>
  <c r="R269" i="7"/>
  <c r="AL242" i="11"/>
  <c r="R207" i="7"/>
  <c r="R582" i="7"/>
  <c r="AG581" i="11"/>
  <c r="AD650" i="11"/>
  <c r="AF650" i="11" s="1"/>
  <c r="AL650" i="11" s="1"/>
  <c r="R238" i="7"/>
  <c r="AL270" i="11"/>
  <c r="AG697" i="11"/>
  <c r="R698" i="7"/>
  <c r="AL298" i="11"/>
  <c r="AD612" i="11"/>
  <c r="AG655" i="11"/>
  <c r="R656" i="7"/>
  <c r="AG601" i="11"/>
  <c r="R602" i="7"/>
  <c r="R714" i="7"/>
  <c r="AD600" i="11"/>
  <c r="AF600" i="11" s="1"/>
  <c r="AL600" i="11" s="1"/>
  <c r="AG708" i="11"/>
  <c r="R709" i="7"/>
  <c r="AL247" i="11"/>
  <c r="AD637" i="11"/>
  <c r="R683" i="7"/>
  <c r="AD625" i="11"/>
  <c r="AF625" i="11" s="1"/>
  <c r="AL625" i="11" s="1"/>
  <c r="AL278" i="11"/>
  <c r="AC701" i="11"/>
  <c r="AD724" i="11"/>
  <c r="AF724" i="11" s="1"/>
  <c r="AL724" i="11" s="1"/>
  <c r="AD648" i="11"/>
  <c r="AF648" i="11" s="1"/>
  <c r="AL648" i="11" s="1"/>
  <c r="AD595" i="11"/>
  <c r="AF595" i="11" s="1"/>
  <c r="AL595" i="11" s="1"/>
  <c r="AD670" i="11"/>
  <c r="AF670" i="11" s="1"/>
  <c r="AL670" i="11" s="1"/>
  <c r="AD628" i="11"/>
  <c r="AF628" i="11" s="1"/>
  <c r="AL628" i="11" s="1"/>
  <c r="R561" i="7"/>
  <c r="AG607" i="11"/>
  <c r="R608" i="7"/>
  <c r="AL348" i="11"/>
  <c r="AD755" i="11"/>
  <c r="AF755" i="11" s="1"/>
  <c r="AL755" i="11" s="1"/>
  <c r="AD388" i="11"/>
  <c r="AL239" i="11"/>
  <c r="AF730" i="11"/>
  <c r="AL730" i="11" s="1"/>
  <c r="R502" i="7"/>
  <c r="AG501" i="11"/>
  <c r="R724" i="7"/>
  <c r="AG723" i="11"/>
  <c r="AG617" i="11"/>
  <c r="R618" i="7"/>
  <c r="AC615" i="11"/>
  <c r="AL285" i="11"/>
  <c r="AF510" i="11"/>
  <c r="AL510" i="11" s="1"/>
  <c r="AF734" i="11"/>
  <c r="AL734" i="11" s="1"/>
  <c r="AF723" i="11"/>
  <c r="AL723" i="11" s="1"/>
  <c r="AL303" i="11"/>
  <c r="AL320" i="11"/>
  <c r="AF754" i="11"/>
  <c r="AL754" i="11" s="1"/>
  <c r="AL167" i="11"/>
  <c r="AL179" i="11"/>
  <c r="AL257" i="11"/>
  <c r="AL302" i="11"/>
  <c r="AD449" i="11"/>
  <c r="AF449" i="11" s="1"/>
  <c r="AL449" i="11" s="1"/>
  <c r="AD678" i="11"/>
  <c r="AF678" i="11" s="1"/>
  <c r="AL678" i="11" s="1"/>
  <c r="R174" i="7"/>
  <c r="R252" i="7"/>
  <c r="R262" i="7"/>
  <c r="AC653" i="11"/>
  <c r="R188" i="7"/>
  <c r="R256" i="7"/>
  <c r="AD406" i="11"/>
  <c r="AF406" i="11" s="1"/>
  <c r="AL406" i="11" s="1"/>
  <c r="AL224" i="11"/>
  <c r="AD395" i="11"/>
  <c r="R574" i="7"/>
  <c r="AG573" i="11"/>
  <c r="AD452" i="11"/>
  <c r="AF452" i="11" s="1"/>
  <c r="AL452" i="11" s="1"/>
  <c r="R166" i="7"/>
  <c r="AL214" i="11"/>
  <c r="R242" i="7"/>
  <c r="R283" i="7"/>
  <c r="R516" i="7"/>
  <c r="AG515" i="11"/>
  <c r="R552" i="7"/>
  <c r="AG551" i="11"/>
  <c r="AC613" i="11"/>
  <c r="AL225" i="11"/>
  <c r="AD601" i="11"/>
  <c r="AD669" i="11"/>
  <c r="AF669" i="11" s="1"/>
  <c r="AL669" i="11" s="1"/>
  <c r="AD649" i="11"/>
  <c r="AF649" i="11" s="1"/>
  <c r="AL649" i="11" s="1"/>
  <c r="AC728" i="11"/>
  <c r="AD673" i="11"/>
  <c r="AF673" i="11" s="1"/>
  <c r="AL673" i="11" s="1"/>
  <c r="AL290" i="11"/>
  <c r="AD732" i="11"/>
  <c r="AF732" i="11" s="1"/>
  <c r="AL732" i="11" s="1"/>
  <c r="AG694" i="11"/>
  <c r="R695" i="7"/>
  <c r="R701" i="7"/>
  <c r="AG700" i="11"/>
  <c r="AL40" i="11"/>
  <c r="AL208" i="11"/>
  <c r="AL30" i="11"/>
  <c r="AL277" i="11"/>
  <c r="AL333" i="11"/>
  <c r="AF729" i="11"/>
  <c r="AL729" i="11" s="1"/>
  <c r="AL180" i="11"/>
  <c r="AL347" i="11"/>
  <c r="R158" i="7"/>
  <c r="R245" i="7"/>
  <c r="AD494" i="11"/>
  <c r="AF494" i="11" s="1"/>
  <c r="AL494" i="11" s="1"/>
  <c r="R348" i="7"/>
  <c r="R627" i="7"/>
  <c r="AG660" i="11"/>
  <c r="R661" i="7"/>
  <c r="R286" i="7"/>
  <c r="AL342" i="11"/>
  <c r="AD666" i="11"/>
  <c r="AF666" i="11" s="1"/>
  <c r="AL666" i="11" s="1"/>
  <c r="R251" i="7"/>
  <c r="AD525" i="11"/>
  <c r="AF525" i="11" s="1"/>
  <c r="AL525" i="11" s="1"/>
  <c r="AL311" i="11"/>
  <c r="AD631" i="11"/>
  <c r="AF631" i="11" s="1"/>
  <c r="AL631" i="11" s="1"/>
  <c r="R244" i="7"/>
  <c r="R274" i="7"/>
  <c r="R484" i="7"/>
  <c r="AD578" i="11"/>
  <c r="AF578" i="11" s="1"/>
  <c r="AL578" i="11" s="1"/>
  <c r="R504" i="7"/>
  <c r="R500" i="7"/>
  <c r="AG499" i="11"/>
  <c r="R534" i="7"/>
  <c r="AD633" i="11"/>
  <c r="AF633" i="11" s="1"/>
  <c r="AL633" i="11" s="1"/>
  <c r="AL226" i="11"/>
  <c r="R619" i="7"/>
  <c r="AL258" i="11"/>
  <c r="AD581" i="11"/>
  <c r="AF581" i="11" s="1"/>
  <c r="AL581" i="11" s="1"/>
  <c r="AD590" i="11"/>
  <c r="AF590" i="11" s="1"/>
  <c r="AL590" i="11" s="1"/>
  <c r="AD676" i="11"/>
  <c r="AF676" i="11" s="1"/>
  <c r="AL676" i="11" s="1"/>
  <c r="R726" i="7"/>
  <c r="AG725" i="11"/>
  <c r="AD626" i="11"/>
  <c r="AF626" i="11" s="1"/>
  <c r="AL626" i="11" s="1"/>
  <c r="AD439" i="11"/>
  <c r="AD622" i="11"/>
  <c r="AF622" i="11" s="1"/>
  <c r="AL622" i="11" s="1"/>
  <c r="AC661" i="11"/>
  <c r="AL374" i="11"/>
  <c r="AD604" i="11"/>
  <c r="AF604" i="11" s="1"/>
  <c r="AL604" i="11" s="1"/>
  <c r="AD662" i="11"/>
  <c r="AF662" i="11" s="1"/>
  <c r="AL662" i="11" s="1"/>
  <c r="AD613" i="11"/>
  <c r="AF613" i="11" s="1"/>
  <c r="AL613" i="11" s="1"/>
  <c r="AL334" i="11"/>
  <c r="X395" i="11"/>
  <c r="AF475" i="11"/>
  <c r="AL475" i="11" s="1"/>
  <c r="AF447" i="11"/>
  <c r="AL447" i="11" s="1"/>
  <c r="X464" i="11"/>
  <c r="AL380" i="11"/>
  <c r="AF529" i="11"/>
  <c r="AL529" i="11" s="1"/>
  <c r="X415" i="11"/>
  <c r="X504" i="11"/>
  <c r="X404" i="11"/>
  <c r="AF404" i="11" s="1"/>
  <c r="AL404" i="11" s="1"/>
  <c r="X478" i="11"/>
  <c r="AF478" i="11" s="1"/>
  <c r="AL478" i="11" s="1"/>
  <c r="X547" i="11"/>
  <c r="AF547" i="11" s="1"/>
  <c r="AL547" i="11" s="1"/>
  <c r="X579" i="11"/>
  <c r="AL138" i="11"/>
  <c r="AL378" i="11"/>
  <c r="X505" i="11"/>
  <c r="X479" i="11"/>
  <c r="X542" i="11"/>
  <c r="X463" i="11"/>
  <c r="X601" i="11"/>
  <c r="X695" i="11"/>
  <c r="AL24" i="11"/>
  <c r="AL182" i="11"/>
  <c r="AL364" i="11"/>
  <c r="X487" i="11"/>
  <c r="AF487" i="11" s="1"/>
  <c r="AL487" i="11" s="1"/>
  <c r="X524" i="11"/>
  <c r="X418" i="11"/>
  <c r="X500" i="11"/>
  <c r="X561" i="11"/>
  <c r="X558" i="11"/>
  <c r="X615" i="11"/>
  <c r="AL308" i="11"/>
  <c r="X545" i="11"/>
  <c r="X588" i="11"/>
  <c r="X629" i="11"/>
  <c r="X476" i="11"/>
  <c r="AF476" i="11" s="1"/>
  <c r="AL476" i="11" s="1"/>
  <c r="AL29" i="11"/>
  <c r="AL356" i="11"/>
  <c r="AL204" i="11"/>
  <c r="AL375" i="11"/>
  <c r="X448" i="11"/>
  <c r="AL241" i="11"/>
  <c r="X384" i="11"/>
  <c r="X468" i="11"/>
  <c r="AF468" i="11" s="1"/>
  <c r="AL468" i="11" s="1"/>
  <c r="X508" i="11"/>
  <c r="AF508" i="11" s="1"/>
  <c r="AL508" i="11" s="1"/>
  <c r="X580" i="11"/>
  <c r="X639" i="11"/>
  <c r="X393" i="11"/>
  <c r="X574" i="11"/>
  <c r="AF574" i="11" s="1"/>
  <c r="AL574" i="11" s="1"/>
  <c r="AL166" i="11"/>
  <c r="X442" i="11"/>
  <c r="X399" i="11"/>
  <c r="X566" i="11"/>
  <c r="X743" i="11"/>
  <c r="AL367" i="11"/>
  <c r="X394" i="11"/>
  <c r="X527" i="11"/>
  <c r="X609" i="11"/>
  <c r="X598" i="11"/>
  <c r="AL58" i="11"/>
  <c r="X391" i="11"/>
  <c r="AL325" i="11"/>
  <c r="X481" i="11"/>
  <c r="X537" i="11"/>
  <c r="AF537" i="11" s="1"/>
  <c r="AL537" i="11" s="1"/>
  <c r="X457" i="11"/>
  <c r="X516" i="11"/>
  <c r="X593" i="11"/>
  <c r="X526" i="11"/>
  <c r="X624" i="11"/>
  <c r="X632" i="11"/>
  <c r="X679" i="11"/>
  <c r="AL370" i="11"/>
  <c r="X548" i="11"/>
  <c r="AL289" i="11"/>
  <c r="X455" i="11"/>
  <c r="X439" i="11"/>
  <c r="AL172" i="11"/>
  <c r="AL292" i="11"/>
  <c r="AL124" i="11"/>
  <c r="AL253" i="11"/>
  <c r="X410" i="11"/>
  <c r="AL261" i="11"/>
  <c r="AL188" i="11"/>
  <c r="X388" i="11"/>
  <c r="X407" i="11"/>
  <c r="AF407" i="11" s="1"/>
  <c r="AL407" i="11" s="1"/>
  <c r="X564" i="11"/>
  <c r="X460" i="11"/>
  <c r="AF460" i="11" s="1"/>
  <c r="AL460" i="11" s="1"/>
  <c r="X519" i="11"/>
  <c r="X540" i="11"/>
  <c r="X612" i="11"/>
  <c r="X647" i="11"/>
  <c r="X711" i="11"/>
  <c r="X412" i="11"/>
  <c r="X444" i="11"/>
  <c r="X562" i="11"/>
  <c r="X420" i="11"/>
  <c r="AL151" i="11"/>
  <c r="AL245" i="11"/>
  <c r="X577" i="11"/>
  <c r="X450" i="11"/>
  <c r="X511" i="11"/>
  <c r="X556" i="11"/>
  <c r="X616" i="11"/>
  <c r="X671" i="11"/>
  <c r="X637" i="11"/>
  <c r="X586" i="11"/>
  <c r="X621" i="11"/>
  <c r="X470" i="11"/>
  <c r="AL164" i="11"/>
  <c r="AL207" i="11"/>
  <c r="X423" i="11"/>
  <c r="AL268" i="11"/>
  <c r="X405" i="11"/>
  <c r="AF405" i="11" s="1"/>
  <c r="AL405" i="11" s="1"/>
  <c r="X426" i="11"/>
  <c r="AF426" i="11" s="1"/>
  <c r="AL426" i="11" s="1"/>
  <c r="X473" i="11"/>
  <c r="X532" i="11"/>
  <c r="AL249" i="11"/>
  <c r="X569" i="11"/>
  <c r="X543" i="11"/>
  <c r="X735" i="11"/>
  <c r="X454" i="11"/>
  <c r="AF454" i="11" s="1"/>
  <c r="AL454" i="11" s="1"/>
  <c r="AL352" i="11"/>
  <c r="AL254" i="11"/>
  <c r="AL489" i="11"/>
  <c r="R371" i="7"/>
  <c r="R387" i="7"/>
  <c r="AG386" i="11"/>
  <c r="R374" i="7"/>
  <c r="R563" i="7"/>
  <c r="AG562" i="11"/>
  <c r="R443" i="7"/>
  <c r="AG442" i="11"/>
  <c r="R489" i="7"/>
  <c r="AG488" i="11"/>
  <c r="R570" i="7"/>
  <c r="AG569" i="11"/>
  <c r="R380" i="7"/>
  <c r="R388" i="7"/>
  <c r="AG387" i="11"/>
  <c r="R396" i="7"/>
  <c r="AG395" i="11"/>
  <c r="R428" i="7"/>
  <c r="AG427" i="11"/>
  <c r="R583" i="7"/>
  <c r="AG582" i="11"/>
  <c r="R406" i="7"/>
  <c r="AG405" i="11"/>
  <c r="R531" i="7"/>
  <c r="AG530" i="11"/>
  <c r="R482" i="7"/>
  <c r="AG481" i="11"/>
  <c r="R490" i="7"/>
  <c r="AG489" i="11"/>
  <c r="R434" i="7"/>
  <c r="AG433" i="11"/>
  <c r="R584" i="7"/>
  <c r="AG583" i="11"/>
  <c r="R720" i="7"/>
  <c r="AG719" i="11"/>
  <c r="R376" i="7"/>
  <c r="R221" i="7"/>
  <c r="R538" i="7"/>
  <c r="AG537" i="11"/>
  <c r="R307" i="7"/>
  <c r="R354" i="7"/>
  <c r="R470" i="7"/>
  <c r="AG469" i="11"/>
  <c r="R462" i="7"/>
  <c r="AG461" i="11"/>
  <c r="R476" i="7"/>
  <c r="AG475" i="11"/>
  <c r="AG606" i="11"/>
  <c r="R607" i="7"/>
  <c r="R735" i="7"/>
  <c r="AG734" i="11"/>
  <c r="R696" i="7"/>
  <c r="AG695" i="11"/>
  <c r="R318" i="7"/>
  <c r="R333" i="7"/>
  <c r="R362" i="7"/>
  <c r="R389" i="7"/>
  <c r="AG388" i="11"/>
  <c r="R448" i="7"/>
  <c r="AG447" i="11"/>
  <c r="R410" i="7"/>
  <c r="AG409" i="11"/>
  <c r="R185" i="7"/>
  <c r="AG642" i="11"/>
  <c r="R643" i="7"/>
  <c r="R190" i="7"/>
  <c r="R208" i="7"/>
  <c r="R424" i="7"/>
  <c r="AG423" i="11"/>
  <c r="R426" i="7"/>
  <c r="AG425" i="11"/>
  <c r="R430" i="7"/>
  <c r="AG429" i="11"/>
  <c r="R461" i="7"/>
  <c r="AG460" i="11"/>
  <c r="R497" i="7"/>
  <c r="AG496" i="11"/>
  <c r="R468" i="7"/>
  <c r="AG467" i="11"/>
  <c r="R177" i="7"/>
  <c r="R220" i="7"/>
  <c r="R189" i="7"/>
  <c r="R458" i="7"/>
  <c r="AG457" i="11"/>
  <c r="R509" i="7"/>
  <c r="AG508" i="11"/>
  <c r="R532" i="7"/>
  <c r="AG531" i="11"/>
  <c r="R559" i="7"/>
  <c r="AG558" i="11"/>
  <c r="AG662" i="11"/>
  <c r="R663" i="7"/>
  <c r="AG716" i="11"/>
  <c r="R717" i="7"/>
  <c r="R548" i="7"/>
  <c r="AG547" i="11"/>
  <c r="AG678" i="11"/>
  <c r="R679" i="7"/>
  <c r="R209" i="7"/>
  <c r="R214" i="7"/>
  <c r="R210" i="7"/>
  <c r="R338" i="7"/>
  <c r="R364" i="7"/>
  <c r="R377" i="7"/>
  <c r="R408" i="7"/>
  <c r="AG407" i="11"/>
  <c r="R472" i="7"/>
  <c r="AG471" i="11"/>
  <c r="R539" i="7"/>
  <c r="AG538" i="11"/>
  <c r="R571" i="7"/>
  <c r="AG570" i="11"/>
  <c r="R365" i="7"/>
  <c r="R381" i="7"/>
  <c r="R501" i="7"/>
  <c r="AG500" i="11"/>
  <c r="R450" i="7"/>
  <c r="AG449" i="11"/>
  <c r="R536" i="7"/>
  <c r="AG535" i="11"/>
  <c r="R437" i="7"/>
  <c r="AG436" i="11"/>
  <c r="R519" i="7"/>
  <c r="AG518" i="11"/>
  <c r="AG630" i="11"/>
  <c r="R631" i="7"/>
  <c r="R697" i="7"/>
  <c r="AG696" i="11"/>
  <c r="R402" i="7"/>
  <c r="AG401" i="11"/>
  <c r="R568" i="7"/>
  <c r="AG567" i="11"/>
  <c r="R543" i="7"/>
  <c r="AG542" i="11"/>
  <c r="AG672" i="11"/>
  <c r="R673" i="7"/>
  <c r="R694" i="7"/>
  <c r="AG693" i="11"/>
  <c r="R438" i="7"/>
  <c r="AG437" i="11"/>
  <c r="R737" i="7"/>
  <c r="AG736" i="11"/>
  <c r="AG645" i="11"/>
  <c r="R646" i="7"/>
  <c r="R206" i="7"/>
  <c r="R315" i="7"/>
  <c r="R171" i="7"/>
  <c r="R320" i="7"/>
  <c r="R311" i="7"/>
  <c r="R341" i="7"/>
  <c r="R319" i="7"/>
  <c r="R343" i="7"/>
  <c r="R367" i="7"/>
  <c r="R382" i="7"/>
  <c r="AG389" i="11"/>
  <c r="R390" i="7"/>
  <c r="AG397" i="11"/>
  <c r="R398" i="7"/>
  <c r="R391" i="7"/>
  <c r="AG390" i="11"/>
  <c r="R432" i="7"/>
  <c r="AG431" i="11"/>
  <c r="R513" i="7"/>
  <c r="AG512" i="11"/>
  <c r="R414" i="7"/>
  <c r="AG413" i="11"/>
  <c r="R573" i="7"/>
  <c r="AG572" i="11"/>
  <c r="R474" i="7"/>
  <c r="AG473" i="11"/>
  <c r="R530" i="7"/>
  <c r="AG529" i="11"/>
  <c r="AG608" i="11"/>
  <c r="R609" i="7"/>
  <c r="AG624" i="11"/>
  <c r="R625" i="7"/>
  <c r="AG640" i="11"/>
  <c r="R641" i="7"/>
  <c r="AG656" i="11"/>
  <c r="R657" i="7"/>
  <c r="R412" i="7"/>
  <c r="AG411" i="11"/>
  <c r="R466" i="7"/>
  <c r="AG465" i="11"/>
  <c r="R460" i="7"/>
  <c r="AG459" i="11"/>
  <c r="R569" i="7"/>
  <c r="AG568" i="11"/>
  <c r="R585" i="7"/>
  <c r="AG584" i="11"/>
  <c r="R705" i="7"/>
  <c r="AG704" i="11"/>
  <c r="R704" i="7"/>
  <c r="AG703" i="11"/>
  <c r="R452" i="7"/>
  <c r="AG451" i="11"/>
  <c r="R193" i="7"/>
  <c r="R195" i="7"/>
  <c r="R304" i="7"/>
  <c r="R211" i="7"/>
  <c r="R323" i="7"/>
  <c r="R370" i="7"/>
  <c r="R335" i="7"/>
  <c r="R351" i="7"/>
  <c r="R456" i="7"/>
  <c r="AG455" i="11"/>
  <c r="R397" i="7"/>
  <c r="AG396" i="11"/>
  <c r="R547" i="7"/>
  <c r="AG546" i="11"/>
  <c r="R436" i="7"/>
  <c r="AG435" i="11"/>
  <c r="R522" i="7"/>
  <c r="AG521" i="11"/>
  <c r="R393" i="7"/>
  <c r="AG392" i="11"/>
  <c r="R385" i="7"/>
  <c r="AG384" i="11"/>
  <c r="R442" i="7"/>
  <c r="AG441" i="11"/>
  <c r="R446" i="7"/>
  <c r="AG445" i="11"/>
  <c r="AG577" i="11"/>
  <c r="R578" i="7"/>
  <c r="R383" i="7"/>
  <c r="AG622" i="11"/>
  <c r="R623" i="7"/>
  <c r="R556" i="7"/>
  <c r="AG555" i="11"/>
  <c r="R743" i="7"/>
  <c r="AG742" i="11"/>
  <c r="R373" i="7"/>
  <c r="AG686" i="11"/>
  <c r="R687" i="7"/>
  <c r="AG669" i="11"/>
  <c r="R670" i="7"/>
  <c r="R713" i="7"/>
  <c r="AG712" i="11"/>
  <c r="AG680" i="11"/>
  <c r="R681" i="7"/>
  <c r="R155" i="7"/>
  <c r="R729" i="7"/>
  <c r="AG728" i="11"/>
  <c r="R533" i="7"/>
  <c r="AG532" i="11"/>
  <c r="R217" i="7"/>
  <c r="R226" i="7"/>
  <c r="R299" i="7"/>
  <c r="R302" i="7"/>
  <c r="R346" i="7"/>
  <c r="R349" i="7"/>
  <c r="R372" i="7"/>
  <c r="R194" i="7"/>
  <c r="R384" i="7"/>
  <c r="AG391" i="11"/>
  <c r="R392" i="7"/>
  <c r="R202" i="7"/>
  <c r="R379" i="7"/>
  <c r="R395" i="7"/>
  <c r="AG394" i="11"/>
  <c r="R363" i="7"/>
  <c r="R416" i="7"/>
  <c r="AG415" i="11"/>
  <c r="R480" i="7"/>
  <c r="AG479" i="11"/>
  <c r="R399" i="7"/>
  <c r="AG398" i="11"/>
  <c r="R418" i="7"/>
  <c r="AG417" i="11"/>
  <c r="R591" i="7"/>
  <c r="AG590" i="11"/>
  <c r="R420" i="7"/>
  <c r="AG419" i="11"/>
  <c r="R565" i="7"/>
  <c r="AG564" i="11"/>
  <c r="R454" i="7"/>
  <c r="AG453" i="11"/>
  <c r="R404" i="7"/>
  <c r="AG403" i="11"/>
  <c r="R549" i="7"/>
  <c r="AG548" i="11"/>
  <c r="R712" i="7"/>
  <c r="AG711" i="11"/>
  <c r="AG638" i="11"/>
  <c r="R639" i="7"/>
  <c r="R560" i="7"/>
  <c r="AG559" i="11"/>
  <c r="R487" i="7"/>
  <c r="AG486" i="11"/>
  <c r="R707" i="7"/>
  <c r="AG706" i="11"/>
  <c r="R213" i="7"/>
  <c r="R203" i="7"/>
  <c r="R183" i="7"/>
  <c r="R375" i="7"/>
  <c r="R366" i="7"/>
  <c r="R440" i="7"/>
  <c r="AG439" i="11"/>
  <c r="R505" i="7"/>
  <c r="AG504" i="11"/>
  <c r="R517" i="7"/>
  <c r="AG516" i="11"/>
  <c r="R555" i="7"/>
  <c r="AG554" i="11"/>
  <c r="R422" i="7"/>
  <c r="AG421" i="11"/>
  <c r="R478" i="7"/>
  <c r="AG477" i="11"/>
  <c r="R528" i="7"/>
  <c r="AG527" i="11"/>
  <c r="R557" i="7"/>
  <c r="AG556" i="11"/>
  <c r="R593" i="7"/>
  <c r="AG592" i="11"/>
  <c r="AG614" i="11"/>
  <c r="R615" i="7"/>
  <c r="R727" i="7"/>
  <c r="AG726" i="11"/>
  <c r="R445" i="7"/>
  <c r="AG444" i="11"/>
  <c r="AG670" i="11"/>
  <c r="R671" i="7"/>
  <c r="R369" i="7"/>
  <c r="R498" i="7"/>
  <c r="AG497" i="11"/>
  <c r="R734" i="7"/>
  <c r="AG733" i="11"/>
  <c r="R745" i="7"/>
  <c r="AG744" i="11"/>
  <c r="R201" i="7"/>
  <c r="R219" i="7"/>
  <c r="R161" i="7"/>
  <c r="R198" i="7"/>
  <c r="R312" i="7"/>
  <c r="R310" i="7"/>
  <c r="R330" i="7"/>
  <c r="R218" i="7"/>
  <c r="R325" i="7"/>
  <c r="R357" i="7"/>
  <c r="R327" i="7"/>
  <c r="R359" i="7"/>
  <c r="R378" i="7"/>
  <c r="R386" i="7"/>
  <c r="AG385" i="11"/>
  <c r="R394" i="7"/>
  <c r="AG393" i="11"/>
  <c r="R321" i="7"/>
  <c r="R493" i="7"/>
  <c r="AG492" i="11"/>
  <c r="R525" i="7"/>
  <c r="AG524" i="11"/>
  <c r="R400" i="7"/>
  <c r="AG399" i="11"/>
  <c r="R464" i="7"/>
  <c r="AG463" i="11"/>
  <c r="R485" i="7"/>
  <c r="AG484" i="11"/>
  <c r="R541" i="7"/>
  <c r="AG540" i="11"/>
  <c r="R579" i="7"/>
  <c r="AG578" i="11"/>
  <c r="R368" i="7"/>
  <c r="R521" i="7"/>
  <c r="AG520" i="11"/>
  <c r="R353" i="7"/>
  <c r="R527" i="7"/>
  <c r="AG526" i="11"/>
  <c r="AG600" i="11"/>
  <c r="R601" i="7"/>
  <c r="AG616" i="11"/>
  <c r="R617" i="7"/>
  <c r="AG632" i="11"/>
  <c r="R633" i="7"/>
  <c r="AG648" i="11"/>
  <c r="R649" i="7"/>
  <c r="AG664" i="11"/>
  <c r="R665" i="7"/>
  <c r="R486" i="7"/>
  <c r="AG485" i="11"/>
  <c r="R506" i="7"/>
  <c r="AG505" i="11"/>
  <c r="AG598" i="11"/>
  <c r="R599" i="7"/>
  <c r="R751" i="7"/>
  <c r="AG750" i="11"/>
  <c r="R592" i="7"/>
  <c r="AG591" i="11"/>
  <c r="AG654" i="11"/>
  <c r="R655" i="7"/>
  <c r="R721" i="7"/>
  <c r="AG720" i="11"/>
  <c r="R753" i="7"/>
  <c r="AG752" i="11"/>
  <c r="R444" i="7"/>
  <c r="AG443" i="11"/>
  <c r="AG688" i="11"/>
  <c r="R689" i="7"/>
  <c r="R715" i="7"/>
  <c r="AG714" i="11"/>
  <c r="R750" i="7"/>
  <c r="AG749" i="11"/>
  <c r="AG677" i="11"/>
  <c r="R678" i="7"/>
  <c r="AG646" i="11"/>
  <c r="R647" i="7"/>
  <c r="R87" i="7"/>
  <c r="R129" i="7"/>
  <c r="R99" i="7"/>
  <c r="R101" i="7"/>
  <c r="R130" i="7"/>
  <c r="AL98" i="11"/>
  <c r="AL135" i="11"/>
  <c r="AL126" i="11"/>
  <c r="R98" i="7"/>
  <c r="AL92" i="11"/>
  <c r="R76" i="7"/>
  <c r="R73" i="7"/>
  <c r="R64" i="7"/>
  <c r="R113" i="7"/>
  <c r="R110" i="7"/>
  <c r="AL121" i="11"/>
  <c r="R126" i="7"/>
  <c r="R135" i="7"/>
  <c r="R61" i="7"/>
  <c r="R127" i="7"/>
  <c r="AL116" i="11"/>
  <c r="AL125" i="11"/>
  <c r="AL132" i="11"/>
  <c r="R68" i="7"/>
  <c r="R59" i="7"/>
  <c r="R49" i="7"/>
  <c r="R134" i="7"/>
  <c r="R83" i="7"/>
  <c r="R51" i="7"/>
  <c r="R88" i="7"/>
  <c r="R58" i="7"/>
  <c r="R92" i="7"/>
  <c r="R71" i="7"/>
  <c r="R52" i="7"/>
  <c r="R67" i="7"/>
  <c r="R75" i="7"/>
  <c r="R94" i="7"/>
  <c r="R104" i="7"/>
  <c r="R66" i="7"/>
  <c r="R60" i="7"/>
  <c r="R81" i="7"/>
  <c r="R72" i="7"/>
  <c r="R55" i="7"/>
  <c r="R102" i="7"/>
  <c r="R136" i="7"/>
  <c r="R97" i="7"/>
  <c r="R50" i="7"/>
  <c r="R63" i="7"/>
  <c r="R84" i="7"/>
  <c r="K3" i="10"/>
  <c r="L3" i="10"/>
  <c r="AL95" i="11"/>
  <c r="E88" i="11" l="1"/>
  <c r="E92" i="10"/>
  <c r="E87" i="11"/>
  <c r="E91" i="10"/>
  <c r="E52" i="11"/>
  <c r="E56" i="10"/>
  <c r="E111" i="11"/>
  <c r="E115" i="10"/>
  <c r="E127" i="11"/>
  <c r="E131" i="10"/>
  <c r="E61" i="11"/>
  <c r="E65" i="10"/>
  <c r="E107" i="11"/>
  <c r="E111" i="10"/>
  <c r="E132" i="11"/>
  <c r="E136" i="10"/>
  <c r="E82" i="11"/>
  <c r="E86" i="10"/>
  <c r="E85" i="11"/>
  <c r="E89" i="10"/>
  <c r="E71" i="11"/>
  <c r="E75" i="10"/>
  <c r="E47" i="11"/>
  <c r="E51" i="10"/>
  <c r="E59" i="11"/>
  <c r="E63" i="10"/>
  <c r="E66" i="11"/>
  <c r="E70" i="10"/>
  <c r="E119" i="11"/>
  <c r="E123" i="10"/>
  <c r="E163" i="10"/>
  <c r="E159" i="11"/>
  <c r="E118" i="11"/>
  <c r="E122" i="10"/>
  <c r="E116" i="11"/>
  <c r="E120" i="10"/>
  <c r="E76" i="11"/>
  <c r="E80" i="10"/>
  <c r="K20" i="11"/>
  <c r="H21" i="7"/>
  <c r="E136" i="11"/>
  <c r="E140" i="10"/>
  <c r="E122" i="11"/>
  <c r="E126" i="10"/>
  <c r="E65" i="11"/>
  <c r="E69" i="10"/>
  <c r="E77" i="11"/>
  <c r="E81" i="10"/>
  <c r="E49" i="11"/>
  <c r="E53" i="10"/>
  <c r="E56" i="11"/>
  <c r="E60" i="10"/>
  <c r="E63" i="11"/>
  <c r="E67" i="10"/>
  <c r="E83" i="11"/>
  <c r="E87" i="10"/>
  <c r="E53" i="11"/>
  <c r="E57" i="10"/>
  <c r="E89" i="11"/>
  <c r="E93" i="10"/>
  <c r="E135" i="11"/>
  <c r="E139" i="10"/>
  <c r="E100" i="11"/>
  <c r="E104" i="10"/>
  <c r="E137" i="11"/>
  <c r="E141" i="10"/>
  <c r="E99" i="11"/>
  <c r="E103" i="10"/>
  <c r="E123" i="11"/>
  <c r="E127" i="10"/>
  <c r="E133" i="11"/>
  <c r="E137" i="10"/>
  <c r="E114" i="11"/>
  <c r="E118" i="10"/>
  <c r="E106" i="11"/>
  <c r="E110" i="10"/>
  <c r="E62" i="11"/>
  <c r="E66" i="10"/>
  <c r="E128" i="11"/>
  <c r="E132" i="10"/>
  <c r="E112" i="11"/>
  <c r="E116" i="10"/>
  <c r="E138" i="11"/>
  <c r="E142" i="10"/>
  <c r="E91" i="11"/>
  <c r="E95" i="10"/>
  <c r="E58" i="11"/>
  <c r="E62" i="10"/>
  <c r="E78" i="11"/>
  <c r="E82" i="10"/>
  <c r="E73" i="11"/>
  <c r="E77" i="10"/>
  <c r="E68" i="11"/>
  <c r="E72" i="10"/>
  <c r="E141" i="11"/>
  <c r="E145" i="10"/>
  <c r="E105" i="11"/>
  <c r="E109" i="10"/>
  <c r="E117" i="11"/>
  <c r="E121" i="10"/>
  <c r="E110" i="11"/>
  <c r="E114" i="10"/>
  <c r="E98" i="11"/>
  <c r="E102" i="10"/>
  <c r="E140" i="11"/>
  <c r="E144" i="10"/>
  <c r="E81" i="11"/>
  <c r="E85" i="10"/>
  <c r="E101" i="11"/>
  <c r="E105" i="10"/>
  <c r="E144" i="11"/>
  <c r="E148" i="10"/>
  <c r="E108" i="11"/>
  <c r="E112" i="10"/>
  <c r="E72" i="11"/>
  <c r="E76" i="10"/>
  <c r="E75" i="11"/>
  <c r="E79" i="10"/>
  <c r="E67" i="11"/>
  <c r="E71" i="10"/>
  <c r="E130" i="11"/>
  <c r="E134" i="10"/>
  <c r="E57" i="11"/>
  <c r="E61" i="10"/>
  <c r="E93" i="11"/>
  <c r="E97" i="10"/>
  <c r="E143" i="11"/>
  <c r="E147" i="10"/>
  <c r="E55" i="11"/>
  <c r="E59" i="10"/>
  <c r="E134" i="11"/>
  <c r="E138" i="10"/>
  <c r="E139" i="11"/>
  <c r="E143" i="10"/>
  <c r="E129" i="11"/>
  <c r="E133" i="10"/>
  <c r="E131" i="11"/>
  <c r="E135" i="10"/>
  <c r="E103" i="11"/>
  <c r="E107" i="10"/>
  <c r="E86" i="11"/>
  <c r="E90" i="10"/>
  <c r="E90" i="11"/>
  <c r="E94" i="10"/>
  <c r="E60" i="11"/>
  <c r="E64" i="10"/>
  <c r="E95" i="11"/>
  <c r="E99" i="10"/>
  <c r="E79" i="11"/>
  <c r="E83" i="10"/>
  <c r="E74" i="11"/>
  <c r="E78" i="10"/>
  <c r="E317" i="10"/>
  <c r="E313" i="11"/>
  <c r="E125" i="11"/>
  <c r="E129" i="10"/>
  <c r="E48" i="11"/>
  <c r="E52" i="10"/>
  <c r="E126" i="11"/>
  <c r="E130" i="10"/>
  <c r="E80" i="11"/>
  <c r="E84" i="10"/>
  <c r="E120" i="11"/>
  <c r="E124" i="10"/>
  <c r="E97" i="11"/>
  <c r="E101" i="10"/>
  <c r="E115" i="11"/>
  <c r="E119" i="10"/>
  <c r="E121" i="11"/>
  <c r="E125" i="10"/>
  <c r="E113" i="11"/>
  <c r="E117" i="10"/>
  <c r="E51" i="11"/>
  <c r="E55" i="10"/>
  <c r="E94" i="11"/>
  <c r="E98" i="10"/>
  <c r="E50" i="11"/>
  <c r="E54" i="10"/>
  <c r="E102" i="11"/>
  <c r="E106" i="10"/>
  <c r="E124" i="11"/>
  <c r="E128" i="10"/>
  <c r="E64" i="11"/>
  <c r="E68" i="10"/>
  <c r="E109" i="11"/>
  <c r="E113" i="10"/>
  <c r="E104" i="11"/>
  <c r="E108" i="10"/>
  <c r="E142" i="11"/>
  <c r="E146" i="10"/>
  <c r="E84" i="11"/>
  <c r="E88" i="10"/>
  <c r="E96" i="11"/>
  <c r="E100" i="10"/>
  <c r="E92" i="11"/>
  <c r="E96" i="10"/>
  <c r="E54" i="11"/>
  <c r="E58" i="10"/>
  <c r="E70" i="11"/>
  <c r="E74" i="10"/>
  <c r="E69" i="11"/>
  <c r="E73" i="10"/>
  <c r="AL38" i="11"/>
  <c r="F183" i="7"/>
  <c r="I183" i="7" s="1"/>
  <c r="AA3" i="7"/>
  <c r="AB3" i="7" s="1"/>
  <c r="AG2" i="11"/>
  <c r="S3" i="7"/>
  <c r="A6" i="14"/>
  <c r="B6" i="14"/>
  <c r="B12" i="14" s="1"/>
  <c r="G647" i="10"/>
  <c r="J644" i="7"/>
  <c r="AF545" i="11"/>
  <c r="AL545" i="11" s="1"/>
  <c r="AF470" i="11"/>
  <c r="AL470" i="11" s="1"/>
  <c r="AF564" i="11"/>
  <c r="AL564" i="11" s="1"/>
  <c r="AL223" i="11"/>
  <c r="AL274" i="11"/>
  <c r="AF481" i="11"/>
  <c r="AL481" i="11" s="1"/>
  <c r="AF735" i="11"/>
  <c r="AL735" i="11" s="1"/>
  <c r="AL246" i="11"/>
  <c r="H247" i="7"/>
  <c r="F246" i="11" s="1"/>
  <c r="H217" i="7"/>
  <c r="F216" i="11" s="1"/>
  <c r="AL372" i="11"/>
  <c r="O263" i="1"/>
  <c r="AL153" i="11"/>
  <c r="F217" i="7"/>
  <c r="I217" i="7" s="1"/>
  <c r="AF524" i="11"/>
  <c r="AL524" i="11" s="1"/>
  <c r="AL197" i="11"/>
  <c r="O182" i="1"/>
  <c r="K33" i="1"/>
  <c r="K673" i="1"/>
  <c r="K84" i="1"/>
  <c r="K84" i="11" s="1"/>
  <c r="F102" i="7"/>
  <c r="I102" i="7" s="1"/>
  <c r="K161" i="1"/>
  <c r="K161" i="11" s="1"/>
  <c r="F179" i="7"/>
  <c r="I179" i="7" s="1"/>
  <c r="K190" i="1"/>
  <c r="K190" i="11" s="1"/>
  <c r="F208" i="7"/>
  <c r="I208" i="7" s="1"/>
  <c r="AL13" i="11"/>
  <c r="K185" i="1"/>
  <c r="K185" i="11" s="1"/>
  <c r="F203" i="7"/>
  <c r="I203" i="7" s="1"/>
  <c r="K109" i="1"/>
  <c r="K109" i="11" s="1"/>
  <c r="F127" i="7"/>
  <c r="I127" i="7" s="1"/>
  <c r="K262" i="1"/>
  <c r="K262" i="11" s="1"/>
  <c r="F280" i="7"/>
  <c r="I280" i="7" s="1"/>
  <c r="K50" i="1"/>
  <c r="K50" i="11" s="1"/>
  <c r="F68" i="7"/>
  <c r="I68" i="7" s="1"/>
  <c r="K177" i="1"/>
  <c r="K177" i="11" s="1"/>
  <c r="F195" i="7"/>
  <c r="I195" i="7" s="1"/>
  <c r="K45" i="1"/>
  <c r="F63" i="7"/>
  <c r="I63" i="7" s="1"/>
  <c r="K252" i="1"/>
  <c r="K252" i="11" s="1"/>
  <c r="F270" i="7"/>
  <c r="I270" i="7" s="1"/>
  <c r="K267" i="1"/>
  <c r="K267" i="11" s="1"/>
  <c r="F285" i="7"/>
  <c r="I285" i="7" s="1"/>
  <c r="K151" i="1"/>
  <c r="K151" i="11" s="1"/>
  <c r="F169" i="7"/>
  <c r="I169" i="7" s="1"/>
  <c r="K169" i="1"/>
  <c r="K169" i="11" s="1"/>
  <c r="F187" i="7"/>
  <c r="I187" i="7" s="1"/>
  <c r="K83" i="1"/>
  <c r="K83" i="11" s="1"/>
  <c r="F101" i="7"/>
  <c r="I101" i="7" s="1"/>
  <c r="K73" i="1"/>
  <c r="K73" i="11" s="1"/>
  <c r="F91" i="7"/>
  <c r="I91" i="7" s="1"/>
  <c r="K678" i="1"/>
  <c r="F696" i="7"/>
  <c r="I696" i="7" s="1"/>
  <c r="K550" i="1"/>
  <c r="F568" i="7"/>
  <c r="I568" i="7" s="1"/>
  <c r="K422" i="1"/>
  <c r="F440" i="7"/>
  <c r="I440" i="7" s="1"/>
  <c r="K294" i="1"/>
  <c r="K294" i="11" s="1"/>
  <c r="F312" i="7"/>
  <c r="I312" i="7" s="1"/>
  <c r="K731" i="1"/>
  <c r="F749" i="7"/>
  <c r="I749" i="7" s="1"/>
  <c r="K667" i="1"/>
  <c r="F685" i="7"/>
  <c r="I685" i="7" s="1"/>
  <c r="K603" i="1"/>
  <c r="F621" i="7"/>
  <c r="I621" i="7" s="1"/>
  <c r="K539" i="1"/>
  <c r="F557" i="7"/>
  <c r="I557" i="7" s="1"/>
  <c r="K475" i="1"/>
  <c r="F493" i="7"/>
  <c r="I493" i="7" s="1"/>
  <c r="K411" i="1"/>
  <c r="F429" i="7"/>
  <c r="I429" i="7" s="1"/>
  <c r="K347" i="1"/>
  <c r="K347" i="11" s="1"/>
  <c r="F365" i="7"/>
  <c r="I365" i="7" s="1"/>
  <c r="K283" i="1"/>
  <c r="K283" i="11" s="1"/>
  <c r="F301" i="7"/>
  <c r="I301" i="7" s="1"/>
  <c r="K637" i="1"/>
  <c r="F655" i="7"/>
  <c r="I655" i="7" s="1"/>
  <c r="K509" i="1"/>
  <c r="F527" i="7"/>
  <c r="I527" i="7" s="1"/>
  <c r="K381" i="1"/>
  <c r="K381" i="11" s="1"/>
  <c r="F399" i="7"/>
  <c r="I399" i="7" s="1"/>
  <c r="K724" i="1"/>
  <c r="F742" i="7"/>
  <c r="I742" i="7" s="1"/>
  <c r="K556" i="1"/>
  <c r="F574" i="7"/>
  <c r="I574" i="7" s="1"/>
  <c r="K464" i="1"/>
  <c r="F482" i="7"/>
  <c r="I482" i="7" s="1"/>
  <c r="K364" i="1"/>
  <c r="K364" i="11" s="1"/>
  <c r="F382" i="7"/>
  <c r="I382" i="7" s="1"/>
  <c r="O34" i="1"/>
  <c r="N34" i="1"/>
  <c r="G220" i="10"/>
  <c r="K640" i="1"/>
  <c r="K94" i="1"/>
  <c r="K94" i="11" s="1"/>
  <c r="F112" i="7"/>
  <c r="I112" i="7" s="1"/>
  <c r="K30" i="1"/>
  <c r="F48" i="7"/>
  <c r="I48" i="7" s="1"/>
  <c r="K394" i="1"/>
  <c r="K411" i="11" s="1"/>
  <c r="F412" i="7"/>
  <c r="I412" i="7" s="1"/>
  <c r="J217" i="7"/>
  <c r="AL19" i="11"/>
  <c r="K121" i="1"/>
  <c r="K121" i="11" s="1"/>
  <c r="F139" i="7"/>
  <c r="I139" i="7" s="1"/>
  <c r="K218" i="1"/>
  <c r="K218" i="11" s="1"/>
  <c r="F236" i="7"/>
  <c r="I236" i="7" s="1"/>
  <c r="K100" i="1"/>
  <c r="K100" i="11" s="1"/>
  <c r="F118" i="7"/>
  <c r="I118" i="7" s="1"/>
  <c r="K117" i="1"/>
  <c r="K117" i="11" s="1"/>
  <c r="F135" i="7"/>
  <c r="I135" i="7" s="1"/>
  <c r="K57" i="1"/>
  <c r="K57" i="11" s="1"/>
  <c r="F75" i="7"/>
  <c r="I75" i="7" s="1"/>
  <c r="K681" i="1"/>
  <c r="K648" i="1"/>
  <c r="H666" i="7" s="1"/>
  <c r="K61" i="1"/>
  <c r="K61" i="11" s="1"/>
  <c r="F79" i="7"/>
  <c r="I79" i="7" s="1"/>
  <c r="K60" i="1"/>
  <c r="K60" i="11" s="1"/>
  <c r="F78" i="7"/>
  <c r="I78" i="7" s="1"/>
  <c r="AL51" i="11"/>
  <c r="AF399" i="11"/>
  <c r="AL399" i="11" s="1"/>
  <c r="K489" i="1"/>
  <c r="K126" i="1"/>
  <c r="K126" i="11" s="1"/>
  <c r="F144" i="7"/>
  <c r="I144" i="7" s="1"/>
  <c r="K130" i="1"/>
  <c r="K130" i="11" s="1"/>
  <c r="F148" i="7"/>
  <c r="I148" i="7" s="1"/>
  <c r="K174" i="1"/>
  <c r="K174" i="11" s="1"/>
  <c r="F192" i="7"/>
  <c r="I192" i="7" s="1"/>
  <c r="K270" i="1"/>
  <c r="K270" i="11" s="1"/>
  <c r="F288" i="7"/>
  <c r="I288" i="7" s="1"/>
  <c r="K261" i="1"/>
  <c r="K261" i="11" s="1"/>
  <c r="F279" i="7"/>
  <c r="I279" i="7" s="1"/>
  <c r="K112" i="1"/>
  <c r="K112" i="11" s="1"/>
  <c r="F130" i="7"/>
  <c r="I130" i="7" s="1"/>
  <c r="K79" i="1"/>
  <c r="K79" i="11" s="1"/>
  <c r="F97" i="7"/>
  <c r="I97" i="7" s="1"/>
  <c r="K107" i="1"/>
  <c r="K107" i="11" s="1"/>
  <c r="F125" i="7"/>
  <c r="I125" i="7" s="1"/>
  <c r="K125" i="1"/>
  <c r="K125" i="11" s="1"/>
  <c r="F143" i="7"/>
  <c r="I143" i="7" s="1"/>
  <c r="K65" i="1"/>
  <c r="K65" i="11" s="1"/>
  <c r="F83" i="7"/>
  <c r="I83" i="7" s="1"/>
  <c r="K90" i="1"/>
  <c r="K90" i="11" s="1"/>
  <c r="F108" i="7"/>
  <c r="I108" i="7" s="1"/>
  <c r="K226" i="1"/>
  <c r="K226" i="11" s="1"/>
  <c r="F244" i="7"/>
  <c r="I244" i="7" s="1"/>
  <c r="K602" i="1"/>
  <c r="K619" i="11" s="1"/>
  <c r="F620" i="7"/>
  <c r="I620" i="7" s="1"/>
  <c r="K578" i="1"/>
  <c r="F596" i="7"/>
  <c r="I596" i="7" s="1"/>
  <c r="K387" i="1"/>
  <c r="H405" i="7" s="1"/>
  <c r="F405" i="7"/>
  <c r="I405" i="7" s="1"/>
  <c r="K323" i="1"/>
  <c r="K323" i="11" s="1"/>
  <c r="F341" i="7"/>
  <c r="I341" i="7" s="1"/>
  <c r="K341" i="1"/>
  <c r="K341" i="11" s="1"/>
  <c r="F359" i="7"/>
  <c r="I359" i="7" s="1"/>
  <c r="K628" i="1"/>
  <c r="F646" i="7"/>
  <c r="I646" i="7" s="1"/>
  <c r="K618" i="1"/>
  <c r="F636" i="7"/>
  <c r="I636" i="7" s="1"/>
  <c r="K594" i="1"/>
  <c r="F612" i="7"/>
  <c r="I612" i="7" s="1"/>
  <c r="K654" i="1"/>
  <c r="K671" i="11" s="1"/>
  <c r="F672" i="7"/>
  <c r="I672" i="7" s="1"/>
  <c r="K418" i="1"/>
  <c r="H436" i="7" s="1"/>
  <c r="F436" i="7"/>
  <c r="I436" i="7" s="1"/>
  <c r="K687" i="1"/>
  <c r="K704" i="11" s="1"/>
  <c r="F705" i="7"/>
  <c r="I705" i="7" s="1"/>
  <c r="K623" i="1"/>
  <c r="K640" i="11" s="1"/>
  <c r="F641" i="7"/>
  <c r="I641" i="7" s="1"/>
  <c r="K559" i="1"/>
  <c r="H577" i="7" s="1"/>
  <c r="F576" i="11" s="1"/>
  <c r="F577" i="7"/>
  <c r="I577" i="7" s="1"/>
  <c r="K495" i="1"/>
  <c r="F513" i="7"/>
  <c r="I513" i="7" s="1"/>
  <c r="K431" i="1"/>
  <c r="F449" i="7"/>
  <c r="I449" i="7" s="1"/>
  <c r="K367" i="1"/>
  <c r="F385" i="7"/>
  <c r="I385" i="7" s="1"/>
  <c r="K303" i="1"/>
  <c r="K303" i="11" s="1"/>
  <c r="F321" i="7"/>
  <c r="I321" i="7" s="1"/>
  <c r="K517" i="1"/>
  <c r="K534" i="11" s="1"/>
  <c r="F535" i="7"/>
  <c r="I535" i="7" s="1"/>
  <c r="K389" i="1"/>
  <c r="F407" i="7"/>
  <c r="I407" i="7" s="1"/>
  <c r="K277" i="1"/>
  <c r="F295" i="7"/>
  <c r="I295" i="7" s="1"/>
  <c r="K488" i="1"/>
  <c r="K505" i="11" s="1"/>
  <c r="F506" i="7"/>
  <c r="I506" i="7" s="1"/>
  <c r="K404" i="1"/>
  <c r="H422" i="7" s="1"/>
  <c r="F422" i="7"/>
  <c r="I422" i="7" s="1"/>
  <c r="K153" i="1"/>
  <c r="K153" i="11" s="1"/>
  <c r="F171" i="7"/>
  <c r="I171" i="7" s="1"/>
  <c r="K37" i="1"/>
  <c r="F55" i="7"/>
  <c r="I55" i="7" s="1"/>
  <c r="K255" i="1"/>
  <c r="K255" i="11" s="1"/>
  <c r="F273" i="7"/>
  <c r="I273" i="7" s="1"/>
  <c r="K142" i="1"/>
  <c r="K142" i="11" s="1"/>
  <c r="F160" i="7"/>
  <c r="I160" i="7" s="1"/>
  <c r="K75" i="1"/>
  <c r="K75" i="11" s="1"/>
  <c r="F93" i="7"/>
  <c r="I93" i="7" s="1"/>
  <c r="K734" i="1"/>
  <c r="H752" i="7" s="1"/>
  <c r="F752" i="7"/>
  <c r="I752" i="7" s="1"/>
  <c r="K606" i="1"/>
  <c r="F624" i="7"/>
  <c r="I624" i="7" s="1"/>
  <c r="K298" i="1"/>
  <c r="K298" i="11" s="1"/>
  <c r="F316" i="7"/>
  <c r="I316" i="7" s="1"/>
  <c r="K274" i="1"/>
  <c r="K274" i="11" s="1"/>
  <c r="F292" i="7"/>
  <c r="I292" i="7" s="1"/>
  <c r="K725" i="1"/>
  <c r="F743" i="7"/>
  <c r="I743" i="7" s="1"/>
  <c r="K597" i="1"/>
  <c r="H615" i="7" s="1"/>
  <c r="F615" i="7"/>
  <c r="I615" i="7" s="1"/>
  <c r="K469" i="1"/>
  <c r="H487" i="7" s="1"/>
  <c r="F490" i="10" s="1"/>
  <c r="F487" i="7"/>
  <c r="I487" i="7" s="1"/>
  <c r="K349" i="1"/>
  <c r="K349" i="11" s="1"/>
  <c r="F367" i="7"/>
  <c r="I367" i="7" s="1"/>
  <c r="K692" i="1"/>
  <c r="H710" i="7" s="1"/>
  <c r="F710" i="7"/>
  <c r="I710" i="7" s="1"/>
  <c r="K612" i="1"/>
  <c r="F630" i="7"/>
  <c r="I630" i="7" s="1"/>
  <c r="K666" i="1"/>
  <c r="K683" i="11" s="1"/>
  <c r="F684" i="7"/>
  <c r="I684" i="7" s="1"/>
  <c r="K610" i="1"/>
  <c r="F628" i="7"/>
  <c r="I628" i="7" s="1"/>
  <c r="K630" i="1"/>
  <c r="K647" i="11" s="1"/>
  <c r="F648" i="7"/>
  <c r="I648" i="7" s="1"/>
  <c r="K340" i="1"/>
  <c r="K340" i="11" s="1"/>
  <c r="F358" i="7"/>
  <c r="I358" i="7" s="1"/>
  <c r="K691" i="1"/>
  <c r="F709" i="7"/>
  <c r="I709" i="7" s="1"/>
  <c r="K627" i="1"/>
  <c r="F645" i="7"/>
  <c r="I645" i="7" s="1"/>
  <c r="K563" i="1"/>
  <c r="F581" i="7"/>
  <c r="I581" i="7" s="1"/>
  <c r="K499" i="1"/>
  <c r="F517" i="7"/>
  <c r="I517" i="7" s="1"/>
  <c r="K435" i="1"/>
  <c r="F453" i="7"/>
  <c r="I453" i="7" s="1"/>
  <c r="K307" i="1"/>
  <c r="K307" i="11" s="1"/>
  <c r="F325" i="7"/>
  <c r="I325" i="7" s="1"/>
  <c r="K685" i="1"/>
  <c r="F703" i="7"/>
  <c r="I703" i="7" s="1"/>
  <c r="K557" i="1"/>
  <c r="F575" i="7"/>
  <c r="I575" i="7" s="1"/>
  <c r="K429" i="1"/>
  <c r="F447" i="7"/>
  <c r="I447" i="7" s="1"/>
  <c r="K313" i="1"/>
  <c r="K313" i="11" s="1"/>
  <c r="F331" i="7"/>
  <c r="I331" i="7" s="1"/>
  <c r="K524" i="1"/>
  <c r="F542" i="7"/>
  <c r="I542" i="7" s="1"/>
  <c r="K428" i="1"/>
  <c r="F446" i="7"/>
  <c r="I446" i="7" s="1"/>
  <c r="K284" i="1"/>
  <c r="K284" i="11" s="1"/>
  <c r="F302" i="7"/>
  <c r="I302" i="7" s="1"/>
  <c r="K482" i="1"/>
  <c r="F500" i="7"/>
  <c r="I500" i="7" s="1"/>
  <c r="K494" i="1"/>
  <c r="F512" i="7"/>
  <c r="I512" i="7" s="1"/>
  <c r="K366" i="1"/>
  <c r="K366" i="11" s="1"/>
  <c r="F384" i="7"/>
  <c r="I384" i="7" s="1"/>
  <c r="K320" i="1"/>
  <c r="K320" i="11" s="1"/>
  <c r="F338" i="7"/>
  <c r="I338" i="7" s="1"/>
  <c r="K442" i="1"/>
  <c r="F460" i="7"/>
  <c r="I460" i="7" s="1"/>
  <c r="K645" i="1"/>
  <c r="F663" i="7"/>
  <c r="I663" i="7" s="1"/>
  <c r="K668" i="1"/>
  <c r="F686" i="7"/>
  <c r="I686" i="7" s="1"/>
  <c r="K584" i="1"/>
  <c r="F602" i="7"/>
  <c r="I602" i="7" s="1"/>
  <c r="K110" i="1"/>
  <c r="K110" i="11" s="1"/>
  <c r="F128" i="7"/>
  <c r="I128" i="7" s="1"/>
  <c r="K223" i="1"/>
  <c r="K223" i="11" s="1"/>
  <c r="F241" i="7"/>
  <c r="I241" i="7" s="1"/>
  <c r="K214" i="1"/>
  <c r="K214" i="11" s="1"/>
  <c r="F232" i="7"/>
  <c r="I232" i="7" s="1"/>
  <c r="K200" i="1"/>
  <c r="K200" i="11" s="1"/>
  <c r="F218" i="7"/>
  <c r="I218" i="7" s="1"/>
  <c r="K145" i="1"/>
  <c r="K145" i="11" s="1"/>
  <c r="F163" i="7"/>
  <c r="I163" i="7" s="1"/>
  <c r="AL16" i="11"/>
  <c r="K68" i="1"/>
  <c r="K68" i="11" s="1"/>
  <c r="F86" i="7"/>
  <c r="I86" i="7" s="1"/>
  <c r="AL7" i="11"/>
  <c r="AL12" i="11"/>
  <c r="K114" i="1"/>
  <c r="F132" i="7"/>
  <c r="I132" i="7" s="1"/>
  <c r="K93" i="1"/>
  <c r="K93" i="11" s="1"/>
  <c r="F111" i="7"/>
  <c r="I111" i="7" s="1"/>
  <c r="K52" i="1"/>
  <c r="K52" i="11" s="1"/>
  <c r="F70" i="7"/>
  <c r="I70" i="7" s="1"/>
  <c r="K256" i="1"/>
  <c r="K256" i="11" s="1"/>
  <c r="F274" i="7"/>
  <c r="I274" i="7" s="1"/>
  <c r="K55" i="1"/>
  <c r="K55" i="11" s="1"/>
  <c r="F73" i="7"/>
  <c r="I73" i="7" s="1"/>
  <c r="K522" i="1"/>
  <c r="K539" i="11" s="1"/>
  <c r="F540" i="7"/>
  <c r="I540" i="7" s="1"/>
  <c r="K314" i="1"/>
  <c r="K314" i="11" s="1"/>
  <c r="F332" i="7"/>
  <c r="I332" i="7" s="1"/>
  <c r="K413" i="1"/>
  <c r="K430" i="11" s="1"/>
  <c r="F431" i="7"/>
  <c r="I431" i="7" s="1"/>
  <c r="K396" i="1"/>
  <c r="F414" i="7"/>
  <c r="I414" i="7" s="1"/>
  <c r="K362" i="1"/>
  <c r="K362" i="11" s="1"/>
  <c r="F380" i="7"/>
  <c r="I380" i="7" s="1"/>
  <c r="K702" i="1"/>
  <c r="F720" i="7"/>
  <c r="I720" i="7" s="1"/>
  <c r="K574" i="1"/>
  <c r="F592" i="7"/>
  <c r="I592" i="7" s="1"/>
  <c r="K446" i="1"/>
  <c r="F464" i="7"/>
  <c r="I464" i="7" s="1"/>
  <c r="K318" i="1"/>
  <c r="K318" i="11" s="1"/>
  <c r="F336" i="7"/>
  <c r="I336" i="7" s="1"/>
  <c r="K308" i="1"/>
  <c r="K308" i="11" s="1"/>
  <c r="F326" i="7"/>
  <c r="I326" i="7" s="1"/>
  <c r="K439" i="1"/>
  <c r="F457" i="7"/>
  <c r="I457" i="7" s="1"/>
  <c r="K375" i="1"/>
  <c r="K375" i="11" s="1"/>
  <c r="F393" i="7"/>
  <c r="I393" i="7" s="1"/>
  <c r="K311" i="1"/>
  <c r="K311" i="11" s="1"/>
  <c r="F329" i="7"/>
  <c r="I329" i="7" s="1"/>
  <c r="K693" i="1"/>
  <c r="F711" i="7"/>
  <c r="I711" i="7" s="1"/>
  <c r="K565" i="1"/>
  <c r="F583" i="7"/>
  <c r="I583" i="7" s="1"/>
  <c r="K437" i="1"/>
  <c r="F455" i="7"/>
  <c r="I455" i="7" s="1"/>
  <c r="K317" i="1"/>
  <c r="K317" i="11" s="1"/>
  <c r="F335" i="7"/>
  <c r="I335" i="7" s="1"/>
  <c r="K676" i="1"/>
  <c r="F694" i="7"/>
  <c r="I694" i="7" s="1"/>
  <c r="K596" i="1"/>
  <c r="F614" i="7"/>
  <c r="I614" i="7" s="1"/>
  <c r="K500" i="1"/>
  <c r="F518" i="7"/>
  <c r="I518" i="7" s="1"/>
  <c r="K412" i="1"/>
  <c r="F430" i="7"/>
  <c r="I430" i="7" s="1"/>
  <c r="K726" i="1"/>
  <c r="F744" i="7"/>
  <c r="I744" i="7" s="1"/>
  <c r="K598" i="1"/>
  <c r="F616" i="7"/>
  <c r="I616" i="7" s="1"/>
  <c r="K470" i="1"/>
  <c r="F488" i="7"/>
  <c r="I488" i="7" s="1"/>
  <c r="K342" i="1"/>
  <c r="K342" i="11" s="1"/>
  <c r="F360" i="7"/>
  <c r="I360" i="7" s="1"/>
  <c r="K324" i="1"/>
  <c r="K324" i="11" s="1"/>
  <c r="F342" i="7"/>
  <c r="I342" i="7" s="1"/>
  <c r="K246" i="1"/>
  <c r="K246" i="11" s="1"/>
  <c r="F264" i="7"/>
  <c r="I264" i="7" s="1"/>
  <c r="O33" i="1"/>
  <c r="F51" i="7" s="1"/>
  <c r="I51" i="7" s="1"/>
  <c r="O592" i="1"/>
  <c r="K544" i="1"/>
  <c r="K561" i="11" s="1"/>
  <c r="K120" i="1"/>
  <c r="K120" i="11" s="1"/>
  <c r="K239" i="1"/>
  <c r="K239" i="11" s="1"/>
  <c r="F257" i="7"/>
  <c r="I257" i="7" s="1"/>
  <c r="K189" i="1"/>
  <c r="K189" i="11" s="1"/>
  <c r="F207" i="7"/>
  <c r="I207" i="7" s="1"/>
  <c r="K163" i="1"/>
  <c r="K163" i="11" s="1"/>
  <c r="F181" i="7"/>
  <c r="I181" i="7" s="1"/>
  <c r="K220" i="1"/>
  <c r="K220" i="11" s="1"/>
  <c r="F238" i="7"/>
  <c r="I238" i="7" s="1"/>
  <c r="K47" i="1"/>
  <c r="K47" i="11" s="1"/>
  <c r="F65" i="7"/>
  <c r="I65" i="7" s="1"/>
  <c r="K266" i="1"/>
  <c r="K266" i="11" s="1"/>
  <c r="F284" i="7"/>
  <c r="I284" i="7" s="1"/>
  <c r="K244" i="1"/>
  <c r="K244" i="11" s="1"/>
  <c r="F262" i="7"/>
  <c r="I262" i="7" s="1"/>
  <c r="K259" i="1"/>
  <c r="K259" i="11" s="1"/>
  <c r="F277" i="7"/>
  <c r="I277" i="7" s="1"/>
  <c r="K251" i="1"/>
  <c r="K251" i="11" s="1"/>
  <c r="F269" i="7"/>
  <c r="I269" i="7" s="1"/>
  <c r="K253" i="1"/>
  <c r="K253" i="11" s="1"/>
  <c r="F271" i="7"/>
  <c r="I271" i="7" s="1"/>
  <c r="K231" i="1"/>
  <c r="K231" i="11" s="1"/>
  <c r="F249" i="7"/>
  <c r="I249" i="7" s="1"/>
  <c r="K102" i="1"/>
  <c r="K102" i="11" s="1"/>
  <c r="F120" i="7"/>
  <c r="I120" i="7" s="1"/>
  <c r="K71" i="1"/>
  <c r="K71" i="11" s="1"/>
  <c r="F89" i="7"/>
  <c r="I89" i="7" s="1"/>
  <c r="K122" i="1"/>
  <c r="F140" i="7"/>
  <c r="I140" i="7" s="1"/>
  <c r="K213" i="1"/>
  <c r="K213" i="11" s="1"/>
  <c r="F231" i="7"/>
  <c r="I231" i="7" s="1"/>
  <c r="AL15" i="11"/>
  <c r="K97" i="1"/>
  <c r="K97" i="11" s="1"/>
  <c r="F115" i="7"/>
  <c r="I115" i="7" s="1"/>
  <c r="K135" i="1"/>
  <c r="K135" i="11" s="1"/>
  <c r="F153" i="7"/>
  <c r="I153" i="7" s="1"/>
  <c r="K99" i="1"/>
  <c r="K99" i="11" s="1"/>
  <c r="F117" i="7"/>
  <c r="I117" i="7" s="1"/>
  <c r="K269" i="1"/>
  <c r="K269" i="11" s="1"/>
  <c r="F287" i="7"/>
  <c r="I287" i="7" s="1"/>
  <c r="K193" i="1"/>
  <c r="K193" i="11" s="1"/>
  <c r="F211" i="7"/>
  <c r="I211" i="7" s="1"/>
  <c r="K113" i="1"/>
  <c r="K113" i="11" s="1"/>
  <c r="F131" i="7"/>
  <c r="I131" i="7" s="1"/>
  <c r="K210" i="1"/>
  <c r="K210" i="11" s="1"/>
  <c r="F228" i="7"/>
  <c r="I228" i="7" s="1"/>
  <c r="K81" i="1"/>
  <c r="F99" i="7"/>
  <c r="I99" i="7" s="1"/>
  <c r="K271" i="1"/>
  <c r="K271" i="11" s="1"/>
  <c r="F289" i="7"/>
  <c r="I289" i="7" s="1"/>
  <c r="K181" i="1"/>
  <c r="K181" i="11" s="1"/>
  <c r="F199" i="7"/>
  <c r="I199" i="7" s="1"/>
  <c r="K260" i="1"/>
  <c r="K260" i="11" s="1"/>
  <c r="F278" i="7"/>
  <c r="I278" i="7" s="1"/>
  <c r="K128" i="1"/>
  <c r="K128" i="11" s="1"/>
  <c r="F146" i="7"/>
  <c r="I146" i="7" s="1"/>
  <c r="K18" i="1"/>
  <c r="K172" i="1"/>
  <c r="K172" i="11" s="1"/>
  <c r="F190" i="7"/>
  <c r="I190" i="7" s="1"/>
  <c r="K23" i="1"/>
  <c r="K162" i="1"/>
  <c r="F180" i="7"/>
  <c r="I180" i="7" s="1"/>
  <c r="K78" i="1"/>
  <c r="K78" i="11" s="1"/>
  <c r="F96" i="7"/>
  <c r="I96" i="7" s="1"/>
  <c r="K410" i="1"/>
  <c r="K427" i="11" s="1"/>
  <c r="F428" i="7"/>
  <c r="I428" i="7" s="1"/>
  <c r="K386" i="1"/>
  <c r="F404" i="7"/>
  <c r="I404" i="7" s="1"/>
  <c r="K458" i="1"/>
  <c r="K475" i="11" s="1"/>
  <c r="F476" i="7"/>
  <c r="I476" i="7" s="1"/>
  <c r="K636" i="1"/>
  <c r="F654" i="7"/>
  <c r="I654" i="7" s="1"/>
  <c r="K698" i="1"/>
  <c r="F716" i="7"/>
  <c r="I716" i="7" s="1"/>
  <c r="K674" i="1"/>
  <c r="F692" i="7"/>
  <c r="I692" i="7" s="1"/>
  <c r="K695" i="1"/>
  <c r="K712" i="11" s="1"/>
  <c r="F713" i="7"/>
  <c r="I713" i="7" s="1"/>
  <c r="K631" i="1"/>
  <c r="F649" i="7"/>
  <c r="I649" i="7" s="1"/>
  <c r="K567" i="1"/>
  <c r="F585" i="7"/>
  <c r="I585" i="7" s="1"/>
  <c r="K503" i="1"/>
  <c r="F521" i="7"/>
  <c r="I521" i="7" s="1"/>
  <c r="K634" i="1"/>
  <c r="K651" i="11" s="1"/>
  <c r="F652" i="7"/>
  <c r="I652" i="7" s="1"/>
  <c r="K682" i="1"/>
  <c r="F700" i="7"/>
  <c r="I700" i="7" s="1"/>
  <c r="K658" i="1"/>
  <c r="F676" i="7"/>
  <c r="I676" i="7" s="1"/>
  <c r="K371" i="1"/>
  <c r="K371" i="11" s="1"/>
  <c r="F389" i="7"/>
  <c r="I389" i="7" s="1"/>
  <c r="K688" i="1"/>
  <c r="K705" i="11" s="1"/>
  <c r="F706" i="7"/>
  <c r="I706" i="7" s="1"/>
  <c r="K608" i="1"/>
  <c r="F626" i="7"/>
  <c r="I626" i="7" s="1"/>
  <c r="K506" i="1"/>
  <c r="F524" i="7"/>
  <c r="I524" i="7" s="1"/>
  <c r="K622" i="1"/>
  <c r="F640" i="7"/>
  <c r="I640" i="7" s="1"/>
  <c r="K735" i="1"/>
  <c r="F753" i="7"/>
  <c r="I753" i="7" s="1"/>
  <c r="K671" i="1"/>
  <c r="F689" i="7"/>
  <c r="I689" i="7" s="1"/>
  <c r="K607" i="1"/>
  <c r="F625" i="7"/>
  <c r="I625" i="7" s="1"/>
  <c r="K543" i="1"/>
  <c r="F561" i="7"/>
  <c r="I561" i="7" s="1"/>
  <c r="K479" i="1"/>
  <c r="K496" i="11" s="1"/>
  <c r="F497" i="7"/>
  <c r="I497" i="7" s="1"/>
  <c r="K351" i="1"/>
  <c r="K351" i="11" s="1"/>
  <c r="F369" i="7"/>
  <c r="I369" i="7" s="1"/>
  <c r="K287" i="1"/>
  <c r="K287" i="11" s="1"/>
  <c r="F305" i="7"/>
  <c r="I305" i="7" s="1"/>
  <c r="K485" i="1"/>
  <c r="F503" i="7"/>
  <c r="I503" i="7" s="1"/>
  <c r="K361" i="1"/>
  <c r="K361" i="11" s="1"/>
  <c r="F379" i="7"/>
  <c r="I379" i="7" s="1"/>
  <c r="G382" i="10" s="1"/>
  <c r="K644" i="1"/>
  <c r="F662" i="7"/>
  <c r="I662" i="7" s="1"/>
  <c r="K560" i="1"/>
  <c r="F578" i="7"/>
  <c r="I578" i="7" s="1"/>
  <c r="K468" i="1"/>
  <c r="F486" i="7"/>
  <c r="I486" i="7" s="1"/>
  <c r="K372" i="1"/>
  <c r="K372" i="11" s="1"/>
  <c r="F390" i="7"/>
  <c r="I390" i="7" s="1"/>
  <c r="K633" i="1"/>
  <c r="K529" i="1"/>
  <c r="K546" i="11" s="1"/>
  <c r="K520" i="1"/>
  <c r="K400" i="1"/>
  <c r="K12" i="1"/>
  <c r="K74" i="1"/>
  <c r="F92" i="7"/>
  <c r="I92" i="7" s="1"/>
  <c r="K5" i="1"/>
  <c r="K170" i="1"/>
  <c r="K170" i="11" s="1"/>
  <c r="F188" i="7"/>
  <c r="I188" i="7" s="1"/>
  <c r="K159" i="1"/>
  <c r="K159" i="11" s="1"/>
  <c r="F177" i="7"/>
  <c r="I177" i="7" s="1"/>
  <c r="K150" i="1"/>
  <c r="K150" i="11" s="1"/>
  <c r="F168" i="7"/>
  <c r="I168" i="7" s="1"/>
  <c r="K70" i="1"/>
  <c r="K70" i="11" s="1"/>
  <c r="F88" i="7"/>
  <c r="I88" i="7" s="1"/>
  <c r="K212" i="1"/>
  <c r="K212" i="11" s="1"/>
  <c r="F230" i="7"/>
  <c r="I230" i="7" s="1"/>
  <c r="K43" i="1"/>
  <c r="F61" i="7"/>
  <c r="I61" i="7" s="1"/>
  <c r="K204" i="1"/>
  <c r="K204" i="11" s="1"/>
  <c r="F222" i="7"/>
  <c r="I222" i="7" s="1"/>
  <c r="K29" i="1"/>
  <c r="K238" i="1"/>
  <c r="K238" i="11" s="1"/>
  <c r="F256" i="7"/>
  <c r="I256" i="7" s="1"/>
  <c r="K236" i="1"/>
  <c r="K236" i="11" s="1"/>
  <c r="F254" i="7"/>
  <c r="I254" i="7" s="1"/>
  <c r="K227" i="1"/>
  <c r="K227" i="11" s="1"/>
  <c r="F245" i="7"/>
  <c r="I245" i="7" s="1"/>
  <c r="K233" i="1"/>
  <c r="K233" i="11" s="1"/>
  <c r="F251" i="7"/>
  <c r="I251" i="7" s="1"/>
  <c r="K44" i="1"/>
  <c r="F62" i="7"/>
  <c r="I62" i="7" s="1"/>
  <c r="K53" i="1"/>
  <c r="K53" i="11" s="1"/>
  <c r="F71" i="7"/>
  <c r="I71" i="7" s="1"/>
  <c r="K175" i="1"/>
  <c r="K175" i="11" s="1"/>
  <c r="F193" i="7"/>
  <c r="I193" i="7" s="1"/>
  <c r="K28" i="1"/>
  <c r="K86" i="1"/>
  <c r="K86" i="11" s="1"/>
  <c r="F104" i="7"/>
  <c r="I104" i="7" s="1"/>
  <c r="K49" i="1"/>
  <c r="K49" i="11" s="1"/>
  <c r="F67" i="7"/>
  <c r="I67" i="7" s="1"/>
  <c r="K195" i="1"/>
  <c r="K195" i="11" s="1"/>
  <c r="F213" i="7"/>
  <c r="I213" i="7" s="1"/>
  <c r="K13" i="1"/>
  <c r="K173" i="1"/>
  <c r="K173" i="11" s="1"/>
  <c r="F191" i="7"/>
  <c r="I191" i="7" s="1"/>
  <c r="K167" i="1"/>
  <c r="K167" i="11" s="1"/>
  <c r="F185" i="7"/>
  <c r="I185" i="7" s="1"/>
  <c r="K123" i="1"/>
  <c r="K123" i="11" s="1"/>
  <c r="F141" i="7"/>
  <c r="I141" i="7" s="1"/>
  <c r="K119" i="1"/>
  <c r="K119" i="11" s="1"/>
  <c r="F137" i="7"/>
  <c r="I137" i="7" s="1"/>
  <c r="K51" i="1"/>
  <c r="K51" i="11" s="1"/>
  <c r="F69" i="7"/>
  <c r="I69" i="7" s="1"/>
  <c r="K646" i="1"/>
  <c r="F664" i="7"/>
  <c r="I664" i="7" s="1"/>
  <c r="K518" i="1"/>
  <c r="F536" i="7"/>
  <c r="I536" i="7" s="1"/>
  <c r="K390" i="1"/>
  <c r="F408" i="7"/>
  <c r="I408" i="7" s="1"/>
  <c r="K715" i="1"/>
  <c r="F733" i="7"/>
  <c r="I733" i="7" s="1"/>
  <c r="K651" i="1"/>
  <c r="F669" i="7"/>
  <c r="I669" i="7" s="1"/>
  <c r="K587" i="1"/>
  <c r="F605" i="7"/>
  <c r="I605" i="7" s="1"/>
  <c r="K523" i="1"/>
  <c r="F541" i="7"/>
  <c r="I541" i="7" s="1"/>
  <c r="K459" i="1"/>
  <c r="F477" i="7"/>
  <c r="I477" i="7" s="1"/>
  <c r="K331" i="1"/>
  <c r="K331" i="11" s="1"/>
  <c r="F349" i="7"/>
  <c r="I349" i="7" s="1"/>
  <c r="K733" i="1"/>
  <c r="F751" i="7"/>
  <c r="I751" i="7" s="1"/>
  <c r="K605" i="1"/>
  <c r="F623" i="7"/>
  <c r="I623" i="7" s="1"/>
  <c r="K477" i="1"/>
  <c r="F495" i="7"/>
  <c r="I495" i="7" s="1"/>
  <c r="K357" i="1"/>
  <c r="K357" i="11" s="1"/>
  <c r="F375" i="7"/>
  <c r="I375" i="7" s="1"/>
  <c r="K616" i="1"/>
  <c r="F634" i="7"/>
  <c r="I634" i="7" s="1"/>
  <c r="K536" i="1"/>
  <c r="F554" i="7"/>
  <c r="I554" i="7" s="1"/>
  <c r="K436" i="1"/>
  <c r="F454" i="7"/>
  <c r="I454" i="7" s="1"/>
  <c r="K288" i="1"/>
  <c r="K288" i="11" s="1"/>
  <c r="F306" i="7"/>
  <c r="I306" i="7" s="1"/>
  <c r="K414" i="1"/>
  <c r="F432" i="7"/>
  <c r="I432" i="7" s="1"/>
  <c r="K286" i="1"/>
  <c r="K286" i="11" s="1"/>
  <c r="F304" i="7"/>
  <c r="I304" i="7" s="1"/>
  <c r="K280" i="1"/>
  <c r="K280" i="11" s="1"/>
  <c r="F298" i="7"/>
  <c r="I298" i="7" s="1"/>
  <c r="K551" i="1"/>
  <c r="F569" i="7"/>
  <c r="I569" i="7" s="1"/>
  <c r="K359" i="1"/>
  <c r="K359" i="11" s="1"/>
  <c r="F377" i="7"/>
  <c r="I377" i="7" s="1"/>
  <c r="K533" i="1"/>
  <c r="F551" i="7"/>
  <c r="I551" i="7" s="1"/>
  <c r="K405" i="1"/>
  <c r="F423" i="7"/>
  <c r="I423" i="7" s="1"/>
  <c r="K293" i="1"/>
  <c r="K293" i="11" s="1"/>
  <c r="F311" i="7"/>
  <c r="I311" i="7" s="1"/>
  <c r="K656" i="1"/>
  <c r="F674" i="7"/>
  <c r="I674" i="7" s="1"/>
  <c r="K480" i="1"/>
  <c r="F498" i="7"/>
  <c r="I498" i="7" s="1"/>
  <c r="K388" i="1"/>
  <c r="F406" i="7"/>
  <c r="I406" i="7" s="1"/>
  <c r="K694" i="1"/>
  <c r="F712" i="7"/>
  <c r="I712" i="7" s="1"/>
  <c r="K438" i="1"/>
  <c r="F456" i="7"/>
  <c r="I456" i="7" s="1"/>
  <c r="K310" i="1"/>
  <c r="K310" i="11" s="1"/>
  <c r="F328" i="7"/>
  <c r="I328" i="7" s="1"/>
  <c r="K304" i="1"/>
  <c r="K304" i="11" s="1"/>
  <c r="F322" i="7"/>
  <c r="I322" i="7" s="1"/>
  <c r="K675" i="1"/>
  <c r="F693" i="7"/>
  <c r="I693" i="7" s="1"/>
  <c r="K611" i="1"/>
  <c r="F629" i="7"/>
  <c r="I629" i="7" s="1"/>
  <c r="K547" i="1"/>
  <c r="F565" i="7"/>
  <c r="I565" i="7" s="1"/>
  <c r="K483" i="1"/>
  <c r="F501" i="7"/>
  <c r="I501" i="7" s="1"/>
  <c r="K419" i="1"/>
  <c r="F437" i="7"/>
  <c r="I437" i="7" s="1"/>
  <c r="K355" i="1"/>
  <c r="K355" i="11" s="1"/>
  <c r="F373" i="7"/>
  <c r="I373" i="7" s="1"/>
  <c r="K291" i="1"/>
  <c r="K291" i="11" s="1"/>
  <c r="F309" i="7"/>
  <c r="I309" i="7" s="1"/>
  <c r="K653" i="1"/>
  <c r="F671" i="7"/>
  <c r="I671" i="7" s="1"/>
  <c r="K525" i="1"/>
  <c r="F543" i="7"/>
  <c r="I543" i="7" s="1"/>
  <c r="K397" i="1"/>
  <c r="F415" i="7"/>
  <c r="I415" i="7" s="1"/>
  <c r="K285" i="1"/>
  <c r="K285" i="11" s="1"/>
  <c r="F303" i="7"/>
  <c r="I303" i="7" s="1"/>
  <c r="K492" i="1"/>
  <c r="F510" i="7"/>
  <c r="I510" i="7" s="1"/>
  <c r="K408" i="1"/>
  <c r="F426" i="7"/>
  <c r="I426" i="7" s="1"/>
  <c r="K300" i="1"/>
  <c r="K300" i="11" s="1"/>
  <c r="F318" i="7"/>
  <c r="I318" i="7" s="1"/>
  <c r="K462" i="1"/>
  <c r="F480" i="7"/>
  <c r="I480" i="7" s="1"/>
  <c r="K334" i="1"/>
  <c r="K334" i="11" s="1"/>
  <c r="F352" i="7"/>
  <c r="I352" i="7" s="1"/>
  <c r="K370" i="1"/>
  <c r="K370" i="11" s="1"/>
  <c r="F388" i="7"/>
  <c r="I388" i="7" s="1"/>
  <c r="K586" i="1"/>
  <c r="K603" i="11" s="1"/>
  <c r="F604" i="7"/>
  <c r="I604" i="7" s="1"/>
  <c r="K415" i="1"/>
  <c r="F433" i="7"/>
  <c r="I433" i="7" s="1"/>
  <c r="K613" i="1"/>
  <c r="F631" i="7"/>
  <c r="I631" i="7" s="1"/>
  <c r="K732" i="1"/>
  <c r="F750" i="7"/>
  <c r="I750" i="7" s="1"/>
  <c r="K617" i="1"/>
  <c r="K634" i="11" s="1"/>
  <c r="K201" i="1"/>
  <c r="K201" i="11" s="1"/>
  <c r="O440" i="1"/>
  <c r="K111" i="1"/>
  <c r="K111" i="11" s="1"/>
  <c r="F129" i="7"/>
  <c r="I129" i="7" s="1"/>
  <c r="K254" i="1"/>
  <c r="K254" i="11" s="1"/>
  <c r="F272" i="7"/>
  <c r="I272" i="7" s="1"/>
  <c r="K243" i="1"/>
  <c r="K243" i="11" s="1"/>
  <c r="F261" i="7"/>
  <c r="I261" i="7" s="1"/>
  <c r="K42" i="1"/>
  <c r="F60" i="7"/>
  <c r="I60" i="7" s="1"/>
  <c r="K15" i="1"/>
  <c r="K242" i="1"/>
  <c r="K242" i="11" s="1"/>
  <c r="F260" i="7"/>
  <c r="I260" i="7" s="1"/>
  <c r="K4" i="1"/>
  <c r="K157" i="1"/>
  <c r="K157" i="11" s="1"/>
  <c r="F175" i="7"/>
  <c r="I175" i="7" s="1"/>
  <c r="K155" i="1"/>
  <c r="K155" i="11" s="1"/>
  <c r="F173" i="7"/>
  <c r="I173" i="7" s="1"/>
  <c r="K66" i="1"/>
  <c r="K66" i="11" s="1"/>
  <c r="F84" i="7"/>
  <c r="I84" i="7" s="1"/>
  <c r="K140" i="1"/>
  <c r="K140" i="11" s="1"/>
  <c r="F158" i="7"/>
  <c r="I158" i="7" s="1"/>
  <c r="K39" i="1"/>
  <c r="F57" i="7"/>
  <c r="I57" i="7" s="1"/>
  <c r="K98" i="1"/>
  <c r="K98" i="11" s="1"/>
  <c r="F116" i="7"/>
  <c r="I116" i="7" s="1"/>
  <c r="K67" i="1"/>
  <c r="K67" i="11" s="1"/>
  <c r="F85" i="7"/>
  <c r="I85" i="7" s="1"/>
  <c r="K25" i="1"/>
  <c r="K205" i="1"/>
  <c r="K205" i="11" s="1"/>
  <c r="F223" i="7"/>
  <c r="I223" i="7" s="1"/>
  <c r="K203" i="1"/>
  <c r="K203" i="11" s="1"/>
  <c r="F221" i="7"/>
  <c r="I221" i="7" s="1"/>
  <c r="K183" i="1"/>
  <c r="K183" i="11" s="1"/>
  <c r="F201" i="7"/>
  <c r="I201" i="7" s="1"/>
  <c r="K58" i="1"/>
  <c r="F76" i="7"/>
  <c r="I76" i="7" s="1"/>
  <c r="K188" i="1"/>
  <c r="K188" i="11" s="1"/>
  <c r="F206" i="7"/>
  <c r="I206" i="7" s="1"/>
  <c r="K63" i="1"/>
  <c r="K63" i="11" s="1"/>
  <c r="F81" i="7"/>
  <c r="I81" i="7" s="1"/>
  <c r="K54" i="1"/>
  <c r="K54" i="11" s="1"/>
  <c r="F72" i="7"/>
  <c r="I72" i="7" s="1"/>
  <c r="K180" i="1"/>
  <c r="K180" i="11" s="1"/>
  <c r="F198" i="7"/>
  <c r="I198" i="7" s="1"/>
  <c r="K59" i="1"/>
  <c r="K59" i="11" s="1"/>
  <c r="F77" i="7"/>
  <c r="I77" i="7" s="1"/>
  <c r="K171" i="1"/>
  <c r="K171" i="11" s="1"/>
  <c r="F189" i="7"/>
  <c r="I189" i="7" s="1"/>
  <c r="K36" i="1"/>
  <c r="F54" i="7"/>
  <c r="I54" i="7" s="1"/>
  <c r="K166" i="1"/>
  <c r="K166" i="11" s="1"/>
  <c r="F184" i="7"/>
  <c r="I184" i="7" s="1"/>
  <c r="K95" i="1"/>
  <c r="K95" i="11" s="1"/>
  <c r="F113" i="7"/>
  <c r="I113" i="7" s="1"/>
  <c r="K108" i="1"/>
  <c r="K108" i="11" s="1"/>
  <c r="F126" i="7"/>
  <c r="I126" i="7" s="1"/>
  <c r="K154" i="1"/>
  <c r="K154" i="11" s="1"/>
  <c r="F172" i="7"/>
  <c r="I172" i="7" s="1"/>
  <c r="K46" i="1"/>
  <c r="F64" i="7"/>
  <c r="I64" i="7" s="1"/>
  <c r="K41" i="1"/>
  <c r="F59" i="7"/>
  <c r="I59" i="7" s="1"/>
  <c r="K490" i="1"/>
  <c r="K507" i="11" s="1"/>
  <c r="F508" i="7"/>
  <c r="I508" i="7" s="1"/>
  <c r="K466" i="1"/>
  <c r="H484" i="7" s="1"/>
  <c r="F484" i="7"/>
  <c r="I484" i="7" s="1"/>
  <c r="K276" i="1"/>
  <c r="K276" i="11" s="1"/>
  <c r="F294" i="7"/>
  <c r="I294" i="7" s="1"/>
  <c r="K346" i="1"/>
  <c r="K346" i="11" s="1"/>
  <c r="F364" i="7"/>
  <c r="I364" i="7" s="1"/>
  <c r="K322" i="1"/>
  <c r="K322" i="11" s="1"/>
  <c r="F340" i="7"/>
  <c r="I340" i="7" s="1"/>
  <c r="K395" i="1"/>
  <c r="F413" i="7"/>
  <c r="I413" i="7" s="1"/>
  <c r="K700" i="1"/>
  <c r="F718" i="7"/>
  <c r="I718" i="7" s="1"/>
  <c r="K338" i="1"/>
  <c r="K338" i="11" s="1"/>
  <c r="F356" i="7"/>
  <c r="I356" i="7" s="1"/>
  <c r="K670" i="1"/>
  <c r="F688" i="7"/>
  <c r="I688" i="7" s="1"/>
  <c r="K542" i="1"/>
  <c r="F560" i="7"/>
  <c r="I560" i="7" s="1"/>
  <c r="K306" i="1"/>
  <c r="K306" i="11" s="1"/>
  <c r="F324" i="7"/>
  <c r="I324" i="7" s="1"/>
  <c r="K330" i="1"/>
  <c r="K330" i="11" s="1"/>
  <c r="F348" i="7"/>
  <c r="I348" i="7" s="1"/>
  <c r="K679" i="1"/>
  <c r="F697" i="7"/>
  <c r="I697" i="7" s="1"/>
  <c r="K615" i="1"/>
  <c r="F633" i="7"/>
  <c r="I633" i="7" s="1"/>
  <c r="K487" i="1"/>
  <c r="F505" i="7"/>
  <c r="I505" i="7" s="1"/>
  <c r="K423" i="1"/>
  <c r="F441" i="7"/>
  <c r="I441" i="7" s="1"/>
  <c r="K295" i="1"/>
  <c r="K295" i="11" s="1"/>
  <c r="F313" i="7"/>
  <c r="I313" i="7" s="1"/>
  <c r="K661" i="1"/>
  <c r="F679" i="7"/>
  <c r="I679" i="7" s="1"/>
  <c r="K572" i="1"/>
  <c r="F590" i="7"/>
  <c r="I590" i="7" s="1"/>
  <c r="K642" i="1"/>
  <c r="F660" i="7"/>
  <c r="I660" i="7" s="1"/>
  <c r="K566" i="1"/>
  <c r="F584" i="7"/>
  <c r="I584" i="7" s="1"/>
  <c r="K570" i="1"/>
  <c r="F588" i="7"/>
  <c r="I588" i="7" s="1"/>
  <c r="K546" i="1"/>
  <c r="F564" i="7"/>
  <c r="I564" i="7" s="1"/>
  <c r="K672" i="1"/>
  <c r="F690" i="7"/>
  <c r="I690" i="7" s="1"/>
  <c r="K588" i="1"/>
  <c r="F606" i="7"/>
  <c r="I606" i="7" s="1"/>
  <c r="K650" i="1"/>
  <c r="K667" i="11" s="1"/>
  <c r="F668" i="7"/>
  <c r="I668" i="7" s="1"/>
  <c r="K718" i="1"/>
  <c r="F736" i="7"/>
  <c r="I736" i="7" s="1"/>
  <c r="K590" i="1"/>
  <c r="F608" i="7"/>
  <c r="I608" i="7" s="1"/>
  <c r="K719" i="1"/>
  <c r="F737" i="7"/>
  <c r="I737" i="7" s="1"/>
  <c r="K527" i="1"/>
  <c r="F545" i="7"/>
  <c r="I545" i="7" s="1"/>
  <c r="K463" i="1"/>
  <c r="F481" i="7"/>
  <c r="I481" i="7" s="1"/>
  <c r="K399" i="1"/>
  <c r="F417" i="7"/>
  <c r="I417" i="7" s="1"/>
  <c r="K335" i="1"/>
  <c r="K335" i="11" s="1"/>
  <c r="F353" i="7"/>
  <c r="I353" i="7" s="1"/>
  <c r="K453" i="1"/>
  <c r="F471" i="7"/>
  <c r="I471" i="7" s="1"/>
  <c r="K333" i="1"/>
  <c r="K333" i="11" s="1"/>
  <c r="F351" i="7"/>
  <c r="I351" i="7" s="1"/>
  <c r="K620" i="1"/>
  <c r="F638" i="7"/>
  <c r="I638" i="7" s="1"/>
  <c r="K352" i="1"/>
  <c r="K352" i="11" s="1"/>
  <c r="F370" i="7"/>
  <c r="I370" i="7" s="1"/>
  <c r="N690" i="1"/>
  <c r="K585" i="1"/>
  <c r="K625" i="1"/>
  <c r="K712" i="1"/>
  <c r="K245" i="1"/>
  <c r="K245" i="11" s="1"/>
  <c r="F263" i="7"/>
  <c r="I263" i="7" s="1"/>
  <c r="K156" i="1"/>
  <c r="K156" i="11" s="1"/>
  <c r="F174" i="7"/>
  <c r="I174" i="7" s="1"/>
  <c r="K235" i="1"/>
  <c r="F253" i="7"/>
  <c r="I253" i="7" s="1"/>
  <c r="K228" i="1"/>
  <c r="K228" i="11" s="1"/>
  <c r="F246" i="7"/>
  <c r="I246" i="7" s="1"/>
  <c r="K230" i="1"/>
  <c r="K230" i="11" s="1"/>
  <c r="F248" i="7"/>
  <c r="I248" i="7" s="1"/>
  <c r="K38" i="1"/>
  <c r="F56" i="7"/>
  <c r="I56" i="7" s="1"/>
  <c r="K148" i="1"/>
  <c r="K148" i="11" s="1"/>
  <c r="F166" i="7"/>
  <c r="I166" i="7" s="1"/>
  <c r="K11" i="1"/>
  <c r="K101" i="1"/>
  <c r="K101" i="11" s="1"/>
  <c r="F119" i="7"/>
  <c r="I119" i="7" s="1"/>
  <c r="K146" i="1"/>
  <c r="K146" i="11" s="1"/>
  <c r="F164" i="7"/>
  <c r="I164" i="7" s="1"/>
  <c r="AL14" i="11"/>
  <c r="K127" i="1"/>
  <c r="K127" i="11" s="1"/>
  <c r="F145" i="7"/>
  <c r="I145" i="7" s="1"/>
  <c r="K103" i="1"/>
  <c r="K103" i="11" s="1"/>
  <c r="F121" i="7"/>
  <c r="I121" i="7" s="1"/>
  <c r="K62" i="1"/>
  <c r="K62" i="11" s="1"/>
  <c r="F80" i="7"/>
  <c r="I80" i="7" s="1"/>
  <c r="K196" i="1"/>
  <c r="K196" i="11" s="1"/>
  <c r="F214" i="7"/>
  <c r="I214" i="7" s="1"/>
  <c r="K198" i="1"/>
  <c r="K198" i="11" s="1"/>
  <c r="F216" i="7"/>
  <c r="I216" i="7" s="1"/>
  <c r="K21" i="1"/>
  <c r="K221" i="1"/>
  <c r="F239" i="7"/>
  <c r="I239" i="7" s="1"/>
  <c r="K219" i="1"/>
  <c r="K219" i="11" s="1"/>
  <c r="F237" i="7"/>
  <c r="I237" i="7" s="1"/>
  <c r="K179" i="1"/>
  <c r="K179" i="11" s="1"/>
  <c r="F197" i="7"/>
  <c r="I197" i="7" s="1"/>
  <c r="K22" i="1"/>
  <c r="K116" i="1"/>
  <c r="K116" i="11" s="1"/>
  <c r="F134" i="7"/>
  <c r="I134" i="7" s="1"/>
  <c r="K27" i="1"/>
  <c r="K186" i="1"/>
  <c r="K186" i="11" s="1"/>
  <c r="F204" i="7"/>
  <c r="I204" i="7" s="1"/>
  <c r="AL3" i="11"/>
  <c r="K263" i="1"/>
  <c r="F281" i="7"/>
  <c r="I281" i="7" s="1"/>
  <c r="K187" i="1"/>
  <c r="K187" i="11" s="1"/>
  <c r="F205" i="7"/>
  <c r="I205" i="7" s="1"/>
  <c r="K64" i="1"/>
  <c r="K64" i="11" s="1"/>
  <c r="F82" i="7"/>
  <c r="I82" i="7" s="1"/>
  <c r="K164" i="1"/>
  <c r="K164" i="11" s="1"/>
  <c r="F182" i="7"/>
  <c r="I182" i="7" s="1"/>
  <c r="K19" i="1"/>
  <c r="K9" i="1"/>
  <c r="K354" i="1"/>
  <c r="K354" i="11" s="1"/>
  <c r="F372" i="7"/>
  <c r="I372" i="7" s="1"/>
  <c r="K614" i="1"/>
  <c r="F632" i="7"/>
  <c r="I632" i="7" s="1"/>
  <c r="K486" i="1"/>
  <c r="F504" i="7"/>
  <c r="I504" i="7" s="1"/>
  <c r="K358" i="1"/>
  <c r="K358" i="11" s="1"/>
  <c r="F376" i="7"/>
  <c r="I376" i="7" s="1"/>
  <c r="K332" i="1"/>
  <c r="K332" i="11" s="1"/>
  <c r="F350" i="7"/>
  <c r="I350" i="7" s="1"/>
  <c r="K699" i="1"/>
  <c r="F717" i="7"/>
  <c r="I717" i="7" s="1"/>
  <c r="K635" i="1"/>
  <c r="F653" i="7"/>
  <c r="I653" i="7" s="1"/>
  <c r="K571" i="1"/>
  <c r="F589" i="7"/>
  <c r="I589" i="7" s="1"/>
  <c r="K507" i="1"/>
  <c r="F525" i="7"/>
  <c r="I525" i="7" s="1"/>
  <c r="K443" i="1"/>
  <c r="F461" i="7"/>
  <c r="I461" i="7" s="1"/>
  <c r="K379" i="1"/>
  <c r="K379" i="11" s="1"/>
  <c r="F397" i="7"/>
  <c r="I397" i="7" s="1"/>
  <c r="K315" i="1"/>
  <c r="K315" i="11" s="1"/>
  <c r="F333" i="7"/>
  <c r="I333" i="7" s="1"/>
  <c r="K573" i="1"/>
  <c r="F591" i="7"/>
  <c r="I591" i="7" s="1"/>
  <c r="K445" i="1"/>
  <c r="F463" i="7"/>
  <c r="I463" i="7" s="1"/>
  <c r="K325" i="1"/>
  <c r="K325" i="11" s="1"/>
  <c r="F343" i="7"/>
  <c r="I343" i="7" s="1"/>
  <c r="K680" i="1"/>
  <c r="F698" i="7"/>
  <c r="I698" i="7" s="1"/>
  <c r="K600" i="1"/>
  <c r="F618" i="7"/>
  <c r="I618" i="7" s="1"/>
  <c r="K508" i="1"/>
  <c r="F526" i="7"/>
  <c r="I526" i="7" s="1"/>
  <c r="K416" i="1"/>
  <c r="F434" i="7"/>
  <c r="I434" i="7" s="1"/>
  <c r="K638" i="1"/>
  <c r="F656" i="7"/>
  <c r="I656" i="7" s="1"/>
  <c r="K510" i="1"/>
  <c r="H528" i="7" s="1"/>
  <c r="F528" i="7"/>
  <c r="I528" i="7" s="1"/>
  <c r="K382" i="1"/>
  <c r="K382" i="11" s="1"/>
  <c r="F400" i="7"/>
  <c r="I400" i="7" s="1"/>
  <c r="K348" i="1"/>
  <c r="K348" i="11" s="1"/>
  <c r="F366" i="7"/>
  <c r="I366" i="7" s="1"/>
  <c r="K535" i="1"/>
  <c r="F553" i="7"/>
  <c r="I553" i="7" s="1"/>
  <c r="K471" i="1"/>
  <c r="F489" i="7"/>
  <c r="I489" i="7" s="1"/>
  <c r="K407" i="1"/>
  <c r="F425" i="7"/>
  <c r="I425" i="7" s="1"/>
  <c r="K343" i="1"/>
  <c r="K343" i="11" s="1"/>
  <c r="F361" i="7"/>
  <c r="I361" i="7" s="1"/>
  <c r="K279" i="1"/>
  <c r="K279" i="11" s="1"/>
  <c r="F297" i="7"/>
  <c r="I297" i="7" s="1"/>
  <c r="K629" i="1"/>
  <c r="F647" i="7"/>
  <c r="I647" i="7" s="1"/>
  <c r="K501" i="1"/>
  <c r="F519" i="7"/>
  <c r="I519" i="7" s="1"/>
  <c r="K373" i="1"/>
  <c r="K373" i="11" s="1"/>
  <c r="F391" i="7"/>
  <c r="I391" i="7" s="1"/>
  <c r="K632" i="1"/>
  <c r="F650" i="7"/>
  <c r="I650" i="7" s="1"/>
  <c r="K552" i="1"/>
  <c r="F570" i="7"/>
  <c r="I570" i="7" s="1"/>
  <c r="K360" i="1"/>
  <c r="K360" i="11" s="1"/>
  <c r="F378" i="7"/>
  <c r="I378" i="7" s="1"/>
  <c r="K662" i="1"/>
  <c r="F680" i="7"/>
  <c r="I680" i="7" s="1"/>
  <c r="K406" i="1"/>
  <c r="F424" i="7"/>
  <c r="I424" i="7" s="1"/>
  <c r="K278" i="1"/>
  <c r="K278" i="11" s="1"/>
  <c r="F296" i="7"/>
  <c r="I296" i="7" s="1"/>
  <c r="K434" i="1"/>
  <c r="F452" i="7"/>
  <c r="I452" i="7" s="1"/>
  <c r="K723" i="1"/>
  <c r="F741" i="7"/>
  <c r="I741" i="7" s="1"/>
  <c r="K659" i="1"/>
  <c r="F677" i="7"/>
  <c r="I677" i="7" s="1"/>
  <c r="K595" i="1"/>
  <c r="F613" i="7"/>
  <c r="I613" i="7" s="1"/>
  <c r="K531" i="1"/>
  <c r="F549" i="7"/>
  <c r="I549" i="7" s="1"/>
  <c r="K467" i="1"/>
  <c r="K484" i="11" s="1"/>
  <c r="F485" i="7"/>
  <c r="I485" i="7" s="1"/>
  <c r="K403" i="1"/>
  <c r="F421" i="7"/>
  <c r="I421" i="7" s="1"/>
  <c r="K339" i="1"/>
  <c r="K339" i="11" s="1"/>
  <c r="F357" i="7"/>
  <c r="I357" i="7" s="1"/>
  <c r="K275" i="1"/>
  <c r="K275" i="11" s="1"/>
  <c r="F293" i="7"/>
  <c r="I293" i="7" s="1"/>
  <c r="K493" i="1"/>
  <c r="K510" i="11" s="1"/>
  <c r="F511" i="7"/>
  <c r="I511" i="7" s="1"/>
  <c r="K365" i="1"/>
  <c r="K365" i="11" s="1"/>
  <c r="F383" i="7"/>
  <c r="I383" i="7" s="1"/>
  <c r="K564" i="1"/>
  <c r="F582" i="7"/>
  <c r="I582" i="7" s="1"/>
  <c r="K476" i="1"/>
  <c r="F494" i="7"/>
  <c r="I494" i="7" s="1"/>
  <c r="K380" i="1"/>
  <c r="K380" i="11" s="1"/>
  <c r="F398" i="7"/>
  <c r="I398" i="7" s="1"/>
  <c r="K430" i="1"/>
  <c r="F448" i="7"/>
  <c r="I448" i="7" s="1"/>
  <c r="K302" i="1"/>
  <c r="K302" i="11" s="1"/>
  <c r="F320" i="7"/>
  <c r="I320" i="7" s="1"/>
  <c r="K474" i="1"/>
  <c r="F492" i="7"/>
  <c r="I492" i="7" s="1"/>
  <c r="K450" i="1"/>
  <c r="K467" i="11" s="1"/>
  <c r="F468" i="7"/>
  <c r="I468" i="7" s="1"/>
  <c r="K655" i="1"/>
  <c r="F673" i="7"/>
  <c r="I673" i="7" s="1"/>
  <c r="K591" i="1"/>
  <c r="F609" i="7"/>
  <c r="I609" i="7" s="1"/>
  <c r="K709" i="1"/>
  <c r="F727" i="7"/>
  <c r="I727" i="7" s="1"/>
  <c r="K581" i="1"/>
  <c r="F599" i="7"/>
  <c r="I599" i="7" s="1"/>
  <c r="K704" i="1"/>
  <c r="F722" i="7"/>
  <c r="I722" i="7" s="1"/>
  <c r="K540" i="1"/>
  <c r="F558" i="7"/>
  <c r="I558" i="7" s="1"/>
  <c r="K444" i="1"/>
  <c r="F462" i="7"/>
  <c r="I462" i="7" s="1"/>
  <c r="K562" i="1"/>
  <c r="F580" i="7"/>
  <c r="I580" i="7" s="1"/>
  <c r="K393" i="1"/>
  <c r="K737" i="1"/>
  <c r="K609" i="1"/>
  <c r="K481" i="1"/>
  <c r="K268" i="1"/>
  <c r="K268" i="11" s="1"/>
  <c r="F286" i="7"/>
  <c r="I286" i="7" s="1"/>
  <c r="K143" i="1"/>
  <c r="K143" i="11" s="1"/>
  <c r="F161" i="7"/>
  <c r="I161" i="7" s="1"/>
  <c r="K10" i="1"/>
  <c r="K129" i="1"/>
  <c r="K129" i="11" s="1"/>
  <c r="F147" i="7"/>
  <c r="I147" i="7" s="1"/>
  <c r="K250" i="1"/>
  <c r="K250" i="11" s="1"/>
  <c r="F268" i="7"/>
  <c r="I268" i="7" s="1"/>
  <c r="K237" i="1"/>
  <c r="K237" i="11" s="1"/>
  <c r="F255" i="7"/>
  <c r="I255" i="7" s="1"/>
  <c r="K215" i="1"/>
  <c r="K215" i="11" s="1"/>
  <c r="F233" i="7"/>
  <c r="I233" i="7" s="1"/>
  <c r="K158" i="1"/>
  <c r="K158" i="11" s="1"/>
  <c r="F176" i="7"/>
  <c r="I176" i="7" s="1"/>
  <c r="K7" i="1"/>
  <c r="K118" i="1"/>
  <c r="K118" i="11" s="1"/>
  <c r="F136" i="7"/>
  <c r="I136" i="7" s="1"/>
  <c r="K138" i="1"/>
  <c r="K138" i="11" s="1"/>
  <c r="F156" i="7"/>
  <c r="I156" i="7" s="1"/>
  <c r="K35" i="1"/>
  <c r="F53" i="7"/>
  <c r="I53" i="7" s="1"/>
  <c r="K234" i="1"/>
  <c r="K234" i="11" s="1"/>
  <c r="F252" i="7"/>
  <c r="I252" i="7" s="1"/>
  <c r="K87" i="1"/>
  <c r="F105" i="7"/>
  <c r="I105" i="7" s="1"/>
  <c r="K124" i="1"/>
  <c r="K124" i="11" s="1"/>
  <c r="F142" i="7"/>
  <c r="I142" i="7" s="1"/>
  <c r="K31" i="1"/>
  <c r="F49" i="7"/>
  <c r="I49" i="7" s="1"/>
  <c r="K17" i="1"/>
  <c r="K191" i="1"/>
  <c r="K191" i="11" s="1"/>
  <c r="F209" i="7"/>
  <c r="I209" i="7" s="1"/>
  <c r="K206" i="1"/>
  <c r="K206" i="11" s="1"/>
  <c r="F224" i="7"/>
  <c r="I224" i="7" s="1"/>
  <c r="K197" i="1"/>
  <c r="K197" i="11" s="1"/>
  <c r="F215" i="7"/>
  <c r="I215" i="7" s="1"/>
  <c r="K82" i="1"/>
  <c r="K82" i="11" s="1"/>
  <c r="F100" i="7"/>
  <c r="I100" i="7" s="1"/>
  <c r="K105" i="1"/>
  <c r="K105" i="11" s="1"/>
  <c r="F123" i="7"/>
  <c r="I123" i="7" s="1"/>
  <c r="K137" i="1"/>
  <c r="K137" i="11" s="1"/>
  <c r="F155" i="7"/>
  <c r="I155" i="7" s="1"/>
  <c r="K202" i="1"/>
  <c r="K202" i="11" s="1"/>
  <c r="F220" i="7"/>
  <c r="I220" i="7" s="1"/>
  <c r="AL5" i="11"/>
  <c r="K14" i="1"/>
  <c r="K378" i="1"/>
  <c r="K378" i="11" s="1"/>
  <c r="F396" i="7"/>
  <c r="I396" i="7" s="1"/>
  <c r="K426" i="1"/>
  <c r="F444" i="7"/>
  <c r="I444" i="7" s="1"/>
  <c r="K402" i="1"/>
  <c r="F420" i="7"/>
  <c r="I420" i="7" s="1"/>
  <c r="K701" i="1"/>
  <c r="F719" i="7"/>
  <c r="I719" i="7" s="1"/>
  <c r="K282" i="1"/>
  <c r="K282" i="11" s="1"/>
  <c r="F300" i="7"/>
  <c r="I300" i="7" s="1"/>
  <c r="K738" i="1"/>
  <c r="F756" i="7"/>
  <c r="I756" i="7" s="1"/>
  <c r="K730" i="1"/>
  <c r="F748" i="7"/>
  <c r="I748" i="7" s="1"/>
  <c r="K706" i="1"/>
  <c r="F724" i="7"/>
  <c r="I724" i="7" s="1"/>
  <c r="K727" i="1"/>
  <c r="F745" i="7"/>
  <c r="I745" i="7" s="1"/>
  <c r="K663" i="1"/>
  <c r="F681" i="7"/>
  <c r="I681" i="7" s="1"/>
  <c r="K599" i="1"/>
  <c r="F617" i="7"/>
  <c r="I617" i="7" s="1"/>
  <c r="K716" i="1"/>
  <c r="H734" i="7" s="1"/>
  <c r="F734" i="7"/>
  <c r="I734" i="7" s="1"/>
  <c r="K460" i="1"/>
  <c r="F478" i="7"/>
  <c r="I478" i="7" s="1"/>
  <c r="K722" i="1"/>
  <c r="F740" i="7"/>
  <c r="I740" i="7" s="1"/>
  <c r="K534" i="1"/>
  <c r="F552" i="7"/>
  <c r="I552" i="7" s="1"/>
  <c r="K714" i="1"/>
  <c r="F732" i="7"/>
  <c r="I732" i="7" s="1"/>
  <c r="K621" i="1"/>
  <c r="F639" i="7"/>
  <c r="I639" i="7" s="1"/>
  <c r="K736" i="1"/>
  <c r="F754" i="7"/>
  <c r="I754" i="7" s="1"/>
  <c r="K652" i="1"/>
  <c r="F670" i="7"/>
  <c r="I670" i="7" s="1"/>
  <c r="K538" i="1"/>
  <c r="H556" i="7" s="1"/>
  <c r="F556" i="7"/>
  <c r="I556" i="7" s="1"/>
  <c r="K514" i="1"/>
  <c r="F532" i="7"/>
  <c r="I532" i="7" s="1"/>
  <c r="K686" i="1"/>
  <c r="F704" i="7"/>
  <c r="I704" i="7" s="1"/>
  <c r="K558" i="1"/>
  <c r="F576" i="7"/>
  <c r="I576" i="7" s="1"/>
  <c r="K703" i="1"/>
  <c r="F721" i="7"/>
  <c r="I721" i="7" s="1"/>
  <c r="K639" i="1"/>
  <c r="F657" i="7"/>
  <c r="I657" i="7" s="1"/>
  <c r="K447" i="1"/>
  <c r="F465" i="7"/>
  <c r="I465" i="7" s="1"/>
  <c r="K383" i="1"/>
  <c r="K383" i="11" s="1"/>
  <c r="F401" i="7"/>
  <c r="I401" i="7" s="1"/>
  <c r="K319" i="1"/>
  <c r="K319" i="11" s="1"/>
  <c r="F337" i="7"/>
  <c r="I337" i="7" s="1"/>
  <c r="K549" i="1"/>
  <c r="F567" i="7"/>
  <c r="I567" i="7" s="1"/>
  <c r="K421" i="1"/>
  <c r="F439" i="7"/>
  <c r="I439" i="7" s="1"/>
  <c r="K309" i="1"/>
  <c r="K309" i="11" s="1"/>
  <c r="F327" i="7"/>
  <c r="I327" i="7" s="1"/>
  <c r="K684" i="1"/>
  <c r="F702" i="7"/>
  <c r="I702" i="7" s="1"/>
  <c r="K516" i="1"/>
  <c r="F534" i="7"/>
  <c r="I534" i="7" s="1"/>
  <c r="K420" i="1"/>
  <c r="F438" i="7"/>
  <c r="I438" i="7" s="1"/>
  <c r="K292" i="1"/>
  <c r="K292" i="11" s="1"/>
  <c r="F310" i="7"/>
  <c r="I310" i="7" s="1"/>
  <c r="K498" i="1"/>
  <c r="F516" i="7"/>
  <c r="I516" i="7" s="1"/>
  <c r="K713" i="1"/>
  <c r="K593" i="1"/>
  <c r="K257" i="1"/>
  <c r="K257" i="11" s="1"/>
  <c r="K48" i="1"/>
  <c r="K48" i="11" s="1"/>
  <c r="K147" i="1"/>
  <c r="K147" i="11" s="1"/>
  <c r="F165" i="7"/>
  <c r="I165" i="7" s="1"/>
  <c r="K149" i="1"/>
  <c r="K149" i="11" s="1"/>
  <c r="F167" i="7"/>
  <c r="I167" i="7" s="1"/>
  <c r="K69" i="1"/>
  <c r="K69" i="11" s="1"/>
  <c r="F87" i="7"/>
  <c r="I87" i="7" s="1"/>
  <c r="K139" i="1"/>
  <c r="K139" i="11" s="1"/>
  <c r="F157" i="7"/>
  <c r="I157" i="7" s="1"/>
  <c r="K134" i="1"/>
  <c r="K134" i="11" s="1"/>
  <c r="F152" i="7"/>
  <c r="I152" i="7" s="1"/>
  <c r="K115" i="1"/>
  <c r="K115" i="11" s="1"/>
  <c r="F133" i="7"/>
  <c r="I133" i="7" s="1"/>
  <c r="K6" i="1"/>
  <c r="K222" i="1"/>
  <c r="K222" i="11" s="1"/>
  <c r="F240" i="7"/>
  <c r="I240" i="7" s="1"/>
  <c r="K241" i="1"/>
  <c r="K241" i="11" s="1"/>
  <c r="F259" i="7"/>
  <c r="I259" i="7" s="1"/>
  <c r="K207" i="1"/>
  <c r="K207" i="11" s="1"/>
  <c r="F225" i="7"/>
  <c r="I225" i="7" s="1"/>
  <c r="K211" i="1"/>
  <c r="K211" i="11" s="1"/>
  <c r="F229" i="7"/>
  <c r="I229" i="7" s="1"/>
  <c r="K132" i="1"/>
  <c r="K132" i="11" s="1"/>
  <c r="F150" i="7"/>
  <c r="I150" i="7" s="1"/>
  <c r="AL20" i="11"/>
  <c r="K182" i="1"/>
  <c r="K182" i="11" s="1"/>
  <c r="F200" i="7"/>
  <c r="I200" i="7" s="1"/>
  <c r="K92" i="1"/>
  <c r="K92" i="11" s="1"/>
  <c r="F110" i="7"/>
  <c r="I110" i="7" s="1"/>
  <c r="K85" i="1"/>
  <c r="K85" i="11" s="1"/>
  <c r="F103" i="7"/>
  <c r="I103" i="7" s="1"/>
  <c r="K26" i="1"/>
  <c r="AL6" i="11"/>
  <c r="K106" i="1"/>
  <c r="K106" i="11" s="1"/>
  <c r="F124" i="7"/>
  <c r="I124" i="7" s="1"/>
  <c r="K194" i="1"/>
  <c r="K194" i="11" s="1"/>
  <c r="F212" i="7"/>
  <c r="I212" i="7" s="1"/>
  <c r="K141" i="1"/>
  <c r="K141" i="11" s="1"/>
  <c r="F159" i="7"/>
  <c r="I159" i="7" s="1"/>
  <c r="K178" i="1"/>
  <c r="K178" i="11" s="1"/>
  <c r="F196" i="7"/>
  <c r="I196" i="7" s="1"/>
  <c r="AL21" i="11"/>
  <c r="K77" i="1"/>
  <c r="K77" i="11" s="1"/>
  <c r="F95" i="7"/>
  <c r="I95" i="7" s="1"/>
  <c r="K131" i="1"/>
  <c r="K131" i="11" s="1"/>
  <c r="F149" i="7"/>
  <c r="I149" i="7" s="1"/>
  <c r="K76" i="1"/>
  <c r="K76" i="11" s="1"/>
  <c r="F94" i="7"/>
  <c r="I94" i="7" s="1"/>
  <c r="K258" i="1"/>
  <c r="K258" i="11" s="1"/>
  <c r="F276" i="7"/>
  <c r="I276" i="7" s="1"/>
  <c r="K247" i="1"/>
  <c r="K247" i="11" s="1"/>
  <c r="F265" i="7"/>
  <c r="I265" i="7" s="1"/>
  <c r="K91" i="1"/>
  <c r="K91" i="11" s="1"/>
  <c r="F109" i="7"/>
  <c r="I109" i="7" s="1"/>
  <c r="K89" i="1"/>
  <c r="K89" i="11" s="1"/>
  <c r="F107" i="7"/>
  <c r="I107" i="7" s="1"/>
  <c r="K133" i="1"/>
  <c r="K133" i="11" s="1"/>
  <c r="F151" i="7"/>
  <c r="I151" i="7" s="1"/>
  <c r="K3" i="1"/>
  <c r="K710" i="1"/>
  <c r="F728" i="7"/>
  <c r="I728" i="7" s="1"/>
  <c r="K582" i="1"/>
  <c r="F600" i="7"/>
  <c r="I600" i="7" s="1"/>
  <c r="K454" i="1"/>
  <c r="F472" i="7"/>
  <c r="I472" i="7" s="1"/>
  <c r="K326" i="1"/>
  <c r="K326" i="11" s="1"/>
  <c r="F344" i="7"/>
  <c r="I344" i="7" s="1"/>
  <c r="K316" i="1"/>
  <c r="K316" i="11" s="1"/>
  <c r="F334" i="7"/>
  <c r="I334" i="7" s="1"/>
  <c r="K290" i="1"/>
  <c r="K290" i="11" s="1"/>
  <c r="F308" i="7"/>
  <c r="I308" i="7" s="1"/>
  <c r="K683" i="1"/>
  <c r="F701" i="7"/>
  <c r="I701" i="7" s="1"/>
  <c r="K619" i="1"/>
  <c r="F637" i="7"/>
  <c r="I637" i="7" s="1"/>
  <c r="K555" i="1"/>
  <c r="F573" i="7"/>
  <c r="I573" i="7" s="1"/>
  <c r="K491" i="1"/>
  <c r="F509" i="7"/>
  <c r="I509" i="7" s="1"/>
  <c r="K427" i="1"/>
  <c r="F445" i="7"/>
  <c r="I445" i="7" s="1"/>
  <c r="K363" i="1"/>
  <c r="K363" i="11" s="1"/>
  <c r="F381" i="7"/>
  <c r="I381" i="7" s="1"/>
  <c r="K299" i="1"/>
  <c r="K299" i="11" s="1"/>
  <c r="F317" i="7"/>
  <c r="I317" i="7" s="1"/>
  <c r="K669" i="1"/>
  <c r="F687" i="7"/>
  <c r="I687" i="7" s="1"/>
  <c r="K541" i="1"/>
  <c r="F559" i="7"/>
  <c r="I559" i="7" s="1"/>
  <c r="K301" i="1"/>
  <c r="K301" i="11" s="1"/>
  <c r="F319" i="7"/>
  <c r="I319" i="7" s="1"/>
  <c r="K660" i="1"/>
  <c r="F678" i="7"/>
  <c r="I678" i="7" s="1"/>
  <c r="K580" i="1"/>
  <c r="F598" i="7"/>
  <c r="I598" i="7" s="1"/>
  <c r="K484" i="1"/>
  <c r="F502" i="7"/>
  <c r="I502" i="7" s="1"/>
  <c r="K478" i="1"/>
  <c r="F496" i="7"/>
  <c r="I496" i="7" s="1"/>
  <c r="K350" i="1"/>
  <c r="K350" i="11" s="1"/>
  <c r="F368" i="7"/>
  <c r="I368" i="7" s="1"/>
  <c r="K328" i="1"/>
  <c r="K328" i="11" s="1"/>
  <c r="F346" i="7"/>
  <c r="I346" i="7" s="1"/>
  <c r="K711" i="1"/>
  <c r="F729" i="7"/>
  <c r="I729" i="7" s="1"/>
  <c r="K647" i="1"/>
  <c r="F665" i="7"/>
  <c r="I665" i="7" s="1"/>
  <c r="K583" i="1"/>
  <c r="F601" i="7"/>
  <c r="I601" i="7" s="1"/>
  <c r="K519" i="1"/>
  <c r="F537" i="7"/>
  <c r="I537" i="7" s="1"/>
  <c r="K455" i="1"/>
  <c r="F473" i="7"/>
  <c r="I473" i="7" s="1"/>
  <c r="K391" i="1"/>
  <c r="F409" i="7"/>
  <c r="I409" i="7" s="1"/>
  <c r="K327" i="1"/>
  <c r="K327" i="11" s="1"/>
  <c r="F345" i="7"/>
  <c r="I345" i="7" s="1"/>
  <c r="K532" i="1"/>
  <c r="F550" i="7"/>
  <c r="I550" i="7" s="1"/>
  <c r="K432" i="1"/>
  <c r="K449" i="11" s="1"/>
  <c r="F450" i="7"/>
  <c r="I450" i="7" s="1"/>
  <c r="K502" i="1"/>
  <c r="F520" i="7"/>
  <c r="I520" i="7" s="1"/>
  <c r="K374" i="1"/>
  <c r="K374" i="11" s="1"/>
  <c r="F392" i="7"/>
  <c r="I392" i="7" s="1"/>
  <c r="K707" i="1"/>
  <c r="F725" i="7"/>
  <c r="I725" i="7" s="1"/>
  <c r="K643" i="1"/>
  <c r="F661" i="7"/>
  <c r="I661" i="7" s="1"/>
  <c r="K579" i="1"/>
  <c r="F597" i="7"/>
  <c r="I597" i="7" s="1"/>
  <c r="K515" i="1"/>
  <c r="F533" i="7"/>
  <c r="I533" i="7" s="1"/>
  <c r="K451" i="1"/>
  <c r="F469" i="7"/>
  <c r="I469" i="7" s="1"/>
  <c r="K717" i="1"/>
  <c r="F735" i="7"/>
  <c r="I735" i="7" s="1"/>
  <c r="K589" i="1"/>
  <c r="F607" i="7"/>
  <c r="I607" i="7" s="1"/>
  <c r="K461" i="1"/>
  <c r="F479" i="7"/>
  <c r="I479" i="7" s="1"/>
  <c r="K708" i="1"/>
  <c r="F726" i="7"/>
  <c r="I726" i="7" s="1"/>
  <c r="K548" i="1"/>
  <c r="F566" i="7"/>
  <c r="I566" i="7" s="1"/>
  <c r="K452" i="1"/>
  <c r="F470" i="7"/>
  <c r="I470" i="7" s="1"/>
  <c r="K356" i="1"/>
  <c r="K356" i="11" s="1"/>
  <c r="F374" i="7"/>
  <c r="I374" i="7" s="1"/>
  <c r="K526" i="1"/>
  <c r="F544" i="7"/>
  <c r="I544" i="7" s="1"/>
  <c r="K398" i="1"/>
  <c r="F416" i="7"/>
  <c r="I416" i="7" s="1"/>
  <c r="K336" i="1"/>
  <c r="K336" i="11" s="1"/>
  <c r="F354" i="7"/>
  <c r="I354" i="7" s="1"/>
  <c r="K554" i="1"/>
  <c r="F572" i="7"/>
  <c r="I572" i="7" s="1"/>
  <c r="K530" i="1"/>
  <c r="F548" i="7"/>
  <c r="I548" i="7" s="1"/>
  <c r="K575" i="1"/>
  <c r="F593" i="7"/>
  <c r="I593" i="7" s="1"/>
  <c r="K511" i="1"/>
  <c r="F529" i="7"/>
  <c r="I529" i="7" s="1"/>
  <c r="K677" i="1"/>
  <c r="F695" i="7"/>
  <c r="I695" i="7" s="1"/>
  <c r="K604" i="1"/>
  <c r="F622" i="7"/>
  <c r="I622" i="7" s="1"/>
  <c r="K2" i="1"/>
  <c r="F3" i="7"/>
  <c r="I3" i="7" s="1"/>
  <c r="V3" i="7" s="1"/>
  <c r="AD2" i="11" s="1"/>
  <c r="AF2" i="11" s="1"/>
  <c r="AL2" i="11" s="1"/>
  <c r="AF543" i="11"/>
  <c r="AL543" i="11" s="1"/>
  <c r="AF743" i="11"/>
  <c r="AL743" i="11" s="1"/>
  <c r="AL64" i="11"/>
  <c r="AF423" i="11"/>
  <c r="AL423" i="11" s="1"/>
  <c r="AF391" i="11"/>
  <c r="AL391" i="11" s="1"/>
  <c r="AF561" i="11"/>
  <c r="AL561" i="11" s="1"/>
  <c r="AF579" i="11"/>
  <c r="AL579" i="11" s="1"/>
  <c r="AF532" i="11"/>
  <c r="AL532" i="11" s="1"/>
  <c r="AL335" i="11"/>
  <c r="AL231" i="11"/>
  <c r="AL133" i="11"/>
  <c r="J147" i="7"/>
  <c r="AF505" i="11"/>
  <c r="AL505" i="11" s="1"/>
  <c r="AL215" i="11"/>
  <c r="AF566" i="11"/>
  <c r="AL566" i="11" s="1"/>
  <c r="AF624" i="11"/>
  <c r="AL624" i="11" s="1"/>
  <c r="AF500" i="11"/>
  <c r="AL500" i="11" s="1"/>
  <c r="AL104" i="11"/>
  <c r="AL191" i="11"/>
  <c r="AF463" i="11"/>
  <c r="AL463" i="11" s="1"/>
  <c r="AF444" i="11"/>
  <c r="AL444" i="11" s="1"/>
  <c r="AF671" i="11"/>
  <c r="AL671" i="11" s="1"/>
  <c r="AF516" i="11"/>
  <c r="AL516" i="11" s="1"/>
  <c r="AF526" i="11"/>
  <c r="AL526" i="11" s="1"/>
  <c r="AF519" i="11"/>
  <c r="AL519" i="11" s="1"/>
  <c r="AC526" i="11"/>
  <c r="AC396" i="11"/>
  <c r="AC590" i="11"/>
  <c r="AC662" i="11"/>
  <c r="AC716" i="11"/>
  <c r="AC447" i="11"/>
  <c r="AC673" i="11"/>
  <c r="AC664" i="11"/>
  <c r="AC488" i="11"/>
  <c r="AC616" i="11"/>
  <c r="AC560" i="11"/>
  <c r="AC608" i="11"/>
  <c r="AC528" i="11"/>
  <c r="AC533" i="11"/>
  <c r="AC720" i="11"/>
  <c r="AC677" i="11"/>
  <c r="AC429" i="11"/>
  <c r="AC516" i="11"/>
  <c r="AC524" i="11"/>
  <c r="AC750" i="11"/>
  <c r="AC678" i="11"/>
  <c r="AC532" i="11"/>
  <c r="AC567" i="11"/>
  <c r="AC600" i="11"/>
  <c r="AC556" i="11"/>
  <c r="AC569" i="11"/>
  <c r="AC413" i="11"/>
  <c r="AC742" i="11"/>
  <c r="AC645" i="11"/>
  <c r="AC512" i="11"/>
  <c r="AC649" i="11"/>
  <c r="AL169" i="11"/>
  <c r="AC433" i="11"/>
  <c r="AC469" i="11"/>
  <c r="AC495" i="11"/>
  <c r="AC398" i="11"/>
  <c r="AC548" i="11"/>
  <c r="AC703" i="11"/>
  <c r="AC568" i="11"/>
  <c r="AC559" i="11"/>
  <c r="AC734" i="11"/>
  <c r="AC415" i="11"/>
  <c r="AC630" i="11"/>
  <c r="AC504" i="11"/>
  <c r="AC445" i="11"/>
  <c r="AC696" i="11"/>
  <c r="AC583" i="11"/>
  <c r="AC479" i="11"/>
  <c r="AC718" i="11"/>
  <c r="AD450" i="11"/>
  <c r="AF450" i="11" s="1"/>
  <c r="AL450" i="11" s="1"/>
  <c r="AC392" i="11"/>
  <c r="AC431" i="11"/>
  <c r="AC711" i="11"/>
  <c r="AC656" i="11"/>
  <c r="AC399" i="11"/>
  <c r="AC580" i="11"/>
  <c r="AC485" i="11"/>
  <c r="AC460" i="11"/>
  <c r="AC503" i="11"/>
  <c r="AC497" i="11"/>
  <c r="AC518" i="11"/>
  <c r="AC535" i="11"/>
  <c r="AC654" i="11"/>
  <c r="AC688" i="11"/>
  <c r="AC453" i="11"/>
  <c r="AC592" i="11"/>
  <c r="AC719" i="11"/>
  <c r="AC632" i="11"/>
  <c r="AC542" i="11"/>
  <c r="AC520" i="11"/>
  <c r="AC670" i="11"/>
  <c r="AC648" i="11"/>
  <c r="AC668" i="11"/>
  <c r="AC676" i="11"/>
  <c r="AC389" i="11"/>
  <c r="AC582" i="11"/>
  <c r="AC686" i="11"/>
  <c r="AF384" i="11"/>
  <c r="AL384" i="11" s="1"/>
  <c r="AF394" i="11"/>
  <c r="AL394" i="11" s="1"/>
  <c r="AF569" i="11"/>
  <c r="AL569" i="11" s="1"/>
  <c r="AF562" i="11"/>
  <c r="AL562" i="11" s="1"/>
  <c r="AF558" i="11"/>
  <c r="AL558" i="11" s="1"/>
  <c r="AF410" i="11"/>
  <c r="AL410" i="11" s="1"/>
  <c r="AL340" i="11"/>
  <c r="AF479" i="11"/>
  <c r="AL479" i="11" s="1"/>
  <c r="AL148" i="11"/>
  <c r="AF632" i="11"/>
  <c r="AL632" i="11" s="1"/>
  <c r="AF647" i="11"/>
  <c r="AL647" i="11" s="1"/>
  <c r="AF412" i="11"/>
  <c r="AL412" i="11" s="1"/>
  <c r="AF527" i="11"/>
  <c r="AL527" i="11" s="1"/>
  <c r="AL295" i="11"/>
  <c r="AF616" i="11"/>
  <c r="AL616" i="11" s="1"/>
  <c r="H684" i="7"/>
  <c r="K404" i="11"/>
  <c r="K751" i="11"/>
  <c r="K709" i="11"/>
  <c r="H241" i="7"/>
  <c r="H288" i="7"/>
  <c r="F287" i="11" s="1"/>
  <c r="H431" i="7"/>
  <c r="F430" i="11" s="1"/>
  <c r="H385" i="7"/>
  <c r="F384" i="11" s="1"/>
  <c r="H535" i="7"/>
  <c r="K486" i="11"/>
  <c r="H341" i="7"/>
  <c r="F340" i="11" s="1"/>
  <c r="H218" i="7"/>
  <c r="F217" i="11" s="1"/>
  <c r="N32" i="1"/>
  <c r="K32" i="1" s="1"/>
  <c r="H641" i="7"/>
  <c r="F640" i="11" s="1"/>
  <c r="H705" i="7"/>
  <c r="H648" i="7"/>
  <c r="K410" i="11"/>
  <c r="H411" i="7"/>
  <c r="K730" i="11"/>
  <c r="H731" i="7"/>
  <c r="F734" i="10" s="1"/>
  <c r="K642" i="11"/>
  <c r="H643" i="7"/>
  <c r="K754" i="11"/>
  <c r="H755" i="7"/>
  <c r="F754" i="11" s="1"/>
  <c r="K498" i="11"/>
  <c r="H499" i="7"/>
  <c r="K698" i="11"/>
  <c r="H699" i="7"/>
  <c r="K610" i="11"/>
  <c r="H611" i="7"/>
  <c r="F614" i="10" s="1"/>
  <c r="K537" i="11"/>
  <c r="H538" i="7"/>
  <c r="F537" i="11" s="1"/>
  <c r="K506" i="11"/>
  <c r="H507" i="7"/>
  <c r="H651" i="7"/>
  <c r="K650" i="11"/>
  <c r="K690" i="11"/>
  <c r="H691" i="7"/>
  <c r="F690" i="11" s="1"/>
  <c r="K602" i="11"/>
  <c r="H603" i="7"/>
  <c r="H547" i="7"/>
  <c r="O601" i="1"/>
  <c r="N601" i="1"/>
  <c r="O337" i="1"/>
  <c r="N337" i="1"/>
  <c r="O312" i="1"/>
  <c r="N312" i="1"/>
  <c r="O201" i="1"/>
  <c r="F219" i="7" s="1"/>
  <c r="I219" i="7" s="1"/>
  <c r="N88" i="1"/>
  <c r="N697" i="1"/>
  <c r="N441" i="1"/>
  <c r="O400" i="1"/>
  <c r="F418" i="7" s="1"/>
  <c r="I418" i="7" s="1"/>
  <c r="O625" i="1"/>
  <c r="F643" i="7" s="1"/>
  <c r="I643" i="7" s="1"/>
  <c r="N369" i="1"/>
  <c r="O489" i="1"/>
  <c r="F507" i="7" s="1"/>
  <c r="I507" i="7" s="1"/>
  <c r="O712" i="1"/>
  <c r="F730" i="7" s="1"/>
  <c r="I730" i="7" s="1"/>
  <c r="H367" i="7"/>
  <c r="F366" i="11" s="1"/>
  <c r="O737" i="1"/>
  <c r="F755" i="7" s="1"/>
  <c r="I755" i="7" s="1"/>
  <c r="O481" i="1"/>
  <c r="F499" i="7" s="1"/>
  <c r="I499" i="7" s="1"/>
  <c r="O648" i="1"/>
  <c r="F666" i="7" s="1"/>
  <c r="I666" i="7" s="1"/>
  <c r="O529" i="1"/>
  <c r="F547" i="7" s="1"/>
  <c r="I547" i="7" s="1"/>
  <c r="N649" i="1"/>
  <c r="O393" i="1"/>
  <c r="F411" i="7" s="1"/>
  <c r="I411" i="7" s="1"/>
  <c r="K438" i="11"/>
  <c r="H439" i="7"/>
  <c r="N513" i="1"/>
  <c r="O472" i="1"/>
  <c r="N472" i="1"/>
  <c r="N225" i="1"/>
  <c r="K407" i="11"/>
  <c r="H408" i="7"/>
  <c r="O633" i="1"/>
  <c r="F651" i="7" s="1"/>
  <c r="I651" i="7" s="1"/>
  <c r="N377" i="1"/>
  <c r="K620" i="11"/>
  <c r="H621" i="7"/>
  <c r="H365" i="7"/>
  <c r="F364" i="11" s="1"/>
  <c r="N561" i="1"/>
  <c r="N289" i="1"/>
  <c r="O681" i="1"/>
  <c r="F699" i="7" s="1"/>
  <c r="I699" i="7" s="1"/>
  <c r="N425" i="1"/>
  <c r="N592" i="1"/>
  <c r="H694" i="7"/>
  <c r="K693" i="11"/>
  <c r="O673" i="1"/>
  <c r="F691" i="7" s="1"/>
  <c r="I691" i="7" s="1"/>
  <c r="N417" i="1"/>
  <c r="O640" i="1"/>
  <c r="F658" i="7" s="1"/>
  <c r="I658" i="7" s="1"/>
  <c r="K423" i="11"/>
  <c r="H424" i="7"/>
  <c r="K612" i="11"/>
  <c r="H613" i="7"/>
  <c r="H485" i="7"/>
  <c r="H293" i="7"/>
  <c r="F292" i="11" s="1"/>
  <c r="H511" i="7"/>
  <c r="H582" i="7"/>
  <c r="K581" i="11"/>
  <c r="N721" i="1"/>
  <c r="N465" i="1"/>
  <c r="O585" i="1"/>
  <c r="F603" i="7" s="1"/>
  <c r="I603" i="7" s="1"/>
  <c r="N321" i="1"/>
  <c r="K694" i="11"/>
  <c r="H695" i="7"/>
  <c r="O537" i="1"/>
  <c r="N537" i="1"/>
  <c r="K584" i="11"/>
  <c r="H585" i="7"/>
  <c r="K669" i="11"/>
  <c r="H670" i="7"/>
  <c r="O544" i="1"/>
  <c r="F562" i="7" s="1"/>
  <c r="I562" i="7" s="1"/>
  <c r="K421" i="11"/>
  <c r="N705" i="1"/>
  <c r="N449" i="1"/>
  <c r="O376" i="1"/>
  <c r="N376" i="1"/>
  <c r="O344" i="1"/>
  <c r="N344" i="1"/>
  <c r="O528" i="1"/>
  <c r="N528" i="1"/>
  <c r="N624" i="1"/>
  <c r="O624" i="1"/>
  <c r="O120" i="1"/>
  <c r="F138" i="7" s="1"/>
  <c r="I138" i="7" s="1"/>
  <c r="N144" i="1"/>
  <c r="N440" i="1"/>
  <c r="N569" i="1"/>
  <c r="N297" i="1"/>
  <c r="K540" i="11"/>
  <c r="H541" i="7"/>
  <c r="H349" i="7"/>
  <c r="F348" i="11" s="1"/>
  <c r="K622" i="11"/>
  <c r="H623" i="7"/>
  <c r="K494" i="11"/>
  <c r="H495" i="7"/>
  <c r="N497" i="1"/>
  <c r="K527" i="11"/>
  <c r="O617" i="1"/>
  <c r="F635" i="7" s="1"/>
  <c r="I635" i="7" s="1"/>
  <c r="N353" i="1"/>
  <c r="O609" i="1"/>
  <c r="F627" i="7" s="1"/>
  <c r="I627" i="7" s="1"/>
  <c r="N345" i="1"/>
  <c r="O520" i="1"/>
  <c r="F538" i="7" s="1"/>
  <c r="I538" i="7" s="1"/>
  <c r="K565" i="11"/>
  <c r="H566" i="7"/>
  <c r="H374" i="7"/>
  <c r="F373" i="11" s="1"/>
  <c r="N657" i="1"/>
  <c r="N401" i="1"/>
  <c r="N521" i="1"/>
  <c r="O729" i="1"/>
  <c r="N729" i="1"/>
  <c r="O473" i="1"/>
  <c r="N473" i="1"/>
  <c r="N368" i="1"/>
  <c r="O368" i="1"/>
  <c r="O456" i="1"/>
  <c r="N456" i="1"/>
  <c r="N576" i="1"/>
  <c r="O576" i="1"/>
  <c r="O392" i="1"/>
  <c r="N392" i="1"/>
  <c r="O257" i="1"/>
  <c r="F275" i="7" s="1"/>
  <c r="I275" i="7" s="1"/>
  <c r="K502" i="11"/>
  <c r="H503" i="7"/>
  <c r="N641" i="1"/>
  <c r="N385" i="1"/>
  <c r="O568" i="1"/>
  <c r="N568" i="1"/>
  <c r="O448" i="1"/>
  <c r="N448" i="1"/>
  <c r="N512" i="1"/>
  <c r="O512" i="1"/>
  <c r="N505" i="1"/>
  <c r="N496" i="1"/>
  <c r="N689" i="1"/>
  <c r="N433" i="1"/>
  <c r="N553" i="1"/>
  <c r="N281" i="1"/>
  <c r="K646" i="11"/>
  <c r="H647" i="7"/>
  <c r="N545" i="1"/>
  <c r="K708" i="11"/>
  <c r="H709" i="7"/>
  <c r="H302" i="7"/>
  <c r="F301" i="11" s="1"/>
  <c r="O593" i="1"/>
  <c r="F611" i="7" s="1"/>
  <c r="I611" i="7" s="1"/>
  <c r="N329" i="1"/>
  <c r="O713" i="1"/>
  <c r="F731" i="7" s="1"/>
  <c r="I731" i="7" s="1"/>
  <c r="N457" i="1"/>
  <c r="O665" i="1"/>
  <c r="N665" i="1"/>
  <c r="O409" i="1"/>
  <c r="N409" i="1"/>
  <c r="O664" i="1"/>
  <c r="N664" i="1"/>
  <c r="N296" i="1"/>
  <c r="O296" i="1"/>
  <c r="O384" i="1"/>
  <c r="N384" i="1"/>
  <c r="O696" i="1"/>
  <c r="N696" i="1"/>
  <c r="O720" i="1"/>
  <c r="N720" i="1"/>
  <c r="K680" i="11"/>
  <c r="H681" i="7"/>
  <c r="N577" i="1"/>
  <c r="N305" i="1"/>
  <c r="N728" i="1"/>
  <c r="O728" i="1"/>
  <c r="O504" i="1"/>
  <c r="N504" i="1"/>
  <c r="O424" i="1"/>
  <c r="N424" i="1"/>
  <c r="O48" i="1"/>
  <c r="F66" i="7" s="1"/>
  <c r="I66" i="7" s="1"/>
  <c r="K439" i="11"/>
  <c r="H440" i="7"/>
  <c r="H509" i="7"/>
  <c r="K508" i="11"/>
  <c r="K444" i="11"/>
  <c r="H445" i="7"/>
  <c r="K558" i="11"/>
  <c r="H559" i="7"/>
  <c r="K564" i="11"/>
  <c r="H565" i="7"/>
  <c r="H275" i="7"/>
  <c r="F274" i="11" s="1"/>
  <c r="H219" i="7"/>
  <c r="F218" i="11" s="1"/>
  <c r="O265" i="1"/>
  <c r="N265" i="1"/>
  <c r="O192" i="1"/>
  <c r="N192" i="1"/>
  <c r="N152" i="1"/>
  <c r="N104" i="1"/>
  <c r="O104" i="1"/>
  <c r="O208" i="1"/>
  <c r="N208" i="1"/>
  <c r="O184" i="1"/>
  <c r="N184" i="1"/>
  <c r="O232" i="1"/>
  <c r="N232" i="1"/>
  <c r="O168" i="1"/>
  <c r="N168" i="1"/>
  <c r="N16" i="1"/>
  <c r="O16" i="1"/>
  <c r="N72" i="1"/>
  <c r="O72" i="1"/>
  <c r="O160" i="1"/>
  <c r="N160" i="1"/>
  <c r="N249" i="1"/>
  <c r="H251" i="7"/>
  <c r="F250" i="11" s="1"/>
  <c r="O32" i="1"/>
  <c r="O40" i="1"/>
  <c r="N40" i="1"/>
  <c r="O176" i="1"/>
  <c r="N176" i="1"/>
  <c r="O136" i="1"/>
  <c r="N136" i="1"/>
  <c r="N217" i="1"/>
  <c r="O224" i="1"/>
  <c r="N224" i="1"/>
  <c r="H164" i="7"/>
  <c r="N8" i="1"/>
  <c r="O8" i="1"/>
  <c r="O96" i="1"/>
  <c r="N96" i="1"/>
  <c r="N209" i="1"/>
  <c r="O24" i="1"/>
  <c r="N24" i="1"/>
  <c r="H200" i="7"/>
  <c r="O272" i="1"/>
  <c r="N272" i="1"/>
  <c r="N264" i="1"/>
  <c r="O264" i="1"/>
  <c r="O56" i="1"/>
  <c r="N56" i="1"/>
  <c r="O240" i="1"/>
  <c r="N240" i="1"/>
  <c r="H230" i="7"/>
  <c r="F229" i="11" s="1"/>
  <c r="H229" i="7"/>
  <c r="F228" i="11" s="1"/>
  <c r="N273" i="1"/>
  <c r="O216" i="1"/>
  <c r="N216" i="1"/>
  <c r="O248" i="1"/>
  <c r="N248" i="1"/>
  <c r="O80" i="1"/>
  <c r="N80" i="1"/>
  <c r="J99" i="7"/>
  <c r="H450" i="7"/>
  <c r="F449" i="11" s="1"/>
  <c r="E624" i="11"/>
  <c r="E628" i="10"/>
  <c r="K425" i="11"/>
  <c r="H426" i="7"/>
  <c r="E641" i="11"/>
  <c r="E645" i="10"/>
  <c r="E393" i="11"/>
  <c r="E397" i="10"/>
  <c r="E357" i="10"/>
  <c r="K744" i="11"/>
  <c r="H745" i="7"/>
  <c r="J624" i="11"/>
  <c r="F709" i="11"/>
  <c r="F713" i="10"/>
  <c r="AL236" i="11"/>
  <c r="E577" i="11"/>
  <c r="E581" i="10"/>
  <c r="E401" i="11"/>
  <c r="E405" i="10"/>
  <c r="E633" i="11"/>
  <c r="E637" i="10"/>
  <c r="E204" i="10"/>
  <c r="E365" i="10"/>
  <c r="E589" i="10"/>
  <c r="E585" i="11"/>
  <c r="E559" i="11"/>
  <c r="E563" i="10"/>
  <c r="AF588" i="11"/>
  <c r="AL588" i="11" s="1"/>
  <c r="E745" i="11"/>
  <c r="E749" i="10"/>
  <c r="J559" i="11"/>
  <c r="E385" i="11"/>
  <c r="E389" i="10"/>
  <c r="H346" i="7"/>
  <c r="F345" i="11" s="1"/>
  <c r="E309" i="10"/>
  <c r="AF542" i="11"/>
  <c r="AL542" i="11" s="1"/>
  <c r="E333" i="10"/>
  <c r="E481" i="11"/>
  <c r="E485" i="10"/>
  <c r="E744" i="11"/>
  <c r="E748" i="10"/>
  <c r="AF556" i="11"/>
  <c r="AL556" i="11" s="1"/>
  <c r="E621" i="10"/>
  <c r="E617" i="11"/>
  <c r="J744" i="11"/>
  <c r="E219" i="10"/>
  <c r="K695" i="11"/>
  <c r="H696" i="7"/>
  <c r="E753" i="11"/>
  <c r="E757" i="10"/>
  <c r="E695" i="11"/>
  <c r="E699" i="10"/>
  <c r="E665" i="11"/>
  <c r="E669" i="10"/>
  <c r="J695" i="11"/>
  <c r="E221" i="10"/>
  <c r="K617" i="11"/>
  <c r="H618" i="7"/>
  <c r="E269" i="10"/>
  <c r="E521" i="11"/>
  <c r="E525" i="10"/>
  <c r="E505" i="11"/>
  <c r="E509" i="10"/>
  <c r="E251" i="10"/>
  <c r="K657" i="11"/>
  <c r="H658" i="7"/>
  <c r="E721" i="11"/>
  <c r="E725" i="10"/>
  <c r="E463" i="11"/>
  <c r="E467" i="10"/>
  <c r="E457" i="11"/>
  <c r="E461" i="10"/>
  <c r="E237" i="10"/>
  <c r="J463" i="11"/>
  <c r="E713" i="11"/>
  <c r="E717" i="10"/>
  <c r="E529" i="11"/>
  <c r="E533" i="10"/>
  <c r="E593" i="11"/>
  <c r="E597" i="10"/>
  <c r="E681" i="11"/>
  <c r="E685" i="10"/>
  <c r="F486" i="11"/>
  <c r="E657" i="11"/>
  <c r="E661" i="10"/>
  <c r="E561" i="11"/>
  <c r="E565" i="10"/>
  <c r="E425" i="11"/>
  <c r="E429" i="10"/>
  <c r="E229" i="10"/>
  <c r="K729" i="11"/>
  <c r="H730" i="7"/>
  <c r="E569" i="11"/>
  <c r="E573" i="10"/>
  <c r="E537" i="11"/>
  <c r="E541" i="10"/>
  <c r="K721" i="11"/>
  <c r="H722" i="7"/>
  <c r="E473" i="11"/>
  <c r="E477" i="10"/>
  <c r="E545" i="11"/>
  <c r="E549" i="10"/>
  <c r="E601" i="11"/>
  <c r="E605" i="10"/>
  <c r="H602" i="7"/>
  <c r="K601" i="11"/>
  <c r="E465" i="11"/>
  <c r="E469" i="10"/>
  <c r="E729" i="11"/>
  <c r="E733" i="10"/>
  <c r="E349" i="10"/>
  <c r="J545" i="11"/>
  <c r="E261" i="10"/>
  <c r="E673" i="11"/>
  <c r="E677" i="10"/>
  <c r="E705" i="11"/>
  <c r="E709" i="10"/>
  <c r="K417" i="11"/>
  <c r="H418" i="7"/>
  <c r="E689" i="11"/>
  <c r="E693" i="10"/>
  <c r="E409" i="11"/>
  <c r="E413" i="10"/>
  <c r="E417" i="11"/>
  <c r="E421" i="10"/>
  <c r="AF679" i="11"/>
  <c r="AL679" i="11" s="1"/>
  <c r="AF420" i="11"/>
  <c r="AL420" i="11" s="1"/>
  <c r="AF615" i="11"/>
  <c r="AL615" i="11" s="1"/>
  <c r="J682" i="11"/>
  <c r="E422" i="10"/>
  <c r="E418" i="11"/>
  <c r="J418" i="11"/>
  <c r="E682" i="11"/>
  <c r="E686" i="10"/>
  <c r="J674" i="11"/>
  <c r="E634" i="11"/>
  <c r="E638" i="10"/>
  <c r="E750" i="10"/>
  <c r="E746" i="11"/>
  <c r="E366" i="10"/>
  <c r="F610" i="11"/>
  <c r="E562" i="11"/>
  <c r="E566" i="10"/>
  <c r="AF504" i="11"/>
  <c r="AL504" i="11" s="1"/>
  <c r="F404" i="11"/>
  <c r="F408" i="10"/>
  <c r="F410" i="11"/>
  <c r="F414" i="10"/>
  <c r="J634" i="11"/>
  <c r="J746" i="11"/>
  <c r="J562" i="11"/>
  <c r="AL297" i="11"/>
  <c r="E478" i="10"/>
  <c r="E474" i="11"/>
  <c r="E658" i="11"/>
  <c r="E662" i="10"/>
  <c r="E302" i="10"/>
  <c r="E402" i="11"/>
  <c r="E406" i="10"/>
  <c r="E602" i="11"/>
  <c r="E606" i="10"/>
  <c r="E294" i="10"/>
  <c r="E442" i="11"/>
  <c r="E446" i="10"/>
  <c r="E714" i="11"/>
  <c r="E718" i="10"/>
  <c r="J474" i="11"/>
  <c r="J658" i="11"/>
  <c r="J402" i="11"/>
  <c r="J602" i="11"/>
  <c r="J442" i="11"/>
  <c r="J714" i="11"/>
  <c r="E482" i="11"/>
  <c r="E486" i="10"/>
  <c r="E434" i="11"/>
  <c r="E438" i="10"/>
  <c r="AF473" i="11"/>
  <c r="AL473" i="11" s="1"/>
  <c r="AL353" i="11"/>
  <c r="AL186" i="11"/>
  <c r="AF548" i="11"/>
  <c r="AL548" i="11" s="1"/>
  <c r="E430" i="10"/>
  <c r="E426" i="11"/>
  <c r="E538" i="11"/>
  <c r="E542" i="10"/>
  <c r="E490" i="11"/>
  <c r="E494" i="10"/>
  <c r="J482" i="11"/>
  <c r="J434" i="11"/>
  <c r="AF540" i="11"/>
  <c r="AL540" i="11" s="1"/>
  <c r="E278" i="10"/>
  <c r="J426" i="11"/>
  <c r="E570" i="11"/>
  <c r="E574" i="10"/>
  <c r="J538" i="11"/>
  <c r="J490" i="11"/>
  <c r="F751" i="11"/>
  <c r="F755" i="10"/>
  <c r="F758" i="10"/>
  <c r="AF448" i="11"/>
  <c r="AL448" i="11" s="1"/>
  <c r="J570" i="11"/>
  <c r="E342" i="10"/>
  <c r="F730" i="11"/>
  <c r="E498" i="11"/>
  <c r="E502" i="10"/>
  <c r="E458" i="11"/>
  <c r="E462" i="10"/>
  <c r="E334" i="10"/>
  <c r="E450" i="11"/>
  <c r="E454" i="10"/>
  <c r="E358" i="10"/>
  <c r="AF455" i="11"/>
  <c r="AL455" i="11" s="1"/>
  <c r="AL210" i="11"/>
  <c r="E674" i="11"/>
  <c r="E678" i="10"/>
  <c r="J498" i="11"/>
  <c r="J458" i="11"/>
  <c r="H331" i="7"/>
  <c r="F330" i="11" s="1"/>
  <c r="J450" i="11"/>
  <c r="AL177" i="11"/>
  <c r="AL174" i="11"/>
  <c r="AL228" i="11"/>
  <c r="F220" i="10"/>
  <c r="AL300" i="11"/>
  <c r="AL313" i="11"/>
  <c r="AF442" i="11"/>
  <c r="AL442" i="11" s="1"/>
  <c r="AF415" i="11"/>
  <c r="AL415" i="11" s="1"/>
  <c r="H340" i="7"/>
  <c r="F339" i="11" s="1"/>
  <c r="H188" i="7"/>
  <c r="F187" i="11" s="1"/>
  <c r="J651" i="11"/>
  <c r="J523" i="11"/>
  <c r="J395" i="11"/>
  <c r="H412" i="7"/>
  <c r="J675" i="11"/>
  <c r="J547" i="11"/>
  <c r="J419" i="11"/>
  <c r="H137" i="7"/>
  <c r="E162" i="10"/>
  <c r="H144" i="7"/>
  <c r="E160" i="10"/>
  <c r="E216" i="10"/>
  <c r="H138" i="7"/>
  <c r="E199" i="10"/>
  <c r="H130" i="7"/>
  <c r="H145" i="7"/>
  <c r="E177" i="10"/>
  <c r="H182" i="7"/>
  <c r="F181" i="11" s="1"/>
  <c r="H181" i="7"/>
  <c r="F180" i="11" s="1"/>
  <c r="H93" i="7"/>
  <c r="H643" i="11"/>
  <c r="H647" i="10"/>
  <c r="H73" i="7"/>
  <c r="H79" i="7"/>
  <c r="E154" i="10"/>
  <c r="H60" i="7"/>
  <c r="H100" i="7"/>
  <c r="H112" i="7"/>
  <c r="E153" i="10"/>
  <c r="AF586" i="11"/>
  <c r="AL586" i="11" s="1"/>
  <c r="K579" i="11"/>
  <c r="H580" i="7"/>
  <c r="H324" i="7"/>
  <c r="F323" i="11" s="1"/>
  <c r="H150" i="10"/>
  <c r="J635" i="11"/>
  <c r="J507" i="11"/>
  <c r="E180" i="10"/>
  <c r="K395" i="11"/>
  <c r="H396" i="7"/>
  <c r="H268" i="7"/>
  <c r="F267" i="11" s="1"/>
  <c r="J659" i="11"/>
  <c r="J531" i="11"/>
  <c r="J403" i="11"/>
  <c r="H159" i="7"/>
  <c r="F158" i="11" s="1"/>
  <c r="E210" i="10"/>
  <c r="H94" i="7"/>
  <c r="E174" i="10"/>
  <c r="H133" i="7"/>
  <c r="E209" i="10"/>
  <c r="H85" i="7"/>
  <c r="E214" i="10"/>
  <c r="H97" i="7"/>
  <c r="H113" i="7"/>
  <c r="E202" i="10"/>
  <c r="H139" i="7"/>
  <c r="H53" i="7"/>
  <c r="H70" i="7"/>
  <c r="H96" i="7"/>
  <c r="K691" i="11"/>
  <c r="H692" i="7"/>
  <c r="K563" i="11"/>
  <c r="H564" i="7"/>
  <c r="K435" i="11"/>
  <c r="H308" i="7"/>
  <c r="F307" i="11" s="1"/>
  <c r="J747" i="11"/>
  <c r="J619" i="11"/>
  <c r="J491" i="11"/>
  <c r="H177" i="7"/>
  <c r="F176" i="11" s="1"/>
  <c r="K635" i="11"/>
  <c r="H636" i="7"/>
  <c r="H252" i="7"/>
  <c r="F251" i="11" s="1"/>
  <c r="J643" i="11"/>
  <c r="J515" i="11"/>
  <c r="J387" i="11"/>
  <c r="H128" i="7"/>
  <c r="H115" i="7"/>
  <c r="H171" i="7"/>
  <c r="F170" i="11" s="1"/>
  <c r="E149" i="10"/>
  <c r="H250" i="10"/>
  <c r="E201" i="10"/>
  <c r="H143" i="7"/>
  <c r="H82" i="7"/>
  <c r="H129" i="7"/>
  <c r="E193" i="10"/>
  <c r="H206" i="7"/>
  <c r="F205" i="11" s="1"/>
  <c r="H89" i="7"/>
  <c r="H211" i="7"/>
  <c r="F210" i="11" s="1"/>
  <c r="E189" i="10"/>
  <c r="H59" i="7"/>
  <c r="E198" i="10"/>
  <c r="H151" i="7"/>
  <c r="F150" i="11" s="1"/>
  <c r="K547" i="11"/>
  <c r="H548" i="7"/>
  <c r="H420" i="7"/>
  <c r="K419" i="11"/>
  <c r="H292" i="7"/>
  <c r="F291" i="11" s="1"/>
  <c r="J731" i="11"/>
  <c r="J603" i="11"/>
  <c r="J475" i="11"/>
  <c r="H364" i="7"/>
  <c r="F363" i="11" s="1"/>
  <c r="J755" i="11"/>
  <c r="J627" i="11"/>
  <c r="J499" i="11"/>
  <c r="H124" i="7"/>
  <c r="H127" i="7"/>
  <c r="E194" i="10"/>
  <c r="H107" i="7"/>
  <c r="E152" i="10"/>
  <c r="H204" i="7"/>
  <c r="F203" i="11" s="1"/>
  <c r="H190" i="7"/>
  <c r="F189" i="11" s="1"/>
  <c r="E192" i="10"/>
  <c r="H88" i="7"/>
  <c r="H117" i="7"/>
  <c r="E169" i="10"/>
  <c r="H195" i="7"/>
  <c r="F194" i="11" s="1"/>
  <c r="H84" i="7"/>
  <c r="H61" i="7"/>
  <c r="H142" i="7"/>
  <c r="H101" i="7"/>
  <c r="K659" i="11"/>
  <c r="H660" i="7"/>
  <c r="K531" i="11"/>
  <c r="H532" i="7"/>
  <c r="K403" i="11"/>
  <c r="H404" i="7"/>
  <c r="H276" i="7"/>
  <c r="F275" i="11" s="1"/>
  <c r="J715" i="11"/>
  <c r="J587" i="11"/>
  <c r="J459" i="11"/>
  <c r="H348" i="7"/>
  <c r="F347" i="11" s="1"/>
  <c r="H220" i="7"/>
  <c r="F219" i="11" s="1"/>
  <c r="J739" i="11"/>
  <c r="J611" i="11"/>
  <c r="J483" i="11"/>
  <c r="E190" i="10"/>
  <c r="H49" i="7"/>
  <c r="H191" i="7"/>
  <c r="F190" i="11" s="1"/>
  <c r="E186" i="10"/>
  <c r="H108" i="7"/>
  <c r="H135" i="7"/>
  <c r="E205" i="10"/>
  <c r="H63" i="7"/>
  <c r="E197" i="10"/>
  <c r="H83" i="7"/>
  <c r="E150" i="10"/>
  <c r="H109" i="7"/>
  <c r="E161" i="10"/>
  <c r="H72" i="7"/>
  <c r="H87" i="7"/>
  <c r="E176" i="10"/>
  <c r="H55" i="7"/>
  <c r="H75" i="7"/>
  <c r="H67" i="7"/>
  <c r="H80" i="7"/>
  <c r="K643" i="11"/>
  <c r="H644" i="7"/>
  <c r="K387" i="11"/>
  <c r="H388" i="7"/>
  <c r="H260" i="7"/>
  <c r="F259" i="11" s="1"/>
  <c r="J699" i="11"/>
  <c r="J571" i="11"/>
  <c r="J443" i="11"/>
  <c r="K459" i="11"/>
  <c r="H460" i="7"/>
  <c r="H332" i="7"/>
  <c r="F331" i="11" s="1"/>
  <c r="J723" i="11"/>
  <c r="J595" i="11"/>
  <c r="J467" i="11"/>
  <c r="H187" i="7"/>
  <c r="F186" i="11" s="1"/>
  <c r="E165" i="10"/>
  <c r="H62" i="7"/>
  <c r="H118" i="7"/>
  <c r="H183" i="7"/>
  <c r="F182" i="11" s="1"/>
  <c r="H81" i="7"/>
  <c r="E207" i="10"/>
  <c r="E208" i="10"/>
  <c r="E200" i="10"/>
  <c r="H78" i="7"/>
  <c r="H116" i="7"/>
  <c r="H147" i="7"/>
  <c r="F146" i="11" s="1"/>
  <c r="E206" i="10"/>
  <c r="H173" i="7"/>
  <c r="F172" i="11" s="1"/>
  <c r="H64" i="7"/>
  <c r="H69" i="7"/>
  <c r="H120" i="7"/>
  <c r="E178" i="10"/>
  <c r="K755" i="11"/>
  <c r="H756" i="7"/>
  <c r="K627" i="11"/>
  <c r="H628" i="7"/>
  <c r="K499" i="11"/>
  <c r="H500" i="7"/>
  <c r="H372" i="7"/>
  <c r="F371" i="11" s="1"/>
  <c r="H244" i="7"/>
  <c r="F243" i="11" s="1"/>
  <c r="J683" i="11"/>
  <c r="J555" i="11"/>
  <c r="J427" i="11"/>
  <c r="K571" i="11"/>
  <c r="H572" i="7"/>
  <c r="K443" i="11"/>
  <c r="H444" i="7"/>
  <c r="H316" i="7"/>
  <c r="F315" i="11" s="1"/>
  <c r="J707" i="11"/>
  <c r="J579" i="11"/>
  <c r="J451" i="11"/>
  <c r="E151" i="10"/>
  <c r="E168" i="10"/>
  <c r="H110" i="7"/>
  <c r="E182" i="10"/>
  <c r="E170" i="10"/>
  <c r="H220" i="10"/>
  <c r="E166" i="10"/>
  <c r="H196" i="7"/>
  <c r="F195" i="11" s="1"/>
  <c r="H197" i="7"/>
  <c r="F196" i="11" s="1"/>
  <c r="E158" i="10"/>
  <c r="E183" i="10"/>
  <c r="H203" i="7"/>
  <c r="F202" i="11" s="1"/>
  <c r="E181" i="10"/>
  <c r="H71" i="7"/>
  <c r="H51" i="7"/>
  <c r="H175" i="7"/>
  <c r="F174" i="11" s="1"/>
  <c r="K739" i="11"/>
  <c r="H740" i="7"/>
  <c r="K611" i="11"/>
  <c r="H612" i="7"/>
  <c r="H356" i="7"/>
  <c r="F355" i="11" s="1"/>
  <c r="H228" i="7"/>
  <c r="F227" i="11" s="1"/>
  <c r="J667" i="11"/>
  <c r="J539" i="11"/>
  <c r="J411" i="11"/>
  <c r="K555" i="11"/>
  <c r="H428" i="7"/>
  <c r="H300" i="7"/>
  <c r="F299" i="11" s="1"/>
  <c r="J691" i="11"/>
  <c r="J563" i="11"/>
  <c r="J435" i="11"/>
  <c r="H165" i="7"/>
  <c r="F164" i="11" s="1"/>
  <c r="H65" i="7"/>
  <c r="H179" i="7"/>
  <c r="F178" i="11" s="1"/>
  <c r="E157" i="10"/>
  <c r="E156" i="10"/>
  <c r="H167" i="7"/>
  <c r="F166" i="11" s="1"/>
  <c r="E213" i="10"/>
  <c r="H163" i="7"/>
  <c r="F162" i="11" s="1"/>
  <c r="H155" i="7"/>
  <c r="F154" i="11" s="1"/>
  <c r="H125" i="7"/>
  <c r="E185" i="10"/>
  <c r="E159" i="10"/>
  <c r="H104" i="7"/>
  <c r="E184" i="10"/>
  <c r="H57" i="7"/>
  <c r="H54" i="7"/>
  <c r="H77" i="7"/>
  <c r="E173" i="10"/>
  <c r="E2" i="11"/>
  <c r="E6" i="10"/>
  <c r="AL306" i="11"/>
  <c r="AL130" i="11"/>
  <c r="AL8" i="11"/>
  <c r="AL383" i="11"/>
  <c r="AF621" i="11"/>
  <c r="AL621" i="11" s="1"/>
  <c r="AF601" i="11"/>
  <c r="AL601" i="11" s="1"/>
  <c r="AL72" i="11"/>
  <c r="AF629" i="11"/>
  <c r="AL629" i="11" s="1"/>
  <c r="AL279" i="11"/>
  <c r="AL218" i="11"/>
  <c r="AL34" i="11"/>
  <c r="AF439" i="11"/>
  <c r="AL439" i="11" s="1"/>
  <c r="AL332" i="11"/>
  <c r="AF395" i="11"/>
  <c r="AL395" i="11" s="1"/>
  <c r="AF637" i="11"/>
  <c r="AL637" i="11" s="1"/>
  <c r="AL266" i="11"/>
  <c r="AL282" i="11"/>
  <c r="AF457" i="11"/>
  <c r="AL457" i="11" s="1"/>
  <c r="AF393" i="11"/>
  <c r="AL393" i="11" s="1"/>
  <c r="AF511" i="11"/>
  <c r="AL511" i="11" s="1"/>
  <c r="AL37" i="11"/>
  <c r="AL263" i="11"/>
  <c r="AL202" i="11"/>
  <c r="AL101" i="11"/>
  <c r="AL361" i="11"/>
  <c r="AL338" i="11"/>
  <c r="AF418" i="11"/>
  <c r="AL418" i="11" s="1"/>
  <c r="AL26" i="11"/>
  <c r="AF639" i="11"/>
  <c r="AL639" i="11" s="1"/>
  <c r="AF612" i="11"/>
  <c r="AL612" i="11" s="1"/>
  <c r="AF598" i="11"/>
  <c r="AL598" i="11" s="1"/>
  <c r="AF580" i="11"/>
  <c r="AL580" i="11" s="1"/>
  <c r="AG690" i="11"/>
  <c r="AL244" i="11"/>
  <c r="AL233" i="11"/>
  <c r="AF388" i="11"/>
  <c r="AL388" i="11" s="1"/>
  <c r="AF711" i="11"/>
  <c r="AL711" i="11" s="1"/>
  <c r="AL358" i="11"/>
  <c r="AG739" i="11"/>
  <c r="AG610" i="11"/>
  <c r="AL11" i="11"/>
  <c r="AL345" i="11"/>
  <c r="AC541" i="11"/>
  <c r="AC525" i="11"/>
  <c r="AG503" i="11"/>
  <c r="AL88" i="11"/>
  <c r="AL117" i="11"/>
  <c r="AG560" i="11"/>
  <c r="AC552" i="11"/>
  <c r="AG528" i="11"/>
  <c r="AG523" i="11"/>
  <c r="AL90" i="11"/>
  <c r="AL80" i="11"/>
  <c r="AL56" i="11"/>
  <c r="AC748" i="11"/>
  <c r="AC549" i="11"/>
  <c r="AC724" i="11"/>
  <c r="AC573" i="11"/>
  <c r="AC604" i="11"/>
  <c r="AG602" i="11"/>
  <c r="AG634" i="11"/>
  <c r="AL317" i="11"/>
  <c r="AL134" i="11"/>
  <c r="AL271" i="11"/>
  <c r="AC519" i="11"/>
  <c r="AG626" i="11"/>
  <c r="AC732" i="11"/>
  <c r="AC511" i="11"/>
  <c r="AC740" i="11"/>
  <c r="AL128" i="11"/>
  <c r="AG618" i="11"/>
  <c r="AG533" i="11"/>
  <c r="AG483" i="11"/>
  <c r="AC487" i="11"/>
  <c r="AF593" i="11"/>
  <c r="AL593" i="11" s="1"/>
  <c r="AL343" i="11"/>
  <c r="AC633" i="11"/>
  <c r="AG674" i="11"/>
  <c r="AL351" i="11"/>
  <c r="AG682" i="11"/>
  <c r="AG713" i="11"/>
  <c r="AG649" i="11"/>
  <c r="AC596" i="11"/>
  <c r="AG650" i="11"/>
  <c r="AC660" i="11"/>
  <c r="AC551" i="11"/>
  <c r="AL65" i="11"/>
  <c r="AL61" i="11"/>
  <c r="AL52" i="11"/>
  <c r="AL115" i="11"/>
  <c r="AL145" i="11"/>
  <c r="AL149" i="11"/>
  <c r="AL137" i="11"/>
  <c r="AL123" i="11"/>
  <c r="AL127" i="11"/>
  <c r="AL93" i="11"/>
  <c r="AL118" i="11"/>
  <c r="AL119" i="11"/>
  <c r="AL110" i="11"/>
  <c r="AL108" i="11"/>
  <c r="AL136" i="11"/>
  <c r="AL120" i="11"/>
  <c r="AL106" i="11"/>
  <c r="AL144" i="11"/>
  <c r="AL129" i="11"/>
  <c r="AL91" i="11"/>
  <c r="AL97" i="11"/>
  <c r="AL147" i="11"/>
  <c r="AL89" i="11"/>
  <c r="AL73" i="11"/>
  <c r="AL49" i="11"/>
  <c r="AL60" i="11"/>
  <c r="AL70" i="11"/>
  <c r="AL69" i="11"/>
  <c r="AL67" i="11"/>
  <c r="AL63" i="11"/>
  <c r="AL84" i="11"/>
  <c r="AL53" i="11"/>
  <c r="AL4" i="11"/>
  <c r="AL75" i="11"/>
  <c r="AL86" i="11"/>
  <c r="AL50" i="11"/>
  <c r="AK60" i="11"/>
  <c r="AK63" i="11"/>
  <c r="AK54" i="11"/>
  <c r="AL66" i="11"/>
  <c r="AL47" i="11"/>
  <c r="AK72" i="11"/>
  <c r="AK49" i="11"/>
  <c r="AK79" i="11"/>
  <c r="AK68" i="11"/>
  <c r="AL57" i="11"/>
  <c r="AL87" i="11"/>
  <c r="AK59" i="11"/>
  <c r="AL68" i="11"/>
  <c r="AK53" i="11"/>
  <c r="AK87" i="11"/>
  <c r="AK67" i="11"/>
  <c r="AK78" i="11"/>
  <c r="AK46" i="11"/>
  <c r="AK76" i="11"/>
  <c r="AK82" i="11"/>
  <c r="AK86" i="11"/>
  <c r="AL78" i="11"/>
  <c r="AK66" i="11"/>
  <c r="AK77" i="11"/>
  <c r="AK61" i="11"/>
  <c r="AK75" i="11"/>
  <c r="AK73" i="11"/>
  <c r="AK80" i="11"/>
  <c r="AK85" i="11"/>
  <c r="AK84" i="11"/>
  <c r="AK71" i="11"/>
  <c r="AK89" i="11"/>
  <c r="AK83" i="11"/>
  <c r="AK90" i="11"/>
  <c r="AK88" i="11"/>
  <c r="AK65" i="11"/>
  <c r="AL62" i="11"/>
  <c r="AK52" i="11"/>
  <c r="AK64" i="11"/>
  <c r="AL54" i="11"/>
  <c r="AK50" i="11"/>
  <c r="AL74" i="11"/>
  <c r="AL59" i="11"/>
  <c r="AK48" i="11"/>
  <c r="AK62" i="11"/>
  <c r="AK57" i="11"/>
  <c r="AL79" i="11"/>
  <c r="AK74" i="11"/>
  <c r="AK81" i="11"/>
  <c r="AK69" i="11"/>
  <c r="AL71" i="11"/>
  <c r="AK51" i="11"/>
  <c r="AK70" i="11"/>
  <c r="K45" i="11" l="1"/>
  <c r="H46" i="7"/>
  <c r="F20" i="11"/>
  <c r="F24" i="10"/>
  <c r="F70" i="11"/>
  <c r="F74" i="10"/>
  <c r="F80" i="11"/>
  <c r="F84" i="10"/>
  <c r="F93" i="11"/>
  <c r="F97" i="10"/>
  <c r="H221" i="7"/>
  <c r="F220" i="11" s="1"/>
  <c r="F103" i="11"/>
  <c r="F107" i="10"/>
  <c r="H205" i="7"/>
  <c r="F204" i="11" s="1"/>
  <c r="H156" i="7"/>
  <c r="F155" i="11" s="1"/>
  <c r="F86" i="11"/>
  <c r="F90" i="10"/>
  <c r="F62" i="11"/>
  <c r="F66" i="10"/>
  <c r="F48" i="11"/>
  <c r="F52" i="10"/>
  <c r="F116" i="11"/>
  <c r="F120" i="10"/>
  <c r="F126" i="11"/>
  <c r="F130" i="10"/>
  <c r="F81" i="11"/>
  <c r="F85" i="10"/>
  <c r="F96" i="11"/>
  <c r="F100" i="10"/>
  <c r="F137" i="11"/>
  <c r="F141" i="10"/>
  <c r="H468" i="7"/>
  <c r="F467" i="11" s="1"/>
  <c r="F344" i="10"/>
  <c r="K26" i="11"/>
  <c r="H27" i="7"/>
  <c r="K39" i="11"/>
  <c r="H40" i="7"/>
  <c r="H99" i="7"/>
  <c r="K81" i="11"/>
  <c r="F128" i="11"/>
  <c r="F132" i="10"/>
  <c r="F112" i="11"/>
  <c r="F116" i="10"/>
  <c r="F117" i="11"/>
  <c r="F121" i="10"/>
  <c r="F71" i="11"/>
  <c r="F75" i="10"/>
  <c r="F87" i="11"/>
  <c r="F91" i="10"/>
  <c r="H134" i="7"/>
  <c r="F58" i="11"/>
  <c r="F62" i="10"/>
  <c r="F142" i="11"/>
  <c r="F146" i="10"/>
  <c r="F111" i="11"/>
  <c r="F115" i="10"/>
  <c r="F92" i="11"/>
  <c r="F96" i="10"/>
  <c r="F434" i="10"/>
  <c r="H366" i="7"/>
  <c r="F365" i="11" s="1"/>
  <c r="H105" i="7"/>
  <c r="K87" i="11"/>
  <c r="K27" i="11"/>
  <c r="H28" i="7"/>
  <c r="K41" i="11"/>
  <c r="H42" i="7"/>
  <c r="K4" i="11"/>
  <c r="H5" i="7"/>
  <c r="K44" i="11"/>
  <c r="H45" i="7"/>
  <c r="K5" i="11"/>
  <c r="H6" i="7"/>
  <c r="H132" i="7"/>
  <c r="K114" i="11"/>
  <c r="F127" i="11"/>
  <c r="F131" i="10"/>
  <c r="K38" i="11"/>
  <c r="H39" i="7"/>
  <c r="F115" i="11"/>
  <c r="F119" i="10"/>
  <c r="F61" i="11"/>
  <c r="F65" i="10"/>
  <c r="F134" i="11"/>
  <c r="F138" i="10"/>
  <c r="H126" i="7"/>
  <c r="F100" i="11"/>
  <c r="F104" i="10"/>
  <c r="F123" i="11"/>
  <c r="F127" i="10"/>
  <c r="F95" i="11"/>
  <c r="F99" i="10"/>
  <c r="H174" i="7"/>
  <c r="F173" i="11" s="1"/>
  <c r="F99" i="11"/>
  <c r="F103" i="10"/>
  <c r="K6" i="11"/>
  <c r="H7" i="7"/>
  <c r="K7" i="11"/>
  <c r="H8" i="7"/>
  <c r="H239" i="7"/>
  <c r="K221" i="11"/>
  <c r="K25" i="11"/>
  <c r="H26" i="7"/>
  <c r="K29" i="11"/>
  <c r="H30" i="7"/>
  <c r="H180" i="7"/>
  <c r="F179" i="11" s="1"/>
  <c r="K162" i="11"/>
  <c r="K33" i="11"/>
  <c r="H34" i="7"/>
  <c r="K46" i="11"/>
  <c r="H47" i="7"/>
  <c r="H76" i="7"/>
  <c r="K58" i="11"/>
  <c r="K28" i="11"/>
  <c r="H29" i="7"/>
  <c r="H92" i="7"/>
  <c r="K74" i="11"/>
  <c r="K23" i="11"/>
  <c r="H24" i="7"/>
  <c r="H140" i="7"/>
  <c r="K122" i="11"/>
  <c r="F107" i="11"/>
  <c r="F111" i="10"/>
  <c r="K21" i="11"/>
  <c r="H22" i="7"/>
  <c r="F76" i="11"/>
  <c r="F80" i="10"/>
  <c r="F64" i="11"/>
  <c r="F68" i="10"/>
  <c r="F109" i="11"/>
  <c r="F113" i="10"/>
  <c r="F68" i="11"/>
  <c r="F72" i="10"/>
  <c r="F66" i="11"/>
  <c r="F70" i="10"/>
  <c r="H56" i="7"/>
  <c r="F60" i="11"/>
  <c r="F64" i="10"/>
  <c r="F88" i="11"/>
  <c r="F92" i="10"/>
  <c r="H508" i="7"/>
  <c r="F52" i="11"/>
  <c r="F56" i="10"/>
  <c r="K9" i="11"/>
  <c r="H10" i="7"/>
  <c r="K22" i="11"/>
  <c r="H23" i="7"/>
  <c r="K15" i="11"/>
  <c r="H16" i="7"/>
  <c r="K13" i="11"/>
  <c r="H14" i="7"/>
  <c r="K12" i="11"/>
  <c r="H13" i="7"/>
  <c r="F77" i="11"/>
  <c r="F81" i="10"/>
  <c r="F79" i="11"/>
  <c r="F83" i="10"/>
  <c r="F141" i="11"/>
  <c r="F145" i="10"/>
  <c r="F84" i="11"/>
  <c r="F88" i="10"/>
  <c r="F59" i="11"/>
  <c r="F63" i="10"/>
  <c r="F143" i="11"/>
  <c r="F147" i="10"/>
  <c r="K17" i="11"/>
  <c r="H18" i="7"/>
  <c r="F53" i="11"/>
  <c r="F57" i="10"/>
  <c r="F63" i="11"/>
  <c r="F67" i="10"/>
  <c r="F74" i="11"/>
  <c r="F78" i="10"/>
  <c r="H189" i="7"/>
  <c r="F188" i="11" s="1"/>
  <c r="F83" i="11"/>
  <c r="F87" i="10"/>
  <c r="F138" i="11"/>
  <c r="F142" i="10"/>
  <c r="F132" i="11"/>
  <c r="F136" i="10"/>
  <c r="F78" i="11"/>
  <c r="F82" i="10"/>
  <c r="F144" i="11"/>
  <c r="F148" i="10"/>
  <c r="F136" i="11"/>
  <c r="F140" i="10"/>
  <c r="H391" i="7"/>
  <c r="K32" i="11"/>
  <c r="H33" i="7"/>
  <c r="F244" i="10"/>
  <c r="F240" i="11"/>
  <c r="K3" i="11"/>
  <c r="H4" i="7"/>
  <c r="K31" i="11"/>
  <c r="H32" i="7"/>
  <c r="K35" i="11"/>
  <c r="H36" i="7"/>
  <c r="K10" i="11"/>
  <c r="H11" i="7"/>
  <c r="K19" i="11"/>
  <c r="H20" i="7"/>
  <c r="H281" i="7"/>
  <c r="K263" i="11"/>
  <c r="H253" i="7"/>
  <c r="K235" i="11"/>
  <c r="K36" i="11"/>
  <c r="H37" i="7"/>
  <c r="K30" i="11"/>
  <c r="H31" i="7"/>
  <c r="F124" i="11"/>
  <c r="F128" i="10"/>
  <c r="F119" i="11"/>
  <c r="F123" i="10"/>
  <c r="F108" i="11"/>
  <c r="F112" i="10"/>
  <c r="F69" i="11"/>
  <c r="F73" i="10"/>
  <c r="K14" i="11"/>
  <c r="H15" i="7"/>
  <c r="K11" i="11"/>
  <c r="H12" i="7"/>
  <c r="F56" i="11"/>
  <c r="F60" i="10"/>
  <c r="H121" i="7"/>
  <c r="F50" i="11"/>
  <c r="F54" i="10"/>
  <c r="H66" i="7"/>
  <c r="F54" i="11"/>
  <c r="F58" i="10"/>
  <c r="F82" i="11"/>
  <c r="F86" i="10"/>
  <c r="H149" i="7"/>
  <c r="F148" i="11" s="1"/>
  <c r="F106" i="11"/>
  <c r="F110" i="10"/>
  <c r="F114" i="11"/>
  <c r="F118" i="10"/>
  <c r="F76" i="10"/>
  <c r="F72" i="11"/>
  <c r="F129" i="11"/>
  <c r="F133" i="10"/>
  <c r="F203" i="10"/>
  <c r="F199" i="11"/>
  <c r="F167" i="10"/>
  <c r="F163" i="11"/>
  <c r="K390" i="11"/>
  <c r="K42" i="11"/>
  <c r="H43" i="7"/>
  <c r="K43" i="11"/>
  <c r="H44" i="7"/>
  <c r="K18" i="11"/>
  <c r="H19" i="7"/>
  <c r="K37" i="11"/>
  <c r="H38" i="7"/>
  <c r="H295" i="7"/>
  <c r="K277" i="11"/>
  <c r="K384" i="11"/>
  <c r="K367" i="11"/>
  <c r="J183" i="7"/>
  <c r="G186" i="10"/>
  <c r="B15" i="14"/>
  <c r="A15" i="14"/>
  <c r="AN7" i="11"/>
  <c r="A21" i="14"/>
  <c r="A12" i="14"/>
  <c r="C12" i="14" s="1"/>
  <c r="C6" i="14"/>
  <c r="AD3" i="7"/>
  <c r="F694" i="10"/>
  <c r="F250" i="10"/>
  <c r="F221" i="10"/>
  <c r="J379" i="7"/>
  <c r="F665" i="11"/>
  <c r="F669" i="10"/>
  <c r="H50" i="7"/>
  <c r="K483" i="11"/>
  <c r="H91" i="7"/>
  <c r="K614" i="11"/>
  <c r="K665" i="11"/>
  <c r="H652" i="7"/>
  <c r="F651" i="11" s="1"/>
  <c r="H540" i="7"/>
  <c r="F539" i="11" s="1"/>
  <c r="F388" i="10"/>
  <c r="H497" i="7"/>
  <c r="F500" i="10" s="1"/>
  <c r="H713" i="7"/>
  <c r="H232" i="7"/>
  <c r="H111" i="7"/>
  <c r="H476" i="7"/>
  <c r="H620" i="7"/>
  <c r="H213" i="7"/>
  <c r="F212" i="11" s="1"/>
  <c r="H668" i="7"/>
  <c r="H506" i="7"/>
  <c r="F505" i="11" s="1"/>
  <c r="H359" i="7"/>
  <c r="F358" i="11" s="1"/>
  <c r="H321" i="7"/>
  <c r="F320" i="11" s="1"/>
  <c r="H86" i="7"/>
  <c r="H102" i="7"/>
  <c r="H146" i="7"/>
  <c r="F145" i="11" s="1"/>
  <c r="H380" i="7"/>
  <c r="H635" i="7"/>
  <c r="K576" i="11"/>
  <c r="H672" i="7"/>
  <c r="H166" i="7"/>
  <c r="F165" i="11" s="1"/>
  <c r="H604" i="7"/>
  <c r="H198" i="7"/>
  <c r="F197" i="11" s="1"/>
  <c r="F580" i="10"/>
  <c r="H706" i="7"/>
  <c r="H562" i="7"/>
  <c r="F561" i="11" s="1"/>
  <c r="H279" i="7"/>
  <c r="F278" i="11" s="1"/>
  <c r="J66" i="7"/>
  <c r="G546" i="11"/>
  <c r="J547" i="7"/>
  <c r="G550" i="10"/>
  <c r="K512" i="1"/>
  <c r="F530" i="7"/>
  <c r="I530" i="7" s="1"/>
  <c r="K729" i="1"/>
  <c r="F747" i="7"/>
  <c r="I747" i="7" s="1"/>
  <c r="K321" i="1"/>
  <c r="K321" i="11" s="1"/>
  <c r="F339" i="7"/>
  <c r="I339" i="7" s="1"/>
  <c r="G661" i="10"/>
  <c r="J658" i="7"/>
  <c r="G657" i="11"/>
  <c r="G410" i="11"/>
  <c r="J411" i="7"/>
  <c r="G414" i="10"/>
  <c r="K697" i="1"/>
  <c r="F715" i="7"/>
  <c r="I715" i="7" s="1"/>
  <c r="F510" i="10"/>
  <c r="F506" i="11"/>
  <c r="F498" i="11"/>
  <c r="F502" i="10"/>
  <c r="G754" i="11"/>
  <c r="J755" i="7"/>
  <c r="G758" i="10"/>
  <c r="K577" i="11"/>
  <c r="H578" i="7"/>
  <c r="H305" i="7"/>
  <c r="F304" i="11" s="1"/>
  <c r="H625" i="7"/>
  <c r="K624" i="11"/>
  <c r="K523" i="11"/>
  <c r="H524" i="7"/>
  <c r="F523" i="11" s="1"/>
  <c r="K675" i="11"/>
  <c r="H676" i="7"/>
  <c r="K715" i="11"/>
  <c r="H716" i="7"/>
  <c r="H199" i="7"/>
  <c r="F198" i="11" s="1"/>
  <c r="H131" i="7"/>
  <c r="H153" i="7"/>
  <c r="F152" i="11" s="1"/>
  <c r="H271" i="7"/>
  <c r="F270" i="11" s="1"/>
  <c r="H284" i="7"/>
  <c r="F283" i="11" s="1"/>
  <c r="H207" i="7"/>
  <c r="F206" i="11" s="1"/>
  <c r="AL77" i="11"/>
  <c r="J78" i="7"/>
  <c r="K217" i="1"/>
  <c r="K217" i="11" s="1"/>
  <c r="F235" i="7"/>
  <c r="I235" i="7" s="1"/>
  <c r="K281" i="1"/>
  <c r="K281" i="11" s="1"/>
  <c r="F299" i="7"/>
  <c r="I299" i="7" s="1"/>
  <c r="G541" i="10"/>
  <c r="J538" i="7"/>
  <c r="G537" i="11"/>
  <c r="K624" i="1"/>
  <c r="K641" i="11" s="1"/>
  <c r="F642" i="7"/>
  <c r="I642" i="7" s="1"/>
  <c r="K705" i="1"/>
  <c r="F723" i="7"/>
  <c r="I723" i="7" s="1"/>
  <c r="G602" i="11"/>
  <c r="J603" i="7"/>
  <c r="G606" i="10"/>
  <c r="K417" i="1"/>
  <c r="F435" i="7"/>
  <c r="I435" i="7" s="1"/>
  <c r="K88" i="1"/>
  <c r="K88" i="11" s="1"/>
  <c r="F106" i="7"/>
  <c r="I106" i="7" s="1"/>
  <c r="F546" i="11"/>
  <c r="F550" i="10"/>
  <c r="G515" i="11"/>
  <c r="J516" i="7"/>
  <c r="G519" i="10"/>
  <c r="G701" i="11"/>
  <c r="J702" i="7"/>
  <c r="G705" i="10"/>
  <c r="J337" i="7"/>
  <c r="G340" i="10"/>
  <c r="G724" i="10"/>
  <c r="G720" i="11"/>
  <c r="J721" i="7"/>
  <c r="G555" i="11"/>
  <c r="J556" i="7"/>
  <c r="G559" i="10"/>
  <c r="G731" i="11"/>
  <c r="J732" i="7"/>
  <c r="G735" i="10"/>
  <c r="G733" i="11"/>
  <c r="J734" i="7"/>
  <c r="G737" i="10"/>
  <c r="J724" i="7"/>
  <c r="G723" i="11"/>
  <c r="G727" i="10"/>
  <c r="G718" i="11"/>
  <c r="J719" i="7"/>
  <c r="G722" i="10"/>
  <c r="J123" i="7"/>
  <c r="G212" i="10"/>
  <c r="J209" i="7"/>
  <c r="J105" i="7"/>
  <c r="J136" i="7"/>
  <c r="G258" i="10"/>
  <c r="J255" i="7"/>
  <c r="J161" i="7"/>
  <c r="G164" i="10"/>
  <c r="K577" i="1"/>
  <c r="F595" i="7"/>
  <c r="I595" i="7" s="1"/>
  <c r="K384" i="1"/>
  <c r="K401" i="11" s="1"/>
  <c r="F402" i="7"/>
  <c r="I402" i="7" s="1"/>
  <c r="K665" i="1"/>
  <c r="F683" i="7"/>
  <c r="I683" i="7" s="1"/>
  <c r="K553" i="1"/>
  <c r="F571" i="7"/>
  <c r="I571" i="7" s="1"/>
  <c r="K345" i="1"/>
  <c r="K345" i="11" s="1"/>
  <c r="F363" i="7"/>
  <c r="I363" i="7" s="1"/>
  <c r="K497" i="1"/>
  <c r="F515" i="7"/>
  <c r="I515" i="7" s="1"/>
  <c r="K528" i="1"/>
  <c r="K545" i="11" s="1"/>
  <c r="F546" i="7"/>
  <c r="I546" i="7" s="1"/>
  <c r="G694" i="10"/>
  <c r="G690" i="11"/>
  <c r="J691" i="7"/>
  <c r="K225" i="1"/>
  <c r="K225" i="11" s="1"/>
  <c r="F243" i="7"/>
  <c r="I243" i="7" s="1"/>
  <c r="G729" i="11"/>
  <c r="G733" i="10"/>
  <c r="J730" i="7"/>
  <c r="J219" i="7"/>
  <c r="G222" i="10"/>
  <c r="K515" i="11"/>
  <c r="H516" i="7"/>
  <c r="F515" i="11" s="1"/>
  <c r="K701" i="11"/>
  <c r="H702" i="7"/>
  <c r="H337" i="7"/>
  <c r="F336" i="11" s="1"/>
  <c r="K720" i="11"/>
  <c r="H721" i="7"/>
  <c r="H732" i="7"/>
  <c r="K731" i="11"/>
  <c r="K723" i="11"/>
  <c r="H724" i="7"/>
  <c r="K718" i="11"/>
  <c r="H719" i="7"/>
  <c r="H123" i="7"/>
  <c r="H209" i="7"/>
  <c r="F208" i="11" s="1"/>
  <c r="H136" i="7"/>
  <c r="H255" i="7"/>
  <c r="F254" i="11" s="1"/>
  <c r="H161" i="7"/>
  <c r="F160" i="11" s="1"/>
  <c r="G638" i="10"/>
  <c r="G634" i="11"/>
  <c r="J635" i="7"/>
  <c r="G603" i="11"/>
  <c r="J604" i="7"/>
  <c r="G607" i="10"/>
  <c r="J318" i="7"/>
  <c r="G321" i="10"/>
  <c r="G418" i="10"/>
  <c r="G414" i="11"/>
  <c r="J415" i="7"/>
  <c r="J373" i="7"/>
  <c r="G376" i="10"/>
  <c r="G628" i="11"/>
  <c r="J629" i="7"/>
  <c r="G632" i="10"/>
  <c r="G455" i="11"/>
  <c r="J456" i="7"/>
  <c r="G459" i="10"/>
  <c r="G677" i="10"/>
  <c r="J674" i="7"/>
  <c r="G673" i="11"/>
  <c r="J377" i="7"/>
  <c r="G380" i="10"/>
  <c r="J432" i="7"/>
  <c r="G431" i="11"/>
  <c r="G435" i="10"/>
  <c r="G633" i="11"/>
  <c r="G637" i="10"/>
  <c r="J634" i="7"/>
  <c r="G750" i="11"/>
  <c r="J751" i="7"/>
  <c r="G754" i="10"/>
  <c r="G604" i="11"/>
  <c r="J605" i="7"/>
  <c r="G608" i="10"/>
  <c r="G535" i="11"/>
  <c r="J536" i="7"/>
  <c r="G539" i="10"/>
  <c r="J141" i="7"/>
  <c r="J213" i="7"/>
  <c r="G216" i="10"/>
  <c r="G196" i="10"/>
  <c r="J193" i="7"/>
  <c r="J245" i="7"/>
  <c r="G248" i="10"/>
  <c r="J222" i="7"/>
  <c r="G225" i="10"/>
  <c r="J168" i="7"/>
  <c r="G171" i="10"/>
  <c r="J92" i="7"/>
  <c r="H513" i="7"/>
  <c r="K512" i="11"/>
  <c r="H646" i="7"/>
  <c r="K645" i="11"/>
  <c r="K595" i="11"/>
  <c r="H596" i="7"/>
  <c r="H148" i="7"/>
  <c r="K424" i="1"/>
  <c r="F442" i="7"/>
  <c r="I442" i="7" s="1"/>
  <c r="K733" i="11"/>
  <c r="K401" i="1"/>
  <c r="F419" i="7"/>
  <c r="I419" i="7" s="1"/>
  <c r="G626" i="11"/>
  <c r="J627" i="7"/>
  <c r="G630" i="10"/>
  <c r="K472" i="1"/>
  <c r="H490" i="7" s="1"/>
  <c r="F490" i="7"/>
  <c r="I490" i="7" s="1"/>
  <c r="AD665" i="11"/>
  <c r="AF665" i="11" s="1"/>
  <c r="AL665" i="11" s="1"/>
  <c r="G669" i="10"/>
  <c r="J666" i="7"/>
  <c r="G665" i="11"/>
  <c r="AD506" i="11"/>
  <c r="AF506" i="11" s="1"/>
  <c r="AL506" i="11" s="1"/>
  <c r="G506" i="11"/>
  <c r="J507" i="7"/>
  <c r="G510" i="10"/>
  <c r="K690" i="1"/>
  <c r="F708" i="7"/>
  <c r="I708" i="7" s="1"/>
  <c r="H471" i="7"/>
  <c r="K470" i="11"/>
  <c r="H545" i="7"/>
  <c r="K544" i="11"/>
  <c r="K587" i="11"/>
  <c r="H588" i="7"/>
  <c r="K678" i="11"/>
  <c r="H679" i="7"/>
  <c r="K632" i="11"/>
  <c r="H633" i="7"/>
  <c r="K559" i="11"/>
  <c r="H560" i="7"/>
  <c r="H413" i="7"/>
  <c r="K412" i="11"/>
  <c r="H172" i="7"/>
  <c r="F171" i="11" s="1"/>
  <c r="H184" i="7"/>
  <c r="F183" i="11" s="1"/>
  <c r="H158" i="7"/>
  <c r="F157" i="11" s="1"/>
  <c r="H261" i="7"/>
  <c r="F260" i="11" s="1"/>
  <c r="H318" i="7"/>
  <c r="F317" i="11" s="1"/>
  <c r="K414" i="11"/>
  <c r="H415" i="7"/>
  <c r="H373" i="7"/>
  <c r="F372" i="11" s="1"/>
  <c r="K628" i="11"/>
  <c r="H629" i="7"/>
  <c r="H456" i="7"/>
  <c r="K455" i="11"/>
  <c r="K673" i="11"/>
  <c r="H674" i="7"/>
  <c r="H377" i="7"/>
  <c r="F376" i="11" s="1"/>
  <c r="H432" i="7"/>
  <c r="K431" i="11"/>
  <c r="K633" i="11"/>
  <c r="H634" i="7"/>
  <c r="K750" i="11"/>
  <c r="H751" i="7"/>
  <c r="K604" i="11"/>
  <c r="H605" i="7"/>
  <c r="K535" i="11"/>
  <c r="H536" i="7"/>
  <c r="H141" i="7"/>
  <c r="H193" i="7"/>
  <c r="F192" i="11" s="1"/>
  <c r="H245" i="7"/>
  <c r="F244" i="11" s="1"/>
  <c r="H222" i="7"/>
  <c r="F221" i="11" s="1"/>
  <c r="H168" i="7"/>
  <c r="F167" i="11" s="1"/>
  <c r="J506" i="7"/>
  <c r="G505" i="11"/>
  <c r="G509" i="10"/>
  <c r="J321" i="7"/>
  <c r="G324" i="10"/>
  <c r="G576" i="11"/>
  <c r="J577" i="7"/>
  <c r="G580" i="10"/>
  <c r="G671" i="11"/>
  <c r="J672" i="7"/>
  <c r="G675" i="10"/>
  <c r="J359" i="7"/>
  <c r="G362" i="10"/>
  <c r="J620" i="7"/>
  <c r="G623" i="10"/>
  <c r="G619" i="11"/>
  <c r="J143" i="7"/>
  <c r="J279" i="7"/>
  <c r="G282" i="10"/>
  <c r="J144" i="7"/>
  <c r="K273" i="1"/>
  <c r="K273" i="11" s="1"/>
  <c r="F291" i="7"/>
  <c r="I291" i="7" s="1"/>
  <c r="K657" i="1"/>
  <c r="F675" i="7"/>
  <c r="I675" i="7" s="1"/>
  <c r="J499" i="7"/>
  <c r="G498" i="11"/>
  <c r="G502" i="10"/>
  <c r="H382" i="10"/>
  <c r="G528" i="11"/>
  <c r="G532" i="10"/>
  <c r="J529" i="7"/>
  <c r="J354" i="7"/>
  <c r="G357" i="10"/>
  <c r="G469" i="11"/>
  <c r="J470" i="7"/>
  <c r="G473" i="10"/>
  <c r="G606" i="11"/>
  <c r="J607" i="7"/>
  <c r="G610" i="10"/>
  <c r="G596" i="11"/>
  <c r="J597" i="7"/>
  <c r="G600" i="10"/>
  <c r="J520" i="7"/>
  <c r="G523" i="10"/>
  <c r="G519" i="11"/>
  <c r="J409" i="7"/>
  <c r="G408" i="11"/>
  <c r="G412" i="10"/>
  <c r="J665" i="7"/>
  <c r="G668" i="10"/>
  <c r="G664" i="11"/>
  <c r="G499" i="10"/>
  <c r="J496" i="7"/>
  <c r="G495" i="11"/>
  <c r="J319" i="7"/>
  <c r="G322" i="10"/>
  <c r="G384" i="10"/>
  <c r="J381" i="7"/>
  <c r="G640" i="10"/>
  <c r="G636" i="11"/>
  <c r="J637" i="7"/>
  <c r="J344" i="7"/>
  <c r="G347" i="10"/>
  <c r="J265" i="7"/>
  <c r="G268" i="10"/>
  <c r="J95" i="7"/>
  <c r="J212" i="7"/>
  <c r="G215" i="10"/>
  <c r="J103" i="7"/>
  <c r="J150" i="7"/>
  <c r="G153" i="10"/>
  <c r="J240" i="7"/>
  <c r="G243" i="10"/>
  <c r="AL156" i="11"/>
  <c r="G160" i="10"/>
  <c r="J157" i="7"/>
  <c r="J370" i="7"/>
  <c r="G373" i="10"/>
  <c r="J353" i="7"/>
  <c r="G356" i="10"/>
  <c r="AD736" i="11"/>
  <c r="AF736" i="11" s="1"/>
  <c r="AL736" i="11" s="1"/>
  <c r="G736" i="11"/>
  <c r="J737" i="7"/>
  <c r="G740" i="10"/>
  <c r="G609" i="10"/>
  <c r="G605" i="11"/>
  <c r="J606" i="7"/>
  <c r="AD583" i="11"/>
  <c r="AF583" i="11" s="1"/>
  <c r="AL583" i="11" s="1"/>
  <c r="G587" i="10"/>
  <c r="J584" i="7"/>
  <c r="G583" i="11"/>
  <c r="J313" i="7"/>
  <c r="G316" i="10"/>
  <c r="G700" i="10"/>
  <c r="G696" i="11"/>
  <c r="J697" i="7"/>
  <c r="J688" i="7"/>
  <c r="G691" i="10"/>
  <c r="G687" i="11"/>
  <c r="J340" i="7"/>
  <c r="G343" i="10"/>
  <c r="G507" i="11"/>
  <c r="J508" i="7"/>
  <c r="G511" i="10"/>
  <c r="J54" i="7"/>
  <c r="J72" i="7"/>
  <c r="J201" i="7"/>
  <c r="G204" i="10"/>
  <c r="J85" i="7"/>
  <c r="J84" i="7"/>
  <c r="J260" i="7"/>
  <c r="G263" i="10"/>
  <c r="J272" i="7"/>
  <c r="G275" i="10"/>
  <c r="H686" i="7"/>
  <c r="F685" i="11" s="1"/>
  <c r="K685" i="11"/>
  <c r="H384" i="7"/>
  <c r="F383" i="11" s="1"/>
  <c r="K445" i="11"/>
  <c r="H446" i="7"/>
  <c r="H575" i="7"/>
  <c r="K574" i="11"/>
  <c r="K516" i="11"/>
  <c r="H517" i="7"/>
  <c r="H358" i="7"/>
  <c r="F357" i="11" s="1"/>
  <c r="K629" i="11"/>
  <c r="H630" i="7"/>
  <c r="K623" i="11"/>
  <c r="H624" i="7"/>
  <c r="F627" i="10" s="1"/>
  <c r="H273" i="7"/>
  <c r="F272" i="11" s="1"/>
  <c r="K34" i="1"/>
  <c r="F52" i="7"/>
  <c r="I52" i="7" s="1"/>
  <c r="G741" i="11"/>
  <c r="G745" i="10"/>
  <c r="J742" i="7"/>
  <c r="J301" i="7"/>
  <c r="G304" i="10"/>
  <c r="G556" i="11"/>
  <c r="J557" i="7"/>
  <c r="G560" i="10"/>
  <c r="G315" i="10"/>
  <c r="J312" i="7"/>
  <c r="J91" i="7"/>
  <c r="J285" i="7"/>
  <c r="G288" i="10"/>
  <c r="J68" i="7"/>
  <c r="J102" i="7"/>
  <c r="G730" i="11"/>
  <c r="J731" i="7"/>
  <c r="G734" i="10"/>
  <c r="G278" i="10"/>
  <c r="J275" i="7"/>
  <c r="G561" i="11"/>
  <c r="J562" i="7"/>
  <c r="G565" i="10"/>
  <c r="G642" i="11"/>
  <c r="J643" i="7"/>
  <c r="G646" i="10"/>
  <c r="F704" i="11"/>
  <c r="F708" i="10"/>
  <c r="F534" i="11"/>
  <c r="F538" i="10"/>
  <c r="K528" i="11"/>
  <c r="H529" i="7"/>
  <c r="H354" i="7"/>
  <c r="F353" i="11" s="1"/>
  <c r="H470" i="7"/>
  <c r="K469" i="11"/>
  <c r="H607" i="7"/>
  <c r="K606" i="11"/>
  <c r="K596" i="11"/>
  <c r="H597" i="7"/>
  <c r="H520" i="7"/>
  <c r="K519" i="11"/>
  <c r="K408" i="11"/>
  <c r="H409" i="7"/>
  <c r="K664" i="11"/>
  <c r="H665" i="7"/>
  <c r="K495" i="11"/>
  <c r="H496" i="7"/>
  <c r="H319" i="7"/>
  <c r="F318" i="11" s="1"/>
  <c r="H381" i="7"/>
  <c r="F380" i="11" s="1"/>
  <c r="K636" i="11"/>
  <c r="H637" i="7"/>
  <c r="H344" i="7"/>
  <c r="F343" i="11" s="1"/>
  <c r="H265" i="7"/>
  <c r="F264" i="11" s="1"/>
  <c r="H95" i="7"/>
  <c r="H212" i="7"/>
  <c r="F211" i="11" s="1"/>
  <c r="H103" i="7"/>
  <c r="H150" i="7"/>
  <c r="F149" i="11" s="1"/>
  <c r="H240" i="7"/>
  <c r="F239" i="11" s="1"/>
  <c r="H157" i="7"/>
  <c r="F156" i="11" s="1"/>
  <c r="G487" i="11"/>
  <c r="J488" i="7"/>
  <c r="G491" i="10"/>
  <c r="G517" i="11"/>
  <c r="J518" i="7"/>
  <c r="G521" i="10"/>
  <c r="G454" i="11"/>
  <c r="J455" i="7"/>
  <c r="G458" i="10"/>
  <c r="G392" i="11"/>
  <c r="J393" i="7"/>
  <c r="G396" i="10"/>
  <c r="G463" i="11"/>
  <c r="J464" i="7"/>
  <c r="G467" i="10"/>
  <c r="J414" i="7"/>
  <c r="G417" i="10"/>
  <c r="G413" i="11"/>
  <c r="J73" i="7"/>
  <c r="J132" i="7"/>
  <c r="J241" i="7"/>
  <c r="G244" i="10"/>
  <c r="J663" i="7"/>
  <c r="G662" i="11"/>
  <c r="G666" i="10"/>
  <c r="J512" i="7"/>
  <c r="G511" i="11"/>
  <c r="G515" i="10"/>
  <c r="G541" i="11"/>
  <c r="J542" i="7"/>
  <c r="G545" i="10"/>
  <c r="G706" i="10"/>
  <c r="G702" i="11"/>
  <c r="J703" i="7"/>
  <c r="G580" i="11"/>
  <c r="J581" i="7"/>
  <c r="G584" i="10"/>
  <c r="G651" i="10"/>
  <c r="G647" i="11"/>
  <c r="J648" i="7"/>
  <c r="J710" i="7"/>
  <c r="G709" i="11"/>
  <c r="G713" i="10"/>
  <c r="G742" i="11"/>
  <c r="J743" i="7"/>
  <c r="G746" i="10"/>
  <c r="J752" i="7"/>
  <c r="G755" i="10"/>
  <c r="G751" i="11"/>
  <c r="J55" i="7"/>
  <c r="H742" i="7"/>
  <c r="K741" i="11"/>
  <c r="H301" i="7"/>
  <c r="F300" i="11" s="1"/>
  <c r="K556" i="11"/>
  <c r="H557" i="7"/>
  <c r="H312" i="7"/>
  <c r="F311" i="11" s="1"/>
  <c r="H285" i="7"/>
  <c r="F284" i="11" s="1"/>
  <c r="H68" i="7"/>
  <c r="K249" i="1"/>
  <c r="K249" i="11" s="1"/>
  <c r="F267" i="7"/>
  <c r="I267" i="7" s="1"/>
  <c r="K104" i="1"/>
  <c r="K104" i="11" s="1"/>
  <c r="F122" i="7"/>
  <c r="I122" i="7" s="1"/>
  <c r="K425" i="1"/>
  <c r="F443" i="7"/>
  <c r="I443" i="7" s="1"/>
  <c r="G417" i="11"/>
  <c r="J418" i="7"/>
  <c r="G421" i="10"/>
  <c r="K461" i="11"/>
  <c r="H462" i="7"/>
  <c r="K726" i="11"/>
  <c r="H727" i="7"/>
  <c r="K491" i="11"/>
  <c r="H492" i="7"/>
  <c r="F495" i="10" s="1"/>
  <c r="K493" i="11"/>
  <c r="H494" i="7"/>
  <c r="K548" i="11"/>
  <c r="H549" i="7"/>
  <c r="K451" i="11"/>
  <c r="H452" i="7"/>
  <c r="H378" i="7"/>
  <c r="F377" i="11" s="1"/>
  <c r="K518" i="11"/>
  <c r="H519" i="7"/>
  <c r="H425" i="7"/>
  <c r="K424" i="11"/>
  <c r="K399" i="11"/>
  <c r="H400" i="7"/>
  <c r="K525" i="11"/>
  <c r="H526" i="7"/>
  <c r="K462" i="11"/>
  <c r="H463" i="7"/>
  <c r="K460" i="11"/>
  <c r="H461" i="7"/>
  <c r="H717" i="7"/>
  <c r="K716" i="11"/>
  <c r="K631" i="11"/>
  <c r="H632" i="7"/>
  <c r="J121" i="7"/>
  <c r="J119" i="7"/>
  <c r="J248" i="7"/>
  <c r="G251" i="10"/>
  <c r="AL262" i="11"/>
  <c r="J263" i="7"/>
  <c r="G266" i="10"/>
  <c r="J51" i="7"/>
  <c r="K487" i="11"/>
  <c r="H488" i="7"/>
  <c r="H518" i="7"/>
  <c r="K517" i="11"/>
  <c r="H455" i="7"/>
  <c r="K454" i="11"/>
  <c r="K392" i="11"/>
  <c r="H393" i="7"/>
  <c r="K463" i="11"/>
  <c r="H464" i="7"/>
  <c r="F463" i="11" s="1"/>
  <c r="H414" i="7"/>
  <c r="K413" i="11"/>
  <c r="H236" i="7"/>
  <c r="F235" i="11" s="1"/>
  <c r="J48" i="7"/>
  <c r="K160" i="1"/>
  <c r="K160" i="11" s="1"/>
  <c r="F178" i="7"/>
  <c r="I178" i="7" s="1"/>
  <c r="K232" i="1"/>
  <c r="K232" i="11" s="1"/>
  <c r="F250" i="7"/>
  <c r="I250" i="7" s="1"/>
  <c r="K152" i="1"/>
  <c r="K152" i="11" s="1"/>
  <c r="F170" i="7"/>
  <c r="I170" i="7" s="1"/>
  <c r="G610" i="11"/>
  <c r="J611" i="7"/>
  <c r="G614" i="10"/>
  <c r="J138" i="7"/>
  <c r="G698" i="11"/>
  <c r="J699" i="7"/>
  <c r="G702" i="10"/>
  <c r="G650" i="11"/>
  <c r="J651" i="7"/>
  <c r="G654" i="10"/>
  <c r="K626" i="11"/>
  <c r="H627" i="7"/>
  <c r="G557" i="11"/>
  <c r="J558" i="7"/>
  <c r="G561" i="10"/>
  <c r="J609" i="7"/>
  <c r="G608" i="11"/>
  <c r="G612" i="10"/>
  <c r="J320" i="7"/>
  <c r="G323" i="10"/>
  <c r="G581" i="11"/>
  <c r="J582" i="7"/>
  <c r="G585" i="10"/>
  <c r="J357" i="7"/>
  <c r="G360" i="10"/>
  <c r="G616" i="10"/>
  <c r="G612" i="11"/>
  <c r="J613" i="7"/>
  <c r="J296" i="7"/>
  <c r="G299" i="10"/>
  <c r="G573" i="10"/>
  <c r="J570" i="7"/>
  <c r="G569" i="11"/>
  <c r="G646" i="11"/>
  <c r="J647" i="7"/>
  <c r="G650" i="10"/>
  <c r="J489" i="7"/>
  <c r="G488" i="11"/>
  <c r="G492" i="10"/>
  <c r="G531" i="10"/>
  <c r="J528" i="7"/>
  <c r="G527" i="11"/>
  <c r="G621" i="10"/>
  <c r="G617" i="11"/>
  <c r="J618" i="7"/>
  <c r="G590" i="11"/>
  <c r="J591" i="7"/>
  <c r="G594" i="10"/>
  <c r="J525" i="7"/>
  <c r="G524" i="11"/>
  <c r="G528" i="10"/>
  <c r="J350" i="7"/>
  <c r="G353" i="10"/>
  <c r="J372" i="7"/>
  <c r="G375" i="10"/>
  <c r="J82" i="7"/>
  <c r="G207" i="10"/>
  <c r="J204" i="7"/>
  <c r="G200" i="10"/>
  <c r="J197" i="7"/>
  <c r="J216" i="7"/>
  <c r="G219" i="10"/>
  <c r="H119" i="7"/>
  <c r="H248" i="7"/>
  <c r="F247" i="11" s="1"/>
  <c r="H263" i="7"/>
  <c r="F262" i="11" s="1"/>
  <c r="AD577" i="11"/>
  <c r="AF577" i="11" s="1"/>
  <c r="AL577" i="11" s="1"/>
  <c r="G577" i="11"/>
  <c r="J578" i="7"/>
  <c r="G581" i="10"/>
  <c r="J305" i="7"/>
  <c r="G308" i="10"/>
  <c r="G624" i="11"/>
  <c r="J625" i="7"/>
  <c r="G628" i="10"/>
  <c r="G523" i="11"/>
  <c r="J524" i="7"/>
  <c r="G527" i="10"/>
  <c r="G675" i="11"/>
  <c r="G679" i="10"/>
  <c r="J676" i="7"/>
  <c r="G584" i="11"/>
  <c r="J585" i="7"/>
  <c r="G588" i="10"/>
  <c r="J716" i="7"/>
  <c r="G715" i="11"/>
  <c r="G719" i="10"/>
  <c r="G427" i="11"/>
  <c r="J428" i="7"/>
  <c r="G431" i="10"/>
  <c r="J190" i="7"/>
  <c r="G193" i="10"/>
  <c r="J199" i="7"/>
  <c r="G202" i="10"/>
  <c r="J131" i="7"/>
  <c r="AL152" i="11"/>
  <c r="J153" i="7"/>
  <c r="G156" i="10"/>
  <c r="J140" i="7"/>
  <c r="J271" i="7"/>
  <c r="G274" i="10"/>
  <c r="G287" i="10"/>
  <c r="J284" i="7"/>
  <c r="G210" i="10"/>
  <c r="J207" i="7"/>
  <c r="J75" i="7"/>
  <c r="J139" i="7"/>
  <c r="H48" i="7"/>
  <c r="K24" i="1"/>
  <c r="K8" i="1"/>
  <c r="K136" i="1"/>
  <c r="K136" i="11" s="1"/>
  <c r="F154" i="7"/>
  <c r="I154" i="7" s="1"/>
  <c r="K192" i="1"/>
  <c r="K192" i="11" s="1"/>
  <c r="F210" i="7"/>
  <c r="I210" i="7" s="1"/>
  <c r="K433" i="1"/>
  <c r="F451" i="7"/>
  <c r="I451" i="7" s="1"/>
  <c r="K448" i="1"/>
  <c r="F466" i="7"/>
  <c r="I466" i="7" s="1"/>
  <c r="K576" i="1"/>
  <c r="F594" i="7"/>
  <c r="I594" i="7" s="1"/>
  <c r="K297" i="1"/>
  <c r="K297" i="11" s="1"/>
  <c r="F315" i="7"/>
  <c r="I315" i="7" s="1"/>
  <c r="K465" i="1"/>
  <c r="K482" i="11" s="1"/>
  <c r="F483" i="7"/>
  <c r="I483" i="7" s="1"/>
  <c r="K289" i="1"/>
  <c r="K289" i="11" s="1"/>
  <c r="F307" i="7"/>
  <c r="I307" i="7" s="1"/>
  <c r="G592" i="11"/>
  <c r="J593" i="7"/>
  <c r="G596" i="10"/>
  <c r="G415" i="11"/>
  <c r="J416" i="7"/>
  <c r="G419" i="10"/>
  <c r="J566" i="7"/>
  <c r="G565" i="11"/>
  <c r="G569" i="10"/>
  <c r="J735" i="7"/>
  <c r="G738" i="10"/>
  <c r="G734" i="11"/>
  <c r="G664" i="10"/>
  <c r="G660" i="11"/>
  <c r="J661" i="7"/>
  <c r="J450" i="7"/>
  <c r="G453" i="10"/>
  <c r="G449" i="11"/>
  <c r="G472" i="11"/>
  <c r="J473" i="7"/>
  <c r="G476" i="10"/>
  <c r="G728" i="11"/>
  <c r="J729" i="7"/>
  <c r="G732" i="10"/>
  <c r="G501" i="11"/>
  <c r="J502" i="7"/>
  <c r="G505" i="10"/>
  <c r="G558" i="11"/>
  <c r="J559" i="7"/>
  <c r="G562" i="10"/>
  <c r="G444" i="11"/>
  <c r="J445" i="7"/>
  <c r="G448" i="10"/>
  <c r="G700" i="11"/>
  <c r="J701" i="7"/>
  <c r="G704" i="10"/>
  <c r="G475" i="10"/>
  <c r="G471" i="11"/>
  <c r="J472" i="7"/>
  <c r="J151" i="7"/>
  <c r="G154" i="10"/>
  <c r="AL275" i="11"/>
  <c r="J276" i="7"/>
  <c r="G279" i="10"/>
  <c r="J124" i="7"/>
  <c r="J110" i="7"/>
  <c r="J229" i="7"/>
  <c r="G232" i="10"/>
  <c r="J87" i="7"/>
  <c r="AL309" i="11"/>
  <c r="J310" i="7"/>
  <c r="G313" i="10"/>
  <c r="J327" i="7"/>
  <c r="G330" i="10"/>
  <c r="G400" i="11"/>
  <c r="J401" i="7"/>
  <c r="G404" i="10"/>
  <c r="J576" i="7"/>
  <c r="G579" i="10"/>
  <c r="G575" i="11"/>
  <c r="G669" i="11"/>
  <c r="J670" i="7"/>
  <c r="G673" i="10"/>
  <c r="G551" i="11"/>
  <c r="J552" i="7"/>
  <c r="G555" i="10"/>
  <c r="G616" i="11"/>
  <c r="J617" i="7"/>
  <c r="G620" i="10"/>
  <c r="G751" i="10"/>
  <c r="G747" i="11"/>
  <c r="J748" i="7"/>
  <c r="AD419" i="11"/>
  <c r="AF419" i="11" s="1"/>
  <c r="AL419" i="11" s="1"/>
  <c r="G419" i="11"/>
  <c r="J420" i="7"/>
  <c r="G423" i="10"/>
  <c r="J100" i="7"/>
  <c r="J252" i="7"/>
  <c r="G255" i="10"/>
  <c r="G271" i="10"/>
  <c r="J268" i="7"/>
  <c r="G289" i="10"/>
  <c r="J286" i="7"/>
  <c r="H558" i="7"/>
  <c r="K557" i="11"/>
  <c r="H609" i="7"/>
  <c r="K608" i="11"/>
  <c r="H320" i="7"/>
  <c r="F319" i="11" s="1"/>
  <c r="H357" i="7"/>
  <c r="F356" i="11" s="1"/>
  <c r="H296" i="7"/>
  <c r="F295" i="11" s="1"/>
  <c r="H570" i="7"/>
  <c r="K569" i="11"/>
  <c r="H489" i="7"/>
  <c r="K488" i="11"/>
  <c r="K590" i="11"/>
  <c r="H591" i="7"/>
  <c r="H525" i="7"/>
  <c r="K524" i="11"/>
  <c r="H350" i="7"/>
  <c r="F349" i="11" s="1"/>
  <c r="H216" i="7"/>
  <c r="F215" i="11" s="1"/>
  <c r="J145" i="7"/>
  <c r="J246" i="7"/>
  <c r="G249" i="10"/>
  <c r="H370" i="7"/>
  <c r="F369" i="11" s="1"/>
  <c r="H353" i="7"/>
  <c r="F352" i="11" s="1"/>
  <c r="K736" i="11"/>
  <c r="H737" i="7"/>
  <c r="K605" i="11"/>
  <c r="H606" i="7"/>
  <c r="H584" i="7"/>
  <c r="K583" i="11"/>
  <c r="H313" i="7"/>
  <c r="F312" i="11" s="1"/>
  <c r="K696" i="11"/>
  <c r="H697" i="7"/>
  <c r="H688" i="7"/>
  <c r="K687" i="11"/>
  <c r="H201" i="7"/>
  <c r="F200" i="11" s="1"/>
  <c r="H272" i="7"/>
  <c r="F271" i="11" s="1"/>
  <c r="G749" i="11"/>
  <c r="G753" i="10"/>
  <c r="J750" i="7"/>
  <c r="G387" i="11"/>
  <c r="J388" i="7"/>
  <c r="G391" i="10"/>
  <c r="G425" i="11"/>
  <c r="J426" i="7"/>
  <c r="G429" i="10"/>
  <c r="G542" i="11"/>
  <c r="J543" i="7"/>
  <c r="G546" i="10"/>
  <c r="J437" i="7"/>
  <c r="G436" i="11"/>
  <c r="G440" i="10"/>
  <c r="J693" i="7"/>
  <c r="G696" i="10"/>
  <c r="G692" i="11"/>
  <c r="G711" i="11"/>
  <c r="G715" i="10"/>
  <c r="J712" i="7"/>
  <c r="J311" i="7"/>
  <c r="G314" i="10"/>
  <c r="G568" i="11"/>
  <c r="G572" i="10"/>
  <c r="J569" i="7"/>
  <c r="AL305" i="11"/>
  <c r="J306" i="7"/>
  <c r="G309" i="10"/>
  <c r="J375" i="7"/>
  <c r="G378" i="10"/>
  <c r="G352" i="10"/>
  <c r="J349" i="7"/>
  <c r="G668" i="11"/>
  <c r="J669" i="7"/>
  <c r="G672" i="10"/>
  <c r="G663" i="11"/>
  <c r="J664" i="7"/>
  <c r="G667" i="10"/>
  <c r="G188" i="10"/>
  <c r="J185" i="7"/>
  <c r="J67" i="7"/>
  <c r="J71" i="7"/>
  <c r="J254" i="7"/>
  <c r="G257" i="10"/>
  <c r="J61" i="7"/>
  <c r="J177" i="7"/>
  <c r="G180" i="10"/>
  <c r="G661" i="11"/>
  <c r="J662" i="7"/>
  <c r="G665" i="10"/>
  <c r="J369" i="7"/>
  <c r="G372" i="10"/>
  <c r="J689" i="7"/>
  <c r="G692" i="10"/>
  <c r="G688" i="11"/>
  <c r="G625" i="11"/>
  <c r="G629" i="10"/>
  <c r="J626" i="7"/>
  <c r="G699" i="11"/>
  <c r="G703" i="10"/>
  <c r="J700" i="7"/>
  <c r="G648" i="11"/>
  <c r="J649" i="7"/>
  <c r="G652" i="10"/>
  <c r="G653" i="11"/>
  <c r="J654" i="7"/>
  <c r="G657" i="10"/>
  <c r="J96" i="7"/>
  <c r="AL288" i="11"/>
  <c r="J289" i="7"/>
  <c r="G292" i="10"/>
  <c r="J211" i="7"/>
  <c r="G214" i="10"/>
  <c r="J115" i="7"/>
  <c r="J89" i="7"/>
  <c r="J269" i="7"/>
  <c r="G272" i="10"/>
  <c r="J65" i="7"/>
  <c r="G260" i="10"/>
  <c r="J257" i="7"/>
  <c r="G267" i="10"/>
  <c r="J264" i="7"/>
  <c r="J616" i="7"/>
  <c r="G615" i="11"/>
  <c r="G619" i="10"/>
  <c r="G617" i="10"/>
  <c r="G613" i="11"/>
  <c r="J614" i="7"/>
  <c r="AD582" i="11"/>
  <c r="AF582" i="11" s="1"/>
  <c r="AL582" i="11" s="1"/>
  <c r="G586" i="10"/>
  <c r="G582" i="11"/>
  <c r="J583" i="7"/>
  <c r="G456" i="11"/>
  <c r="J457" i="7"/>
  <c r="G460" i="10"/>
  <c r="G591" i="11"/>
  <c r="J592" i="7"/>
  <c r="G595" i="10"/>
  <c r="G430" i="11"/>
  <c r="J431" i="7"/>
  <c r="G434" i="10"/>
  <c r="J274" i="7"/>
  <c r="G277" i="10"/>
  <c r="J163" i="7"/>
  <c r="G166" i="10"/>
  <c r="J128" i="7"/>
  <c r="K662" i="11"/>
  <c r="H663" i="7"/>
  <c r="H512" i="7"/>
  <c r="K511" i="11"/>
  <c r="K541" i="11"/>
  <c r="H542" i="7"/>
  <c r="H703" i="7"/>
  <c r="K702" i="11"/>
  <c r="K580" i="11"/>
  <c r="H581" i="7"/>
  <c r="H743" i="7"/>
  <c r="K742" i="11"/>
  <c r="J79" i="7"/>
  <c r="J112" i="7"/>
  <c r="J382" i="7"/>
  <c r="G385" i="10"/>
  <c r="G398" i="11"/>
  <c r="G402" i="10"/>
  <c r="J399" i="7"/>
  <c r="J365" i="7"/>
  <c r="G368" i="10"/>
  <c r="G620" i="11"/>
  <c r="J621" i="7"/>
  <c r="G624" i="10"/>
  <c r="G439" i="11"/>
  <c r="J440" i="7"/>
  <c r="G443" i="10"/>
  <c r="J101" i="7"/>
  <c r="AL269" i="11"/>
  <c r="J270" i="7"/>
  <c r="G273" i="10"/>
  <c r="J280" i="7"/>
  <c r="G283" i="10"/>
  <c r="J208" i="7"/>
  <c r="G211" i="10"/>
  <c r="K80" i="1"/>
  <c r="K80" i="11" s="1"/>
  <c r="F98" i="7"/>
  <c r="I98" i="7" s="1"/>
  <c r="K56" i="1"/>
  <c r="K56" i="11" s="1"/>
  <c r="F74" i="7"/>
  <c r="I74" i="7" s="1"/>
  <c r="AL9" i="11"/>
  <c r="K184" i="1"/>
  <c r="K184" i="11" s="1"/>
  <c r="F202" i="7"/>
  <c r="I202" i="7" s="1"/>
  <c r="K504" i="1"/>
  <c r="F522" i="7"/>
  <c r="I522" i="7" s="1"/>
  <c r="K457" i="1"/>
  <c r="F475" i="7"/>
  <c r="I475" i="7" s="1"/>
  <c r="K545" i="1"/>
  <c r="F563" i="7"/>
  <c r="I563" i="7" s="1"/>
  <c r="K689" i="1"/>
  <c r="F707" i="7"/>
  <c r="I707" i="7" s="1"/>
  <c r="K456" i="1"/>
  <c r="F474" i="7"/>
  <c r="I474" i="7" s="1"/>
  <c r="K353" i="1"/>
  <c r="K353" i="11" s="1"/>
  <c r="F371" i="7"/>
  <c r="I371" i="7" s="1"/>
  <c r="K569" i="1"/>
  <c r="K586" i="11" s="1"/>
  <c r="F587" i="7"/>
  <c r="I587" i="7" s="1"/>
  <c r="K344" i="1"/>
  <c r="K344" i="11" s="1"/>
  <c r="F362" i="7"/>
  <c r="I362" i="7" s="1"/>
  <c r="K721" i="1"/>
  <c r="F739" i="7"/>
  <c r="I739" i="7" s="1"/>
  <c r="K561" i="1"/>
  <c r="F579" i="7"/>
  <c r="I579" i="7" s="1"/>
  <c r="K513" i="1"/>
  <c r="K530" i="11" s="1"/>
  <c r="F531" i="7"/>
  <c r="I531" i="7" s="1"/>
  <c r="K312" i="1"/>
  <c r="K312" i="11" s="1"/>
  <c r="F330" i="7"/>
  <c r="I330" i="7" s="1"/>
  <c r="F50" i="7"/>
  <c r="I50" i="7" s="1"/>
  <c r="K592" i="11"/>
  <c r="H593" i="7"/>
  <c r="K415" i="11"/>
  <c r="H416" i="7"/>
  <c r="K734" i="11"/>
  <c r="H735" i="7"/>
  <c r="H661" i="7"/>
  <c r="K660" i="11"/>
  <c r="K472" i="11"/>
  <c r="H473" i="7"/>
  <c r="H729" i="7"/>
  <c r="K728" i="11"/>
  <c r="K501" i="11"/>
  <c r="H502" i="7"/>
  <c r="K700" i="11"/>
  <c r="H701" i="7"/>
  <c r="K471" i="11"/>
  <c r="H472" i="7"/>
  <c r="H310" i="7"/>
  <c r="F309" i="11" s="1"/>
  <c r="H327" i="7"/>
  <c r="F326" i="11" s="1"/>
  <c r="K400" i="11"/>
  <c r="H401" i="7"/>
  <c r="K575" i="11"/>
  <c r="H576" i="7"/>
  <c r="K551" i="11"/>
  <c r="H552" i="7"/>
  <c r="K616" i="11"/>
  <c r="H617" i="7"/>
  <c r="K747" i="11"/>
  <c r="H748" i="7"/>
  <c r="H286" i="7"/>
  <c r="F285" i="11" s="1"/>
  <c r="G721" i="11"/>
  <c r="J722" i="7"/>
  <c r="G725" i="10"/>
  <c r="G672" i="11"/>
  <c r="J673" i="7"/>
  <c r="G676" i="10"/>
  <c r="G451" i="10"/>
  <c r="G447" i="11"/>
  <c r="J448" i="7"/>
  <c r="J383" i="7"/>
  <c r="G386" i="10"/>
  <c r="G420" i="11"/>
  <c r="J421" i="7"/>
  <c r="G424" i="10"/>
  <c r="G676" i="11"/>
  <c r="J677" i="7"/>
  <c r="G680" i="10"/>
  <c r="G423" i="11"/>
  <c r="J424" i="7"/>
  <c r="G427" i="10"/>
  <c r="G649" i="11"/>
  <c r="J650" i="7"/>
  <c r="G653" i="10"/>
  <c r="G300" i="10"/>
  <c r="J297" i="7"/>
  <c r="G552" i="11"/>
  <c r="J553" i="7"/>
  <c r="G556" i="10"/>
  <c r="G655" i="11"/>
  <c r="J656" i="7"/>
  <c r="G659" i="10"/>
  <c r="G697" i="11"/>
  <c r="J698" i="7"/>
  <c r="G701" i="10"/>
  <c r="G336" i="10"/>
  <c r="J333" i="7"/>
  <c r="G588" i="11"/>
  <c r="J589" i="7"/>
  <c r="G592" i="10"/>
  <c r="G379" i="10"/>
  <c r="J376" i="7"/>
  <c r="J205" i="7"/>
  <c r="G208" i="10"/>
  <c r="J237" i="7"/>
  <c r="G240" i="10"/>
  <c r="AL10" i="11"/>
  <c r="H246" i="7"/>
  <c r="F245" i="11" s="1"/>
  <c r="G637" i="11"/>
  <c r="G641" i="10"/>
  <c r="J638" i="7"/>
  <c r="J417" i="7"/>
  <c r="G416" i="11"/>
  <c r="G420" i="10"/>
  <c r="G611" i="10"/>
  <c r="G607" i="11"/>
  <c r="J608" i="7"/>
  <c r="G689" i="11"/>
  <c r="J690" i="7"/>
  <c r="G693" i="10"/>
  <c r="G659" i="11"/>
  <c r="J660" i="7"/>
  <c r="G663" i="10"/>
  <c r="J441" i="7"/>
  <c r="G444" i="10"/>
  <c r="G440" i="11"/>
  <c r="G351" i="10"/>
  <c r="J348" i="7"/>
  <c r="J356" i="7"/>
  <c r="G359" i="10"/>
  <c r="J364" i="7"/>
  <c r="G367" i="10"/>
  <c r="J59" i="7"/>
  <c r="J126" i="7"/>
  <c r="J189" i="7"/>
  <c r="G192" i="10"/>
  <c r="J81" i="7"/>
  <c r="J221" i="7"/>
  <c r="G224" i="10"/>
  <c r="J116" i="7"/>
  <c r="J173" i="7"/>
  <c r="G176" i="10"/>
  <c r="J129" i="7"/>
  <c r="H750" i="7"/>
  <c r="K749" i="11"/>
  <c r="H543" i="7"/>
  <c r="K542" i="11"/>
  <c r="K436" i="11"/>
  <c r="H437" i="7"/>
  <c r="K692" i="11"/>
  <c r="H693" i="7"/>
  <c r="H712" i="7"/>
  <c r="K711" i="11"/>
  <c r="H311" i="7"/>
  <c r="F310" i="11" s="1"/>
  <c r="K568" i="11"/>
  <c r="H569" i="7"/>
  <c r="H306" i="7"/>
  <c r="F305" i="11" s="1"/>
  <c r="H375" i="7"/>
  <c r="F374" i="11" s="1"/>
  <c r="H669" i="7"/>
  <c r="K668" i="11"/>
  <c r="K663" i="11"/>
  <c r="H664" i="7"/>
  <c r="H185" i="7"/>
  <c r="F184" i="11" s="1"/>
  <c r="H254" i="7"/>
  <c r="F253" i="11" s="1"/>
  <c r="K661" i="11"/>
  <c r="H662" i="7"/>
  <c r="H369" i="7"/>
  <c r="F368" i="11" s="1"/>
  <c r="K688" i="11"/>
  <c r="H689" i="7"/>
  <c r="K625" i="11"/>
  <c r="H626" i="7"/>
  <c r="K699" i="11"/>
  <c r="H700" i="7"/>
  <c r="K648" i="11"/>
  <c r="H649" i="7"/>
  <c r="H654" i="7"/>
  <c r="K653" i="11"/>
  <c r="H289" i="7"/>
  <c r="F288" i="11" s="1"/>
  <c r="H269" i="7"/>
  <c r="F268" i="11" s="1"/>
  <c r="H257" i="7"/>
  <c r="F256" i="11" s="1"/>
  <c r="H264" i="7"/>
  <c r="F263" i="11" s="1"/>
  <c r="H616" i="7"/>
  <c r="K615" i="11"/>
  <c r="H614" i="7"/>
  <c r="K613" i="11"/>
  <c r="K582" i="11"/>
  <c r="H583" i="7"/>
  <c r="K456" i="11"/>
  <c r="H457" i="7"/>
  <c r="K591" i="11"/>
  <c r="H592" i="7"/>
  <c r="H274" i="7"/>
  <c r="F273" i="11" s="1"/>
  <c r="G459" i="11"/>
  <c r="J460" i="7"/>
  <c r="G463" i="10"/>
  <c r="G503" i="10"/>
  <c r="G499" i="11"/>
  <c r="J500" i="7"/>
  <c r="J331" i="7"/>
  <c r="G334" i="10"/>
  <c r="J325" i="7"/>
  <c r="G328" i="10"/>
  <c r="G644" i="11"/>
  <c r="J645" i="7"/>
  <c r="G648" i="10"/>
  <c r="G631" i="10"/>
  <c r="J628" i="7"/>
  <c r="G627" i="11"/>
  <c r="G370" i="10"/>
  <c r="J367" i="7"/>
  <c r="J292" i="7"/>
  <c r="G295" i="10"/>
  <c r="J93" i="7"/>
  <c r="J171" i="7"/>
  <c r="G174" i="10"/>
  <c r="J295" i="7"/>
  <c r="G298" i="10"/>
  <c r="G384" i="11"/>
  <c r="J385" i="7"/>
  <c r="G388" i="10"/>
  <c r="G640" i="11"/>
  <c r="J641" i="7"/>
  <c r="G644" i="10"/>
  <c r="J612" i="7"/>
  <c r="G615" i="10"/>
  <c r="G611" i="11"/>
  <c r="G344" i="10"/>
  <c r="J341" i="7"/>
  <c r="J244" i="7"/>
  <c r="G247" i="10"/>
  <c r="J125" i="7"/>
  <c r="AL287" i="11"/>
  <c r="J288" i="7"/>
  <c r="G291" i="10"/>
  <c r="J135" i="7"/>
  <c r="H382" i="7"/>
  <c r="F381" i="11" s="1"/>
  <c r="K398" i="11"/>
  <c r="H399" i="7"/>
  <c r="H270" i="7"/>
  <c r="F269" i="11" s="1"/>
  <c r="H280" i="7"/>
  <c r="F279" i="11" s="1"/>
  <c r="H208" i="7"/>
  <c r="F207" i="11" s="1"/>
  <c r="K209" i="1"/>
  <c r="F227" i="7"/>
  <c r="I227" i="7" s="1"/>
  <c r="K72" i="1"/>
  <c r="K72" i="11" s="1"/>
  <c r="F90" i="7"/>
  <c r="I90" i="7" s="1"/>
  <c r="K265" i="1"/>
  <c r="K265" i="11" s="1"/>
  <c r="F283" i="7"/>
  <c r="I283" i="7" s="1"/>
  <c r="K296" i="1"/>
  <c r="K296" i="11" s="1"/>
  <c r="F314" i="7"/>
  <c r="I314" i="7" s="1"/>
  <c r="K496" i="1"/>
  <c r="H514" i="7" s="1"/>
  <c r="F514" i="7"/>
  <c r="I514" i="7" s="1"/>
  <c r="K568" i="1"/>
  <c r="F586" i="7"/>
  <c r="I586" i="7" s="1"/>
  <c r="K440" i="1"/>
  <c r="F458" i="7"/>
  <c r="I458" i="7" s="1"/>
  <c r="K537" i="1"/>
  <c r="F555" i="7"/>
  <c r="I555" i="7" s="1"/>
  <c r="K377" i="1"/>
  <c r="F395" i="7"/>
  <c r="I395" i="7" s="1"/>
  <c r="K369" i="1"/>
  <c r="K369" i="11" s="1"/>
  <c r="F387" i="7"/>
  <c r="I387" i="7" s="1"/>
  <c r="G621" i="11"/>
  <c r="J622" i="7"/>
  <c r="G625" i="10"/>
  <c r="G551" i="10"/>
  <c r="G547" i="11"/>
  <c r="J548" i="7"/>
  <c r="G543" i="11"/>
  <c r="J544" i="7"/>
  <c r="G547" i="10"/>
  <c r="G725" i="11"/>
  <c r="J726" i="7"/>
  <c r="G729" i="10"/>
  <c r="G468" i="11"/>
  <c r="J469" i="7"/>
  <c r="G472" i="10"/>
  <c r="G724" i="11"/>
  <c r="J725" i="7"/>
  <c r="G728" i="10"/>
  <c r="G549" i="11"/>
  <c r="J550" i="7"/>
  <c r="G553" i="10"/>
  <c r="G536" i="11"/>
  <c r="J537" i="7"/>
  <c r="G540" i="10"/>
  <c r="J346" i="7"/>
  <c r="G349" i="10"/>
  <c r="G597" i="11"/>
  <c r="J598" i="7"/>
  <c r="G601" i="10"/>
  <c r="G686" i="11"/>
  <c r="J687" i="7"/>
  <c r="G690" i="10"/>
  <c r="G508" i="11"/>
  <c r="G512" i="10"/>
  <c r="J509" i="7"/>
  <c r="J308" i="7"/>
  <c r="G311" i="10"/>
  <c r="G599" i="11"/>
  <c r="J600" i="7"/>
  <c r="G603" i="10"/>
  <c r="J107" i="7"/>
  <c r="J94" i="7"/>
  <c r="J196" i="7"/>
  <c r="G199" i="10"/>
  <c r="J200" i="7"/>
  <c r="G203" i="10"/>
  <c r="G228" i="10"/>
  <c r="J225" i="7"/>
  <c r="J133" i="7"/>
  <c r="J167" i="7"/>
  <c r="G170" i="10"/>
  <c r="G437" i="11"/>
  <c r="J438" i="7"/>
  <c r="G441" i="10"/>
  <c r="G442" i="10"/>
  <c r="G438" i="11"/>
  <c r="J439" i="7"/>
  <c r="AD464" i="11"/>
  <c r="AF464" i="11" s="1"/>
  <c r="AL464" i="11" s="1"/>
  <c r="G464" i="11"/>
  <c r="J465" i="7"/>
  <c r="G468" i="10"/>
  <c r="G703" i="11"/>
  <c r="G707" i="10"/>
  <c r="J704" i="7"/>
  <c r="G757" i="10"/>
  <c r="J754" i="7"/>
  <c r="G753" i="11"/>
  <c r="G739" i="11"/>
  <c r="J740" i="7"/>
  <c r="G743" i="10"/>
  <c r="G680" i="11"/>
  <c r="J681" i="7"/>
  <c r="G684" i="10"/>
  <c r="G755" i="11"/>
  <c r="J756" i="7"/>
  <c r="G759" i="10"/>
  <c r="G443" i="11"/>
  <c r="G447" i="10"/>
  <c r="J444" i="7"/>
  <c r="J220" i="7"/>
  <c r="G223" i="10"/>
  <c r="J215" i="7"/>
  <c r="G218" i="10"/>
  <c r="J49" i="7"/>
  <c r="J53" i="7"/>
  <c r="J176" i="7"/>
  <c r="G179" i="10"/>
  <c r="AL146" i="11"/>
  <c r="G150" i="10"/>
  <c r="K672" i="11"/>
  <c r="H673" i="7"/>
  <c r="K447" i="11"/>
  <c r="H448" i="7"/>
  <c r="H383" i="7"/>
  <c r="F382" i="11" s="1"/>
  <c r="K420" i="11"/>
  <c r="H421" i="7"/>
  <c r="K676" i="11"/>
  <c r="H677" i="7"/>
  <c r="K649" i="11"/>
  <c r="H650" i="7"/>
  <c r="H297" i="7"/>
  <c r="F296" i="11" s="1"/>
  <c r="K552" i="11"/>
  <c r="H553" i="7"/>
  <c r="H656" i="7"/>
  <c r="K655" i="11"/>
  <c r="H698" i="7"/>
  <c r="K697" i="11"/>
  <c r="H333" i="7"/>
  <c r="F332" i="11" s="1"/>
  <c r="K588" i="11"/>
  <c r="H589" i="7"/>
  <c r="H376" i="7"/>
  <c r="F375" i="11" s="1"/>
  <c r="H237" i="7"/>
  <c r="F236" i="11" s="1"/>
  <c r="J214" i="7"/>
  <c r="G217" i="10"/>
  <c r="J166" i="7"/>
  <c r="G169" i="10"/>
  <c r="J253" i="7"/>
  <c r="G256" i="10"/>
  <c r="H638" i="7"/>
  <c r="K637" i="11"/>
  <c r="K416" i="11"/>
  <c r="H417" i="7"/>
  <c r="H608" i="7"/>
  <c r="K607" i="11"/>
  <c r="K689" i="11"/>
  <c r="H690" i="7"/>
  <c r="K440" i="11"/>
  <c r="H441" i="7"/>
  <c r="G630" i="11"/>
  <c r="J631" i="7"/>
  <c r="G634" i="10"/>
  <c r="J352" i="7"/>
  <c r="G355" i="10"/>
  <c r="G513" i="10"/>
  <c r="J510" i="7"/>
  <c r="G509" i="11"/>
  <c r="G670" i="11"/>
  <c r="J671" i="7"/>
  <c r="G674" i="10"/>
  <c r="G504" i="10"/>
  <c r="G500" i="11"/>
  <c r="J501" i="7"/>
  <c r="J322" i="7"/>
  <c r="G325" i="10"/>
  <c r="G405" i="11"/>
  <c r="J406" i="7"/>
  <c r="G409" i="10"/>
  <c r="G422" i="11"/>
  <c r="J423" i="7"/>
  <c r="G426" i="10"/>
  <c r="J298" i="7"/>
  <c r="G301" i="10"/>
  <c r="G457" i="10"/>
  <c r="G453" i="11"/>
  <c r="J454" i="7"/>
  <c r="G494" i="11"/>
  <c r="G498" i="10"/>
  <c r="J495" i="7"/>
  <c r="G476" i="11"/>
  <c r="J477" i="7"/>
  <c r="G480" i="10"/>
  <c r="G732" i="11"/>
  <c r="J733" i="7"/>
  <c r="G736" i="10"/>
  <c r="J69" i="7"/>
  <c r="J191" i="7"/>
  <c r="G194" i="10"/>
  <c r="J104" i="7"/>
  <c r="J62" i="7"/>
  <c r="J256" i="7"/>
  <c r="G259" i="10"/>
  <c r="J230" i="7"/>
  <c r="G233" i="10"/>
  <c r="J188" i="7"/>
  <c r="G191" i="10"/>
  <c r="G389" i="11"/>
  <c r="J390" i="7"/>
  <c r="G393" i="10"/>
  <c r="G500" i="10"/>
  <c r="G496" i="11"/>
  <c r="J497" i="7"/>
  <c r="G752" i="11"/>
  <c r="J753" i="7"/>
  <c r="G756" i="10"/>
  <c r="G705" i="11"/>
  <c r="J706" i="7"/>
  <c r="G709" i="10"/>
  <c r="G651" i="11"/>
  <c r="J652" i="7"/>
  <c r="G655" i="10"/>
  <c r="G712" i="11"/>
  <c r="J713" i="7"/>
  <c r="G716" i="10"/>
  <c r="G475" i="11"/>
  <c r="J476" i="7"/>
  <c r="G479" i="10"/>
  <c r="J180" i="7"/>
  <c r="G183" i="10"/>
  <c r="G149" i="10"/>
  <c r="J146" i="7"/>
  <c r="J287" i="7"/>
  <c r="G290" i="10"/>
  <c r="J120" i="7"/>
  <c r="J277" i="7"/>
  <c r="G280" i="10"/>
  <c r="G241" i="10"/>
  <c r="J238" i="7"/>
  <c r="G345" i="10"/>
  <c r="J342" i="7"/>
  <c r="G743" i="11"/>
  <c r="J744" i="7"/>
  <c r="G747" i="10"/>
  <c r="AD693" i="11"/>
  <c r="AF693" i="11" s="1"/>
  <c r="AL693" i="11" s="1"/>
  <c r="G693" i="11"/>
  <c r="J694" i="7"/>
  <c r="G697" i="10"/>
  <c r="G710" i="11"/>
  <c r="J711" i="7"/>
  <c r="G714" i="10"/>
  <c r="J326" i="7"/>
  <c r="G329" i="10"/>
  <c r="G719" i="11"/>
  <c r="G723" i="10"/>
  <c r="J720" i="7"/>
  <c r="J332" i="7"/>
  <c r="G335" i="10"/>
  <c r="J70" i="7"/>
  <c r="J218" i="7"/>
  <c r="G221" i="10"/>
  <c r="H325" i="7"/>
  <c r="F324" i="11" s="1"/>
  <c r="K644" i="11"/>
  <c r="H645" i="7"/>
  <c r="G481" i="11"/>
  <c r="J482" i="7"/>
  <c r="G485" i="10"/>
  <c r="G526" i="11"/>
  <c r="J527" i="7"/>
  <c r="G530" i="10"/>
  <c r="AD428" i="11"/>
  <c r="AF428" i="11" s="1"/>
  <c r="AL428" i="11" s="1"/>
  <c r="G428" i="11"/>
  <c r="J429" i="7"/>
  <c r="G432" i="10"/>
  <c r="AD684" i="11"/>
  <c r="AF684" i="11" s="1"/>
  <c r="AL684" i="11" s="1"/>
  <c r="G684" i="11"/>
  <c r="J685" i="7"/>
  <c r="G688" i="10"/>
  <c r="G571" i="10"/>
  <c r="G567" i="11"/>
  <c r="J568" i="7"/>
  <c r="J187" i="7"/>
  <c r="G190" i="10"/>
  <c r="J63" i="7"/>
  <c r="J127" i="7"/>
  <c r="G182" i="10"/>
  <c r="J179" i="7"/>
  <c r="K248" i="1"/>
  <c r="K248" i="11" s="1"/>
  <c r="F266" i="7"/>
  <c r="I266" i="7" s="1"/>
  <c r="K176" i="1"/>
  <c r="K176" i="11" s="1"/>
  <c r="F194" i="7"/>
  <c r="I194" i="7" s="1"/>
  <c r="K208" i="1"/>
  <c r="K208" i="11" s="1"/>
  <c r="F226" i="7"/>
  <c r="I226" i="7" s="1"/>
  <c r="K720" i="1"/>
  <c r="F738" i="7"/>
  <c r="I738" i="7" s="1"/>
  <c r="K664" i="1"/>
  <c r="F682" i="7"/>
  <c r="I682" i="7" s="1"/>
  <c r="K329" i="1"/>
  <c r="K329" i="11" s="1"/>
  <c r="F347" i="7"/>
  <c r="I347" i="7" s="1"/>
  <c r="K505" i="1"/>
  <c r="F523" i="7"/>
  <c r="I523" i="7" s="1"/>
  <c r="K521" i="1"/>
  <c r="F539" i="7"/>
  <c r="I539" i="7" s="1"/>
  <c r="K144" i="1"/>
  <c r="K144" i="11" s="1"/>
  <c r="F162" i="7"/>
  <c r="I162" i="7" s="1"/>
  <c r="K376" i="1"/>
  <c r="K376" i="11" s="1"/>
  <c r="F394" i="7"/>
  <c r="I394" i="7" s="1"/>
  <c r="K337" i="1"/>
  <c r="K337" i="11" s="1"/>
  <c r="F355" i="7"/>
  <c r="I355" i="7" s="1"/>
  <c r="K621" i="11"/>
  <c r="H622" i="7"/>
  <c r="K543" i="11"/>
  <c r="H544" i="7"/>
  <c r="H726" i="7"/>
  <c r="K725" i="11"/>
  <c r="K468" i="11"/>
  <c r="H469" i="7"/>
  <c r="H725" i="7"/>
  <c r="K724" i="11"/>
  <c r="H550" i="7"/>
  <c r="K549" i="11"/>
  <c r="H537" i="7"/>
  <c r="K536" i="11"/>
  <c r="K597" i="11"/>
  <c r="H598" i="7"/>
  <c r="K686" i="11"/>
  <c r="H687" i="7"/>
  <c r="K599" i="11"/>
  <c r="H600" i="7"/>
  <c r="H225" i="7"/>
  <c r="F224" i="11" s="1"/>
  <c r="K437" i="11"/>
  <c r="H438" i="7"/>
  <c r="K464" i="11"/>
  <c r="H465" i="7"/>
  <c r="K703" i="11"/>
  <c r="H704" i="7"/>
  <c r="H754" i="7"/>
  <c r="K753" i="11"/>
  <c r="H215" i="7"/>
  <c r="F214" i="11" s="1"/>
  <c r="H176" i="7"/>
  <c r="F175" i="11" s="1"/>
  <c r="J580" i="7"/>
  <c r="G583" i="10"/>
  <c r="G579" i="11"/>
  <c r="G598" i="11"/>
  <c r="G602" i="10"/>
  <c r="J599" i="7"/>
  <c r="J468" i="7"/>
  <c r="G471" i="10"/>
  <c r="G467" i="11"/>
  <c r="G397" i="11"/>
  <c r="J398" i="7"/>
  <c r="G401" i="10"/>
  <c r="G514" i="10"/>
  <c r="G510" i="11"/>
  <c r="J511" i="7"/>
  <c r="G484" i="11"/>
  <c r="J485" i="7"/>
  <c r="G488" i="10"/>
  <c r="G740" i="11"/>
  <c r="J741" i="7"/>
  <c r="G744" i="10"/>
  <c r="G679" i="11"/>
  <c r="J680" i="7"/>
  <c r="G683" i="10"/>
  <c r="G390" i="11"/>
  <c r="J391" i="7"/>
  <c r="G394" i="10"/>
  <c r="J361" i="7"/>
  <c r="G364" i="10"/>
  <c r="G369" i="10"/>
  <c r="J366" i="7"/>
  <c r="J434" i="7"/>
  <c r="G437" i="10"/>
  <c r="G433" i="11"/>
  <c r="J343" i="7"/>
  <c r="G346" i="10"/>
  <c r="G396" i="11"/>
  <c r="J397" i="7"/>
  <c r="G400" i="10"/>
  <c r="G652" i="11"/>
  <c r="J653" i="7"/>
  <c r="G656" i="10"/>
  <c r="G503" i="11"/>
  <c r="J504" i="7"/>
  <c r="G507" i="10"/>
  <c r="J281" i="7"/>
  <c r="G284" i="10"/>
  <c r="J134" i="7"/>
  <c r="J239" i="7"/>
  <c r="G242" i="10"/>
  <c r="H214" i="7"/>
  <c r="F213" i="11" s="1"/>
  <c r="J351" i="7"/>
  <c r="G354" i="10"/>
  <c r="G480" i="11"/>
  <c r="J481" i="7"/>
  <c r="G484" i="10"/>
  <c r="G735" i="11"/>
  <c r="J736" i="7"/>
  <c r="G739" i="10"/>
  <c r="G563" i="11"/>
  <c r="J564" i="7"/>
  <c r="G567" i="10"/>
  <c r="G589" i="11"/>
  <c r="J590" i="7"/>
  <c r="G593" i="10"/>
  <c r="G504" i="11"/>
  <c r="J505" i="7"/>
  <c r="G508" i="10"/>
  <c r="J324" i="7"/>
  <c r="G327" i="10"/>
  <c r="G717" i="11"/>
  <c r="J718" i="7"/>
  <c r="G721" i="10"/>
  <c r="J294" i="7"/>
  <c r="G297" i="10"/>
  <c r="J64" i="7"/>
  <c r="J113" i="7"/>
  <c r="J77" i="7"/>
  <c r="G209" i="10"/>
  <c r="J206" i="7"/>
  <c r="J223" i="7"/>
  <c r="G226" i="10"/>
  <c r="J57" i="7"/>
  <c r="J175" i="7"/>
  <c r="G178" i="10"/>
  <c r="J60" i="7"/>
  <c r="K630" i="11"/>
  <c r="H631" i="7"/>
  <c r="H352" i="7"/>
  <c r="F351" i="11" s="1"/>
  <c r="K509" i="11"/>
  <c r="H510" i="7"/>
  <c r="K670" i="11"/>
  <c r="H671" i="7"/>
  <c r="H501" i="7"/>
  <c r="K500" i="11"/>
  <c r="H322" i="7"/>
  <c r="F321" i="11" s="1"/>
  <c r="K405" i="11"/>
  <c r="H406" i="7"/>
  <c r="H423" i="7"/>
  <c r="K422" i="11"/>
  <c r="H298" i="7"/>
  <c r="F297" i="11" s="1"/>
  <c r="K453" i="11"/>
  <c r="H454" i="7"/>
  <c r="H477" i="7"/>
  <c r="K476" i="11"/>
  <c r="K732" i="11"/>
  <c r="H733" i="7"/>
  <c r="H256" i="7"/>
  <c r="F255" i="11" s="1"/>
  <c r="H390" i="7"/>
  <c r="K389" i="11"/>
  <c r="H379" i="7"/>
  <c r="F378" i="11" s="1"/>
  <c r="K752" i="11"/>
  <c r="H753" i="7"/>
  <c r="H287" i="7"/>
  <c r="F286" i="11" s="1"/>
  <c r="H277" i="7"/>
  <c r="F276" i="11" s="1"/>
  <c r="H238" i="7"/>
  <c r="F237" i="11" s="1"/>
  <c r="H342" i="7"/>
  <c r="F341" i="11" s="1"/>
  <c r="H744" i="7"/>
  <c r="K743" i="11"/>
  <c r="K710" i="11"/>
  <c r="H711" i="7"/>
  <c r="H326" i="7"/>
  <c r="F325" i="11" s="1"/>
  <c r="H720" i="7"/>
  <c r="K719" i="11"/>
  <c r="G601" i="11"/>
  <c r="J602" i="7"/>
  <c r="G605" i="10"/>
  <c r="AL337" i="11"/>
  <c r="G341" i="10"/>
  <c r="J338" i="7"/>
  <c r="J302" i="7"/>
  <c r="G305" i="10"/>
  <c r="G446" i="11"/>
  <c r="J447" i="7"/>
  <c r="G450" i="10"/>
  <c r="G456" i="10"/>
  <c r="J453" i="7"/>
  <c r="G452" i="11"/>
  <c r="G708" i="11"/>
  <c r="J709" i="7"/>
  <c r="G712" i="10"/>
  <c r="G683" i="11"/>
  <c r="J684" i="7"/>
  <c r="G687" i="10"/>
  <c r="G486" i="11"/>
  <c r="J487" i="7"/>
  <c r="G490" i="10"/>
  <c r="J316" i="7"/>
  <c r="G319" i="10"/>
  <c r="AL159" i="11"/>
  <c r="G163" i="10"/>
  <c r="J160" i="7"/>
  <c r="G406" i="11"/>
  <c r="J407" i="7"/>
  <c r="G410" i="10"/>
  <c r="J449" i="7"/>
  <c r="G452" i="10"/>
  <c r="G448" i="11"/>
  <c r="G708" i="10"/>
  <c r="G704" i="11"/>
  <c r="J705" i="7"/>
  <c r="J636" i="7"/>
  <c r="G635" i="11"/>
  <c r="G639" i="10"/>
  <c r="G404" i="11"/>
  <c r="J405" i="7"/>
  <c r="G408" i="10"/>
  <c r="J108" i="7"/>
  <c r="J97" i="7"/>
  <c r="J192" i="7"/>
  <c r="G195" i="10"/>
  <c r="J118" i="7"/>
  <c r="K481" i="11"/>
  <c r="H482" i="7"/>
  <c r="K526" i="11"/>
  <c r="H527" i="7"/>
  <c r="H429" i="7"/>
  <c r="K428" i="11"/>
  <c r="K684" i="11"/>
  <c r="H685" i="7"/>
  <c r="K567" i="11"/>
  <c r="H568" i="7"/>
  <c r="F644" i="10"/>
  <c r="K264" i="1"/>
  <c r="K264" i="11" s="1"/>
  <c r="F282" i="7"/>
  <c r="I282" i="7" s="1"/>
  <c r="K224" i="1"/>
  <c r="F242" i="7"/>
  <c r="I242" i="7" s="1"/>
  <c r="K16" i="1"/>
  <c r="K728" i="1"/>
  <c r="F746" i="7"/>
  <c r="I746" i="7" s="1"/>
  <c r="K385" i="1"/>
  <c r="F403" i="7"/>
  <c r="I403" i="7" s="1"/>
  <c r="K368" i="1"/>
  <c r="F386" i="7"/>
  <c r="I386" i="7" s="1"/>
  <c r="J695" i="7"/>
  <c r="G698" i="10"/>
  <c r="G694" i="11"/>
  <c r="G571" i="11"/>
  <c r="J572" i="7"/>
  <c r="G575" i="10"/>
  <c r="G377" i="10"/>
  <c r="J374" i="7"/>
  <c r="G478" i="11"/>
  <c r="J479" i="7"/>
  <c r="G482" i="10"/>
  <c r="G536" i="10"/>
  <c r="G532" i="11"/>
  <c r="J533" i="7"/>
  <c r="G395" i="10"/>
  <c r="G391" i="11"/>
  <c r="J392" i="7"/>
  <c r="G348" i="10"/>
  <c r="J345" i="7"/>
  <c r="G600" i="11"/>
  <c r="J601" i="7"/>
  <c r="G604" i="10"/>
  <c r="J368" i="7"/>
  <c r="G371" i="10"/>
  <c r="G677" i="11"/>
  <c r="J678" i="7"/>
  <c r="G681" i="10"/>
  <c r="J317" i="7"/>
  <c r="G320" i="10"/>
  <c r="G572" i="11"/>
  <c r="J573" i="7"/>
  <c r="G576" i="10"/>
  <c r="J334" i="7"/>
  <c r="G337" i="10"/>
  <c r="G727" i="11"/>
  <c r="J728" i="7"/>
  <c r="G731" i="10"/>
  <c r="J109" i="7"/>
  <c r="G152" i="10"/>
  <c r="J149" i="7"/>
  <c r="G162" i="10"/>
  <c r="J159" i="7"/>
  <c r="J259" i="7"/>
  <c r="G262" i="10"/>
  <c r="G155" i="10"/>
  <c r="J152" i="7"/>
  <c r="G168" i="10"/>
  <c r="J165" i="7"/>
  <c r="G533" i="11"/>
  <c r="J534" i="7"/>
  <c r="G537" i="10"/>
  <c r="G570" i="10"/>
  <c r="G566" i="11"/>
  <c r="J567" i="7"/>
  <c r="G656" i="11"/>
  <c r="J657" i="7"/>
  <c r="G660" i="10"/>
  <c r="G531" i="11"/>
  <c r="J532" i="7"/>
  <c r="G535" i="10"/>
  <c r="G638" i="11"/>
  <c r="J639" i="7"/>
  <c r="G642" i="10"/>
  <c r="G477" i="11"/>
  <c r="J478" i="7"/>
  <c r="G481" i="10"/>
  <c r="G744" i="11"/>
  <c r="J745" i="7"/>
  <c r="G748" i="10"/>
  <c r="J300" i="7"/>
  <c r="G303" i="10"/>
  <c r="J396" i="7"/>
  <c r="G399" i="10"/>
  <c r="G395" i="11"/>
  <c r="G158" i="10"/>
  <c r="J155" i="7"/>
  <c r="J224" i="7"/>
  <c r="G227" i="10"/>
  <c r="J142" i="7"/>
  <c r="J156" i="7"/>
  <c r="G159" i="10"/>
  <c r="J233" i="7"/>
  <c r="G236" i="10"/>
  <c r="K598" i="11"/>
  <c r="H599" i="7"/>
  <c r="H398" i="7"/>
  <c r="K397" i="11"/>
  <c r="K740" i="11"/>
  <c r="H741" i="7"/>
  <c r="H680" i="7"/>
  <c r="K679" i="11"/>
  <c r="H361" i="7"/>
  <c r="F360" i="11" s="1"/>
  <c r="K433" i="11"/>
  <c r="H434" i="7"/>
  <c r="H343" i="7"/>
  <c r="F342" i="11" s="1"/>
  <c r="K396" i="11"/>
  <c r="H397" i="7"/>
  <c r="K652" i="11"/>
  <c r="H653" i="7"/>
  <c r="H504" i="7"/>
  <c r="K503" i="11"/>
  <c r="J80" i="7"/>
  <c r="J164" i="7"/>
  <c r="G167" i="10"/>
  <c r="J56" i="7"/>
  <c r="J174" i="7"/>
  <c r="G177" i="10"/>
  <c r="H351" i="7"/>
  <c r="F350" i="11" s="1"/>
  <c r="K480" i="11"/>
  <c r="H481" i="7"/>
  <c r="K735" i="11"/>
  <c r="H736" i="7"/>
  <c r="K589" i="11"/>
  <c r="H590" i="7"/>
  <c r="H505" i="7"/>
  <c r="K504" i="11"/>
  <c r="H718" i="7"/>
  <c r="K717" i="11"/>
  <c r="H294" i="7"/>
  <c r="F293" i="11" s="1"/>
  <c r="H223" i="7"/>
  <c r="F222" i="11" s="1"/>
  <c r="G432" i="11"/>
  <c r="J433" i="7"/>
  <c r="G436" i="10"/>
  <c r="G479" i="11"/>
  <c r="J480" i="7"/>
  <c r="G483" i="10"/>
  <c r="G306" i="10"/>
  <c r="J303" i="7"/>
  <c r="J309" i="7"/>
  <c r="G312" i="10"/>
  <c r="G564" i="11"/>
  <c r="J565" i="7"/>
  <c r="G568" i="10"/>
  <c r="J328" i="7"/>
  <c r="G331" i="10"/>
  <c r="G497" i="11"/>
  <c r="J498" i="7"/>
  <c r="G501" i="10"/>
  <c r="G550" i="11"/>
  <c r="J551" i="7"/>
  <c r="G554" i="10"/>
  <c r="J304" i="7"/>
  <c r="G307" i="10"/>
  <c r="G553" i="11"/>
  <c r="J554" i="7"/>
  <c r="G557" i="10"/>
  <c r="G622" i="11"/>
  <c r="J623" i="7"/>
  <c r="G626" i="10"/>
  <c r="G544" i="10"/>
  <c r="G540" i="11"/>
  <c r="J541" i="7"/>
  <c r="G407" i="11"/>
  <c r="J408" i="7"/>
  <c r="G411" i="10"/>
  <c r="J137" i="7"/>
  <c r="G254" i="10"/>
  <c r="J251" i="7"/>
  <c r="J88" i="7"/>
  <c r="G485" i="11"/>
  <c r="J486" i="7"/>
  <c r="G489" i="10"/>
  <c r="G502" i="11"/>
  <c r="J503" i="7"/>
  <c r="G506" i="10"/>
  <c r="G564" i="10"/>
  <c r="G560" i="11"/>
  <c r="J561" i="7"/>
  <c r="G639" i="11"/>
  <c r="J640" i="7"/>
  <c r="G643" i="10"/>
  <c r="G388" i="11"/>
  <c r="J389" i="7"/>
  <c r="G392" i="10"/>
  <c r="J521" i="7"/>
  <c r="G524" i="10"/>
  <c r="G520" i="11"/>
  <c r="G691" i="11"/>
  <c r="G695" i="10"/>
  <c r="J692" i="7"/>
  <c r="G403" i="11"/>
  <c r="J404" i="7"/>
  <c r="G407" i="10"/>
  <c r="J278" i="7"/>
  <c r="G281" i="10"/>
  <c r="G231" i="10"/>
  <c r="J228" i="7"/>
  <c r="J117" i="7"/>
  <c r="G234" i="10"/>
  <c r="J231" i="7"/>
  <c r="J249" i="7"/>
  <c r="G252" i="10"/>
  <c r="G265" i="10"/>
  <c r="J262" i="7"/>
  <c r="J181" i="7"/>
  <c r="G184" i="10"/>
  <c r="J360" i="7"/>
  <c r="G363" i="10"/>
  <c r="G429" i="11"/>
  <c r="J430" i="7"/>
  <c r="G433" i="10"/>
  <c r="J335" i="7"/>
  <c r="G338" i="10"/>
  <c r="AL328" i="11"/>
  <c r="J329" i="7"/>
  <c r="G332" i="10"/>
  <c r="J336" i="7"/>
  <c r="G339" i="10"/>
  <c r="J380" i="7"/>
  <c r="G383" i="10"/>
  <c r="AD539" i="11"/>
  <c r="AF539" i="11" s="1"/>
  <c r="AL539" i="11" s="1"/>
  <c r="G543" i="10"/>
  <c r="G539" i="11"/>
  <c r="J540" i="7"/>
  <c r="J111" i="7"/>
  <c r="J86" i="7"/>
  <c r="J232" i="7"/>
  <c r="G235" i="10"/>
  <c r="H338" i="7"/>
  <c r="F337" i="11" s="1"/>
  <c r="K446" i="11"/>
  <c r="H447" i="7"/>
  <c r="K452" i="11"/>
  <c r="H453" i="7"/>
  <c r="H160" i="7"/>
  <c r="F159" i="11" s="1"/>
  <c r="K406" i="11"/>
  <c r="H407" i="7"/>
  <c r="H449" i="7"/>
  <c r="K448" i="11"/>
  <c r="H192" i="7"/>
  <c r="F191" i="11" s="1"/>
  <c r="J412" i="7"/>
  <c r="G411" i="11"/>
  <c r="G415" i="10"/>
  <c r="J574" i="7"/>
  <c r="G577" i="10"/>
  <c r="G573" i="11"/>
  <c r="J655" i="7"/>
  <c r="G654" i="11"/>
  <c r="G658" i="10"/>
  <c r="G492" i="11"/>
  <c r="J493" i="7"/>
  <c r="G496" i="10"/>
  <c r="G748" i="11"/>
  <c r="G752" i="10"/>
  <c r="J749" i="7"/>
  <c r="G695" i="11"/>
  <c r="J696" i="7"/>
  <c r="G699" i="10"/>
  <c r="J169" i="7"/>
  <c r="G172" i="10"/>
  <c r="J195" i="7"/>
  <c r="G198" i="10"/>
  <c r="G206" i="10"/>
  <c r="J203" i="7"/>
  <c r="K216" i="1"/>
  <c r="K216" i="11" s="1"/>
  <c r="F234" i="7"/>
  <c r="I234" i="7" s="1"/>
  <c r="K240" i="1"/>
  <c r="K240" i="11" s="1"/>
  <c r="F258" i="7"/>
  <c r="I258" i="7" s="1"/>
  <c r="K272" i="1"/>
  <c r="K272" i="11" s="1"/>
  <c r="F290" i="7"/>
  <c r="I290" i="7" s="1"/>
  <c r="K96" i="1"/>
  <c r="K96" i="11" s="1"/>
  <c r="F114" i="7"/>
  <c r="I114" i="7" s="1"/>
  <c r="K40" i="1"/>
  <c r="F58" i="7"/>
  <c r="I58" i="7" s="1"/>
  <c r="K168" i="1"/>
  <c r="K168" i="11" s="1"/>
  <c r="F186" i="7"/>
  <c r="I186" i="7" s="1"/>
  <c r="K305" i="1"/>
  <c r="F323" i="7"/>
  <c r="I323" i="7" s="1"/>
  <c r="K696" i="1"/>
  <c r="K713" i="11" s="1"/>
  <c r="F714" i="7"/>
  <c r="I714" i="7" s="1"/>
  <c r="K409" i="1"/>
  <c r="F427" i="7"/>
  <c r="I427" i="7" s="1"/>
  <c r="K641" i="1"/>
  <c r="F659" i="7"/>
  <c r="I659" i="7" s="1"/>
  <c r="K392" i="1"/>
  <c r="H410" i="7" s="1"/>
  <c r="F410" i="7"/>
  <c r="I410" i="7" s="1"/>
  <c r="K473" i="1"/>
  <c r="K490" i="11" s="1"/>
  <c r="F491" i="7"/>
  <c r="I491" i="7" s="1"/>
  <c r="K449" i="1"/>
  <c r="F467" i="7"/>
  <c r="I467" i="7" s="1"/>
  <c r="K592" i="1"/>
  <c r="K609" i="11" s="1"/>
  <c r="F610" i="7"/>
  <c r="I610" i="7" s="1"/>
  <c r="K649" i="1"/>
  <c r="K666" i="11" s="1"/>
  <c r="F667" i="7"/>
  <c r="I667" i="7" s="1"/>
  <c r="K441" i="1"/>
  <c r="K458" i="11" s="1"/>
  <c r="F459" i="7"/>
  <c r="I459" i="7" s="1"/>
  <c r="K601" i="1"/>
  <c r="F619" i="7"/>
  <c r="I619" i="7" s="1"/>
  <c r="K478" i="11"/>
  <c r="H479" i="7"/>
  <c r="K532" i="11"/>
  <c r="H533" i="7"/>
  <c r="K391" i="11"/>
  <c r="H392" i="7"/>
  <c r="H345" i="7"/>
  <c r="F344" i="11" s="1"/>
  <c r="H601" i="7"/>
  <c r="K600" i="11"/>
  <c r="H368" i="7"/>
  <c r="F367" i="11" s="1"/>
  <c r="K677" i="11"/>
  <c r="H678" i="7"/>
  <c r="H317" i="7"/>
  <c r="F316" i="11" s="1"/>
  <c r="K572" i="11"/>
  <c r="H573" i="7"/>
  <c r="H334" i="7"/>
  <c r="F333" i="11" s="1"/>
  <c r="K727" i="11"/>
  <c r="H728" i="7"/>
  <c r="H259" i="7"/>
  <c r="F258" i="11" s="1"/>
  <c r="H152" i="7"/>
  <c r="F151" i="11" s="1"/>
  <c r="K533" i="11"/>
  <c r="H534" i="7"/>
  <c r="K566" i="11"/>
  <c r="H567" i="7"/>
  <c r="H657" i="7"/>
  <c r="K656" i="11"/>
  <c r="K638" i="11"/>
  <c r="H639" i="7"/>
  <c r="H478" i="7"/>
  <c r="K477" i="11"/>
  <c r="H224" i="7"/>
  <c r="F223" i="11" s="1"/>
  <c r="H233" i="7"/>
  <c r="F232" i="11" s="1"/>
  <c r="G461" i="11"/>
  <c r="J462" i="7"/>
  <c r="G465" i="10"/>
  <c r="G726" i="11"/>
  <c r="J727" i="7"/>
  <c r="G730" i="10"/>
  <c r="G491" i="11"/>
  <c r="G495" i="10"/>
  <c r="J492" i="7"/>
  <c r="G497" i="10"/>
  <c r="G493" i="11"/>
  <c r="J494" i="7"/>
  <c r="J293" i="7"/>
  <c r="G296" i="10"/>
  <c r="J549" i="7"/>
  <c r="G552" i="10"/>
  <c r="G548" i="11"/>
  <c r="G451" i="11"/>
  <c r="J452" i="7"/>
  <c r="G455" i="10"/>
  <c r="J378" i="7"/>
  <c r="G381" i="10"/>
  <c r="G518" i="11"/>
  <c r="J519" i="7"/>
  <c r="G522" i="10"/>
  <c r="G428" i="10"/>
  <c r="G424" i="11"/>
  <c r="J425" i="7"/>
  <c r="G399" i="11"/>
  <c r="J400" i="7"/>
  <c r="G403" i="10"/>
  <c r="G529" i="10"/>
  <c r="G525" i="11"/>
  <c r="J526" i="7"/>
  <c r="G462" i="11"/>
  <c r="J463" i="7"/>
  <c r="G466" i="10"/>
  <c r="G460" i="11"/>
  <c r="J461" i="7"/>
  <c r="G464" i="10"/>
  <c r="G716" i="11"/>
  <c r="J717" i="7"/>
  <c r="G720" i="10"/>
  <c r="J632" i="7"/>
  <c r="G635" i="10"/>
  <c r="G631" i="11"/>
  <c r="J182" i="7"/>
  <c r="G185" i="10"/>
  <c r="G470" i="11"/>
  <c r="J471" i="7"/>
  <c r="G474" i="10"/>
  <c r="G544" i="11"/>
  <c r="J545" i="7"/>
  <c r="G548" i="10"/>
  <c r="G667" i="11"/>
  <c r="J668" i="7"/>
  <c r="G671" i="10"/>
  <c r="G587" i="11"/>
  <c r="J588" i="7"/>
  <c r="G591" i="10"/>
  <c r="J679" i="7"/>
  <c r="G682" i="10"/>
  <c r="G678" i="11"/>
  <c r="G632" i="11"/>
  <c r="J633" i="7"/>
  <c r="G636" i="10"/>
  <c r="G563" i="10"/>
  <c r="G559" i="11"/>
  <c r="J560" i="7"/>
  <c r="J413" i="7"/>
  <c r="G416" i="10"/>
  <c r="G412" i="11"/>
  <c r="G483" i="11"/>
  <c r="J484" i="7"/>
  <c r="G487" i="10"/>
  <c r="J172" i="7"/>
  <c r="G175" i="10"/>
  <c r="G187" i="10"/>
  <c r="J184" i="7"/>
  <c r="J198" i="7"/>
  <c r="G201" i="10"/>
  <c r="J76" i="7"/>
  <c r="J158" i="7"/>
  <c r="G161" i="10"/>
  <c r="AL260" i="11"/>
  <c r="J261" i="7"/>
  <c r="G264" i="10"/>
  <c r="K432" i="11"/>
  <c r="H433" i="7"/>
  <c r="H480" i="7"/>
  <c r="K479" i="11"/>
  <c r="H303" i="7"/>
  <c r="F302" i="11" s="1"/>
  <c r="H309" i="7"/>
  <c r="F308" i="11" s="1"/>
  <c r="H328" i="7"/>
  <c r="F327" i="11" s="1"/>
  <c r="K497" i="11"/>
  <c r="H498" i="7"/>
  <c r="H551" i="7"/>
  <c r="K550" i="11"/>
  <c r="H304" i="7"/>
  <c r="F303" i="11" s="1"/>
  <c r="H554" i="7"/>
  <c r="K553" i="11"/>
  <c r="K485" i="11"/>
  <c r="H486" i="7"/>
  <c r="H561" i="7"/>
  <c r="K560" i="11"/>
  <c r="K639" i="11"/>
  <c r="H640" i="7"/>
  <c r="K388" i="11"/>
  <c r="H389" i="7"/>
  <c r="H521" i="7"/>
  <c r="K520" i="11"/>
  <c r="H278" i="7"/>
  <c r="F277" i="11" s="1"/>
  <c r="H231" i="7"/>
  <c r="F230" i="11" s="1"/>
  <c r="H249" i="7"/>
  <c r="F248" i="11" s="1"/>
  <c r="H262" i="7"/>
  <c r="F261" i="11" s="1"/>
  <c r="H360" i="7"/>
  <c r="F359" i="11" s="1"/>
  <c r="K429" i="11"/>
  <c r="H430" i="7"/>
  <c r="H335" i="7"/>
  <c r="F334" i="11" s="1"/>
  <c r="H329" i="7"/>
  <c r="F328" i="11" s="1"/>
  <c r="H336" i="7"/>
  <c r="F335" i="11" s="1"/>
  <c r="J686" i="7"/>
  <c r="G685" i="11"/>
  <c r="G689" i="10"/>
  <c r="J384" i="7"/>
  <c r="G387" i="10"/>
  <c r="G449" i="10"/>
  <c r="G445" i="11"/>
  <c r="J446" i="7"/>
  <c r="G578" i="10"/>
  <c r="J575" i="7"/>
  <c r="G574" i="11"/>
  <c r="G516" i="11"/>
  <c r="J517" i="7"/>
  <c r="G520" i="10"/>
  <c r="J358" i="7"/>
  <c r="G361" i="10"/>
  <c r="G629" i="11"/>
  <c r="J630" i="7"/>
  <c r="G633" i="10"/>
  <c r="G614" i="11"/>
  <c r="J615" i="7"/>
  <c r="G618" i="10"/>
  <c r="G623" i="11"/>
  <c r="J624" i="7"/>
  <c r="G627" i="10"/>
  <c r="J273" i="7"/>
  <c r="G276" i="10"/>
  <c r="G421" i="11"/>
  <c r="J422" i="7"/>
  <c r="G425" i="10"/>
  <c r="G534" i="11"/>
  <c r="G538" i="10"/>
  <c r="J535" i="7"/>
  <c r="G512" i="11"/>
  <c r="J513" i="7"/>
  <c r="G516" i="10"/>
  <c r="G439" i="10"/>
  <c r="G435" i="11"/>
  <c r="J436" i="7"/>
  <c r="G645" i="11"/>
  <c r="J646" i="7"/>
  <c r="G649" i="10"/>
  <c r="G595" i="11"/>
  <c r="J596" i="7"/>
  <c r="G599" i="10"/>
  <c r="AL82" i="11"/>
  <c r="J83" i="7"/>
  <c r="J130" i="7"/>
  <c r="G151" i="10"/>
  <c r="J148" i="7"/>
  <c r="J236" i="7"/>
  <c r="G239" i="10"/>
  <c r="K573" i="11"/>
  <c r="H574" i="7"/>
  <c r="K654" i="11"/>
  <c r="H655" i="7"/>
  <c r="K492" i="11"/>
  <c r="H493" i="7"/>
  <c r="K748" i="11"/>
  <c r="H749" i="7"/>
  <c r="H169" i="7"/>
  <c r="F168" i="11" s="1"/>
  <c r="K2" i="11"/>
  <c r="Q2" i="1"/>
  <c r="K3" i="7" s="1"/>
  <c r="H3" i="7"/>
  <c r="P3" i="7" s="1"/>
  <c r="J3" i="7"/>
  <c r="G6" i="10"/>
  <c r="G2" i="11"/>
  <c r="AC710" i="11"/>
  <c r="AC557" i="11"/>
  <c r="AC432" i="11"/>
  <c r="AC509" i="11"/>
  <c r="AC575" i="11"/>
  <c r="AC687" i="11"/>
  <c r="AC493" i="11"/>
  <c r="AC743" i="11"/>
  <c r="AC470" i="11"/>
  <c r="AC462" i="11"/>
  <c r="AC689" i="11"/>
  <c r="F623" i="11"/>
  <c r="AC717" i="11"/>
  <c r="AC672" i="11"/>
  <c r="F602" i="11"/>
  <c r="AC700" i="11"/>
  <c r="AC631" i="11"/>
  <c r="AC692" i="11"/>
  <c r="AC735" i="11"/>
  <c r="AC725" i="11"/>
  <c r="AC472" i="11"/>
  <c r="AC448" i="11"/>
  <c r="AC416" i="11"/>
  <c r="AC663" i="11"/>
  <c r="F606" i="10"/>
  <c r="F683" i="11"/>
  <c r="AC414" i="11"/>
  <c r="AC702" i="11"/>
  <c r="AC697" i="11"/>
  <c r="AC428" i="11"/>
  <c r="AC588" i="11"/>
  <c r="AC468" i="11"/>
  <c r="AC607" i="11"/>
  <c r="AC731" i="11"/>
  <c r="AC536" i="11"/>
  <c r="AC404" i="11"/>
  <c r="AC751" i="11"/>
  <c r="AC624" i="11"/>
  <c r="AC446" i="11"/>
  <c r="AC553" i="11"/>
  <c r="AC440" i="11"/>
  <c r="AC424" i="11"/>
  <c r="AC405" i="11"/>
  <c r="F698" i="11"/>
  <c r="F646" i="10"/>
  <c r="AC753" i="11"/>
  <c r="AC727" i="11"/>
  <c r="AC684" i="11"/>
  <c r="AC422" i="11"/>
  <c r="AC566" i="11"/>
  <c r="AC412" i="11"/>
  <c r="AC574" i="11"/>
  <c r="AC589" i="11"/>
  <c r="AC478" i="11"/>
  <c r="F630" i="10"/>
  <c r="F650" i="11"/>
  <c r="F647" i="11"/>
  <c r="AC517" i="11"/>
  <c r="AC480" i="11"/>
  <c r="AC715" i="11"/>
  <c r="AC599" i="11"/>
  <c r="AC543" i="11"/>
  <c r="AC625" i="11"/>
  <c r="AC437" i="11"/>
  <c r="AC644" i="11"/>
  <c r="AC628" i="11"/>
  <c r="F626" i="11"/>
  <c r="F453" i="10"/>
  <c r="AC639" i="11"/>
  <c r="AC464" i="11"/>
  <c r="AC452" i="11"/>
  <c r="AC652" i="11"/>
  <c r="AC400" i="11"/>
  <c r="AC699" i="11"/>
  <c r="F541" i="10"/>
  <c r="AC679" i="11"/>
  <c r="AC408" i="11"/>
  <c r="AC456" i="11"/>
  <c r="AC476" i="11"/>
  <c r="AC747" i="11"/>
  <c r="AC544" i="11"/>
  <c r="AC576" i="11"/>
  <c r="AC709" i="11"/>
  <c r="F642" i="11"/>
  <c r="F687" i="10"/>
  <c r="F222" i="10"/>
  <c r="F651" i="10"/>
  <c r="F291" i="10"/>
  <c r="F278" i="10"/>
  <c r="H339" i="7"/>
  <c r="F338" i="11" s="1"/>
  <c r="F702" i="10"/>
  <c r="F654" i="10"/>
  <c r="F254" i="10"/>
  <c r="H243" i="7"/>
  <c r="F242" i="11" s="1"/>
  <c r="H122" i="7"/>
  <c r="H642" i="7"/>
  <c r="F645" i="10" s="1"/>
  <c r="H402" i="7"/>
  <c r="H483" i="7"/>
  <c r="H427" i="7"/>
  <c r="K426" i="11"/>
  <c r="K658" i="11"/>
  <c r="H659" i="7"/>
  <c r="F387" i="10"/>
  <c r="F606" i="11"/>
  <c r="F610" i="10"/>
  <c r="F527" i="11"/>
  <c r="F531" i="10"/>
  <c r="F352" i="10"/>
  <c r="H467" i="7"/>
  <c r="K466" i="11"/>
  <c r="H610" i="7"/>
  <c r="F304" i="10"/>
  <c r="K618" i="11"/>
  <c r="H619" i="7"/>
  <c r="F444" i="11"/>
  <c r="F448" i="10"/>
  <c r="K594" i="11"/>
  <c r="H595" i="7"/>
  <c r="F305" i="10"/>
  <c r="F502" i="11"/>
  <c r="F506" i="10"/>
  <c r="K418" i="11"/>
  <c r="H419" i="7"/>
  <c r="F540" i="11"/>
  <c r="F544" i="10"/>
  <c r="K722" i="11"/>
  <c r="H723" i="7"/>
  <c r="F584" i="11"/>
  <c r="F588" i="10"/>
  <c r="F296" i="10"/>
  <c r="H443" i="7"/>
  <c r="K442" i="11"/>
  <c r="F368" i="10"/>
  <c r="K714" i="11"/>
  <c r="H715" i="7"/>
  <c r="F708" i="11"/>
  <c r="F712" i="10"/>
  <c r="K570" i="11"/>
  <c r="H571" i="7"/>
  <c r="H530" i="7"/>
  <c r="K529" i="11"/>
  <c r="K746" i="11"/>
  <c r="H747" i="7"/>
  <c r="K674" i="11"/>
  <c r="H675" i="7"/>
  <c r="H363" i="7"/>
  <c r="F362" i="11" s="1"/>
  <c r="K514" i="11"/>
  <c r="H515" i="7"/>
  <c r="F614" i="11"/>
  <c r="F618" i="10"/>
  <c r="F568" i="10"/>
  <c r="F564" i="11"/>
  <c r="F733" i="11"/>
  <c r="F737" i="10"/>
  <c r="H451" i="7"/>
  <c r="K450" i="11"/>
  <c r="K465" i="11"/>
  <c r="H466" i="7"/>
  <c r="F496" i="11"/>
  <c r="H594" i="7"/>
  <c r="K593" i="11"/>
  <c r="F377" i="10"/>
  <c r="F494" i="11"/>
  <c r="F498" i="10"/>
  <c r="F421" i="11"/>
  <c r="F425" i="10"/>
  <c r="F712" i="11"/>
  <c r="F716" i="10"/>
  <c r="H307" i="7"/>
  <c r="F306" i="11" s="1"/>
  <c r="F620" i="11"/>
  <c r="F624" i="10"/>
  <c r="F565" i="10"/>
  <c r="F508" i="11"/>
  <c r="F512" i="10"/>
  <c r="H522" i="7"/>
  <c r="K521" i="11"/>
  <c r="F680" i="11"/>
  <c r="F684" i="10"/>
  <c r="K474" i="11"/>
  <c r="H475" i="7"/>
  <c r="K706" i="11"/>
  <c r="H707" i="7"/>
  <c r="H371" i="7"/>
  <c r="F370" i="11" s="1"/>
  <c r="K738" i="11"/>
  <c r="H739" i="7"/>
  <c r="F484" i="11"/>
  <c r="F488" i="10"/>
  <c r="K578" i="11"/>
  <c r="H579" i="7"/>
  <c r="F636" i="11"/>
  <c r="F640" i="10"/>
  <c r="H314" i="7"/>
  <c r="F313" i="11" s="1"/>
  <c r="F390" i="11"/>
  <c r="F394" i="10"/>
  <c r="H586" i="7"/>
  <c r="K585" i="11"/>
  <c r="F569" i="10"/>
  <c r="F565" i="11"/>
  <c r="F622" i="11"/>
  <c r="F626" i="10"/>
  <c r="K554" i="11"/>
  <c r="H555" i="7"/>
  <c r="F612" i="11"/>
  <c r="F616" i="10"/>
  <c r="F693" i="11"/>
  <c r="F697" i="10"/>
  <c r="F438" i="11"/>
  <c r="F442" i="10"/>
  <c r="F629" i="11"/>
  <c r="F633" i="10"/>
  <c r="H387" i="7"/>
  <c r="F459" i="10"/>
  <c r="F455" i="11"/>
  <c r="K737" i="11"/>
  <c r="H738" i="7"/>
  <c r="H347" i="7"/>
  <c r="F346" i="11" s="1"/>
  <c r="H523" i="7"/>
  <c r="K522" i="11"/>
  <c r="F369" i="10"/>
  <c r="K393" i="11"/>
  <c r="H394" i="7"/>
  <c r="F581" i="11"/>
  <c r="F585" i="10"/>
  <c r="F741" i="11"/>
  <c r="F745" i="10"/>
  <c r="F558" i="11"/>
  <c r="F562" i="10"/>
  <c r="F439" i="11"/>
  <c r="F443" i="10"/>
  <c r="F646" i="11"/>
  <c r="F650" i="10"/>
  <c r="F669" i="11"/>
  <c r="F673" i="10"/>
  <c r="F694" i="11"/>
  <c r="F698" i="10"/>
  <c r="F514" i="10"/>
  <c r="F510" i="11"/>
  <c r="F423" i="11"/>
  <c r="F427" i="10"/>
  <c r="F454" i="11"/>
  <c r="F458" i="10"/>
  <c r="F407" i="11"/>
  <c r="F411" i="10"/>
  <c r="F370" i="10"/>
  <c r="F232" i="10"/>
  <c r="H282" i="7"/>
  <c r="F281" i="11" s="1"/>
  <c r="F243" i="10"/>
  <c r="F233" i="10"/>
  <c r="H194" i="7"/>
  <c r="F193" i="11" s="1"/>
  <c r="H74" i="7"/>
  <c r="H234" i="7"/>
  <c r="F233" i="11" s="1"/>
  <c r="H290" i="7"/>
  <c r="F289" i="11" s="1"/>
  <c r="H235" i="7"/>
  <c r="F234" i="11" s="1"/>
  <c r="H98" i="7"/>
  <c r="H291" i="7"/>
  <c r="F290" i="11" s="1"/>
  <c r="F224" i="10"/>
  <c r="H250" i="7"/>
  <c r="F249" i="11" s="1"/>
  <c r="F349" i="10"/>
  <c r="F748" i="10"/>
  <c r="F744" i="11"/>
  <c r="F429" i="10"/>
  <c r="F425" i="11"/>
  <c r="F617" i="11"/>
  <c r="F621" i="10"/>
  <c r="F695" i="11"/>
  <c r="F699" i="10"/>
  <c r="F657" i="11"/>
  <c r="F661" i="10"/>
  <c r="F467" i="10"/>
  <c r="F729" i="11"/>
  <c r="F733" i="10"/>
  <c r="F577" i="11"/>
  <c r="F581" i="10"/>
  <c r="F601" i="11"/>
  <c r="F605" i="10"/>
  <c r="F721" i="11"/>
  <c r="F725" i="10"/>
  <c r="F417" i="11"/>
  <c r="F421" i="10"/>
  <c r="F705" i="11"/>
  <c r="F709" i="10"/>
  <c r="F634" i="11"/>
  <c r="F638" i="10"/>
  <c r="F334" i="10"/>
  <c r="F571" i="11"/>
  <c r="F575" i="10"/>
  <c r="F499" i="11"/>
  <c r="F503" i="10"/>
  <c r="F335" i="10"/>
  <c r="F643" i="11"/>
  <c r="F647" i="10"/>
  <c r="F192" i="10"/>
  <c r="F279" i="10"/>
  <c r="F207" i="10"/>
  <c r="F209" i="10"/>
  <c r="F255" i="10"/>
  <c r="F215" i="10"/>
  <c r="F691" i="11"/>
  <c r="F695" i="10"/>
  <c r="F327" i="10"/>
  <c r="F471" i="10"/>
  <c r="F427" i="11"/>
  <c r="F431" i="10"/>
  <c r="F231" i="10"/>
  <c r="F739" i="11"/>
  <c r="F743" i="10"/>
  <c r="F206" i="10"/>
  <c r="F223" i="10"/>
  <c r="F193" i="10"/>
  <c r="F419" i="11"/>
  <c r="F423" i="10"/>
  <c r="F271" i="10"/>
  <c r="F158" i="10"/>
  <c r="F182" i="10"/>
  <c r="F199" i="10"/>
  <c r="F627" i="11"/>
  <c r="F631" i="10"/>
  <c r="F459" i="11"/>
  <c r="F463" i="10"/>
  <c r="F263" i="10"/>
  <c r="F351" i="10"/>
  <c r="F403" i="11"/>
  <c r="F407" i="10"/>
  <c r="F198" i="10"/>
  <c r="F367" i="10"/>
  <c r="F547" i="11"/>
  <c r="F551" i="10"/>
  <c r="F311" i="10"/>
  <c r="F216" i="10"/>
  <c r="F395" i="11"/>
  <c r="F399" i="10"/>
  <c r="F451" i="11"/>
  <c r="F455" i="10"/>
  <c r="F667" i="11"/>
  <c r="F671" i="10"/>
  <c r="F595" i="11"/>
  <c r="F599" i="10"/>
  <c r="F170" i="10"/>
  <c r="F555" i="11"/>
  <c r="F559" i="10"/>
  <c r="F359" i="10"/>
  <c r="F160" i="10"/>
  <c r="F208" i="10"/>
  <c r="F319" i="10"/>
  <c r="F755" i="11"/>
  <c r="F759" i="10"/>
  <c r="F176" i="10"/>
  <c r="F190" i="10"/>
  <c r="F587" i="11"/>
  <c r="F591" i="10"/>
  <c r="F387" i="11"/>
  <c r="F391" i="10"/>
  <c r="F479" i="10"/>
  <c r="F475" i="11"/>
  <c r="F531" i="11"/>
  <c r="F535" i="10"/>
  <c r="F201" i="10"/>
  <c r="F149" i="10"/>
  <c r="F675" i="11"/>
  <c r="F679" i="10"/>
  <c r="F154" i="10"/>
  <c r="F507" i="11"/>
  <c r="F511" i="10"/>
  <c r="F435" i="11"/>
  <c r="F439" i="10"/>
  <c r="F153" i="10"/>
  <c r="F162" i="10"/>
  <c r="F579" i="11"/>
  <c r="F583" i="10"/>
  <c r="F184" i="10"/>
  <c r="F191" i="10"/>
  <c r="F723" i="11"/>
  <c r="F727" i="10"/>
  <c r="F168" i="10"/>
  <c r="F483" i="11"/>
  <c r="F487" i="10"/>
  <c r="F247" i="10"/>
  <c r="F183" i="10"/>
  <c r="F175" i="10"/>
  <c r="F177" i="10"/>
  <c r="F166" i="10"/>
  <c r="F178" i="10"/>
  <c r="F443" i="11"/>
  <c r="F447" i="10"/>
  <c r="F375" i="10"/>
  <c r="F150" i="10"/>
  <c r="F186" i="10"/>
  <c r="F169" i="10"/>
  <c r="F194" i="10"/>
  <c r="F603" i="11"/>
  <c r="F607" i="10"/>
  <c r="F659" i="11"/>
  <c r="F663" i="10"/>
  <c r="F619" i="11"/>
  <c r="F623" i="10"/>
  <c r="F295" i="10"/>
  <c r="F202" i="10"/>
  <c r="F214" i="10"/>
  <c r="F174" i="10"/>
  <c r="F210" i="10"/>
  <c r="F635" i="11"/>
  <c r="F639" i="10"/>
  <c r="F563" i="11"/>
  <c r="F567" i="10"/>
  <c r="F655" i="10"/>
  <c r="F185" i="10"/>
  <c r="F415" i="10"/>
  <c r="F411" i="11"/>
  <c r="F343" i="10"/>
  <c r="F303" i="10"/>
  <c r="F611" i="11"/>
  <c r="F615" i="10"/>
  <c r="F200" i="10"/>
  <c r="F180" i="10"/>
  <c r="AL48" i="11"/>
  <c r="AL109" i="11"/>
  <c r="AL113" i="11"/>
  <c r="AL107" i="11"/>
  <c r="AL112" i="11"/>
  <c r="AL111" i="11"/>
  <c r="AL83" i="11"/>
  <c r="AL45" i="11"/>
  <c r="AL46" i="11"/>
  <c r="AL85" i="11"/>
  <c r="AQ7" i="11"/>
  <c r="AV7" i="11"/>
  <c r="AK45" i="11"/>
  <c r="AO7" i="11"/>
  <c r="AL81" i="11"/>
  <c r="AK47" i="11"/>
  <c r="AQ3" i="11"/>
  <c r="AL76" i="11"/>
  <c r="F67" i="11" l="1"/>
  <c r="F71" i="10"/>
  <c r="F156" i="10"/>
  <c r="H459" i="7"/>
  <c r="F462" i="10" s="1"/>
  <c r="K385" i="11"/>
  <c r="K368" i="11"/>
  <c r="K394" i="11"/>
  <c r="K377" i="11"/>
  <c r="H227" i="7"/>
  <c r="F226" i="11" s="1"/>
  <c r="K209" i="11"/>
  <c r="K8" i="11"/>
  <c r="H9" i="7"/>
  <c r="F130" i="11"/>
  <c r="F134" i="10"/>
  <c r="F383" i="10"/>
  <c r="F379" i="11"/>
  <c r="F42" i="11"/>
  <c r="F46" i="10"/>
  <c r="F36" i="11"/>
  <c r="F40" i="10"/>
  <c r="F10" i="11"/>
  <c r="F14" i="10"/>
  <c r="F17" i="11"/>
  <c r="F21" i="10"/>
  <c r="F13" i="11"/>
  <c r="F17" i="10"/>
  <c r="F23" i="11"/>
  <c r="F27" i="10"/>
  <c r="F46" i="11"/>
  <c r="F50" i="10"/>
  <c r="F25" i="11"/>
  <c r="F29" i="10"/>
  <c r="F38" i="11"/>
  <c r="F42" i="10"/>
  <c r="F44" i="11"/>
  <c r="F48" i="10"/>
  <c r="F102" i="10"/>
  <c r="F98" i="11"/>
  <c r="F118" i="11"/>
  <c r="F122" i="10"/>
  <c r="F49" i="11"/>
  <c r="F53" i="10"/>
  <c r="H267" i="7"/>
  <c r="F266" i="11" s="1"/>
  <c r="K386" i="11"/>
  <c r="H242" i="7"/>
  <c r="F241" i="11" s="1"/>
  <c r="K224" i="11"/>
  <c r="F151" i="10"/>
  <c r="F147" i="11"/>
  <c r="F120" i="11"/>
  <c r="F124" i="10"/>
  <c r="F55" i="11"/>
  <c r="F59" i="10"/>
  <c r="F139" i="11"/>
  <c r="F143" i="10"/>
  <c r="F75" i="11"/>
  <c r="F79" i="10"/>
  <c r="K489" i="11"/>
  <c r="K40" i="11"/>
  <c r="H41" i="7"/>
  <c r="K24" i="11"/>
  <c r="H25" i="7"/>
  <c r="F294" i="11"/>
  <c r="F298" i="10"/>
  <c r="F125" i="11"/>
  <c r="F129" i="10"/>
  <c r="F104" i="11"/>
  <c r="F108" i="10"/>
  <c r="F39" i="11"/>
  <c r="F43" i="10"/>
  <c r="F43" i="11"/>
  <c r="F47" i="10"/>
  <c r="F30" i="11"/>
  <c r="F34" i="10"/>
  <c r="F3" i="11"/>
  <c r="F7" i="10"/>
  <c r="F12" i="11"/>
  <c r="F16" i="10"/>
  <c r="F29" i="11"/>
  <c r="F33" i="10"/>
  <c r="F6" i="11"/>
  <c r="F10" i="10"/>
  <c r="F5" i="11"/>
  <c r="F9" i="10"/>
  <c r="F159" i="10"/>
  <c r="F527" i="10"/>
  <c r="H90" i="7"/>
  <c r="H299" i="7"/>
  <c r="F298" i="11" s="1"/>
  <c r="F47" i="11"/>
  <c r="F51" i="10"/>
  <c r="F101" i="11"/>
  <c r="F105" i="10"/>
  <c r="F37" i="11"/>
  <c r="F41" i="10"/>
  <c r="F11" i="11"/>
  <c r="F15" i="10"/>
  <c r="F35" i="11"/>
  <c r="F39" i="10"/>
  <c r="F32" i="11"/>
  <c r="F36" i="10"/>
  <c r="F15" i="11"/>
  <c r="F19" i="10"/>
  <c r="F21" i="11"/>
  <c r="F25" i="10"/>
  <c r="F33" i="11"/>
  <c r="F37" i="10"/>
  <c r="F4" i="11"/>
  <c r="F8" i="10"/>
  <c r="F73" i="11"/>
  <c r="F77" i="10"/>
  <c r="F509" i="10"/>
  <c r="F97" i="11"/>
  <c r="F101" i="10"/>
  <c r="H546" i="7"/>
  <c r="F140" i="11"/>
  <c r="F144" i="10"/>
  <c r="F135" i="11"/>
  <c r="F139" i="10"/>
  <c r="F85" i="11"/>
  <c r="F89" i="10"/>
  <c r="F110" i="11"/>
  <c r="F114" i="10"/>
  <c r="F252" i="11"/>
  <c r="F256" i="10"/>
  <c r="F91" i="11"/>
  <c r="F95" i="10"/>
  <c r="F238" i="11"/>
  <c r="F242" i="10"/>
  <c r="F26" i="11"/>
  <c r="F30" i="10"/>
  <c r="F94" i="11"/>
  <c r="F98" i="10"/>
  <c r="F19" i="11"/>
  <c r="F23" i="10"/>
  <c r="F9" i="11"/>
  <c r="F13" i="10"/>
  <c r="F27" i="11"/>
  <c r="F31" i="10"/>
  <c r="F152" i="10"/>
  <c r="H362" i="7"/>
  <c r="F361" i="11" s="1"/>
  <c r="H491" i="7"/>
  <c r="F121" i="11"/>
  <c r="F125" i="10"/>
  <c r="F102" i="11"/>
  <c r="F106" i="10"/>
  <c r="F235" i="10"/>
  <c r="F231" i="11"/>
  <c r="F90" i="11"/>
  <c r="F94" i="10"/>
  <c r="F18" i="11"/>
  <c r="F22" i="10"/>
  <c r="F65" i="11"/>
  <c r="F69" i="10"/>
  <c r="F14" i="11"/>
  <c r="F18" i="10"/>
  <c r="F31" i="11"/>
  <c r="F35" i="10"/>
  <c r="F22" i="11"/>
  <c r="F26" i="10"/>
  <c r="F28" i="11"/>
  <c r="F32" i="10"/>
  <c r="F7" i="11"/>
  <c r="F11" i="10"/>
  <c r="F41" i="11"/>
  <c r="F45" i="10"/>
  <c r="F133" i="11"/>
  <c r="F137" i="10"/>
  <c r="F45" i="11"/>
  <c r="F49" i="10"/>
  <c r="H330" i="7"/>
  <c r="F329" i="11" s="1"/>
  <c r="H323" i="7"/>
  <c r="F322" i="11" s="1"/>
  <c r="K305" i="11"/>
  <c r="K16" i="11"/>
  <c r="H17" i="7"/>
  <c r="K34" i="11"/>
  <c r="H35" i="7"/>
  <c r="F122" i="11"/>
  <c r="F126" i="10"/>
  <c r="F280" i="11"/>
  <c r="F284" i="10"/>
  <c r="F131" i="11"/>
  <c r="F135" i="10"/>
  <c r="C15" i="14"/>
  <c r="AT7" i="11"/>
  <c r="AS7" i="11"/>
  <c r="AU7" i="11" s="1"/>
  <c r="B21" i="14"/>
  <c r="C21" i="14" s="1"/>
  <c r="H667" i="7"/>
  <c r="K409" i="11"/>
  <c r="K513" i="11"/>
  <c r="H186" i="10"/>
  <c r="F2" i="11"/>
  <c r="T3" i="7"/>
  <c r="W3" i="7"/>
  <c r="F324" i="10"/>
  <c r="F347" i="10"/>
  <c r="F689" i="10"/>
  <c r="F543" i="10"/>
  <c r="F519" i="10"/>
  <c r="F287" i="10"/>
  <c r="F161" i="10"/>
  <c r="F362" i="10"/>
  <c r="F239" i="10"/>
  <c r="F491" i="11"/>
  <c r="F6" i="10"/>
  <c r="F282" i="10"/>
  <c r="H186" i="7"/>
  <c r="F185" i="11" s="1"/>
  <c r="F675" i="10"/>
  <c r="F671" i="11"/>
  <c r="F234" i="10"/>
  <c r="H264" i="10"/>
  <c r="H296" i="10"/>
  <c r="F677" i="11"/>
  <c r="F681" i="10"/>
  <c r="F395" i="10"/>
  <c r="F391" i="11"/>
  <c r="G490" i="11"/>
  <c r="J491" i="7"/>
  <c r="G494" i="10"/>
  <c r="H394" i="10"/>
  <c r="H390" i="11"/>
  <c r="F599" i="11"/>
  <c r="F603" i="10"/>
  <c r="F543" i="11"/>
  <c r="F547" i="10"/>
  <c r="AL265" i="11"/>
  <c r="J266" i="7"/>
  <c r="G269" i="10"/>
  <c r="F672" i="11"/>
  <c r="F676" i="10"/>
  <c r="H425" i="10"/>
  <c r="H421" i="11"/>
  <c r="H361" i="10"/>
  <c r="F339" i="10"/>
  <c r="F281" i="10"/>
  <c r="H632" i="11"/>
  <c r="H636" i="10"/>
  <c r="H726" i="11"/>
  <c r="H730" i="10"/>
  <c r="F452" i="10"/>
  <c r="F448" i="11"/>
  <c r="H550" i="11"/>
  <c r="H554" i="10"/>
  <c r="H177" i="10"/>
  <c r="F679" i="11"/>
  <c r="F683" i="10"/>
  <c r="H744" i="11"/>
  <c r="H748" i="10"/>
  <c r="H337" i="10"/>
  <c r="G406" i="10"/>
  <c r="G402" i="11"/>
  <c r="J403" i="7"/>
  <c r="F428" i="11"/>
  <c r="F432" i="10"/>
  <c r="H486" i="11"/>
  <c r="H490" i="10"/>
  <c r="AC752" i="11"/>
  <c r="F756" i="10"/>
  <c r="F752" i="11"/>
  <c r="H327" i="10"/>
  <c r="H484" i="11"/>
  <c r="H488" i="10"/>
  <c r="H579" i="11"/>
  <c r="H583" i="10"/>
  <c r="H682" i="7"/>
  <c r="K681" i="11"/>
  <c r="H697" i="10"/>
  <c r="H693" i="11"/>
  <c r="H705" i="11"/>
  <c r="H709" i="10"/>
  <c r="H504" i="10"/>
  <c r="H500" i="11"/>
  <c r="F659" i="10"/>
  <c r="F655" i="11"/>
  <c r="H223" i="10"/>
  <c r="H686" i="11"/>
  <c r="H690" i="10"/>
  <c r="H543" i="11"/>
  <c r="H547" i="10"/>
  <c r="G386" i="11"/>
  <c r="J387" i="7"/>
  <c r="G390" i="10"/>
  <c r="J586" i="7"/>
  <c r="G589" i="10"/>
  <c r="G585" i="11"/>
  <c r="F273" i="10"/>
  <c r="H384" i="11"/>
  <c r="H388" i="10"/>
  <c r="F188" i="10"/>
  <c r="H386" i="10"/>
  <c r="F551" i="11"/>
  <c r="F555" i="10"/>
  <c r="F415" i="11"/>
  <c r="F419" i="10"/>
  <c r="F742" i="11"/>
  <c r="F746" i="10"/>
  <c r="H586" i="10"/>
  <c r="H582" i="11"/>
  <c r="H257" i="10"/>
  <c r="H309" i="10"/>
  <c r="F373" i="10"/>
  <c r="F524" i="11"/>
  <c r="F528" i="10"/>
  <c r="F299" i="10"/>
  <c r="F561" i="10"/>
  <c r="F557" i="11"/>
  <c r="H575" i="11"/>
  <c r="H579" i="10"/>
  <c r="H313" i="10"/>
  <c r="H700" i="11"/>
  <c r="H704" i="10"/>
  <c r="H210" i="10"/>
  <c r="H283" i="7"/>
  <c r="F282" i="11" s="1"/>
  <c r="H531" i="7"/>
  <c r="F534" i="10" s="1"/>
  <c r="H714" i="7"/>
  <c r="F717" i="10" s="1"/>
  <c r="F172" i="10"/>
  <c r="F573" i="11"/>
  <c r="F577" i="10"/>
  <c r="H595" i="11"/>
  <c r="H599" i="10"/>
  <c r="H614" i="11"/>
  <c r="H618" i="10"/>
  <c r="F363" i="10"/>
  <c r="F560" i="11"/>
  <c r="F564" i="10"/>
  <c r="AC550" i="11"/>
  <c r="F554" i="10"/>
  <c r="F550" i="11"/>
  <c r="H187" i="10"/>
  <c r="H671" i="10"/>
  <c r="H667" i="11"/>
  <c r="H720" i="10"/>
  <c r="H716" i="11"/>
  <c r="H525" i="11"/>
  <c r="H529" i="10"/>
  <c r="H455" i="10"/>
  <c r="H451" i="11"/>
  <c r="H493" i="11"/>
  <c r="H497" i="10"/>
  <c r="F537" i="10"/>
  <c r="F533" i="11"/>
  <c r="F337" i="10"/>
  <c r="F371" i="10"/>
  <c r="F532" i="11"/>
  <c r="F536" i="10"/>
  <c r="J667" i="7"/>
  <c r="G670" i="10"/>
  <c r="G666" i="11"/>
  <c r="J410" i="7"/>
  <c r="G413" i="10"/>
  <c r="G409" i="11"/>
  <c r="J323" i="7"/>
  <c r="G326" i="10"/>
  <c r="G293" i="10"/>
  <c r="J290" i="7"/>
  <c r="H172" i="10"/>
  <c r="H573" i="11"/>
  <c r="H577" i="10"/>
  <c r="AC406" i="11"/>
  <c r="F410" i="10"/>
  <c r="F406" i="11"/>
  <c r="F341" i="10"/>
  <c r="H383" i="10"/>
  <c r="H363" i="10"/>
  <c r="H485" i="11"/>
  <c r="H489" i="10"/>
  <c r="H411" i="10"/>
  <c r="H407" i="11"/>
  <c r="H564" i="11"/>
  <c r="H568" i="10"/>
  <c r="F735" i="11"/>
  <c r="F739" i="10"/>
  <c r="F346" i="10"/>
  <c r="F740" i="11"/>
  <c r="F744" i="10"/>
  <c r="H531" i="11"/>
  <c r="H535" i="10"/>
  <c r="H677" i="11"/>
  <c r="H681" i="10"/>
  <c r="H348" i="10"/>
  <c r="H575" i="10"/>
  <c r="H571" i="11"/>
  <c r="H403" i="7"/>
  <c r="K402" i="11"/>
  <c r="F526" i="11"/>
  <c r="F530" i="10"/>
  <c r="H195" i="10"/>
  <c r="H452" i="11"/>
  <c r="H456" i="10"/>
  <c r="F719" i="11"/>
  <c r="F723" i="10"/>
  <c r="F426" i="10"/>
  <c r="F422" i="11"/>
  <c r="H297" i="10"/>
  <c r="H354" i="10"/>
  <c r="H369" i="10"/>
  <c r="F179" i="10"/>
  <c r="F464" i="11"/>
  <c r="F468" i="10"/>
  <c r="F686" i="11"/>
  <c r="F690" i="10"/>
  <c r="F625" i="10"/>
  <c r="F621" i="11"/>
  <c r="G538" i="11"/>
  <c r="J539" i="7"/>
  <c r="G542" i="10"/>
  <c r="G737" i="11"/>
  <c r="G741" i="10"/>
  <c r="J738" i="7"/>
  <c r="H684" i="11"/>
  <c r="H688" i="10"/>
  <c r="H526" i="11"/>
  <c r="H530" i="10"/>
  <c r="H149" i="10"/>
  <c r="H393" i="10"/>
  <c r="H389" i="11"/>
  <c r="H732" i="11"/>
  <c r="H736" i="10"/>
  <c r="H457" i="10"/>
  <c r="H453" i="11"/>
  <c r="F689" i="11"/>
  <c r="F693" i="10"/>
  <c r="F588" i="11"/>
  <c r="F592" i="10"/>
  <c r="F552" i="11"/>
  <c r="F556" i="10"/>
  <c r="AC420" i="11"/>
  <c r="F424" i="10"/>
  <c r="F420" i="11"/>
  <c r="H680" i="11"/>
  <c r="H684" i="10"/>
  <c r="H703" i="11"/>
  <c r="H707" i="10"/>
  <c r="H536" i="11"/>
  <c r="H540" i="10"/>
  <c r="H459" i="11"/>
  <c r="H463" i="10"/>
  <c r="F582" i="11"/>
  <c r="F586" i="10"/>
  <c r="F260" i="10"/>
  <c r="F648" i="11"/>
  <c r="F652" i="10"/>
  <c r="F372" i="10"/>
  <c r="F663" i="11"/>
  <c r="F667" i="10"/>
  <c r="F568" i="11"/>
  <c r="F572" i="10"/>
  <c r="F436" i="11"/>
  <c r="F440" i="10"/>
  <c r="H416" i="11"/>
  <c r="H420" i="10"/>
  <c r="H208" i="10"/>
  <c r="H588" i="11"/>
  <c r="H592" i="10"/>
  <c r="H676" i="11"/>
  <c r="H680" i="10"/>
  <c r="H447" i="11"/>
  <c r="H451" i="10"/>
  <c r="F313" i="10"/>
  <c r="F728" i="11"/>
  <c r="F732" i="10"/>
  <c r="G582" i="10"/>
  <c r="G578" i="11"/>
  <c r="J579" i="7"/>
  <c r="G374" i="10"/>
  <c r="J371" i="7"/>
  <c r="G474" i="11"/>
  <c r="J475" i="7"/>
  <c r="G478" i="10"/>
  <c r="J74" i="7"/>
  <c r="H368" i="10"/>
  <c r="F580" i="11"/>
  <c r="F584" i="10"/>
  <c r="F666" i="10"/>
  <c r="F662" i="11"/>
  <c r="H615" i="11"/>
  <c r="H619" i="10"/>
  <c r="H352" i="10"/>
  <c r="H711" i="11"/>
  <c r="H715" i="10"/>
  <c r="H436" i="11"/>
  <c r="H440" i="10"/>
  <c r="H387" i="11"/>
  <c r="H391" i="10"/>
  <c r="F204" i="10"/>
  <c r="F583" i="11"/>
  <c r="F587" i="10"/>
  <c r="F590" i="11"/>
  <c r="F594" i="10"/>
  <c r="H289" i="10"/>
  <c r="H555" i="10"/>
  <c r="H551" i="11"/>
  <c r="H501" i="11"/>
  <c r="H505" i="10"/>
  <c r="H734" i="11"/>
  <c r="H738" i="10"/>
  <c r="H592" i="11"/>
  <c r="H596" i="10"/>
  <c r="J594" i="7"/>
  <c r="G593" i="11"/>
  <c r="G597" i="10"/>
  <c r="J154" i="7"/>
  <c r="G157" i="10"/>
  <c r="H427" i="11"/>
  <c r="H431" i="10"/>
  <c r="H675" i="11"/>
  <c r="H679" i="10"/>
  <c r="H646" i="11"/>
  <c r="H650" i="10"/>
  <c r="H612" i="11"/>
  <c r="H616" i="10"/>
  <c r="H557" i="11"/>
  <c r="H561" i="10"/>
  <c r="H702" i="10"/>
  <c r="H698" i="11"/>
  <c r="J170" i="7"/>
  <c r="G173" i="10"/>
  <c r="H417" i="11"/>
  <c r="H421" i="10"/>
  <c r="F556" i="11"/>
  <c r="F560" i="10"/>
  <c r="H702" i="11"/>
  <c r="H706" i="10"/>
  <c r="H511" i="11"/>
  <c r="H515" i="10"/>
  <c r="H487" i="11"/>
  <c r="H491" i="10"/>
  <c r="F495" i="11"/>
  <c r="F499" i="10"/>
  <c r="F596" i="11"/>
  <c r="F600" i="10"/>
  <c r="F528" i="11"/>
  <c r="F532" i="10"/>
  <c r="H730" i="11"/>
  <c r="H734" i="10"/>
  <c r="H304" i="10"/>
  <c r="H736" i="11"/>
  <c r="H740" i="10"/>
  <c r="H215" i="10"/>
  <c r="H384" i="10"/>
  <c r="J291" i="7"/>
  <c r="G294" i="10"/>
  <c r="H362" i="10"/>
  <c r="H324" i="10"/>
  <c r="F435" i="10"/>
  <c r="F431" i="11"/>
  <c r="F264" i="10"/>
  <c r="F416" i="10"/>
  <c r="F412" i="11"/>
  <c r="H506" i="11"/>
  <c r="H510" i="10"/>
  <c r="K441" i="11"/>
  <c r="H442" i="7"/>
  <c r="F512" i="11"/>
  <c r="F516" i="10"/>
  <c r="H225" i="10"/>
  <c r="J243" i="7"/>
  <c r="G246" i="10"/>
  <c r="H258" i="10"/>
  <c r="H701" i="11"/>
  <c r="H705" i="10"/>
  <c r="H106" i="7"/>
  <c r="G641" i="11"/>
  <c r="J642" i="7"/>
  <c r="G645" i="10"/>
  <c r="F624" i="11"/>
  <c r="F628" i="10"/>
  <c r="G529" i="11"/>
  <c r="J530" i="7"/>
  <c r="G533" i="10"/>
  <c r="F658" i="10"/>
  <c r="F654" i="11"/>
  <c r="H445" i="11"/>
  <c r="H449" i="10"/>
  <c r="H470" i="11"/>
  <c r="H474" i="10"/>
  <c r="F731" i="10"/>
  <c r="F727" i="11"/>
  <c r="F396" i="11"/>
  <c r="F400" i="10"/>
  <c r="H155" i="10"/>
  <c r="H600" i="11"/>
  <c r="H604" i="10"/>
  <c r="H704" i="11"/>
  <c r="H708" i="10"/>
  <c r="H305" i="10"/>
  <c r="F290" i="10"/>
  <c r="H437" i="10"/>
  <c r="H433" i="11"/>
  <c r="F703" i="11"/>
  <c r="F707" i="10"/>
  <c r="AL161" i="11"/>
  <c r="J162" i="7"/>
  <c r="G165" i="10"/>
  <c r="F440" i="11"/>
  <c r="F444" i="10"/>
  <c r="H753" i="11"/>
  <c r="H757" i="10"/>
  <c r="H174" i="10"/>
  <c r="F688" i="11"/>
  <c r="F692" i="10"/>
  <c r="F692" i="11"/>
  <c r="F696" i="10"/>
  <c r="H697" i="11"/>
  <c r="H701" i="10"/>
  <c r="G586" i="11"/>
  <c r="J587" i="7"/>
  <c r="G590" i="10"/>
  <c r="H385" i="10"/>
  <c r="H699" i="11"/>
  <c r="H703" i="10"/>
  <c r="H314" i="10"/>
  <c r="F316" i="10"/>
  <c r="H419" i="11"/>
  <c r="H423" i="10"/>
  <c r="H279" i="10"/>
  <c r="H472" i="11"/>
  <c r="H476" i="10"/>
  <c r="J210" i="7"/>
  <c r="G213" i="10"/>
  <c r="F306" i="10"/>
  <c r="F227" i="10"/>
  <c r="H114" i="7"/>
  <c r="H643" i="10"/>
  <c r="H639" i="11"/>
  <c r="J282" i="7"/>
  <c r="G285" i="10"/>
  <c r="H163" i="10"/>
  <c r="F345" i="10"/>
  <c r="F732" i="11"/>
  <c r="F736" i="10"/>
  <c r="F670" i="11"/>
  <c r="F674" i="10"/>
  <c r="H563" i="11"/>
  <c r="H567" i="10"/>
  <c r="H396" i="11"/>
  <c r="H400" i="10"/>
  <c r="F549" i="11"/>
  <c r="F553" i="10"/>
  <c r="H162" i="7"/>
  <c r="F161" i="11" s="1"/>
  <c r="F328" i="10"/>
  <c r="H233" i="10"/>
  <c r="H426" i="10"/>
  <c r="H422" i="11"/>
  <c r="F637" i="11"/>
  <c r="F641" i="10"/>
  <c r="H438" i="11"/>
  <c r="H442" i="10"/>
  <c r="H203" i="10"/>
  <c r="J90" i="7"/>
  <c r="H328" i="10"/>
  <c r="F653" i="11"/>
  <c r="F657" i="10"/>
  <c r="F309" i="10"/>
  <c r="H351" i="10"/>
  <c r="H721" i="11"/>
  <c r="H725" i="10"/>
  <c r="K562" i="11"/>
  <c r="H563" i="7"/>
  <c r="F511" i="11"/>
  <c r="F515" i="10"/>
  <c r="H430" i="11"/>
  <c r="H434" i="10"/>
  <c r="H292" i="10"/>
  <c r="H188" i="10"/>
  <c r="H516" i="10"/>
  <c r="H512" i="11"/>
  <c r="H516" i="11"/>
  <c r="H520" i="10"/>
  <c r="F485" i="11"/>
  <c r="F489" i="10"/>
  <c r="F501" i="10"/>
  <c r="F497" i="11"/>
  <c r="AC477" i="11"/>
  <c r="F481" i="10"/>
  <c r="F477" i="11"/>
  <c r="H206" i="10"/>
  <c r="H492" i="11"/>
  <c r="H496" i="10"/>
  <c r="H252" i="10"/>
  <c r="H231" i="10"/>
  <c r="H560" i="11"/>
  <c r="H564" i="10"/>
  <c r="H553" i="11"/>
  <c r="H557" i="10"/>
  <c r="H483" i="10"/>
  <c r="H479" i="11"/>
  <c r="F297" i="10"/>
  <c r="H533" i="11"/>
  <c r="H537" i="10"/>
  <c r="G745" i="11"/>
  <c r="G749" i="10"/>
  <c r="J746" i="7"/>
  <c r="H404" i="11"/>
  <c r="H408" i="10"/>
  <c r="H341" i="10"/>
  <c r="F329" i="10"/>
  <c r="F241" i="10"/>
  <c r="F382" i="10"/>
  <c r="F409" i="10"/>
  <c r="F405" i="11"/>
  <c r="F509" i="11"/>
  <c r="F513" i="10"/>
  <c r="H504" i="11"/>
  <c r="H508" i="10"/>
  <c r="H503" i="11"/>
  <c r="H507" i="10"/>
  <c r="H679" i="11"/>
  <c r="H683" i="10"/>
  <c r="H510" i="11"/>
  <c r="H514" i="10"/>
  <c r="H467" i="11"/>
  <c r="H471" i="10"/>
  <c r="F724" i="11"/>
  <c r="F728" i="10"/>
  <c r="H539" i="7"/>
  <c r="K538" i="11"/>
  <c r="H182" i="10"/>
  <c r="H329" i="10"/>
  <c r="H241" i="10"/>
  <c r="H712" i="11"/>
  <c r="H716" i="10"/>
  <c r="H259" i="10"/>
  <c r="H355" i="10"/>
  <c r="H443" i="11"/>
  <c r="H447" i="10"/>
  <c r="H311" i="10"/>
  <c r="H468" i="11"/>
  <c r="H472" i="10"/>
  <c r="H547" i="11"/>
  <c r="H551" i="10"/>
  <c r="G394" i="11"/>
  <c r="J395" i="7"/>
  <c r="G398" i="10"/>
  <c r="G513" i="11"/>
  <c r="J514" i="7"/>
  <c r="G517" i="10"/>
  <c r="J227" i="7"/>
  <c r="G230" i="10"/>
  <c r="F402" i="10"/>
  <c r="F398" i="11"/>
  <c r="H631" i="10"/>
  <c r="H627" i="11"/>
  <c r="H192" i="10"/>
  <c r="H689" i="11"/>
  <c r="H693" i="10"/>
  <c r="H637" i="11"/>
  <c r="H641" i="10"/>
  <c r="H655" i="11"/>
  <c r="H659" i="10"/>
  <c r="F289" i="10"/>
  <c r="F579" i="10"/>
  <c r="F575" i="11"/>
  <c r="AC471" i="11"/>
  <c r="F471" i="11"/>
  <c r="F475" i="10"/>
  <c r="F472" i="11"/>
  <c r="F476" i="10"/>
  <c r="F592" i="11"/>
  <c r="F596" i="10"/>
  <c r="H283" i="10"/>
  <c r="H267" i="10"/>
  <c r="H653" i="11"/>
  <c r="H657" i="10"/>
  <c r="H625" i="11"/>
  <c r="H629" i="10"/>
  <c r="H372" i="10"/>
  <c r="H180" i="10"/>
  <c r="F605" i="11"/>
  <c r="F609" i="10"/>
  <c r="F360" i="10"/>
  <c r="H747" i="11"/>
  <c r="H751" i="10"/>
  <c r="H400" i="11"/>
  <c r="H404" i="10"/>
  <c r="H232" i="10"/>
  <c r="H154" i="10"/>
  <c r="H154" i="7"/>
  <c r="F153" i="11" s="1"/>
  <c r="H287" i="10"/>
  <c r="F266" i="10"/>
  <c r="H200" i="10"/>
  <c r="H170" i="7"/>
  <c r="F169" i="11" s="1"/>
  <c r="F635" i="10"/>
  <c r="F631" i="11"/>
  <c r="F525" i="11"/>
  <c r="F529" i="10"/>
  <c r="H709" i="11"/>
  <c r="H713" i="10"/>
  <c r="H315" i="10"/>
  <c r="H691" i="10"/>
  <c r="H687" i="11"/>
  <c r="H583" i="11"/>
  <c r="H587" i="10"/>
  <c r="H523" i="10"/>
  <c r="H519" i="11"/>
  <c r="H469" i="11"/>
  <c r="H473" i="10"/>
  <c r="F604" i="11"/>
  <c r="F608" i="10"/>
  <c r="F376" i="10"/>
  <c r="F559" i="11"/>
  <c r="F563" i="10"/>
  <c r="H673" i="11"/>
  <c r="H677" i="10"/>
  <c r="H321" i="10"/>
  <c r="F164" i="10"/>
  <c r="F731" i="11"/>
  <c r="F735" i="10"/>
  <c r="J363" i="7"/>
  <c r="G366" i="10"/>
  <c r="G594" i="11"/>
  <c r="J595" i="7"/>
  <c r="G598" i="10"/>
  <c r="H212" i="10"/>
  <c r="H733" i="11"/>
  <c r="H737" i="10"/>
  <c r="H720" i="11"/>
  <c r="H724" i="10"/>
  <c r="G434" i="11"/>
  <c r="J435" i="7"/>
  <c r="G438" i="10"/>
  <c r="F715" i="11"/>
  <c r="F719" i="10"/>
  <c r="F308" i="10"/>
  <c r="H308" i="10"/>
  <c r="H524" i="11"/>
  <c r="H528" i="10"/>
  <c r="H531" i="10"/>
  <c r="H527" i="11"/>
  <c r="H323" i="10"/>
  <c r="J250" i="7"/>
  <c r="G253" i="10"/>
  <c r="F381" i="10"/>
  <c r="G442" i="11"/>
  <c r="J443" i="7"/>
  <c r="G446" i="10"/>
  <c r="H647" i="11"/>
  <c r="H651" i="10"/>
  <c r="H413" i="11"/>
  <c r="H417" i="10"/>
  <c r="H458" i="10"/>
  <c r="H454" i="11"/>
  <c r="F664" i="11"/>
  <c r="F668" i="10"/>
  <c r="H565" i="10"/>
  <c r="H561" i="11"/>
  <c r="H741" i="11"/>
  <c r="H745" i="10"/>
  <c r="F574" i="11"/>
  <c r="F578" i="10"/>
  <c r="H507" i="11"/>
  <c r="H511" i="10"/>
  <c r="H696" i="11"/>
  <c r="H700" i="10"/>
  <c r="H160" i="10"/>
  <c r="H153" i="10"/>
  <c r="H675" i="10"/>
  <c r="H671" i="11"/>
  <c r="F248" i="10"/>
  <c r="F380" i="10"/>
  <c r="F544" i="11"/>
  <c r="F548" i="10"/>
  <c r="H626" i="11"/>
  <c r="H630" i="10"/>
  <c r="H216" i="10"/>
  <c r="H604" i="11"/>
  <c r="H608" i="10"/>
  <c r="F258" i="10"/>
  <c r="F720" i="11"/>
  <c r="F724" i="10"/>
  <c r="H690" i="11"/>
  <c r="H694" i="10"/>
  <c r="H435" i="7"/>
  <c r="K434" i="11"/>
  <c r="F274" i="10"/>
  <c r="H657" i="11"/>
  <c r="H661" i="10"/>
  <c r="F566" i="11"/>
  <c r="F570" i="10"/>
  <c r="G458" i="11"/>
  <c r="J459" i="7"/>
  <c r="G462" i="10"/>
  <c r="J714" i="7"/>
  <c r="G717" i="10"/>
  <c r="G713" i="11"/>
  <c r="F446" i="11"/>
  <c r="F450" i="10"/>
  <c r="H622" i="11"/>
  <c r="H626" i="10"/>
  <c r="F226" i="10"/>
  <c r="F747" i="10"/>
  <c r="F743" i="11"/>
  <c r="AC500" i="11"/>
  <c r="F504" i="10"/>
  <c r="F500" i="11"/>
  <c r="G681" i="11"/>
  <c r="G685" i="10"/>
  <c r="J682" i="7"/>
  <c r="F379" i="10"/>
  <c r="H199" i="10"/>
  <c r="H724" i="11"/>
  <c r="H728" i="10"/>
  <c r="F267" i="10"/>
  <c r="H166" i="10"/>
  <c r="H668" i="11"/>
  <c r="H672" i="10"/>
  <c r="G318" i="10"/>
  <c r="J315" i="7"/>
  <c r="F265" i="10"/>
  <c r="H412" i="11"/>
  <c r="H416" i="10"/>
  <c r="H185" i="10"/>
  <c r="AC638" i="11"/>
  <c r="F638" i="11"/>
  <c r="F642" i="10"/>
  <c r="AD609" i="11"/>
  <c r="AF609" i="11" s="1"/>
  <c r="AL609" i="11" s="1"/>
  <c r="J610" i="7"/>
  <c r="G613" i="10"/>
  <c r="G609" i="11"/>
  <c r="G261" i="10"/>
  <c r="J258" i="7"/>
  <c r="H338" i="10"/>
  <c r="H520" i="11"/>
  <c r="H524" i="10"/>
  <c r="H540" i="11"/>
  <c r="H544" i="10"/>
  <c r="F480" i="11"/>
  <c r="F484" i="10"/>
  <c r="F433" i="11"/>
  <c r="F437" i="10"/>
  <c r="H395" i="11"/>
  <c r="H399" i="10"/>
  <c r="H262" i="10"/>
  <c r="F567" i="11"/>
  <c r="F571" i="10"/>
  <c r="AC481" i="11"/>
  <c r="F485" i="10"/>
  <c r="F481" i="11"/>
  <c r="H687" i="10"/>
  <c r="H683" i="11"/>
  <c r="F476" i="11"/>
  <c r="F480" i="10"/>
  <c r="H226" i="10"/>
  <c r="F217" i="10"/>
  <c r="F218" i="10"/>
  <c r="F441" i="10"/>
  <c r="F437" i="11"/>
  <c r="F472" i="10"/>
  <c r="F468" i="11"/>
  <c r="J355" i="7"/>
  <c r="G358" i="10"/>
  <c r="J226" i="7"/>
  <c r="G229" i="10"/>
  <c r="H409" i="10"/>
  <c r="H405" i="11"/>
  <c r="H256" i="10"/>
  <c r="H597" i="11"/>
  <c r="H601" i="10"/>
  <c r="H611" i="11"/>
  <c r="H615" i="10"/>
  <c r="H334" i="10"/>
  <c r="F699" i="11"/>
  <c r="F703" i="10"/>
  <c r="F661" i="11"/>
  <c r="F665" i="10"/>
  <c r="F314" i="10"/>
  <c r="H649" i="11"/>
  <c r="H653" i="10"/>
  <c r="J474" i="7"/>
  <c r="G473" i="11"/>
  <c r="G477" i="10"/>
  <c r="J98" i="7"/>
  <c r="H443" i="10"/>
  <c r="H439" i="11"/>
  <c r="H568" i="11"/>
  <c r="H572" i="10"/>
  <c r="H542" i="11"/>
  <c r="H546" i="10"/>
  <c r="H749" i="11"/>
  <c r="H753" i="10"/>
  <c r="F687" i="11"/>
  <c r="F691" i="10"/>
  <c r="F219" i="10"/>
  <c r="F323" i="10"/>
  <c r="H255" i="10"/>
  <c r="H444" i="11"/>
  <c r="H448" i="10"/>
  <c r="H453" i="10"/>
  <c r="H449" i="11"/>
  <c r="J307" i="7"/>
  <c r="G310" i="10"/>
  <c r="G465" i="11"/>
  <c r="J466" i="7"/>
  <c r="G469" i="10"/>
  <c r="H315" i="7"/>
  <c r="F314" i="11" s="1"/>
  <c r="H645" i="11"/>
  <c r="H649" i="10"/>
  <c r="H534" i="11"/>
  <c r="H538" i="10"/>
  <c r="H629" i="11"/>
  <c r="H633" i="10"/>
  <c r="F338" i="10"/>
  <c r="F252" i="10"/>
  <c r="AC388" i="11"/>
  <c r="F392" i="10"/>
  <c r="F388" i="11"/>
  <c r="F331" i="10"/>
  <c r="F432" i="11"/>
  <c r="F436" i="10"/>
  <c r="H559" i="11"/>
  <c r="H563" i="10"/>
  <c r="H678" i="11"/>
  <c r="H682" i="10"/>
  <c r="H544" i="11"/>
  <c r="H548" i="10"/>
  <c r="H460" i="11"/>
  <c r="H464" i="10"/>
  <c r="H491" i="11"/>
  <c r="H495" i="10"/>
  <c r="F155" i="10"/>
  <c r="F600" i="11"/>
  <c r="F604" i="10"/>
  <c r="H258" i="7"/>
  <c r="F257" i="11" s="1"/>
  <c r="H695" i="11"/>
  <c r="H699" i="10"/>
  <c r="H415" i="10"/>
  <c r="H411" i="11"/>
  <c r="F163" i="10"/>
  <c r="H235" i="10"/>
  <c r="H539" i="11"/>
  <c r="H543" i="10"/>
  <c r="H339" i="10"/>
  <c r="H234" i="10"/>
  <c r="H403" i="11"/>
  <c r="H407" i="10"/>
  <c r="H254" i="10"/>
  <c r="H312" i="10"/>
  <c r="F717" i="11"/>
  <c r="F721" i="10"/>
  <c r="F503" i="11"/>
  <c r="F507" i="10"/>
  <c r="F397" i="11"/>
  <c r="F401" i="10"/>
  <c r="H236" i="10"/>
  <c r="H227" i="10"/>
  <c r="H656" i="11"/>
  <c r="H660" i="10"/>
  <c r="H168" i="10"/>
  <c r="H371" i="10"/>
  <c r="H391" i="11"/>
  <c r="H395" i="10"/>
  <c r="AL33" i="11"/>
  <c r="H448" i="11"/>
  <c r="H452" i="10"/>
  <c r="H446" i="11"/>
  <c r="H450" i="10"/>
  <c r="F714" i="10"/>
  <c r="F710" i="11"/>
  <c r="F280" i="10"/>
  <c r="F457" i="10"/>
  <c r="F453" i="11"/>
  <c r="F325" i="10"/>
  <c r="F355" i="10"/>
  <c r="H178" i="10"/>
  <c r="H209" i="10"/>
  <c r="H717" i="11"/>
  <c r="H721" i="10"/>
  <c r="H284" i="10"/>
  <c r="H355" i="7"/>
  <c r="F354" i="11" s="1"/>
  <c r="H226" i="7"/>
  <c r="F225" i="11" s="1"/>
  <c r="H190" i="10"/>
  <c r="H485" i="10"/>
  <c r="H481" i="11"/>
  <c r="H221" i="10"/>
  <c r="H747" i="10"/>
  <c r="H743" i="11"/>
  <c r="H183" i="10"/>
  <c r="H191" i="10"/>
  <c r="H194" i="10"/>
  <c r="H480" i="10"/>
  <c r="H476" i="11"/>
  <c r="H674" i="10"/>
  <c r="H670" i="11"/>
  <c r="F607" i="11"/>
  <c r="F611" i="10"/>
  <c r="F336" i="10"/>
  <c r="F300" i="10"/>
  <c r="F386" i="10"/>
  <c r="H179" i="10"/>
  <c r="H739" i="11"/>
  <c r="H743" i="10"/>
  <c r="H437" i="11"/>
  <c r="H441" i="10"/>
  <c r="H228" i="10"/>
  <c r="H508" i="11"/>
  <c r="H512" i="10"/>
  <c r="H549" i="11"/>
  <c r="H553" i="10"/>
  <c r="G554" i="11"/>
  <c r="J555" i="7"/>
  <c r="G558" i="10"/>
  <c r="J314" i="7"/>
  <c r="G317" i="10"/>
  <c r="F385" i="10"/>
  <c r="H295" i="10"/>
  <c r="F277" i="10"/>
  <c r="F617" i="10"/>
  <c r="F613" i="11"/>
  <c r="F668" i="11"/>
  <c r="F672" i="10"/>
  <c r="F542" i="11"/>
  <c r="F546" i="10"/>
  <c r="H367" i="10"/>
  <c r="H607" i="11"/>
  <c r="H611" i="10"/>
  <c r="H420" i="11"/>
  <c r="H424" i="10"/>
  <c r="F751" i="10"/>
  <c r="F747" i="11"/>
  <c r="F404" i="10"/>
  <c r="F400" i="11"/>
  <c r="F700" i="11"/>
  <c r="F704" i="10"/>
  <c r="J50" i="7"/>
  <c r="K473" i="11"/>
  <c r="H474" i="7"/>
  <c r="H273" i="10"/>
  <c r="F702" i="11"/>
  <c r="F706" i="10"/>
  <c r="H613" i="11"/>
  <c r="H617" i="10"/>
  <c r="H272" i="10"/>
  <c r="H661" i="11"/>
  <c r="H665" i="10"/>
  <c r="H663" i="11"/>
  <c r="H667" i="10"/>
  <c r="F696" i="11"/>
  <c r="F700" i="10"/>
  <c r="AC736" i="11"/>
  <c r="F740" i="10"/>
  <c r="F736" i="11"/>
  <c r="H249" i="10"/>
  <c r="F488" i="11"/>
  <c r="F492" i="10"/>
  <c r="H271" i="10"/>
  <c r="H669" i="11"/>
  <c r="H673" i="10"/>
  <c r="H471" i="11"/>
  <c r="H475" i="10"/>
  <c r="H728" i="11"/>
  <c r="H732" i="10"/>
  <c r="H660" i="11"/>
  <c r="H664" i="10"/>
  <c r="H565" i="11"/>
  <c r="H569" i="10"/>
  <c r="H202" i="10"/>
  <c r="F251" i="10"/>
  <c r="H375" i="10"/>
  <c r="H573" i="10"/>
  <c r="H569" i="11"/>
  <c r="H266" i="10"/>
  <c r="F399" i="11"/>
  <c r="F403" i="10"/>
  <c r="F726" i="11"/>
  <c r="F730" i="10"/>
  <c r="H751" i="11"/>
  <c r="H755" i="10"/>
  <c r="H666" i="10"/>
  <c r="H662" i="11"/>
  <c r="F445" i="11"/>
  <c r="F449" i="10"/>
  <c r="H275" i="10"/>
  <c r="H347" i="10"/>
  <c r="H664" i="11"/>
  <c r="H668" i="10"/>
  <c r="H596" i="11"/>
  <c r="H600" i="10"/>
  <c r="F196" i="10"/>
  <c r="F750" i="11"/>
  <c r="F754" i="10"/>
  <c r="F673" i="11"/>
  <c r="F677" i="10"/>
  <c r="F414" i="11"/>
  <c r="F418" i="10"/>
  <c r="F187" i="10"/>
  <c r="F632" i="11"/>
  <c r="F636" i="10"/>
  <c r="H248" i="10"/>
  <c r="H376" i="10"/>
  <c r="H603" i="11"/>
  <c r="H607" i="10"/>
  <c r="H222" i="10"/>
  <c r="G574" i="10"/>
  <c r="J571" i="7"/>
  <c r="G570" i="11"/>
  <c r="AL17" i="11"/>
  <c r="H722" i="10"/>
  <c r="H718" i="11"/>
  <c r="H515" i="11"/>
  <c r="H519" i="10"/>
  <c r="H537" i="11"/>
  <c r="H541" i="10"/>
  <c r="H550" i="10"/>
  <c r="H546" i="11"/>
  <c r="F456" i="11"/>
  <c r="F460" i="10"/>
  <c r="H659" i="11"/>
  <c r="H663" i="10"/>
  <c r="G562" i="11"/>
  <c r="J563" i="7"/>
  <c r="G566" i="10"/>
  <c r="H692" i="10"/>
  <c r="H688" i="11"/>
  <c r="F748" i="11"/>
  <c r="F752" i="10"/>
  <c r="F332" i="10"/>
  <c r="F479" i="11"/>
  <c r="F483" i="10"/>
  <c r="G189" i="10"/>
  <c r="J186" i="7"/>
  <c r="H266" i="7"/>
  <c r="H386" i="7"/>
  <c r="F385" i="11" s="1"/>
  <c r="H395" i="7"/>
  <c r="H587" i="7"/>
  <c r="F586" i="11" s="1"/>
  <c r="F492" i="11"/>
  <c r="F496" i="10"/>
  <c r="H239" i="10"/>
  <c r="H574" i="11"/>
  <c r="H578" i="10"/>
  <c r="F553" i="11"/>
  <c r="F557" i="10"/>
  <c r="H175" i="10"/>
  <c r="H399" i="11"/>
  <c r="H403" i="10"/>
  <c r="H548" i="11"/>
  <c r="H552" i="10"/>
  <c r="F236" i="10"/>
  <c r="F320" i="10"/>
  <c r="F348" i="10"/>
  <c r="G618" i="11"/>
  <c r="J619" i="7"/>
  <c r="G622" i="10"/>
  <c r="G470" i="10"/>
  <c r="G466" i="11"/>
  <c r="J467" i="7"/>
  <c r="G426" i="11"/>
  <c r="J427" i="7"/>
  <c r="G430" i="10"/>
  <c r="J58" i="7"/>
  <c r="G237" i="10"/>
  <c r="J234" i="7"/>
  <c r="F452" i="11"/>
  <c r="F456" i="10"/>
  <c r="H184" i="10"/>
  <c r="H388" i="11"/>
  <c r="H392" i="10"/>
  <c r="H307" i="10"/>
  <c r="H436" i="10"/>
  <c r="H432" i="11"/>
  <c r="F652" i="11"/>
  <c r="F656" i="10"/>
  <c r="F364" i="10"/>
  <c r="AC598" i="11"/>
  <c r="F598" i="11"/>
  <c r="F602" i="10"/>
  <c r="H727" i="11"/>
  <c r="H731" i="10"/>
  <c r="H377" i="10"/>
  <c r="H694" i="11"/>
  <c r="H698" i="10"/>
  <c r="F684" i="11"/>
  <c r="F688" i="10"/>
  <c r="H319" i="10"/>
  <c r="F393" i="10"/>
  <c r="F389" i="11"/>
  <c r="H589" i="11"/>
  <c r="H593" i="10"/>
  <c r="H652" i="11"/>
  <c r="H656" i="10"/>
  <c r="H364" i="10"/>
  <c r="H740" i="11"/>
  <c r="H744" i="10"/>
  <c r="G393" i="11"/>
  <c r="J394" i="7"/>
  <c r="G397" i="10"/>
  <c r="J347" i="7"/>
  <c r="G350" i="10"/>
  <c r="J194" i="7"/>
  <c r="G197" i="10"/>
  <c r="H567" i="11"/>
  <c r="H571" i="10"/>
  <c r="H428" i="11"/>
  <c r="H432" i="10"/>
  <c r="H335" i="10"/>
  <c r="H710" i="11"/>
  <c r="H714" i="10"/>
  <c r="H651" i="11"/>
  <c r="H655" i="10"/>
  <c r="H496" i="11"/>
  <c r="H500" i="10"/>
  <c r="H630" i="11"/>
  <c r="H634" i="10"/>
  <c r="F420" i="10"/>
  <c r="F416" i="11"/>
  <c r="H169" i="10"/>
  <c r="F240" i="10"/>
  <c r="F649" i="11"/>
  <c r="F653" i="10"/>
  <c r="F447" i="11"/>
  <c r="F451" i="10"/>
  <c r="H464" i="11"/>
  <c r="H468" i="10"/>
  <c r="H729" i="10"/>
  <c r="H725" i="11"/>
  <c r="F211" i="10"/>
  <c r="H291" i="10"/>
  <c r="H247" i="10"/>
  <c r="H640" i="11"/>
  <c r="H644" i="10"/>
  <c r="H644" i="11"/>
  <c r="H648" i="10"/>
  <c r="H499" i="11"/>
  <c r="H503" i="10"/>
  <c r="F591" i="11"/>
  <c r="F595" i="10"/>
  <c r="F292" i="10"/>
  <c r="F629" i="10"/>
  <c r="F625" i="11"/>
  <c r="F257" i="10"/>
  <c r="H224" i="10"/>
  <c r="H444" i="10"/>
  <c r="H440" i="11"/>
  <c r="H552" i="11"/>
  <c r="H556" i="10"/>
  <c r="H676" i="10"/>
  <c r="H672" i="11"/>
  <c r="F660" i="11"/>
  <c r="F664" i="10"/>
  <c r="J330" i="7"/>
  <c r="G333" i="10"/>
  <c r="J362" i="7"/>
  <c r="G365" i="10"/>
  <c r="G706" i="11"/>
  <c r="J707" i="7"/>
  <c r="G710" i="10"/>
  <c r="J202" i="7"/>
  <c r="G205" i="10"/>
  <c r="F541" i="11"/>
  <c r="F545" i="10"/>
  <c r="H260" i="10"/>
  <c r="H214" i="10"/>
  <c r="H652" i="10"/>
  <c r="H648" i="11"/>
  <c r="H378" i="10"/>
  <c r="H330" i="10"/>
  <c r="G486" i="10"/>
  <c r="G482" i="11"/>
  <c r="J483" i="7"/>
  <c r="J451" i="7"/>
  <c r="G450" i="11"/>
  <c r="G454" i="10"/>
  <c r="H156" i="10"/>
  <c r="H715" i="11"/>
  <c r="H719" i="10"/>
  <c r="H527" i="10"/>
  <c r="H523" i="11"/>
  <c r="H207" i="10"/>
  <c r="H590" i="11"/>
  <c r="H594" i="10"/>
  <c r="J178" i="7"/>
  <c r="G181" i="10"/>
  <c r="F417" i="10"/>
  <c r="F413" i="11"/>
  <c r="F517" i="11"/>
  <c r="F521" i="10"/>
  <c r="F720" i="10"/>
  <c r="F716" i="11"/>
  <c r="J122" i="7"/>
  <c r="F288" i="10"/>
  <c r="H545" i="10"/>
  <c r="H541" i="11"/>
  <c r="H463" i="11"/>
  <c r="H467" i="10"/>
  <c r="F384" i="10"/>
  <c r="F412" i="10"/>
  <c r="F408" i="11"/>
  <c r="H278" i="10"/>
  <c r="H288" i="10"/>
  <c r="H605" i="11"/>
  <c r="H609" i="10"/>
  <c r="H357" i="10"/>
  <c r="H505" i="11"/>
  <c r="H509" i="10"/>
  <c r="F470" i="11"/>
  <c r="F474" i="10"/>
  <c r="H665" i="11"/>
  <c r="H669" i="10"/>
  <c r="G422" i="10"/>
  <c r="G418" i="11"/>
  <c r="J419" i="7"/>
  <c r="H435" i="10"/>
  <c r="H431" i="11"/>
  <c r="H455" i="11"/>
  <c r="H459" i="10"/>
  <c r="H414" i="11"/>
  <c r="H418" i="10"/>
  <c r="F718" i="11"/>
  <c r="F722" i="10"/>
  <c r="H731" i="11"/>
  <c r="H735" i="10"/>
  <c r="H602" i="11"/>
  <c r="H606" i="10"/>
  <c r="G718" i="10"/>
  <c r="J715" i="7"/>
  <c r="G714" i="11"/>
  <c r="J339" i="7"/>
  <c r="G342" i="10"/>
  <c r="H689" i="10"/>
  <c r="H685" i="11"/>
  <c r="F307" i="10"/>
  <c r="H487" i="10"/>
  <c r="H483" i="11"/>
  <c r="H635" i="10"/>
  <c r="H631" i="11"/>
  <c r="H462" i="11"/>
  <c r="H466" i="10"/>
  <c r="H424" i="11"/>
  <c r="H428" i="10"/>
  <c r="J114" i="7"/>
  <c r="H332" i="10"/>
  <c r="H281" i="10"/>
  <c r="F589" i="11"/>
  <c r="F593" i="10"/>
  <c r="H536" i="10"/>
  <c r="H532" i="11"/>
  <c r="F259" i="10"/>
  <c r="H242" i="10"/>
  <c r="H475" i="11"/>
  <c r="H479" i="10"/>
  <c r="H513" i="10"/>
  <c r="H509" i="11"/>
  <c r="F676" i="11"/>
  <c r="F680" i="10"/>
  <c r="H170" i="10"/>
  <c r="H599" i="11"/>
  <c r="H603" i="10"/>
  <c r="K457" i="11"/>
  <c r="H458" i="7"/>
  <c r="H300" i="10"/>
  <c r="G530" i="11"/>
  <c r="J531" i="7"/>
  <c r="G534" i="10"/>
  <c r="H276" i="10"/>
  <c r="H387" i="10"/>
  <c r="F524" i="10"/>
  <c r="F520" i="11"/>
  <c r="H518" i="11"/>
  <c r="H522" i="10"/>
  <c r="H461" i="11"/>
  <c r="H465" i="10"/>
  <c r="AC572" i="11"/>
  <c r="F572" i="11"/>
  <c r="F576" i="10"/>
  <c r="F478" i="11"/>
  <c r="F482" i="10"/>
  <c r="G662" i="10"/>
  <c r="G658" i="11"/>
  <c r="J659" i="7"/>
  <c r="H501" i="10"/>
  <c r="H497" i="11"/>
  <c r="H477" i="11"/>
  <c r="H481" i="10"/>
  <c r="H162" i="10"/>
  <c r="H572" i="11"/>
  <c r="H576" i="10"/>
  <c r="H478" i="11"/>
  <c r="H482" i="10"/>
  <c r="K745" i="11"/>
  <c r="H746" i="7"/>
  <c r="H735" i="11"/>
  <c r="H739" i="10"/>
  <c r="H346" i="10"/>
  <c r="H598" i="11"/>
  <c r="H602" i="10"/>
  <c r="F597" i="11"/>
  <c r="F601" i="10"/>
  <c r="J523" i="7"/>
  <c r="G526" i="10"/>
  <c r="G522" i="11"/>
  <c r="H752" i="11"/>
  <c r="H756" i="10"/>
  <c r="H217" i="10"/>
  <c r="H298" i="10"/>
  <c r="F272" i="10"/>
  <c r="H240" i="10"/>
  <c r="H336" i="10"/>
  <c r="G738" i="11"/>
  <c r="J739" i="7"/>
  <c r="G742" i="10"/>
  <c r="G521" i="11"/>
  <c r="J522" i="7"/>
  <c r="G525" i="10"/>
  <c r="H402" i="10"/>
  <c r="H398" i="11"/>
  <c r="H591" i="11"/>
  <c r="H595" i="10"/>
  <c r="H210" i="7"/>
  <c r="H151" i="10"/>
  <c r="H435" i="11"/>
  <c r="H439" i="10"/>
  <c r="H623" i="11"/>
  <c r="H627" i="10"/>
  <c r="F429" i="11"/>
  <c r="F433" i="10"/>
  <c r="F639" i="11"/>
  <c r="F643" i="10"/>
  <c r="F312" i="10"/>
  <c r="H161" i="10"/>
  <c r="H201" i="10"/>
  <c r="H587" i="11"/>
  <c r="H591" i="10"/>
  <c r="H381" i="10"/>
  <c r="F656" i="11"/>
  <c r="F660" i="10"/>
  <c r="F262" i="10"/>
  <c r="H58" i="7"/>
  <c r="H198" i="10"/>
  <c r="H748" i="11"/>
  <c r="H752" i="10"/>
  <c r="H654" i="11"/>
  <c r="H658" i="10"/>
  <c r="F195" i="10"/>
  <c r="H433" i="10"/>
  <c r="H429" i="11"/>
  <c r="H265" i="10"/>
  <c r="H695" i="10"/>
  <c r="H691" i="11"/>
  <c r="H502" i="11"/>
  <c r="H506" i="10"/>
  <c r="H331" i="10"/>
  <c r="H306" i="10"/>
  <c r="F508" i="10"/>
  <c r="F504" i="11"/>
  <c r="F354" i="10"/>
  <c r="H167" i="10"/>
  <c r="H159" i="10"/>
  <c r="H158" i="10"/>
  <c r="H303" i="10"/>
  <c r="H638" i="11"/>
  <c r="H642" i="10"/>
  <c r="H566" i="11"/>
  <c r="H570" i="10"/>
  <c r="H152" i="10"/>
  <c r="H320" i="10"/>
  <c r="J386" i="7"/>
  <c r="G389" i="10"/>
  <c r="G385" i="11"/>
  <c r="J242" i="7"/>
  <c r="G245" i="10"/>
  <c r="H635" i="11"/>
  <c r="H639" i="10"/>
  <c r="H406" i="11"/>
  <c r="H410" i="10"/>
  <c r="H708" i="11"/>
  <c r="H712" i="10"/>
  <c r="H601" i="11"/>
  <c r="H605" i="10"/>
  <c r="F301" i="10"/>
  <c r="F630" i="11"/>
  <c r="F634" i="10"/>
  <c r="H480" i="11"/>
  <c r="H484" i="10"/>
  <c r="H397" i="11"/>
  <c r="H401" i="10"/>
  <c r="F757" i="10"/>
  <c r="F753" i="11"/>
  <c r="F228" i="10"/>
  <c r="F536" i="11"/>
  <c r="F540" i="10"/>
  <c r="F725" i="11"/>
  <c r="F729" i="10"/>
  <c r="F644" i="11"/>
  <c r="F648" i="10"/>
  <c r="H719" i="11"/>
  <c r="H723" i="10"/>
  <c r="H345" i="10"/>
  <c r="H280" i="10"/>
  <c r="H290" i="10"/>
  <c r="H494" i="11"/>
  <c r="H498" i="10"/>
  <c r="H301" i="10"/>
  <c r="H325" i="10"/>
  <c r="F697" i="11"/>
  <c r="F701" i="10"/>
  <c r="H218" i="10"/>
  <c r="H755" i="11"/>
  <c r="H759" i="10"/>
  <c r="H349" i="10"/>
  <c r="H621" i="11"/>
  <c r="H625" i="10"/>
  <c r="G457" i="11"/>
  <c r="G461" i="10"/>
  <c r="J458" i="7"/>
  <c r="J283" i="7"/>
  <c r="G286" i="10"/>
  <c r="F283" i="10"/>
  <c r="H344" i="10"/>
  <c r="H370" i="10"/>
  <c r="F615" i="11"/>
  <c r="F619" i="10"/>
  <c r="F378" i="10"/>
  <c r="F711" i="11"/>
  <c r="F715" i="10"/>
  <c r="F749" i="11"/>
  <c r="F753" i="10"/>
  <c r="H176" i="10"/>
  <c r="H359" i="10"/>
  <c r="F249" i="10"/>
  <c r="H379" i="10"/>
  <c r="H423" i="11"/>
  <c r="H427" i="10"/>
  <c r="F616" i="11"/>
  <c r="F620" i="10"/>
  <c r="F330" i="10"/>
  <c r="F501" i="11"/>
  <c r="F505" i="10"/>
  <c r="F734" i="11"/>
  <c r="F738" i="10"/>
  <c r="H202" i="7"/>
  <c r="F201" i="11" s="1"/>
  <c r="H211" i="10"/>
  <c r="H620" i="11"/>
  <c r="H624" i="10"/>
  <c r="H277" i="10"/>
  <c r="H456" i="11"/>
  <c r="H460" i="10"/>
  <c r="H696" i="10"/>
  <c r="H692" i="11"/>
  <c r="H425" i="11"/>
  <c r="H429" i="10"/>
  <c r="F275" i="10"/>
  <c r="F356" i="10"/>
  <c r="F353" i="10"/>
  <c r="F573" i="10"/>
  <c r="F569" i="11"/>
  <c r="F612" i="10"/>
  <c r="F608" i="11"/>
  <c r="H616" i="11"/>
  <c r="H620" i="10"/>
  <c r="H562" i="10"/>
  <c r="H558" i="11"/>
  <c r="H419" i="10"/>
  <c r="H415" i="11"/>
  <c r="H274" i="10"/>
  <c r="H193" i="10"/>
  <c r="H577" i="11"/>
  <c r="H581" i="10"/>
  <c r="H360" i="10"/>
  <c r="H650" i="11"/>
  <c r="H654" i="10"/>
  <c r="H178" i="7"/>
  <c r="F177" i="11" s="1"/>
  <c r="F487" i="11"/>
  <c r="F491" i="10"/>
  <c r="F460" i="11"/>
  <c r="F464" i="10"/>
  <c r="F548" i="11"/>
  <c r="F552" i="10"/>
  <c r="AC461" i="11"/>
  <c r="F461" i="11"/>
  <c r="F465" i="10"/>
  <c r="H742" i="11"/>
  <c r="H746" i="10"/>
  <c r="H244" i="10"/>
  <c r="H517" i="11"/>
  <c r="H521" i="10"/>
  <c r="F473" i="10"/>
  <c r="F469" i="11"/>
  <c r="H556" i="11"/>
  <c r="H560" i="10"/>
  <c r="J52" i="7"/>
  <c r="H356" i="10"/>
  <c r="H268" i="10"/>
  <c r="H636" i="11"/>
  <c r="H640" i="10"/>
  <c r="H322" i="10"/>
  <c r="H502" i="10"/>
  <c r="H498" i="11"/>
  <c r="H619" i="11"/>
  <c r="H623" i="10"/>
  <c r="H576" i="11"/>
  <c r="H580" i="10"/>
  <c r="F637" i="10"/>
  <c r="F633" i="11"/>
  <c r="F321" i="10"/>
  <c r="F678" i="11"/>
  <c r="F682" i="10"/>
  <c r="G707" i="11"/>
  <c r="J708" i="7"/>
  <c r="G711" i="10"/>
  <c r="H196" i="10"/>
  <c r="H754" i="10"/>
  <c r="H750" i="11"/>
  <c r="H634" i="11"/>
  <c r="H638" i="10"/>
  <c r="F340" i="10"/>
  <c r="H729" i="11"/>
  <c r="H733" i="10"/>
  <c r="G545" i="11"/>
  <c r="J546" i="7"/>
  <c r="G549" i="10"/>
  <c r="J683" i="7"/>
  <c r="G686" i="10"/>
  <c r="G682" i="11"/>
  <c r="H340" i="10"/>
  <c r="J299" i="7"/>
  <c r="G302" i="10"/>
  <c r="H588" i="10"/>
  <c r="H584" i="11"/>
  <c r="H353" i="10"/>
  <c r="H617" i="11"/>
  <c r="H621" i="10"/>
  <c r="H488" i="11"/>
  <c r="H492" i="10"/>
  <c r="H299" i="10"/>
  <c r="H608" i="11"/>
  <c r="H612" i="10"/>
  <c r="H614" i="10"/>
  <c r="H610" i="11"/>
  <c r="F424" i="11"/>
  <c r="F428" i="10"/>
  <c r="J267" i="7"/>
  <c r="G270" i="10"/>
  <c r="H580" i="11"/>
  <c r="H584" i="10"/>
  <c r="F268" i="10"/>
  <c r="H52" i="7"/>
  <c r="F361" i="10"/>
  <c r="H263" i="10"/>
  <c r="H343" i="10"/>
  <c r="H243" i="10"/>
  <c r="H408" i="11"/>
  <c r="H412" i="10"/>
  <c r="H610" i="10"/>
  <c r="H606" i="11"/>
  <c r="H528" i="11"/>
  <c r="H532" i="10"/>
  <c r="G674" i="11"/>
  <c r="J675" i="7"/>
  <c r="G678" i="10"/>
  <c r="F171" i="10"/>
  <c r="K707" i="11"/>
  <c r="H708" i="7"/>
  <c r="F645" i="11"/>
  <c r="F649" i="10"/>
  <c r="H171" i="10"/>
  <c r="F212" i="10"/>
  <c r="F701" i="11"/>
  <c r="F705" i="10"/>
  <c r="K682" i="11"/>
  <c r="H683" i="7"/>
  <c r="H164" i="10"/>
  <c r="G722" i="11"/>
  <c r="J723" i="7"/>
  <c r="G726" i="10"/>
  <c r="H758" i="10"/>
  <c r="H754" i="11"/>
  <c r="G746" i="11"/>
  <c r="J747" i="7"/>
  <c r="G750" i="10"/>
  <c r="H624" i="11"/>
  <c r="H628" i="10"/>
  <c r="H219" i="10"/>
  <c r="H581" i="11"/>
  <c r="H585" i="10"/>
  <c r="F392" i="11"/>
  <c r="F396" i="10"/>
  <c r="H251" i="10"/>
  <c r="F466" i="10"/>
  <c r="F462" i="11"/>
  <c r="F518" i="11"/>
  <c r="F522" i="10"/>
  <c r="F493" i="11"/>
  <c r="F497" i="10"/>
  <c r="F315" i="10"/>
  <c r="H392" i="11"/>
  <c r="H396" i="10"/>
  <c r="F322" i="10"/>
  <c r="F519" i="11"/>
  <c r="F523" i="10"/>
  <c r="F357" i="10"/>
  <c r="H642" i="11"/>
  <c r="H646" i="10"/>
  <c r="F276" i="10"/>
  <c r="F516" i="11"/>
  <c r="F520" i="10"/>
  <c r="H204" i="10"/>
  <c r="H316" i="10"/>
  <c r="H373" i="10"/>
  <c r="H499" i="10"/>
  <c r="H495" i="11"/>
  <c r="H282" i="10"/>
  <c r="F225" i="10"/>
  <c r="F539" i="10"/>
  <c r="F535" i="11"/>
  <c r="F632" i="10"/>
  <c r="F628" i="11"/>
  <c r="J490" i="7"/>
  <c r="G493" i="10"/>
  <c r="G489" i="11"/>
  <c r="G445" i="10"/>
  <c r="G441" i="11"/>
  <c r="J442" i="7"/>
  <c r="H535" i="11"/>
  <c r="H539" i="10"/>
  <c r="H633" i="11"/>
  <c r="H637" i="10"/>
  <c r="H380" i="10"/>
  <c r="H632" i="10"/>
  <c r="H628" i="11"/>
  <c r="J515" i="7"/>
  <c r="G518" i="10"/>
  <c r="G514" i="11"/>
  <c r="G401" i="11"/>
  <c r="J402" i="7"/>
  <c r="G405" i="10"/>
  <c r="H723" i="11"/>
  <c r="H727" i="10"/>
  <c r="H559" i="10"/>
  <c r="H555" i="11"/>
  <c r="J106" i="7"/>
  <c r="J235" i="7"/>
  <c r="G238" i="10"/>
  <c r="H410" i="11"/>
  <c r="H414" i="10"/>
  <c r="H6" i="10"/>
  <c r="H2" i="11"/>
  <c r="AC712" i="11"/>
  <c r="AC546" i="11"/>
  <c r="F482" i="11"/>
  <c r="AC421" i="11"/>
  <c r="AC538" i="11"/>
  <c r="AC449" i="11"/>
  <c r="AC491" i="11"/>
  <c r="AC650" i="11"/>
  <c r="AC698" i="11"/>
  <c r="AC527" i="11"/>
  <c r="AC695" i="11"/>
  <c r="AC423" i="11"/>
  <c r="AC384" i="11"/>
  <c r="AC565" i="11"/>
  <c r="AC754" i="11"/>
  <c r="AC523" i="11"/>
  <c r="AC626" i="11"/>
  <c r="AC427" i="11"/>
  <c r="F401" i="11"/>
  <c r="AC733" i="11"/>
  <c r="AC395" i="11"/>
  <c r="AC745" i="11"/>
  <c r="AC483" i="11"/>
  <c r="AC540" i="11"/>
  <c r="AC451" i="11"/>
  <c r="AC723" i="11"/>
  <c r="AC693" i="11"/>
  <c r="AC685" i="11"/>
  <c r="AC619" i="11"/>
  <c r="AC610" i="11"/>
  <c r="AC425" i="11"/>
  <c r="AC627" i="11"/>
  <c r="AC502" i="11"/>
  <c r="AC611" i="11"/>
  <c r="AC430" i="11"/>
  <c r="F641" i="11"/>
  <c r="AC640" i="11"/>
  <c r="AC643" i="11"/>
  <c r="AC617" i="11"/>
  <c r="AC705" i="11"/>
  <c r="AC457" i="11"/>
  <c r="AC659" i="11"/>
  <c r="AC646" i="11"/>
  <c r="AC612" i="11"/>
  <c r="AC561" i="11"/>
  <c r="AC690" i="11"/>
  <c r="AC455" i="11"/>
  <c r="AC537" i="11"/>
  <c r="AC680" i="11"/>
  <c r="AC403" i="11"/>
  <c r="AC494" i="11"/>
  <c r="AC498" i="11"/>
  <c r="AC387" i="11"/>
  <c r="AC562" i="11"/>
  <c r="AC601" i="11"/>
  <c r="AC467" i="11"/>
  <c r="AC534" i="11"/>
  <c r="AC506" i="11"/>
  <c r="AC563" i="11"/>
  <c r="AC571" i="11"/>
  <c r="AC647" i="11"/>
  <c r="AC739" i="11"/>
  <c r="AC441" i="11"/>
  <c r="AC603" i="11"/>
  <c r="AC459" i="11"/>
  <c r="AC499" i="11"/>
  <c r="AC744" i="11"/>
  <c r="AC2" i="11"/>
  <c r="AC683" i="11"/>
  <c r="AC407" i="11"/>
  <c r="AC694" i="11"/>
  <c r="AC665" i="11"/>
  <c r="AC475" i="11"/>
  <c r="AC595" i="11"/>
  <c r="AC602" i="11"/>
  <c r="AC508" i="11"/>
  <c r="AC473" i="11"/>
  <c r="AC564" i="11"/>
  <c r="AC708" i="11"/>
  <c r="AC587" i="11"/>
  <c r="AC411" i="11"/>
  <c r="AC555" i="11"/>
  <c r="AC606" i="11"/>
  <c r="AC510" i="11"/>
  <c r="AC531" i="11"/>
  <c r="AC657" i="11"/>
  <c r="F458" i="11"/>
  <c r="AC620" i="11"/>
  <c r="AC539" i="11"/>
  <c r="AC704" i="11"/>
  <c r="AC463" i="11"/>
  <c r="AC577" i="11"/>
  <c r="AC515" i="11"/>
  <c r="AC642" i="11"/>
  <c r="AC435" i="11"/>
  <c r="AC439" i="11"/>
  <c r="AC682" i="11"/>
  <c r="AC629" i="11"/>
  <c r="AC622" i="11"/>
  <c r="AC755" i="11"/>
  <c r="AC410" i="11"/>
  <c r="AC741" i="11"/>
  <c r="AC729" i="11"/>
  <c r="AC419" i="11"/>
  <c r="AC584" i="11"/>
  <c r="AC444" i="11"/>
  <c r="AC675" i="11"/>
  <c r="AC443" i="11"/>
  <c r="AC681" i="11"/>
  <c r="AC454" i="11"/>
  <c r="AC669" i="11"/>
  <c r="AC390" i="11"/>
  <c r="AC634" i="11"/>
  <c r="AC667" i="11"/>
  <c r="AC707" i="11"/>
  <c r="AC623" i="11"/>
  <c r="AC671" i="11"/>
  <c r="AC496" i="11"/>
  <c r="AC579" i="11"/>
  <c r="AC730" i="11"/>
  <c r="AC614" i="11"/>
  <c r="AC505" i="11"/>
  <c r="AC417" i="11"/>
  <c r="AC635" i="11"/>
  <c r="AC434" i="11"/>
  <c r="AC507" i="11"/>
  <c r="AC558" i="11"/>
  <c r="AC651" i="11"/>
  <c r="AC438" i="11"/>
  <c r="AC636" i="11"/>
  <c r="AC581" i="11"/>
  <c r="AC721" i="11"/>
  <c r="AC547" i="11"/>
  <c r="AC484" i="11"/>
  <c r="AC402" i="11"/>
  <c r="AC691" i="11"/>
  <c r="F342" i="10"/>
  <c r="F405" i="10"/>
  <c r="F246" i="10"/>
  <c r="F486" i="10"/>
  <c r="F197" i="10"/>
  <c r="F522" i="11"/>
  <c r="F526" i="10"/>
  <c r="F517" i="10"/>
  <c r="F513" i="11"/>
  <c r="F521" i="11"/>
  <c r="F525" i="10"/>
  <c r="F678" i="10"/>
  <c r="F674" i="11"/>
  <c r="F418" i="11"/>
  <c r="F422" i="10"/>
  <c r="F594" i="11"/>
  <c r="F598" i="10"/>
  <c r="F350" i="10"/>
  <c r="F706" i="11"/>
  <c r="F710" i="10"/>
  <c r="F450" i="11"/>
  <c r="F454" i="10"/>
  <c r="F489" i="11"/>
  <c r="F493" i="10"/>
  <c r="F409" i="11"/>
  <c r="F413" i="10"/>
  <c r="F545" i="11"/>
  <c r="F549" i="10"/>
  <c r="F750" i="10"/>
  <c r="F746" i="11"/>
  <c r="F714" i="11"/>
  <c r="F718" i="10"/>
  <c r="F609" i="11"/>
  <c r="F613" i="10"/>
  <c r="F662" i="10"/>
  <c r="F658" i="11"/>
  <c r="F397" i="10"/>
  <c r="F393" i="11"/>
  <c r="F737" i="11"/>
  <c r="F741" i="10"/>
  <c r="F554" i="11"/>
  <c r="F558" i="10"/>
  <c r="F317" i="10"/>
  <c r="F578" i="11"/>
  <c r="F582" i="10"/>
  <c r="F365" i="10"/>
  <c r="F474" i="11"/>
  <c r="F478" i="10"/>
  <c r="F593" i="11"/>
  <c r="F597" i="10"/>
  <c r="F514" i="11"/>
  <c r="F518" i="10"/>
  <c r="F722" i="11"/>
  <c r="F726" i="10"/>
  <c r="F302" i="10"/>
  <c r="F618" i="11"/>
  <c r="F622" i="10"/>
  <c r="F389" i="10"/>
  <c r="F394" i="11"/>
  <c r="F398" i="10"/>
  <c r="F529" i="11"/>
  <c r="F533" i="10"/>
  <c r="F466" i="11"/>
  <c r="F470" i="10"/>
  <c r="F426" i="11"/>
  <c r="F430" i="10"/>
  <c r="F585" i="11"/>
  <c r="F589" i="10"/>
  <c r="F310" i="10"/>
  <c r="F469" i="10"/>
  <c r="F465" i="11"/>
  <c r="F366" i="10"/>
  <c r="F574" i="10"/>
  <c r="F570" i="11"/>
  <c r="F666" i="11"/>
  <c r="F670" i="10"/>
  <c r="F326" i="10"/>
  <c r="F390" i="10"/>
  <c r="F386" i="11"/>
  <c r="F333" i="10"/>
  <c r="F738" i="11"/>
  <c r="F742" i="10"/>
  <c r="F374" i="10"/>
  <c r="F446" i="10"/>
  <c r="F442" i="11"/>
  <c r="F490" i="11"/>
  <c r="F494" i="10"/>
  <c r="F270" i="10"/>
  <c r="F238" i="10"/>
  <c r="F285" i="10"/>
  <c r="F293" i="10"/>
  <c r="F294" i="10"/>
  <c r="F245" i="10"/>
  <c r="F237" i="10"/>
  <c r="F230" i="10"/>
  <c r="F253" i="10"/>
  <c r="AP7" i="11"/>
  <c r="AQ11" i="11"/>
  <c r="F89" i="11" l="1"/>
  <c r="F93" i="10"/>
  <c r="F286" i="10"/>
  <c r="F51" i="11"/>
  <c r="F55" i="10"/>
  <c r="F113" i="11"/>
  <c r="F117" i="10"/>
  <c r="F16" i="11"/>
  <c r="F20" i="10"/>
  <c r="F24" i="11"/>
  <c r="F28" i="10"/>
  <c r="F57" i="11"/>
  <c r="F61" i="10"/>
  <c r="F8" i="11"/>
  <c r="F12" i="10"/>
  <c r="F105" i="11"/>
  <c r="F109" i="10"/>
  <c r="F34" i="11"/>
  <c r="F38" i="10"/>
  <c r="F269" i="10"/>
  <c r="F265" i="11"/>
  <c r="F40" i="11"/>
  <c r="F44" i="10"/>
  <c r="F213" i="10"/>
  <c r="F209" i="11"/>
  <c r="B24" i="14"/>
  <c r="A24" i="14"/>
  <c r="C24" i="14" s="1"/>
  <c r="A9" i="14"/>
  <c r="B9" i="14"/>
  <c r="B3" i="14"/>
  <c r="A3" i="14"/>
  <c r="X3" i="7"/>
  <c r="F713" i="11"/>
  <c r="F318" i="10"/>
  <c r="F189" i="10"/>
  <c r="H270" i="10"/>
  <c r="H525" i="10"/>
  <c r="H521" i="11"/>
  <c r="H710" i="10"/>
  <c r="H706" i="11"/>
  <c r="F229" i="10"/>
  <c r="H613" i="10"/>
  <c r="H609" i="11"/>
  <c r="F434" i="11"/>
  <c r="F438" i="10"/>
  <c r="F445" i="10"/>
  <c r="F441" i="11"/>
  <c r="H374" i="10"/>
  <c r="H317" i="10"/>
  <c r="H746" i="11"/>
  <c r="H750" i="10"/>
  <c r="H674" i="11"/>
  <c r="H678" i="10"/>
  <c r="F181" i="10"/>
  <c r="H457" i="11"/>
  <c r="H461" i="10"/>
  <c r="H530" i="11"/>
  <c r="H534" i="10"/>
  <c r="H342" i="10"/>
  <c r="H618" i="11"/>
  <c r="H622" i="10"/>
  <c r="H469" i="10"/>
  <c r="H465" i="11"/>
  <c r="H358" i="10"/>
  <c r="H513" i="11"/>
  <c r="H517" i="10"/>
  <c r="H586" i="11"/>
  <c r="H590" i="10"/>
  <c r="H173" i="10"/>
  <c r="H157" i="10"/>
  <c r="H538" i="11"/>
  <c r="H542" i="10"/>
  <c r="H666" i="11"/>
  <c r="H670" i="10"/>
  <c r="H390" i="10"/>
  <c r="H386" i="11"/>
  <c r="H269" i="10"/>
  <c r="H253" i="10"/>
  <c r="H326" i="10"/>
  <c r="H686" i="10"/>
  <c r="H682" i="11"/>
  <c r="H742" i="10"/>
  <c r="H738" i="11"/>
  <c r="H365" i="10"/>
  <c r="H426" i="11"/>
  <c r="H430" i="10"/>
  <c r="H318" i="10"/>
  <c r="H446" i="10"/>
  <c r="H442" i="11"/>
  <c r="H434" i="11"/>
  <c r="H438" i="10"/>
  <c r="F165" i="10"/>
  <c r="H578" i="11"/>
  <c r="H582" i="10"/>
  <c r="H197" i="10"/>
  <c r="H246" i="10"/>
  <c r="F590" i="10"/>
  <c r="H489" i="11"/>
  <c r="H493" i="10"/>
  <c r="F711" i="10"/>
  <c r="F707" i="11"/>
  <c r="F205" i="10"/>
  <c r="H714" i="11"/>
  <c r="H718" i="10"/>
  <c r="H350" i="10"/>
  <c r="H237" i="10"/>
  <c r="H562" i="11"/>
  <c r="H566" i="10"/>
  <c r="F473" i="11"/>
  <c r="F477" i="10"/>
  <c r="H310" i="10"/>
  <c r="H261" i="10"/>
  <c r="H713" i="11"/>
  <c r="H717" i="10"/>
  <c r="H594" i="11"/>
  <c r="H598" i="10"/>
  <c r="H398" i="10"/>
  <c r="H394" i="11"/>
  <c r="H285" i="10"/>
  <c r="H406" i="10"/>
  <c r="H402" i="11"/>
  <c r="H490" i="11"/>
  <c r="H494" i="10"/>
  <c r="F686" i="10"/>
  <c r="F682" i="11"/>
  <c r="H529" i="11"/>
  <c r="H533" i="10"/>
  <c r="H302" i="10"/>
  <c r="H545" i="11"/>
  <c r="H549" i="10"/>
  <c r="H385" i="11"/>
  <c r="H389" i="10"/>
  <c r="F457" i="11"/>
  <c r="F461" i="10"/>
  <c r="H181" i="10"/>
  <c r="H205" i="10"/>
  <c r="H466" i="11"/>
  <c r="H470" i="10"/>
  <c r="H554" i="11"/>
  <c r="H558" i="10"/>
  <c r="H229" i="10"/>
  <c r="F173" i="10"/>
  <c r="H165" i="10"/>
  <c r="H597" i="10"/>
  <c r="H593" i="11"/>
  <c r="H737" i="11"/>
  <c r="H741" i="10"/>
  <c r="H707" i="11"/>
  <c r="H711" i="10"/>
  <c r="H245" i="10"/>
  <c r="F530" i="11"/>
  <c r="H514" i="11"/>
  <c r="H518" i="10"/>
  <c r="H726" i="10"/>
  <c r="H722" i="11"/>
  <c r="H658" i="11"/>
  <c r="H662" i="10"/>
  <c r="H418" i="11"/>
  <c r="H422" i="10"/>
  <c r="H454" i="10"/>
  <c r="H450" i="11"/>
  <c r="H333" i="10"/>
  <c r="H189" i="10"/>
  <c r="F261" i="10"/>
  <c r="H458" i="11"/>
  <c r="H462" i="10"/>
  <c r="H745" i="11"/>
  <c r="H749" i="10"/>
  <c r="F562" i="11"/>
  <c r="F566" i="10"/>
  <c r="H474" i="11"/>
  <c r="H478" i="10"/>
  <c r="F406" i="10"/>
  <c r="F402" i="11"/>
  <c r="H293" i="10"/>
  <c r="H413" i="10"/>
  <c r="H409" i="11"/>
  <c r="F685" i="10"/>
  <c r="F681" i="11"/>
  <c r="H401" i="11"/>
  <c r="H405" i="10"/>
  <c r="F745" i="11"/>
  <c r="F749" i="10"/>
  <c r="F358" i="10"/>
  <c r="H685" i="10"/>
  <c r="H681" i="11"/>
  <c r="H238" i="10"/>
  <c r="H441" i="11"/>
  <c r="H445" i="10"/>
  <c r="H286" i="10"/>
  <c r="H526" i="10"/>
  <c r="H522" i="11"/>
  <c r="H482" i="11"/>
  <c r="H486" i="10"/>
  <c r="H397" i="10"/>
  <c r="H393" i="11"/>
  <c r="H574" i="10"/>
  <c r="H570" i="11"/>
  <c r="H473" i="11"/>
  <c r="H477" i="10"/>
  <c r="H366" i="10"/>
  <c r="F157" i="10"/>
  <c r="H230" i="10"/>
  <c r="F538" i="11"/>
  <c r="F542" i="10"/>
  <c r="H213" i="10"/>
  <c r="H641" i="11"/>
  <c r="H645" i="10"/>
  <c r="H294" i="10"/>
  <c r="H585" i="11"/>
  <c r="H589" i="10"/>
  <c r="AC554" i="11"/>
  <c r="AC722" i="11"/>
  <c r="AC545" i="11"/>
  <c r="AC489" i="11"/>
  <c r="AC658" i="11"/>
  <c r="AC594" i="11"/>
  <c r="AC513" i="11"/>
  <c r="AC585" i="11"/>
  <c r="AC578" i="11"/>
  <c r="AC394" i="11"/>
  <c r="AC514" i="11"/>
  <c r="AC609" i="11"/>
  <c r="AC442" i="11"/>
  <c r="AC458" i="11"/>
  <c r="AC641" i="11"/>
  <c r="AC713" i="11"/>
  <c r="AC490" i="11"/>
  <c r="AC570" i="11"/>
  <c r="AC426" i="11"/>
  <c r="AC593" i="11"/>
  <c r="AC393" i="11"/>
  <c r="AC450" i="11"/>
  <c r="AC586" i="11"/>
  <c r="AC386" i="11"/>
  <c r="AC418" i="11"/>
  <c r="AC474" i="11"/>
  <c r="AC618" i="11"/>
  <c r="AC737" i="11"/>
  <c r="AC714" i="11"/>
  <c r="AC482" i="11"/>
  <c r="AC522" i="11"/>
  <c r="AC466" i="11"/>
  <c r="AC385" i="11"/>
  <c r="AC401" i="11"/>
  <c r="AC706" i="11"/>
  <c r="AC674" i="11"/>
  <c r="AC738" i="11"/>
  <c r="AC529" i="11"/>
  <c r="AC409" i="11"/>
  <c r="AC530" i="11"/>
  <c r="AC521" i="11"/>
  <c r="AC666" i="11"/>
  <c r="AC465" i="11"/>
  <c r="AC746" i="11"/>
  <c r="AS3" i="11"/>
  <c r="AT3" i="11"/>
  <c r="AT11" i="11" s="1"/>
  <c r="A18" i="14" l="1"/>
  <c r="B18" i="14"/>
  <c r="C3" i="14"/>
  <c r="D3" i="14"/>
  <c r="E3" i="14" s="1"/>
  <c r="D5" i="14"/>
  <c r="E5" i="14" s="1"/>
  <c r="C9" i="14"/>
  <c r="AO3" i="11"/>
  <c r="AO11" i="11" s="1"/>
  <c r="AN3" i="11"/>
  <c r="AN11" i="11" s="1"/>
  <c r="AU3" i="11"/>
  <c r="AS11" i="11"/>
  <c r="AU11" i="11" s="1"/>
  <c r="AL102" i="11"/>
  <c r="AV3" i="11"/>
  <c r="AV11" i="11" s="1"/>
  <c r="C18" i="14" l="1"/>
  <c r="AP11" i="11"/>
  <c r="AP3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Beney</author>
  </authors>
  <commentList>
    <comment ref="AA2" authorId="0" shapeId="0" xr:uid="{00000000-0006-0000-0100-000001000000}">
      <text/>
    </comment>
  </commentList>
</comments>
</file>

<file path=xl/sharedStrings.xml><?xml version="1.0" encoding="utf-8"?>
<sst xmlns="http://schemas.openxmlformats.org/spreadsheetml/2006/main" count="817" uniqueCount="393">
  <si>
    <t>Home</t>
  </si>
  <si>
    <t>Away</t>
  </si>
  <si>
    <t>Spread</t>
  </si>
  <si>
    <t>(Intercept)</t>
  </si>
  <si>
    <t>Predicted Spread</t>
  </si>
  <si>
    <t>Predicted Side</t>
  </si>
  <si>
    <t>W</t>
  </si>
  <si>
    <t>L</t>
  </si>
  <si>
    <t>Win %</t>
  </si>
  <si>
    <t>Total Winnings</t>
  </si>
  <si>
    <t>Correct</t>
  </si>
  <si>
    <t>Not Correct</t>
  </si>
  <si>
    <t>% Correct</t>
  </si>
  <si>
    <t>spread_home</t>
  </si>
  <si>
    <t>Side Result</t>
  </si>
  <si>
    <t>Predicted Winner Cover</t>
  </si>
  <si>
    <t>Market Side Correct</t>
  </si>
  <si>
    <t>win_pct_diff</t>
  </si>
  <si>
    <t>elo_diff</t>
  </si>
  <si>
    <t>SRS_diff</t>
  </si>
  <si>
    <t>fpi_diff</t>
  </si>
  <si>
    <t>fei_diff</t>
  </si>
  <si>
    <t>sp_plus_diff</t>
  </si>
  <si>
    <t>postgame_wp_diff</t>
  </si>
  <si>
    <t>AP_home</t>
  </si>
  <si>
    <t>AP_away</t>
  </si>
  <si>
    <t>Sum</t>
  </si>
  <si>
    <t>Absolute Difference from Prediction</t>
  </si>
  <si>
    <t>Predictive_PwrRk_diff</t>
  </si>
  <si>
    <t>Absolute Difference from Market</t>
  </si>
  <si>
    <t>Model Predicted Side</t>
  </si>
  <si>
    <t>Market Predicted Side</t>
  </si>
  <si>
    <t>Market - Winning Team Covered (Y/N)</t>
  </si>
  <si>
    <t>Model Side Correct</t>
  </si>
  <si>
    <t>Difference from Prediction</t>
  </si>
  <si>
    <t>Overall Market Correct2</t>
  </si>
  <si>
    <t>Difference from Market</t>
  </si>
  <si>
    <t>Side</t>
  </si>
  <si>
    <t>O/U 
(Does not use this tool)</t>
  </si>
  <si>
    <t>Total</t>
  </si>
  <si>
    <t>Bet</t>
  </si>
  <si>
    <t>Amount Side</t>
  </si>
  <si>
    <t>Amount Spread</t>
  </si>
  <si>
    <t>Amount O/U</t>
  </si>
  <si>
    <t>Odds Side</t>
  </si>
  <si>
    <t>Odds Spread</t>
  </si>
  <si>
    <t>Odds O/U</t>
  </si>
  <si>
    <t>Potential Payout Side</t>
  </si>
  <si>
    <t>Potenial Winnings Side</t>
  </si>
  <si>
    <t>Potential Payout Spread</t>
  </si>
  <si>
    <t>Potenial Winnings Spread</t>
  </si>
  <si>
    <t>Potential Payout O/U</t>
  </si>
  <si>
    <t>Potenial Winnings O/U</t>
  </si>
  <si>
    <t>Result (Side)</t>
  </si>
  <si>
    <t>Winnings (Side)</t>
  </si>
  <si>
    <t>Result (Spread)</t>
  </si>
  <si>
    <t>Winnings (Spread)</t>
  </si>
  <si>
    <t>Result (O/U)</t>
  </si>
  <si>
    <t>Winnings (O/U)</t>
  </si>
  <si>
    <t>Net Gain</t>
  </si>
  <si>
    <t>Record - Sides</t>
  </si>
  <si>
    <t>Record - Spread</t>
  </si>
  <si>
    <t>Overall</t>
  </si>
  <si>
    <t>Line</t>
  </si>
  <si>
    <t>Predicted Home Cover</t>
  </si>
  <si>
    <t>Model Winner Predicted Cover</t>
  </si>
  <si>
    <t>Model Spread Correct</t>
  </si>
  <si>
    <t xml:space="preserve">Actual Difference </t>
  </si>
  <si>
    <t>Spread Team</t>
  </si>
  <si>
    <t>Model - Winning Team Covers</t>
  </si>
  <si>
    <t>Win Probability</t>
  </si>
  <si>
    <t>Model Home Win Probability</t>
  </si>
  <si>
    <t>Probability</t>
  </si>
  <si>
    <t>Proabability Predicted Side</t>
  </si>
  <si>
    <t>Home Team Covered Market</t>
  </si>
  <si>
    <t>Home Team Covered Predicted</t>
  </si>
  <si>
    <t>Win Probability Side Correct</t>
  </si>
  <si>
    <t>Market Side Correct2</t>
  </si>
  <si>
    <t>Covered Market Spread and Market Side Correct</t>
  </si>
  <si>
    <t>Covered Model Spread and Model Side Correct</t>
  </si>
  <si>
    <t>N</t>
  </si>
  <si>
    <t>Y</t>
  </si>
  <si>
    <t>Week</t>
  </si>
  <si>
    <t>Result (Side) - Difference Model</t>
  </si>
  <si>
    <t>Result (Side) - Win Probability Model</t>
  </si>
  <si>
    <t>Winnings (Side) - Difference Model</t>
  </si>
  <si>
    <t>Winnings (Side) - Win Probability Model</t>
  </si>
  <si>
    <t>Net Gain - Difference Model</t>
  </si>
  <si>
    <t>Net Gain - Win Probability Model</t>
  </si>
  <si>
    <t>Record - Sides (Difference Model)</t>
  </si>
  <si>
    <t>Record - Sides (Win Probability Model)</t>
  </si>
  <si>
    <t>Odds Side - Difference Model</t>
  </si>
  <si>
    <t>Odds Side - Win Probability Model</t>
  </si>
  <si>
    <t>Potential Payout Side - Difference Model</t>
  </si>
  <si>
    <t>Potential Payout Side - Win Probability Model</t>
  </si>
  <si>
    <t>Potenial Winnings Side - Difference Model</t>
  </si>
  <si>
    <t>Potenial Winnings Side - Win Probability Model</t>
  </si>
  <si>
    <t>Predicted Side - Difference Model</t>
  </si>
  <si>
    <t>Predicted Side - Win Probability Model</t>
  </si>
  <si>
    <t>Cover Spread</t>
  </si>
  <si>
    <t>Market - Home Team Covers</t>
  </si>
  <si>
    <t>Market Record - Side</t>
  </si>
  <si>
    <t>Market Home Team Covers Spread</t>
  </si>
  <si>
    <t>Market - Side Correct + Home Covers Spread</t>
  </si>
  <si>
    <t>Point Differential Model Record - Cover Spread</t>
  </si>
  <si>
    <t>Win Probability Model Record - Side</t>
  </si>
  <si>
    <t>Point Differential</t>
  </si>
  <si>
    <t>Model Versus Market</t>
  </si>
  <si>
    <t>Point Differential Model Record - Side</t>
  </si>
  <si>
    <t>(Intercept)</t>
  </si>
  <si>
    <t>spread_home</t>
  </si>
  <si>
    <t>win_pct_diff</t>
  </si>
  <si>
    <t>Pwr_Rk_diff</t>
  </si>
  <si>
    <t>elo_diff</t>
  </si>
  <si>
    <t>SRS_diff</t>
  </si>
  <si>
    <t>fpi_diff</t>
  </si>
  <si>
    <t>fei_diff</t>
  </si>
  <si>
    <t>sp_plus_diff</t>
  </si>
  <si>
    <t>postgame_wp_diff</t>
  </si>
  <si>
    <t>AP_home</t>
  </si>
  <si>
    <t>AP_away</t>
  </si>
  <si>
    <t>Avg Spread Diff vs Predicted</t>
  </si>
  <si>
    <t>Avg Spread Diff vs Market</t>
  </si>
  <si>
    <t>Avg Abs Spread Diff vs Predicted</t>
  </si>
  <si>
    <t>Avg Abs. Spread Diff vs. Market</t>
  </si>
  <si>
    <t>Point Differential Model Record - Side + Cover Spread</t>
  </si>
  <si>
    <t>Team</t>
  </si>
  <si>
    <t>Conference</t>
  </si>
  <si>
    <t>Georgia</t>
  </si>
  <si>
    <t>SEC</t>
  </si>
  <si>
    <t>Oregon</t>
  </si>
  <si>
    <t>Big Ten</t>
  </si>
  <si>
    <t>Michigan</t>
  </si>
  <si>
    <t>Alabama</t>
  </si>
  <si>
    <t>Penn State</t>
  </si>
  <si>
    <t>Texas</t>
  </si>
  <si>
    <t>Notre Dame</t>
  </si>
  <si>
    <t>Ind.</t>
  </si>
  <si>
    <t>Ohio State</t>
  </si>
  <si>
    <t>Missouri</t>
  </si>
  <si>
    <t>Oklahoma</t>
  </si>
  <si>
    <t>SMU</t>
  </si>
  <si>
    <t>ACC</t>
  </si>
  <si>
    <t>LSU</t>
  </si>
  <si>
    <t>Ole Miss</t>
  </si>
  <si>
    <t>Kansas State</t>
  </si>
  <si>
    <t>Big 12</t>
  </si>
  <si>
    <t>Tennessee</t>
  </si>
  <si>
    <t>Clemson</t>
  </si>
  <si>
    <t>Texas A&amp;M</t>
  </si>
  <si>
    <t>Arizona</t>
  </si>
  <si>
    <t>Kansas</t>
  </si>
  <si>
    <t>Florida State</t>
  </si>
  <si>
    <t>Iowa State</t>
  </si>
  <si>
    <t>Memphis</t>
  </si>
  <si>
    <t>AAC</t>
  </si>
  <si>
    <t>Washington</t>
  </si>
  <si>
    <t>Appalachian State</t>
  </si>
  <si>
    <t>Sun Belt</t>
  </si>
  <si>
    <t>West Virginia</t>
  </si>
  <si>
    <t>Liberty</t>
  </si>
  <si>
    <t>C-USA</t>
  </si>
  <si>
    <t>USC</t>
  </si>
  <si>
    <t>Florida</t>
  </si>
  <si>
    <t>Virginia Tech</t>
  </si>
  <si>
    <t>TCU</t>
  </si>
  <si>
    <t>Miami</t>
  </si>
  <si>
    <t>Maryland</t>
  </si>
  <si>
    <t>Boise State</t>
  </si>
  <si>
    <t>MWC</t>
  </si>
  <si>
    <t>Oklahoma State</t>
  </si>
  <si>
    <t>UCF</t>
  </si>
  <si>
    <t>Auburn</t>
  </si>
  <si>
    <t>North Carolina</t>
  </si>
  <si>
    <t>South Alabama</t>
  </si>
  <si>
    <t>Wisconsin</t>
  </si>
  <si>
    <t>UCLA</t>
  </si>
  <si>
    <t>Duke</t>
  </si>
  <si>
    <t>Texas Tech</t>
  </si>
  <si>
    <t>Kentucky</t>
  </si>
  <si>
    <t>Troy</t>
  </si>
  <si>
    <t>Georgia Tech</t>
  </si>
  <si>
    <t>NC State</t>
  </si>
  <si>
    <t>Louisville</t>
  </si>
  <si>
    <t>Utah</t>
  </si>
  <si>
    <t>Fresno State</t>
  </si>
  <si>
    <t>Oregon State</t>
  </si>
  <si>
    <t>James Madison</t>
  </si>
  <si>
    <t>South Carolina</t>
  </si>
  <si>
    <t>Toledo</t>
  </si>
  <si>
    <t>MAC</t>
  </si>
  <si>
    <t>UT San Antonio</t>
  </si>
  <si>
    <t>South Florida</t>
  </si>
  <si>
    <t>Tulane</t>
  </si>
  <si>
    <t>Nebraska</t>
  </si>
  <si>
    <t>California</t>
  </si>
  <si>
    <t>Washington State</t>
  </si>
  <si>
    <t>Iowa</t>
  </si>
  <si>
    <t>Illinois</t>
  </si>
  <si>
    <t>UNLV</t>
  </si>
  <si>
    <t>Purdue</t>
  </si>
  <si>
    <t>Miami (OH)</t>
  </si>
  <si>
    <t>Arkansas</t>
  </si>
  <si>
    <t>Minnesota</t>
  </si>
  <si>
    <t>San José State</t>
  </si>
  <si>
    <t>Northwestern</t>
  </si>
  <si>
    <t>Houston</t>
  </si>
  <si>
    <t>Rutgers</t>
  </si>
  <si>
    <t>Boston College</t>
  </si>
  <si>
    <t>Louisiana</t>
  </si>
  <si>
    <t>Jacksonville State</t>
  </si>
  <si>
    <t>Arkansas State</t>
  </si>
  <si>
    <t>Pittsburgh</t>
  </si>
  <si>
    <t>Air Force</t>
  </si>
  <si>
    <t>Bowling Green</t>
  </si>
  <si>
    <t>Western Kentucky</t>
  </si>
  <si>
    <t>Ohio</t>
  </si>
  <si>
    <t>Baylor</t>
  </si>
  <si>
    <t>Coastal Carolina</t>
  </si>
  <si>
    <t>Wyoming</t>
  </si>
  <si>
    <t>Northern Illinois</t>
  </si>
  <si>
    <t>Mississippi State</t>
  </si>
  <si>
    <t>BYU</t>
  </si>
  <si>
    <t>UAB</t>
  </si>
  <si>
    <t>Texas State</t>
  </si>
  <si>
    <t>Colorado</t>
  </si>
  <si>
    <t>Wake Forest</t>
  </si>
  <si>
    <t>Colorado State</t>
  </si>
  <si>
    <t>Cincinnati</t>
  </si>
  <si>
    <t>Georgia Southern</t>
  </si>
  <si>
    <t>Indiana</t>
  </si>
  <si>
    <t>Middle Tennessee</t>
  </si>
  <si>
    <t>Michigan State</t>
  </si>
  <si>
    <t>Rice</t>
  </si>
  <si>
    <t>Old Dominion</t>
  </si>
  <si>
    <t>Virginia</t>
  </si>
  <si>
    <t>Georgia State</t>
  </si>
  <si>
    <t>Arizona State</t>
  </si>
  <si>
    <t>North Texas</t>
  </si>
  <si>
    <t>Syracuse</t>
  </si>
  <si>
    <t>San Diego State</t>
  </si>
  <si>
    <t>Stanford</t>
  </si>
  <si>
    <t>Marshall</t>
  </si>
  <si>
    <t>East Carolina</t>
  </si>
  <si>
    <t>Army</t>
  </si>
  <si>
    <t>Utah State</t>
  </si>
  <si>
    <t>Florida Atlantic</t>
  </si>
  <si>
    <t>New Mexico State</t>
  </si>
  <si>
    <t>Hawai'i</t>
  </si>
  <si>
    <t>Western Michigan</t>
  </si>
  <si>
    <t>Central Michigan</t>
  </si>
  <si>
    <t>Sam Houston State</t>
  </si>
  <si>
    <t>Tulsa</t>
  </si>
  <si>
    <t>Ball State</t>
  </si>
  <si>
    <t>Vanderbilt</t>
  </si>
  <si>
    <t>New Mexico</t>
  </si>
  <si>
    <t>Buffalo</t>
  </si>
  <si>
    <t>Navy</t>
  </si>
  <si>
    <t>UTEP</t>
  </si>
  <si>
    <t>Southern Mississippi</t>
  </si>
  <si>
    <t>Eastern Michigan</t>
  </si>
  <si>
    <t>Charlotte</t>
  </si>
  <si>
    <t>Louisiana Tech</t>
  </si>
  <si>
    <t>Akron</t>
  </si>
  <si>
    <t>Connecticut</t>
  </si>
  <si>
    <t>Nevada</t>
  </si>
  <si>
    <t>Florida International</t>
  </si>
  <si>
    <t>Temple</t>
  </si>
  <si>
    <t>Kent State</t>
  </si>
  <si>
    <t>UMass</t>
  </si>
  <si>
    <t>Louisiana Monroe</t>
  </si>
  <si>
    <t>Kennesaw State</t>
  </si>
  <si>
    <t>week</t>
  </si>
  <si>
    <t>start_date</t>
  </si>
  <si>
    <t>home_team</t>
  </si>
  <si>
    <t>away_team</t>
  </si>
  <si>
    <t>home_pregame_elo</t>
  </si>
  <si>
    <t>away_pregame_elo</t>
  </si>
  <si>
    <t>neutral_site</t>
  </si>
  <si>
    <t>2024-08-24T16:00:00.000Z</t>
  </si>
  <si>
    <t>2024-08-24T20:00:00.000Z</t>
  </si>
  <si>
    <t>Montana State</t>
  </si>
  <si>
    <t>2024-08-25T00:00:00.000Z</t>
  </si>
  <si>
    <t>2024-08-25T03:59:00.000Z</t>
  </si>
  <si>
    <t>Delaware State</t>
  </si>
  <si>
    <t>2024-08-29T22:00:00.000Z</t>
  </si>
  <si>
    <t>Howard</t>
  </si>
  <si>
    <t>2024-08-29T23:00:00.000Z</t>
  </si>
  <si>
    <t>Lafayette</t>
  </si>
  <si>
    <t>Central Connecticut</t>
  </si>
  <si>
    <t>North Carolina A&amp;T</t>
  </si>
  <si>
    <t>Western Carolina</t>
  </si>
  <si>
    <t>New Hampshire</t>
  </si>
  <si>
    <t>Jackson State</t>
  </si>
  <si>
    <t>Fordham</t>
  </si>
  <si>
    <t>2024-08-29T23:30:00.000Z</t>
  </si>
  <si>
    <t>Duquesne</t>
  </si>
  <si>
    <t>Arkansas-Pine Bluff</t>
  </si>
  <si>
    <t>2024-08-30T00:00:00.000Z</t>
  </si>
  <si>
    <t>Southeastern Louisiana</t>
  </si>
  <si>
    <t>Alcorn State</t>
  </si>
  <si>
    <t>Lindenwood</t>
  </si>
  <si>
    <t>Murray State</t>
  </si>
  <si>
    <t>North Dakota State</t>
  </si>
  <si>
    <t>Northwestern State</t>
  </si>
  <si>
    <t>2024-08-30T01:00:00.000Z</t>
  </si>
  <si>
    <t>Eastern Illinois</t>
  </si>
  <si>
    <t>Southern Utah</t>
  </si>
  <si>
    <t>2024-08-30T02:00:00.000Z</t>
  </si>
  <si>
    <t>Sacramento State</t>
  </si>
  <si>
    <t>2024-08-30T22:00:00.000Z</t>
  </si>
  <si>
    <t>Lehigh</t>
  </si>
  <si>
    <t>2024-08-30T23:00:00.000Z</t>
  </si>
  <si>
    <t>2024-08-30T23:30:00.000Z</t>
  </si>
  <si>
    <t>Elon</t>
  </si>
  <si>
    <t>2024-08-31T01:00:00.000Z</t>
  </si>
  <si>
    <t>2024-08-31T02:30:00.000Z</t>
  </si>
  <si>
    <t>2024-08-31T04:00:00.000Z</t>
  </si>
  <si>
    <t>Robert Morris</t>
  </si>
  <si>
    <t>2024-08-31T16:00:00.000Z</t>
  </si>
  <si>
    <t>Austin Peay</t>
  </si>
  <si>
    <t>Bucknell</t>
  </si>
  <si>
    <t>Indiana State</t>
  </si>
  <si>
    <t>Illinois State</t>
  </si>
  <si>
    <t>2024-08-31T16:45:00.000Z</t>
  </si>
  <si>
    <t>Chattanooga</t>
  </si>
  <si>
    <t>2024-08-31T18:00:00.000Z</t>
  </si>
  <si>
    <t>South Dakota State</t>
  </si>
  <si>
    <t>2024-08-31T18:30:00.000Z</t>
  </si>
  <si>
    <t>Towson</t>
  </si>
  <si>
    <t>2024-08-31T19:00:00.000Z</t>
  </si>
  <si>
    <t>Portland State</t>
  </si>
  <si>
    <t>2024-08-31T19:30:00.000Z</t>
  </si>
  <si>
    <t>East Tennessee State</t>
  </si>
  <si>
    <t>North Dakota</t>
  </si>
  <si>
    <t>Merrimack</t>
  </si>
  <si>
    <t>Western Illinois</t>
  </si>
  <si>
    <t>2024-08-31T20:00:00.000Z</t>
  </si>
  <si>
    <t>2024-08-31T20:15:00.000Z</t>
  </si>
  <si>
    <t>2024-08-31T21:00:00.000Z</t>
  </si>
  <si>
    <t>Stony Brook</t>
  </si>
  <si>
    <t>UC Davis</t>
  </si>
  <si>
    <t>2024-08-31T22:00:00.000Z</t>
  </si>
  <si>
    <t>Campbell</t>
  </si>
  <si>
    <t>Richmond</t>
  </si>
  <si>
    <t>Eastern Kentucky</t>
  </si>
  <si>
    <t>Norfolk State</t>
  </si>
  <si>
    <t>2024-08-31T22:30:00.000Z</t>
  </si>
  <si>
    <t>Idaho State</t>
  </si>
  <si>
    <t>2024-08-31T23:00:00.000Z</t>
  </si>
  <si>
    <t>Central Arkansas</t>
  </si>
  <si>
    <t>Furman</t>
  </si>
  <si>
    <t>North Alabama</t>
  </si>
  <si>
    <t>Tennessee Tech</t>
  </si>
  <si>
    <t>UT Martin</t>
  </si>
  <si>
    <t>Tarleton State</t>
  </si>
  <si>
    <t>Bethune-Cookman</t>
  </si>
  <si>
    <t>2024-08-31T23:30:00.000Z</t>
  </si>
  <si>
    <t>Abilene Christian</t>
  </si>
  <si>
    <t>Alabama A&amp;M</t>
  </si>
  <si>
    <t>Idaho</t>
  </si>
  <si>
    <t>2024-08-31T23:45:00.000Z</t>
  </si>
  <si>
    <t>2024-09-01T00:00:00.000Z</t>
  </si>
  <si>
    <t>Houston Christian</t>
  </si>
  <si>
    <t>Grambling</t>
  </si>
  <si>
    <t>Nicholls</t>
  </si>
  <si>
    <t>Lamar</t>
  </si>
  <si>
    <t>Southern Illinois</t>
  </si>
  <si>
    <t>Texas A&amp;M-Commerce</t>
  </si>
  <si>
    <t>2024-09-01T01:00:00.000Z</t>
  </si>
  <si>
    <t>Southeast Missouri State</t>
  </si>
  <si>
    <t>2024-09-01T02:30:00.000Z</t>
  </si>
  <si>
    <t>2024-09-01T03:00:00.000Z</t>
  </si>
  <si>
    <t>Weber State</t>
  </si>
  <si>
    <t>2024-09-01T23:30:00.000Z</t>
  </si>
  <si>
    <t>2024-09-02T23:30:00.000Z</t>
  </si>
  <si>
    <t>Home Elo</t>
  </si>
  <si>
    <t>Away_Elo</t>
  </si>
  <si>
    <t>Current Elo</t>
  </si>
  <si>
    <t>Current Elo Rank</t>
  </si>
  <si>
    <t>Neutral</t>
  </si>
  <si>
    <t>Post Bye Home</t>
  </si>
  <si>
    <t>Post Bye Away</t>
  </si>
  <si>
    <t>Win Probability Home</t>
  </si>
  <si>
    <t>Win Probability Away</t>
  </si>
  <si>
    <t>Elo Projected Winner</t>
  </si>
  <si>
    <t>New Elo</t>
  </si>
  <si>
    <t>New Elo Rank</t>
  </si>
  <si>
    <t>Elo Predicted Side</t>
  </si>
  <si>
    <t>Result</t>
  </si>
  <si>
    <t>Home Score</t>
  </si>
  <si>
    <t>Away Score</t>
  </si>
  <si>
    <t>Elo Win 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</si>
</sst>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%"/>
    <numFmt numFmtId="165" formatCode="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3F3F76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rgb="FF3F3F76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2F2F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C99"/>
      </patternFill>
    </fill>
    <fill>
      <patternFill patternType="solid">
        <fgColor rgb="FFFFFFCC"/>
        <bgColor rgb="FFFFFFCC"/>
      </patternFill>
    </fill>
    <fill>
      <patternFill patternType="solid">
        <fgColor theme="6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9" fontId="9" fillId="0" borderId="0" applyFont="0" applyFill="0" applyBorder="0" applyAlignment="0" applyProtection="0"/>
    <xf numFmtId="0" fontId="2" fillId="30" borderId="24" applyNumberFormat="0" applyAlignment="0" applyProtection="0"/>
    <xf numFmtId="0" fontId="9" fillId="2" borderId="2" applyNumberFormat="0" applyFont="0" applyAlignment="0" applyProtection="0"/>
  </cellStyleXfs>
  <cellXfs count="129">
    <xf numFmtId="0" fontId="0" fillId="0" borderId="0" xfId="0"/>
    <xf numFmtId="0" fontId="1" fillId="0" borderId="1" xfId="0" applyFont="1" applyBorder="1"/>
    <xf numFmtId="0" fontId="2" fillId="2" borderId="1" xfId="0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3" fillId="2" borderId="2" xfId="0" applyFont="1" applyFill="1" applyBorder="1"/>
    <xf numFmtId="0" fontId="4" fillId="3" borderId="3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/>
    <xf numFmtId="0" fontId="1" fillId="4" borderId="1" xfId="0" applyFont="1" applyFill="1" applyBorder="1" applyAlignment="1">
      <alignment horizontal="center"/>
    </xf>
    <xf numFmtId="16" fontId="1" fillId="2" borderId="1" xfId="0" applyNumberFormat="1" applyFont="1" applyFill="1" applyBorder="1"/>
    <xf numFmtId="0" fontId="5" fillId="5" borderId="4" xfId="0" applyFont="1" applyFill="1" applyBorder="1" applyAlignment="1">
      <alignment horizontal="center" wrapText="1"/>
    </xf>
    <xf numFmtId="0" fontId="1" fillId="6" borderId="5" xfId="0" applyFont="1" applyFill="1" applyBorder="1"/>
    <xf numFmtId="0" fontId="3" fillId="7" borderId="1" xfId="0" applyFont="1" applyFill="1" applyBorder="1"/>
    <xf numFmtId="0" fontId="3" fillId="7" borderId="1" xfId="0" applyFont="1" applyFill="1" applyBorder="1" applyAlignment="1">
      <alignment horizontal="center"/>
    </xf>
    <xf numFmtId="9" fontId="1" fillId="2" borderId="1" xfId="0" applyNumberFormat="1" applyFont="1" applyFill="1" applyBorder="1"/>
    <xf numFmtId="16" fontId="3" fillId="8" borderId="1" xfId="0" applyNumberFormat="1" applyFont="1" applyFill="1" applyBorder="1"/>
    <xf numFmtId="0" fontId="6" fillId="2" borderId="1" xfId="0" applyFont="1" applyFill="1" applyBorder="1"/>
    <xf numFmtId="164" fontId="6" fillId="2" borderId="1" xfId="0" applyNumberFormat="1" applyFont="1" applyFill="1" applyBorder="1" applyAlignment="1">
      <alignment horizontal="center"/>
    </xf>
    <xf numFmtId="16" fontId="1" fillId="2" borderId="1" xfId="0" applyNumberFormat="1" applyFont="1" applyFill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0" fontId="7" fillId="11" borderId="1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5" fillId="11" borderId="6" xfId="0" applyFont="1" applyFill="1" applyBorder="1" applyAlignment="1">
      <alignment horizontal="center" wrapText="1"/>
    </xf>
    <xf numFmtId="0" fontId="1" fillId="3" borderId="1" xfId="0" applyFont="1" applyFill="1" applyBorder="1"/>
    <xf numFmtId="0" fontId="8" fillId="15" borderId="4" xfId="0" applyFont="1" applyFill="1" applyBorder="1" applyAlignment="1">
      <alignment horizontal="center" wrapText="1"/>
    </xf>
    <xf numFmtId="164" fontId="8" fillId="15" borderId="4" xfId="0" applyNumberFormat="1" applyFont="1" applyFill="1" applyBorder="1" applyAlignment="1">
      <alignment horizontal="center" wrapText="1"/>
    </xf>
    <xf numFmtId="0" fontId="8" fillId="16" borderId="4" xfId="0" applyFont="1" applyFill="1" applyBorder="1" applyAlignment="1">
      <alignment horizontal="center" wrapText="1"/>
    </xf>
    <xf numFmtId="0" fontId="8" fillId="17" borderId="4" xfId="0" applyFont="1" applyFill="1" applyBorder="1" applyAlignment="1">
      <alignment horizontal="center" wrapText="1"/>
    </xf>
    <xf numFmtId="0" fontId="8" fillId="5" borderId="4" xfId="0" applyFont="1" applyFill="1" applyBorder="1" applyAlignment="1">
      <alignment horizontal="center" wrapText="1"/>
    </xf>
    <xf numFmtId="0" fontId="8" fillId="18" borderId="4" xfId="0" applyFont="1" applyFill="1" applyBorder="1" applyAlignment="1">
      <alignment horizontal="center" wrapText="1"/>
    </xf>
    <xf numFmtId="44" fontId="1" fillId="0" borderId="1" xfId="0" applyNumberFormat="1" applyFont="1" applyBorder="1"/>
    <xf numFmtId="0" fontId="1" fillId="2" borderId="1" xfId="0" applyFont="1" applyFill="1" applyBorder="1"/>
    <xf numFmtId="164" fontId="1" fillId="2" borderId="1" xfId="0" applyNumberFormat="1" applyFont="1" applyFill="1" applyBorder="1"/>
    <xf numFmtId="0" fontId="1" fillId="9" borderId="1" xfId="0" applyFont="1" applyFill="1" applyBorder="1"/>
    <xf numFmtId="44" fontId="1" fillId="2" borderId="1" xfId="0" applyNumberFormat="1" applyFont="1" applyFill="1" applyBorder="1"/>
    <xf numFmtId="44" fontId="10" fillId="10" borderId="1" xfId="0" applyNumberFormat="1" applyFont="1" applyFill="1" applyBorder="1"/>
    <xf numFmtId="0" fontId="11" fillId="20" borderId="8" xfId="0" applyFont="1" applyFill="1" applyBorder="1" applyAlignment="1">
      <alignment wrapText="1"/>
    </xf>
    <xf numFmtId="0" fontId="11" fillId="21" borderId="8" xfId="0" applyFont="1" applyFill="1" applyBorder="1" applyAlignment="1">
      <alignment wrapText="1"/>
    </xf>
    <xf numFmtId="0" fontId="11" fillId="22" borderId="8" xfId="0" applyFont="1" applyFill="1" applyBorder="1" applyAlignment="1">
      <alignment wrapText="1"/>
    </xf>
    <xf numFmtId="0" fontId="11" fillId="23" borderId="8" xfId="0" applyFont="1" applyFill="1" applyBorder="1" applyAlignment="1">
      <alignment wrapText="1"/>
    </xf>
    <xf numFmtId="0" fontId="11" fillId="23" borderId="9" xfId="0" applyFont="1" applyFill="1" applyBorder="1" applyAlignment="1">
      <alignment wrapText="1"/>
    </xf>
    <xf numFmtId="0" fontId="5" fillId="19" borderId="8" xfId="0" applyFont="1" applyFill="1" applyBorder="1" applyAlignment="1">
      <alignment wrapText="1"/>
    </xf>
    <xf numFmtId="0" fontId="1" fillId="9" borderId="0" xfId="0" applyFont="1" applyFill="1"/>
    <xf numFmtId="0" fontId="1" fillId="2" borderId="2" xfId="0" applyFont="1" applyFill="1" applyBorder="1"/>
    <xf numFmtId="44" fontId="10" fillId="10" borderId="10" xfId="0" applyNumberFormat="1" applyFont="1" applyFill="1" applyBorder="1"/>
    <xf numFmtId="44" fontId="10" fillId="24" borderId="1" xfId="0" applyNumberFormat="1" applyFont="1" applyFill="1" applyBorder="1"/>
    <xf numFmtId="0" fontId="1" fillId="11" borderId="1" xfId="0" applyFont="1" applyFill="1" applyBorder="1"/>
    <xf numFmtId="44" fontId="1" fillId="25" borderId="1" xfId="0" applyNumberFormat="1" applyFont="1" applyFill="1" applyBorder="1"/>
    <xf numFmtId="44" fontId="1" fillId="12" borderId="1" xfId="0" applyNumberFormat="1" applyFont="1" applyFill="1" applyBorder="1"/>
    <xf numFmtId="0" fontId="1" fillId="26" borderId="1" xfId="0" applyFont="1" applyFill="1" applyBorder="1"/>
    <xf numFmtId="0" fontId="1" fillId="14" borderId="1" xfId="0" applyFont="1" applyFill="1" applyBorder="1"/>
    <xf numFmtId="44" fontId="1" fillId="26" borderId="1" xfId="0" applyNumberFormat="1" applyFont="1" applyFill="1" applyBorder="1"/>
    <xf numFmtId="44" fontId="1" fillId="14" borderId="1" xfId="0" applyNumberFormat="1" applyFont="1" applyFill="1" applyBorder="1"/>
    <xf numFmtId="0" fontId="11" fillId="27" borderId="8" xfId="0" applyFont="1" applyFill="1" applyBorder="1" applyAlignment="1">
      <alignment wrapText="1"/>
    </xf>
    <xf numFmtId="0" fontId="11" fillId="17" borderId="8" xfId="0" applyFont="1" applyFill="1" applyBorder="1" applyAlignment="1">
      <alignment wrapText="1"/>
    </xf>
    <xf numFmtId="0" fontId="11" fillId="5" borderId="8" xfId="0" applyFont="1" applyFill="1" applyBorder="1" applyAlignment="1">
      <alignment wrapText="1"/>
    </xf>
    <xf numFmtId="0" fontId="11" fillId="18" borderId="8" xfId="0" applyFont="1" applyFill="1" applyBorder="1" applyAlignment="1">
      <alignment wrapText="1"/>
    </xf>
    <xf numFmtId="0" fontId="11" fillId="5" borderId="9" xfId="0" applyFont="1" applyFill="1" applyBorder="1" applyAlignment="1">
      <alignment wrapText="1"/>
    </xf>
    <xf numFmtId="0" fontId="11" fillId="18" borderId="9" xfId="0" applyFont="1" applyFill="1" applyBorder="1" applyAlignment="1">
      <alignment wrapText="1"/>
    </xf>
    <xf numFmtId="164" fontId="1" fillId="0" borderId="1" xfId="1" applyNumberFormat="1" applyFont="1" applyBorder="1"/>
    <xf numFmtId="0" fontId="12" fillId="0" borderId="1" xfId="0" applyFont="1" applyBorder="1" applyAlignment="1">
      <alignment horizontal="center"/>
    </xf>
    <xf numFmtId="0" fontId="12" fillId="0" borderId="14" xfId="0" applyFont="1" applyBorder="1" applyAlignment="1">
      <alignment horizontal="center"/>
    </xf>
    <xf numFmtId="0" fontId="1" fillId="0" borderId="16" xfId="0" applyFont="1" applyBorder="1"/>
    <xf numFmtId="164" fontId="1" fillId="0" borderId="17" xfId="0" applyNumberFormat="1" applyFont="1" applyBorder="1"/>
    <xf numFmtId="0" fontId="12" fillId="0" borderId="16" xfId="0" applyFont="1" applyBorder="1" applyAlignment="1">
      <alignment horizontal="center"/>
    </xf>
    <xf numFmtId="0" fontId="12" fillId="0" borderId="17" xfId="0" applyFont="1" applyBorder="1"/>
    <xf numFmtId="0" fontId="1" fillId="0" borderId="18" xfId="0" applyFont="1" applyBorder="1"/>
    <xf numFmtId="0" fontId="1" fillId="0" borderId="19" xfId="0" applyFont="1" applyBorder="1"/>
    <xf numFmtId="164" fontId="1" fillId="0" borderId="20" xfId="0" applyNumberFormat="1" applyFont="1" applyBorder="1"/>
    <xf numFmtId="0" fontId="1" fillId="0" borderId="7" xfId="0" applyFont="1" applyBorder="1"/>
    <xf numFmtId="0" fontId="0" fillId="0" borderId="22" xfId="0" applyBorder="1"/>
    <xf numFmtId="0" fontId="5" fillId="11" borderId="23" xfId="0" applyFont="1" applyFill="1" applyBorder="1" applyAlignment="1">
      <alignment horizontal="center" wrapText="1"/>
    </xf>
    <xf numFmtId="0" fontId="1" fillId="6" borderId="11" xfId="0" applyFont="1" applyFill="1" applyBorder="1"/>
    <xf numFmtId="0" fontId="9" fillId="0" borderId="0" xfId="0" applyFont="1" applyAlignment="1">
      <alignment horizontal="center" wrapText="1"/>
    </xf>
    <xf numFmtId="0" fontId="15" fillId="31" borderId="25" xfId="0" applyFont="1" applyFill="1" applyBorder="1" applyAlignment="1">
      <alignment horizontal="center"/>
    </xf>
    <xf numFmtId="0" fontId="1" fillId="2" borderId="2" xfId="3" applyFont="1" applyAlignment="1">
      <alignment horizontal="center"/>
    </xf>
    <xf numFmtId="1" fontId="1" fillId="2" borderId="2" xfId="3" applyNumberFormat="1" applyFont="1" applyAlignment="1">
      <alignment horizontal="center"/>
    </xf>
    <xf numFmtId="0" fontId="2" fillId="30" borderId="24" xfId="2" applyAlignment="1">
      <alignment horizontal="center"/>
    </xf>
    <xf numFmtId="0" fontId="2" fillId="30" borderId="24" xfId="2"/>
    <xf numFmtId="1" fontId="2" fillId="30" borderId="24" xfId="2" applyNumberFormat="1" applyAlignment="1">
      <alignment horizontal="center"/>
    </xf>
    <xf numFmtId="0" fontId="14" fillId="14" borderId="1" xfId="0" applyFont="1" applyFill="1" applyBorder="1" applyAlignment="1">
      <alignment horizontal="center" wrapText="1"/>
    </xf>
    <xf numFmtId="0" fontId="14" fillId="14" borderId="17" xfId="0" applyFont="1" applyFill="1" applyBorder="1" applyAlignment="1">
      <alignment horizontal="center" wrapText="1"/>
    </xf>
    <xf numFmtId="0" fontId="12" fillId="14" borderId="16" xfId="0" applyFont="1" applyFill="1" applyBorder="1" applyAlignment="1">
      <alignment horizontal="center"/>
    </xf>
    <xf numFmtId="0" fontId="12" fillId="14" borderId="17" xfId="0" applyFont="1" applyFill="1" applyBorder="1" applyAlignment="1">
      <alignment horizontal="center"/>
    </xf>
    <xf numFmtId="165" fontId="1" fillId="0" borderId="16" xfId="0" applyNumberFormat="1" applyFont="1" applyBorder="1" applyAlignment="1">
      <alignment horizontal="center"/>
    </xf>
    <xf numFmtId="165" fontId="1" fillId="0" borderId="17" xfId="0" applyNumberFormat="1" applyFont="1" applyBorder="1" applyAlignment="1">
      <alignment horizontal="center"/>
    </xf>
    <xf numFmtId="0" fontId="12" fillId="29" borderId="17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center" wrapText="1"/>
    </xf>
    <xf numFmtId="0" fontId="4" fillId="18" borderId="1" xfId="0" applyFont="1" applyFill="1" applyBorder="1" applyAlignment="1">
      <alignment horizontal="center" wrapText="1"/>
    </xf>
    <xf numFmtId="0" fontId="4" fillId="18" borderId="17" xfId="0" applyFont="1" applyFill="1" applyBorder="1" applyAlignment="1">
      <alignment horizontal="center" wrapText="1"/>
    </xf>
    <xf numFmtId="0" fontId="4" fillId="14" borderId="16" xfId="0" applyFont="1" applyFill="1" applyBorder="1" applyAlignment="1">
      <alignment horizontal="center" wrapText="1"/>
    </xf>
    <xf numFmtId="0" fontId="4" fillId="14" borderId="1" xfId="0" applyFont="1" applyFill="1" applyBorder="1" applyAlignment="1">
      <alignment horizontal="center" wrapText="1"/>
    </xf>
    <xf numFmtId="0" fontId="4" fillId="14" borderId="17" xfId="0" applyFont="1" applyFill="1" applyBorder="1" applyAlignment="1">
      <alignment horizontal="center" wrapText="1"/>
    </xf>
    <xf numFmtId="0" fontId="13" fillId="18" borderId="13" xfId="0" applyFont="1" applyFill="1" applyBorder="1" applyAlignment="1">
      <alignment horizontal="center" wrapText="1"/>
    </xf>
    <xf numFmtId="0" fontId="13" fillId="18" borderId="14" xfId="0" applyFont="1" applyFill="1" applyBorder="1" applyAlignment="1">
      <alignment horizontal="center" wrapText="1"/>
    </xf>
    <xf numFmtId="0" fontId="13" fillId="18" borderId="15" xfId="0" applyFont="1" applyFill="1" applyBorder="1" applyAlignment="1">
      <alignment horizontal="center" wrapText="1"/>
    </xf>
    <xf numFmtId="0" fontId="4" fillId="28" borderId="21" xfId="0" applyFont="1" applyFill="1" applyBorder="1" applyAlignment="1">
      <alignment horizontal="center" wrapText="1"/>
    </xf>
    <xf numFmtId="165" fontId="1" fillId="0" borderId="18" xfId="0" applyNumberFormat="1" applyFont="1" applyBorder="1" applyAlignment="1">
      <alignment horizontal="center"/>
    </xf>
    <xf numFmtId="165" fontId="1" fillId="0" borderId="20" xfId="0" applyNumberFormat="1" applyFont="1" applyBorder="1" applyAlignment="1">
      <alignment horizontal="center"/>
    </xf>
    <xf numFmtId="0" fontId="13" fillId="28" borderId="1" xfId="0" applyFont="1" applyFill="1" applyBorder="1" applyAlignment="1">
      <alignment horizontal="center" wrapText="1"/>
    </xf>
    <xf numFmtId="0" fontId="13" fillId="18" borderId="12" xfId="0" applyFont="1" applyFill="1" applyBorder="1" applyAlignment="1">
      <alignment horizontal="center" wrapText="1"/>
    </xf>
    <xf numFmtId="0" fontId="12" fillId="28" borderId="13" xfId="0" applyFont="1" applyFill="1" applyBorder="1" applyAlignment="1">
      <alignment horizontal="center"/>
    </xf>
    <xf numFmtId="0" fontId="12" fillId="28" borderId="15" xfId="0" applyFont="1" applyFill="1" applyBorder="1" applyAlignment="1">
      <alignment horizontal="center"/>
    </xf>
    <xf numFmtId="0" fontId="12" fillId="28" borderId="16" xfId="0" applyFont="1" applyFill="1" applyBorder="1" applyAlignment="1">
      <alignment horizontal="center"/>
    </xf>
    <xf numFmtId="0" fontId="12" fillId="28" borderId="17" xfId="0" applyFont="1" applyFill="1" applyBorder="1" applyAlignment="1">
      <alignment horizontal="center"/>
    </xf>
    <xf numFmtId="0" fontId="9" fillId="11" borderId="1" xfId="0" applyFont="1" applyFill="1" applyBorder="1" applyAlignment="1">
      <alignment horizontal="center" wrapText="1"/>
    </xf>
    <xf numFmtId="0" fontId="9" fillId="11" borderId="1" xfId="0" applyFont="1" applyFill="1" applyBorder="1" applyAlignment="1">
      <alignment horizontal="center"/>
    </xf>
    <xf numFmtId="0" fontId="4" fillId="19" borderId="1" xfId="0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4" fillId="28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2" borderId="2" xfId="3" applyFont="1"/>
    <xf numFmtId="0" fontId="8" fillId="32" borderId="4" xfId="0" applyFont="1" applyFill="1" applyBorder="1" applyAlignment="1">
      <alignment horizontal="center" wrapText="1"/>
    </xf>
    <xf numFmtId="0" fontId="4" fillId="28" borderId="26" xfId="0" applyFont="1" applyFill="1" applyBorder="1" applyAlignment="1">
      <alignment horizontal="center" wrapText="1"/>
    </xf>
    <xf numFmtId="0" fontId="12" fillId="29" borderId="7" xfId="0" applyFont="1" applyFill="1" applyBorder="1" applyAlignment="1">
      <alignment horizontal="center"/>
    </xf>
    <xf numFmtId="0" fontId="0" fillId="0" borderId="27" xfId="0" applyBorder="1"/>
    <xf numFmtId="0" fontId="13" fillId="18" borderId="28" xfId="0" applyFont="1" applyFill="1" applyBorder="1" applyAlignment="1">
      <alignment horizontal="center" wrapText="1"/>
    </xf>
    <xf numFmtId="0" fontId="13" fillId="18" borderId="29" xfId="0" applyFont="1" applyFill="1" applyBorder="1" applyAlignment="1">
      <alignment horizontal="center" wrapText="1"/>
    </xf>
    <xf numFmtId="0" fontId="12" fillId="0" borderId="13" xfId="0" applyFont="1" applyBorder="1" applyAlignment="1">
      <alignment horizontal="center"/>
    </xf>
    <xf numFmtId="0" fontId="12" fillId="0" borderId="15" xfId="0" applyFont="1" applyBorder="1"/>
    <xf numFmtId="0" fontId="13" fillId="28" borderId="16" xfId="0" applyFont="1" applyFill="1" applyBorder="1" applyAlignment="1">
      <alignment horizontal="center" wrapText="1"/>
    </xf>
    <xf numFmtId="0" fontId="13" fillId="28" borderId="17" xfId="0" applyFont="1" applyFill="1" applyBorder="1" applyAlignment="1">
      <alignment horizontal="center" wrapText="1"/>
    </xf>
    <xf numFmtId="0" fontId="14" fillId="14" borderId="16" xfId="0" applyFont="1" applyFill="1" applyBorder="1" applyAlignment="1">
      <alignment horizontal="center" wrapText="1"/>
    </xf>
  </cellXfs>
  <cellStyles count="4">
    <cellStyle name="Input" xfId="2" builtinId="20"/>
    <cellStyle name="Normal" xfId="0" builtinId="0"/>
    <cellStyle name="Note" xfId="3" builtinId="10"/>
    <cellStyle name="Percent" xfId="1" builtinId="5"/>
  </cellStyles>
  <dxfs count="120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000000"/>
          <bgColor rgb="FFE7E6E6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border outline="0">
        <left style="thin">
          <color rgb="FFB2B2B2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7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7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7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7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9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9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8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0.0%"/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right style="thin">
          <color rgb="FF000000"/>
        </right>
        <top style="thin">
          <color rgb="FF000000"/>
        </top>
      </border>
    </dxf>
    <dxf>
      <fill>
        <patternFill patternType="solid">
          <fgColor rgb="FF000000"/>
          <bgColor rgb="FFE7E6E6"/>
        </patternFill>
      </fill>
    </dxf>
    <dxf>
      <border outline="0"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0.0%"/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right style="thin">
          <color rgb="FF000000"/>
        </right>
        <top style="thin">
          <color rgb="FF000000"/>
        </top>
      </border>
    </dxf>
    <dxf>
      <fill>
        <patternFill patternType="solid">
          <fgColor rgb="FF000000"/>
          <bgColor rgb="FFE7E6E6"/>
        </patternFill>
      </fill>
    </dxf>
    <dxf>
      <border outline="0"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1" formatCode="d\-mmm"/>
      <fill>
        <patternFill patternType="solid">
          <fgColor indexed="64"/>
          <bgColor rgb="FFFFFFCC"/>
        </patternFill>
      </fill>
      <alignment horizontal="center" vertical="bottom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numFmt numFmtId="164" formatCode="0.0%"/>
      <fill>
        <patternFill patternType="solid">
          <fgColor indexed="64"/>
          <bgColor rgb="FFFFFFCC"/>
        </patternFill>
      </fill>
      <alignment horizontal="center" vertical="bottom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1" formatCode="d\-mmm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right style="thin">
          <color theme="4" tint="0.39997558519241921"/>
        </right>
        <top style="thin">
          <color rgb="FF000000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19</xdr:col>
      <xdr:colOff>289870</xdr:colOff>
      <xdr:row>0</xdr:row>
      <xdr:rowOff>9525</xdr:rowOff>
    </xdr:from>
    <xdr:to>
      <xdr:col>20</xdr:col>
      <xdr:colOff>768558</xdr:colOff>
      <xdr:row>2</xdr:row>
      <xdr:rowOff>47625</xdr:rowOff>
    </xdr:to>
    <xdr:sp macro="" textlink="">
      <xdr:nvSpPr>
        <xdr:cNvPr id="2049" name="Text Box 1025" hidden="1">
          <a:extLst>
            <a:ext uri="{FF2B5EF4-FFF2-40B4-BE49-F238E27FC236}">
              <a16:creationId xmlns:a16="http://schemas.microsoft.com/office/drawing/2014/main" id="{76983C62-B0D6-8F5A-745B-11791D644B86}"/>
            </a:ext>
          </a:extLst>
        </xdr:cNvPr>
        <xdr:cNvSpPr txBox="1">
          <a:spLocks noChangeArrowheads="1"/>
        </xdr:cNvSpPr>
      </xdr:nvSpPr>
      <xdr:spPr bwMode="auto">
        <a:xfrm>
          <a:off x="18388013" y="9525"/>
          <a:ext cx="1300162" cy="7620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23</xdr:col>
      <xdr:colOff>185339</xdr:colOff>
      <xdr:row>0</xdr:row>
      <xdr:rowOff>9525</xdr:rowOff>
    </xdr:from>
    <xdr:to>
      <xdr:col>25</xdr:col>
      <xdr:colOff>427925</xdr:colOff>
      <xdr:row>2</xdr:row>
      <xdr:rowOff>38100</xdr:rowOff>
    </xdr:to>
    <xdr:sp macro="" textlink="">
      <xdr:nvSpPr>
        <xdr:cNvPr id="1027" name="Text Box 3" hidden="1">
          <a:extLst>
            <a:ext uri="{FF2B5EF4-FFF2-40B4-BE49-F238E27FC236}">
              <a16:creationId xmlns:a16="http://schemas.microsoft.com/office/drawing/2014/main" id="{62A7B979-6451-CE3D-F3E1-37BA5666A4E1}"/>
            </a:ext>
          </a:extLst>
        </xdr:cNvPr>
        <xdr:cNvSpPr txBox="1">
          <a:spLocks noChangeArrowheads="1"/>
        </xdr:cNvSpPr>
      </xdr:nvSpPr>
      <xdr:spPr bwMode="auto">
        <a:xfrm>
          <a:off x="21469350" y="9525"/>
          <a:ext cx="1990725" cy="75723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654938</xdr:colOff>
      <xdr:row>0</xdr:row>
      <xdr:rowOff>9525</xdr:rowOff>
    </xdr:from>
    <xdr:to>
      <xdr:col>28</xdr:col>
      <xdr:colOff>136109</xdr:colOff>
      <xdr:row>2</xdr:row>
      <xdr:rowOff>38100</xdr:rowOff>
    </xdr:to>
    <xdr:sp macro="" textlink="">
      <xdr:nvSpPr>
        <xdr:cNvPr id="2" name="Text Box 3" hidden="1">
          <a:extLst>
            <a:ext uri="{FF2B5EF4-FFF2-40B4-BE49-F238E27FC236}">
              <a16:creationId xmlns:a16="http://schemas.microsoft.com/office/drawing/2014/main" id="{12A37B57-9E8A-40E6-0459-063FD4EA9F36}"/>
            </a:ext>
          </a:extLst>
        </xdr:cNvPr>
        <xdr:cNvSpPr txBox="1">
          <a:spLocks noChangeArrowheads="1"/>
        </xdr:cNvSpPr>
      </xdr:nvSpPr>
      <xdr:spPr bwMode="auto">
        <a:xfrm>
          <a:off x="23679150" y="9525"/>
          <a:ext cx="1981200" cy="75723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47</xdr:col>
      <xdr:colOff>573125</xdr:colOff>
      <xdr:row>0</xdr:row>
      <xdr:rowOff>0</xdr:rowOff>
    </xdr:from>
    <xdr:to>
      <xdr:col>52</xdr:col>
      <xdr:colOff>239750</xdr:colOff>
      <xdr:row>2</xdr:row>
      <xdr:rowOff>38100</xdr:rowOff>
    </xdr:to>
    <xdr:sp macro="" textlink="">
      <xdr:nvSpPr>
        <xdr:cNvPr id="3" name="Text Box 3" hidden="1">
          <a:extLst>
            <a:ext uri="{FF2B5EF4-FFF2-40B4-BE49-F238E27FC236}">
              <a16:creationId xmlns:a16="http://schemas.microsoft.com/office/drawing/2014/main" id="{5CA3EF36-21DF-0038-1DD2-4203AB4FAF28}"/>
            </a:ext>
          </a:extLst>
        </xdr:cNvPr>
        <xdr:cNvSpPr txBox="1">
          <a:spLocks noChangeArrowheads="1"/>
        </xdr:cNvSpPr>
      </xdr:nvSpPr>
      <xdr:spPr bwMode="auto">
        <a:xfrm>
          <a:off x="41381363" y="0"/>
          <a:ext cx="3476625" cy="766763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67</xdr:col>
      <xdr:colOff>63197</xdr:colOff>
      <xdr:row>0</xdr:row>
      <xdr:rowOff>0</xdr:rowOff>
    </xdr:from>
    <xdr:to>
      <xdr:col>71</xdr:col>
      <xdr:colOff>491822</xdr:colOff>
      <xdr:row>2</xdr:row>
      <xdr:rowOff>38100</xdr:rowOff>
    </xdr:to>
    <xdr:sp macro="" textlink="">
      <xdr:nvSpPr>
        <xdr:cNvPr id="4" name="Text Box 3" hidden="1">
          <a:extLst>
            <a:ext uri="{FF2B5EF4-FFF2-40B4-BE49-F238E27FC236}">
              <a16:creationId xmlns:a16="http://schemas.microsoft.com/office/drawing/2014/main" id="{6CD35C02-2F2F-5219-2FCC-B660C797BB3E}"/>
            </a:ext>
          </a:extLst>
        </xdr:cNvPr>
        <xdr:cNvSpPr txBox="1">
          <a:spLocks noChangeArrowheads="1"/>
        </xdr:cNvSpPr>
      </xdr:nvSpPr>
      <xdr:spPr bwMode="auto">
        <a:xfrm>
          <a:off x="56092725" y="0"/>
          <a:ext cx="3476625" cy="766763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F685DD2-0A2B-4CBA-9A35-1E3532B8AAA4}" name="Table3" displayName="Table3" ref="A2:AB756" totalsRowShown="0" headerRowDxfId="119" dataDxfId="118" tableBorderDxfId="117">
  <autoFilter ref="A2:AB756" xr:uid="{EF685DD2-0A2B-4CBA-9A35-1E3532B8AAA4}"/>
  <tableColumns count="28">
    <tableColumn id="1" xr3:uid="{673D0E2C-AEC5-4A1E-BACC-51EE9AF3514E}" name="Week" dataDxfId="116">
      <calculatedColumnFormula>IF(ISBLANK(Games!$B2), "",Games!A2)</calculatedColumnFormula>
    </tableColumn>
    <tableColumn id="2" xr3:uid="{AE1B12DA-B67D-41D1-9286-F364823C396F}" name="Home" dataDxfId="115">
      <calculatedColumnFormula>IF(ISBLANK(Games!$B2), "",Games!B2)</calculatedColumnFormula>
    </tableColumn>
    <tableColumn id="3" xr3:uid="{DAD2C02B-DB96-4E33-B3EB-F3283AB28BE5}" name="Away" dataDxfId="114">
      <calculatedColumnFormula>IF(ISBLANK(Games!$B2), "",Games!C2)</calculatedColumnFormula>
    </tableColumn>
    <tableColumn id="4" xr3:uid="{6F67F10B-B2F7-4223-9C15-BE8BA782600C}" name="Spread" dataDxfId="113">
      <calculatedColumnFormula>IF(ISBLANK(Games!$D2), "",Games!D2)</calculatedColumnFormula>
    </tableColumn>
    <tableColumn id="5" xr3:uid="{01D9CE60-88F8-4D6E-9A37-7687441C6A2F}" name="Predicted Spread" dataDxfId="112">
      <calculatedColumnFormula>IF(ISBLANK(Games!$B2), "",Games!J2)</calculatedColumnFormula>
    </tableColumn>
    <tableColumn id="6" xr3:uid="{3AF31BD2-25FF-4C0C-8C15-FC64F66E478E}" name="Model Home Win Probability" dataDxfId="111">
      <calculatedColumnFormula>IFERROR(IF(ISBLANK(Games!B2), "", IF(Games!N2=Games!B2, Games!O2, 1-Games!O2)), "")</calculatedColumnFormula>
    </tableColumn>
    <tableColumn id="8" xr3:uid="{197139D9-2AA7-49E9-9ECF-30B8981641B6}" name="Market Predicted Side" dataDxfId="110">
      <calculatedColumnFormula>IF(ISBLANK(Games!B2), "", IF('Prediction Log'!$D3&lt;0, 'Prediction Log'!$B3, 'Prediction Log'!$C3))</calculatedColumnFormula>
    </tableColumn>
    <tableColumn id="9" xr3:uid="{46898AA2-6994-4FC6-8F18-C8F085F73602}" name="Model Predicted Side" dataDxfId="109">
      <calculatedColumnFormula>IF(ISBLANK(Games!$B2), "",Games!K2)</calculatedColumnFormula>
    </tableColumn>
    <tableColumn id="10" xr3:uid="{31C47C60-6853-4182-A293-96C54F856D03}" name="Elo Predicted Side" dataDxfId="108">
      <calculatedColumnFormula>IF('Prediction Log'!$F3&gt;0.5, 'Prediction Log'!$B3, IF('Prediction Log'!$F3&lt;0.5, 'Prediction Log'!$C3, "PICK"))</calculatedColumnFormula>
    </tableColumn>
    <tableColumn id="11" xr3:uid="{9FC7D775-B8CF-4B55-9592-45DF4523C0D8}" name="Probability" dataDxfId="107">
      <calculatedColumnFormula>IF(ISBLANK(Games!B2), "",IF('Prediction Log'!$I3='Prediction Log'!$B3, 'Prediction Log'!$F3, 1-'Prediction Log'!$F3))</calculatedColumnFormula>
    </tableColumn>
    <tableColumn id="12" xr3:uid="{8DC75D7B-8590-4481-807D-4727B31EC1B5}" name="Model Winner Predicted Cover" dataDxfId="106">
      <calculatedColumnFormula>IF(ISBLANK(Games!$B2), "",Games!Q2)</calculatedColumnFormula>
    </tableColumn>
    <tableColumn id="13" xr3:uid="{4BF85B60-5C98-4E14-9C1D-3C9CC3E978AC}" name="Side Result" dataDxfId="105">
      <calculatedColumnFormula>IF(ISBLANK(Games!W2), "",Games!Y2)</calculatedColumnFormula>
    </tableColumn>
    <tableColumn id="16" xr3:uid="{ABBFCB2C-E8D8-4054-9082-2F0470FA27B9}" name="Actual Difference " dataDxfId="104">
      <calculatedColumnFormula>IF(ISBLANK(Games!W2), "",Games!X2-Games!W2)</calculatedColumnFormula>
    </tableColumn>
    <tableColumn id="17" xr3:uid="{1144D309-34D1-4CE0-8BB7-91487979E2D1}" name="Market - Winning Team Covered (Y/N)" dataDxfId="103">
      <calculatedColumnFormula>IF(ISBLANK(Games!W2), "", IF(AND(Games!Y2 = Games!B2, Games!D2&lt;0, Table3[[#This Row],[Actual Difference ]]&lt;Games!D2), "Y", IF(AND(Games!Y2=Games!C2, Games!D2&gt;0, Table3[[#This Row],[Actual Difference ]]&gt;0), "Y",IF(Games!Y2&lt;&gt;Table3[[#This Row],[Market Predicted Side]], "Y","N"))))</calculatedColumnFormula>
    </tableColumn>
    <tableColumn id="18" xr3:uid="{A8DB27F3-94BE-4239-AE28-48F3A99F9199}" name="Home Team Covered Market" dataDxfId="102">
      <calculatedColumnFormula>IF(ISBLANK(Games!W2),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calculatedColumnFormula>
    </tableColumn>
    <tableColumn id="19" xr3:uid="{7913E77D-A750-48E2-A0B8-351E1FDBAEA3}" name="Home Team Covered Predicted" dataDxfId="101">
      <calculatedColumnFormula>IF(ISBLANK(Games!W2),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calculatedColumnFormula>
    </tableColumn>
    <tableColumn id="20" xr3:uid="{892760E5-7AF5-4A68-BAC9-641E61194C77}" name="Market Side Correct" dataDxfId="100">
      <calculatedColumnFormula>IF(ISBLANK(Games!W2),"",IF('Prediction Log'!$L3='Prediction Log'!$G3, "Y", "N"))</calculatedColumnFormula>
    </tableColumn>
    <tableColumn id="21" xr3:uid="{A73D0C25-76AC-4E37-897D-F0F00201B6D7}" name="Market - Home Team Covers" dataDxfId="99">
      <calculatedColumnFormula>IF(ISBLANK('Prediction Log'!$L3), "",IF('Prediction Log'!$G3&lt;&gt;'Prediction Log'!$L3, "Y",IF(AND('Prediction Log'!$D3&gt;0, 'Prediction Log'!$M3&gt;'Prediction Log'!$D3), "Y", IF(AND('Prediction Log'!$D3&lt;0, 'Prediction Log'!$M3&lt;'Prediction Log'!$D3), "Y", IF('Prediction Log'!$M3='Prediction Log'!$D3, "PUSH", "N")))))</calculatedColumnFormula>
    </tableColumn>
    <tableColumn id="22" xr3:uid="{90A37009-C0A2-4ABB-8D7D-1327F99DC3C8}" name="Covered Market Spread and Market Side Correct" dataDxfId="98">
      <calculatedColumnFormula>IF(ISBLANK(Games!W2), "",IF(AND('Prediction Log'!$Q3="Y", 'Prediction Log'!$R3="Y"), "Y", "N"))</calculatedColumnFormula>
    </tableColumn>
    <tableColumn id="23" xr3:uid="{22DF13A1-E016-4C48-B8D1-A5C543F62ED7}" name="Model Side Correct" dataDxfId="97">
      <calculatedColumnFormula>IF(ISBLANK(Games!W2),"",IF(Games!Y2='Prediction Log'!$H3, "Y", "N"))</calculatedColumnFormula>
    </tableColumn>
    <tableColumn id="24" xr3:uid="{F9855B56-0F0F-4E20-95C7-8C36240908F9}" name="Model Spread Correct" dataDxfId="96">
      <calculatedColumnFormula>IF(ISBLANK(Games!W2), "", IF(Table3[[#This Row],[Home Team Covered Market]]=Games!P2, "Y", "N"))</calculatedColumnFormula>
    </tableColumn>
    <tableColumn id="25" xr3:uid="{B4DCB62A-D9DA-4741-9013-C26E87517E9E}" name="Win Probability Side Correct" dataDxfId="95">
      <calculatedColumnFormula>IF(ISBLANK(Games!W2), "",IF('Prediction Log'!$I3='Prediction Log'!$L3, "Y", "N"))</calculatedColumnFormula>
    </tableColumn>
    <tableColumn id="26" xr3:uid="{49713556-4192-4A6A-A415-0D97C05257E9}" name="Model - Winning Team Covers" dataDxfId="94">
      <calculatedColumnFormula>IF(ISBLANK(Games!W2), "",IF('Prediction Log'!$H3&lt;&gt;'Prediction Log'!$L3, "N",IF(AND('Prediction Log'!$E3&gt;0, 'Prediction Log'!$M3&gt;'Prediction Log'!$E3, 'Prediction Log'!$H3='Prediction Log'!$C3), "Y", IF(AND('Prediction Log'!$E3&lt;0, 'Prediction Log'!$M3&lt;'Prediction Log'!$E3,'Prediction Log'!$H3='Prediction Log'!$B3 ), "Y", IF('Prediction Log'!$M3='Prediction Log'!$E3, "PUSH", "N")))))</calculatedColumnFormula>
    </tableColumn>
    <tableColumn id="27" xr3:uid="{D548F8A0-9D9D-4061-8D97-716E395E0D6A}" name="Covered Model Spread and Model Side Correct" dataDxfId="93">
      <calculatedColumnFormula>IF(ISBLANK(Games!W2), "",IF(AND('Prediction Log'!$T3="Y", 'Prediction Log'!$U3="Y"), "Y", "N"))</calculatedColumnFormula>
    </tableColumn>
    <tableColumn id="28" xr3:uid="{06119549-4D54-4B3A-88F3-9C5D50C19301}" name="Difference from Market" dataDxfId="92">
      <calculatedColumnFormula>IF(ISBLANK(Games!W2), "",IF('Prediction Log'!$D3&gt;0, 'Prediction Log'!$M3-'Prediction Log'!$D3, IF('Prediction Log'!$D3&lt;0, -'Prediction Log'!$M3+'Prediction Log'!$D3, "NA")))</calculatedColumnFormula>
    </tableColumn>
    <tableColumn id="29" xr3:uid="{AF386695-6036-4474-823E-5BA46C56CA82}" name="Absolute Difference from Market" dataDxfId="91">
      <calculatedColumnFormula>IF(ISBLANK(Games!W2), "",ABS('Prediction Log'!$Y3))</calculatedColumnFormula>
    </tableColumn>
    <tableColumn id="30" xr3:uid="{58632E19-3F88-4773-8F62-C458F96BA1CB}" name="Difference from Prediction" dataDxfId="90">
      <calculatedColumnFormula>IF(ISBLANK(Games!W2), "",IF('Prediction Log'!$E3&gt;0, 'Prediction Log'!$M3-'Prediction Log'!$E3, IF('Prediction Log'!$E3&lt;0, -'Prediction Log'!$M3+'Prediction Log'!$E3, "NA")))</calculatedColumnFormula>
    </tableColumn>
    <tableColumn id="31" xr3:uid="{EC31272F-939D-4D1B-8B08-B876F8149CCF}" name="Absolute Difference from Prediction" dataDxfId="89">
      <calculatedColumnFormula>IF(ISBLANK(Games!X2), "",ABS('Prediction Log'!$AA3))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7CF4057-76B9-4282-8FB2-F6DD2F5ABEB3}" name="Table12" displayName="Table12" ref="A5:AF804" totalsRowShown="0" headerRowDxfId="88" dataDxfId="86" headerRowBorderDxfId="87" tableBorderDxfId="85">
  <autoFilter ref="A5:AF804" xr:uid="{BCCCE447-A02F-4208-BC7A-2E337AF810BF}">
    <filterColumn colId="0">
      <filters>
        <filter val="10"/>
      </filters>
    </filterColumn>
  </autoFilter>
  <sortState xmlns:xlrd2="http://schemas.microsoft.com/office/spreadsheetml/2017/richdata2" ref="A6:AA804">
    <sortCondition ref="T5:T804"/>
  </sortState>
  <tableColumns count="32">
    <tableColumn id="1" xr3:uid="{CE05F428-EFB0-4FE1-B943-59ED5FAE0B7E}" name="Week" dataDxfId="84">
      <calculatedColumnFormula>IF('Prediction Log'!A3=0, "",'Prediction Log'!A3)</calculatedColumnFormula>
    </tableColumn>
    <tableColumn id="2" xr3:uid="{6E65BCEA-9904-450F-9459-0D5294BA2C1B}" name="Home" dataDxfId="83">
      <calculatedColumnFormula>IF('Prediction Log'!B3=0, "",'Prediction Log'!B3)</calculatedColumnFormula>
    </tableColumn>
    <tableColumn id="3" xr3:uid="{F0B3D731-9007-48E2-AA54-45DF3132E1E1}" name="Away" dataDxfId="82">
      <calculatedColumnFormula>IF('Prediction Log'!C3=0, "",'Prediction Log'!C3)</calculatedColumnFormula>
    </tableColumn>
    <tableColumn id="4" xr3:uid="{4959AF19-F9BA-430B-9883-2363711E66E0}" name="Spread" dataDxfId="81">
      <calculatedColumnFormula>IF('Prediction Log'!D3=0, "",'Prediction Log'!D3)</calculatedColumnFormula>
    </tableColumn>
    <tableColumn id="5" xr3:uid="{B60E5FD2-803B-418A-B137-C199EE0B0A6F}" name="Predicted Spread" dataDxfId="80">
      <calculatedColumnFormula>IF('Prediction Log'!E3=0, "",'Prediction Log'!E3)</calculatedColumnFormula>
    </tableColumn>
    <tableColumn id="6" xr3:uid="{9B6F9D4C-70CB-466B-981C-2784CD00AFD3}" name="Predicted Side" dataDxfId="79">
      <calculatedColumnFormula>IF('Prediction Log'!H3=0, "",'Prediction Log'!H3)</calculatedColumnFormula>
    </tableColumn>
    <tableColumn id="31" xr3:uid="{DB54421E-68D2-41A1-B861-BA6DCDE64CB5}" name="Proabability Predicted Side" dataDxfId="78">
      <calculatedColumnFormula>IF(ISBLANK(Games!B2), "",'Prediction Log'!$I3)</calculatedColumnFormula>
    </tableColumn>
    <tableColumn id="30" xr3:uid="{7BD4F171-95BA-4A4B-8D6A-6521C8670497}" name="Win Probability" dataDxfId="77">
      <calculatedColumnFormula>'Prediction Log'!$J3</calculatedColumnFormula>
    </tableColumn>
    <tableColumn id="7" xr3:uid="{678985A6-B077-4712-BA76-4DDC7A483DDF}" name="Bet" dataDxfId="76">
      <calculatedColumnFormula>IF(ISBLANK(Games!R2), "",IF(AND(Games!R2="",Games!S2=""),"",IF(ISTEXT(Games!S2), "Side",Games!R2)))</calculatedColumnFormula>
    </tableColumn>
    <tableColumn id="32" xr3:uid="{1252356F-EC64-46D6-8166-389EDDDC3FE3}" name="Spread Team" dataDxfId="75">
      <calculatedColumnFormula>IF(ISBLANK(Games!R2), "",IF(Table12[[#This Row],[Bet]]="Spread", Games!T2, ""))</calculatedColumnFormula>
    </tableColumn>
    <tableColumn id="8" xr3:uid="{42934516-5994-405D-A7C6-1BF09366D1A3}" name="Side" dataDxfId="74">
      <calculatedColumnFormula>IF(ISBLANK(Games!S2), "",IF(ISTEXT(Games!S2), Games!S2, ""))</calculatedColumnFormula>
    </tableColumn>
    <tableColumn id="15" xr3:uid="{B24807CA-2296-4D40-BC59-B3D26055A429}" name="Line" dataDxfId="73">
      <calculatedColumnFormula>IF(ISBLANK(Games!V2), "", Games!V2)</calculatedColumnFormula>
    </tableColumn>
    <tableColumn id="16" xr3:uid="{7570B97D-7DAE-4FA4-9005-136097026558}" name="Total" dataDxfId="72"/>
    <tableColumn id="9" xr3:uid="{9605C61E-A496-4E7D-8DEB-9800B68E5624}" name="Amount Side" dataDxfId="71"/>
    <tableColumn id="17" xr3:uid="{8D4DA06B-EDE1-468B-8D06-424CB94FD7D7}" name="Amount Spread" dataDxfId="70"/>
    <tableColumn id="18" xr3:uid="{C347E82B-3A2D-4873-BD72-A97B5609E8E6}" name="Amount O/U" dataDxfId="69"/>
    <tableColumn id="20" xr3:uid="{851C3378-7724-4962-B71A-D2CDF0D9D155}" name="Odds Side" dataDxfId="68"/>
    <tableColumn id="19" xr3:uid="{1AA04FCF-F800-45F8-B49C-C247C2CA039A}" name="Odds Spread" dataDxfId="67"/>
    <tableColumn id="10" xr3:uid="{D3344948-17BE-4605-80D8-056E815576E5}" name="Odds O/U" dataDxfId="66"/>
    <tableColumn id="11" xr3:uid="{96214A26-BF4A-4EA3-9BE9-BF655D7F6AF0}" name="Potential Payout Side" dataDxfId="65">
      <calculatedColumnFormula>N6+IF(Q6&lt;0, (N6/(Q6/-100)), N6*(Q6/100))</calculatedColumnFormula>
    </tableColumn>
    <tableColumn id="12" xr3:uid="{3D15AC81-8D21-4E02-9A70-B22E9EC58036}" name="Potenial Winnings Side" dataDxfId="64">
      <calculatedColumnFormula>T6-N6</calculatedColumnFormula>
    </tableColumn>
    <tableColumn id="23" xr3:uid="{96BE9B96-E328-4EB7-8CB0-2653F4D703B7}" name="Potential Payout Spread" dataDxfId="63">
      <calculatedColumnFormula>O6+IF(R6&lt;0, (O6/(R6/-100)), O6*(R6/100))</calculatedColumnFormula>
    </tableColumn>
    <tableColumn id="24" xr3:uid="{5D2108CA-184E-435D-ACAC-30547AABDBDF}" name="Potenial Winnings Spread" dataDxfId="62">
      <calculatedColumnFormula>V6-O6</calculatedColumnFormula>
    </tableColumn>
    <tableColumn id="22" xr3:uid="{CFE93B25-30D5-46A4-BA0F-1070ED5FA5BC}" name="Potential Payout O/U" dataDxfId="61">
      <calculatedColumnFormula>P6+IF(S6&lt;0, (P6/(S6/-100)), P6*(S6/100))</calculatedColumnFormula>
    </tableColumn>
    <tableColumn id="21" xr3:uid="{0BF8E2F5-7D1B-46F6-BF36-1D7A5CA71B9C}" name="Potenial Winnings O/U" dataDxfId="60">
      <calculatedColumnFormula>S6-P6</calculatedColumnFormula>
    </tableColumn>
    <tableColumn id="13" xr3:uid="{3959C31F-136E-457D-B1B2-C9B41DFAF33A}" name="Result (Side)" dataDxfId="59"/>
    <tableColumn id="14" xr3:uid="{BCC03125-1E2C-4D9B-B13F-92471C291F1F}" name="Winnings (Side)" dataDxfId="58">
      <calculatedColumnFormula>IF(Z6="W", U6, IF(Z6="L",-N6, ""))</calculatedColumnFormula>
    </tableColumn>
    <tableColumn id="25" xr3:uid="{9F02E032-8883-4E56-B116-6755CC9CF10B}" name="Result (Spread)" dataDxfId="57"/>
    <tableColumn id="26" xr3:uid="{C14268E7-5C83-447E-BBD8-DB9C1D82A697}" name="Winnings (Spread)" dataDxfId="56">
      <calculatedColumnFormula>IF(AB6="W", W6, IF(AB6="L",-P6, ""))</calculatedColumnFormula>
    </tableColumn>
    <tableColumn id="27" xr3:uid="{0C24F3A7-8AE6-4B64-B31D-F1D1046F6AFD}" name="Result (O/U)" dataDxfId="55"/>
    <tableColumn id="28" xr3:uid="{D402E576-B48C-431A-8774-745A6464E119}" name="Winnings (O/U)" dataDxfId="54">
      <calculatedColumnFormula>IF(AD6="W", Y6, IF(AD6="L",-R6, ""))</calculatedColumnFormula>
    </tableColumn>
    <tableColumn id="29" xr3:uid="{19F3A856-A6AC-4CE7-94B0-A856E5043E7C}" name="Net Gain" dataDxfId="53">
      <calculatedColumnFormula>IF(ISERROR(Table12[[#This Row],[Winnings (Side)]]+Table12[[#This Row],[Winnings (Spread)]]+Table12[[#This Row],[Winnings (O/U)]]), "", Table12[[#This Row],[Winnings (Side)]]+Table12[[#This Row],[Winnings (Spread)]]+Table12[[#This Row],[Winnings (O/U)]])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6969713-9606-4AF4-91D6-9E2E1A0D6CBD}" name="Table123" displayName="Table123" ref="A1:AL755" totalsRowShown="0" headerRowDxfId="52" dataDxfId="50" headerRowBorderDxfId="51" tableBorderDxfId="49">
  <autoFilter ref="A1:AL755" xr:uid="{BCCCE447-A02F-4208-BC7A-2E337AF810BF}"/>
  <sortState xmlns:xlrd2="http://schemas.microsoft.com/office/spreadsheetml/2017/richdata2" ref="A2:AE755">
    <sortCondition ref="U1:U755"/>
  </sortState>
  <tableColumns count="38">
    <tableColumn id="1" xr3:uid="{E0FE769F-D2B8-44DC-8A2B-F476FCD80700}" name="Week" dataDxfId="48">
      <calculatedColumnFormula>Games!A2</calculatedColumnFormula>
    </tableColumn>
    <tableColumn id="2" xr3:uid="{CD3F584F-7477-4D34-A6AB-10BF23645880}" name="Home" dataDxfId="47">
      <calculatedColumnFormula>IF('Prediction Log'!B3=0, "",'Prediction Log'!B3)</calculatedColumnFormula>
    </tableColumn>
    <tableColumn id="3" xr3:uid="{54DE0E77-560D-43C3-8736-977B153D58FB}" name="Away" dataDxfId="46">
      <calculatedColumnFormula>IF('Prediction Log'!C3=0, "",'Prediction Log'!C3)</calculatedColumnFormula>
    </tableColumn>
    <tableColumn id="4" xr3:uid="{CA0CDA34-A44B-45BA-9844-7327B3487A93}" name="Spread" dataDxfId="45">
      <calculatedColumnFormula>IF('Prediction Log'!D3=0, "",'Prediction Log'!D3)</calculatedColumnFormula>
    </tableColumn>
    <tableColumn id="5" xr3:uid="{0BD729F4-F4DA-42F5-9BA9-B40F15C2D793}" name="Predicted Spread" dataDxfId="44">
      <calculatedColumnFormula>IF('Prediction Log'!E3=0, "",'Prediction Log'!E3)</calculatedColumnFormula>
    </tableColumn>
    <tableColumn id="6" xr3:uid="{C7122CCB-9CE2-4A2F-ACB6-9347672E1AC4}" name="Predicted Side - Difference Model" dataDxfId="43">
      <calculatedColumnFormula>IF('Prediction Log'!H3=0, "",'Prediction Log'!H3)</calculatedColumnFormula>
    </tableColumn>
    <tableColumn id="31" xr3:uid="{D16EBF5A-43A5-41E9-950F-CC26084C03F6}" name="Predicted Side - Win Probability Model" dataDxfId="42">
      <calculatedColumnFormula>IF(ISBLANK(Games!B2), "",'Prediction Log'!$I3)</calculatedColumnFormula>
    </tableColumn>
    <tableColumn id="30" xr3:uid="{56F5D4C8-BE37-4B57-B2A7-2CBEB5F9DB6A}" name="Win Probability" dataDxfId="41">
      <calculatedColumnFormula>'Prediction Log'!$J3</calculatedColumnFormula>
    </tableColumn>
    <tableColumn id="7" xr3:uid="{5C072061-16F4-461C-A5E0-EFF5F67144B5}" name="Bet" dataDxfId="40">
      <calculatedColumnFormula>IF(ISBLANK(Games!R2), "",IF(AND(Games!R2="",Games!S2=""),"",IF(ISTEXT(Games!S2), "Side",Games!R2)))</calculatedColumnFormula>
    </tableColumn>
    <tableColumn id="32" xr3:uid="{61E097CB-4116-479B-8397-D76D0B120234}" name="Cover Spread" dataDxfId="39">
      <calculatedColumnFormula>IF(ISBLANK(Games!B2), "",IF(Games!P2="Y", Games!B2, Games!C2))</calculatedColumnFormula>
    </tableColumn>
    <tableColumn id="8" xr3:uid="{612C1AD6-5D47-49B8-941B-6EB89AE39A3E}" name="Side" dataDxfId="38">
      <calculatedColumnFormula>Games!K2</calculatedColumnFormula>
    </tableColumn>
    <tableColumn id="15" xr3:uid="{299AFA07-462A-4297-AFFA-A2927A68039F}" name="Line" dataDxfId="37">
      <calculatedColumnFormula>IF(ISBLANK(Games!D2), "",Games!D2)</calculatedColumnFormula>
    </tableColumn>
    <tableColumn id="16" xr3:uid="{1A49328E-0A50-4507-83D7-5A5E895BD654}" name="Total" dataDxfId="36"/>
    <tableColumn id="9" xr3:uid="{9AC3AD97-5BC6-490F-9D24-4A1BDE4C97F3}" name="Amount Side" dataDxfId="35">
      <calculatedColumnFormula>IF(ISBLANK(Table123[[#This Row],[Odds Side - Difference Model]]), "", 1)</calculatedColumnFormula>
    </tableColumn>
    <tableColumn id="17" xr3:uid="{D8247614-7193-495C-A3EA-EA4F9A9C02FE}" name="Amount Spread" dataDxfId="34">
      <calculatedColumnFormula>IF(ISBLANK(Table123[[#This Row],[Odds Spread]]), "", 1)</calculatedColumnFormula>
    </tableColumn>
    <tableColumn id="18" xr3:uid="{B1AAFE2D-FBC5-47F0-8DE6-B1CD223C1469}" name="Amount O/U" dataDxfId="33"/>
    <tableColumn id="20" xr3:uid="{2A2E9D9E-DBE1-4AF2-975B-F714561BF225}" name="Odds Side - Difference Model" dataDxfId="32"/>
    <tableColumn id="36" xr3:uid="{20E2FB05-0EA8-48CF-A8C0-EC8E838B2CB3}" name="Odds Side - Win Probability Model" dataDxfId="31">
      <calculatedColumnFormula>IF(ISBLANK(Table123[[#This Row],[Odds Side - Difference Model]]), "",IF(Table123[[#This Row],[Predicted Side - Difference Model]]=Table123[[#This Row],[Predicted Side - Win Probability Model]], Table123[[#This Row],[Odds Side - Difference Model]], ""))</calculatedColumnFormula>
    </tableColumn>
    <tableColumn id="19" xr3:uid="{A4E8475A-FFAD-4D62-9974-D4B5E3A36F0D}" name="Odds Spread" dataDxfId="30"/>
    <tableColumn id="10" xr3:uid="{D41D5C62-E28C-494C-8C10-46832A02888E}" name="Odds O/U" dataDxfId="29"/>
    <tableColumn id="11" xr3:uid="{DEAB376F-415D-4C41-97A0-4D78E03AFB70}" name="Potential Payout Side - Difference Model" dataDxfId="28">
      <calculatedColumnFormula>IF(ISBLANK(Table123[[#This Row],[Odds Side - Difference Model]]), "",N2+IF(Q2&lt;0, (N2/(Q2/-100)), N2*(Q2/100)))</calculatedColumnFormula>
    </tableColumn>
    <tableColumn id="37" xr3:uid="{BE4F7C2F-98EA-49EA-91E6-D60AD6B6B083}" name="Potential Payout Side - Win Probability Model" dataDxfId="27">
      <calculatedColumnFormula>IFERROR(IF(ISBLANK(Table123[[#This Row],[Odds Side - Win Probability Model]]), "",N2+IF(R2&lt;0, (N2/(R2/-100)), N2*(R2/100))),"")</calculatedColumnFormula>
    </tableColumn>
    <tableColumn id="12" xr3:uid="{82AFB293-E2B0-4090-8BA5-223C9CFB8BFF}" name="Potenial Winnings Side - Difference Model" dataDxfId="26">
      <calculatedColumnFormula>IFERROR(U2-N2, "")</calculatedColumnFormula>
    </tableColumn>
    <tableColumn id="38" xr3:uid="{5069EEB5-57A5-4284-8B4F-6EFD961D2426}" name="Potenial Winnings Side - Win Probability Model" dataDxfId="25">
      <calculatedColumnFormula>IFERROR(V2-N2, "")</calculatedColumnFormula>
    </tableColumn>
    <tableColumn id="23" xr3:uid="{458AD4E3-407F-4258-A37C-63C07B2ED75E}" name="Potential Payout Spread" dataDxfId="24">
      <calculatedColumnFormula>IF(ISBLANK(Table123[[#This Row],[Odds Spread]]), "",O2+IF(S2&lt;0, (O2/(S2/-100)), O2*(S2/100)))</calculatedColumnFormula>
    </tableColumn>
    <tableColumn id="24" xr3:uid="{DE18E766-C179-4029-99FC-0B084B0576FF}" name="Potenial Winnings Spread" dataDxfId="23">
      <calculatedColumnFormula>IFERROR(Y2-O2, "")</calculatedColumnFormula>
    </tableColumn>
    <tableColumn id="22" xr3:uid="{86B61278-871D-4442-A218-0F1DF4262303}" name="Potential Payout O/U" dataDxfId="22">
      <calculatedColumnFormula>P2+IF(T2&lt;0, (P2/(T2/-100)), P2*(T2/100))</calculatedColumnFormula>
    </tableColumn>
    <tableColumn id="21" xr3:uid="{086E3093-2539-49BD-A34D-3EDCD895BFF5}" name="Potenial Winnings O/U" dataDxfId="21">
      <calculatedColumnFormula>T2-P2</calculatedColumnFormula>
    </tableColumn>
    <tableColumn id="13" xr3:uid="{95BF6381-E9AD-4A4C-95E8-40CF7372F178}" name="Result (Side) - Difference Model" dataDxfId="20">
      <calculatedColumnFormula>IF('Prediction Log'!$T3="Y", "W", IF('Prediction Log'!$T3="N","L",""))</calculatedColumnFormula>
    </tableColumn>
    <tableColumn id="33" xr3:uid="{7BDC72AB-4CB4-440F-A959-257656014E89}" name="Result (Side) - Win Probability Model" dataDxfId="19">
      <calculatedColumnFormula>IF('Prediction Log'!$V3="Y", "W", IF('Prediction Log'!$V3="N","L",""))</calculatedColumnFormula>
    </tableColumn>
    <tableColumn id="14" xr3:uid="{89A64611-FB60-460A-82B4-752E7A54716D}" name="Winnings (Side) - Difference Model" dataDxfId="18">
      <calculatedColumnFormula>IF(ISBLANK(Table123[[#This Row],[Odds Side - Difference Model]]), "",IF(AC2="W", W2, IF(AC2="L",-N2, "")))</calculatedColumnFormula>
    </tableColumn>
    <tableColumn id="34" xr3:uid="{4D2B3622-3743-46CF-9BA5-421DFB706B9B}" name="Winnings (Side) - Win Probability Model" dataDxfId="17">
      <calculatedColumnFormula>IFERROR((IF(ISERR(Table123[[#This Row],[Potential Payout Side - Win Probability Model]]), "",IF(AD2="W", X2, IF(AD2="L",-N2, "")))), "")</calculatedColumnFormula>
    </tableColumn>
    <tableColumn id="25" xr3:uid="{F8B9943F-5A46-4125-849A-8717976069C5}" name="Result (Spread)" dataDxfId="16">
      <calculatedColumnFormula>IF('Prediction Log'!$U3="Y", "W", IF('Prediction Log'!$U3="N", "L", ""))</calculatedColumnFormula>
    </tableColumn>
    <tableColumn id="26" xr3:uid="{32C5E7CD-7441-471B-AB02-FF164901D025}" name="Winnings (Spread)" dataDxfId="15">
      <calculatedColumnFormula>IF(ISBLANK(Table123[[#This Row],[Odds Spread]]), "",IF(AG2="W", Z2, IF(AG2="L",-O2, "")))</calculatedColumnFormula>
    </tableColumn>
    <tableColumn id="27" xr3:uid="{D39C9BF3-CDFD-4FFD-9A06-5752127199D2}" name="Result (O/U)" dataDxfId="14"/>
    <tableColumn id="28" xr3:uid="{60A0B8A0-01B5-4EE9-AAB9-7952BF24F713}" name="Winnings (O/U)" dataDxfId="13">
      <calculatedColumnFormula>IF(AI2="W", AB2, IF(AI2="L",-S2, ""))</calculatedColumnFormula>
    </tableColumn>
    <tableColumn id="29" xr3:uid="{1FDFF610-CB0F-413F-B5FE-E0245EEFAF39}" name="Net Gain - Difference Model">
      <calculatedColumnFormula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calculatedColumnFormula>
    </tableColumn>
    <tableColumn id="35" xr3:uid="{FCB3F52C-0487-4F38-91FE-8EE6EAB91809}" name="Net Gain - Win Probability Model" dataDxfId="12">
      <calculatedColumnFormula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Y738"/>
  <sheetViews>
    <sheetView zoomScale="80" zoomScaleNormal="80" workbookViewId="0">
      <selection activeCell="C24" sqref="C24"/>
    </sheetView>
  </sheetViews>
  <sheetFormatPr defaultColWidth="10.6640625" defaultRowHeight="14.25" x14ac:dyDescent="0.45"/>
  <cols>
    <col min="2" max="3" width="18.3984375" customWidth="1"/>
    <col min="4" max="4" width="11.53125" style="81" customWidth="1"/>
    <col min="5" max="7" width="11.53125" customWidth="1"/>
    <col min="8" max="9" width="11.53125" style="81" customWidth="1"/>
    <col min="10" max="10" width="12" customWidth="1"/>
    <col min="11" max="11" width="13.86328125" customWidth="1"/>
    <col min="12" max="13" width="13.86328125" hidden="1" customWidth="1"/>
    <col min="14" max="14" width="14.265625" customWidth="1"/>
    <col min="15" max="15" width="13.86328125" customWidth="1"/>
    <col min="16" max="16" width="13.86328125" hidden="1" customWidth="1"/>
    <col min="17" max="17" width="15.6640625" hidden="1" customWidth="1"/>
    <col min="18" max="19" width="9.6640625" style="81" customWidth="1"/>
    <col min="20" max="20" width="10.6640625" style="81"/>
    <col min="21" max="21" width="14.265625" hidden="1" customWidth="1"/>
    <col min="23" max="24" width="10.6640625" style="81"/>
  </cols>
  <sheetData>
    <row r="1" spans="1:25" ht="52.5" customHeight="1" x14ac:dyDescent="0.45">
      <c r="A1" s="6" t="s">
        <v>82</v>
      </c>
      <c r="B1" s="6" t="s">
        <v>0</v>
      </c>
      <c r="C1" s="6" t="s">
        <v>1</v>
      </c>
      <c r="D1" s="6" t="s">
        <v>2</v>
      </c>
      <c r="E1" s="6" t="s">
        <v>376</v>
      </c>
      <c r="F1" s="6" t="s">
        <v>377</v>
      </c>
      <c r="G1" s="6" t="s">
        <v>380</v>
      </c>
      <c r="H1" s="6" t="s">
        <v>381</v>
      </c>
      <c r="I1" s="6" t="s">
        <v>382</v>
      </c>
      <c r="J1" s="6" t="s">
        <v>4</v>
      </c>
      <c r="K1" s="6" t="s">
        <v>5</v>
      </c>
      <c r="L1" s="6" t="s">
        <v>383</v>
      </c>
      <c r="M1" s="6" t="s">
        <v>384</v>
      </c>
      <c r="N1" s="6" t="s">
        <v>385</v>
      </c>
      <c r="O1" s="6" t="s">
        <v>70</v>
      </c>
      <c r="P1" s="6" t="s">
        <v>64</v>
      </c>
      <c r="Q1" s="6" t="s">
        <v>15</v>
      </c>
      <c r="R1" s="6" t="s">
        <v>40</v>
      </c>
      <c r="S1" s="5" t="s">
        <v>37</v>
      </c>
      <c r="T1" s="5" t="s">
        <v>2</v>
      </c>
      <c r="U1" s="5" t="s">
        <v>38</v>
      </c>
      <c r="V1" s="5" t="s">
        <v>63</v>
      </c>
      <c r="W1" s="5" t="s">
        <v>390</v>
      </c>
      <c r="X1" s="5" t="s">
        <v>391</v>
      </c>
      <c r="Y1" s="5" t="s">
        <v>389</v>
      </c>
    </row>
    <row r="2" spans="1:25" x14ac:dyDescent="0.45">
      <c r="A2" s="78">
        <f>Schedule!A2</f>
        <v>1</v>
      </c>
      <c r="B2" s="78" t="str">
        <f>IF(ISBLANK(Schedule!C2), "", Schedule!C2)</f>
        <v>Georgia Tech</v>
      </c>
      <c r="C2" s="78" t="str">
        <f>IF(ISBLANK(Schedule!D2), "", Schedule!D2)</f>
        <v>Florida State</v>
      </c>
      <c r="D2" s="80"/>
      <c r="E2" s="79">
        <f>_xlfn.IFNA(IF(ISBLANK(B2),"",VLOOKUP(B2,Elo!$A$2:$C$1048576,MATCH("Current Elo",Elo!$A$1:$D$1,0),FALSE)), "")</f>
        <v>1597.6282677428701</v>
      </c>
      <c r="F2" s="79">
        <f>_xlfn.IFNA(IFERROR(IF(ISBLANK(C2),"",VLOOKUP(C2,Elo!$A$2:$C$1048576,MATCH("Current Elo",Elo!$A$1:$D$1,0),FALSE)), ""), "")</f>
        <v>1717.7561294033601</v>
      </c>
      <c r="G2" s="79">
        <f>_xlfn.IFNA(IF(ISBLANK(B2),"",IF(VLOOKUP(Games!B2,Schedule!$C$2:$G$1048576,MATCH("neutral_site",Schedule!$C$1:$G$1,0),FALSE),0,50)),"")</f>
        <v>0</v>
      </c>
      <c r="H2" s="82"/>
      <c r="I2" s="82"/>
      <c r="J2" s="77" t="str">
        <f>_xlfn.IFNA(IF(ISBLANK(B2), "",ROUND(Calc!O2, 1)), "")</f>
        <v/>
      </c>
      <c r="K2" s="77" t="str">
        <f>IF(OR(ISBLANK(B2), N2=""), "",IF(J2&gt;0,C2,B2))</f>
        <v>Florida State</v>
      </c>
      <c r="L2" s="3">
        <f t="shared" ref="L2:L48" si="0">IF(ISBLANK(B2), "",1/(1+10^((((F2+I2)-(E2+G2+H2))/400))))</f>
        <v>0.33369690386919559</v>
      </c>
      <c r="M2" s="3">
        <f t="shared" ref="M2:M48" si="1">IF(ISBLANK(C2), "", 1/(1+10^(((E2+G2+H2)-(F2+I2))/400)))</f>
        <v>0.66630309613080452</v>
      </c>
      <c r="N2" s="3" t="str">
        <f>IFERROR(IF(ISBLANK(B2), "", IF(L2&gt;M2, B2, C2)), "")</f>
        <v>Florida State</v>
      </c>
      <c r="O2" s="3">
        <f>IFERROR(IF(ISBLANK(B2), "", IF(L2&gt;M2, L2, M2)),"")</f>
        <v>0.66630309613080452</v>
      </c>
      <c r="P2" s="2" t="str">
        <f>IF(OR(ISBLANK(B2), ISBLANK(D2)),"",IF(J2&lt;D2, "Y","N"))</f>
        <v/>
      </c>
      <c r="Q2" s="2" t="str">
        <f>IF(OR(ISBLANK(B2),ISBLANK(D2)),"",IF(AND(D2&lt;0,K2&lt;&gt;B2),"Y",IF(AND(B2=K2,J2&lt;D2),"Y","N")))</f>
        <v/>
      </c>
      <c r="R2" s="81" t="s">
        <v>37</v>
      </c>
      <c r="S2" s="81" t="s">
        <v>181</v>
      </c>
      <c r="U2" s="1"/>
      <c r="V2" s="4" t="str">
        <f>IF(ISBLANK(T2), "", D2)</f>
        <v/>
      </c>
      <c r="W2" s="81">
        <v>33</v>
      </c>
      <c r="X2" s="81">
        <v>39</v>
      </c>
      <c r="Y2" s="117" t="str">
        <f>IF(ISBLANK(W2), "", IF(W2&gt;X2, B2, C2))</f>
        <v>Florida State</v>
      </c>
    </row>
    <row r="3" spans="1:25" x14ac:dyDescent="0.45">
      <c r="A3" s="78">
        <f>Schedule!A4</f>
        <v>1</v>
      </c>
      <c r="B3" s="78" t="str">
        <f>IF(ISBLANK(Schedule!C4), "", Schedule!C4)</f>
        <v>Nevada</v>
      </c>
      <c r="C3" s="78" t="str">
        <f>IF(ISBLANK(Schedule!D4), "", Schedule!D4)</f>
        <v>SMU</v>
      </c>
      <c r="D3" s="80"/>
      <c r="E3" s="79">
        <f>_xlfn.IFNA(IF(ISBLANK(B3),"",VLOOKUP(B3,Elo!$A$2:$C$1048576,MATCH("Current Elo",Elo!$A$1:$D$1,0),FALSE)), "")</f>
        <v>1163.17171735089</v>
      </c>
      <c r="F3" s="79">
        <f>_xlfn.IFNA(IFERROR(IF(ISBLANK(C3),"",VLOOKUP(C3,Elo!$A$2:$C$1048576,MATCH("Current Elo",Elo!$A$1:$D$1,0),FALSE)), ""), "")</f>
        <v>1854.1926415027201</v>
      </c>
      <c r="G3" s="79">
        <f>_xlfn.IFNA(IF(ISBLANK(B3),"",IF(VLOOKUP(Games!B3,Schedule!$C$2:$G$1048576,MATCH("neutral_site",Schedule!$C$1:$G$1,0),FALSE),0,50)),"")</f>
        <v>50</v>
      </c>
      <c r="H3" s="82"/>
      <c r="I3" s="82"/>
      <c r="J3" s="77" t="str">
        <f>_xlfn.IFNA(IF(ISBLANK(B3), "",ROUND(Calc!O4, 1)), "")</f>
        <v/>
      </c>
      <c r="K3" s="77" t="str">
        <f t="shared" ref="K3:K49" si="2">IF(OR(ISBLANK(B3), N3=""), "",IF(J3&gt;0,C3,B3))</f>
        <v>SMU</v>
      </c>
      <c r="L3" s="3">
        <f t="shared" si="0"/>
        <v>2.4363283866068258E-2</v>
      </c>
      <c r="M3" s="3">
        <f t="shared" si="1"/>
        <v>0.97563671613393177</v>
      </c>
      <c r="N3" s="3" t="str">
        <f t="shared" ref="N3:N49" si="3">IFERROR(IF(ISBLANK(B3), "", IF(L3&gt;M3, B3, C3)), "")</f>
        <v>SMU</v>
      </c>
      <c r="O3" s="3">
        <f t="shared" ref="O3:O49" si="4">IFERROR(IF(ISBLANK(B3), "", IF(L3&gt;M3, L3, M3)),"")</f>
        <v>0.97563671613393177</v>
      </c>
      <c r="P3" s="2" t="str">
        <f t="shared" ref="P3:P49" si="5">IF(OR(ISBLANK(B3), ISBLANK(D3)),"",IF(J3&lt;D3, "Y","N"))</f>
        <v/>
      </c>
      <c r="Q3" s="2" t="str">
        <f t="shared" ref="Q3:Q49" si="6">IF(OR(ISBLANK(B3),ISBLANK(D3)),"",IF(AND(D3&lt;0,K3&lt;&gt;B3),"Y",IF(AND(B3=K3,J3&lt;D3),"Y","N")))</f>
        <v/>
      </c>
      <c r="U3" s="1"/>
      <c r="V3" s="4" t="str">
        <f t="shared" ref="V3:V49" si="7">IF(ISBLANK(T3), "", D3)</f>
        <v/>
      </c>
      <c r="Y3" s="117" t="str">
        <f>IF(ISBLANK(W3), "", IF(W3&gt;X3, B3, C3))</f>
        <v/>
      </c>
    </row>
    <row r="4" spans="1:25" x14ac:dyDescent="0.45">
      <c r="A4" s="78">
        <f>Schedule!A18</f>
        <v>1</v>
      </c>
      <c r="B4" s="78" t="str">
        <f>IF(ISBLANK(Schedule!C18), "", Schedule!C18)</f>
        <v>Minnesota</v>
      </c>
      <c r="C4" s="78" t="str">
        <f>IF(ISBLANK(Schedule!D18), "", Schedule!D18)</f>
        <v>North Carolina</v>
      </c>
      <c r="D4" s="80"/>
      <c r="E4" s="79">
        <f>_xlfn.IFNA(IF(ISBLANK(B4),"",VLOOKUP(B4,Elo!$A$2:$C$1048576,MATCH("Current Elo",Elo!$A$1:$D$1,0),FALSE)), "")</f>
        <v>1488.6451876605499</v>
      </c>
      <c r="F4" s="79">
        <f>_xlfn.IFNA(IFERROR(IF(ISBLANK(C4),"",VLOOKUP(C4,Elo!$A$2:$C$1048576,MATCH("Current Elo",Elo!$A$1:$D$1,0),FALSE)), ""), "")</f>
        <v>1621.47572672711</v>
      </c>
      <c r="G4" s="79">
        <f>_xlfn.IFNA(IF(ISBLANK(B4),"",IF(VLOOKUP(Games!B4,Schedule!$C$2:$G$1048576,MATCH("neutral_site",Schedule!$C$1:$G$1,0),FALSE),0,50)),"")</f>
        <v>50</v>
      </c>
      <c r="H4" s="82"/>
      <c r="I4" s="82"/>
      <c r="J4" s="77" t="str">
        <f>_xlfn.IFNA(IF(ISBLANK(B4), "",ROUND(Calc!O18, 1)), "")</f>
        <v/>
      </c>
      <c r="K4" s="77" t="str">
        <f t="shared" si="2"/>
        <v>North Carolina</v>
      </c>
      <c r="L4" s="3">
        <f t="shared" si="0"/>
        <v>0.38300546434662347</v>
      </c>
      <c r="M4" s="3">
        <f t="shared" si="1"/>
        <v>0.61699453565337659</v>
      </c>
      <c r="N4" s="3" t="str">
        <f t="shared" si="3"/>
        <v>North Carolina</v>
      </c>
      <c r="O4" s="3">
        <f t="shared" si="4"/>
        <v>0.61699453565337659</v>
      </c>
      <c r="P4" s="2" t="str">
        <f t="shared" si="5"/>
        <v/>
      </c>
      <c r="Q4" s="2" t="str">
        <f t="shared" si="6"/>
        <v/>
      </c>
      <c r="U4" s="1"/>
      <c r="V4" s="4" t="str">
        <f t="shared" si="7"/>
        <v/>
      </c>
      <c r="Y4" s="117" t="str">
        <f>IF(ISBLANK(W4), "", IF(W4&gt;X4, B4, C4))</f>
        <v/>
      </c>
    </row>
    <row r="5" spans="1:25" x14ac:dyDescent="0.45">
      <c r="A5" s="78">
        <f>Schedule!A22</f>
        <v>1</v>
      </c>
      <c r="B5" s="78" t="str">
        <f>IF(ISBLANK(Schedule!C22), "", Schedule!C22)</f>
        <v>Jacksonville State</v>
      </c>
      <c r="C5" s="78" t="str">
        <f>IF(ISBLANK(Schedule!D22), "", Schedule!D22)</f>
        <v>Coastal Carolina</v>
      </c>
      <c r="D5" s="80"/>
      <c r="E5" s="79">
        <f>_xlfn.IFNA(IF(ISBLANK(B5),"",VLOOKUP(B5,Elo!$A$2:$C$1048576,MATCH("Current Elo",Elo!$A$1:$D$1,0),FALSE)), "")</f>
        <v>1464.95230950623</v>
      </c>
      <c r="F5" s="79">
        <f>_xlfn.IFNA(IFERROR(IF(ISBLANK(C5),"",VLOOKUP(C5,Elo!$A$2:$C$1048576,MATCH("Current Elo",Elo!$A$1:$D$1,0),FALSE)), ""), "")</f>
        <v>1430.65821840994</v>
      </c>
      <c r="G5" s="79">
        <f>_xlfn.IFNA(IF(ISBLANK(B5),"",IF(VLOOKUP(Games!B5,Schedule!$C$2:$G$1048576,MATCH("neutral_site",Schedule!$C$1:$G$1,0),FALSE),0,50)),"")</f>
        <v>50</v>
      </c>
      <c r="H5" s="82"/>
      <c r="I5" s="82"/>
      <c r="J5" s="77" t="str">
        <f>_xlfn.IFNA(IF(ISBLANK(B5), "",ROUND(Calc!O22, 1)), "")</f>
        <v/>
      </c>
      <c r="K5" s="77" t="str">
        <f t="shared" si="2"/>
        <v>Coastal Carolina</v>
      </c>
      <c r="L5" s="3">
        <f t="shared" si="0"/>
        <v>0.61898346670071758</v>
      </c>
      <c r="M5" s="3">
        <f t="shared" si="1"/>
        <v>0.38101653329928248</v>
      </c>
      <c r="N5" s="3" t="str">
        <f t="shared" si="3"/>
        <v>Jacksonville State</v>
      </c>
      <c r="O5" s="3">
        <f t="shared" si="4"/>
        <v>0.61898346670071758</v>
      </c>
      <c r="P5" s="2" t="str">
        <f t="shared" si="5"/>
        <v/>
      </c>
      <c r="Q5" s="2" t="str">
        <f t="shared" si="6"/>
        <v/>
      </c>
      <c r="U5" s="1"/>
      <c r="V5" s="4" t="str">
        <f t="shared" si="7"/>
        <v/>
      </c>
      <c r="Y5" s="117" t="str">
        <f>IF(ISBLANK(W5), "", IF(W5&gt;X5, B5, C5))</f>
        <v/>
      </c>
    </row>
    <row r="6" spans="1:25" x14ac:dyDescent="0.45">
      <c r="A6" s="78">
        <f>Schedule!A23</f>
        <v>1</v>
      </c>
      <c r="B6" s="78" t="str">
        <f>IF(ISBLANK(Schedule!C23), "", Schedule!C23)</f>
        <v>Tulsa</v>
      </c>
      <c r="C6" s="78" t="str">
        <f>IF(ISBLANK(Schedule!D23), "", Schedule!D23)</f>
        <v>Northwestern State</v>
      </c>
      <c r="D6" s="80"/>
      <c r="E6" s="79">
        <f>_xlfn.IFNA(IF(ISBLANK(B6),"",VLOOKUP(B6,Elo!$A$2:$C$1048576,MATCH("Current Elo",Elo!$A$1:$D$1,0),FALSE)), "")</f>
        <v>1298.3555528857701</v>
      </c>
      <c r="F6" s="79" t="str">
        <f>_xlfn.IFNA(IFERROR(IF(ISBLANK(C6),"",VLOOKUP(C6,Elo!$A$2:$C$1048576,MATCH("Current Elo",Elo!$A$1:$D$1,0),FALSE)), ""), "")</f>
        <v/>
      </c>
      <c r="G6" s="79">
        <f>_xlfn.IFNA(IF(ISBLANK(B6),"",IF(VLOOKUP(Games!B6,Schedule!$C$2:$G$1048576,MATCH("neutral_site",Schedule!$C$1:$G$1,0),FALSE),0,50)),"")</f>
        <v>50</v>
      </c>
      <c r="H6" s="82"/>
      <c r="I6" s="82"/>
      <c r="J6" s="77" t="str">
        <f>_xlfn.IFNA(IF(ISBLANK(B6), "",ROUND(Calc!O23, 1)), "")</f>
        <v/>
      </c>
      <c r="K6" s="77" t="str">
        <f t="shared" si="2"/>
        <v/>
      </c>
      <c r="L6" s="3" t="e">
        <f t="shared" si="0"/>
        <v>#VALUE!</v>
      </c>
      <c r="M6" s="3" t="e">
        <f t="shared" si="1"/>
        <v>#VALUE!</v>
      </c>
      <c r="N6" s="3" t="str">
        <f t="shared" si="3"/>
        <v/>
      </c>
      <c r="O6" s="3" t="str">
        <f t="shared" si="4"/>
        <v/>
      </c>
      <c r="P6" s="2" t="str">
        <f t="shared" si="5"/>
        <v/>
      </c>
      <c r="Q6" s="2" t="str">
        <f t="shared" si="6"/>
        <v/>
      </c>
      <c r="U6" s="1"/>
      <c r="V6" s="4" t="str">
        <f t="shared" si="7"/>
        <v/>
      </c>
      <c r="Y6" s="117" t="str">
        <f>IF(ISBLANK(W6), "", IF(W6&gt;X6, B6, C6))</f>
        <v/>
      </c>
    </row>
    <row r="7" spans="1:25" x14ac:dyDescent="0.45">
      <c r="A7" s="78">
        <f>Schedule!A24</f>
        <v>1</v>
      </c>
      <c r="B7" s="78" t="str">
        <f>IF(ISBLANK(Schedule!C24), "", Schedule!C24)</f>
        <v>Illinois</v>
      </c>
      <c r="C7" s="78" t="str">
        <f>IF(ISBLANK(Schedule!D24), "", Schedule!D24)</f>
        <v>Eastern Illinois</v>
      </c>
      <c r="D7" s="80"/>
      <c r="E7" s="79">
        <f>_xlfn.IFNA(IF(ISBLANK(B7),"",VLOOKUP(B7,Elo!$A$2:$C$1048576,MATCH("Current Elo",Elo!$A$1:$D$1,0),FALSE)), "")</f>
        <v>1517.64489422632</v>
      </c>
      <c r="F7" s="79" t="str">
        <f>_xlfn.IFNA(IFERROR(IF(ISBLANK(C7),"",VLOOKUP(C7,Elo!$A$2:$C$1048576,MATCH("Current Elo",Elo!$A$1:$D$1,0),FALSE)), ""), "")</f>
        <v/>
      </c>
      <c r="G7" s="79">
        <f>_xlfn.IFNA(IF(ISBLANK(B7),"",IF(VLOOKUP(Games!B7,Schedule!$C$2:$G$1048576,MATCH("neutral_site",Schedule!$C$1:$G$1,0),FALSE),0,50)),"")</f>
        <v>50</v>
      </c>
      <c r="H7" s="82"/>
      <c r="I7" s="82"/>
      <c r="J7" s="77" t="str">
        <f>_xlfn.IFNA(IF(ISBLANK(B7), "",ROUND(Calc!O24, 1)), "")</f>
        <v/>
      </c>
      <c r="K7" s="77" t="str">
        <f t="shared" si="2"/>
        <v/>
      </c>
      <c r="L7" s="3" t="e">
        <f t="shared" si="0"/>
        <v>#VALUE!</v>
      </c>
      <c r="M7" s="3" t="e">
        <f t="shared" si="1"/>
        <v>#VALUE!</v>
      </c>
      <c r="N7" s="3" t="str">
        <f t="shared" si="3"/>
        <v/>
      </c>
      <c r="O7" s="3" t="str">
        <f t="shared" si="4"/>
        <v/>
      </c>
      <c r="P7" s="2" t="str">
        <f t="shared" si="5"/>
        <v/>
      </c>
      <c r="Q7" s="2" t="str">
        <f t="shared" si="6"/>
        <v/>
      </c>
      <c r="U7" s="1"/>
      <c r="V7" s="4" t="str">
        <f t="shared" si="7"/>
        <v/>
      </c>
      <c r="Y7" s="117" t="str">
        <f>IF(ISBLANK(W7), "", IF(W7&gt;X7, B7, C7))</f>
        <v/>
      </c>
    </row>
    <row r="8" spans="1:25" x14ac:dyDescent="0.45">
      <c r="A8" s="78">
        <f>Schedule!A25</f>
        <v>1</v>
      </c>
      <c r="B8" s="78" t="str">
        <f>IF(ISBLANK(Schedule!C25), "", Schedule!C25)</f>
        <v>Utah</v>
      </c>
      <c r="C8" s="78" t="str">
        <f>IF(ISBLANK(Schedule!D25), "", Schedule!D25)</f>
        <v>Southern Utah</v>
      </c>
      <c r="D8" s="80"/>
      <c r="E8" s="79">
        <f>_xlfn.IFNA(IF(ISBLANK(B8),"",VLOOKUP(B8,Elo!$A$2:$C$1048576,MATCH("Current Elo",Elo!$A$1:$D$1,0),FALSE)), "")</f>
        <v>1591.81085197679</v>
      </c>
      <c r="F8" s="79" t="str">
        <f>_xlfn.IFNA(IFERROR(IF(ISBLANK(C8),"",VLOOKUP(C8,Elo!$A$2:$C$1048576,MATCH("Current Elo",Elo!$A$1:$D$1,0),FALSE)), ""), "")</f>
        <v/>
      </c>
      <c r="G8" s="79">
        <f>_xlfn.IFNA(IF(ISBLANK(B8),"",IF(VLOOKUP(Games!B8,Schedule!$C$2:$G$1048576,MATCH("neutral_site",Schedule!$C$1:$G$1,0),FALSE),0,50)),"")</f>
        <v>50</v>
      </c>
      <c r="H8" s="82"/>
      <c r="I8" s="82"/>
      <c r="J8" s="77" t="str">
        <f>_xlfn.IFNA(IF(ISBLANK(B8), "",ROUND(Calc!O25, 1)), "")</f>
        <v/>
      </c>
      <c r="K8" s="77" t="str">
        <f t="shared" si="2"/>
        <v/>
      </c>
      <c r="L8" s="3" t="e">
        <f t="shared" si="0"/>
        <v>#VALUE!</v>
      </c>
      <c r="M8" s="3" t="e">
        <f t="shared" si="1"/>
        <v>#VALUE!</v>
      </c>
      <c r="N8" s="3" t="str">
        <f t="shared" si="3"/>
        <v/>
      </c>
      <c r="O8" s="3" t="str">
        <f t="shared" si="4"/>
        <v/>
      </c>
      <c r="P8" s="2" t="str">
        <f t="shared" si="5"/>
        <v/>
      </c>
      <c r="Q8" s="2" t="str">
        <f t="shared" si="6"/>
        <v/>
      </c>
      <c r="U8" s="1"/>
      <c r="V8" s="4" t="str">
        <f t="shared" si="7"/>
        <v/>
      </c>
      <c r="Y8" s="117" t="str">
        <f>IF(ISBLANK(W8), "", IF(W8&gt;X8, B8, C8))</f>
        <v/>
      </c>
    </row>
    <row r="9" spans="1:25" x14ac:dyDescent="0.45">
      <c r="A9" s="78">
        <f>Schedule!A26</f>
        <v>1</v>
      </c>
      <c r="B9" s="78" t="str">
        <f>IF(ISBLANK(Schedule!C26), "", Schedule!C26)</f>
        <v>San José State</v>
      </c>
      <c r="C9" s="78" t="str">
        <f>IF(ISBLANK(Schedule!D26), "", Schedule!D26)</f>
        <v>Sacramento State</v>
      </c>
      <c r="D9" s="80"/>
      <c r="E9" s="79">
        <f>_xlfn.IFNA(IF(ISBLANK(B9),"",VLOOKUP(B9,Elo!$A$2:$C$1048576,MATCH("Current Elo",Elo!$A$1:$D$1,0),FALSE)), "")</f>
        <v>1481.5922066164901</v>
      </c>
      <c r="F9" s="79" t="str">
        <f>_xlfn.IFNA(IFERROR(IF(ISBLANK(C9),"",VLOOKUP(C9,Elo!$A$2:$C$1048576,MATCH("Current Elo",Elo!$A$1:$D$1,0),FALSE)), ""), "")</f>
        <v/>
      </c>
      <c r="G9" s="79">
        <f>_xlfn.IFNA(IF(ISBLANK(B9),"",IF(VLOOKUP(Games!B9,Schedule!$C$2:$G$1048576,MATCH("neutral_site",Schedule!$C$1:$G$1,0),FALSE),0,50)),"")</f>
        <v>50</v>
      </c>
      <c r="H9" s="82"/>
      <c r="I9" s="82"/>
      <c r="J9" s="77" t="str">
        <f>_xlfn.IFNA(IF(ISBLANK(B9), "",ROUND(Calc!O26, 1)), "")</f>
        <v/>
      </c>
      <c r="K9" s="77" t="str">
        <f t="shared" si="2"/>
        <v/>
      </c>
      <c r="L9" s="3" t="e">
        <f t="shared" si="0"/>
        <v>#VALUE!</v>
      </c>
      <c r="M9" s="3" t="e">
        <f t="shared" si="1"/>
        <v>#VALUE!</v>
      </c>
      <c r="N9" s="3" t="str">
        <f t="shared" si="3"/>
        <v/>
      </c>
      <c r="O9" s="3" t="str">
        <f t="shared" si="4"/>
        <v/>
      </c>
      <c r="P9" s="2" t="str">
        <f t="shared" si="5"/>
        <v/>
      </c>
      <c r="Q9" s="2" t="str">
        <f t="shared" si="6"/>
        <v/>
      </c>
      <c r="U9" s="1"/>
      <c r="V9" s="4" t="str">
        <f t="shared" si="7"/>
        <v/>
      </c>
      <c r="Y9" s="117" t="str">
        <f>IF(ISBLANK(W9), "", IF(W9&gt;X9, B9, C9))</f>
        <v/>
      </c>
    </row>
    <row r="10" spans="1:25" x14ac:dyDescent="0.45">
      <c r="A10" s="78">
        <f>Schedule!A27</f>
        <v>1</v>
      </c>
      <c r="B10" s="78" t="str">
        <f>IF(ISBLANK(Schedule!C27), "", Schedule!C27)</f>
        <v>Army</v>
      </c>
      <c r="C10" s="78" t="str">
        <f>IF(ISBLANK(Schedule!D27), "", Schedule!D27)</f>
        <v>Lehigh</v>
      </c>
      <c r="D10" s="80"/>
      <c r="E10" s="79">
        <f>_xlfn.IFNA(IF(ISBLANK(B10),"",VLOOKUP(B10,Elo!$A$2:$C$1048576,MATCH("Current Elo",Elo!$A$1:$D$1,0),FALSE)), "")</f>
        <v>1333.3439284415699</v>
      </c>
      <c r="F10" s="79" t="str">
        <f>_xlfn.IFNA(IFERROR(IF(ISBLANK(C10),"",VLOOKUP(C10,Elo!$A$2:$C$1048576,MATCH("Current Elo",Elo!$A$1:$D$1,0),FALSE)), ""), "")</f>
        <v/>
      </c>
      <c r="G10" s="79">
        <f>_xlfn.IFNA(IF(ISBLANK(B10),"",IF(VLOOKUP(Games!B10,Schedule!$C$2:$G$1048576,MATCH("neutral_site",Schedule!$C$1:$G$1,0),FALSE),0,50)),"")</f>
        <v>50</v>
      </c>
      <c r="H10" s="82"/>
      <c r="I10" s="82"/>
      <c r="J10" s="77" t="str">
        <f>_xlfn.IFNA(IF(ISBLANK(B10), "",ROUND(Calc!O27, 1)), "")</f>
        <v/>
      </c>
      <c r="K10" s="77" t="str">
        <f t="shared" si="2"/>
        <v/>
      </c>
      <c r="L10" s="3" t="e">
        <f t="shared" si="0"/>
        <v>#VALUE!</v>
      </c>
      <c r="M10" s="3" t="e">
        <f t="shared" si="1"/>
        <v>#VALUE!</v>
      </c>
      <c r="N10" s="3" t="str">
        <f t="shared" si="3"/>
        <v/>
      </c>
      <c r="O10" s="3" t="str">
        <f t="shared" si="4"/>
        <v/>
      </c>
      <c r="P10" s="2" t="str">
        <f t="shared" si="5"/>
        <v/>
      </c>
      <c r="Q10" s="2" t="str">
        <f t="shared" si="6"/>
        <v/>
      </c>
      <c r="U10" s="1"/>
      <c r="V10" s="4" t="str">
        <f t="shared" si="7"/>
        <v/>
      </c>
      <c r="Y10" s="117" t="str">
        <f>IF(ISBLANK(W10), "", IF(W10&gt;X10, B10, C10))</f>
        <v/>
      </c>
    </row>
    <row r="11" spans="1:25" x14ac:dyDescent="0.45">
      <c r="A11" s="78">
        <f>Schedule!A28</f>
        <v>1</v>
      </c>
      <c r="B11" s="78" t="str">
        <f>IF(ISBLANK(Schedule!C28), "", Schedule!C28)</f>
        <v>Oklahoma</v>
      </c>
      <c r="C11" s="78" t="str">
        <f>IF(ISBLANK(Schedule!D28), "", Schedule!D28)</f>
        <v>Temple</v>
      </c>
      <c r="D11" s="80"/>
      <c r="E11" s="79">
        <f>_xlfn.IFNA(IF(ISBLANK(B11),"",VLOOKUP(B11,Elo!$A$2:$C$1048576,MATCH("Current Elo",Elo!$A$1:$D$1,0),FALSE)), "")</f>
        <v>1881.6808464527301</v>
      </c>
      <c r="F11" s="79">
        <f>_xlfn.IFNA(IFERROR(IF(ISBLANK(C11),"",VLOOKUP(C11,Elo!$A$2:$C$1048576,MATCH("Current Elo",Elo!$A$1:$D$1,0),FALSE)), ""), "")</f>
        <v>1129.0343772571</v>
      </c>
      <c r="G11" s="79">
        <f>_xlfn.IFNA(IF(ISBLANK(B11),"",IF(VLOOKUP(Games!B11,Schedule!$C$2:$G$1048576,MATCH("neutral_site",Schedule!$C$1:$G$1,0),FALSE),0,50)),"")</f>
        <v>50</v>
      </c>
      <c r="H11" s="82"/>
      <c r="I11" s="82"/>
      <c r="J11" s="77" t="str">
        <f>_xlfn.IFNA(IF(ISBLANK(B11), "",ROUND(Calc!O28, 1)), "")</f>
        <v/>
      </c>
      <c r="K11" s="77" t="str">
        <f t="shared" si="2"/>
        <v>Temple</v>
      </c>
      <c r="L11" s="3">
        <f t="shared" si="0"/>
        <v>0.9902472415436423</v>
      </c>
      <c r="M11" s="3">
        <f t="shared" si="1"/>
        <v>9.7527584563576984E-3</v>
      </c>
      <c r="N11" s="3" t="str">
        <f t="shared" si="3"/>
        <v>Oklahoma</v>
      </c>
      <c r="O11" s="3">
        <f t="shared" si="4"/>
        <v>0.9902472415436423</v>
      </c>
      <c r="P11" s="2" t="str">
        <f t="shared" si="5"/>
        <v/>
      </c>
      <c r="Q11" s="2" t="str">
        <f t="shared" si="6"/>
        <v/>
      </c>
      <c r="U11" s="1"/>
      <c r="V11" s="4" t="str">
        <f t="shared" si="7"/>
        <v/>
      </c>
      <c r="Y11" s="117" t="str">
        <f>IF(ISBLANK(W11), "", IF(W11&gt;X11, B11, C11))</f>
        <v/>
      </c>
    </row>
    <row r="12" spans="1:25" x14ac:dyDescent="0.45">
      <c r="A12" s="78">
        <f>Schedule!A29</f>
        <v>1</v>
      </c>
      <c r="B12" s="78" t="str">
        <f>IF(ISBLANK(Schedule!C29), "", Schedule!C29)</f>
        <v>Michigan State</v>
      </c>
      <c r="C12" s="78" t="str">
        <f>IF(ISBLANK(Schedule!D29), "", Schedule!D29)</f>
        <v>Florida Atlantic</v>
      </c>
      <c r="D12" s="80"/>
      <c r="E12" s="79">
        <f>_xlfn.IFNA(IF(ISBLANK(B12),"",VLOOKUP(B12,Elo!$A$2:$C$1048576,MATCH("Current Elo",Elo!$A$1:$D$1,0),FALSE)), "")</f>
        <v>1372.8579962194201</v>
      </c>
      <c r="F12" s="79">
        <f>_xlfn.IFNA(IFERROR(IF(ISBLANK(C12),"",VLOOKUP(C12,Elo!$A$2:$C$1048576,MATCH("Current Elo",Elo!$A$1:$D$1,0),FALSE)), ""), "")</f>
        <v>1328.02060715938</v>
      </c>
      <c r="G12" s="79">
        <f>_xlfn.IFNA(IF(ISBLANK(B12),"",IF(VLOOKUP(Games!B12,Schedule!$C$2:$G$1048576,MATCH("neutral_site",Schedule!$C$1:$G$1,0),FALSE),0,50)),"")</f>
        <v>50</v>
      </c>
      <c r="H12" s="82"/>
      <c r="I12" s="82"/>
      <c r="J12" s="77" t="str">
        <f>_xlfn.IFNA(IF(ISBLANK(B12), "",ROUND(Calc!O29, 1)), "")</f>
        <v/>
      </c>
      <c r="K12" s="77" t="str">
        <f t="shared" si="2"/>
        <v>Florida Atlantic</v>
      </c>
      <c r="L12" s="3">
        <f t="shared" si="0"/>
        <v>0.63319031668955161</v>
      </c>
      <c r="M12" s="3">
        <f t="shared" si="1"/>
        <v>0.36680968331044828</v>
      </c>
      <c r="N12" s="3" t="str">
        <f t="shared" si="3"/>
        <v>Michigan State</v>
      </c>
      <c r="O12" s="3">
        <f t="shared" si="4"/>
        <v>0.63319031668955161</v>
      </c>
      <c r="P12" s="2" t="str">
        <f t="shared" si="5"/>
        <v/>
      </c>
      <c r="Q12" s="2" t="str">
        <f t="shared" si="6"/>
        <v/>
      </c>
      <c r="U12" s="1"/>
      <c r="V12" s="4" t="str">
        <f t="shared" si="7"/>
        <v/>
      </c>
      <c r="Y12" s="117" t="str">
        <f>IF(ISBLANK(W12), "", IF(W12&gt;X12, B12, C12))</f>
        <v/>
      </c>
    </row>
    <row r="13" spans="1:25" x14ac:dyDescent="0.45">
      <c r="A13" s="78">
        <f>Schedule!A30</f>
        <v>1</v>
      </c>
      <c r="B13" s="78" t="str">
        <f>IF(ISBLANK(Schedule!C30), "", Schedule!C30)</f>
        <v>Duke</v>
      </c>
      <c r="C13" s="78" t="str">
        <f>IF(ISBLANK(Schedule!D30), "", Schedule!D30)</f>
        <v>Elon</v>
      </c>
      <c r="D13" s="80"/>
      <c r="E13" s="79">
        <f>_xlfn.IFNA(IF(ISBLANK(B13),"",VLOOKUP(B13,Elo!$A$2:$C$1048576,MATCH("Current Elo",Elo!$A$1:$D$1,0),FALSE)), "")</f>
        <v>1609.5800322447801</v>
      </c>
      <c r="F13" s="79" t="str">
        <f>_xlfn.IFNA(IFERROR(IF(ISBLANK(C13),"",VLOOKUP(C13,Elo!$A$2:$C$1048576,MATCH("Current Elo",Elo!$A$1:$D$1,0),FALSE)), ""), "")</f>
        <v/>
      </c>
      <c r="G13" s="79">
        <f>_xlfn.IFNA(IF(ISBLANK(B13),"",IF(VLOOKUP(Games!B13,Schedule!$C$2:$G$1048576,MATCH("neutral_site",Schedule!$C$1:$G$1,0),FALSE),0,50)),"")</f>
        <v>50</v>
      </c>
      <c r="H13" s="82"/>
      <c r="I13" s="82"/>
      <c r="J13" s="77" t="str">
        <f>_xlfn.IFNA(IF(ISBLANK(B13), "",ROUND(Calc!O30, 1)), "")</f>
        <v/>
      </c>
      <c r="K13" s="77" t="str">
        <f t="shared" si="2"/>
        <v/>
      </c>
      <c r="L13" s="3" t="e">
        <f t="shared" si="0"/>
        <v>#VALUE!</v>
      </c>
      <c r="M13" s="3" t="e">
        <f t="shared" si="1"/>
        <v>#VALUE!</v>
      </c>
      <c r="N13" s="3" t="str">
        <f t="shared" si="3"/>
        <v/>
      </c>
      <c r="O13" s="3" t="str">
        <f t="shared" si="4"/>
        <v/>
      </c>
      <c r="P13" s="2" t="str">
        <f t="shared" si="5"/>
        <v/>
      </c>
      <c r="Q13" s="2" t="str">
        <f t="shared" si="6"/>
        <v/>
      </c>
      <c r="U13" s="1"/>
      <c r="V13" s="4" t="str">
        <f t="shared" si="7"/>
        <v/>
      </c>
      <c r="Y13" s="117" t="str">
        <f>IF(ISBLANK(W13), "", IF(W13&gt;X13, B13, C13))</f>
        <v/>
      </c>
    </row>
    <row r="14" spans="1:25" x14ac:dyDescent="0.45">
      <c r="A14" s="78">
        <f>Schedule!A31</f>
        <v>1</v>
      </c>
      <c r="B14" s="78" t="str">
        <f>IF(ISBLANK(Schedule!C31), "", Schedule!C31)</f>
        <v>Wisconsin</v>
      </c>
      <c r="C14" s="78" t="str">
        <f>IF(ISBLANK(Schedule!D31), "", Schedule!D31)</f>
        <v>Western Michigan</v>
      </c>
      <c r="D14" s="80"/>
      <c r="E14" s="79">
        <f>_xlfn.IFNA(IF(ISBLANK(B14),"",VLOOKUP(B14,Elo!$A$2:$C$1048576,MATCH("Current Elo",Elo!$A$1:$D$1,0),FALSE)), "")</f>
        <v>1618.9234953375901</v>
      </c>
      <c r="F14" s="79">
        <f>_xlfn.IFNA(IFERROR(IF(ISBLANK(C14),"",VLOOKUP(C14,Elo!$A$2:$C$1048576,MATCH("Current Elo",Elo!$A$1:$D$1,0),FALSE)), ""), "")</f>
        <v>1315.8899863695499</v>
      </c>
      <c r="G14" s="79">
        <f>_xlfn.IFNA(IF(ISBLANK(B14),"",IF(VLOOKUP(Games!B14,Schedule!$C$2:$G$1048576,MATCH("neutral_site",Schedule!$C$1:$G$1,0),FALSE),0,50)),"")</f>
        <v>50</v>
      </c>
      <c r="H14" s="82"/>
      <c r="I14" s="82"/>
      <c r="J14" s="77" t="str">
        <f>_xlfn.IFNA(IF(ISBLANK(B14), "",ROUND(Calc!O31, 1)), "")</f>
        <v/>
      </c>
      <c r="K14" s="77" t="str">
        <f t="shared" si="2"/>
        <v>Western Michigan</v>
      </c>
      <c r="L14" s="3">
        <f t="shared" si="0"/>
        <v>0.8841391172224492</v>
      </c>
      <c r="M14" s="3">
        <f t="shared" si="1"/>
        <v>0.11586088277755079</v>
      </c>
      <c r="N14" s="3" t="str">
        <f t="shared" si="3"/>
        <v>Wisconsin</v>
      </c>
      <c r="O14" s="3">
        <f t="shared" si="4"/>
        <v>0.8841391172224492</v>
      </c>
      <c r="P14" s="2" t="str">
        <f t="shared" si="5"/>
        <v/>
      </c>
      <c r="Q14" s="2" t="str">
        <f t="shared" si="6"/>
        <v/>
      </c>
      <c r="U14" s="1"/>
      <c r="V14" s="4" t="str">
        <f t="shared" si="7"/>
        <v/>
      </c>
      <c r="Y14" s="117" t="str">
        <f>IF(ISBLANK(W14), "", IF(W14&gt;X14, B14, C14))</f>
        <v/>
      </c>
    </row>
    <row r="15" spans="1:25" x14ac:dyDescent="0.45">
      <c r="A15" s="78">
        <f>Schedule!A32</f>
        <v>1</v>
      </c>
      <c r="B15" s="78" t="str">
        <f>IF(ISBLANK(Schedule!C32), "", Schedule!C32)</f>
        <v>Stanford</v>
      </c>
      <c r="C15" s="78" t="str">
        <f>IF(ISBLANK(Schedule!D32), "", Schedule!D32)</f>
        <v>TCU</v>
      </c>
      <c r="D15" s="80"/>
      <c r="E15" s="79">
        <f>_xlfn.IFNA(IF(ISBLANK(B15),"",VLOOKUP(B15,Elo!$A$2:$C$1048576,MATCH("Current Elo",Elo!$A$1:$D$1,0),FALSE)), "")</f>
        <v>1348.9438646440799</v>
      </c>
      <c r="F15" s="79">
        <f>_xlfn.IFNA(IFERROR(IF(ISBLANK(C15),"",VLOOKUP(C15,Elo!$A$2:$C$1048576,MATCH("Current Elo",Elo!$A$1:$D$1,0),FALSE)), ""), "")</f>
        <v>1668.36288069077</v>
      </c>
      <c r="G15" s="79">
        <f>_xlfn.IFNA(IF(ISBLANK(B15),"",IF(VLOOKUP(Games!B15,Schedule!$C$2:$G$1048576,MATCH("neutral_site",Schedule!$C$1:$G$1,0),FALSE),0,50)),"")</f>
        <v>50</v>
      </c>
      <c r="H15" s="82"/>
      <c r="I15" s="82"/>
      <c r="J15" s="77" t="str">
        <f>_xlfn.IFNA(IF(ISBLANK(B15), "",ROUND(Calc!O32, 1)), "")</f>
        <v/>
      </c>
      <c r="K15" s="77" t="str">
        <f t="shared" si="2"/>
        <v>TCU</v>
      </c>
      <c r="L15" s="3">
        <f t="shared" si="0"/>
        <v>0.17495624238828394</v>
      </c>
      <c r="M15" s="3">
        <f t="shared" si="1"/>
        <v>0.825043757611716</v>
      </c>
      <c r="N15" s="3" t="str">
        <f t="shared" si="3"/>
        <v>TCU</v>
      </c>
      <c r="O15" s="3">
        <f t="shared" si="4"/>
        <v>0.825043757611716</v>
      </c>
      <c r="P15" s="2" t="str">
        <f t="shared" si="5"/>
        <v/>
      </c>
      <c r="Q15" s="2" t="str">
        <f t="shared" si="6"/>
        <v/>
      </c>
      <c r="U15" s="1"/>
      <c r="V15" s="4" t="str">
        <f t="shared" si="7"/>
        <v/>
      </c>
      <c r="Y15" s="117" t="str">
        <f>IF(ISBLANK(W15), "", IF(W15&gt;X15, B15, C15))</f>
        <v/>
      </c>
    </row>
    <row r="16" spans="1:25" x14ac:dyDescent="0.45">
      <c r="A16" s="78">
        <f>Schedule!A33</f>
        <v>1</v>
      </c>
      <c r="B16" s="78" t="str">
        <f>IF(ISBLANK(Schedule!C33), "", Schedule!C33)</f>
        <v>Utah State</v>
      </c>
      <c r="C16" s="78" t="str">
        <f>IF(ISBLANK(Schedule!D33), "", Schedule!D33)</f>
        <v>Robert Morris</v>
      </c>
      <c r="D16" s="80"/>
      <c r="E16" s="79">
        <f>_xlfn.IFNA(IF(ISBLANK(B16),"",VLOOKUP(B16,Elo!$A$2:$C$1048576,MATCH("Current Elo",Elo!$A$1:$D$1,0),FALSE)), "")</f>
        <v>1331.4892235140201</v>
      </c>
      <c r="F16" s="79" t="str">
        <f>_xlfn.IFNA(IFERROR(IF(ISBLANK(C16),"",VLOOKUP(C16,Elo!$A$2:$C$1048576,MATCH("Current Elo",Elo!$A$1:$D$1,0),FALSE)), ""), "")</f>
        <v/>
      </c>
      <c r="G16" s="79">
        <f>_xlfn.IFNA(IF(ISBLANK(B16),"",IF(VLOOKUP(Games!B16,Schedule!$C$2:$G$1048576,MATCH("neutral_site",Schedule!$C$1:$G$1,0),FALSE),0,50)),"")</f>
        <v>50</v>
      </c>
      <c r="H16" s="82"/>
      <c r="I16" s="82"/>
      <c r="J16" s="77" t="str">
        <f>_xlfn.IFNA(IF(ISBLANK(B16), "",ROUND(Calc!O33, 1)), "")</f>
        <v/>
      </c>
      <c r="K16" s="77" t="str">
        <f t="shared" si="2"/>
        <v/>
      </c>
      <c r="L16" s="3" t="e">
        <f t="shared" si="0"/>
        <v>#VALUE!</v>
      </c>
      <c r="M16" s="3" t="e">
        <f t="shared" si="1"/>
        <v>#VALUE!</v>
      </c>
      <c r="N16" s="3" t="str">
        <f t="shared" si="3"/>
        <v/>
      </c>
      <c r="O16" s="3" t="str">
        <f t="shared" si="4"/>
        <v/>
      </c>
      <c r="P16" s="2" t="str">
        <f t="shared" si="5"/>
        <v/>
      </c>
      <c r="Q16" s="2" t="str">
        <f t="shared" si="6"/>
        <v/>
      </c>
      <c r="U16" s="1"/>
      <c r="V16" s="4" t="str">
        <f t="shared" si="7"/>
        <v/>
      </c>
      <c r="Y16" s="117" t="str">
        <f>IF(ISBLANK(W16), "", IF(W16&gt;X16, B16, C16))</f>
        <v/>
      </c>
    </row>
    <row r="17" spans="1:25" x14ac:dyDescent="0.45">
      <c r="A17" s="78">
        <f>Schedule!A34</f>
        <v>1</v>
      </c>
      <c r="B17" s="78" t="str">
        <f>IF(ISBLANK(Schedule!C34), "", Schedule!C34)</f>
        <v>Maryland</v>
      </c>
      <c r="C17" s="78" t="str">
        <f>IF(ISBLANK(Schedule!D34), "", Schedule!D34)</f>
        <v>Connecticut</v>
      </c>
      <c r="D17" s="80"/>
      <c r="E17" s="79">
        <f>_xlfn.IFNA(IF(ISBLANK(B17),"",VLOOKUP(B17,Elo!$A$2:$C$1048576,MATCH("Current Elo",Elo!$A$1:$D$1,0),FALSE)), "")</f>
        <v>1650.6994647767399</v>
      </c>
      <c r="F17" s="79">
        <f>_xlfn.IFNA(IFERROR(IF(ISBLANK(C17),"",VLOOKUP(C17,Elo!$A$2:$C$1048576,MATCH("Current Elo",Elo!$A$1:$D$1,0),FALSE)), ""), "")</f>
        <v>1179.0470355012101</v>
      </c>
      <c r="G17" s="79">
        <f>_xlfn.IFNA(IF(ISBLANK(B17),"",IF(VLOOKUP(Games!B17,Schedule!$C$2:$G$1048576,MATCH("neutral_site",Schedule!$C$1:$G$1,0),FALSE),0,50)),"")</f>
        <v>50</v>
      </c>
      <c r="H17" s="82"/>
      <c r="I17" s="82"/>
      <c r="J17" s="77" t="str">
        <f>_xlfn.IFNA(IF(ISBLANK(B17), "",ROUND(Calc!O34, 1)), "")</f>
        <v/>
      </c>
      <c r="K17" s="77" t="str">
        <f t="shared" si="2"/>
        <v>Connecticut</v>
      </c>
      <c r="L17" s="3">
        <f t="shared" si="0"/>
        <v>0.95270374029961113</v>
      </c>
      <c r="M17" s="3">
        <f t="shared" si="1"/>
        <v>4.7296259700388976E-2</v>
      </c>
      <c r="N17" s="3" t="str">
        <f t="shared" si="3"/>
        <v>Maryland</v>
      </c>
      <c r="O17" s="3">
        <f t="shared" si="4"/>
        <v>0.95270374029961113</v>
      </c>
      <c r="P17" s="2" t="str">
        <f t="shared" si="5"/>
        <v/>
      </c>
      <c r="Q17" s="2" t="str">
        <f t="shared" si="6"/>
        <v/>
      </c>
      <c r="U17" s="1"/>
      <c r="V17" s="4" t="str">
        <f t="shared" si="7"/>
        <v/>
      </c>
      <c r="Y17" s="117" t="str">
        <f>IF(ISBLANK(W17), "", IF(W17&gt;X17, B17, C17))</f>
        <v/>
      </c>
    </row>
    <row r="18" spans="1:25" x14ac:dyDescent="0.45">
      <c r="A18" s="78">
        <f>Schedule!A35</f>
        <v>1</v>
      </c>
      <c r="B18" s="78" t="str">
        <f>IF(ISBLANK(Schedule!C35), "", Schedule!C35)</f>
        <v>Vanderbilt</v>
      </c>
      <c r="C18" s="78" t="str">
        <f>IF(ISBLANK(Schedule!D35), "", Schedule!D35)</f>
        <v>Virginia Tech</v>
      </c>
      <c r="D18" s="80"/>
      <c r="E18" s="79">
        <f>_xlfn.IFNA(IF(ISBLANK(B18),"",VLOOKUP(B18,Elo!$A$2:$C$1048576,MATCH("Current Elo",Elo!$A$1:$D$1,0),FALSE)), "")</f>
        <v>1260.6792465635599</v>
      </c>
      <c r="F18" s="79">
        <f>_xlfn.IFNA(IFERROR(IF(ISBLANK(C18),"",VLOOKUP(C18,Elo!$A$2:$C$1048576,MATCH("Current Elo",Elo!$A$1:$D$1,0),FALSE)), ""), "")</f>
        <v>1673.90260631614</v>
      </c>
      <c r="G18" s="79">
        <f>_xlfn.IFNA(IF(ISBLANK(B18),"",IF(VLOOKUP(Games!B18,Schedule!$C$2:$G$1048576,MATCH("neutral_site",Schedule!$C$1:$G$1,0),FALSE),0,50)),"")</f>
        <v>50</v>
      </c>
      <c r="H18" s="82"/>
      <c r="I18" s="82"/>
      <c r="J18" s="77" t="str">
        <f>_xlfn.IFNA(IF(ISBLANK(B18), "",ROUND(Calc!O35, 1)), "")</f>
        <v/>
      </c>
      <c r="K18" s="77" t="str">
        <f t="shared" si="2"/>
        <v>Virginia Tech</v>
      </c>
      <c r="L18" s="3">
        <f t="shared" si="0"/>
        <v>0.10998623238796065</v>
      </c>
      <c r="M18" s="3">
        <f t="shared" si="1"/>
        <v>0.89001376761203932</v>
      </c>
      <c r="N18" s="3" t="str">
        <f t="shared" si="3"/>
        <v>Virginia Tech</v>
      </c>
      <c r="O18" s="3">
        <f t="shared" si="4"/>
        <v>0.89001376761203932</v>
      </c>
      <c r="P18" s="2" t="str">
        <f t="shared" si="5"/>
        <v/>
      </c>
      <c r="Q18" s="2" t="str">
        <f t="shared" si="6"/>
        <v/>
      </c>
      <c r="U18" s="1"/>
      <c r="V18" s="4" t="str">
        <f t="shared" si="7"/>
        <v/>
      </c>
      <c r="Y18" s="117" t="str">
        <f>IF(ISBLANK(W18), "", IF(W18&gt;X18, B18, C18))</f>
        <v/>
      </c>
    </row>
    <row r="19" spans="1:25" x14ac:dyDescent="0.45">
      <c r="A19" s="78">
        <f>Schedule!A36</f>
        <v>1</v>
      </c>
      <c r="B19" s="78" t="str">
        <f>IF(ISBLANK(Schedule!C36), "", Schedule!C36)</f>
        <v>Georgia</v>
      </c>
      <c r="C19" s="78" t="str">
        <f>IF(ISBLANK(Schedule!D36), "", Schedule!D36)</f>
        <v>Clemson</v>
      </c>
      <c r="D19" s="80"/>
      <c r="E19" s="79">
        <f>_xlfn.IFNA(IF(ISBLANK(B19),"",VLOOKUP(B19,Elo!$A$2:$C$1048576,MATCH("Current Elo",Elo!$A$1:$D$1,0),FALSE)), "")</f>
        <v>2158.2725114569398</v>
      </c>
      <c r="F19" s="79">
        <f>_xlfn.IFNA(IFERROR(IF(ISBLANK(C19),"",VLOOKUP(C19,Elo!$A$2:$C$1048576,MATCH("Current Elo",Elo!$A$1:$D$1,0),FALSE)), ""), "")</f>
        <v>1767.5709170121299</v>
      </c>
      <c r="G19" s="79">
        <f>_xlfn.IFNA(IF(ISBLANK(B19),"",IF(VLOOKUP(Games!B19,Schedule!$C$2:$G$1048576,MATCH("neutral_site",Schedule!$C$1:$G$1,0),FALSE),0,50)),"")</f>
        <v>0</v>
      </c>
      <c r="H19" s="82"/>
      <c r="I19" s="82"/>
      <c r="J19" s="77" t="str">
        <f>_xlfn.IFNA(IF(ISBLANK(B19), "",ROUND(Calc!O36, 1)), "")</f>
        <v/>
      </c>
      <c r="K19" s="77" t="str">
        <f t="shared" si="2"/>
        <v>Clemson</v>
      </c>
      <c r="L19" s="3">
        <f t="shared" si="0"/>
        <v>0.90456934995981964</v>
      </c>
      <c r="M19" s="3">
        <f t="shared" si="1"/>
        <v>9.5430650040180434E-2</v>
      </c>
      <c r="N19" s="3" t="str">
        <f t="shared" si="3"/>
        <v>Georgia</v>
      </c>
      <c r="O19" s="3">
        <f t="shared" si="4"/>
        <v>0.90456934995981964</v>
      </c>
      <c r="P19" s="2" t="str">
        <f t="shared" si="5"/>
        <v/>
      </c>
      <c r="Q19" s="2" t="str">
        <f t="shared" si="6"/>
        <v/>
      </c>
      <c r="U19" s="1"/>
      <c r="V19" s="4" t="str">
        <f t="shared" si="7"/>
        <v/>
      </c>
      <c r="Y19" s="117" t="str">
        <f>IF(ISBLANK(W19), "", IF(W19&gt;X19, B19, C19))</f>
        <v/>
      </c>
    </row>
    <row r="20" spans="1:25" x14ac:dyDescent="0.45">
      <c r="A20" s="78">
        <f>Schedule!A37</f>
        <v>1</v>
      </c>
      <c r="B20" s="78" t="str">
        <f>IF(ISBLANK(Schedule!C37), "", Schedule!C37)</f>
        <v>Louisville</v>
      </c>
      <c r="C20" s="78" t="str">
        <f>IF(ISBLANK(Schedule!D37), "", Schedule!D37)</f>
        <v>Austin Peay</v>
      </c>
      <c r="D20" s="80"/>
      <c r="E20" s="79">
        <f>_xlfn.IFNA(IF(ISBLANK(B20),"",VLOOKUP(B20,Elo!$A$2:$C$1048576,MATCH("Current Elo",Elo!$A$1:$D$1,0),FALSE)), "")</f>
        <v>1594.64320359563</v>
      </c>
      <c r="F20" s="79" t="str">
        <f>_xlfn.IFNA(IFERROR(IF(ISBLANK(C20),"",VLOOKUP(C20,Elo!$A$2:$C$1048576,MATCH("Current Elo",Elo!$A$1:$D$1,0),FALSE)), ""), "")</f>
        <v/>
      </c>
      <c r="G20" s="79">
        <f>_xlfn.IFNA(IF(ISBLANK(B20),"",IF(VLOOKUP(Games!B20,Schedule!$C$2:$G$1048576,MATCH("neutral_site",Schedule!$C$1:$G$1,0),FALSE),0,50)),"")</f>
        <v>50</v>
      </c>
      <c r="H20" s="82"/>
      <c r="I20" s="82"/>
      <c r="J20" s="77" t="str">
        <f>_xlfn.IFNA(IF(ISBLANK(B20), "",ROUND(Calc!O37, 1)), "")</f>
        <v/>
      </c>
      <c r="K20" s="77" t="str">
        <f t="shared" si="2"/>
        <v/>
      </c>
      <c r="L20" s="3" t="e">
        <f t="shared" si="0"/>
        <v>#VALUE!</v>
      </c>
      <c r="M20" s="3" t="e">
        <f t="shared" si="1"/>
        <v>#VALUE!</v>
      </c>
      <c r="N20" s="3" t="str">
        <f t="shared" si="3"/>
        <v/>
      </c>
      <c r="O20" s="3" t="str">
        <f t="shared" si="4"/>
        <v/>
      </c>
      <c r="P20" s="2" t="str">
        <f t="shared" si="5"/>
        <v/>
      </c>
      <c r="Q20" s="2" t="str">
        <f t="shared" si="6"/>
        <v/>
      </c>
      <c r="U20" s="1"/>
      <c r="V20" s="4" t="str">
        <f t="shared" si="7"/>
        <v/>
      </c>
      <c r="Y20" s="117" t="str">
        <f>IF(ISBLANK(W20), "", IF(W20&gt;X20, B20, C20))</f>
        <v/>
      </c>
    </row>
    <row r="21" spans="1:25" x14ac:dyDescent="0.45">
      <c r="A21" s="78">
        <f>Schedule!A38</f>
        <v>1</v>
      </c>
      <c r="B21" s="78" t="str">
        <f>IF(ISBLANK(Schedule!C38), "", Schedule!C38)</f>
        <v>Navy</v>
      </c>
      <c r="C21" s="78" t="str">
        <f>IF(ISBLANK(Schedule!D38), "", Schedule!D38)</f>
        <v>Bucknell</v>
      </c>
      <c r="D21" s="80"/>
      <c r="E21" s="79">
        <f>_xlfn.IFNA(IF(ISBLANK(B21),"",VLOOKUP(B21,Elo!$A$2:$C$1048576,MATCH("Current Elo",Elo!$A$1:$D$1,0),FALSE)), "")</f>
        <v>1249.7733184091001</v>
      </c>
      <c r="F21" s="79" t="str">
        <f>_xlfn.IFNA(IFERROR(IF(ISBLANK(C21),"",VLOOKUP(C21,Elo!$A$2:$C$1048576,MATCH("Current Elo",Elo!$A$1:$D$1,0),FALSE)), ""), "")</f>
        <v/>
      </c>
      <c r="G21" s="79">
        <f>_xlfn.IFNA(IF(ISBLANK(B21),"",IF(VLOOKUP(Games!B21,Schedule!$C$2:$G$1048576,MATCH("neutral_site",Schedule!$C$1:$G$1,0),FALSE),0,50)),"")</f>
        <v>50</v>
      </c>
      <c r="H21" s="82"/>
      <c r="I21" s="82"/>
      <c r="J21" s="77" t="str">
        <f>_xlfn.IFNA(IF(ISBLANK(B21), "",ROUND(Calc!O38, 1)), "")</f>
        <v/>
      </c>
      <c r="K21" s="77" t="str">
        <f t="shared" si="2"/>
        <v/>
      </c>
      <c r="L21" s="3" t="e">
        <f t="shared" si="0"/>
        <v>#VALUE!</v>
      </c>
      <c r="M21" s="3" t="e">
        <f t="shared" si="1"/>
        <v>#VALUE!</v>
      </c>
      <c r="N21" s="3" t="str">
        <f t="shared" si="3"/>
        <v/>
      </c>
      <c r="O21" s="3" t="str">
        <f t="shared" si="4"/>
        <v/>
      </c>
      <c r="P21" s="2" t="str">
        <f t="shared" si="5"/>
        <v/>
      </c>
      <c r="Q21" s="2" t="str">
        <f t="shared" si="6"/>
        <v/>
      </c>
      <c r="U21" s="1"/>
      <c r="V21" s="4" t="str">
        <f t="shared" si="7"/>
        <v/>
      </c>
      <c r="Y21" s="117" t="str">
        <f>IF(ISBLANK(W21), "", IF(W21&gt;X21, B21, C21))</f>
        <v/>
      </c>
    </row>
    <row r="22" spans="1:25" x14ac:dyDescent="0.45">
      <c r="A22" s="78">
        <f>Schedule!A39</f>
        <v>1</v>
      </c>
      <c r="B22" s="78" t="str">
        <f>IF(ISBLANK(Schedule!C39), "", Schedule!C39)</f>
        <v>Purdue</v>
      </c>
      <c r="C22" s="78" t="str">
        <f>IF(ISBLANK(Schedule!D39), "", Schedule!D39)</f>
        <v>Indiana State</v>
      </c>
      <c r="D22" s="80"/>
      <c r="E22" s="79">
        <f>_xlfn.IFNA(IF(ISBLANK(B22),"",VLOOKUP(B22,Elo!$A$2:$C$1048576,MATCH("Current Elo",Elo!$A$1:$D$1,0),FALSE)), "")</f>
        <v>1509.9526714001299</v>
      </c>
      <c r="F22" s="79" t="str">
        <f>_xlfn.IFNA(IFERROR(IF(ISBLANK(C22),"",VLOOKUP(C22,Elo!$A$2:$C$1048576,MATCH("Current Elo",Elo!$A$1:$D$1,0),FALSE)), ""), "")</f>
        <v/>
      </c>
      <c r="G22" s="79">
        <f>_xlfn.IFNA(IF(ISBLANK(B22),"",IF(VLOOKUP(Games!B22,Schedule!$C$2:$G$1048576,MATCH("neutral_site",Schedule!$C$1:$G$1,0),FALSE),0,50)),"")</f>
        <v>50</v>
      </c>
      <c r="H22" s="82"/>
      <c r="I22" s="82"/>
      <c r="J22" s="77" t="str">
        <f>_xlfn.IFNA(IF(ISBLANK(B22), "",ROUND(Calc!O39, 1)), "")</f>
        <v/>
      </c>
      <c r="K22" s="77" t="str">
        <f t="shared" si="2"/>
        <v/>
      </c>
      <c r="L22" s="3" t="e">
        <f t="shared" si="0"/>
        <v>#VALUE!</v>
      </c>
      <c r="M22" s="3" t="e">
        <f t="shared" si="1"/>
        <v>#VALUE!</v>
      </c>
      <c r="N22" s="3" t="str">
        <f t="shared" si="3"/>
        <v/>
      </c>
      <c r="O22" s="3" t="str">
        <f t="shared" si="4"/>
        <v/>
      </c>
      <c r="P22" s="2" t="str">
        <f t="shared" si="5"/>
        <v/>
      </c>
      <c r="Q22" s="2" t="str">
        <f t="shared" si="6"/>
        <v/>
      </c>
      <c r="U22" s="1"/>
      <c r="V22" s="4" t="str">
        <f t="shared" si="7"/>
        <v/>
      </c>
      <c r="Y22" s="117" t="str">
        <f>IF(ISBLANK(W22), "", IF(W22&gt;X22, B22, C22))</f>
        <v/>
      </c>
    </row>
    <row r="23" spans="1:25" x14ac:dyDescent="0.45">
      <c r="A23" s="78">
        <f>Schedule!A40</f>
        <v>1</v>
      </c>
      <c r="B23" s="78" t="str">
        <f>IF(ISBLANK(Schedule!C40), "", Schedule!C40)</f>
        <v>West Virginia</v>
      </c>
      <c r="C23" s="78" t="str">
        <f>IF(ISBLANK(Schedule!D40), "", Schedule!D40)</f>
        <v>Penn State</v>
      </c>
      <c r="D23" s="80"/>
      <c r="E23" s="79">
        <f>_xlfn.IFNA(IF(ISBLANK(B23),"",VLOOKUP(B23,Elo!$A$2:$C$1048576,MATCH("Current Elo",Elo!$A$1:$D$1,0),FALSE)), "")</f>
        <v>1686.5806772625001</v>
      </c>
      <c r="F23" s="79">
        <f>_xlfn.IFNA(IFERROR(IF(ISBLANK(C23),"",VLOOKUP(C23,Elo!$A$2:$C$1048576,MATCH("Current Elo",Elo!$A$1:$D$1,0),FALSE)), ""), "")</f>
        <v>1946.3140758110801</v>
      </c>
      <c r="G23" s="79">
        <f>_xlfn.IFNA(IF(ISBLANK(B23),"",IF(VLOOKUP(Games!B23,Schedule!$C$2:$G$1048576,MATCH("neutral_site",Schedule!$C$1:$G$1,0),FALSE),0,50)),"")</f>
        <v>50</v>
      </c>
      <c r="H23" s="82"/>
      <c r="I23" s="82"/>
      <c r="J23" s="77" t="str">
        <f>_xlfn.IFNA(IF(ISBLANK(B23), "",ROUND(Calc!O40, 1)), "")</f>
        <v/>
      </c>
      <c r="K23" s="77" t="str">
        <f t="shared" si="2"/>
        <v>Penn State</v>
      </c>
      <c r="L23" s="3">
        <f t="shared" si="0"/>
        <v>0.2301751478889896</v>
      </c>
      <c r="M23" s="3">
        <f t="shared" si="1"/>
        <v>0.76982485211101037</v>
      </c>
      <c r="N23" s="3" t="str">
        <f t="shared" si="3"/>
        <v>Penn State</v>
      </c>
      <c r="O23" s="3">
        <f t="shared" si="4"/>
        <v>0.76982485211101037</v>
      </c>
      <c r="P23" s="2" t="str">
        <f t="shared" si="5"/>
        <v/>
      </c>
      <c r="Q23" s="2" t="str">
        <f t="shared" si="6"/>
        <v/>
      </c>
      <c r="U23" s="1"/>
      <c r="V23" s="4" t="str">
        <f t="shared" si="7"/>
        <v/>
      </c>
      <c r="Y23" s="117" t="str">
        <f>IF(ISBLANK(W23), "", IF(W23&gt;X23, B23, C23))</f>
        <v/>
      </c>
    </row>
    <row r="24" spans="1:25" x14ac:dyDescent="0.45">
      <c r="A24" s="78">
        <f>Schedule!A41</f>
        <v>1</v>
      </c>
      <c r="B24" s="78" t="str">
        <f>IF(ISBLANK(Schedule!C41), "", Schedule!C41)</f>
        <v>Pittsburgh</v>
      </c>
      <c r="C24" s="78" t="str">
        <f>IF(ISBLANK(Schedule!D41), "", Schedule!D41)</f>
        <v>Kent State</v>
      </c>
      <c r="D24" s="80"/>
      <c r="E24" s="79">
        <f>_xlfn.IFNA(IF(ISBLANK(B24),"",VLOOKUP(B24,Elo!$A$2:$C$1048576,MATCH("Current Elo",Elo!$A$1:$D$1,0),FALSE)), "")</f>
        <v>1457.2675721461101</v>
      </c>
      <c r="F24" s="79">
        <f>_xlfn.IFNA(IFERROR(IF(ISBLANK(C24),"",VLOOKUP(C24,Elo!$A$2:$C$1048576,MATCH("Current Elo",Elo!$A$1:$D$1,0),FALSE)), ""), "")</f>
        <v>1112.78472566856</v>
      </c>
      <c r="G24" s="79">
        <f>_xlfn.IFNA(IF(ISBLANK(B24),"",IF(VLOOKUP(Games!B24,Schedule!$C$2:$G$1048576,MATCH("neutral_site",Schedule!$C$1:$G$1,0),FALSE),0,50)),"")</f>
        <v>50</v>
      </c>
      <c r="H24" s="82"/>
      <c r="I24" s="82"/>
      <c r="J24" s="77" t="str">
        <f>_xlfn.IFNA(IF(ISBLANK(B24), "",ROUND(Calc!O41, 1)), "")</f>
        <v/>
      </c>
      <c r="K24" s="77" t="str">
        <f t="shared" si="2"/>
        <v>Kent State</v>
      </c>
      <c r="L24" s="3">
        <f t="shared" si="0"/>
        <v>0.90643185034289142</v>
      </c>
      <c r="M24" s="3">
        <f t="shared" si="1"/>
        <v>9.3568149657108676E-2</v>
      </c>
      <c r="N24" s="3" t="str">
        <f t="shared" si="3"/>
        <v>Pittsburgh</v>
      </c>
      <c r="O24" s="3">
        <f t="shared" si="4"/>
        <v>0.90643185034289142</v>
      </c>
      <c r="P24" s="2" t="str">
        <f t="shared" si="5"/>
        <v/>
      </c>
      <c r="Q24" s="2" t="str">
        <f t="shared" si="6"/>
        <v/>
      </c>
      <c r="U24" s="1"/>
      <c r="V24" s="4" t="str">
        <f t="shared" si="7"/>
        <v/>
      </c>
      <c r="Y24" s="117" t="str">
        <f>IF(ISBLANK(W24), "", IF(W24&gt;X24, B24, C24))</f>
        <v/>
      </c>
    </row>
    <row r="25" spans="1:25" x14ac:dyDescent="0.45">
      <c r="A25" s="78">
        <f>Schedule!A42</f>
        <v>1</v>
      </c>
      <c r="B25" s="78" t="str">
        <f>IF(ISBLANK(Schedule!C42), "", Schedule!C42)</f>
        <v>Iowa</v>
      </c>
      <c r="C25" s="78" t="str">
        <f>IF(ISBLANK(Schedule!D42), "", Schedule!D42)</f>
        <v>Illinois State</v>
      </c>
      <c r="D25" s="80"/>
      <c r="E25" s="79">
        <f>_xlfn.IFNA(IF(ISBLANK(B25),"",VLOOKUP(B25,Elo!$A$2:$C$1048576,MATCH("Current Elo",Elo!$A$1:$D$1,0),FALSE)), "")</f>
        <v>1520.7578063209401</v>
      </c>
      <c r="F25" s="79" t="str">
        <f>_xlfn.IFNA(IFERROR(IF(ISBLANK(C25),"",VLOOKUP(C25,Elo!$A$2:$C$1048576,MATCH("Current Elo",Elo!$A$1:$D$1,0),FALSE)), ""), "")</f>
        <v/>
      </c>
      <c r="G25" s="79">
        <f>_xlfn.IFNA(IF(ISBLANK(B25),"",IF(VLOOKUP(Games!B25,Schedule!$C$2:$G$1048576,MATCH("neutral_site",Schedule!$C$1:$G$1,0),FALSE),0,50)),"")</f>
        <v>50</v>
      </c>
      <c r="H25" s="82"/>
      <c r="I25" s="82"/>
      <c r="J25" s="77" t="str">
        <f>_xlfn.IFNA(IF(ISBLANK(B25), "",ROUND(Calc!O42, 1)), "")</f>
        <v/>
      </c>
      <c r="K25" s="77" t="str">
        <f t="shared" si="2"/>
        <v/>
      </c>
      <c r="L25" s="3" t="e">
        <f t="shared" si="0"/>
        <v>#VALUE!</v>
      </c>
      <c r="M25" s="3" t="e">
        <f t="shared" si="1"/>
        <v>#VALUE!</v>
      </c>
      <c r="N25" s="3" t="str">
        <f t="shared" si="3"/>
        <v/>
      </c>
      <c r="O25" s="3" t="str">
        <f t="shared" si="4"/>
        <v/>
      </c>
      <c r="P25" s="2" t="str">
        <f t="shared" si="5"/>
        <v/>
      </c>
      <c r="Q25" s="2" t="str">
        <f t="shared" si="6"/>
        <v/>
      </c>
      <c r="U25" s="1"/>
      <c r="V25" s="4" t="str">
        <f t="shared" si="7"/>
        <v/>
      </c>
      <c r="Y25" s="117" t="str">
        <f>IF(ISBLANK(W25), "", IF(W25&gt;X25, B25, C25))</f>
        <v/>
      </c>
    </row>
    <row r="26" spans="1:25" x14ac:dyDescent="0.45">
      <c r="A26" s="78">
        <f>Schedule!A43</f>
        <v>1</v>
      </c>
      <c r="B26" s="78" t="str">
        <f>IF(ISBLANK(Schedule!C43), "", Schedule!C43)</f>
        <v>Tennessee</v>
      </c>
      <c r="C26" s="78" t="str">
        <f>IF(ISBLANK(Schedule!D43), "", Schedule!D43)</f>
        <v>Chattanooga</v>
      </c>
      <c r="D26" s="80"/>
      <c r="E26" s="79">
        <f>_xlfn.IFNA(IF(ISBLANK(B26),"",VLOOKUP(B26,Elo!$A$2:$C$1048576,MATCH("Current Elo",Elo!$A$1:$D$1,0),FALSE)), "")</f>
        <v>1772.1982376352801</v>
      </c>
      <c r="F26" s="79" t="str">
        <f>_xlfn.IFNA(IFERROR(IF(ISBLANK(C26),"",VLOOKUP(C26,Elo!$A$2:$C$1048576,MATCH("Current Elo",Elo!$A$1:$D$1,0),FALSE)), ""), "")</f>
        <v/>
      </c>
      <c r="G26" s="79">
        <f>_xlfn.IFNA(IF(ISBLANK(B26),"",IF(VLOOKUP(Games!B26,Schedule!$C$2:$G$1048576,MATCH("neutral_site",Schedule!$C$1:$G$1,0),FALSE),0,50)),"")</f>
        <v>50</v>
      </c>
      <c r="H26" s="82"/>
      <c r="I26" s="82"/>
      <c r="J26" s="77" t="str">
        <f>_xlfn.IFNA(IF(ISBLANK(B26), "",ROUND(Calc!O43, 1)), "")</f>
        <v/>
      </c>
      <c r="K26" s="77" t="str">
        <f t="shared" si="2"/>
        <v/>
      </c>
      <c r="L26" s="3" t="e">
        <f t="shared" si="0"/>
        <v>#VALUE!</v>
      </c>
      <c r="M26" s="3" t="e">
        <f t="shared" si="1"/>
        <v>#VALUE!</v>
      </c>
      <c r="N26" s="3" t="str">
        <f t="shared" si="3"/>
        <v/>
      </c>
      <c r="O26" s="3" t="str">
        <f t="shared" si="4"/>
        <v/>
      </c>
      <c r="P26" s="2" t="str">
        <f t="shared" si="5"/>
        <v/>
      </c>
      <c r="Q26" s="2" t="str">
        <f t="shared" si="6"/>
        <v/>
      </c>
      <c r="U26" s="1"/>
      <c r="V26" s="4" t="str">
        <f t="shared" si="7"/>
        <v/>
      </c>
      <c r="Y26" s="117" t="str">
        <f>IF(ISBLANK(W26), "", IF(W26&gt;X26, B26, C26))</f>
        <v/>
      </c>
    </row>
    <row r="27" spans="1:25" x14ac:dyDescent="0.45">
      <c r="A27" s="78">
        <f>Schedule!A44</f>
        <v>1</v>
      </c>
      <c r="B27" s="78" t="str">
        <f>IF(ISBLANK(Schedule!C44), "", Schedule!C44)</f>
        <v>Oklahoma State</v>
      </c>
      <c r="C27" s="78" t="str">
        <f>IF(ISBLANK(Schedule!D44), "", Schedule!D44)</f>
        <v>South Dakota State</v>
      </c>
      <c r="D27" s="80"/>
      <c r="E27" s="79">
        <f>_xlfn.IFNA(IF(ISBLANK(B27),"",VLOOKUP(B27,Elo!$A$2:$C$1048576,MATCH("Current Elo",Elo!$A$1:$D$1,0),FALSE)), "")</f>
        <v>1648.9480606638299</v>
      </c>
      <c r="F27" s="79" t="str">
        <f>_xlfn.IFNA(IFERROR(IF(ISBLANK(C27),"",VLOOKUP(C27,Elo!$A$2:$C$1048576,MATCH("Current Elo",Elo!$A$1:$D$1,0),FALSE)), ""), "")</f>
        <v/>
      </c>
      <c r="G27" s="79">
        <f>_xlfn.IFNA(IF(ISBLANK(B27),"",IF(VLOOKUP(Games!B27,Schedule!$C$2:$G$1048576,MATCH("neutral_site",Schedule!$C$1:$G$1,0),FALSE),0,50)),"")</f>
        <v>50</v>
      </c>
      <c r="H27" s="82"/>
      <c r="I27" s="82"/>
      <c r="J27" s="77" t="str">
        <f>_xlfn.IFNA(IF(ISBLANK(B27), "",ROUND(Calc!O44, 1)), "")</f>
        <v/>
      </c>
      <c r="K27" s="77" t="str">
        <f t="shared" si="2"/>
        <v/>
      </c>
      <c r="L27" s="3" t="e">
        <f t="shared" si="0"/>
        <v>#VALUE!</v>
      </c>
      <c r="M27" s="3" t="e">
        <f t="shared" si="1"/>
        <v>#VALUE!</v>
      </c>
      <c r="N27" s="3" t="str">
        <f t="shared" si="3"/>
        <v/>
      </c>
      <c r="O27" s="3" t="str">
        <f t="shared" si="4"/>
        <v/>
      </c>
      <c r="P27" s="2" t="str">
        <f t="shared" si="5"/>
        <v/>
      </c>
      <c r="Q27" s="2" t="str">
        <f t="shared" si="6"/>
        <v/>
      </c>
      <c r="U27" s="1"/>
      <c r="V27" s="4" t="str">
        <f t="shared" si="7"/>
        <v/>
      </c>
      <c r="Y27" s="117" t="str">
        <f>IF(ISBLANK(W27), "", IF(W27&gt;X27, B27, C27))</f>
        <v/>
      </c>
    </row>
    <row r="28" spans="1:25" x14ac:dyDescent="0.45">
      <c r="A28" s="78">
        <f>Schedule!A45</f>
        <v>1</v>
      </c>
      <c r="B28" s="78" t="str">
        <f>IF(ISBLANK(Schedule!C45), "", Schedule!C45)</f>
        <v>Cincinnati</v>
      </c>
      <c r="C28" s="78" t="str">
        <f>IF(ISBLANK(Schedule!D45), "", Schedule!D45)</f>
        <v>Towson</v>
      </c>
      <c r="D28" s="80"/>
      <c r="E28" s="79">
        <f>_xlfn.IFNA(IF(ISBLANK(B28),"",VLOOKUP(B28,Elo!$A$2:$C$1048576,MATCH("Current Elo",Elo!$A$1:$D$1,0),FALSE)), "")</f>
        <v>1402.5080547847799</v>
      </c>
      <c r="F28" s="79" t="str">
        <f>_xlfn.IFNA(IFERROR(IF(ISBLANK(C28),"",VLOOKUP(C28,Elo!$A$2:$C$1048576,MATCH("Current Elo",Elo!$A$1:$D$1,0),FALSE)), ""), "")</f>
        <v/>
      </c>
      <c r="G28" s="79">
        <f>_xlfn.IFNA(IF(ISBLANK(B28),"",IF(VLOOKUP(Games!B28,Schedule!$C$2:$G$1048576,MATCH("neutral_site",Schedule!$C$1:$G$1,0),FALSE),0,50)),"")</f>
        <v>50</v>
      </c>
      <c r="H28" s="82"/>
      <c r="I28" s="82"/>
      <c r="J28" s="77" t="str">
        <f>_xlfn.IFNA(IF(ISBLANK(B28), "",ROUND(Calc!O45, 1)), "")</f>
        <v/>
      </c>
      <c r="K28" s="77" t="str">
        <f t="shared" si="2"/>
        <v/>
      </c>
      <c r="L28" s="3" t="e">
        <f t="shared" si="0"/>
        <v>#VALUE!</v>
      </c>
      <c r="M28" s="3" t="e">
        <f t="shared" si="1"/>
        <v>#VALUE!</v>
      </c>
      <c r="N28" s="3" t="str">
        <f t="shared" si="3"/>
        <v/>
      </c>
      <c r="O28" s="3" t="str">
        <f t="shared" si="4"/>
        <v/>
      </c>
      <c r="P28" s="2" t="str">
        <f t="shared" si="5"/>
        <v/>
      </c>
      <c r="Q28" s="2" t="str">
        <f t="shared" si="6"/>
        <v/>
      </c>
      <c r="U28" s="1"/>
      <c r="V28" s="4" t="str">
        <f t="shared" si="7"/>
        <v/>
      </c>
      <c r="Y28" s="117" t="str">
        <f>IF(ISBLANK(W28), "", IF(W28&gt;X28, B28, C28))</f>
        <v/>
      </c>
    </row>
    <row r="29" spans="1:25" x14ac:dyDescent="0.45">
      <c r="A29" s="78">
        <f>Schedule!A46</f>
        <v>1</v>
      </c>
      <c r="B29" s="78" t="str">
        <f>IF(ISBLANK(Schedule!C46), "", Schedule!C46)</f>
        <v>Washington State</v>
      </c>
      <c r="C29" s="78" t="str">
        <f>IF(ISBLANK(Schedule!D46), "", Schedule!D46)</f>
        <v>Portland State</v>
      </c>
      <c r="D29" s="80"/>
      <c r="E29" s="79">
        <f>_xlfn.IFNA(IF(ISBLANK(B29),"",VLOOKUP(B29,Elo!$A$2:$C$1048576,MATCH("Current Elo",Elo!$A$1:$D$1,0),FALSE)), "")</f>
        <v>1520.9785482769501</v>
      </c>
      <c r="F29" s="79" t="str">
        <f>_xlfn.IFNA(IFERROR(IF(ISBLANK(C29),"",VLOOKUP(C29,Elo!$A$2:$C$1048576,MATCH("Current Elo",Elo!$A$1:$D$1,0),FALSE)), ""), "")</f>
        <v/>
      </c>
      <c r="G29" s="79">
        <f>_xlfn.IFNA(IF(ISBLANK(B29),"",IF(VLOOKUP(Games!B29,Schedule!$C$2:$G$1048576,MATCH("neutral_site",Schedule!$C$1:$G$1,0),FALSE),0,50)),"")</f>
        <v>50</v>
      </c>
      <c r="H29" s="82"/>
      <c r="I29" s="82"/>
      <c r="J29" s="77" t="str">
        <f>_xlfn.IFNA(IF(ISBLANK(B29), "",ROUND(Calc!O46, 1)), "")</f>
        <v/>
      </c>
      <c r="K29" s="77" t="str">
        <f t="shared" si="2"/>
        <v/>
      </c>
      <c r="L29" s="3" t="e">
        <f t="shared" si="0"/>
        <v>#VALUE!</v>
      </c>
      <c r="M29" s="3" t="e">
        <f t="shared" si="1"/>
        <v>#VALUE!</v>
      </c>
      <c r="N29" s="3" t="str">
        <f t="shared" si="3"/>
        <v/>
      </c>
      <c r="O29" s="3" t="str">
        <f t="shared" si="4"/>
        <v/>
      </c>
      <c r="P29" s="2" t="str">
        <f t="shared" si="5"/>
        <v/>
      </c>
      <c r="Q29" s="2" t="str">
        <f t="shared" si="6"/>
        <v/>
      </c>
      <c r="U29" s="1"/>
      <c r="V29" s="4" t="str">
        <f t="shared" si="7"/>
        <v/>
      </c>
      <c r="Y29" s="117" t="str">
        <f>IF(ISBLANK(W29), "", IF(W29&gt;X29, B29, C29))</f>
        <v/>
      </c>
    </row>
    <row r="30" spans="1:25" x14ac:dyDescent="0.45">
      <c r="A30" s="78">
        <f>Schedule!A47</f>
        <v>1</v>
      </c>
      <c r="B30" s="78" t="str">
        <f>IF(ISBLANK(Schedule!C47), "", Schedule!C47)</f>
        <v>Northwestern</v>
      </c>
      <c r="C30" s="78" t="str">
        <f>IF(ISBLANK(Schedule!D47), "", Schedule!D47)</f>
        <v>Miami (OH)</v>
      </c>
      <c r="D30" s="80"/>
      <c r="E30" s="79">
        <f>_xlfn.IFNA(IF(ISBLANK(B30),"",VLOOKUP(B30,Elo!$A$2:$C$1048576,MATCH("Current Elo",Elo!$A$1:$D$1,0),FALSE)), "")</f>
        <v>1479.5427378219799</v>
      </c>
      <c r="F30" s="79">
        <f>_xlfn.IFNA(IFERROR(IF(ISBLANK(C30),"",VLOOKUP(C30,Elo!$A$2:$C$1048576,MATCH("Current Elo",Elo!$A$1:$D$1,0),FALSE)), ""), "")</f>
        <v>1500.8354405469399</v>
      </c>
      <c r="G30" s="79">
        <f>_xlfn.IFNA(IF(ISBLANK(B30),"",IF(VLOOKUP(Games!B30,Schedule!$C$2:$G$1048576,MATCH("neutral_site",Schedule!$C$1:$G$1,0),FALSE),0,50)),"")</f>
        <v>0</v>
      </c>
      <c r="H30" s="82"/>
      <c r="I30" s="82"/>
      <c r="J30" s="77" t="str">
        <f>_xlfn.IFNA(IF(ISBLANK(B30), "",ROUND(Calc!O47, 1)), "")</f>
        <v/>
      </c>
      <c r="K30" s="77" t="str">
        <f t="shared" si="2"/>
        <v>Miami (OH)</v>
      </c>
      <c r="L30" s="3">
        <f t="shared" si="0"/>
        <v>0.46939564352475099</v>
      </c>
      <c r="M30" s="3">
        <f t="shared" si="1"/>
        <v>0.53060435647524895</v>
      </c>
      <c r="N30" s="3" t="str">
        <f t="shared" si="3"/>
        <v>Miami (OH)</v>
      </c>
      <c r="O30" s="3">
        <f t="shared" si="4"/>
        <v>0.53060435647524895</v>
      </c>
      <c r="P30" s="2" t="str">
        <f t="shared" si="5"/>
        <v/>
      </c>
      <c r="Q30" s="2" t="str">
        <f t="shared" si="6"/>
        <v/>
      </c>
      <c r="U30" s="1"/>
      <c r="V30" s="4" t="str">
        <f t="shared" si="7"/>
        <v/>
      </c>
      <c r="Y30" s="117" t="str">
        <f>IF(ISBLANK(W30), "", IF(W30&gt;X30, B30, C30))</f>
        <v/>
      </c>
    </row>
    <row r="31" spans="1:25" x14ac:dyDescent="0.45">
      <c r="A31" s="78">
        <f>Schedule!A48</f>
        <v>1</v>
      </c>
      <c r="B31" s="78" t="str">
        <f>IF(ISBLANK(Schedule!C48), "", Schedule!C48)</f>
        <v>UT San Antonio</v>
      </c>
      <c r="C31" s="78" t="str">
        <f>IF(ISBLANK(Schedule!D48), "", Schedule!D48)</f>
        <v>Kennesaw State</v>
      </c>
      <c r="D31" s="80"/>
      <c r="E31" s="79">
        <f>_xlfn.IFNA(IF(ISBLANK(B31),"",VLOOKUP(B31,Elo!$A$2:$C$1048576,MATCH("Current Elo",Elo!$A$1:$D$1,0),FALSE)), "")</f>
        <v>1545.58176013767</v>
      </c>
      <c r="F31" s="79">
        <f>_xlfn.IFNA(IFERROR(IF(ISBLANK(C31),"",VLOOKUP(C31,Elo!$A$2:$C$1048576,MATCH("Current Elo",Elo!$A$1:$D$1,0),FALSE)), ""), "")</f>
        <v>1089.1400000000001</v>
      </c>
      <c r="G31" s="79">
        <f>_xlfn.IFNA(IF(ISBLANK(B31),"",IF(VLOOKUP(Games!B31,Schedule!$C$2:$G$1048576,MATCH("neutral_site",Schedule!$C$1:$G$1,0),FALSE),0,50)),"")</f>
        <v>50</v>
      </c>
      <c r="H31" s="82"/>
      <c r="I31" s="82"/>
      <c r="J31" s="77" t="str">
        <f>_xlfn.IFNA(IF(ISBLANK(B31), "",ROUND(Calc!O48, 1)), "")</f>
        <v/>
      </c>
      <c r="K31" s="77" t="str">
        <f t="shared" si="2"/>
        <v>Kennesaw State</v>
      </c>
      <c r="L31" s="3">
        <f t="shared" si="0"/>
        <v>0.94859824845739149</v>
      </c>
      <c r="M31" s="3">
        <f t="shared" si="1"/>
        <v>5.1401751542608544E-2</v>
      </c>
      <c r="N31" s="3" t="str">
        <f t="shared" si="3"/>
        <v>UT San Antonio</v>
      </c>
      <c r="O31" s="3">
        <f t="shared" si="4"/>
        <v>0.94859824845739149</v>
      </c>
      <c r="P31" s="2" t="str">
        <f t="shared" si="5"/>
        <v/>
      </c>
      <c r="Q31" s="2" t="str">
        <f t="shared" si="6"/>
        <v/>
      </c>
      <c r="U31" s="1"/>
      <c r="V31" s="4" t="str">
        <f t="shared" si="7"/>
        <v/>
      </c>
      <c r="Y31" s="117" t="str">
        <f>IF(ISBLANK(W31), "", IF(W31&gt;X31, B31, C31))</f>
        <v/>
      </c>
    </row>
    <row r="32" spans="1:25" x14ac:dyDescent="0.45">
      <c r="A32" s="78">
        <f>Schedule!A49</f>
        <v>1</v>
      </c>
      <c r="B32" s="78" t="str">
        <f>IF(ISBLANK(Schedule!C49), "", Schedule!C49)</f>
        <v>Syracuse</v>
      </c>
      <c r="C32" s="78" t="str">
        <f>IF(ISBLANK(Schedule!D49), "", Schedule!D49)</f>
        <v>Ohio</v>
      </c>
      <c r="D32" s="80"/>
      <c r="E32" s="79">
        <f>_xlfn.IFNA(IF(ISBLANK(B32),"",VLOOKUP(B32,Elo!$A$2:$C$1048576,MATCH("Current Elo",Elo!$A$1:$D$1,0),FALSE)), "")</f>
        <v>1354.1941274865201</v>
      </c>
      <c r="F32" s="79">
        <f>_xlfn.IFNA(IFERROR(IF(ISBLANK(C32),"",VLOOKUP(C32,Elo!$A$2:$C$1048576,MATCH("Current Elo",Elo!$A$1:$D$1,0),FALSE)), ""), "")</f>
        <v>1436.3052224491501</v>
      </c>
      <c r="G32" s="79">
        <f>_xlfn.IFNA(IF(ISBLANK(B32),"",IF(VLOOKUP(Games!B32,Schedule!$C$2:$G$1048576,MATCH("neutral_site",Schedule!$C$1:$G$1,0),FALSE),0,50)),"")</f>
        <v>50</v>
      </c>
      <c r="H32" s="82"/>
      <c r="I32" s="82"/>
      <c r="J32" s="77" t="str">
        <f>_xlfn.IFNA(IF(ISBLANK(B32), "",ROUND(Calc!O49, 1)), "")</f>
        <v/>
      </c>
      <c r="K32" s="77" t="str">
        <f t="shared" si="2"/>
        <v>Ohio</v>
      </c>
      <c r="L32" s="3">
        <f t="shared" si="0"/>
        <v>0.4539195519992581</v>
      </c>
      <c r="M32" s="3">
        <f t="shared" si="1"/>
        <v>0.54608044800074185</v>
      </c>
      <c r="N32" s="3" t="str">
        <f>IFERROR(IF(ISBLANK(B32), "", IF(L32&gt;M32, B32, C32)), "")</f>
        <v>Ohio</v>
      </c>
      <c r="O32" s="3">
        <f t="shared" si="4"/>
        <v>0.54608044800074185</v>
      </c>
      <c r="P32" s="2" t="str">
        <f t="shared" si="5"/>
        <v/>
      </c>
      <c r="Q32" s="2" t="str">
        <f t="shared" si="6"/>
        <v/>
      </c>
      <c r="U32" s="1"/>
      <c r="V32" s="4" t="str">
        <f t="shared" si="7"/>
        <v/>
      </c>
      <c r="Y32" s="117" t="str">
        <f>IF(ISBLANK(W32), "", IF(W32&gt;X32, B32, C32))</f>
        <v/>
      </c>
    </row>
    <row r="33" spans="1:25" x14ac:dyDescent="0.45">
      <c r="A33" s="78">
        <f>Schedule!A50</f>
        <v>1</v>
      </c>
      <c r="B33" s="78" t="str">
        <f>IF(ISBLANK(Schedule!C50), "", Schedule!C50)</f>
        <v>Texas</v>
      </c>
      <c r="C33" s="78" t="str">
        <f>IF(ISBLANK(Schedule!D50), "", Schedule!D50)</f>
        <v>Colorado State</v>
      </c>
      <c r="D33" s="80"/>
      <c r="E33" s="79">
        <f>_xlfn.IFNA(IF(ISBLANK(B33),"",VLOOKUP(B33,Elo!$A$2:$C$1048576,MATCH("Current Elo",Elo!$A$1:$D$1,0),FALSE)), "")</f>
        <v>1929.8903193317799</v>
      </c>
      <c r="F33" s="79">
        <f>_xlfn.IFNA(IFERROR(IF(ISBLANK(C33),"",VLOOKUP(C33,Elo!$A$2:$C$1048576,MATCH("Current Elo",Elo!$A$1:$D$1,0),FALSE)), ""), "")</f>
        <v>1402.82738438965</v>
      </c>
      <c r="G33" s="79">
        <f>_xlfn.IFNA(IF(ISBLANK(B33),"",IF(VLOOKUP(Games!B33,Schedule!$C$2:$G$1048576,MATCH("neutral_site",Schedule!$C$1:$G$1,0),FALSE),0,50)),"")</f>
        <v>50</v>
      </c>
      <c r="H33" s="82"/>
      <c r="I33" s="82"/>
      <c r="J33" s="77" t="str">
        <f>_xlfn.IFNA(IF(ISBLANK(B33), "",ROUND(Calc!O50, 1)), "")</f>
        <v/>
      </c>
      <c r="K33" s="77" t="str">
        <f t="shared" si="2"/>
        <v>Colorado State</v>
      </c>
      <c r="L33" s="3">
        <f t="shared" si="0"/>
        <v>0.9651705416324482</v>
      </c>
      <c r="M33" s="3">
        <f t="shared" si="1"/>
        <v>3.4829458367551761E-2</v>
      </c>
      <c r="N33" s="3" t="str">
        <f t="shared" si="3"/>
        <v>Texas</v>
      </c>
      <c r="O33" s="3">
        <f t="shared" si="4"/>
        <v>0.9651705416324482</v>
      </c>
      <c r="P33" s="2" t="str">
        <f t="shared" si="5"/>
        <v/>
      </c>
      <c r="Q33" s="2" t="str">
        <f t="shared" si="6"/>
        <v/>
      </c>
      <c r="U33" s="1"/>
      <c r="V33" s="4" t="str">
        <f t="shared" si="7"/>
        <v/>
      </c>
      <c r="Y33" s="117" t="str">
        <f>IF(ISBLANK(W33), "", IF(W33&gt;X33, B33, C33))</f>
        <v/>
      </c>
    </row>
    <row r="34" spans="1:25" x14ac:dyDescent="0.45">
      <c r="A34" s="78">
        <f>Schedule!A51</f>
        <v>1</v>
      </c>
      <c r="B34" s="78" t="str">
        <f>IF(ISBLANK(Schedule!C51), "", Schedule!C51)</f>
        <v>Florida</v>
      </c>
      <c r="C34" s="78" t="str">
        <f>IF(ISBLANK(Schedule!D51), "", Schedule!D51)</f>
        <v>Miami</v>
      </c>
      <c r="D34" s="80"/>
      <c r="E34" s="79">
        <f>_xlfn.IFNA(IF(ISBLANK(B34),"",VLOOKUP(B34,Elo!$A$2:$C$1048576,MATCH("Current Elo",Elo!$A$1:$D$1,0),FALSE)), "")</f>
        <v>1674.0057140070201</v>
      </c>
      <c r="F34" s="79">
        <f>_xlfn.IFNA(IFERROR(IF(ISBLANK(C34),"",VLOOKUP(C34,Elo!$A$2:$C$1048576,MATCH("Current Elo",Elo!$A$1:$D$1,0),FALSE)), ""), "")</f>
        <v>1657.4210284573401</v>
      </c>
      <c r="G34" s="79">
        <f>_xlfn.IFNA(IF(ISBLANK(B34),"",IF(VLOOKUP(Games!B34,Schedule!$C$2:$G$1048576,MATCH("neutral_site",Schedule!$C$1:$G$1,0),FALSE),0,50)),"")</f>
        <v>50</v>
      </c>
      <c r="H34" s="82"/>
      <c r="I34" s="82"/>
      <c r="J34" s="77" t="str">
        <f>_xlfn.IFNA(IF(ISBLANK(B34), "",ROUND(Calc!O51, 1)), "")</f>
        <v/>
      </c>
      <c r="K34" s="77" t="str">
        <f t="shared" si="2"/>
        <v>Miami</v>
      </c>
      <c r="L34" s="3">
        <f t="shared" si="0"/>
        <v>0.59466691018927809</v>
      </c>
      <c r="M34" s="3">
        <f t="shared" si="1"/>
        <v>0.40533308981072197</v>
      </c>
      <c r="N34" s="3" t="str">
        <f t="shared" si="3"/>
        <v>Florida</v>
      </c>
      <c r="O34" s="3">
        <f t="shared" si="4"/>
        <v>0.59466691018927809</v>
      </c>
      <c r="P34" s="2" t="str">
        <f t="shared" si="5"/>
        <v/>
      </c>
      <c r="Q34" s="2" t="str">
        <f t="shared" si="6"/>
        <v/>
      </c>
      <c r="U34" s="1"/>
      <c r="V34" s="4" t="str">
        <f t="shared" si="7"/>
        <v/>
      </c>
      <c r="Y34" s="117" t="str">
        <f>IF(ISBLANK(W34), "", IF(W34&gt;X34, B34, C34))</f>
        <v/>
      </c>
    </row>
    <row r="35" spans="1:25" x14ac:dyDescent="0.45">
      <c r="A35" s="78">
        <f>Schedule!A52</f>
        <v>1</v>
      </c>
      <c r="B35" s="78" t="str">
        <f>IF(ISBLANK(Schedule!C52), "", Schedule!C52)</f>
        <v>Indiana</v>
      </c>
      <c r="C35" s="78" t="str">
        <f>IF(ISBLANK(Schedule!D52), "", Schedule!D52)</f>
        <v>Florida International</v>
      </c>
      <c r="D35" s="80"/>
      <c r="E35" s="79">
        <f>_xlfn.IFNA(IF(ISBLANK(B35),"",VLOOKUP(B35,Elo!$A$2:$C$1048576,MATCH("Current Elo",Elo!$A$1:$D$1,0),FALSE)), "")</f>
        <v>1389.0361708652699</v>
      </c>
      <c r="F35" s="79">
        <f>_xlfn.IFNA(IFERROR(IF(ISBLANK(C35),"",VLOOKUP(C35,Elo!$A$2:$C$1048576,MATCH("Current Elo",Elo!$A$1:$D$1,0),FALSE)), ""), "")</f>
        <v>1154.1577130845101</v>
      </c>
      <c r="G35" s="79">
        <f>_xlfn.IFNA(IF(ISBLANK(B35),"",IF(VLOOKUP(Games!B35,Schedule!$C$2:$G$1048576,MATCH("neutral_site",Schedule!$C$1:$G$1,0),FALSE),0,50)),"")</f>
        <v>50</v>
      </c>
      <c r="H35" s="82"/>
      <c r="I35" s="82"/>
      <c r="J35" s="77" t="str">
        <f>_xlfn.IFNA(IF(ISBLANK(B35), "",ROUND(Calc!O52, 1)), "")</f>
        <v/>
      </c>
      <c r="K35" s="77" t="str">
        <f t="shared" si="2"/>
        <v>Florida International</v>
      </c>
      <c r="L35" s="3">
        <f t="shared" si="0"/>
        <v>0.83752027199209444</v>
      </c>
      <c r="M35" s="3">
        <f t="shared" si="1"/>
        <v>0.16247972800790561</v>
      </c>
      <c r="N35" s="3" t="str">
        <f t="shared" si="3"/>
        <v>Indiana</v>
      </c>
      <c r="O35" s="3">
        <f t="shared" si="4"/>
        <v>0.83752027199209444</v>
      </c>
      <c r="P35" s="2" t="str">
        <f t="shared" si="5"/>
        <v/>
      </c>
      <c r="Q35" s="2" t="str">
        <f t="shared" si="6"/>
        <v/>
      </c>
      <c r="U35" s="1"/>
      <c r="V35" s="4" t="str">
        <f t="shared" si="7"/>
        <v/>
      </c>
      <c r="Y35" s="117" t="str">
        <f>IF(ISBLANK(W35), "", IF(W35&gt;X35, B35, C35))</f>
        <v/>
      </c>
    </row>
    <row r="36" spans="1:25" x14ac:dyDescent="0.45">
      <c r="A36" s="78">
        <f>Schedule!A53</f>
        <v>1</v>
      </c>
      <c r="B36" s="78" t="str">
        <f>IF(ISBLANK(Schedule!C53), "", Schedule!C53)</f>
        <v>Nebraska</v>
      </c>
      <c r="C36" s="78" t="str">
        <f>IF(ISBLANK(Schedule!D53), "", Schedule!D53)</f>
        <v>UTEP</v>
      </c>
      <c r="D36" s="80"/>
      <c r="E36" s="79">
        <f>_xlfn.IFNA(IF(ISBLANK(B36),"",VLOOKUP(B36,Elo!$A$2:$C$1048576,MATCH("Current Elo",Elo!$A$1:$D$1,0),FALSE)), "")</f>
        <v>1526.8517655099199</v>
      </c>
      <c r="F36" s="79">
        <f>_xlfn.IFNA(IFERROR(IF(ISBLANK(C36),"",VLOOKUP(C36,Elo!$A$2:$C$1048576,MATCH("Current Elo",Elo!$A$1:$D$1,0),FALSE)), ""), "")</f>
        <v>1243.95606044638</v>
      </c>
      <c r="G36" s="79">
        <f>_xlfn.IFNA(IF(ISBLANK(B36),"",IF(VLOOKUP(Games!B36,Schedule!$C$2:$G$1048576,MATCH("neutral_site",Schedule!$C$1:$G$1,0),FALSE),0,50)),"")</f>
        <v>50</v>
      </c>
      <c r="H36" s="82"/>
      <c r="I36" s="82"/>
      <c r="J36" s="77" t="str">
        <f>_xlfn.IFNA(IF(ISBLANK(B36), "",ROUND(Calc!O53, 1)), "")</f>
        <v/>
      </c>
      <c r="K36" s="77" t="str">
        <f t="shared" si="2"/>
        <v>UTEP</v>
      </c>
      <c r="L36" s="3">
        <f t="shared" si="0"/>
        <v>0.87172545954058944</v>
      </c>
      <c r="M36" s="3">
        <f t="shared" si="1"/>
        <v>0.12827454045941056</v>
      </c>
      <c r="N36" s="3" t="str">
        <f t="shared" si="3"/>
        <v>Nebraska</v>
      </c>
      <c r="O36" s="3">
        <f t="shared" si="4"/>
        <v>0.87172545954058944</v>
      </c>
      <c r="P36" s="2" t="str">
        <f t="shared" si="5"/>
        <v/>
      </c>
      <c r="Q36" s="2" t="str">
        <f t="shared" si="6"/>
        <v/>
      </c>
      <c r="U36" s="1"/>
      <c r="V36" s="4" t="str">
        <f t="shared" si="7"/>
        <v/>
      </c>
      <c r="Y36" s="117" t="str">
        <f>IF(ISBLANK(W36), "", IF(W36&gt;X36, B36, C36))</f>
        <v/>
      </c>
    </row>
    <row r="37" spans="1:25" x14ac:dyDescent="0.45">
      <c r="A37" s="78">
        <f>Schedule!A54</f>
        <v>1</v>
      </c>
      <c r="B37" s="78" t="str">
        <f>IF(ISBLANK(Schedule!C54), "", Schedule!C54)</f>
        <v>Ohio State</v>
      </c>
      <c r="C37" s="78" t="str">
        <f>IF(ISBLANK(Schedule!D54), "", Schedule!D54)</f>
        <v>Akron</v>
      </c>
      <c r="D37" s="80"/>
      <c r="E37" s="79">
        <f>_xlfn.IFNA(IF(ISBLANK(B37),"",VLOOKUP(B37,Elo!$A$2:$C$1048576,MATCH("Current Elo",Elo!$A$1:$D$1,0),FALSE)), "")</f>
        <v>1904.8904941309299</v>
      </c>
      <c r="F37" s="79">
        <f>_xlfn.IFNA(IFERROR(IF(ISBLANK(C37),"",VLOOKUP(C37,Elo!$A$2:$C$1048576,MATCH("Current Elo",Elo!$A$1:$D$1,0),FALSE)), ""), "")</f>
        <v>1187.9013852286</v>
      </c>
      <c r="G37" s="79">
        <f>_xlfn.IFNA(IF(ISBLANK(B37),"",IF(VLOOKUP(Games!B37,Schedule!$C$2:$G$1048576,MATCH("neutral_site",Schedule!$C$1:$G$1,0),FALSE),0,50)),"")</f>
        <v>50</v>
      </c>
      <c r="H37" s="82"/>
      <c r="I37" s="82"/>
      <c r="J37" s="77" t="str">
        <f>_xlfn.IFNA(IF(ISBLANK(B37), "",ROUND(Calc!O54, 1)), "")</f>
        <v/>
      </c>
      <c r="K37" s="77" t="str">
        <f t="shared" si="2"/>
        <v>Akron</v>
      </c>
      <c r="L37" s="3">
        <f t="shared" si="0"/>
        <v>0.98805167882258937</v>
      </c>
      <c r="M37" s="3">
        <f t="shared" si="1"/>
        <v>1.1948321177410723E-2</v>
      </c>
      <c r="N37" s="3" t="str">
        <f t="shared" si="3"/>
        <v>Ohio State</v>
      </c>
      <c r="O37" s="3">
        <f t="shared" si="4"/>
        <v>0.98805167882258937</v>
      </c>
      <c r="P37" s="2" t="str">
        <f t="shared" si="5"/>
        <v/>
      </c>
      <c r="Q37" s="2" t="str">
        <f t="shared" si="6"/>
        <v/>
      </c>
      <c r="U37" s="1"/>
      <c r="V37" s="4" t="str">
        <f t="shared" si="7"/>
        <v/>
      </c>
      <c r="Y37" s="117" t="str">
        <f>IF(ISBLANK(W37), "", IF(W37&gt;X37, B37, C37))</f>
        <v/>
      </c>
    </row>
    <row r="38" spans="1:25" x14ac:dyDescent="0.45">
      <c r="A38" s="78">
        <f>Schedule!A55</f>
        <v>1</v>
      </c>
      <c r="B38" s="78" t="str">
        <f>IF(ISBLANK(Schedule!C55), "", Schedule!C55)</f>
        <v>UMass</v>
      </c>
      <c r="C38" s="78" t="str">
        <f>IF(ISBLANK(Schedule!D55), "", Schedule!D55)</f>
        <v>Eastern Michigan</v>
      </c>
      <c r="D38" s="80"/>
      <c r="E38" s="79">
        <f>_xlfn.IFNA(IF(ISBLANK(B38),"",VLOOKUP(B38,Elo!$A$2:$C$1048576,MATCH("Current Elo",Elo!$A$1:$D$1,0),FALSE)), "")</f>
        <v>1104.5954282694099</v>
      </c>
      <c r="F38" s="79">
        <f>_xlfn.IFNA(IFERROR(IF(ISBLANK(C38),"",VLOOKUP(C38,Elo!$A$2:$C$1048576,MATCH("Current Elo",Elo!$A$1:$D$1,0),FALSE)), ""), "")</f>
        <v>1199.42098005189</v>
      </c>
      <c r="G38" s="79">
        <f>_xlfn.IFNA(IF(ISBLANK(B38),"",IF(VLOOKUP(Games!B38,Schedule!$C$2:$G$1048576,MATCH("neutral_site",Schedule!$C$1:$G$1,0),FALSE),0,50)),"")</f>
        <v>50</v>
      </c>
      <c r="H38" s="82"/>
      <c r="I38" s="82"/>
      <c r="J38" s="77" t="str">
        <f>_xlfn.IFNA(IF(ISBLANK(B38), "",ROUND(Calc!O55, 1)), "")</f>
        <v/>
      </c>
      <c r="K38" s="77" t="str">
        <f t="shared" si="2"/>
        <v>Eastern Michigan</v>
      </c>
      <c r="L38" s="3">
        <f t="shared" si="0"/>
        <v>0.43584641201037899</v>
      </c>
      <c r="M38" s="3">
        <f t="shared" si="1"/>
        <v>0.56415358798962101</v>
      </c>
      <c r="N38" s="3" t="str">
        <f t="shared" si="3"/>
        <v>Eastern Michigan</v>
      </c>
      <c r="O38" s="3">
        <f t="shared" si="4"/>
        <v>0.56415358798962101</v>
      </c>
      <c r="P38" s="2" t="str">
        <f t="shared" si="5"/>
        <v/>
      </c>
      <c r="Q38" s="2" t="str">
        <f t="shared" si="6"/>
        <v/>
      </c>
      <c r="U38" s="1"/>
      <c r="V38" s="4" t="str">
        <f t="shared" si="7"/>
        <v/>
      </c>
      <c r="Y38" s="117" t="str">
        <f>IF(ISBLANK(W38), "", IF(W38&gt;X38, B38, C38))</f>
        <v/>
      </c>
    </row>
    <row r="39" spans="1:25" x14ac:dyDescent="0.45">
      <c r="A39" s="78">
        <f>Schedule!A56</f>
        <v>1</v>
      </c>
      <c r="B39" s="78" t="str">
        <f>IF(ISBLANK(Schedule!C56), "", Schedule!C56)</f>
        <v>Appalachian State</v>
      </c>
      <c r="C39" s="78" t="str">
        <f>IF(ISBLANK(Schedule!D56), "", Schedule!D56)</f>
        <v>East Tennessee State</v>
      </c>
      <c r="D39" s="80"/>
      <c r="E39" s="79">
        <f>_xlfn.IFNA(IF(ISBLANK(B39),"",VLOOKUP(B39,Elo!$A$2:$C$1048576,MATCH("Current Elo",Elo!$A$1:$D$1,0),FALSE)), "")</f>
        <v>1692.71584847636</v>
      </c>
      <c r="F39" s="79" t="str">
        <f>_xlfn.IFNA(IFERROR(IF(ISBLANK(C39),"",VLOOKUP(C39,Elo!$A$2:$C$1048576,MATCH("Current Elo",Elo!$A$1:$D$1,0),FALSE)), ""), "")</f>
        <v/>
      </c>
      <c r="G39" s="79">
        <f>_xlfn.IFNA(IF(ISBLANK(B39),"",IF(VLOOKUP(Games!B39,Schedule!$C$2:$G$1048576,MATCH("neutral_site",Schedule!$C$1:$G$1,0),FALSE),0,50)),"")</f>
        <v>50</v>
      </c>
      <c r="H39" s="82"/>
      <c r="I39" s="82"/>
      <c r="J39" s="77" t="str">
        <f>_xlfn.IFNA(IF(ISBLANK(B39), "",ROUND(Calc!O56, 1)), "")</f>
        <v/>
      </c>
      <c r="K39" s="77" t="str">
        <f t="shared" si="2"/>
        <v/>
      </c>
      <c r="L39" s="3" t="e">
        <f t="shared" si="0"/>
        <v>#VALUE!</v>
      </c>
      <c r="M39" s="3" t="e">
        <f t="shared" si="1"/>
        <v>#VALUE!</v>
      </c>
      <c r="N39" s="3" t="str">
        <f t="shared" si="3"/>
        <v/>
      </c>
      <c r="O39" s="3" t="str">
        <f t="shared" si="4"/>
        <v/>
      </c>
      <c r="P39" s="2" t="str">
        <f t="shared" si="5"/>
        <v/>
      </c>
      <c r="Q39" s="2" t="str">
        <f t="shared" si="6"/>
        <v/>
      </c>
      <c r="U39" s="1"/>
      <c r="V39" s="4" t="str">
        <f t="shared" si="7"/>
        <v/>
      </c>
      <c r="Y39" s="117" t="str">
        <f>IF(ISBLANK(W39), "", IF(W39&gt;X39, B39, C39))</f>
        <v/>
      </c>
    </row>
    <row r="40" spans="1:25" x14ac:dyDescent="0.45">
      <c r="A40" s="78">
        <f>Schedule!A57</f>
        <v>1</v>
      </c>
      <c r="B40" s="78" t="str">
        <f>IF(ISBLANK(Schedule!C57), "", Schedule!C57)</f>
        <v>Iowa State</v>
      </c>
      <c r="C40" s="78" t="str">
        <f>IF(ISBLANK(Schedule!D57), "", Schedule!D57)</f>
        <v>North Dakota</v>
      </c>
      <c r="D40" s="80"/>
      <c r="E40" s="79">
        <f>_xlfn.IFNA(IF(ISBLANK(B40),"",VLOOKUP(B40,Elo!$A$2:$C$1048576,MATCH("Current Elo",Elo!$A$1:$D$1,0),FALSE)), "")</f>
        <v>1715.6444468361401</v>
      </c>
      <c r="F40" s="79" t="str">
        <f>_xlfn.IFNA(IFERROR(IF(ISBLANK(C40),"",VLOOKUP(C40,Elo!$A$2:$C$1048576,MATCH("Current Elo",Elo!$A$1:$D$1,0),FALSE)), ""), "")</f>
        <v/>
      </c>
      <c r="G40" s="79">
        <f>_xlfn.IFNA(IF(ISBLANK(B40),"",IF(VLOOKUP(Games!B40,Schedule!$C$2:$G$1048576,MATCH("neutral_site",Schedule!$C$1:$G$1,0),FALSE),0,50)),"")</f>
        <v>50</v>
      </c>
      <c r="H40" s="82"/>
      <c r="I40" s="82"/>
      <c r="J40" s="77" t="str">
        <f>_xlfn.IFNA(IF(ISBLANK(B40), "",ROUND(Calc!O57, 1)), "")</f>
        <v/>
      </c>
      <c r="K40" s="77" t="str">
        <f t="shared" si="2"/>
        <v/>
      </c>
      <c r="L40" s="3" t="e">
        <f t="shared" si="0"/>
        <v>#VALUE!</v>
      </c>
      <c r="M40" s="3" t="e">
        <f t="shared" si="1"/>
        <v>#VALUE!</v>
      </c>
      <c r="N40" s="3" t="str">
        <f t="shared" si="3"/>
        <v/>
      </c>
      <c r="O40" s="3" t="str">
        <f t="shared" si="4"/>
        <v/>
      </c>
      <c r="P40" s="2" t="str">
        <f t="shared" si="5"/>
        <v/>
      </c>
      <c r="Q40" s="2" t="str">
        <f t="shared" si="6"/>
        <v/>
      </c>
      <c r="U40" s="1"/>
      <c r="V40" s="4" t="str">
        <f t="shared" si="7"/>
        <v/>
      </c>
      <c r="Y40" s="117" t="str">
        <f>IF(ISBLANK(W40), "", IF(W40&gt;X40, B40, C40))</f>
        <v/>
      </c>
    </row>
    <row r="41" spans="1:25" x14ac:dyDescent="0.45">
      <c r="A41" s="78">
        <f>Schedule!A58</f>
        <v>1</v>
      </c>
      <c r="B41" s="78" t="str">
        <f>IF(ISBLANK(Schedule!C58), "", Schedule!C58)</f>
        <v>Air Force</v>
      </c>
      <c r="C41" s="78" t="str">
        <f>IF(ISBLANK(Schedule!D58), "", Schedule!D58)</f>
        <v>Merrimack</v>
      </c>
      <c r="D41" s="80"/>
      <c r="E41" s="79">
        <f>_xlfn.IFNA(IF(ISBLANK(B41),"",VLOOKUP(B41,Elo!$A$2:$C$1048576,MATCH("Current Elo",Elo!$A$1:$D$1,0),FALSE)), "")</f>
        <v>1450.0603068717701</v>
      </c>
      <c r="F41" s="79" t="str">
        <f>_xlfn.IFNA(IFERROR(IF(ISBLANK(C41),"",VLOOKUP(C41,Elo!$A$2:$C$1048576,MATCH("Current Elo",Elo!$A$1:$D$1,0),FALSE)), ""), "")</f>
        <v/>
      </c>
      <c r="G41" s="79">
        <f>_xlfn.IFNA(IF(ISBLANK(B41),"",IF(VLOOKUP(Games!B41,Schedule!$C$2:$G$1048576,MATCH("neutral_site",Schedule!$C$1:$G$1,0),FALSE),0,50)),"")</f>
        <v>50</v>
      </c>
      <c r="H41" s="82"/>
      <c r="I41" s="82"/>
      <c r="J41" s="77" t="str">
        <f>_xlfn.IFNA(IF(ISBLANK(B41), "",ROUND(Calc!O58, 1)), "")</f>
        <v/>
      </c>
      <c r="K41" s="77" t="str">
        <f t="shared" si="2"/>
        <v/>
      </c>
      <c r="L41" s="3" t="e">
        <f t="shared" si="0"/>
        <v>#VALUE!</v>
      </c>
      <c r="M41" s="3" t="e">
        <f t="shared" si="1"/>
        <v>#VALUE!</v>
      </c>
      <c r="N41" s="3" t="str">
        <f t="shared" si="3"/>
        <v/>
      </c>
      <c r="O41" s="3" t="str">
        <f t="shared" si="4"/>
        <v/>
      </c>
      <c r="P41" s="2" t="str">
        <f t="shared" si="5"/>
        <v/>
      </c>
      <c r="Q41" s="2" t="str">
        <f t="shared" si="6"/>
        <v/>
      </c>
      <c r="U41" s="1"/>
      <c r="V41" s="4" t="str">
        <f t="shared" si="7"/>
        <v/>
      </c>
      <c r="Y41" s="117" t="str">
        <f>IF(ISBLANK(W41), "", IF(W41&gt;X41, B41, C41))</f>
        <v/>
      </c>
    </row>
    <row r="42" spans="1:25" x14ac:dyDescent="0.45">
      <c r="A42" s="78">
        <f>Schedule!A59</f>
        <v>1</v>
      </c>
      <c r="B42" s="78" t="str">
        <f>IF(ISBLANK(Schedule!C59), "", Schedule!C59)</f>
        <v>Northern Illinois</v>
      </c>
      <c r="C42" s="78" t="str">
        <f>IF(ISBLANK(Schedule!D59), "", Schedule!D59)</f>
        <v>Western Illinois</v>
      </c>
      <c r="D42" s="80"/>
      <c r="E42" s="79">
        <f>_xlfn.IFNA(IF(ISBLANK(B42),"",VLOOKUP(B42,Elo!$A$2:$C$1048576,MATCH("Current Elo",Elo!$A$1:$D$1,0),FALSE)), "")</f>
        <v>1428.0662163114901</v>
      </c>
      <c r="F42" s="79" t="str">
        <f>_xlfn.IFNA(IFERROR(IF(ISBLANK(C42),"",VLOOKUP(C42,Elo!$A$2:$C$1048576,MATCH("Current Elo",Elo!$A$1:$D$1,0),FALSE)), ""), "")</f>
        <v/>
      </c>
      <c r="G42" s="79">
        <f>_xlfn.IFNA(IF(ISBLANK(B42),"",IF(VLOOKUP(Games!B42,Schedule!$C$2:$G$1048576,MATCH("neutral_site",Schedule!$C$1:$G$1,0),FALSE),0,50)),"")</f>
        <v>50</v>
      </c>
      <c r="H42" s="82"/>
      <c r="I42" s="82"/>
      <c r="J42" s="77" t="str">
        <f>_xlfn.IFNA(IF(ISBLANK(B42), "",ROUND(Calc!O59, 1)), "")</f>
        <v/>
      </c>
      <c r="K42" s="77" t="str">
        <f t="shared" si="2"/>
        <v/>
      </c>
      <c r="L42" s="3" t="e">
        <f t="shared" si="0"/>
        <v>#VALUE!</v>
      </c>
      <c r="M42" s="3" t="e">
        <f t="shared" si="1"/>
        <v>#VALUE!</v>
      </c>
      <c r="N42" s="3" t="str">
        <f t="shared" si="3"/>
        <v/>
      </c>
      <c r="O42" s="3" t="str">
        <f t="shared" si="4"/>
        <v/>
      </c>
      <c r="P42" s="2" t="str">
        <f t="shared" si="5"/>
        <v/>
      </c>
      <c r="Q42" s="2" t="str">
        <f t="shared" si="6"/>
        <v/>
      </c>
      <c r="U42" s="1"/>
      <c r="V42" s="4" t="str">
        <f t="shared" si="7"/>
        <v/>
      </c>
      <c r="Y42" s="117" t="str">
        <f>IF(ISBLANK(W42), "", IF(W42&gt;X42, B42, C42))</f>
        <v/>
      </c>
    </row>
    <row r="43" spans="1:25" x14ac:dyDescent="0.45">
      <c r="A43" s="78">
        <f>Schedule!A60</f>
        <v>1</v>
      </c>
      <c r="B43" s="78" t="str">
        <f>IF(ISBLANK(Schedule!C60), "", Schedule!C60)</f>
        <v>Georgia Southern</v>
      </c>
      <c r="C43" s="78" t="str">
        <f>IF(ISBLANK(Schedule!D60), "", Schedule!D60)</f>
        <v>Boise State</v>
      </c>
      <c r="D43" s="80"/>
      <c r="E43" s="79">
        <f>_xlfn.IFNA(IF(ISBLANK(B43),"",VLOOKUP(B43,Elo!$A$2:$C$1048576,MATCH("Current Elo",Elo!$A$1:$D$1,0),FALSE)), "")</f>
        <v>1390.78250201623</v>
      </c>
      <c r="F43" s="79">
        <f>_xlfn.IFNA(IFERROR(IF(ISBLANK(C43),"",VLOOKUP(C43,Elo!$A$2:$C$1048576,MATCH("Current Elo",Elo!$A$1:$D$1,0),FALSE)), ""), "")</f>
        <v>1650.1956948458501</v>
      </c>
      <c r="G43" s="79">
        <f>_xlfn.IFNA(IF(ISBLANK(B43),"",IF(VLOOKUP(Games!B43,Schedule!$C$2:$G$1048576,MATCH("neutral_site",Schedule!$C$1:$G$1,0),FALSE),0,50)),"")</f>
        <v>50</v>
      </c>
      <c r="H43" s="82"/>
      <c r="I43" s="82"/>
      <c r="J43" s="77" t="str">
        <f>_xlfn.IFNA(IF(ISBLANK(B43), "",ROUND(Calc!O60, 1)), "")</f>
        <v/>
      </c>
      <c r="K43" s="77" t="str">
        <f t="shared" si="2"/>
        <v>Boise State</v>
      </c>
      <c r="L43" s="3">
        <f t="shared" si="0"/>
        <v>0.23050192457876878</v>
      </c>
      <c r="M43" s="3">
        <f t="shared" si="1"/>
        <v>0.76949807542123116</v>
      </c>
      <c r="N43" s="3" t="str">
        <f t="shared" si="3"/>
        <v>Boise State</v>
      </c>
      <c r="O43" s="3">
        <f t="shared" si="4"/>
        <v>0.76949807542123116</v>
      </c>
      <c r="P43" s="2" t="str">
        <f t="shared" si="5"/>
        <v/>
      </c>
      <c r="Q43" s="2" t="str">
        <f t="shared" si="6"/>
        <v/>
      </c>
      <c r="U43" s="1"/>
      <c r="V43" s="4" t="str">
        <f t="shared" si="7"/>
        <v/>
      </c>
      <c r="Y43" s="117" t="str">
        <f>IF(ISBLANK(W43), "", IF(W43&gt;X43, B43, C43))</f>
        <v/>
      </c>
    </row>
    <row r="44" spans="1:25" x14ac:dyDescent="0.45">
      <c r="A44" s="78">
        <f>Schedule!A61</f>
        <v>1</v>
      </c>
      <c r="B44" s="78" t="str">
        <f>IF(ISBLANK(Schedule!C61), "", Schedule!C61)</f>
        <v>South Carolina</v>
      </c>
      <c r="C44" s="78" t="str">
        <f>IF(ISBLANK(Schedule!D61), "", Schedule!D61)</f>
        <v>Old Dominion</v>
      </c>
      <c r="D44" s="80"/>
      <c r="E44" s="79">
        <f>_xlfn.IFNA(IF(ISBLANK(B44),"",VLOOKUP(B44,Elo!$A$2:$C$1048576,MATCH("Current Elo",Elo!$A$1:$D$1,0),FALSE)), "")</f>
        <v>1551.56570204067</v>
      </c>
      <c r="F44" s="79">
        <f>_xlfn.IFNA(IFERROR(IF(ISBLANK(C44),"",VLOOKUP(C44,Elo!$A$2:$C$1048576,MATCH("Current Elo",Elo!$A$1:$D$1,0),FALSE)), ""), "")</f>
        <v>1370.13403074644</v>
      </c>
      <c r="G44" s="79">
        <f>_xlfn.IFNA(IF(ISBLANK(B44),"",IF(VLOOKUP(Games!B44,Schedule!$C$2:$G$1048576,MATCH("neutral_site",Schedule!$C$1:$G$1,0),FALSE),0,50)),"")</f>
        <v>50</v>
      </c>
      <c r="H44" s="82"/>
      <c r="I44" s="82"/>
      <c r="J44" s="77" t="str">
        <f>_xlfn.IFNA(IF(ISBLANK(B44), "",ROUND(Calc!O61, 1)), "")</f>
        <v/>
      </c>
      <c r="K44" s="77" t="str">
        <f t="shared" si="2"/>
        <v>Old Dominion</v>
      </c>
      <c r="L44" s="3">
        <f t="shared" si="0"/>
        <v>0.79120889876425871</v>
      </c>
      <c r="M44" s="3">
        <f t="shared" si="1"/>
        <v>0.20879110123574121</v>
      </c>
      <c r="N44" s="3" t="str">
        <f t="shared" si="3"/>
        <v>South Carolina</v>
      </c>
      <c r="O44" s="3">
        <f t="shared" si="4"/>
        <v>0.79120889876425871</v>
      </c>
      <c r="P44" s="2" t="str">
        <f t="shared" si="5"/>
        <v/>
      </c>
      <c r="Q44" s="2" t="str">
        <f t="shared" si="6"/>
        <v/>
      </c>
      <c r="U44" s="1"/>
      <c r="V44" s="4" t="str">
        <f t="shared" si="7"/>
        <v/>
      </c>
      <c r="Y44" s="117" t="str">
        <f>IF(ISBLANK(W44), "", IF(W44&gt;X44, B44, C44))</f>
        <v/>
      </c>
    </row>
    <row r="45" spans="1:25" x14ac:dyDescent="0.45">
      <c r="A45" s="78">
        <f>Schedule!A62</f>
        <v>1</v>
      </c>
      <c r="B45" s="78" t="str">
        <f>IF(ISBLANK(Schedule!C62), "", Schedule!C62)</f>
        <v>Marshall</v>
      </c>
      <c r="C45" s="78" t="str">
        <f>IF(ISBLANK(Schedule!D62), "", Schedule!D62)</f>
        <v>Stony Brook</v>
      </c>
      <c r="D45" s="80"/>
      <c r="E45" s="79">
        <f>_xlfn.IFNA(IF(ISBLANK(B45),"",VLOOKUP(B45,Elo!$A$2:$C$1048576,MATCH("Current Elo",Elo!$A$1:$D$1,0),FALSE)), "")</f>
        <v>1348.9431632113999</v>
      </c>
      <c r="F45" s="79" t="str">
        <f>_xlfn.IFNA(IFERROR(IF(ISBLANK(C45),"",VLOOKUP(C45,Elo!$A$2:$C$1048576,MATCH("Current Elo",Elo!$A$1:$D$1,0),FALSE)), ""), "")</f>
        <v/>
      </c>
      <c r="G45" s="79">
        <f>_xlfn.IFNA(IF(ISBLANK(B45),"",IF(VLOOKUP(Games!B45,Schedule!$C$2:$G$1048576,MATCH("neutral_site",Schedule!$C$1:$G$1,0),FALSE),0,50)),"")</f>
        <v>50</v>
      </c>
      <c r="H45" s="82"/>
      <c r="I45" s="82"/>
      <c r="J45" s="77" t="str">
        <f>_xlfn.IFNA(IF(ISBLANK(B45), "",ROUND(Calc!O62, 1)), "")</f>
        <v/>
      </c>
      <c r="K45" s="77" t="str">
        <f t="shared" si="2"/>
        <v/>
      </c>
      <c r="L45" s="3" t="e">
        <f t="shared" si="0"/>
        <v>#VALUE!</v>
      </c>
      <c r="M45" s="3" t="e">
        <f t="shared" si="1"/>
        <v>#VALUE!</v>
      </c>
      <c r="N45" s="3" t="str">
        <f t="shared" si="3"/>
        <v/>
      </c>
      <c r="O45" s="3" t="str">
        <f t="shared" si="4"/>
        <v/>
      </c>
      <c r="P45" s="2" t="str">
        <f t="shared" si="5"/>
        <v/>
      </c>
      <c r="Q45" s="2" t="str">
        <f t="shared" si="6"/>
        <v/>
      </c>
      <c r="U45" s="1"/>
      <c r="V45" s="4" t="str">
        <f t="shared" si="7"/>
        <v/>
      </c>
      <c r="Y45" s="117" t="str">
        <f>IF(ISBLANK(W45), "", IF(W45&gt;X45, B45, C45))</f>
        <v/>
      </c>
    </row>
    <row r="46" spans="1:25" x14ac:dyDescent="0.45">
      <c r="A46" s="78">
        <f>Schedule!A63</f>
        <v>1</v>
      </c>
      <c r="B46" s="78" t="str">
        <f>IF(ISBLANK(Schedule!C63), "", Schedule!C63)</f>
        <v>South Alabama</v>
      </c>
      <c r="C46" s="78" t="str">
        <f>IF(ISBLANK(Schedule!D63), "", Schedule!D63)</f>
        <v>North Texas</v>
      </c>
      <c r="D46" s="80"/>
      <c r="E46" s="79">
        <f>_xlfn.IFNA(IF(ISBLANK(B46),"",VLOOKUP(B46,Elo!$A$2:$C$1048576,MATCH("Current Elo",Elo!$A$1:$D$1,0),FALSE)), "")</f>
        <v>1621.2663058405501</v>
      </c>
      <c r="F46" s="79">
        <f>_xlfn.IFNA(IFERROR(IF(ISBLANK(C46),"",VLOOKUP(C46,Elo!$A$2:$C$1048576,MATCH("Current Elo",Elo!$A$1:$D$1,0),FALSE)), ""), "")</f>
        <v>1357.7995310553299</v>
      </c>
      <c r="G46" s="79">
        <f>_xlfn.IFNA(IF(ISBLANK(B46),"",IF(VLOOKUP(Games!B46,Schedule!$C$2:$G$1048576,MATCH("neutral_site",Schedule!$C$1:$G$1,0),FALSE),0,50)),"")</f>
        <v>50</v>
      </c>
      <c r="H46" s="82"/>
      <c r="I46" s="82"/>
      <c r="J46" s="77" t="str">
        <f>_xlfn.IFNA(IF(ISBLANK(B46), "",ROUND(Calc!O63, 1)), "")</f>
        <v/>
      </c>
      <c r="K46" s="77" t="str">
        <f t="shared" si="2"/>
        <v>North Texas</v>
      </c>
      <c r="L46" s="3">
        <f t="shared" si="0"/>
        <v>0.85869095779635407</v>
      </c>
      <c r="M46" s="3">
        <f t="shared" si="1"/>
        <v>0.14130904220364585</v>
      </c>
      <c r="N46" s="3" t="str">
        <f t="shared" si="3"/>
        <v>South Alabama</v>
      </c>
      <c r="O46" s="3">
        <f t="shared" si="4"/>
        <v>0.85869095779635407</v>
      </c>
      <c r="P46" s="2" t="str">
        <f t="shared" si="5"/>
        <v/>
      </c>
      <c r="Q46" s="2" t="str">
        <f t="shared" si="6"/>
        <v/>
      </c>
      <c r="U46" s="1"/>
      <c r="V46" s="4" t="str">
        <f t="shared" si="7"/>
        <v/>
      </c>
      <c r="Y46" s="117" t="str">
        <f>IF(ISBLANK(W46), "", IF(W46&gt;X46, B46, C46))</f>
        <v/>
      </c>
    </row>
    <row r="47" spans="1:25" x14ac:dyDescent="0.45">
      <c r="A47" s="78">
        <f>Schedule!A64</f>
        <v>1</v>
      </c>
      <c r="B47" s="78" t="str">
        <f>IF(ISBLANK(Schedule!C64), "", Schedule!C64)</f>
        <v>California</v>
      </c>
      <c r="C47" s="78" t="str">
        <f>IF(ISBLANK(Schedule!D64), "", Schedule!D64)</f>
        <v>UC Davis</v>
      </c>
      <c r="D47" s="80"/>
      <c r="E47" s="79">
        <f>_xlfn.IFNA(IF(ISBLANK(B47),"",VLOOKUP(B47,Elo!$A$2:$C$1048576,MATCH("Current Elo",Elo!$A$1:$D$1,0),FALSE)), "")</f>
        <v>1524.46898827274</v>
      </c>
      <c r="F47" s="79" t="str">
        <f>_xlfn.IFNA(IFERROR(IF(ISBLANK(C47),"",VLOOKUP(C47,Elo!$A$2:$C$1048576,MATCH("Current Elo",Elo!$A$1:$D$1,0),FALSE)), ""), "")</f>
        <v/>
      </c>
      <c r="G47" s="79">
        <f>_xlfn.IFNA(IF(ISBLANK(B47),"",IF(VLOOKUP(Games!B47,Schedule!$C$2:$G$1048576,MATCH("neutral_site",Schedule!$C$1:$G$1,0),FALSE),0,50)),"")</f>
        <v>50</v>
      </c>
      <c r="H47" s="82"/>
      <c r="I47" s="82"/>
      <c r="J47" s="77" t="str">
        <f>_xlfn.IFNA(IF(ISBLANK(B47), "",ROUND(Calc!O64, 1)), "")</f>
        <v/>
      </c>
      <c r="K47" s="77" t="str">
        <f t="shared" si="2"/>
        <v/>
      </c>
      <c r="L47" s="3" t="e">
        <f t="shared" si="0"/>
        <v>#VALUE!</v>
      </c>
      <c r="M47" s="3" t="e">
        <f t="shared" si="1"/>
        <v>#VALUE!</v>
      </c>
      <c r="N47" s="3" t="str">
        <f t="shared" si="3"/>
        <v/>
      </c>
      <c r="O47" s="3" t="str">
        <f t="shared" si="4"/>
        <v/>
      </c>
      <c r="P47" s="2" t="str">
        <f t="shared" si="5"/>
        <v/>
      </c>
      <c r="Q47" s="2" t="str">
        <f t="shared" si="6"/>
        <v/>
      </c>
      <c r="U47" s="1"/>
      <c r="V47" s="4" t="str">
        <f t="shared" si="7"/>
        <v/>
      </c>
      <c r="Y47" s="117" t="str">
        <f>IF(ISBLANK(W47), "", IF(W47&gt;X47, B47, C47))</f>
        <v/>
      </c>
    </row>
    <row r="48" spans="1:25" x14ac:dyDescent="0.45">
      <c r="A48" s="78">
        <f>Schedule!A65</f>
        <v>1</v>
      </c>
      <c r="B48" s="78" t="str">
        <f>IF(ISBLANK(Schedule!C65), "", Schedule!C65)</f>
        <v>Liberty</v>
      </c>
      <c r="C48" s="78" t="str">
        <f>IF(ISBLANK(Schedule!D65), "", Schedule!D65)</f>
        <v>Campbell</v>
      </c>
      <c r="D48" s="80"/>
      <c r="E48" s="79">
        <f>_xlfn.IFNA(IF(ISBLANK(B48),"",VLOOKUP(B48,Elo!$A$2:$C$1048576,MATCH("Current Elo",Elo!$A$1:$D$1,0),FALSE)), "")</f>
        <v>1686.07410211058</v>
      </c>
      <c r="F48" s="79" t="str">
        <f>_xlfn.IFNA(IFERROR(IF(ISBLANK(C48),"",VLOOKUP(C48,Elo!$A$2:$C$1048576,MATCH("Current Elo",Elo!$A$1:$D$1,0),FALSE)), ""), "")</f>
        <v/>
      </c>
      <c r="G48" s="79">
        <f>_xlfn.IFNA(IF(ISBLANK(B48),"",IF(VLOOKUP(Games!B48,Schedule!$C$2:$G$1048576,MATCH("neutral_site",Schedule!$C$1:$G$1,0),FALSE),0,50)),"")</f>
        <v>50</v>
      </c>
      <c r="H48" s="82"/>
      <c r="I48" s="82"/>
      <c r="J48" s="77" t="str">
        <f>_xlfn.IFNA(IF(ISBLANK(B48), "",ROUND(Calc!O65, 1)), "")</f>
        <v/>
      </c>
      <c r="K48" s="77" t="str">
        <f t="shared" si="2"/>
        <v/>
      </c>
      <c r="L48" s="3" t="e">
        <f t="shared" si="0"/>
        <v>#VALUE!</v>
      </c>
      <c r="M48" s="3" t="e">
        <f t="shared" si="1"/>
        <v>#VALUE!</v>
      </c>
      <c r="N48" s="3" t="str">
        <f t="shared" si="3"/>
        <v/>
      </c>
      <c r="O48" s="3" t="str">
        <f t="shared" si="4"/>
        <v/>
      </c>
      <c r="P48" s="2" t="str">
        <f t="shared" si="5"/>
        <v/>
      </c>
      <c r="Q48" s="2" t="str">
        <f t="shared" si="6"/>
        <v/>
      </c>
      <c r="U48" s="1"/>
      <c r="V48" s="4" t="str">
        <f t="shared" si="7"/>
        <v/>
      </c>
      <c r="Y48" s="117" t="str">
        <f>IF(ISBLANK(W48), "", IF(W48&gt;X48, B48, C48))</f>
        <v/>
      </c>
    </row>
    <row r="49" spans="1:25" x14ac:dyDescent="0.45">
      <c r="A49" s="78">
        <f>Schedule!A66</f>
        <v>1</v>
      </c>
      <c r="B49" s="78" t="str">
        <f>IF(ISBLANK(Schedule!C66), "", Schedule!C66)</f>
        <v>Virginia</v>
      </c>
      <c r="C49" s="78" t="str">
        <f>IF(ISBLANK(Schedule!D66), "", Schedule!D66)</f>
        <v>Richmond</v>
      </c>
      <c r="D49" s="80"/>
      <c r="E49" s="79">
        <f>_xlfn.IFNA(IF(ISBLANK(B49),"",VLOOKUP(B49,Elo!$A$2:$C$1048576,MATCH("Current Elo",Elo!$A$1:$D$1,0),FALSE)), "")</f>
        <v>1361.62023418331</v>
      </c>
      <c r="F49" s="79" t="str">
        <f>_xlfn.IFNA(IFERROR(IF(ISBLANK(C49),"",VLOOKUP(C49,Elo!$A$2:$C$1048576,MATCH("Current Elo",Elo!$A$1:$D$1,0),FALSE)), ""), "")</f>
        <v/>
      </c>
      <c r="G49" s="79">
        <f>_xlfn.IFNA(IF(ISBLANK(B49),"",IF(VLOOKUP(Games!B49,Schedule!$C$2:$G$1048576,MATCH("neutral_site",Schedule!$C$1:$G$1,0),FALSE),0,50)),"")</f>
        <v>50</v>
      </c>
      <c r="H49" s="82"/>
      <c r="I49" s="82"/>
      <c r="J49" s="77" t="str">
        <f>_xlfn.IFNA(IF(ISBLANK(B49), "",ROUND(Calc!O66, 1)), "")</f>
        <v/>
      </c>
      <c r="K49" s="77" t="str">
        <f t="shared" si="2"/>
        <v/>
      </c>
      <c r="L49" s="3" t="e">
        <f t="shared" ref="L49:L112" si="8">IF(ISBLANK(B49), "",1/(1+10^((((F49+I49)-(E49+G49+H49))/400))))</f>
        <v>#VALUE!</v>
      </c>
      <c r="M49" s="3" t="e">
        <f t="shared" ref="M49:M112" si="9">IF(ISBLANK(C49), "", 1/(1+10^(((E49+G49+H49)-(F49+I49))/400)))</f>
        <v>#VALUE!</v>
      </c>
      <c r="N49" s="3" t="str">
        <f t="shared" si="3"/>
        <v/>
      </c>
      <c r="O49" s="3" t="str">
        <f t="shared" si="4"/>
        <v/>
      </c>
      <c r="P49" s="2" t="str">
        <f t="shared" si="5"/>
        <v/>
      </c>
      <c r="Q49" s="2" t="str">
        <f t="shared" si="6"/>
        <v/>
      </c>
      <c r="U49" s="1"/>
      <c r="V49" s="4" t="str">
        <f t="shared" si="7"/>
        <v/>
      </c>
      <c r="Y49" s="117" t="str">
        <f>IF(ISBLANK(W49), "", IF(W49&gt;X49, B49, C49))</f>
        <v/>
      </c>
    </row>
    <row r="50" spans="1:25" x14ac:dyDescent="0.45">
      <c r="A50" s="78">
        <f>Schedule!A67</f>
        <v>1</v>
      </c>
      <c r="B50" s="78" t="str">
        <f>IF(ISBLANK(Schedule!C67), "", Schedule!C67)</f>
        <v>Mississippi State</v>
      </c>
      <c r="C50" s="78" t="str">
        <f>IF(ISBLANK(Schedule!D67), "", Schedule!D67)</f>
        <v>Eastern Kentucky</v>
      </c>
      <c r="D50" s="80"/>
      <c r="E50" s="79">
        <f>_xlfn.IFNA(IF(ISBLANK(B50),"",VLOOKUP(B50,Elo!$A$2:$C$1048576,MATCH("Current Elo",Elo!$A$1:$D$1,0),FALSE)), "")</f>
        <v>1425.80351524306</v>
      </c>
      <c r="F50" s="79" t="str">
        <f>_xlfn.IFNA(IFERROR(IF(ISBLANK(C50),"",VLOOKUP(C50,Elo!$A$2:$C$1048576,MATCH("Current Elo",Elo!$A$1:$D$1,0),FALSE)), ""), "")</f>
        <v/>
      </c>
      <c r="G50" s="79">
        <f>_xlfn.IFNA(IF(ISBLANK(B50),"",IF(VLOOKUP(Games!B50,Schedule!$C$2:$G$1048576,MATCH("neutral_site",Schedule!$C$1:$G$1,0),FALSE),0,50)),"")</f>
        <v>50</v>
      </c>
      <c r="H50" s="82"/>
      <c r="I50" s="82"/>
      <c r="J50" s="77" t="str">
        <f>_xlfn.IFNA(IF(ISBLANK(B50), "",ROUND(Calc!O67, 1)), "")</f>
        <v/>
      </c>
      <c r="K50" s="77" t="str">
        <f t="shared" ref="K50:K113" si="10">IF(OR(ISBLANK(B50), N50=""), "",IF(J50&gt;0,C50,B50))</f>
        <v/>
      </c>
      <c r="L50" s="3" t="e">
        <f t="shared" si="8"/>
        <v>#VALUE!</v>
      </c>
      <c r="M50" s="3" t="e">
        <f t="shared" si="9"/>
        <v>#VALUE!</v>
      </c>
      <c r="N50" s="3" t="str">
        <f t="shared" ref="N50:N113" si="11">IFERROR(IF(ISBLANK(B50), "", IF(L50&gt;M50, B50, C50)), "")</f>
        <v/>
      </c>
      <c r="O50" s="3" t="str">
        <f t="shared" ref="O50:O113" si="12">IFERROR(IF(ISBLANK(B50), "", IF(L50&gt;M50, L50, M50)),"")</f>
        <v/>
      </c>
      <c r="P50" s="2" t="str">
        <f t="shared" ref="P50:P113" si="13">IF(OR(ISBLANK(B50), ISBLANK(D50)),"",IF(J50&lt;D50, "Y","N"))</f>
        <v/>
      </c>
      <c r="Q50" s="2" t="str">
        <f t="shared" ref="Q50:Q113" si="14">IF(OR(ISBLANK(B50),ISBLANK(D50)),"",IF(AND(D50&lt;0,K50&lt;&gt;B50),"Y",IF(AND(B50=K50,J50&lt;D50),"Y","N")))</f>
        <v/>
      </c>
      <c r="U50" s="1"/>
      <c r="V50" s="4" t="str">
        <f t="shared" ref="V50:V113" si="15">IF(ISBLANK(T50), "", D50)</f>
        <v/>
      </c>
      <c r="Y50" s="117" t="str">
        <f>IF(ISBLANK(W50), "", IF(W50&gt;X50, B50, C50))</f>
        <v/>
      </c>
    </row>
    <row r="51" spans="1:25" x14ac:dyDescent="0.45">
      <c r="A51" s="78">
        <f>Schedule!A68</f>
        <v>1</v>
      </c>
      <c r="B51" s="78" t="str">
        <f>IF(ISBLANK(Schedule!C68), "", Schedule!C68)</f>
        <v>East Carolina</v>
      </c>
      <c r="C51" s="78" t="str">
        <f>IF(ISBLANK(Schedule!D68), "", Schedule!D68)</f>
        <v>Norfolk State</v>
      </c>
      <c r="D51" s="80"/>
      <c r="E51" s="79">
        <f>_xlfn.IFNA(IF(ISBLANK(B51),"",VLOOKUP(B51,Elo!$A$2:$C$1048576,MATCH("Current Elo",Elo!$A$1:$D$1,0),FALSE)), "")</f>
        <v>1339.2165012668099</v>
      </c>
      <c r="F51" s="79" t="str">
        <f>_xlfn.IFNA(IFERROR(IF(ISBLANK(C51),"",VLOOKUP(C51,Elo!$A$2:$C$1048576,MATCH("Current Elo",Elo!$A$1:$D$1,0),FALSE)), ""), "")</f>
        <v/>
      </c>
      <c r="G51" s="79">
        <f>_xlfn.IFNA(IF(ISBLANK(B51),"",IF(VLOOKUP(Games!B51,Schedule!$C$2:$G$1048576,MATCH("neutral_site",Schedule!$C$1:$G$1,0),FALSE),0,50)),"")</f>
        <v>50</v>
      </c>
      <c r="H51" s="82"/>
      <c r="I51" s="82"/>
      <c r="J51" s="77" t="str">
        <f>_xlfn.IFNA(IF(ISBLANK(B51), "",ROUND(Calc!O68, 1)), "")</f>
        <v/>
      </c>
      <c r="K51" s="77" t="str">
        <f t="shared" si="10"/>
        <v/>
      </c>
      <c r="L51" s="3" t="e">
        <f t="shared" si="8"/>
        <v>#VALUE!</v>
      </c>
      <c r="M51" s="3" t="e">
        <f t="shared" si="9"/>
        <v>#VALUE!</v>
      </c>
      <c r="N51" s="3" t="str">
        <f t="shared" si="11"/>
        <v/>
      </c>
      <c r="O51" s="3" t="str">
        <f t="shared" si="12"/>
        <v/>
      </c>
      <c r="P51" s="2" t="str">
        <f t="shared" si="13"/>
        <v/>
      </c>
      <c r="Q51" s="2" t="str">
        <f t="shared" si="14"/>
        <v/>
      </c>
      <c r="U51" s="1"/>
      <c r="V51" s="4" t="str">
        <f t="shared" si="15"/>
        <v/>
      </c>
      <c r="Y51" s="117" t="str">
        <f>IF(ISBLANK(W51), "", IF(W51&gt;X51, B51, C51))</f>
        <v/>
      </c>
    </row>
    <row r="52" spans="1:25" x14ac:dyDescent="0.45">
      <c r="A52" s="78">
        <f>Schedule!A69</f>
        <v>1</v>
      </c>
      <c r="B52" s="78" t="str">
        <f>IF(ISBLANK(Schedule!C69), "", Schedule!C69)</f>
        <v>Oregon State</v>
      </c>
      <c r="C52" s="78" t="str">
        <f>IF(ISBLANK(Schedule!D69), "", Schedule!D69)</f>
        <v>Idaho State</v>
      </c>
      <c r="D52" s="80"/>
      <c r="E52" s="79">
        <f>_xlfn.IFNA(IF(ISBLANK(B52),"",VLOOKUP(B52,Elo!$A$2:$C$1048576,MATCH("Current Elo",Elo!$A$1:$D$1,0),FALSE)), "")</f>
        <v>1589.69435626634</v>
      </c>
      <c r="F52" s="79" t="str">
        <f>_xlfn.IFNA(IFERROR(IF(ISBLANK(C52),"",VLOOKUP(C52,Elo!$A$2:$C$1048576,MATCH("Current Elo",Elo!$A$1:$D$1,0),FALSE)), ""), "")</f>
        <v/>
      </c>
      <c r="G52" s="79">
        <f>_xlfn.IFNA(IF(ISBLANK(B52),"",IF(VLOOKUP(Games!B52,Schedule!$C$2:$G$1048576,MATCH("neutral_site",Schedule!$C$1:$G$1,0),FALSE),0,50)),"")</f>
        <v>50</v>
      </c>
      <c r="H52" s="82"/>
      <c r="I52" s="82"/>
      <c r="J52" s="77" t="str">
        <f>_xlfn.IFNA(IF(ISBLANK(B52), "",ROUND(Calc!O69, 1)), "")</f>
        <v/>
      </c>
      <c r="K52" s="77" t="str">
        <f t="shared" si="10"/>
        <v/>
      </c>
      <c r="L52" s="3" t="e">
        <f t="shared" si="8"/>
        <v>#VALUE!</v>
      </c>
      <c r="M52" s="3" t="e">
        <f t="shared" si="9"/>
        <v>#VALUE!</v>
      </c>
      <c r="N52" s="3" t="str">
        <f t="shared" si="11"/>
        <v/>
      </c>
      <c r="O52" s="3" t="str">
        <f t="shared" si="12"/>
        <v/>
      </c>
      <c r="P52" s="2" t="str">
        <f t="shared" si="13"/>
        <v/>
      </c>
      <c r="Q52" s="2" t="str">
        <f t="shared" si="14"/>
        <v/>
      </c>
      <c r="U52" s="1"/>
      <c r="V52" s="4" t="str">
        <f t="shared" si="15"/>
        <v/>
      </c>
      <c r="Y52" s="117" t="str">
        <f>IF(ISBLANK(W52), "", IF(W52&gt;X52, B52, C52))</f>
        <v/>
      </c>
    </row>
    <row r="53" spans="1:25" x14ac:dyDescent="0.45">
      <c r="A53" s="78">
        <f>Schedule!A70</f>
        <v>1</v>
      </c>
      <c r="B53" s="78" t="str">
        <f>IF(ISBLANK(Schedule!C70), "", Schedule!C70)</f>
        <v>Arkansas State</v>
      </c>
      <c r="C53" s="78" t="str">
        <f>IF(ISBLANK(Schedule!D70), "", Schedule!D70)</f>
        <v>Central Arkansas</v>
      </c>
      <c r="D53" s="80"/>
      <c r="E53" s="79">
        <f>_xlfn.IFNA(IF(ISBLANK(B53),"",VLOOKUP(B53,Elo!$A$2:$C$1048576,MATCH("Current Elo",Elo!$A$1:$D$1,0),FALSE)), "")</f>
        <v>1462.67018557917</v>
      </c>
      <c r="F53" s="79" t="str">
        <f>_xlfn.IFNA(IFERROR(IF(ISBLANK(C53),"",VLOOKUP(C53,Elo!$A$2:$C$1048576,MATCH("Current Elo",Elo!$A$1:$D$1,0),FALSE)), ""), "")</f>
        <v/>
      </c>
      <c r="G53" s="79">
        <f>_xlfn.IFNA(IF(ISBLANK(B53),"",IF(VLOOKUP(Games!B53,Schedule!$C$2:$G$1048576,MATCH("neutral_site",Schedule!$C$1:$G$1,0),FALSE),0,50)),"")</f>
        <v>50</v>
      </c>
      <c r="H53" s="82"/>
      <c r="I53" s="82"/>
      <c r="J53" s="77" t="str">
        <f>_xlfn.IFNA(IF(ISBLANK(B53), "",ROUND(Calc!O70, 1)), "")</f>
        <v/>
      </c>
      <c r="K53" s="77" t="str">
        <f t="shared" si="10"/>
        <v/>
      </c>
      <c r="L53" s="3" t="e">
        <f t="shared" si="8"/>
        <v>#VALUE!</v>
      </c>
      <c r="M53" s="3" t="e">
        <f t="shared" si="9"/>
        <v>#VALUE!</v>
      </c>
      <c r="N53" s="3" t="str">
        <f t="shared" si="11"/>
        <v/>
      </c>
      <c r="O53" s="3" t="str">
        <f t="shared" si="12"/>
        <v/>
      </c>
      <c r="P53" s="2" t="str">
        <f t="shared" si="13"/>
        <v/>
      </c>
      <c r="Q53" s="2" t="str">
        <f t="shared" si="14"/>
        <v/>
      </c>
      <c r="U53" s="1"/>
      <c r="V53" s="4" t="str">
        <f t="shared" si="15"/>
        <v/>
      </c>
      <c r="Y53" s="117" t="str">
        <f>IF(ISBLANK(W53), "", IF(W53&gt;X53, B53, C53))</f>
        <v/>
      </c>
    </row>
    <row r="54" spans="1:25" x14ac:dyDescent="0.45">
      <c r="A54" s="78">
        <f>Schedule!A71</f>
        <v>1</v>
      </c>
      <c r="B54" s="78" t="str">
        <f>IF(ISBLANK(Schedule!C71), "", Schedule!C71)</f>
        <v>Ole Miss</v>
      </c>
      <c r="C54" s="78" t="str">
        <f>IF(ISBLANK(Schedule!D71), "", Schedule!D71)</f>
        <v>Furman</v>
      </c>
      <c r="D54" s="80"/>
      <c r="E54" s="79">
        <f>_xlfn.IFNA(IF(ISBLANK(B54),"",VLOOKUP(B54,Elo!$A$2:$C$1048576,MATCH("Current Elo",Elo!$A$1:$D$1,0),FALSE)), "")</f>
        <v>1828.56000355839</v>
      </c>
      <c r="F54" s="79" t="str">
        <f>_xlfn.IFNA(IFERROR(IF(ISBLANK(C54),"",VLOOKUP(C54,Elo!$A$2:$C$1048576,MATCH("Current Elo",Elo!$A$1:$D$1,0),FALSE)), ""), "")</f>
        <v/>
      </c>
      <c r="G54" s="79">
        <f>_xlfn.IFNA(IF(ISBLANK(B54),"",IF(VLOOKUP(Games!B54,Schedule!$C$2:$G$1048576,MATCH("neutral_site",Schedule!$C$1:$G$1,0),FALSE),0,50)),"")</f>
        <v>50</v>
      </c>
      <c r="H54" s="82"/>
      <c r="I54" s="82"/>
      <c r="J54" s="77" t="str">
        <f>_xlfn.IFNA(IF(ISBLANK(B54), "",ROUND(Calc!O71, 1)), "")</f>
        <v/>
      </c>
      <c r="K54" s="77" t="str">
        <f t="shared" si="10"/>
        <v/>
      </c>
      <c r="L54" s="3" t="e">
        <f t="shared" si="8"/>
        <v>#VALUE!</v>
      </c>
      <c r="M54" s="3" t="e">
        <f t="shared" si="9"/>
        <v>#VALUE!</v>
      </c>
      <c r="N54" s="3" t="str">
        <f t="shared" si="11"/>
        <v/>
      </c>
      <c r="O54" s="3" t="str">
        <f t="shared" si="12"/>
        <v/>
      </c>
      <c r="P54" s="2" t="str">
        <f t="shared" si="13"/>
        <v/>
      </c>
      <c r="Q54" s="2" t="str">
        <f t="shared" si="14"/>
        <v/>
      </c>
      <c r="U54" s="1"/>
      <c r="V54" s="4" t="str">
        <f t="shared" si="15"/>
        <v/>
      </c>
      <c r="Y54" s="117" t="str">
        <f>IF(ISBLANK(W54), "", IF(W54&gt;X54, B54, C54))</f>
        <v/>
      </c>
    </row>
    <row r="55" spans="1:25" x14ac:dyDescent="0.45">
      <c r="A55" s="78">
        <f>Schedule!A72</f>
        <v>1</v>
      </c>
      <c r="B55" s="78" t="str">
        <f>IF(ISBLANK(Schedule!C72), "", Schedule!C72)</f>
        <v>Troy</v>
      </c>
      <c r="C55" s="78" t="str">
        <f>IF(ISBLANK(Schedule!D72), "", Schedule!D72)</f>
        <v>Nevada</v>
      </c>
      <c r="D55" s="80"/>
      <c r="E55" s="79">
        <f>_xlfn.IFNA(IF(ISBLANK(B55),"",VLOOKUP(B55,Elo!$A$2:$C$1048576,MATCH("Current Elo",Elo!$A$1:$D$1,0),FALSE)), "")</f>
        <v>1606.67468205416</v>
      </c>
      <c r="F55" s="79">
        <f>_xlfn.IFNA(IFERROR(IF(ISBLANK(C55),"",VLOOKUP(C55,Elo!$A$2:$C$1048576,MATCH("Current Elo",Elo!$A$1:$D$1,0),FALSE)), ""), "")</f>
        <v>1163.17171735089</v>
      </c>
      <c r="G55" s="79">
        <f>_xlfn.IFNA(IF(ISBLANK(B55),"",IF(VLOOKUP(Games!B55,Schedule!$C$2:$G$1048576,MATCH("neutral_site",Schedule!$C$1:$G$1,0),FALSE),0,50)),"")</f>
        <v>50</v>
      </c>
      <c r="H55" s="82"/>
      <c r="I55" s="82"/>
      <c r="J55" s="77" t="str">
        <f>_xlfn.IFNA(IF(ISBLANK(B55), "",ROUND(Calc!O72, 1)), "")</f>
        <v/>
      </c>
      <c r="K55" s="77" t="str">
        <f t="shared" si="10"/>
        <v>Nevada</v>
      </c>
      <c r="L55" s="3">
        <f t="shared" si="8"/>
        <v>0.94484280784072727</v>
      </c>
      <c r="M55" s="3">
        <f t="shared" si="9"/>
        <v>5.5157192159272686E-2</v>
      </c>
      <c r="N55" s="3" t="str">
        <f t="shared" si="11"/>
        <v>Troy</v>
      </c>
      <c r="O55" s="3">
        <f t="shared" si="12"/>
        <v>0.94484280784072727</v>
      </c>
      <c r="P55" s="2" t="str">
        <f t="shared" si="13"/>
        <v/>
      </c>
      <c r="Q55" s="2" t="str">
        <f t="shared" si="14"/>
        <v/>
      </c>
      <c r="U55" s="1"/>
      <c r="V55" s="4" t="str">
        <f t="shared" si="15"/>
        <v/>
      </c>
      <c r="Y55" s="117" t="str">
        <f>IF(ISBLANK(W55), "", IF(W55&gt;X55, B55, C55))</f>
        <v/>
      </c>
    </row>
    <row r="56" spans="1:25" x14ac:dyDescent="0.45">
      <c r="A56" s="78">
        <f>Schedule!A73</f>
        <v>1</v>
      </c>
      <c r="B56" s="78" t="str">
        <f>IF(ISBLANK(Schedule!C73), "", Schedule!C73)</f>
        <v>Rice</v>
      </c>
      <c r="C56" s="78" t="str">
        <f>IF(ISBLANK(Schedule!D73), "", Schedule!D73)</f>
        <v>Sam Houston State</v>
      </c>
      <c r="D56" s="80"/>
      <c r="E56" s="79">
        <f>_xlfn.IFNA(IF(ISBLANK(B56),"",VLOOKUP(B56,Elo!$A$2:$C$1048576,MATCH("Current Elo",Elo!$A$1:$D$1,0),FALSE)), "")</f>
        <v>1370.9087134836</v>
      </c>
      <c r="F56" s="79">
        <f>_xlfn.IFNA(IFERROR(IF(ISBLANK(C56),"",VLOOKUP(C56,Elo!$A$2:$C$1048576,MATCH("Current Elo",Elo!$A$1:$D$1,0),FALSE)), ""), "")</f>
        <v>1304.4626563869101</v>
      </c>
      <c r="G56" s="79">
        <f>_xlfn.IFNA(IF(ISBLANK(B56),"",IF(VLOOKUP(Games!B56,Schedule!$C$2:$G$1048576,MATCH("neutral_site",Schedule!$C$1:$G$1,0),FALSE),0,50)),"")</f>
        <v>50</v>
      </c>
      <c r="H56" s="82"/>
      <c r="I56" s="82"/>
      <c r="J56" s="77" t="str">
        <f>_xlfn.IFNA(IF(ISBLANK(B56), "",ROUND(Calc!O73, 1)), "")</f>
        <v/>
      </c>
      <c r="K56" s="77" t="str">
        <f t="shared" si="10"/>
        <v>Sam Houston State</v>
      </c>
      <c r="L56" s="3">
        <f t="shared" si="8"/>
        <v>0.66157422404750521</v>
      </c>
      <c r="M56" s="3">
        <f t="shared" si="9"/>
        <v>0.33842577595249473</v>
      </c>
      <c r="N56" s="3" t="str">
        <f t="shared" si="11"/>
        <v>Rice</v>
      </c>
      <c r="O56" s="3">
        <f t="shared" si="12"/>
        <v>0.66157422404750521</v>
      </c>
      <c r="P56" s="2" t="str">
        <f t="shared" si="13"/>
        <v/>
      </c>
      <c r="Q56" s="2" t="str">
        <f t="shared" si="14"/>
        <v/>
      </c>
      <c r="U56" s="1"/>
      <c r="V56" s="4" t="str">
        <f t="shared" si="15"/>
        <v/>
      </c>
      <c r="Y56" s="117" t="str">
        <f>IF(ISBLANK(W56), "", IF(W56&gt;X56, B56, C56))</f>
        <v/>
      </c>
    </row>
    <row r="57" spans="1:25" x14ac:dyDescent="0.45">
      <c r="A57" s="78">
        <f>Schedule!A74</f>
        <v>1</v>
      </c>
      <c r="B57" s="78" t="str">
        <f>IF(ISBLANK(Schedule!C74), "", Schedule!C74)</f>
        <v>Houston</v>
      </c>
      <c r="C57" s="78" t="str">
        <f>IF(ISBLANK(Schedule!D74), "", Schedule!D74)</f>
        <v>UNLV</v>
      </c>
      <c r="D57" s="80"/>
      <c r="E57" s="79">
        <f>_xlfn.IFNA(IF(ISBLANK(B57),"",VLOOKUP(B57,Elo!$A$2:$C$1048576,MATCH("Current Elo",Elo!$A$1:$D$1,0),FALSE)), "")</f>
        <v>1477.59868695249</v>
      </c>
      <c r="F57" s="79">
        <f>_xlfn.IFNA(IFERROR(IF(ISBLANK(C57),"",VLOOKUP(C57,Elo!$A$2:$C$1048576,MATCH("Current Elo",Elo!$A$1:$D$1,0),FALSE)), ""), "")</f>
        <v>1510.3767419297701</v>
      </c>
      <c r="G57" s="79">
        <f>_xlfn.IFNA(IF(ISBLANK(B57),"",IF(VLOOKUP(Games!B57,Schedule!$C$2:$G$1048576,MATCH("neutral_site",Schedule!$C$1:$G$1,0),FALSE),0,50)),"")</f>
        <v>50</v>
      </c>
      <c r="H57" s="82"/>
      <c r="I57" s="82"/>
      <c r="J57" s="77" t="str">
        <f>_xlfn.IFNA(IF(ISBLANK(B57), "",ROUND(Calc!O74, 1)), "")</f>
        <v/>
      </c>
      <c r="K57" s="77" t="str">
        <f t="shared" si="10"/>
        <v>UNLV</v>
      </c>
      <c r="L57" s="3">
        <f t="shared" si="8"/>
        <v>0.52476409220898812</v>
      </c>
      <c r="M57" s="3">
        <f t="shared" si="9"/>
        <v>0.47523590779101199</v>
      </c>
      <c r="N57" s="3" t="str">
        <f t="shared" si="11"/>
        <v>Houston</v>
      </c>
      <c r="O57" s="3">
        <f t="shared" si="12"/>
        <v>0.52476409220898812</v>
      </c>
      <c r="P57" s="2" t="str">
        <f t="shared" si="13"/>
        <v/>
      </c>
      <c r="Q57" s="2" t="str">
        <f t="shared" si="14"/>
        <v/>
      </c>
      <c r="U57" s="1"/>
      <c r="V57" s="4" t="str">
        <f t="shared" si="15"/>
        <v/>
      </c>
      <c r="Y57" s="117" t="str">
        <f>IF(ISBLANK(W57), "", IF(W57&gt;X57, B57, C57))</f>
        <v/>
      </c>
    </row>
    <row r="58" spans="1:25" x14ac:dyDescent="0.45">
      <c r="A58" s="78">
        <f>Schedule!A75</f>
        <v>1</v>
      </c>
      <c r="B58" s="78" t="str">
        <f>IF(ISBLANK(Schedule!C75), "", Schedule!C75)</f>
        <v>Alabama</v>
      </c>
      <c r="C58" s="78" t="str">
        <f>IF(ISBLANK(Schedule!D75), "", Schedule!D75)</f>
        <v>Western Kentucky</v>
      </c>
      <c r="D58" s="80"/>
      <c r="E58" s="79">
        <f>_xlfn.IFNA(IF(ISBLANK(B58),"",VLOOKUP(B58,Elo!$A$2:$C$1048576,MATCH("Current Elo",Elo!$A$1:$D$1,0),FALSE)), "")</f>
        <v>1972.8701292461001</v>
      </c>
      <c r="F58" s="79">
        <f>_xlfn.IFNA(IFERROR(IF(ISBLANK(C58),"",VLOOKUP(C58,Elo!$A$2:$C$1048576,MATCH("Current Elo",Elo!$A$1:$D$1,0),FALSE)), ""), "")</f>
        <v>1443.12595833975</v>
      </c>
      <c r="G58" s="79">
        <f>_xlfn.IFNA(IF(ISBLANK(B58),"",IF(VLOOKUP(Games!B58,Schedule!$C$2:$G$1048576,MATCH("neutral_site",Schedule!$C$1:$G$1,0),FALSE),0,50)),"")</f>
        <v>50</v>
      </c>
      <c r="H58" s="82"/>
      <c r="I58" s="82"/>
      <c r="J58" s="77" t="str">
        <f>_xlfn.IFNA(IF(ISBLANK(B58), "",ROUND(Calc!O75, 1)), "")</f>
        <v/>
      </c>
      <c r="K58" s="77" t="str">
        <f t="shared" si="10"/>
        <v>Western Kentucky</v>
      </c>
      <c r="L58" s="3">
        <f t="shared" si="8"/>
        <v>0.96568568250892706</v>
      </c>
      <c r="M58" s="3">
        <f t="shared" si="9"/>
        <v>3.4314317491073026E-2</v>
      </c>
      <c r="N58" s="3" t="str">
        <f t="shared" si="11"/>
        <v>Alabama</v>
      </c>
      <c r="O58" s="3">
        <f t="shared" si="12"/>
        <v>0.96568568250892706</v>
      </c>
      <c r="P58" s="2" t="str">
        <f t="shared" si="13"/>
        <v/>
      </c>
      <c r="Q58" s="2" t="str">
        <f t="shared" si="14"/>
        <v/>
      </c>
      <c r="U58" s="1"/>
      <c r="V58" s="4" t="str">
        <f t="shared" si="15"/>
        <v/>
      </c>
      <c r="Y58" s="117" t="str">
        <f>IF(ISBLANK(W58), "", IF(W58&gt;X58, B58, C58))</f>
        <v/>
      </c>
    </row>
    <row r="59" spans="1:25" x14ac:dyDescent="0.45">
      <c r="A59" s="78">
        <f>Schedule!A76</f>
        <v>1</v>
      </c>
      <c r="B59" s="78" t="str">
        <f>IF(ISBLANK(Schedule!C76), "", Schedule!C76)</f>
        <v>Memphis</v>
      </c>
      <c r="C59" s="78" t="str">
        <f>IF(ISBLANK(Schedule!D76), "", Schedule!D76)</f>
        <v>North Alabama</v>
      </c>
      <c r="D59" s="80"/>
      <c r="E59" s="79">
        <f>_xlfn.IFNA(IF(ISBLANK(B59),"",VLOOKUP(B59,Elo!$A$2:$C$1048576,MATCH("Current Elo",Elo!$A$1:$D$1,0),FALSE)), "")</f>
        <v>1706.8433033961401</v>
      </c>
      <c r="F59" s="79" t="str">
        <f>_xlfn.IFNA(IFERROR(IF(ISBLANK(C59),"",VLOOKUP(C59,Elo!$A$2:$C$1048576,MATCH("Current Elo",Elo!$A$1:$D$1,0),FALSE)), ""), "")</f>
        <v/>
      </c>
      <c r="G59" s="79">
        <f>_xlfn.IFNA(IF(ISBLANK(B59),"",IF(VLOOKUP(Games!B59,Schedule!$C$2:$G$1048576,MATCH("neutral_site",Schedule!$C$1:$G$1,0),FALSE),0,50)),"")</f>
        <v>50</v>
      </c>
      <c r="H59" s="82"/>
      <c r="I59" s="82"/>
      <c r="J59" s="77" t="str">
        <f>_xlfn.IFNA(IF(ISBLANK(B59), "",ROUND(Calc!O76, 1)), "")</f>
        <v/>
      </c>
      <c r="K59" s="77" t="str">
        <f t="shared" si="10"/>
        <v/>
      </c>
      <c r="L59" s="3" t="e">
        <f t="shared" si="8"/>
        <v>#VALUE!</v>
      </c>
      <c r="M59" s="3" t="e">
        <f t="shared" si="9"/>
        <v>#VALUE!</v>
      </c>
      <c r="N59" s="3" t="str">
        <f t="shared" si="11"/>
        <v/>
      </c>
      <c r="O59" s="3" t="str">
        <f t="shared" si="12"/>
        <v/>
      </c>
      <c r="P59" s="2" t="str">
        <f t="shared" si="13"/>
        <v/>
      </c>
      <c r="Q59" s="2" t="str">
        <f t="shared" si="14"/>
        <v/>
      </c>
      <c r="U59" s="1"/>
      <c r="V59" s="4" t="str">
        <f t="shared" si="15"/>
        <v/>
      </c>
      <c r="Y59" s="117" t="str">
        <f>IF(ISBLANK(W59), "", IF(W59&gt;X59, B59, C59))</f>
        <v/>
      </c>
    </row>
    <row r="60" spans="1:25" x14ac:dyDescent="0.45">
      <c r="A60" s="78">
        <f>Schedule!A77</f>
        <v>1</v>
      </c>
      <c r="B60" s="78" t="str">
        <f>IF(ISBLANK(Schedule!C77), "", Schedule!C77)</f>
        <v>Middle Tennessee</v>
      </c>
      <c r="C60" s="78" t="str">
        <f>IF(ISBLANK(Schedule!D77), "", Schedule!D77)</f>
        <v>Tennessee Tech</v>
      </c>
      <c r="D60" s="80"/>
      <c r="E60" s="79">
        <f>_xlfn.IFNA(IF(ISBLANK(B60),"",VLOOKUP(B60,Elo!$A$2:$C$1048576,MATCH("Current Elo",Elo!$A$1:$D$1,0),FALSE)), "")</f>
        <v>1385.28787775879</v>
      </c>
      <c r="F60" s="79" t="str">
        <f>_xlfn.IFNA(IFERROR(IF(ISBLANK(C60),"",VLOOKUP(C60,Elo!$A$2:$C$1048576,MATCH("Current Elo",Elo!$A$1:$D$1,0),FALSE)), ""), "")</f>
        <v/>
      </c>
      <c r="G60" s="79">
        <f>_xlfn.IFNA(IF(ISBLANK(B60),"",IF(VLOOKUP(Games!B60,Schedule!$C$2:$G$1048576,MATCH("neutral_site",Schedule!$C$1:$G$1,0),FALSE),0,50)),"")</f>
        <v>50</v>
      </c>
      <c r="H60" s="82"/>
      <c r="I60" s="82"/>
      <c r="J60" s="77" t="str">
        <f>_xlfn.IFNA(IF(ISBLANK(B60), "",ROUND(Calc!O77, 1)), "")</f>
        <v/>
      </c>
      <c r="K60" s="77" t="str">
        <f t="shared" si="10"/>
        <v/>
      </c>
      <c r="L60" s="3" t="e">
        <f t="shared" si="8"/>
        <v>#VALUE!</v>
      </c>
      <c r="M60" s="3" t="e">
        <f t="shared" si="9"/>
        <v>#VALUE!</v>
      </c>
      <c r="N60" s="3" t="str">
        <f t="shared" si="11"/>
        <v/>
      </c>
      <c r="O60" s="3" t="str">
        <f t="shared" si="12"/>
        <v/>
      </c>
      <c r="P60" s="2" t="str">
        <f t="shared" si="13"/>
        <v/>
      </c>
      <c r="Q60" s="2" t="str">
        <f t="shared" si="14"/>
        <v/>
      </c>
      <c r="U60" s="1"/>
      <c r="V60" s="4" t="str">
        <f t="shared" si="15"/>
        <v/>
      </c>
      <c r="Y60" s="117" t="str">
        <f>IF(ISBLANK(W60), "", IF(W60&gt;X60, B60, C60))</f>
        <v/>
      </c>
    </row>
    <row r="61" spans="1:25" x14ac:dyDescent="0.45">
      <c r="A61" s="78">
        <f>Schedule!A78</f>
        <v>1</v>
      </c>
      <c r="B61" s="78" t="str">
        <f>IF(ISBLANK(Schedule!C78), "", Schedule!C78)</f>
        <v>Kansas State</v>
      </c>
      <c r="C61" s="78" t="str">
        <f>IF(ISBLANK(Schedule!D78), "", Schedule!D78)</f>
        <v>UT Martin</v>
      </c>
      <c r="D61" s="80"/>
      <c r="E61" s="79">
        <f>_xlfn.IFNA(IF(ISBLANK(B61),"",VLOOKUP(B61,Elo!$A$2:$C$1048576,MATCH("Current Elo",Elo!$A$1:$D$1,0),FALSE)), "")</f>
        <v>1807.96104279825</v>
      </c>
      <c r="F61" s="79" t="str">
        <f>_xlfn.IFNA(IFERROR(IF(ISBLANK(C61),"",VLOOKUP(C61,Elo!$A$2:$C$1048576,MATCH("Current Elo",Elo!$A$1:$D$1,0),FALSE)), ""), "")</f>
        <v/>
      </c>
      <c r="G61" s="79">
        <f>_xlfn.IFNA(IF(ISBLANK(B61),"",IF(VLOOKUP(Games!B61,Schedule!$C$2:$G$1048576,MATCH("neutral_site",Schedule!$C$1:$G$1,0),FALSE),0,50)),"")</f>
        <v>50</v>
      </c>
      <c r="H61" s="82"/>
      <c r="I61" s="82"/>
      <c r="J61" s="77" t="str">
        <f>_xlfn.IFNA(IF(ISBLANK(B61), "",ROUND(Calc!O78, 1)), "")</f>
        <v/>
      </c>
      <c r="K61" s="77" t="str">
        <f t="shared" si="10"/>
        <v/>
      </c>
      <c r="L61" s="3" t="e">
        <f t="shared" si="8"/>
        <v>#VALUE!</v>
      </c>
      <c r="M61" s="3" t="e">
        <f t="shared" si="9"/>
        <v>#VALUE!</v>
      </c>
      <c r="N61" s="3" t="str">
        <f t="shared" si="11"/>
        <v/>
      </c>
      <c r="O61" s="3" t="str">
        <f t="shared" si="12"/>
        <v/>
      </c>
      <c r="P61" s="2" t="str">
        <f t="shared" si="13"/>
        <v/>
      </c>
      <c r="Q61" s="2" t="str">
        <f t="shared" si="14"/>
        <v/>
      </c>
      <c r="U61" s="1"/>
      <c r="V61" s="4" t="str">
        <f t="shared" si="15"/>
        <v/>
      </c>
      <c r="Y61" s="117" t="str">
        <f>IF(ISBLANK(W61), "", IF(W61&gt;X61, B61, C61))</f>
        <v/>
      </c>
    </row>
    <row r="62" spans="1:25" x14ac:dyDescent="0.45">
      <c r="A62" s="78">
        <f>Schedule!A79</f>
        <v>1</v>
      </c>
      <c r="B62" s="78" t="str">
        <f>IF(ISBLANK(Schedule!C79), "", Schedule!C79)</f>
        <v>Baylor</v>
      </c>
      <c r="C62" s="78" t="str">
        <f>IF(ISBLANK(Schedule!D79), "", Schedule!D79)</f>
        <v>Tarleton State</v>
      </c>
      <c r="D62" s="80"/>
      <c r="E62" s="79">
        <f>_xlfn.IFNA(IF(ISBLANK(B62),"",VLOOKUP(B62,Elo!$A$2:$C$1048576,MATCH("Current Elo",Elo!$A$1:$D$1,0),FALSE)), "")</f>
        <v>1432.8476367916801</v>
      </c>
      <c r="F62" s="79" t="str">
        <f>_xlfn.IFNA(IFERROR(IF(ISBLANK(C62),"",VLOOKUP(C62,Elo!$A$2:$C$1048576,MATCH("Current Elo",Elo!$A$1:$D$1,0),FALSE)), ""), "")</f>
        <v/>
      </c>
      <c r="G62" s="79">
        <f>_xlfn.IFNA(IF(ISBLANK(B62),"",IF(VLOOKUP(Games!B62,Schedule!$C$2:$G$1048576,MATCH("neutral_site",Schedule!$C$1:$G$1,0),FALSE),0,50)),"")</f>
        <v>50</v>
      </c>
      <c r="H62" s="82"/>
      <c r="I62" s="82"/>
      <c r="J62" s="77" t="str">
        <f>_xlfn.IFNA(IF(ISBLANK(B62), "",ROUND(Calc!O79, 1)), "")</f>
        <v/>
      </c>
      <c r="K62" s="77" t="str">
        <f t="shared" si="10"/>
        <v/>
      </c>
      <c r="L62" s="3" t="e">
        <f t="shared" si="8"/>
        <v>#VALUE!</v>
      </c>
      <c r="M62" s="3" t="e">
        <f t="shared" si="9"/>
        <v>#VALUE!</v>
      </c>
      <c r="N62" s="3" t="str">
        <f t="shared" si="11"/>
        <v/>
      </c>
      <c r="O62" s="3" t="str">
        <f t="shared" si="12"/>
        <v/>
      </c>
      <c r="P62" s="2" t="str">
        <f t="shared" si="13"/>
        <v/>
      </c>
      <c r="Q62" s="2" t="str">
        <f t="shared" si="14"/>
        <v/>
      </c>
      <c r="U62" s="1"/>
      <c r="V62" s="4" t="str">
        <f t="shared" si="15"/>
        <v/>
      </c>
      <c r="Y62" s="117" t="str">
        <f>IF(ISBLANK(W62), "", IF(W62&gt;X62, B62, C62))</f>
        <v/>
      </c>
    </row>
    <row r="63" spans="1:25" x14ac:dyDescent="0.45">
      <c r="A63" s="78">
        <f>Schedule!A80</f>
        <v>1</v>
      </c>
      <c r="B63" s="78" t="str">
        <f>IF(ISBLANK(Schedule!C80), "", Schedule!C80)</f>
        <v>South Florida</v>
      </c>
      <c r="C63" s="78" t="str">
        <f>IF(ISBLANK(Schedule!D80), "", Schedule!D80)</f>
        <v>Bethune-Cookman</v>
      </c>
      <c r="D63" s="80"/>
      <c r="E63" s="79">
        <f>_xlfn.IFNA(IF(ISBLANK(B63),"",VLOOKUP(B63,Elo!$A$2:$C$1048576,MATCH("Current Elo",Elo!$A$1:$D$1,0),FALSE)), "")</f>
        <v>1532.4393644862901</v>
      </c>
      <c r="F63" s="79" t="str">
        <f>_xlfn.IFNA(IFERROR(IF(ISBLANK(C63),"",VLOOKUP(C63,Elo!$A$2:$C$1048576,MATCH("Current Elo",Elo!$A$1:$D$1,0),FALSE)), ""), "")</f>
        <v/>
      </c>
      <c r="G63" s="79">
        <f>_xlfn.IFNA(IF(ISBLANK(B63),"",IF(VLOOKUP(Games!B63,Schedule!$C$2:$G$1048576,MATCH("neutral_site",Schedule!$C$1:$G$1,0),FALSE),0,50)),"")</f>
        <v>50</v>
      </c>
      <c r="H63" s="82"/>
      <c r="I63" s="82"/>
      <c r="J63" s="77" t="str">
        <f>_xlfn.IFNA(IF(ISBLANK(B63), "",ROUND(Calc!O80, 1)), "")</f>
        <v/>
      </c>
      <c r="K63" s="77" t="str">
        <f t="shared" si="10"/>
        <v/>
      </c>
      <c r="L63" s="3" t="e">
        <f t="shared" si="8"/>
        <v>#VALUE!</v>
      </c>
      <c r="M63" s="3" t="e">
        <f t="shared" si="9"/>
        <v>#VALUE!</v>
      </c>
      <c r="N63" s="3" t="str">
        <f t="shared" si="11"/>
        <v/>
      </c>
      <c r="O63" s="3" t="str">
        <f t="shared" si="12"/>
        <v/>
      </c>
      <c r="P63" s="2" t="str">
        <f t="shared" si="13"/>
        <v/>
      </c>
      <c r="Q63" s="2" t="str">
        <f t="shared" si="14"/>
        <v/>
      </c>
      <c r="U63" s="1"/>
      <c r="V63" s="4" t="str">
        <f t="shared" si="15"/>
        <v/>
      </c>
      <c r="Y63" s="117" t="str">
        <f>IF(ISBLANK(W63), "", IF(W63&gt;X63, B63, C63))</f>
        <v/>
      </c>
    </row>
    <row r="64" spans="1:25" x14ac:dyDescent="0.45">
      <c r="A64" s="78">
        <f>Schedule!A81</f>
        <v>1</v>
      </c>
      <c r="B64" s="78" t="str">
        <f>IF(ISBLANK(Schedule!C81), "", Schedule!C81)</f>
        <v>Texas Tech</v>
      </c>
      <c r="C64" s="78" t="str">
        <f>IF(ISBLANK(Schedule!D81), "", Schedule!D81)</f>
        <v>Abilene Christian</v>
      </c>
      <c r="D64" s="80"/>
      <c r="E64" s="79">
        <f>_xlfn.IFNA(IF(ISBLANK(B64),"",VLOOKUP(B64,Elo!$A$2:$C$1048576,MATCH("Current Elo",Elo!$A$1:$D$1,0),FALSE)), "")</f>
        <v>1609.2667379074601</v>
      </c>
      <c r="F64" s="79" t="str">
        <f>_xlfn.IFNA(IFERROR(IF(ISBLANK(C64),"",VLOOKUP(C64,Elo!$A$2:$C$1048576,MATCH("Current Elo",Elo!$A$1:$D$1,0),FALSE)), ""), "")</f>
        <v/>
      </c>
      <c r="G64" s="79">
        <f>_xlfn.IFNA(IF(ISBLANK(B64),"",IF(VLOOKUP(Games!B64,Schedule!$C$2:$G$1048576,MATCH("neutral_site",Schedule!$C$1:$G$1,0),FALSE),0,50)),"")</f>
        <v>50</v>
      </c>
      <c r="H64" s="82"/>
      <c r="I64" s="82"/>
      <c r="J64" s="77" t="str">
        <f>_xlfn.IFNA(IF(ISBLANK(B64), "",ROUND(Calc!O81, 1)), "")</f>
        <v/>
      </c>
      <c r="K64" s="77" t="str">
        <f t="shared" si="10"/>
        <v/>
      </c>
      <c r="L64" s="3" t="e">
        <f t="shared" si="8"/>
        <v>#VALUE!</v>
      </c>
      <c r="M64" s="3" t="e">
        <f t="shared" si="9"/>
        <v>#VALUE!</v>
      </c>
      <c r="N64" s="3" t="str">
        <f t="shared" si="11"/>
        <v/>
      </c>
      <c r="O64" s="3" t="str">
        <f t="shared" si="12"/>
        <v/>
      </c>
      <c r="P64" s="2" t="str">
        <f t="shared" si="13"/>
        <v/>
      </c>
      <c r="Q64" s="2" t="str">
        <f t="shared" si="14"/>
        <v/>
      </c>
      <c r="U64" s="1"/>
      <c r="V64" s="4" t="str">
        <f t="shared" si="15"/>
        <v/>
      </c>
      <c r="Y64" s="117" t="str">
        <f>IF(ISBLANK(W64), "", IF(W64&gt;X64, B64, C64))</f>
        <v/>
      </c>
    </row>
    <row r="65" spans="1:25" x14ac:dyDescent="0.45">
      <c r="A65" s="78">
        <f>Schedule!A82</f>
        <v>1</v>
      </c>
      <c r="B65" s="78" t="str">
        <f>IF(ISBLANK(Schedule!C82), "", Schedule!C82)</f>
        <v>Texas A&amp;M</v>
      </c>
      <c r="C65" s="78" t="str">
        <f>IF(ISBLANK(Schedule!D82), "", Schedule!D82)</f>
        <v>Notre Dame</v>
      </c>
      <c r="D65" s="80"/>
      <c r="E65" s="79">
        <f>_xlfn.IFNA(IF(ISBLANK(B65),"",VLOOKUP(B65,Elo!$A$2:$C$1048576,MATCH("Current Elo",Elo!$A$1:$D$1,0),FALSE)), "")</f>
        <v>1767.2022166059101</v>
      </c>
      <c r="F65" s="79">
        <f>_xlfn.IFNA(IFERROR(IF(ISBLANK(C65),"",VLOOKUP(C65,Elo!$A$2:$C$1048576,MATCH("Current Elo",Elo!$A$1:$D$1,0),FALSE)), ""), "")</f>
        <v>1926.89583775185</v>
      </c>
      <c r="G65" s="79">
        <f>_xlfn.IFNA(IF(ISBLANK(B65),"",IF(VLOOKUP(Games!B65,Schedule!$C$2:$G$1048576,MATCH("neutral_site",Schedule!$C$1:$G$1,0),FALSE),0,50)),"")</f>
        <v>50</v>
      </c>
      <c r="H65" s="82"/>
      <c r="I65" s="82"/>
      <c r="J65" s="77" t="str">
        <f>_xlfn.IFNA(IF(ISBLANK(B65), "",ROUND(Calc!O82, 1)), "")</f>
        <v/>
      </c>
      <c r="K65" s="77" t="str">
        <f t="shared" si="10"/>
        <v>Notre Dame</v>
      </c>
      <c r="L65" s="3">
        <f t="shared" si="8"/>
        <v>0.3471824525130911</v>
      </c>
      <c r="M65" s="3">
        <f t="shared" si="9"/>
        <v>0.6528175474869089</v>
      </c>
      <c r="N65" s="3" t="str">
        <f t="shared" si="11"/>
        <v>Notre Dame</v>
      </c>
      <c r="O65" s="3">
        <f t="shared" si="12"/>
        <v>0.6528175474869089</v>
      </c>
      <c r="P65" s="2" t="str">
        <f t="shared" si="13"/>
        <v/>
      </c>
      <c r="Q65" s="2" t="str">
        <f t="shared" si="14"/>
        <v/>
      </c>
      <c r="U65" s="1"/>
      <c r="V65" s="4" t="str">
        <f t="shared" si="15"/>
        <v/>
      </c>
      <c r="Y65" s="117" t="str">
        <f>IF(ISBLANK(W65), "", IF(W65&gt;X65, B65, C65))</f>
        <v/>
      </c>
    </row>
    <row r="66" spans="1:25" x14ac:dyDescent="0.45">
      <c r="A66" s="78">
        <f>Schedule!A83</f>
        <v>1</v>
      </c>
      <c r="B66" s="78" t="str">
        <f>IF(ISBLANK(Schedule!C83), "", Schedule!C83)</f>
        <v>Auburn</v>
      </c>
      <c r="C66" s="78" t="str">
        <f>IF(ISBLANK(Schedule!D83), "", Schedule!D83)</f>
        <v>Alabama A&amp;M</v>
      </c>
      <c r="D66" s="80"/>
      <c r="E66" s="79">
        <f>_xlfn.IFNA(IF(ISBLANK(B66),"",VLOOKUP(B66,Elo!$A$2:$C$1048576,MATCH("Current Elo",Elo!$A$1:$D$1,0),FALSE)), "")</f>
        <v>1636.14046511078</v>
      </c>
      <c r="F66" s="79" t="str">
        <f>_xlfn.IFNA(IFERROR(IF(ISBLANK(C66),"",VLOOKUP(C66,Elo!$A$2:$C$1048576,MATCH("Current Elo",Elo!$A$1:$D$1,0),FALSE)), ""), "")</f>
        <v/>
      </c>
      <c r="G66" s="79">
        <f>_xlfn.IFNA(IF(ISBLANK(B66),"",IF(VLOOKUP(Games!B66,Schedule!$C$2:$G$1048576,MATCH("neutral_site",Schedule!$C$1:$G$1,0),FALSE),0,50)),"")</f>
        <v>50</v>
      </c>
      <c r="H66" s="82"/>
      <c r="I66" s="82"/>
      <c r="J66" s="77" t="str">
        <f>_xlfn.IFNA(IF(ISBLANK(B66), "",ROUND(Calc!O83, 1)), "")</f>
        <v/>
      </c>
      <c r="K66" s="77" t="str">
        <f t="shared" si="10"/>
        <v/>
      </c>
      <c r="L66" s="3" t="e">
        <f t="shared" si="8"/>
        <v>#VALUE!</v>
      </c>
      <c r="M66" s="3" t="e">
        <f t="shared" si="9"/>
        <v>#VALUE!</v>
      </c>
      <c r="N66" s="3" t="str">
        <f t="shared" si="11"/>
        <v/>
      </c>
      <c r="O66" s="3" t="str">
        <f t="shared" si="12"/>
        <v/>
      </c>
      <c r="P66" s="2" t="str">
        <f t="shared" si="13"/>
        <v/>
      </c>
      <c r="Q66" s="2" t="str">
        <f t="shared" si="14"/>
        <v/>
      </c>
      <c r="U66" s="1"/>
      <c r="V66" s="4" t="str">
        <f t="shared" si="15"/>
        <v/>
      </c>
      <c r="Y66" s="117" t="str">
        <f>IF(ISBLANK(W66), "", IF(W66&gt;X66, B66, C66))</f>
        <v/>
      </c>
    </row>
    <row r="67" spans="1:25" x14ac:dyDescent="0.45">
      <c r="A67" s="78">
        <f>Schedule!A84</f>
        <v>1</v>
      </c>
      <c r="B67" s="78" t="str">
        <f>IF(ISBLANK(Schedule!C84), "", Schedule!C84)</f>
        <v>Oregon</v>
      </c>
      <c r="C67" s="78" t="str">
        <f>IF(ISBLANK(Schedule!D84), "", Schedule!D84)</f>
        <v>Idaho</v>
      </c>
      <c r="D67" s="80"/>
      <c r="E67" s="79">
        <f>_xlfn.IFNA(IF(ISBLANK(B67),"",VLOOKUP(B67,Elo!$A$2:$C$1048576,MATCH("Current Elo",Elo!$A$1:$D$1,0),FALSE)), "")</f>
        <v>2003.0247602574</v>
      </c>
      <c r="F67" s="79" t="str">
        <f>_xlfn.IFNA(IFERROR(IF(ISBLANK(C67),"",VLOOKUP(C67,Elo!$A$2:$C$1048576,MATCH("Current Elo",Elo!$A$1:$D$1,0),FALSE)), ""), "")</f>
        <v/>
      </c>
      <c r="G67" s="79">
        <f>_xlfn.IFNA(IF(ISBLANK(B67),"",IF(VLOOKUP(Games!B67,Schedule!$C$2:$G$1048576,MATCH("neutral_site",Schedule!$C$1:$G$1,0),FALSE),0,50)),"")</f>
        <v>50</v>
      </c>
      <c r="H67" s="82"/>
      <c r="I67" s="82"/>
      <c r="J67" s="77" t="str">
        <f>_xlfn.IFNA(IF(ISBLANK(B67), "",ROUND(Calc!O84, 1)), "")</f>
        <v/>
      </c>
      <c r="K67" s="77" t="str">
        <f t="shared" si="10"/>
        <v/>
      </c>
      <c r="L67" s="3" t="e">
        <f t="shared" si="8"/>
        <v>#VALUE!</v>
      </c>
      <c r="M67" s="3" t="e">
        <f t="shared" si="9"/>
        <v>#VALUE!</v>
      </c>
      <c r="N67" s="3" t="str">
        <f t="shared" si="11"/>
        <v/>
      </c>
      <c r="O67" s="3" t="str">
        <f t="shared" si="12"/>
        <v/>
      </c>
      <c r="P67" s="2" t="str">
        <f t="shared" si="13"/>
        <v/>
      </c>
      <c r="Q67" s="2" t="str">
        <f t="shared" si="14"/>
        <v/>
      </c>
      <c r="U67" s="1"/>
      <c r="V67" s="4" t="str">
        <f t="shared" si="15"/>
        <v/>
      </c>
      <c r="Y67" s="117" t="str">
        <f>IF(ISBLANK(W67), "", IF(W67&gt;X67, B67, C67))</f>
        <v/>
      </c>
    </row>
    <row r="68" spans="1:25" x14ac:dyDescent="0.45">
      <c r="A68" s="78">
        <f>Schedule!A85</f>
        <v>1</v>
      </c>
      <c r="B68" s="78" t="str">
        <f>IF(ISBLANK(Schedule!C85), "", Schedule!C85)</f>
        <v>Hawai'i</v>
      </c>
      <c r="C68" s="78" t="str">
        <f>IF(ISBLANK(Schedule!D85), "", Schedule!D85)</f>
        <v>UCLA</v>
      </c>
      <c r="D68" s="80"/>
      <c r="E68" s="79">
        <f>_xlfn.IFNA(IF(ISBLANK(B68),"",VLOOKUP(B68,Elo!$A$2:$C$1048576,MATCH("Current Elo",Elo!$A$1:$D$1,0),FALSE)), "")</f>
        <v>1321.8822659190701</v>
      </c>
      <c r="F68" s="79">
        <f>_xlfn.IFNA(IFERROR(IF(ISBLANK(C68),"",VLOOKUP(C68,Elo!$A$2:$C$1048576,MATCH("Current Elo",Elo!$A$1:$D$1,0),FALSE)), ""), "")</f>
        <v>1617.1595515613601</v>
      </c>
      <c r="G68" s="79">
        <f>_xlfn.IFNA(IF(ISBLANK(B68),"",IF(VLOOKUP(Games!B68,Schedule!$C$2:$G$1048576,MATCH("neutral_site",Schedule!$C$1:$G$1,0),FALSE),0,50)),"")</f>
        <v>50</v>
      </c>
      <c r="H68" s="82"/>
      <c r="I68" s="82"/>
      <c r="J68" s="77" t="str">
        <f>_xlfn.IFNA(IF(ISBLANK(B68), "",ROUND(Calc!O85, 1)), "")</f>
        <v/>
      </c>
      <c r="K68" s="77" t="str">
        <f t="shared" si="10"/>
        <v>UCLA</v>
      </c>
      <c r="L68" s="3">
        <f t="shared" si="8"/>
        <v>0.19592989343238632</v>
      </c>
      <c r="M68" s="3">
        <f t="shared" si="9"/>
        <v>0.80407010656761368</v>
      </c>
      <c r="N68" s="3" t="str">
        <f t="shared" si="11"/>
        <v>UCLA</v>
      </c>
      <c r="O68" s="3">
        <f t="shared" si="12"/>
        <v>0.80407010656761368</v>
      </c>
      <c r="P68" s="2" t="str">
        <f t="shared" si="13"/>
        <v/>
      </c>
      <c r="Q68" s="2" t="str">
        <f t="shared" si="14"/>
        <v/>
      </c>
      <c r="U68" s="1"/>
      <c r="V68" s="4" t="str">
        <f t="shared" si="15"/>
        <v/>
      </c>
      <c r="Y68" s="117" t="str">
        <f>IF(ISBLANK(W68), "", IF(W68&gt;X68, B68, C68))</f>
        <v/>
      </c>
    </row>
    <row r="69" spans="1:25" x14ac:dyDescent="0.45">
      <c r="A69" s="78">
        <f>Schedule!A86</f>
        <v>1</v>
      </c>
      <c r="B69" s="78" t="str">
        <f>IF(ISBLANK(Schedule!C86), "", Schedule!C86)</f>
        <v>Michigan</v>
      </c>
      <c r="C69" s="78" t="str">
        <f>IF(ISBLANK(Schedule!D86), "", Schedule!D86)</f>
        <v>Fresno State</v>
      </c>
      <c r="D69" s="80"/>
      <c r="E69" s="79">
        <f>_xlfn.IFNA(IF(ISBLANK(B69),"",VLOOKUP(B69,Elo!$A$2:$C$1048576,MATCH("Current Elo",Elo!$A$1:$D$1,0),FALSE)), "")</f>
        <v>1981.7734188787001</v>
      </c>
      <c r="F69" s="79">
        <f>_xlfn.IFNA(IFERROR(IF(ISBLANK(C69),"",VLOOKUP(C69,Elo!$A$2:$C$1048576,MATCH("Current Elo",Elo!$A$1:$D$1,0),FALSE)), ""), "")</f>
        <v>1590.4549955011701</v>
      </c>
      <c r="G69" s="79">
        <f>_xlfn.IFNA(IF(ISBLANK(B69),"",IF(VLOOKUP(Games!B69,Schedule!$C$2:$G$1048576,MATCH("neutral_site",Schedule!$C$1:$G$1,0),FALSE),0,50)),"")</f>
        <v>50</v>
      </c>
      <c r="H69" s="82"/>
      <c r="I69" s="82"/>
      <c r="J69" s="77" t="str">
        <f>_xlfn.IFNA(IF(ISBLANK(B69), "",ROUND(Calc!O86, 1)), "")</f>
        <v/>
      </c>
      <c r="K69" s="77" t="str">
        <f t="shared" si="10"/>
        <v>Fresno State</v>
      </c>
      <c r="L69" s="3">
        <f t="shared" si="8"/>
        <v>0.92692816398884148</v>
      </c>
      <c r="M69" s="3">
        <f t="shared" si="9"/>
        <v>7.3071836011158645E-2</v>
      </c>
      <c r="N69" s="3" t="str">
        <f t="shared" si="11"/>
        <v>Michigan</v>
      </c>
      <c r="O69" s="3">
        <f t="shared" si="12"/>
        <v>0.92692816398884148</v>
      </c>
      <c r="P69" s="2" t="str">
        <f t="shared" si="13"/>
        <v/>
      </c>
      <c r="Q69" s="2" t="str">
        <f t="shared" si="14"/>
        <v/>
      </c>
      <c r="U69" s="1"/>
      <c r="V69" s="4" t="str">
        <f t="shared" si="15"/>
        <v/>
      </c>
      <c r="Y69" s="117" t="str">
        <f>IF(ISBLANK(W69), "", IF(W69&gt;X69, B69, C69))</f>
        <v/>
      </c>
    </row>
    <row r="70" spans="1:25" x14ac:dyDescent="0.45">
      <c r="A70" s="78">
        <f>Schedule!A87</f>
        <v>1</v>
      </c>
      <c r="B70" s="78" t="str">
        <f>IF(ISBLANK(Schedule!C87), "", Schedule!C87)</f>
        <v>Kentucky</v>
      </c>
      <c r="C70" s="78" t="str">
        <f>IF(ISBLANK(Schedule!D87), "", Schedule!D87)</f>
        <v>Southern Mississippi</v>
      </c>
      <c r="D70" s="80"/>
      <c r="E70" s="79">
        <f>_xlfn.IFNA(IF(ISBLANK(B70),"",VLOOKUP(B70,Elo!$A$2:$C$1048576,MATCH("Current Elo",Elo!$A$1:$D$1,0),FALSE)), "")</f>
        <v>1606.7229081037401</v>
      </c>
      <c r="F70" s="79">
        <f>_xlfn.IFNA(IFERROR(IF(ISBLANK(C70),"",VLOOKUP(C70,Elo!$A$2:$C$1048576,MATCH("Current Elo",Elo!$A$1:$D$1,0),FALSE)), ""), "")</f>
        <v>1224.3377989669</v>
      </c>
      <c r="G70" s="79">
        <f>_xlfn.IFNA(IF(ISBLANK(B70),"",IF(VLOOKUP(Games!B70,Schedule!$C$2:$G$1048576,MATCH("neutral_site",Schedule!$C$1:$G$1,0),FALSE),0,50)),"")</f>
        <v>50</v>
      </c>
      <c r="H70" s="82"/>
      <c r="I70" s="82"/>
      <c r="J70" s="77" t="str">
        <f>_xlfn.IFNA(IF(ISBLANK(B70), "",ROUND(Calc!O87, 1)), "")</f>
        <v/>
      </c>
      <c r="K70" s="77" t="str">
        <f t="shared" si="10"/>
        <v>Southern Mississippi</v>
      </c>
      <c r="L70" s="3">
        <f t="shared" si="8"/>
        <v>0.92336769261813212</v>
      </c>
      <c r="M70" s="3">
        <f t="shared" si="9"/>
        <v>7.6632307381867867E-2</v>
      </c>
      <c r="N70" s="3" t="str">
        <f t="shared" si="11"/>
        <v>Kentucky</v>
      </c>
      <c r="O70" s="3">
        <f t="shared" si="12"/>
        <v>0.92336769261813212</v>
      </c>
      <c r="P70" s="2" t="str">
        <f t="shared" si="13"/>
        <v/>
      </c>
      <c r="Q70" s="2" t="str">
        <f t="shared" si="14"/>
        <v/>
      </c>
      <c r="U70" s="1"/>
      <c r="V70" s="4" t="str">
        <f t="shared" si="15"/>
        <v/>
      </c>
      <c r="Y70" s="117" t="str">
        <f>IF(ISBLANK(W70), "", IF(W70&gt;X70, B70, C70))</f>
        <v/>
      </c>
    </row>
    <row r="71" spans="1:25" x14ac:dyDescent="0.45">
      <c r="A71" s="78">
        <f>Schedule!A88</f>
        <v>1</v>
      </c>
      <c r="B71" s="78" t="str">
        <f>IF(ISBLANK(Schedule!C88), "", Schedule!C88)</f>
        <v>Georgia Tech</v>
      </c>
      <c r="C71" s="78" t="str">
        <f>IF(ISBLANK(Schedule!D88), "", Schedule!D88)</f>
        <v>Georgia State</v>
      </c>
      <c r="D71" s="80"/>
      <c r="E71" s="79">
        <f>_xlfn.IFNA(IF(ISBLANK(B71),"",VLOOKUP(B71,Elo!$A$2:$C$1048576,MATCH("Current Elo",Elo!$A$1:$D$1,0),FALSE)), "")</f>
        <v>1597.6282677428701</v>
      </c>
      <c r="F71" s="79">
        <f>_xlfn.IFNA(IFERROR(IF(ISBLANK(C71),"",VLOOKUP(C71,Elo!$A$2:$C$1048576,MATCH("Current Elo",Elo!$A$1:$D$1,0),FALSE)), ""), "")</f>
        <v>1360.90343762302</v>
      </c>
      <c r="G71" s="79">
        <f>_xlfn.IFNA(IF(ISBLANK(B71),"",IF(VLOOKUP(Games!B71,Schedule!$C$2:$G$1048576,MATCH("neutral_site",Schedule!$C$1:$G$1,0),FALSE),0,50)),"")</f>
        <v>0</v>
      </c>
      <c r="H71" s="82"/>
      <c r="I71" s="82"/>
      <c r="J71" s="77" t="str">
        <f>_xlfn.IFNA(IF(ISBLANK(B71), "",ROUND(Calc!O88, 1)), "")</f>
        <v/>
      </c>
      <c r="K71" s="77" t="str">
        <f t="shared" si="10"/>
        <v>Georgia State</v>
      </c>
      <c r="L71" s="3">
        <f t="shared" si="8"/>
        <v>0.79619778874331193</v>
      </c>
      <c r="M71" s="3">
        <f t="shared" si="9"/>
        <v>0.20380221125668807</v>
      </c>
      <c r="N71" s="3" t="str">
        <f t="shared" si="11"/>
        <v>Georgia Tech</v>
      </c>
      <c r="O71" s="3">
        <f t="shared" si="12"/>
        <v>0.79619778874331193</v>
      </c>
      <c r="P71" s="2" t="str">
        <f t="shared" si="13"/>
        <v/>
      </c>
      <c r="Q71" s="2" t="str">
        <f t="shared" si="14"/>
        <v/>
      </c>
      <c r="U71" s="1"/>
      <c r="V71" s="4" t="str">
        <f t="shared" si="15"/>
        <v/>
      </c>
      <c r="Y71" s="117" t="str">
        <f>IF(ISBLANK(W71), "", IF(W71&gt;X71, B71, C71))</f>
        <v/>
      </c>
    </row>
    <row r="72" spans="1:25" x14ac:dyDescent="0.45">
      <c r="A72" s="78">
        <f>Schedule!A89</f>
        <v>1</v>
      </c>
      <c r="B72" s="78" t="str">
        <f>IF(ISBLANK(Schedule!C89), "", Schedule!C89)</f>
        <v>SMU</v>
      </c>
      <c r="C72" s="78" t="str">
        <f>IF(ISBLANK(Schedule!D89), "", Schedule!D89)</f>
        <v>Houston Christian</v>
      </c>
      <c r="D72" s="80"/>
      <c r="E72" s="79">
        <f>_xlfn.IFNA(IF(ISBLANK(B72),"",VLOOKUP(B72,Elo!$A$2:$C$1048576,MATCH("Current Elo",Elo!$A$1:$D$1,0),FALSE)), "")</f>
        <v>1854.1926415027201</v>
      </c>
      <c r="F72" s="79" t="str">
        <f>_xlfn.IFNA(IFERROR(IF(ISBLANK(C72),"",VLOOKUP(C72,Elo!$A$2:$C$1048576,MATCH("Current Elo",Elo!$A$1:$D$1,0),FALSE)), ""), "")</f>
        <v/>
      </c>
      <c r="G72" s="79">
        <f>_xlfn.IFNA(IF(ISBLANK(B72),"",IF(VLOOKUP(Games!B72,Schedule!$C$2:$G$1048576,MATCH("neutral_site",Schedule!$C$1:$G$1,0),FALSE),0,50)),"")</f>
        <v>50</v>
      </c>
      <c r="H72" s="82"/>
      <c r="I72" s="82"/>
      <c r="J72" s="77" t="str">
        <f>_xlfn.IFNA(IF(ISBLANK(B72), "",ROUND(Calc!O89, 1)), "")</f>
        <v/>
      </c>
      <c r="K72" s="77" t="str">
        <f t="shared" si="10"/>
        <v/>
      </c>
      <c r="L72" s="3" t="e">
        <f t="shared" si="8"/>
        <v>#VALUE!</v>
      </c>
      <c r="M72" s="3" t="e">
        <f t="shared" si="9"/>
        <v>#VALUE!</v>
      </c>
      <c r="N72" s="3" t="str">
        <f t="shared" si="11"/>
        <v/>
      </c>
      <c r="O72" s="3" t="str">
        <f t="shared" si="12"/>
        <v/>
      </c>
      <c r="P72" s="2" t="str">
        <f t="shared" si="13"/>
        <v/>
      </c>
      <c r="Q72" s="2" t="str">
        <f t="shared" si="14"/>
        <v/>
      </c>
      <c r="U72" s="1"/>
      <c r="V72" s="4" t="str">
        <f t="shared" si="15"/>
        <v/>
      </c>
      <c r="Y72" s="117" t="str">
        <f>IF(ISBLANK(W72), "", IF(W72&gt;X72, B72, C72))</f>
        <v/>
      </c>
    </row>
    <row r="73" spans="1:25" x14ac:dyDescent="0.45">
      <c r="A73" s="78">
        <f>Schedule!A90</f>
        <v>1</v>
      </c>
      <c r="B73" s="78" t="str">
        <f>IF(ISBLANK(Schedule!C90), "", Schedule!C90)</f>
        <v>Louisiana</v>
      </c>
      <c r="C73" s="78" t="str">
        <f>IF(ISBLANK(Schedule!D90), "", Schedule!D90)</f>
        <v>Grambling</v>
      </c>
      <c r="D73" s="80"/>
      <c r="E73" s="79">
        <f>_xlfn.IFNA(IF(ISBLANK(B73),"",VLOOKUP(B73,Elo!$A$2:$C$1048576,MATCH("Current Elo",Elo!$A$1:$D$1,0),FALSE)), "")</f>
        <v>1466.71497130843</v>
      </c>
      <c r="F73" s="79" t="str">
        <f>_xlfn.IFNA(IFERROR(IF(ISBLANK(C73),"",VLOOKUP(C73,Elo!$A$2:$C$1048576,MATCH("Current Elo",Elo!$A$1:$D$1,0),FALSE)), ""), "")</f>
        <v/>
      </c>
      <c r="G73" s="79">
        <f>_xlfn.IFNA(IF(ISBLANK(B73),"",IF(VLOOKUP(Games!B73,Schedule!$C$2:$G$1048576,MATCH("neutral_site",Schedule!$C$1:$G$1,0),FALSE),0,50)),"")</f>
        <v>50</v>
      </c>
      <c r="H73" s="82"/>
      <c r="I73" s="82"/>
      <c r="J73" s="77" t="str">
        <f>_xlfn.IFNA(IF(ISBLANK(B73), "",ROUND(Calc!O90, 1)), "")</f>
        <v/>
      </c>
      <c r="K73" s="77" t="str">
        <f t="shared" si="10"/>
        <v/>
      </c>
      <c r="L73" s="3" t="e">
        <f t="shared" si="8"/>
        <v>#VALUE!</v>
      </c>
      <c r="M73" s="3" t="e">
        <f t="shared" si="9"/>
        <v>#VALUE!</v>
      </c>
      <c r="N73" s="3" t="str">
        <f t="shared" si="11"/>
        <v/>
      </c>
      <c r="O73" s="3" t="str">
        <f t="shared" si="12"/>
        <v/>
      </c>
      <c r="P73" s="2" t="str">
        <f t="shared" si="13"/>
        <v/>
      </c>
      <c r="Q73" s="2" t="str">
        <f t="shared" si="14"/>
        <v/>
      </c>
      <c r="U73" s="1"/>
      <c r="V73" s="4" t="str">
        <f t="shared" si="15"/>
        <v/>
      </c>
      <c r="Y73" s="117" t="str">
        <f>IF(ISBLANK(W73), "", IF(W73&gt;X73, B73, C73))</f>
        <v/>
      </c>
    </row>
    <row r="74" spans="1:25" x14ac:dyDescent="0.45">
      <c r="A74" s="78">
        <f>Schedule!A91</f>
        <v>1</v>
      </c>
      <c r="B74" s="78" t="str">
        <f>IF(ISBLANK(Schedule!C91), "", Schedule!C91)</f>
        <v>Louisiana Tech</v>
      </c>
      <c r="C74" s="78" t="str">
        <f>IF(ISBLANK(Schedule!D91), "", Schedule!D91)</f>
        <v>Nicholls</v>
      </c>
      <c r="D74" s="80"/>
      <c r="E74" s="79">
        <f>_xlfn.IFNA(IF(ISBLANK(B74),"",VLOOKUP(B74,Elo!$A$2:$C$1048576,MATCH("Current Elo",Elo!$A$1:$D$1,0),FALSE)), "")</f>
        <v>1197.6726229993899</v>
      </c>
      <c r="F74" s="79" t="str">
        <f>_xlfn.IFNA(IFERROR(IF(ISBLANK(C74),"",VLOOKUP(C74,Elo!$A$2:$C$1048576,MATCH("Current Elo",Elo!$A$1:$D$1,0),FALSE)), ""), "")</f>
        <v/>
      </c>
      <c r="G74" s="79">
        <f>_xlfn.IFNA(IF(ISBLANK(B74),"",IF(VLOOKUP(Games!B74,Schedule!$C$2:$G$1048576,MATCH("neutral_site",Schedule!$C$1:$G$1,0),FALSE),0,50)),"")</f>
        <v>50</v>
      </c>
      <c r="H74" s="82"/>
      <c r="I74" s="82"/>
      <c r="J74" s="77" t="str">
        <f>_xlfn.IFNA(IF(ISBLANK(B74), "",ROUND(Calc!O91, 1)), "")</f>
        <v/>
      </c>
      <c r="K74" s="77" t="str">
        <f t="shared" si="10"/>
        <v/>
      </c>
      <c r="L74" s="3" t="e">
        <f t="shared" si="8"/>
        <v>#VALUE!</v>
      </c>
      <c r="M74" s="3" t="e">
        <f t="shared" si="9"/>
        <v>#VALUE!</v>
      </c>
      <c r="N74" s="3" t="str">
        <f t="shared" si="11"/>
        <v/>
      </c>
      <c r="O74" s="3" t="str">
        <f t="shared" si="12"/>
        <v/>
      </c>
      <c r="P74" s="2" t="str">
        <f t="shared" si="13"/>
        <v/>
      </c>
      <c r="Q74" s="2" t="str">
        <f t="shared" si="14"/>
        <v/>
      </c>
      <c r="U74" s="1"/>
      <c r="V74" s="4" t="str">
        <f t="shared" si="15"/>
        <v/>
      </c>
      <c r="Y74" s="117" t="str">
        <f>IF(ISBLANK(W74), "", IF(W74&gt;X74, B74, C74))</f>
        <v/>
      </c>
    </row>
    <row r="75" spans="1:25" x14ac:dyDescent="0.45">
      <c r="A75" s="78">
        <f>Schedule!A92</f>
        <v>1</v>
      </c>
      <c r="B75" s="78" t="str">
        <f>IF(ISBLANK(Schedule!C92), "", Schedule!C92)</f>
        <v>Texas State</v>
      </c>
      <c r="C75" s="78" t="str">
        <f>IF(ISBLANK(Schedule!D92), "", Schedule!D92)</f>
        <v>Lamar</v>
      </c>
      <c r="D75" s="80"/>
      <c r="E75" s="79">
        <f>_xlfn.IFNA(IF(ISBLANK(B75),"",VLOOKUP(B75,Elo!$A$2:$C$1048576,MATCH("Current Elo",Elo!$A$1:$D$1,0),FALSE)), "")</f>
        <v>1411.2568692781999</v>
      </c>
      <c r="F75" s="79" t="str">
        <f>_xlfn.IFNA(IFERROR(IF(ISBLANK(C75),"",VLOOKUP(C75,Elo!$A$2:$C$1048576,MATCH("Current Elo",Elo!$A$1:$D$1,0),FALSE)), ""), "")</f>
        <v/>
      </c>
      <c r="G75" s="79">
        <f>_xlfn.IFNA(IF(ISBLANK(B75),"",IF(VLOOKUP(Games!B75,Schedule!$C$2:$G$1048576,MATCH("neutral_site",Schedule!$C$1:$G$1,0),FALSE),0,50)),"")</f>
        <v>50</v>
      </c>
      <c r="H75" s="82"/>
      <c r="I75" s="82"/>
      <c r="J75" s="77" t="str">
        <f>_xlfn.IFNA(IF(ISBLANK(B75), "",ROUND(Calc!O92, 1)), "")</f>
        <v/>
      </c>
      <c r="K75" s="77" t="str">
        <f t="shared" si="10"/>
        <v/>
      </c>
      <c r="L75" s="3" t="e">
        <f t="shared" si="8"/>
        <v>#VALUE!</v>
      </c>
      <c r="M75" s="3" t="e">
        <f t="shared" si="9"/>
        <v>#VALUE!</v>
      </c>
      <c r="N75" s="3" t="str">
        <f t="shared" si="11"/>
        <v/>
      </c>
      <c r="O75" s="3" t="str">
        <f t="shared" si="12"/>
        <v/>
      </c>
      <c r="P75" s="2" t="str">
        <f t="shared" si="13"/>
        <v/>
      </c>
      <c r="Q75" s="2" t="str">
        <f t="shared" si="14"/>
        <v/>
      </c>
      <c r="U75" s="1"/>
      <c r="V75" s="4" t="str">
        <f t="shared" si="15"/>
        <v/>
      </c>
      <c r="Y75" s="117" t="str">
        <f>IF(ISBLANK(W75), "", IF(W75&gt;X75, B75, C75))</f>
        <v/>
      </c>
    </row>
    <row r="76" spans="1:25" x14ac:dyDescent="0.45">
      <c r="A76" s="78">
        <f>Schedule!A93</f>
        <v>1</v>
      </c>
      <c r="B76" s="78" t="str">
        <f>IF(ISBLANK(Schedule!C93), "", Schedule!C93)</f>
        <v>BYU</v>
      </c>
      <c r="C76" s="78" t="str">
        <f>IF(ISBLANK(Schedule!D93), "", Schedule!D93)</f>
        <v>Southern Illinois</v>
      </c>
      <c r="D76" s="80"/>
      <c r="E76" s="79">
        <f>_xlfn.IFNA(IF(ISBLANK(B76),"",VLOOKUP(B76,Elo!$A$2:$C$1048576,MATCH("Current Elo",Elo!$A$1:$D$1,0),FALSE)), "")</f>
        <v>1412.3371658834501</v>
      </c>
      <c r="F76" s="79" t="str">
        <f>_xlfn.IFNA(IFERROR(IF(ISBLANK(C76),"",VLOOKUP(C76,Elo!$A$2:$C$1048576,MATCH("Current Elo",Elo!$A$1:$D$1,0),FALSE)), ""), "")</f>
        <v/>
      </c>
      <c r="G76" s="79">
        <f>_xlfn.IFNA(IF(ISBLANK(B76),"",IF(VLOOKUP(Games!B76,Schedule!$C$2:$G$1048576,MATCH("neutral_site",Schedule!$C$1:$G$1,0),FALSE),0,50)),"")</f>
        <v>50</v>
      </c>
      <c r="H76" s="82"/>
      <c r="I76" s="82"/>
      <c r="J76" s="77" t="str">
        <f>_xlfn.IFNA(IF(ISBLANK(B76), "",ROUND(Calc!O93, 1)), "")</f>
        <v/>
      </c>
      <c r="K76" s="77" t="str">
        <f t="shared" si="10"/>
        <v/>
      </c>
      <c r="L76" s="3" t="e">
        <f t="shared" si="8"/>
        <v>#VALUE!</v>
      </c>
      <c r="M76" s="3" t="e">
        <f t="shared" si="9"/>
        <v>#VALUE!</v>
      </c>
      <c r="N76" s="3" t="str">
        <f t="shared" si="11"/>
        <v/>
      </c>
      <c r="O76" s="3" t="str">
        <f t="shared" si="12"/>
        <v/>
      </c>
      <c r="P76" s="2" t="str">
        <f t="shared" si="13"/>
        <v/>
      </c>
      <c r="Q76" s="2" t="str">
        <f t="shared" si="14"/>
        <v/>
      </c>
      <c r="U76" s="1"/>
      <c r="V76" s="4" t="str">
        <f t="shared" si="15"/>
        <v/>
      </c>
      <c r="Y76" s="117" t="str">
        <f>IF(ISBLANK(W76), "", IF(W76&gt;X76, B76, C76))</f>
        <v/>
      </c>
    </row>
    <row r="77" spans="1:25" x14ac:dyDescent="0.45">
      <c r="A77" s="78">
        <f>Schedule!A94</f>
        <v>1</v>
      </c>
      <c r="B77" s="78" t="str">
        <f>IF(ISBLANK(Schedule!C94), "", Schedule!C94)</f>
        <v>Charlotte</v>
      </c>
      <c r="C77" s="78" t="str">
        <f>IF(ISBLANK(Schedule!D94), "", Schedule!D94)</f>
        <v>James Madison</v>
      </c>
      <c r="D77" s="80"/>
      <c r="E77" s="79">
        <f>_xlfn.IFNA(IF(ISBLANK(B77),"",VLOOKUP(B77,Elo!$A$2:$C$1048576,MATCH("Current Elo",Elo!$A$1:$D$1,0),FALSE)), "")</f>
        <v>1199.0900403527401</v>
      </c>
      <c r="F77" s="79">
        <f>_xlfn.IFNA(IFERROR(IF(ISBLANK(C77),"",VLOOKUP(C77,Elo!$A$2:$C$1048576,MATCH("Current Elo",Elo!$A$1:$D$1,0),FALSE)), ""), "")</f>
        <v>1574.01800604036</v>
      </c>
      <c r="G77" s="79">
        <f>_xlfn.IFNA(IF(ISBLANK(B77),"",IF(VLOOKUP(Games!B77,Schedule!$C$2:$G$1048576,MATCH("neutral_site",Schedule!$C$1:$G$1,0),FALSE),0,50)),"")</f>
        <v>50</v>
      </c>
      <c r="H77" s="82"/>
      <c r="I77" s="82"/>
      <c r="J77" s="77" t="str">
        <f>_xlfn.IFNA(IF(ISBLANK(B77), "",ROUND(Calc!O94, 1)), "")</f>
        <v/>
      </c>
      <c r="K77" s="77" t="str">
        <f t="shared" si="10"/>
        <v>James Madison</v>
      </c>
      <c r="L77" s="3">
        <f t="shared" si="8"/>
        <v>0.13349131354479868</v>
      </c>
      <c r="M77" s="3">
        <f t="shared" si="9"/>
        <v>0.8665086864552014</v>
      </c>
      <c r="N77" s="3" t="str">
        <f t="shared" si="11"/>
        <v>James Madison</v>
      </c>
      <c r="O77" s="3">
        <f t="shared" si="12"/>
        <v>0.8665086864552014</v>
      </c>
      <c r="P77" s="2" t="str">
        <f t="shared" si="13"/>
        <v/>
      </c>
      <c r="Q77" s="2" t="str">
        <f t="shared" si="14"/>
        <v/>
      </c>
      <c r="U77" s="1"/>
      <c r="V77" s="4" t="str">
        <f t="shared" si="15"/>
        <v/>
      </c>
      <c r="Y77" s="117" t="str">
        <f>IF(ISBLANK(W77), "", IF(W77&gt;X77, B77, C77))</f>
        <v/>
      </c>
    </row>
    <row r="78" spans="1:25" x14ac:dyDescent="0.45">
      <c r="A78" s="78">
        <f>Schedule!A95</f>
        <v>1</v>
      </c>
      <c r="B78" s="78" t="str">
        <f>IF(ISBLANK(Schedule!C95), "", Schedule!C95)</f>
        <v>San Diego State</v>
      </c>
      <c r="C78" s="78" t="str">
        <f>IF(ISBLANK(Schedule!D95), "", Schedule!D95)</f>
        <v>Texas A&amp;M-Commerce</v>
      </c>
      <c r="D78" s="80"/>
      <c r="E78" s="79">
        <f>_xlfn.IFNA(IF(ISBLANK(B78),"",VLOOKUP(B78,Elo!$A$2:$C$1048576,MATCH("Current Elo",Elo!$A$1:$D$1,0),FALSE)), "")</f>
        <v>1349.13702288787</v>
      </c>
      <c r="F78" s="79" t="str">
        <f>_xlfn.IFNA(IFERROR(IF(ISBLANK(C78),"",VLOOKUP(C78,Elo!$A$2:$C$1048576,MATCH("Current Elo",Elo!$A$1:$D$1,0),FALSE)), ""), "")</f>
        <v/>
      </c>
      <c r="G78" s="79">
        <f>_xlfn.IFNA(IF(ISBLANK(B78),"",IF(VLOOKUP(Games!B78,Schedule!$C$2:$G$1048576,MATCH("neutral_site",Schedule!$C$1:$G$1,0),FALSE),0,50)),"")</f>
        <v>50</v>
      </c>
      <c r="H78" s="82"/>
      <c r="I78" s="82"/>
      <c r="J78" s="77" t="str">
        <f>_xlfn.IFNA(IF(ISBLANK(B78), "",ROUND(Calc!O95, 1)), "")</f>
        <v/>
      </c>
      <c r="K78" s="77" t="str">
        <f t="shared" si="10"/>
        <v/>
      </c>
      <c r="L78" s="3" t="e">
        <f t="shared" si="8"/>
        <v>#VALUE!</v>
      </c>
      <c r="M78" s="3" t="e">
        <f t="shared" si="9"/>
        <v>#VALUE!</v>
      </c>
      <c r="N78" s="3" t="str">
        <f t="shared" si="11"/>
        <v/>
      </c>
      <c r="O78" s="3" t="str">
        <f t="shared" si="12"/>
        <v/>
      </c>
      <c r="P78" s="2" t="str">
        <f t="shared" si="13"/>
        <v/>
      </c>
      <c r="Q78" s="2" t="str">
        <f t="shared" si="14"/>
        <v/>
      </c>
      <c r="U78" s="1"/>
      <c r="V78" s="4" t="str">
        <f t="shared" si="15"/>
        <v/>
      </c>
      <c r="Y78" s="117" t="str">
        <f>IF(ISBLANK(W78), "", IF(W78&gt;X78, B78, C78))</f>
        <v/>
      </c>
    </row>
    <row r="79" spans="1:25" x14ac:dyDescent="0.45">
      <c r="A79" s="78">
        <f>Schedule!A96</f>
        <v>1</v>
      </c>
      <c r="B79" s="78" t="str">
        <f>IF(ISBLANK(Schedule!C96), "", Schedule!C96)</f>
        <v>New Mexico State</v>
      </c>
      <c r="C79" s="78" t="str">
        <f>IF(ISBLANK(Schedule!D96), "", Schedule!D96)</f>
        <v>Southeast Missouri State</v>
      </c>
      <c r="D79" s="80"/>
      <c r="E79" s="79">
        <f>_xlfn.IFNA(IF(ISBLANK(B79),"",VLOOKUP(B79,Elo!$A$2:$C$1048576,MATCH("Current Elo",Elo!$A$1:$D$1,0),FALSE)), "")</f>
        <v>1325.7786244874501</v>
      </c>
      <c r="F79" s="79" t="str">
        <f>_xlfn.IFNA(IFERROR(IF(ISBLANK(C79),"",VLOOKUP(C79,Elo!$A$2:$C$1048576,MATCH("Current Elo",Elo!$A$1:$D$1,0),FALSE)), ""), "")</f>
        <v/>
      </c>
      <c r="G79" s="79">
        <f>_xlfn.IFNA(IF(ISBLANK(B79),"",IF(VLOOKUP(Games!B79,Schedule!$C$2:$G$1048576,MATCH("neutral_site",Schedule!$C$1:$G$1,0),FALSE),0,50)),"")</f>
        <v>50</v>
      </c>
      <c r="H79" s="82"/>
      <c r="I79" s="82"/>
      <c r="J79" s="77" t="str">
        <f>_xlfn.IFNA(IF(ISBLANK(B79), "",ROUND(Calc!O96, 1)), "")</f>
        <v/>
      </c>
      <c r="K79" s="77" t="str">
        <f t="shared" si="10"/>
        <v/>
      </c>
      <c r="L79" s="3" t="e">
        <f t="shared" si="8"/>
        <v>#VALUE!</v>
      </c>
      <c r="M79" s="3" t="e">
        <f t="shared" si="9"/>
        <v>#VALUE!</v>
      </c>
      <c r="N79" s="3" t="str">
        <f t="shared" si="11"/>
        <v/>
      </c>
      <c r="O79" s="3" t="str">
        <f t="shared" si="12"/>
        <v/>
      </c>
      <c r="P79" s="2" t="str">
        <f t="shared" si="13"/>
        <v/>
      </c>
      <c r="Q79" s="2" t="str">
        <f t="shared" si="14"/>
        <v/>
      </c>
      <c r="U79" s="1"/>
      <c r="V79" s="4" t="str">
        <f t="shared" si="15"/>
        <v/>
      </c>
      <c r="Y79" s="117" t="str">
        <f>IF(ISBLANK(W79), "", IF(W79&gt;X79, B79, C79))</f>
        <v/>
      </c>
    </row>
    <row r="80" spans="1:25" x14ac:dyDescent="0.45">
      <c r="A80" s="78">
        <f>Schedule!A97</f>
        <v>1</v>
      </c>
      <c r="B80" s="78" t="str">
        <f>IF(ISBLANK(Schedule!C97), "", Schedule!C97)</f>
        <v>Arizona State</v>
      </c>
      <c r="C80" s="78" t="str">
        <f>IF(ISBLANK(Schedule!D97), "", Schedule!D97)</f>
        <v>Wyoming</v>
      </c>
      <c r="D80" s="80"/>
      <c r="E80" s="79">
        <f>_xlfn.IFNA(IF(ISBLANK(B80),"",VLOOKUP(B80,Elo!$A$2:$C$1048576,MATCH("Current Elo",Elo!$A$1:$D$1,0),FALSE)), "")</f>
        <v>1360.6232301903499</v>
      </c>
      <c r="F80" s="79">
        <f>_xlfn.IFNA(IFERROR(IF(ISBLANK(C80),"",VLOOKUP(C80,Elo!$A$2:$C$1048576,MATCH("Current Elo",Elo!$A$1:$D$1,0),FALSE)), ""), "")</f>
        <v>1430.49718048412</v>
      </c>
      <c r="G80" s="79">
        <f>_xlfn.IFNA(IF(ISBLANK(B80),"",IF(VLOOKUP(Games!B80,Schedule!$C$2:$G$1048576,MATCH("neutral_site",Schedule!$C$1:$G$1,0),FALSE),0,50)),"")</f>
        <v>50</v>
      </c>
      <c r="H80" s="82"/>
      <c r="I80" s="82"/>
      <c r="J80" s="77" t="str">
        <f>_xlfn.IFNA(IF(ISBLANK(B80), "",ROUND(Calc!O97, 1)), "")</f>
        <v/>
      </c>
      <c r="K80" s="77" t="str">
        <f t="shared" si="10"/>
        <v>Wyoming</v>
      </c>
      <c r="L80" s="3">
        <f t="shared" si="8"/>
        <v>0.47143024020307978</v>
      </c>
      <c r="M80" s="3">
        <f t="shared" si="9"/>
        <v>0.52856975979692022</v>
      </c>
      <c r="N80" s="3" t="str">
        <f t="shared" si="11"/>
        <v>Wyoming</v>
      </c>
      <c r="O80" s="3">
        <f t="shared" si="12"/>
        <v>0.52856975979692022</v>
      </c>
      <c r="P80" s="2" t="str">
        <f t="shared" si="13"/>
        <v/>
      </c>
      <c r="Q80" s="2" t="str">
        <f t="shared" si="14"/>
        <v/>
      </c>
      <c r="U80" s="1"/>
      <c r="V80" s="4" t="str">
        <f t="shared" si="15"/>
        <v/>
      </c>
      <c r="Y80" s="117" t="str">
        <f>IF(ISBLANK(W80), "", IF(W80&gt;X80, B80, C80))</f>
        <v/>
      </c>
    </row>
    <row r="81" spans="1:25" x14ac:dyDescent="0.45">
      <c r="A81" s="78">
        <f>Schedule!A98</f>
        <v>1</v>
      </c>
      <c r="B81" s="78" t="str">
        <f>IF(ISBLANK(Schedule!C98), "", Schedule!C98)</f>
        <v>Arizona</v>
      </c>
      <c r="C81" s="78" t="str">
        <f>IF(ISBLANK(Schedule!D98), "", Schedule!D98)</f>
        <v>New Mexico</v>
      </c>
      <c r="D81" s="80"/>
      <c r="E81" s="79">
        <f>_xlfn.IFNA(IF(ISBLANK(B81),"",VLOOKUP(B81,Elo!$A$2:$C$1048576,MATCH("Current Elo",Elo!$A$1:$D$1,0),FALSE)), "")</f>
        <v>1752.6004195016501</v>
      </c>
      <c r="F81" s="79">
        <f>_xlfn.IFNA(IFERROR(IF(ISBLANK(C81),"",VLOOKUP(C81,Elo!$A$2:$C$1048576,MATCH("Current Elo",Elo!$A$1:$D$1,0),FALSE)), ""), "")</f>
        <v>1254.6163109203801</v>
      </c>
      <c r="G81" s="79">
        <f>_xlfn.IFNA(IF(ISBLANK(B81),"",IF(VLOOKUP(Games!B81,Schedule!$C$2:$G$1048576,MATCH("neutral_site",Schedule!$C$1:$G$1,0),FALSE),0,50)),"")</f>
        <v>50</v>
      </c>
      <c r="H81" s="82"/>
      <c r="I81" s="82"/>
      <c r="J81" s="77" t="str">
        <f>_xlfn.IFNA(IF(ISBLANK(B81), "",ROUND(Calc!O98, 1)), "")</f>
        <v/>
      </c>
      <c r="K81" s="77" t="str">
        <f t="shared" si="10"/>
        <v>New Mexico</v>
      </c>
      <c r="L81" s="3">
        <f t="shared" si="8"/>
        <v>0.95908371044685503</v>
      </c>
      <c r="M81" s="3">
        <f t="shared" si="9"/>
        <v>4.0916289553144823E-2</v>
      </c>
      <c r="N81" s="3" t="str">
        <f t="shared" si="11"/>
        <v>Arizona</v>
      </c>
      <c r="O81" s="3">
        <f t="shared" si="12"/>
        <v>0.95908371044685503</v>
      </c>
      <c r="P81" s="2" t="str">
        <f t="shared" si="13"/>
        <v/>
      </c>
      <c r="Q81" s="2" t="str">
        <f t="shared" si="14"/>
        <v/>
      </c>
      <c r="U81" s="1"/>
      <c r="V81" s="4" t="str">
        <f t="shared" si="15"/>
        <v/>
      </c>
      <c r="Y81" s="117" t="str">
        <f>IF(ISBLANK(W81), "", IF(W81&gt;X81, B81, C81))</f>
        <v/>
      </c>
    </row>
    <row r="82" spans="1:25" x14ac:dyDescent="0.45">
      <c r="A82" s="78">
        <f>Schedule!A99</f>
        <v>1</v>
      </c>
      <c r="B82" s="78" t="str">
        <f>IF(ISBLANK(Schedule!C99), "", Schedule!C99)</f>
        <v>Washington</v>
      </c>
      <c r="C82" s="78" t="str">
        <f>IF(ISBLANK(Schedule!D99), "", Schedule!D99)</f>
        <v>Weber State</v>
      </c>
      <c r="D82" s="80"/>
      <c r="E82" s="79">
        <f>_xlfn.IFNA(IF(ISBLANK(B82),"",VLOOKUP(B82,Elo!$A$2:$C$1048576,MATCH("Current Elo",Elo!$A$1:$D$1,0),FALSE)), "")</f>
        <v>1693.0010990296</v>
      </c>
      <c r="F82" s="79" t="str">
        <f>_xlfn.IFNA(IFERROR(IF(ISBLANK(C82),"",VLOOKUP(C82,Elo!$A$2:$C$1048576,MATCH("Current Elo",Elo!$A$1:$D$1,0),FALSE)), ""), "")</f>
        <v/>
      </c>
      <c r="G82" s="79">
        <f>_xlfn.IFNA(IF(ISBLANK(B82),"",IF(VLOOKUP(Games!B82,Schedule!$C$2:$G$1048576,MATCH("neutral_site",Schedule!$C$1:$G$1,0),FALSE),0,50)),"")</f>
        <v>50</v>
      </c>
      <c r="H82" s="82"/>
      <c r="I82" s="82"/>
      <c r="J82" s="77" t="str">
        <f>_xlfn.IFNA(IF(ISBLANK(B82), "",ROUND(Calc!O99, 1)), "")</f>
        <v/>
      </c>
      <c r="K82" s="77" t="str">
        <f t="shared" si="10"/>
        <v/>
      </c>
      <c r="L82" s="3" t="e">
        <f t="shared" si="8"/>
        <v>#VALUE!</v>
      </c>
      <c r="M82" s="3" t="e">
        <f t="shared" si="9"/>
        <v>#VALUE!</v>
      </c>
      <c r="N82" s="3" t="str">
        <f t="shared" si="11"/>
        <v/>
      </c>
      <c r="O82" s="3" t="str">
        <f t="shared" si="12"/>
        <v/>
      </c>
      <c r="P82" s="2" t="str">
        <f t="shared" si="13"/>
        <v/>
      </c>
      <c r="Q82" s="2" t="str">
        <f t="shared" si="14"/>
        <v/>
      </c>
      <c r="U82" s="1"/>
      <c r="V82" s="4" t="str">
        <f t="shared" si="15"/>
        <v/>
      </c>
      <c r="Y82" s="117" t="str">
        <f>IF(ISBLANK(W82), "", IF(W82&gt;X82, B82, C82))</f>
        <v/>
      </c>
    </row>
    <row r="83" spans="1:25" x14ac:dyDescent="0.45">
      <c r="A83" s="78">
        <f>Schedule!A100</f>
        <v>1</v>
      </c>
      <c r="B83" s="78" t="str">
        <f>IF(ISBLANK(Schedule!C100), "", Schedule!C100)</f>
        <v>LSU</v>
      </c>
      <c r="C83" s="78" t="str">
        <f>IF(ISBLANK(Schedule!D100), "", Schedule!D100)</f>
        <v>USC</v>
      </c>
      <c r="D83" s="80"/>
      <c r="E83" s="79">
        <f>_xlfn.IFNA(IF(ISBLANK(B83),"",VLOOKUP(B83,Elo!$A$2:$C$1048576,MATCH("Current Elo",Elo!$A$1:$D$1,0),FALSE)), "")</f>
        <v>1845.5886357039001</v>
      </c>
      <c r="F83" s="79">
        <f>_xlfn.IFNA(IFERROR(IF(ISBLANK(C83),"",VLOOKUP(C83,Elo!$A$2:$C$1048576,MATCH("Current Elo",Elo!$A$1:$D$1,0),FALSE)), ""), "")</f>
        <v>1685.0569141992501</v>
      </c>
      <c r="G83" s="79">
        <f>_xlfn.IFNA(IF(ISBLANK(B83),"",IF(VLOOKUP(Games!B83,Schedule!$C$2:$G$1048576,MATCH("neutral_site",Schedule!$C$1:$G$1,0),FALSE),0,50)),"")</f>
        <v>0</v>
      </c>
      <c r="H83" s="82"/>
      <c r="I83" s="82"/>
      <c r="J83" s="77" t="str">
        <f>_xlfn.IFNA(IF(ISBLANK(B83), "",ROUND(Calc!O100, 1)), "")</f>
        <v/>
      </c>
      <c r="K83" s="77" t="str">
        <f t="shared" si="10"/>
        <v>USC</v>
      </c>
      <c r="L83" s="3">
        <f t="shared" si="8"/>
        <v>0.71587572891310769</v>
      </c>
      <c r="M83" s="3">
        <f t="shared" si="9"/>
        <v>0.28412427108689225</v>
      </c>
      <c r="N83" s="3" t="str">
        <f t="shared" si="11"/>
        <v>LSU</v>
      </c>
      <c r="O83" s="3">
        <f t="shared" si="12"/>
        <v>0.71587572891310769</v>
      </c>
      <c r="P83" s="2" t="str">
        <f t="shared" si="13"/>
        <v/>
      </c>
      <c r="Q83" s="2" t="str">
        <f t="shared" si="14"/>
        <v/>
      </c>
      <c r="U83" s="1"/>
      <c r="V83" s="4" t="str">
        <f t="shared" si="15"/>
        <v/>
      </c>
      <c r="Y83" s="117" t="str">
        <f>IF(ISBLANK(W83), "", IF(W83&gt;X83, B83, C83))</f>
        <v/>
      </c>
    </row>
    <row r="84" spans="1:25" x14ac:dyDescent="0.45">
      <c r="A84" s="78">
        <f>Schedule!A101</f>
        <v>1</v>
      </c>
      <c r="B84" s="78" t="str">
        <f>IF(ISBLANK(Schedule!C101), "", Schedule!C101)</f>
        <v>Florida State</v>
      </c>
      <c r="C84" s="78" t="str">
        <f>IF(ISBLANK(Schedule!D101), "", Schedule!D101)</f>
        <v>Boston College</v>
      </c>
      <c r="D84" s="80"/>
      <c r="E84" s="79">
        <f>_xlfn.IFNA(IF(ISBLANK(B84),"",VLOOKUP(B84,Elo!$A$2:$C$1048576,MATCH("Current Elo",Elo!$A$1:$D$1,0),FALSE)), "")</f>
        <v>1717.7561294033601</v>
      </c>
      <c r="F84" s="79">
        <f>_xlfn.IFNA(IFERROR(IF(ISBLANK(C84),"",VLOOKUP(C84,Elo!$A$2:$C$1048576,MATCH("Current Elo",Elo!$A$1:$D$1,0),FALSE)), ""), "")</f>
        <v>1475.41673758554</v>
      </c>
      <c r="G84" s="79">
        <f>_xlfn.IFNA(IF(ISBLANK(B84),"",IF(VLOOKUP(Games!B84,Schedule!$C$2:$G$1048576,MATCH("neutral_site",Schedule!$C$1:$G$1,0),FALSE),0,50)),"")</f>
        <v>50</v>
      </c>
      <c r="H84" s="82"/>
      <c r="I84" s="82"/>
      <c r="J84" s="77" t="str">
        <f>_xlfn.IFNA(IF(ISBLANK(B84), "",ROUND(Calc!O101, 1)), "")</f>
        <v/>
      </c>
      <c r="K84" s="77" t="str">
        <f t="shared" si="10"/>
        <v>Boston College</v>
      </c>
      <c r="L84" s="3">
        <f t="shared" si="8"/>
        <v>0.84328033540906755</v>
      </c>
      <c r="M84" s="3">
        <f t="shared" si="9"/>
        <v>0.15671966459093239</v>
      </c>
      <c r="N84" s="3" t="str">
        <f t="shared" si="11"/>
        <v>Florida State</v>
      </c>
      <c r="O84" s="3">
        <f t="shared" si="12"/>
        <v>0.84328033540906755</v>
      </c>
      <c r="P84" s="2" t="str">
        <f t="shared" si="13"/>
        <v/>
      </c>
      <c r="Q84" s="2" t="str">
        <f t="shared" si="14"/>
        <v/>
      </c>
      <c r="U84" s="1"/>
      <c r="V84" s="4" t="str">
        <f t="shared" si="15"/>
        <v/>
      </c>
      <c r="Y84" s="117" t="str">
        <f>IF(ISBLANK(W84), "", IF(W84&gt;X84, B84, C84))</f>
        <v/>
      </c>
    </row>
    <row r="85" spans="1:25" x14ac:dyDescent="0.45">
      <c r="A85" s="78">
        <f>Schedule!A102</f>
        <v>0</v>
      </c>
      <c r="B85" s="78" t="str">
        <f>IF(ISBLANK(Schedule!C102), "", Schedule!C102)</f>
        <v/>
      </c>
      <c r="C85" s="78" t="str">
        <f>IF(ISBLANK(Schedule!D102), "", Schedule!D102)</f>
        <v/>
      </c>
      <c r="D85" s="80"/>
      <c r="E85" s="79" t="str">
        <f>_xlfn.IFNA(IF(ISBLANK(B85),"",VLOOKUP(B85,Elo!$A$2:$C$1048576,MATCH("Current Elo",Elo!$A$1:$D$1,0),FALSE)), "")</f>
        <v/>
      </c>
      <c r="F85" s="79" t="str">
        <f>_xlfn.IFNA(IFERROR(IF(ISBLANK(C85),"",VLOOKUP(C85,Elo!$A$2:$C$1048576,MATCH("Current Elo",Elo!$A$1:$D$1,0),FALSE)), ""), "")</f>
        <v/>
      </c>
      <c r="G85" s="79" t="str">
        <f>_xlfn.IFNA(IF(ISBLANK(B85),"",IF(VLOOKUP(Games!B85,Schedule!$C$2:$G$1048576,MATCH("neutral_site",Schedule!$C$1:$G$1,0),FALSE),0,50)),"")</f>
        <v/>
      </c>
      <c r="H85" s="82"/>
      <c r="I85" s="82"/>
      <c r="J85" s="77" t="str">
        <f>_xlfn.IFNA(IF(ISBLANK(B85), "",ROUND(Calc!O102, 1)), "")</f>
        <v/>
      </c>
      <c r="K85" s="77" t="str">
        <f t="shared" si="10"/>
        <v/>
      </c>
      <c r="L85" s="3" t="e">
        <f t="shared" si="8"/>
        <v>#VALUE!</v>
      </c>
      <c r="M85" s="3" t="e">
        <f t="shared" si="9"/>
        <v>#VALUE!</v>
      </c>
      <c r="N85" s="3" t="str">
        <f t="shared" si="11"/>
        <v/>
      </c>
      <c r="O85" s="3" t="str">
        <f t="shared" si="12"/>
        <v/>
      </c>
      <c r="P85" s="2" t="str">
        <f t="shared" si="13"/>
        <v/>
      </c>
      <c r="Q85" s="2" t="str">
        <f t="shared" si="14"/>
        <v/>
      </c>
      <c r="U85" s="1"/>
      <c r="V85" s="4" t="str">
        <f t="shared" si="15"/>
        <v/>
      </c>
      <c r="Y85" s="117" t="str">
        <f>IF(ISBLANK(W85), "", IF(W85&gt;X85, B85, C85))</f>
        <v/>
      </c>
    </row>
    <row r="86" spans="1:25" x14ac:dyDescent="0.45">
      <c r="A86" s="78">
        <f>Schedule!A103</f>
        <v>0</v>
      </c>
      <c r="B86" s="78" t="str">
        <f>IF(ISBLANK(Schedule!C103), "", Schedule!C103)</f>
        <v/>
      </c>
      <c r="C86" s="78" t="str">
        <f>IF(ISBLANK(Schedule!D103), "", Schedule!D103)</f>
        <v/>
      </c>
      <c r="D86" s="80"/>
      <c r="E86" s="79" t="str">
        <f>_xlfn.IFNA(IF(ISBLANK(B86),"",VLOOKUP(B86,Elo!$A$2:$C$1048576,MATCH("Current Elo",Elo!$A$1:$D$1,0),FALSE)), "")</f>
        <v/>
      </c>
      <c r="F86" s="79" t="str">
        <f>_xlfn.IFNA(IFERROR(IF(ISBLANK(C86),"",VLOOKUP(C86,Elo!$A$2:$C$1048576,MATCH("Current Elo",Elo!$A$1:$D$1,0),FALSE)), ""), "")</f>
        <v/>
      </c>
      <c r="G86" s="79" t="str">
        <f>_xlfn.IFNA(IF(ISBLANK(B86),"",IF(VLOOKUP(Games!B86,Schedule!$C$2:$G$1048576,MATCH("neutral_site",Schedule!$C$1:$G$1,0),FALSE),0,50)),"")</f>
        <v/>
      </c>
      <c r="H86" s="82"/>
      <c r="I86" s="82"/>
      <c r="J86" s="77" t="str">
        <f>_xlfn.IFNA(IF(ISBLANK(B86), "",ROUND(Calc!O103, 1)), "")</f>
        <v/>
      </c>
      <c r="K86" s="77" t="str">
        <f t="shared" si="10"/>
        <v/>
      </c>
      <c r="L86" s="3" t="e">
        <f t="shared" si="8"/>
        <v>#VALUE!</v>
      </c>
      <c r="M86" s="3" t="e">
        <f t="shared" si="9"/>
        <v>#VALUE!</v>
      </c>
      <c r="N86" s="3" t="str">
        <f t="shared" si="11"/>
        <v/>
      </c>
      <c r="O86" s="3" t="str">
        <f t="shared" si="12"/>
        <v/>
      </c>
      <c r="P86" s="2" t="str">
        <f t="shared" si="13"/>
        <v/>
      </c>
      <c r="Q86" s="2" t="str">
        <f t="shared" si="14"/>
        <v/>
      </c>
      <c r="U86" s="1"/>
      <c r="V86" s="4" t="str">
        <f t="shared" si="15"/>
        <v/>
      </c>
      <c r="Y86" s="117" t="str">
        <f>IF(ISBLANK(W86), "", IF(W86&gt;X86, B86, C86))</f>
        <v/>
      </c>
    </row>
    <row r="87" spans="1:25" x14ac:dyDescent="0.45">
      <c r="A87" s="78">
        <f>Schedule!A104</f>
        <v>0</v>
      </c>
      <c r="B87" s="78" t="str">
        <f>IF(ISBLANK(Schedule!C104), "", Schedule!C104)</f>
        <v/>
      </c>
      <c r="C87" s="78" t="str">
        <f>IF(ISBLANK(Schedule!D104), "", Schedule!D104)</f>
        <v/>
      </c>
      <c r="D87" s="80"/>
      <c r="E87" s="79" t="str">
        <f>_xlfn.IFNA(IF(ISBLANK(B87),"",VLOOKUP(B87,Elo!$A$2:$C$1048576,MATCH("Current Elo",Elo!$A$1:$D$1,0),FALSE)), "")</f>
        <v/>
      </c>
      <c r="F87" s="79" t="str">
        <f>_xlfn.IFNA(IFERROR(IF(ISBLANK(C87),"",VLOOKUP(C87,Elo!$A$2:$C$1048576,MATCH("Current Elo",Elo!$A$1:$D$1,0),FALSE)), ""), "")</f>
        <v/>
      </c>
      <c r="G87" s="79" t="str">
        <f>_xlfn.IFNA(IF(ISBLANK(B87),"",IF(VLOOKUP(Games!B87,Schedule!$C$2:$G$1048576,MATCH("neutral_site",Schedule!$C$1:$G$1,0),FALSE),0,50)),"")</f>
        <v/>
      </c>
      <c r="H87" s="82"/>
      <c r="I87" s="82"/>
      <c r="J87" s="77" t="str">
        <f>_xlfn.IFNA(IF(ISBLANK(B87), "",ROUND(Calc!O104, 1)), "")</f>
        <v/>
      </c>
      <c r="K87" s="77" t="str">
        <f t="shared" si="10"/>
        <v/>
      </c>
      <c r="L87" s="3" t="e">
        <f t="shared" si="8"/>
        <v>#VALUE!</v>
      </c>
      <c r="M87" s="3" t="e">
        <f t="shared" si="9"/>
        <v>#VALUE!</v>
      </c>
      <c r="N87" s="3" t="str">
        <f t="shared" si="11"/>
        <v/>
      </c>
      <c r="O87" s="3" t="str">
        <f t="shared" si="12"/>
        <v/>
      </c>
      <c r="P87" s="2" t="str">
        <f t="shared" si="13"/>
        <v/>
      </c>
      <c r="Q87" s="2" t="str">
        <f t="shared" si="14"/>
        <v/>
      </c>
      <c r="U87" s="1"/>
      <c r="V87" s="4" t="str">
        <f t="shared" si="15"/>
        <v/>
      </c>
      <c r="Y87" s="117" t="str">
        <f>IF(ISBLANK(W87), "", IF(W87&gt;X87, B87, C87))</f>
        <v/>
      </c>
    </row>
    <row r="88" spans="1:25" x14ac:dyDescent="0.45">
      <c r="A88" s="78">
        <f>Schedule!A105</f>
        <v>0</v>
      </c>
      <c r="B88" s="78" t="str">
        <f>IF(ISBLANK(Schedule!C105), "", Schedule!C105)</f>
        <v/>
      </c>
      <c r="C88" s="78" t="str">
        <f>IF(ISBLANK(Schedule!D105), "", Schedule!D105)</f>
        <v/>
      </c>
      <c r="D88" s="80"/>
      <c r="E88" s="79" t="str">
        <f>_xlfn.IFNA(IF(ISBLANK(B88),"",VLOOKUP(B88,Elo!$A$2:$C$1048576,MATCH("Current Elo",Elo!$A$1:$D$1,0),FALSE)), "")</f>
        <v/>
      </c>
      <c r="F88" s="79" t="str">
        <f>_xlfn.IFNA(IFERROR(IF(ISBLANK(C88),"",VLOOKUP(C88,Elo!$A$2:$C$1048576,MATCH("Current Elo",Elo!$A$1:$D$1,0),FALSE)), ""), "")</f>
        <v/>
      </c>
      <c r="G88" s="79" t="str">
        <f>_xlfn.IFNA(IF(ISBLANK(B88),"",IF(VLOOKUP(Games!B88,Schedule!$C$2:$G$1048576,MATCH("neutral_site",Schedule!$C$1:$G$1,0),FALSE),0,50)),"")</f>
        <v/>
      </c>
      <c r="H88" s="82"/>
      <c r="I88" s="82"/>
      <c r="J88" s="77" t="str">
        <f>_xlfn.IFNA(IF(ISBLANK(B88), "",ROUND(Calc!O105, 1)), "")</f>
        <v/>
      </c>
      <c r="K88" s="77" t="str">
        <f t="shared" si="10"/>
        <v/>
      </c>
      <c r="L88" s="3" t="e">
        <f t="shared" si="8"/>
        <v>#VALUE!</v>
      </c>
      <c r="M88" s="3" t="e">
        <f t="shared" si="9"/>
        <v>#VALUE!</v>
      </c>
      <c r="N88" s="3" t="str">
        <f t="shared" si="11"/>
        <v/>
      </c>
      <c r="O88" s="3" t="str">
        <f t="shared" si="12"/>
        <v/>
      </c>
      <c r="P88" s="2" t="str">
        <f t="shared" si="13"/>
        <v/>
      </c>
      <c r="Q88" s="2" t="str">
        <f t="shared" si="14"/>
        <v/>
      </c>
      <c r="U88" s="1"/>
      <c r="V88" s="4" t="str">
        <f t="shared" si="15"/>
        <v/>
      </c>
      <c r="Y88" s="117" t="str">
        <f>IF(ISBLANK(W88), "", IF(W88&gt;X88, B88, C88))</f>
        <v/>
      </c>
    </row>
    <row r="89" spans="1:25" x14ac:dyDescent="0.45">
      <c r="A89" s="78">
        <f>Schedule!A106</f>
        <v>0</v>
      </c>
      <c r="B89" s="78" t="str">
        <f>IF(ISBLANK(Schedule!C106), "", Schedule!C106)</f>
        <v/>
      </c>
      <c r="C89" s="78" t="str">
        <f>IF(ISBLANK(Schedule!D106), "", Schedule!D106)</f>
        <v/>
      </c>
      <c r="D89" s="80"/>
      <c r="E89" s="79" t="str">
        <f>_xlfn.IFNA(IF(ISBLANK(B89),"",VLOOKUP(B89,Elo!$A$2:$C$1048576,MATCH("Current Elo",Elo!$A$1:$D$1,0),FALSE)), "")</f>
        <v/>
      </c>
      <c r="F89" s="79" t="str">
        <f>_xlfn.IFNA(IFERROR(IF(ISBLANK(C89),"",VLOOKUP(C89,Elo!$A$2:$C$1048576,MATCH("Current Elo",Elo!$A$1:$D$1,0),FALSE)), ""), "")</f>
        <v/>
      </c>
      <c r="G89" s="79" t="str">
        <f>_xlfn.IFNA(IF(ISBLANK(B89),"",IF(VLOOKUP(Games!B89,Schedule!$C$2:$G$1048576,MATCH("neutral_site",Schedule!$C$1:$G$1,0),FALSE),0,50)),"")</f>
        <v/>
      </c>
      <c r="H89" s="82"/>
      <c r="I89" s="82"/>
      <c r="J89" s="77" t="str">
        <f>_xlfn.IFNA(IF(ISBLANK(B89), "",ROUND(Calc!O106, 1)), "")</f>
        <v/>
      </c>
      <c r="K89" s="77" t="str">
        <f t="shared" si="10"/>
        <v/>
      </c>
      <c r="L89" s="3" t="e">
        <f t="shared" si="8"/>
        <v>#VALUE!</v>
      </c>
      <c r="M89" s="3" t="e">
        <f t="shared" si="9"/>
        <v>#VALUE!</v>
      </c>
      <c r="N89" s="3" t="str">
        <f t="shared" si="11"/>
        <v/>
      </c>
      <c r="O89" s="3" t="str">
        <f t="shared" si="12"/>
        <v/>
      </c>
      <c r="P89" s="2" t="str">
        <f t="shared" si="13"/>
        <v/>
      </c>
      <c r="Q89" s="2" t="str">
        <f t="shared" si="14"/>
        <v/>
      </c>
      <c r="U89" s="1"/>
      <c r="V89" s="4" t="str">
        <f t="shared" si="15"/>
        <v/>
      </c>
      <c r="Y89" s="117" t="str">
        <f>IF(ISBLANK(W89), "", IF(W89&gt;X89, B89, C89))</f>
        <v/>
      </c>
    </row>
    <row r="90" spans="1:25" x14ac:dyDescent="0.45">
      <c r="A90" s="78">
        <f>Schedule!A107</f>
        <v>0</v>
      </c>
      <c r="B90" s="78" t="str">
        <f>IF(ISBLANK(Schedule!C107), "", Schedule!C107)</f>
        <v/>
      </c>
      <c r="C90" s="78" t="str">
        <f>IF(ISBLANK(Schedule!D107), "", Schedule!D107)</f>
        <v/>
      </c>
      <c r="D90" s="80"/>
      <c r="E90" s="79" t="str">
        <f>_xlfn.IFNA(IF(ISBLANK(B90),"",VLOOKUP(B90,Elo!$A$2:$C$1048576,MATCH("Current Elo",Elo!$A$1:$D$1,0),FALSE)), "")</f>
        <v/>
      </c>
      <c r="F90" s="79" t="str">
        <f>_xlfn.IFNA(IFERROR(IF(ISBLANK(C90),"",VLOOKUP(C90,Elo!$A$2:$C$1048576,MATCH("Current Elo",Elo!$A$1:$D$1,0),FALSE)), ""), "")</f>
        <v/>
      </c>
      <c r="G90" s="79" t="str">
        <f>_xlfn.IFNA(IF(ISBLANK(B90),"",IF(VLOOKUP(Games!B90,Schedule!$C$2:$G$1048576,MATCH("neutral_site",Schedule!$C$1:$G$1,0),FALSE),0,50)),"")</f>
        <v/>
      </c>
      <c r="H90" s="82"/>
      <c r="I90" s="82"/>
      <c r="J90" s="77" t="str">
        <f>_xlfn.IFNA(IF(ISBLANK(B90), "",ROUND(Calc!O107, 1)), "")</f>
        <v/>
      </c>
      <c r="K90" s="77" t="str">
        <f t="shared" si="10"/>
        <v/>
      </c>
      <c r="L90" s="3" t="e">
        <f t="shared" si="8"/>
        <v>#VALUE!</v>
      </c>
      <c r="M90" s="3" t="e">
        <f t="shared" si="9"/>
        <v>#VALUE!</v>
      </c>
      <c r="N90" s="3" t="str">
        <f t="shared" si="11"/>
        <v/>
      </c>
      <c r="O90" s="3" t="str">
        <f t="shared" si="12"/>
        <v/>
      </c>
      <c r="P90" s="2" t="str">
        <f t="shared" si="13"/>
        <v/>
      </c>
      <c r="Q90" s="2" t="str">
        <f t="shared" si="14"/>
        <v/>
      </c>
      <c r="U90" s="1"/>
      <c r="V90" s="4" t="str">
        <f t="shared" si="15"/>
        <v/>
      </c>
      <c r="Y90" s="117" t="str">
        <f>IF(ISBLANK(W90), "", IF(W90&gt;X90, B90, C90))</f>
        <v/>
      </c>
    </row>
    <row r="91" spans="1:25" x14ac:dyDescent="0.45">
      <c r="A91" s="78">
        <f>Schedule!A108</f>
        <v>0</v>
      </c>
      <c r="B91" s="78" t="str">
        <f>IF(ISBLANK(Schedule!C108), "", Schedule!C108)</f>
        <v/>
      </c>
      <c r="C91" s="78" t="str">
        <f>IF(ISBLANK(Schedule!D108), "", Schedule!D108)</f>
        <v/>
      </c>
      <c r="D91" s="80"/>
      <c r="E91" s="79" t="str">
        <f>_xlfn.IFNA(IF(ISBLANK(B91),"",VLOOKUP(B91,Elo!$A$2:$C$1048576,MATCH("Current Elo",Elo!$A$1:$D$1,0),FALSE)), "")</f>
        <v/>
      </c>
      <c r="F91" s="79" t="str">
        <f>_xlfn.IFNA(IFERROR(IF(ISBLANK(C91),"",VLOOKUP(C91,Elo!$A$2:$C$1048576,MATCH("Current Elo",Elo!$A$1:$D$1,0),FALSE)), ""), "")</f>
        <v/>
      </c>
      <c r="G91" s="79" t="str">
        <f>_xlfn.IFNA(IF(ISBLANK(B91),"",IF(VLOOKUP(Games!B91,Schedule!$C$2:$G$1048576,MATCH("neutral_site",Schedule!$C$1:$G$1,0),FALSE),0,50)),"")</f>
        <v/>
      </c>
      <c r="H91" s="82"/>
      <c r="I91" s="82"/>
      <c r="J91" s="77" t="str">
        <f>_xlfn.IFNA(IF(ISBLANK(B91), "",ROUND(Calc!O108, 1)), "")</f>
        <v/>
      </c>
      <c r="K91" s="77" t="str">
        <f t="shared" si="10"/>
        <v/>
      </c>
      <c r="L91" s="3" t="e">
        <f t="shared" si="8"/>
        <v>#VALUE!</v>
      </c>
      <c r="M91" s="3" t="e">
        <f t="shared" si="9"/>
        <v>#VALUE!</v>
      </c>
      <c r="N91" s="3" t="str">
        <f t="shared" si="11"/>
        <v/>
      </c>
      <c r="O91" s="3" t="str">
        <f t="shared" si="12"/>
        <v/>
      </c>
      <c r="P91" s="2" t="str">
        <f t="shared" si="13"/>
        <v/>
      </c>
      <c r="Q91" s="2" t="str">
        <f t="shared" si="14"/>
        <v/>
      </c>
      <c r="U91" s="1"/>
      <c r="V91" s="4" t="str">
        <f t="shared" si="15"/>
        <v/>
      </c>
      <c r="Y91" s="117" t="str">
        <f>IF(ISBLANK(W91), "", IF(W91&gt;X91, B91, C91))</f>
        <v/>
      </c>
    </row>
    <row r="92" spans="1:25" x14ac:dyDescent="0.45">
      <c r="A92" s="78">
        <f>Schedule!A109</f>
        <v>0</v>
      </c>
      <c r="B92" s="78" t="str">
        <f>IF(ISBLANK(Schedule!C109), "", Schedule!C109)</f>
        <v/>
      </c>
      <c r="C92" s="78" t="str">
        <f>IF(ISBLANK(Schedule!D109), "", Schedule!D109)</f>
        <v/>
      </c>
      <c r="D92" s="80"/>
      <c r="E92" s="79" t="str">
        <f>_xlfn.IFNA(IF(ISBLANK(B92),"",VLOOKUP(B92,Elo!$A$2:$C$1048576,MATCH("Current Elo",Elo!$A$1:$D$1,0),FALSE)), "")</f>
        <v/>
      </c>
      <c r="F92" s="79" t="str">
        <f>_xlfn.IFNA(IFERROR(IF(ISBLANK(C92),"",VLOOKUP(C92,Elo!$A$2:$C$1048576,MATCH("Current Elo",Elo!$A$1:$D$1,0),FALSE)), ""), "")</f>
        <v/>
      </c>
      <c r="G92" s="79" t="str">
        <f>_xlfn.IFNA(IF(ISBLANK(B92),"",IF(VLOOKUP(Games!B92,Schedule!$C$2:$G$1048576,MATCH("neutral_site",Schedule!$C$1:$G$1,0),FALSE),0,50)),"")</f>
        <v/>
      </c>
      <c r="H92" s="82"/>
      <c r="I92" s="82"/>
      <c r="J92" s="77" t="str">
        <f>_xlfn.IFNA(IF(ISBLANK(B92), "",ROUND(Calc!O109, 1)), "")</f>
        <v/>
      </c>
      <c r="K92" s="77" t="str">
        <f t="shared" si="10"/>
        <v/>
      </c>
      <c r="L92" s="3" t="e">
        <f t="shared" si="8"/>
        <v>#VALUE!</v>
      </c>
      <c r="M92" s="3" t="e">
        <f t="shared" si="9"/>
        <v>#VALUE!</v>
      </c>
      <c r="N92" s="3" t="str">
        <f t="shared" si="11"/>
        <v/>
      </c>
      <c r="O92" s="3" t="str">
        <f t="shared" si="12"/>
        <v/>
      </c>
      <c r="P92" s="2" t="str">
        <f t="shared" si="13"/>
        <v/>
      </c>
      <c r="Q92" s="2" t="str">
        <f t="shared" si="14"/>
        <v/>
      </c>
      <c r="U92" s="1"/>
      <c r="V92" s="4" t="str">
        <f t="shared" si="15"/>
        <v/>
      </c>
      <c r="Y92" s="117" t="str">
        <f>IF(ISBLANK(W92), "", IF(W92&gt;X92, B92, C92))</f>
        <v/>
      </c>
    </row>
    <row r="93" spans="1:25" x14ac:dyDescent="0.45">
      <c r="A93" s="78">
        <f>Schedule!A110</f>
        <v>0</v>
      </c>
      <c r="B93" s="78" t="str">
        <f>IF(ISBLANK(Schedule!C110), "", Schedule!C110)</f>
        <v/>
      </c>
      <c r="C93" s="78" t="str">
        <f>IF(ISBLANK(Schedule!D110), "", Schedule!D110)</f>
        <v/>
      </c>
      <c r="D93" s="80"/>
      <c r="E93" s="79" t="str">
        <f>_xlfn.IFNA(IF(ISBLANK(B93),"",VLOOKUP(B93,Elo!$A$2:$C$1048576,MATCH("Current Elo",Elo!$A$1:$D$1,0),FALSE)), "")</f>
        <v/>
      </c>
      <c r="F93" s="79" t="str">
        <f>_xlfn.IFNA(IFERROR(IF(ISBLANK(C93),"",VLOOKUP(C93,Elo!$A$2:$C$1048576,MATCH("Current Elo",Elo!$A$1:$D$1,0),FALSE)), ""), "")</f>
        <v/>
      </c>
      <c r="G93" s="79" t="str">
        <f>_xlfn.IFNA(IF(ISBLANK(B93),"",IF(VLOOKUP(Games!B93,Schedule!$C$2:$G$1048576,MATCH("neutral_site",Schedule!$C$1:$G$1,0),FALSE),0,50)),"")</f>
        <v/>
      </c>
      <c r="H93" s="82"/>
      <c r="I93" s="82"/>
      <c r="J93" s="77" t="str">
        <f>_xlfn.IFNA(IF(ISBLANK(B93), "",ROUND(Calc!O110, 1)), "")</f>
        <v/>
      </c>
      <c r="K93" s="77" t="str">
        <f t="shared" si="10"/>
        <v/>
      </c>
      <c r="L93" s="3" t="e">
        <f t="shared" si="8"/>
        <v>#VALUE!</v>
      </c>
      <c r="M93" s="3" t="e">
        <f t="shared" si="9"/>
        <v>#VALUE!</v>
      </c>
      <c r="N93" s="3" t="str">
        <f t="shared" si="11"/>
        <v/>
      </c>
      <c r="O93" s="3" t="str">
        <f t="shared" si="12"/>
        <v/>
      </c>
      <c r="P93" s="2" t="str">
        <f t="shared" si="13"/>
        <v/>
      </c>
      <c r="Q93" s="2" t="str">
        <f t="shared" si="14"/>
        <v/>
      </c>
      <c r="U93" s="1"/>
      <c r="V93" s="4" t="str">
        <f t="shared" si="15"/>
        <v/>
      </c>
      <c r="Y93" s="117" t="str">
        <f>IF(ISBLANK(W93), "", IF(W93&gt;X93, B93, C93))</f>
        <v/>
      </c>
    </row>
    <row r="94" spans="1:25" x14ac:dyDescent="0.45">
      <c r="A94" s="78">
        <f>Schedule!A111</f>
        <v>0</v>
      </c>
      <c r="B94" s="78" t="str">
        <f>IF(ISBLANK(Schedule!C111), "", Schedule!C111)</f>
        <v/>
      </c>
      <c r="C94" s="78" t="str">
        <f>IF(ISBLANK(Schedule!D111), "", Schedule!D111)</f>
        <v/>
      </c>
      <c r="D94" s="80"/>
      <c r="E94" s="79" t="str">
        <f>_xlfn.IFNA(IF(ISBLANK(B94),"",VLOOKUP(B94,Elo!$A$2:$C$1048576,MATCH("Current Elo",Elo!$A$1:$D$1,0),FALSE)), "")</f>
        <v/>
      </c>
      <c r="F94" s="79" t="str">
        <f>_xlfn.IFNA(IFERROR(IF(ISBLANK(C94),"",VLOOKUP(C94,Elo!$A$2:$C$1048576,MATCH("Current Elo",Elo!$A$1:$D$1,0),FALSE)), ""), "")</f>
        <v/>
      </c>
      <c r="G94" s="79" t="str">
        <f>_xlfn.IFNA(IF(ISBLANK(B94),"",IF(VLOOKUP(Games!B94,Schedule!$C$2:$G$1048576,MATCH("neutral_site",Schedule!$C$1:$G$1,0),FALSE),0,50)),"")</f>
        <v/>
      </c>
      <c r="H94" s="82"/>
      <c r="I94" s="82"/>
      <c r="J94" s="77" t="str">
        <f>_xlfn.IFNA(IF(ISBLANK(B94), "",ROUND(Calc!O111, 1)), "")</f>
        <v/>
      </c>
      <c r="K94" s="77" t="str">
        <f t="shared" si="10"/>
        <v/>
      </c>
      <c r="L94" s="3" t="e">
        <f t="shared" si="8"/>
        <v>#VALUE!</v>
      </c>
      <c r="M94" s="3" t="e">
        <f t="shared" si="9"/>
        <v>#VALUE!</v>
      </c>
      <c r="N94" s="3" t="str">
        <f t="shared" si="11"/>
        <v/>
      </c>
      <c r="O94" s="3" t="str">
        <f t="shared" si="12"/>
        <v/>
      </c>
      <c r="P94" s="2" t="str">
        <f t="shared" si="13"/>
        <v/>
      </c>
      <c r="Q94" s="2" t="str">
        <f t="shared" si="14"/>
        <v/>
      </c>
      <c r="U94" s="1"/>
      <c r="V94" s="4" t="str">
        <f t="shared" si="15"/>
        <v/>
      </c>
      <c r="Y94" s="117" t="str">
        <f>IF(ISBLANK(W94), "", IF(W94&gt;X94, B94, C94))</f>
        <v/>
      </c>
    </row>
    <row r="95" spans="1:25" x14ac:dyDescent="0.45">
      <c r="A95" s="78">
        <f>Schedule!A112</f>
        <v>0</v>
      </c>
      <c r="B95" s="78" t="str">
        <f>IF(ISBLANK(Schedule!C112), "", Schedule!C112)</f>
        <v/>
      </c>
      <c r="C95" s="78" t="str">
        <f>IF(ISBLANK(Schedule!D112), "", Schedule!D112)</f>
        <v/>
      </c>
      <c r="D95" s="80"/>
      <c r="E95" s="79" t="str">
        <f>_xlfn.IFNA(IF(ISBLANK(B95),"",VLOOKUP(B95,Elo!$A$2:$C$1048576,MATCH("Current Elo",Elo!$A$1:$D$1,0),FALSE)), "")</f>
        <v/>
      </c>
      <c r="F95" s="79" t="str">
        <f>_xlfn.IFNA(IFERROR(IF(ISBLANK(C95),"",VLOOKUP(C95,Elo!$A$2:$C$1048576,MATCH("Current Elo",Elo!$A$1:$D$1,0),FALSE)), ""), "")</f>
        <v/>
      </c>
      <c r="G95" s="79" t="str">
        <f>_xlfn.IFNA(IF(ISBLANK(B95),"",IF(VLOOKUP(Games!B95,Schedule!$C$2:$G$1048576,MATCH("neutral_site",Schedule!$C$1:$G$1,0),FALSE),0,50)),"")</f>
        <v/>
      </c>
      <c r="H95" s="82"/>
      <c r="I95" s="82"/>
      <c r="J95" s="77" t="str">
        <f>_xlfn.IFNA(IF(ISBLANK(B95), "",ROUND(Calc!O112, 1)), "")</f>
        <v/>
      </c>
      <c r="K95" s="77" t="str">
        <f t="shared" si="10"/>
        <v/>
      </c>
      <c r="L95" s="3" t="e">
        <f t="shared" si="8"/>
        <v>#VALUE!</v>
      </c>
      <c r="M95" s="3" t="e">
        <f t="shared" si="9"/>
        <v>#VALUE!</v>
      </c>
      <c r="N95" s="3" t="str">
        <f t="shared" si="11"/>
        <v/>
      </c>
      <c r="O95" s="3" t="str">
        <f t="shared" si="12"/>
        <v/>
      </c>
      <c r="P95" s="2" t="str">
        <f t="shared" si="13"/>
        <v/>
      </c>
      <c r="Q95" s="2" t="str">
        <f t="shared" si="14"/>
        <v/>
      </c>
      <c r="U95" s="1"/>
      <c r="V95" s="4" t="str">
        <f t="shared" si="15"/>
        <v/>
      </c>
      <c r="Y95" s="117" t="str">
        <f>IF(ISBLANK(W95), "", IF(W95&gt;X95, B95, C95))</f>
        <v/>
      </c>
    </row>
    <row r="96" spans="1:25" x14ac:dyDescent="0.45">
      <c r="A96" s="78">
        <f>Schedule!A113</f>
        <v>0</v>
      </c>
      <c r="B96" s="78" t="str">
        <f>IF(ISBLANK(Schedule!C113), "", Schedule!C113)</f>
        <v/>
      </c>
      <c r="C96" s="78" t="str">
        <f>IF(ISBLANK(Schedule!D113), "", Schedule!D113)</f>
        <v/>
      </c>
      <c r="D96" s="80"/>
      <c r="E96" s="79" t="str">
        <f>_xlfn.IFNA(IF(ISBLANK(B96),"",VLOOKUP(B96,Elo!$A$2:$C$1048576,MATCH("Current Elo",Elo!$A$1:$D$1,0),FALSE)), "")</f>
        <v/>
      </c>
      <c r="F96" s="79" t="str">
        <f>_xlfn.IFNA(IFERROR(IF(ISBLANK(C96),"",VLOOKUP(C96,Elo!$A$2:$C$1048576,MATCH("Current Elo",Elo!$A$1:$D$1,0),FALSE)), ""), "")</f>
        <v/>
      </c>
      <c r="G96" s="79" t="str">
        <f>_xlfn.IFNA(IF(ISBLANK(B96),"",IF(VLOOKUP(Games!B96,Schedule!$C$2:$G$1048576,MATCH("neutral_site",Schedule!$C$1:$G$1,0),FALSE),0,50)),"")</f>
        <v/>
      </c>
      <c r="H96" s="82"/>
      <c r="I96" s="82"/>
      <c r="J96" s="77" t="str">
        <f>_xlfn.IFNA(IF(ISBLANK(B96), "",ROUND(Calc!O113, 1)), "")</f>
        <v/>
      </c>
      <c r="K96" s="77" t="str">
        <f t="shared" si="10"/>
        <v/>
      </c>
      <c r="L96" s="3" t="e">
        <f t="shared" si="8"/>
        <v>#VALUE!</v>
      </c>
      <c r="M96" s="3" t="e">
        <f t="shared" si="9"/>
        <v>#VALUE!</v>
      </c>
      <c r="N96" s="3" t="str">
        <f t="shared" si="11"/>
        <v/>
      </c>
      <c r="O96" s="3" t="str">
        <f t="shared" si="12"/>
        <v/>
      </c>
      <c r="P96" s="2" t="str">
        <f t="shared" si="13"/>
        <v/>
      </c>
      <c r="Q96" s="2" t="str">
        <f t="shared" si="14"/>
        <v/>
      </c>
      <c r="U96" s="1"/>
      <c r="V96" s="4" t="str">
        <f t="shared" si="15"/>
        <v/>
      </c>
      <c r="Y96" s="117" t="str">
        <f>IF(ISBLANK(W96), "", IF(W96&gt;X96, B96, C96))</f>
        <v/>
      </c>
    </row>
    <row r="97" spans="1:25" x14ac:dyDescent="0.45">
      <c r="A97" s="78">
        <f>Schedule!A114</f>
        <v>0</v>
      </c>
      <c r="B97" s="78" t="str">
        <f>IF(ISBLANK(Schedule!C114), "", Schedule!C114)</f>
        <v/>
      </c>
      <c r="C97" s="78" t="str">
        <f>IF(ISBLANK(Schedule!D114), "", Schedule!D114)</f>
        <v/>
      </c>
      <c r="D97" s="80"/>
      <c r="E97" s="79" t="str">
        <f>_xlfn.IFNA(IF(ISBLANK(B97),"",VLOOKUP(B97,Elo!$A$2:$C$1048576,MATCH("Current Elo",Elo!$A$1:$D$1,0),FALSE)), "")</f>
        <v/>
      </c>
      <c r="F97" s="79" t="str">
        <f>_xlfn.IFNA(IFERROR(IF(ISBLANK(C97),"",VLOOKUP(C97,Elo!$A$2:$C$1048576,MATCH("Current Elo",Elo!$A$1:$D$1,0),FALSE)), ""), "")</f>
        <v/>
      </c>
      <c r="G97" s="79" t="str">
        <f>_xlfn.IFNA(IF(ISBLANK(B97),"",IF(VLOOKUP(Games!B97,Schedule!$C$2:$G$1048576,MATCH("neutral_site",Schedule!$C$1:$G$1,0),FALSE),0,50)),"")</f>
        <v/>
      </c>
      <c r="H97" s="82"/>
      <c r="I97" s="82"/>
      <c r="J97" s="77" t="str">
        <f>_xlfn.IFNA(IF(ISBLANK(B97), "",ROUND(Calc!O114, 1)), "")</f>
        <v/>
      </c>
      <c r="K97" s="77" t="str">
        <f t="shared" si="10"/>
        <v/>
      </c>
      <c r="L97" s="3" t="e">
        <f t="shared" si="8"/>
        <v>#VALUE!</v>
      </c>
      <c r="M97" s="3" t="e">
        <f t="shared" si="9"/>
        <v>#VALUE!</v>
      </c>
      <c r="N97" s="3" t="str">
        <f t="shared" si="11"/>
        <v/>
      </c>
      <c r="O97" s="3" t="str">
        <f t="shared" si="12"/>
        <v/>
      </c>
      <c r="P97" s="2" t="str">
        <f t="shared" si="13"/>
        <v/>
      </c>
      <c r="Q97" s="2" t="str">
        <f t="shared" si="14"/>
        <v/>
      </c>
      <c r="U97" s="1"/>
      <c r="V97" s="4" t="str">
        <f t="shared" si="15"/>
        <v/>
      </c>
      <c r="Y97" s="117" t="str">
        <f>IF(ISBLANK(W97), "", IF(W97&gt;X97, B97, C97))</f>
        <v/>
      </c>
    </row>
    <row r="98" spans="1:25" x14ac:dyDescent="0.45">
      <c r="A98" s="78">
        <f>Schedule!A115</f>
        <v>0</v>
      </c>
      <c r="B98" s="78" t="str">
        <f>IF(ISBLANK(Schedule!C115), "", Schedule!C115)</f>
        <v/>
      </c>
      <c r="C98" s="78" t="str">
        <f>IF(ISBLANK(Schedule!D115), "", Schedule!D115)</f>
        <v/>
      </c>
      <c r="D98" s="80"/>
      <c r="E98" s="79" t="str">
        <f>_xlfn.IFNA(IF(ISBLANK(B98),"",VLOOKUP(B98,Elo!$A$2:$C$1048576,MATCH("Current Elo",Elo!$A$1:$D$1,0),FALSE)), "")</f>
        <v/>
      </c>
      <c r="F98" s="79" t="str">
        <f>_xlfn.IFNA(IFERROR(IF(ISBLANK(C98),"",VLOOKUP(C98,Elo!$A$2:$C$1048576,MATCH("Current Elo",Elo!$A$1:$D$1,0),FALSE)), ""), "")</f>
        <v/>
      </c>
      <c r="G98" s="79" t="str">
        <f>_xlfn.IFNA(IF(ISBLANK(B98),"",IF(VLOOKUP(Games!B98,Schedule!$C$2:$G$1048576,MATCH("neutral_site",Schedule!$C$1:$G$1,0),FALSE),0,50)),"")</f>
        <v/>
      </c>
      <c r="H98" s="82"/>
      <c r="I98" s="82"/>
      <c r="J98" s="77" t="str">
        <f>_xlfn.IFNA(IF(ISBLANK(B98), "",ROUND(Calc!O115, 1)), "")</f>
        <v/>
      </c>
      <c r="K98" s="77" t="str">
        <f t="shared" si="10"/>
        <v/>
      </c>
      <c r="L98" s="3" t="e">
        <f t="shared" si="8"/>
        <v>#VALUE!</v>
      </c>
      <c r="M98" s="3" t="e">
        <f t="shared" si="9"/>
        <v>#VALUE!</v>
      </c>
      <c r="N98" s="3" t="str">
        <f t="shared" si="11"/>
        <v/>
      </c>
      <c r="O98" s="3" t="str">
        <f t="shared" si="12"/>
        <v/>
      </c>
      <c r="P98" s="2" t="str">
        <f t="shared" si="13"/>
        <v/>
      </c>
      <c r="Q98" s="2" t="str">
        <f t="shared" si="14"/>
        <v/>
      </c>
      <c r="U98" s="1"/>
      <c r="V98" s="4" t="str">
        <f t="shared" si="15"/>
        <v/>
      </c>
      <c r="Y98" s="117" t="str">
        <f>IF(ISBLANK(W98), "", IF(W98&gt;X98, B98, C98))</f>
        <v/>
      </c>
    </row>
    <row r="99" spans="1:25" x14ac:dyDescent="0.45">
      <c r="A99" s="78">
        <f>Schedule!A116</f>
        <v>0</v>
      </c>
      <c r="B99" s="78" t="str">
        <f>IF(ISBLANK(Schedule!C116), "", Schedule!C116)</f>
        <v/>
      </c>
      <c r="C99" s="78" t="str">
        <f>IF(ISBLANK(Schedule!D116), "", Schedule!D116)</f>
        <v/>
      </c>
      <c r="D99" s="80"/>
      <c r="E99" s="79" t="str">
        <f>_xlfn.IFNA(IF(ISBLANK(B99),"",VLOOKUP(B99,Elo!$A$2:$C$1048576,MATCH("Current Elo",Elo!$A$1:$D$1,0),FALSE)), "")</f>
        <v/>
      </c>
      <c r="F99" s="79" t="str">
        <f>_xlfn.IFNA(IFERROR(IF(ISBLANK(C99),"",VLOOKUP(C99,Elo!$A$2:$C$1048576,MATCH("Current Elo",Elo!$A$1:$D$1,0),FALSE)), ""), "")</f>
        <v/>
      </c>
      <c r="G99" s="79" t="str">
        <f>_xlfn.IFNA(IF(ISBLANK(B99),"",IF(VLOOKUP(Games!B99,Schedule!$C$2:$G$1048576,MATCH("neutral_site",Schedule!$C$1:$G$1,0),FALSE),0,50)),"")</f>
        <v/>
      </c>
      <c r="H99" s="82"/>
      <c r="I99" s="82"/>
      <c r="J99" s="77" t="str">
        <f>_xlfn.IFNA(IF(ISBLANK(B99), "",ROUND(Calc!O116, 1)), "")</f>
        <v/>
      </c>
      <c r="K99" s="77" t="str">
        <f t="shared" si="10"/>
        <v/>
      </c>
      <c r="L99" s="3" t="e">
        <f t="shared" si="8"/>
        <v>#VALUE!</v>
      </c>
      <c r="M99" s="3" t="e">
        <f t="shared" si="9"/>
        <v>#VALUE!</v>
      </c>
      <c r="N99" s="3" t="str">
        <f t="shared" si="11"/>
        <v/>
      </c>
      <c r="O99" s="3" t="str">
        <f t="shared" si="12"/>
        <v/>
      </c>
      <c r="P99" s="2" t="str">
        <f t="shared" si="13"/>
        <v/>
      </c>
      <c r="Q99" s="2" t="str">
        <f t="shared" si="14"/>
        <v/>
      </c>
      <c r="U99" s="1"/>
      <c r="V99" s="4" t="str">
        <f t="shared" si="15"/>
        <v/>
      </c>
      <c r="Y99" s="117" t="str">
        <f>IF(ISBLANK(W99), "", IF(W99&gt;X99, B99, C99))</f>
        <v/>
      </c>
    </row>
    <row r="100" spans="1:25" x14ac:dyDescent="0.45">
      <c r="A100" s="78">
        <f>Schedule!A117</f>
        <v>0</v>
      </c>
      <c r="B100" s="78" t="str">
        <f>IF(ISBLANK(Schedule!C117), "", Schedule!C117)</f>
        <v/>
      </c>
      <c r="C100" s="78" t="str">
        <f>IF(ISBLANK(Schedule!D117), "", Schedule!D117)</f>
        <v/>
      </c>
      <c r="D100" s="80"/>
      <c r="E100" s="79" t="str">
        <f>_xlfn.IFNA(IF(ISBLANK(B100),"",VLOOKUP(B100,Elo!$A$2:$C$1048576,MATCH("Current Elo",Elo!$A$1:$D$1,0),FALSE)), "")</f>
        <v/>
      </c>
      <c r="F100" s="79" t="str">
        <f>_xlfn.IFNA(IFERROR(IF(ISBLANK(C100),"",VLOOKUP(C100,Elo!$A$2:$C$1048576,MATCH("Current Elo",Elo!$A$1:$D$1,0),FALSE)), ""), "")</f>
        <v/>
      </c>
      <c r="G100" s="79" t="str">
        <f>_xlfn.IFNA(IF(ISBLANK(B100),"",IF(VLOOKUP(Games!B100,Schedule!$C$2:$G$1048576,MATCH("neutral_site",Schedule!$C$1:$G$1,0),FALSE),0,50)),"")</f>
        <v/>
      </c>
      <c r="H100" s="82"/>
      <c r="I100" s="82"/>
      <c r="J100" s="77" t="str">
        <f>_xlfn.IFNA(IF(ISBLANK(B100), "",ROUND(Calc!O117, 1)), "")</f>
        <v/>
      </c>
      <c r="K100" s="77" t="str">
        <f t="shared" si="10"/>
        <v/>
      </c>
      <c r="L100" s="3" t="e">
        <f t="shared" si="8"/>
        <v>#VALUE!</v>
      </c>
      <c r="M100" s="3" t="e">
        <f t="shared" si="9"/>
        <v>#VALUE!</v>
      </c>
      <c r="N100" s="3" t="str">
        <f t="shared" si="11"/>
        <v/>
      </c>
      <c r="O100" s="3" t="str">
        <f t="shared" si="12"/>
        <v/>
      </c>
      <c r="P100" s="2" t="str">
        <f t="shared" si="13"/>
        <v/>
      </c>
      <c r="Q100" s="2" t="str">
        <f t="shared" si="14"/>
        <v/>
      </c>
      <c r="U100" s="1"/>
      <c r="V100" s="4" t="str">
        <f t="shared" si="15"/>
        <v/>
      </c>
      <c r="Y100" s="117" t="str">
        <f>IF(ISBLANK(W100), "", IF(W100&gt;X100, B100, C100))</f>
        <v/>
      </c>
    </row>
    <row r="101" spans="1:25" x14ac:dyDescent="0.45">
      <c r="A101" s="78">
        <f>Schedule!A118</f>
        <v>0</v>
      </c>
      <c r="B101" s="78" t="str">
        <f>IF(ISBLANK(Schedule!C118), "", Schedule!C118)</f>
        <v/>
      </c>
      <c r="C101" s="78" t="str">
        <f>IF(ISBLANK(Schedule!D118), "", Schedule!D118)</f>
        <v/>
      </c>
      <c r="D101" s="80"/>
      <c r="E101" s="79" t="str">
        <f>_xlfn.IFNA(IF(ISBLANK(B101),"",VLOOKUP(B101,Elo!$A$2:$C$1048576,MATCH("Current Elo",Elo!$A$1:$D$1,0),FALSE)), "")</f>
        <v/>
      </c>
      <c r="F101" s="79" t="str">
        <f>_xlfn.IFNA(IFERROR(IF(ISBLANK(C101),"",VLOOKUP(C101,Elo!$A$2:$C$1048576,MATCH("Current Elo",Elo!$A$1:$D$1,0),FALSE)), ""), "")</f>
        <v/>
      </c>
      <c r="G101" s="79" t="str">
        <f>_xlfn.IFNA(IF(ISBLANK(B101),"",IF(VLOOKUP(Games!B101,Schedule!$C$2:$G$1048576,MATCH("neutral_site",Schedule!$C$1:$G$1,0),FALSE),0,50)),"")</f>
        <v/>
      </c>
      <c r="H101" s="82"/>
      <c r="I101" s="82"/>
      <c r="J101" s="77" t="str">
        <f>_xlfn.IFNA(IF(ISBLANK(B101), "",ROUND(Calc!O118, 1)), "")</f>
        <v/>
      </c>
      <c r="K101" s="77" t="str">
        <f t="shared" si="10"/>
        <v/>
      </c>
      <c r="L101" s="3" t="e">
        <f t="shared" si="8"/>
        <v>#VALUE!</v>
      </c>
      <c r="M101" s="3" t="e">
        <f t="shared" si="9"/>
        <v>#VALUE!</v>
      </c>
      <c r="N101" s="3" t="str">
        <f t="shared" si="11"/>
        <v/>
      </c>
      <c r="O101" s="3" t="str">
        <f t="shared" si="12"/>
        <v/>
      </c>
      <c r="P101" s="2" t="str">
        <f t="shared" si="13"/>
        <v/>
      </c>
      <c r="Q101" s="2" t="str">
        <f t="shared" si="14"/>
        <v/>
      </c>
      <c r="U101" s="1"/>
      <c r="V101" s="4" t="str">
        <f t="shared" si="15"/>
        <v/>
      </c>
      <c r="Y101" s="117" t="str">
        <f>IF(ISBLANK(W101), "", IF(W101&gt;X101, B101, C101))</f>
        <v/>
      </c>
    </row>
    <row r="102" spans="1:25" x14ac:dyDescent="0.45">
      <c r="A102" s="78">
        <f>Schedule!A119</f>
        <v>0</v>
      </c>
      <c r="B102" s="78" t="str">
        <f>IF(ISBLANK(Schedule!C119), "", Schedule!C119)</f>
        <v/>
      </c>
      <c r="C102" s="78" t="str">
        <f>IF(ISBLANK(Schedule!D119), "", Schedule!D119)</f>
        <v/>
      </c>
      <c r="D102" s="80"/>
      <c r="E102" s="79" t="str">
        <f>_xlfn.IFNA(IF(ISBLANK(B102),"",VLOOKUP(B102,Elo!$A$2:$C$1048576,MATCH("Current Elo",Elo!$A$1:$D$1,0),FALSE)), "")</f>
        <v/>
      </c>
      <c r="F102" s="79" t="str">
        <f>_xlfn.IFNA(IFERROR(IF(ISBLANK(C102),"",VLOOKUP(C102,Elo!$A$2:$C$1048576,MATCH("Current Elo",Elo!$A$1:$D$1,0),FALSE)), ""), "")</f>
        <v/>
      </c>
      <c r="G102" s="79" t="str">
        <f>_xlfn.IFNA(IF(ISBLANK(B102),"",IF(VLOOKUP(Games!B102,Schedule!$C$2:$G$1048576,MATCH("neutral_site",Schedule!$C$1:$G$1,0),FALSE),0,50)),"")</f>
        <v/>
      </c>
      <c r="H102" s="82"/>
      <c r="I102" s="82"/>
      <c r="J102" s="77" t="str">
        <f>_xlfn.IFNA(IF(ISBLANK(B102), "",ROUND(Calc!O119, 1)), "")</f>
        <v/>
      </c>
      <c r="K102" s="77" t="str">
        <f t="shared" si="10"/>
        <v/>
      </c>
      <c r="L102" s="3" t="e">
        <f t="shared" si="8"/>
        <v>#VALUE!</v>
      </c>
      <c r="M102" s="3" t="e">
        <f t="shared" si="9"/>
        <v>#VALUE!</v>
      </c>
      <c r="N102" s="3" t="str">
        <f t="shared" si="11"/>
        <v/>
      </c>
      <c r="O102" s="3" t="str">
        <f t="shared" si="12"/>
        <v/>
      </c>
      <c r="P102" s="2" t="str">
        <f t="shared" si="13"/>
        <v/>
      </c>
      <c r="Q102" s="2" t="str">
        <f t="shared" si="14"/>
        <v/>
      </c>
      <c r="U102" s="1"/>
      <c r="V102" s="4" t="str">
        <f t="shared" si="15"/>
        <v/>
      </c>
      <c r="Y102" s="117" t="str">
        <f>IF(ISBLANK(W102), "", IF(W102&gt;X102, B102, C102))</f>
        <v/>
      </c>
    </row>
    <row r="103" spans="1:25" x14ac:dyDescent="0.45">
      <c r="A103" s="78">
        <f>Schedule!A120</f>
        <v>0</v>
      </c>
      <c r="B103" s="78" t="str">
        <f>IF(ISBLANK(Schedule!C120), "", Schedule!C120)</f>
        <v/>
      </c>
      <c r="C103" s="78" t="str">
        <f>IF(ISBLANK(Schedule!D120), "", Schedule!D120)</f>
        <v/>
      </c>
      <c r="D103" s="80"/>
      <c r="E103" s="79" t="str">
        <f>_xlfn.IFNA(IF(ISBLANK(B103),"",VLOOKUP(B103,Elo!$A$2:$C$1048576,MATCH("Current Elo",Elo!$A$1:$D$1,0),FALSE)), "")</f>
        <v/>
      </c>
      <c r="F103" s="79" t="str">
        <f>_xlfn.IFNA(IFERROR(IF(ISBLANK(C103),"",VLOOKUP(C103,Elo!$A$2:$C$1048576,MATCH("Current Elo",Elo!$A$1:$D$1,0),FALSE)), ""), "")</f>
        <v/>
      </c>
      <c r="G103" s="79" t="str">
        <f>_xlfn.IFNA(IF(ISBLANK(B103),"",IF(VLOOKUP(Games!B103,Schedule!$C$2:$G$1048576,MATCH("neutral_site",Schedule!$C$1:$G$1,0),FALSE),0,50)),"")</f>
        <v/>
      </c>
      <c r="H103" s="82"/>
      <c r="I103" s="82"/>
      <c r="J103" s="77" t="str">
        <f>_xlfn.IFNA(IF(ISBLANK(B103), "",ROUND(Calc!O120, 1)), "")</f>
        <v/>
      </c>
      <c r="K103" s="77" t="str">
        <f t="shared" si="10"/>
        <v/>
      </c>
      <c r="L103" s="3" t="e">
        <f t="shared" si="8"/>
        <v>#VALUE!</v>
      </c>
      <c r="M103" s="3" t="e">
        <f t="shared" si="9"/>
        <v>#VALUE!</v>
      </c>
      <c r="N103" s="3" t="str">
        <f t="shared" si="11"/>
        <v/>
      </c>
      <c r="O103" s="3" t="str">
        <f t="shared" si="12"/>
        <v/>
      </c>
      <c r="P103" s="2" t="str">
        <f t="shared" si="13"/>
        <v/>
      </c>
      <c r="Q103" s="2" t="str">
        <f t="shared" si="14"/>
        <v/>
      </c>
      <c r="U103" s="1"/>
      <c r="V103" s="4" t="str">
        <f t="shared" si="15"/>
        <v/>
      </c>
      <c r="Y103" s="117" t="str">
        <f>IF(ISBLANK(W103), "", IF(W103&gt;X103, B103, C103))</f>
        <v/>
      </c>
    </row>
    <row r="104" spans="1:25" x14ac:dyDescent="0.45">
      <c r="A104" s="78">
        <f>Schedule!A121</f>
        <v>0</v>
      </c>
      <c r="B104" s="78" t="str">
        <f>IF(ISBLANK(Schedule!C121), "", Schedule!C121)</f>
        <v/>
      </c>
      <c r="C104" s="78" t="str">
        <f>IF(ISBLANK(Schedule!D121), "", Schedule!D121)</f>
        <v/>
      </c>
      <c r="D104" s="80"/>
      <c r="E104" s="79" t="str">
        <f>_xlfn.IFNA(IF(ISBLANK(B104),"",VLOOKUP(B104,Elo!$A$2:$C$1048576,MATCH("Current Elo",Elo!$A$1:$D$1,0),FALSE)), "")</f>
        <v/>
      </c>
      <c r="F104" s="79" t="str">
        <f>_xlfn.IFNA(IFERROR(IF(ISBLANK(C104),"",VLOOKUP(C104,Elo!$A$2:$C$1048576,MATCH("Current Elo",Elo!$A$1:$D$1,0),FALSE)), ""), "")</f>
        <v/>
      </c>
      <c r="G104" s="79" t="str">
        <f>_xlfn.IFNA(IF(ISBLANK(B104),"",IF(VLOOKUP(Games!B104,Schedule!$C$2:$G$1048576,MATCH("neutral_site",Schedule!$C$1:$G$1,0),FALSE),0,50)),"")</f>
        <v/>
      </c>
      <c r="H104" s="82"/>
      <c r="I104" s="82"/>
      <c r="J104" s="77" t="str">
        <f>_xlfn.IFNA(IF(ISBLANK(B104), "",ROUND(Calc!O121, 1)), "")</f>
        <v/>
      </c>
      <c r="K104" s="77" t="str">
        <f t="shared" si="10"/>
        <v/>
      </c>
      <c r="L104" s="3" t="e">
        <f t="shared" si="8"/>
        <v>#VALUE!</v>
      </c>
      <c r="M104" s="3" t="e">
        <f t="shared" si="9"/>
        <v>#VALUE!</v>
      </c>
      <c r="N104" s="3" t="str">
        <f t="shared" si="11"/>
        <v/>
      </c>
      <c r="O104" s="3" t="str">
        <f t="shared" si="12"/>
        <v/>
      </c>
      <c r="P104" s="2" t="str">
        <f t="shared" si="13"/>
        <v/>
      </c>
      <c r="Q104" s="2" t="str">
        <f t="shared" si="14"/>
        <v/>
      </c>
      <c r="U104" s="1"/>
      <c r="V104" s="4" t="str">
        <f t="shared" si="15"/>
        <v/>
      </c>
      <c r="Y104" s="117" t="str">
        <f>IF(ISBLANK(W104), "", IF(W104&gt;X104, B104, C104))</f>
        <v/>
      </c>
    </row>
    <row r="105" spans="1:25" x14ac:dyDescent="0.45">
      <c r="A105" s="78">
        <f>Schedule!A122</f>
        <v>0</v>
      </c>
      <c r="B105" s="78" t="str">
        <f>IF(ISBLANK(Schedule!C122), "", Schedule!C122)</f>
        <v/>
      </c>
      <c r="C105" s="78" t="str">
        <f>IF(ISBLANK(Schedule!D122), "", Schedule!D122)</f>
        <v/>
      </c>
      <c r="D105" s="80"/>
      <c r="E105" s="79" t="str">
        <f>_xlfn.IFNA(IF(ISBLANK(B105),"",VLOOKUP(B105,Elo!$A$2:$C$1048576,MATCH("Current Elo",Elo!$A$1:$D$1,0),FALSE)), "")</f>
        <v/>
      </c>
      <c r="F105" s="79" t="str">
        <f>_xlfn.IFNA(IFERROR(IF(ISBLANK(C105),"",VLOOKUP(C105,Elo!$A$2:$C$1048576,MATCH("Current Elo",Elo!$A$1:$D$1,0),FALSE)), ""), "")</f>
        <v/>
      </c>
      <c r="G105" s="79" t="str">
        <f>_xlfn.IFNA(IF(ISBLANK(B105),"",IF(VLOOKUP(Games!B105,Schedule!$C$2:$G$1048576,MATCH("neutral_site",Schedule!$C$1:$G$1,0),FALSE),0,50)),"")</f>
        <v/>
      </c>
      <c r="H105" s="82"/>
      <c r="I105" s="82"/>
      <c r="J105" s="77" t="str">
        <f>_xlfn.IFNA(IF(ISBLANK(B105), "",ROUND(Calc!O122, 1)), "")</f>
        <v/>
      </c>
      <c r="K105" s="77" t="str">
        <f t="shared" si="10"/>
        <v/>
      </c>
      <c r="L105" s="3" t="e">
        <f t="shared" si="8"/>
        <v>#VALUE!</v>
      </c>
      <c r="M105" s="3" t="e">
        <f t="shared" si="9"/>
        <v>#VALUE!</v>
      </c>
      <c r="N105" s="3" t="str">
        <f t="shared" si="11"/>
        <v/>
      </c>
      <c r="O105" s="3" t="str">
        <f t="shared" si="12"/>
        <v/>
      </c>
      <c r="P105" s="2" t="str">
        <f t="shared" si="13"/>
        <v/>
      </c>
      <c r="Q105" s="2" t="str">
        <f t="shared" si="14"/>
        <v/>
      </c>
      <c r="U105" s="1"/>
      <c r="V105" s="4" t="str">
        <f t="shared" si="15"/>
        <v/>
      </c>
      <c r="Y105" s="117" t="str">
        <f>IF(ISBLANK(W105), "", IF(W105&gt;X105, B105, C105))</f>
        <v/>
      </c>
    </row>
    <row r="106" spans="1:25" x14ac:dyDescent="0.45">
      <c r="A106" s="78">
        <f>Schedule!A123</f>
        <v>0</v>
      </c>
      <c r="B106" s="78" t="str">
        <f>IF(ISBLANK(Schedule!C123), "", Schedule!C123)</f>
        <v/>
      </c>
      <c r="C106" s="78" t="str">
        <f>IF(ISBLANK(Schedule!D123), "", Schedule!D123)</f>
        <v/>
      </c>
      <c r="D106" s="80"/>
      <c r="E106" s="79" t="str">
        <f>_xlfn.IFNA(IF(ISBLANK(B106),"",VLOOKUP(B106,Elo!$A$2:$C$1048576,MATCH("Current Elo",Elo!$A$1:$D$1,0),FALSE)), "")</f>
        <v/>
      </c>
      <c r="F106" s="79" t="str">
        <f>_xlfn.IFNA(IFERROR(IF(ISBLANK(C106),"",VLOOKUP(C106,Elo!$A$2:$C$1048576,MATCH("Current Elo",Elo!$A$1:$D$1,0),FALSE)), ""), "")</f>
        <v/>
      </c>
      <c r="G106" s="79" t="str">
        <f>_xlfn.IFNA(IF(ISBLANK(B106),"",IF(VLOOKUP(Games!B106,Schedule!$C$2:$G$1048576,MATCH("neutral_site",Schedule!$C$1:$G$1,0),FALSE),0,50)),"")</f>
        <v/>
      </c>
      <c r="H106" s="82"/>
      <c r="I106" s="82"/>
      <c r="J106" s="77" t="str">
        <f>_xlfn.IFNA(IF(ISBLANK(B106), "",ROUND(Calc!O123, 1)), "")</f>
        <v/>
      </c>
      <c r="K106" s="77" t="str">
        <f t="shared" si="10"/>
        <v/>
      </c>
      <c r="L106" s="3" t="e">
        <f t="shared" si="8"/>
        <v>#VALUE!</v>
      </c>
      <c r="M106" s="3" t="e">
        <f t="shared" si="9"/>
        <v>#VALUE!</v>
      </c>
      <c r="N106" s="3" t="str">
        <f t="shared" si="11"/>
        <v/>
      </c>
      <c r="O106" s="3" t="str">
        <f t="shared" si="12"/>
        <v/>
      </c>
      <c r="P106" s="2" t="str">
        <f t="shared" si="13"/>
        <v/>
      </c>
      <c r="Q106" s="2" t="str">
        <f t="shared" si="14"/>
        <v/>
      </c>
      <c r="U106" s="1"/>
      <c r="V106" s="4" t="str">
        <f t="shared" si="15"/>
        <v/>
      </c>
      <c r="Y106" s="117" t="str">
        <f>IF(ISBLANK(W106), "", IF(W106&gt;X106, B106, C106))</f>
        <v/>
      </c>
    </row>
    <row r="107" spans="1:25" x14ac:dyDescent="0.45">
      <c r="A107" s="78">
        <f>Schedule!A124</f>
        <v>0</v>
      </c>
      <c r="B107" s="78" t="str">
        <f>IF(ISBLANK(Schedule!C124), "", Schedule!C124)</f>
        <v/>
      </c>
      <c r="C107" s="78" t="str">
        <f>IF(ISBLANK(Schedule!D124), "", Schedule!D124)</f>
        <v/>
      </c>
      <c r="D107" s="80"/>
      <c r="E107" s="79" t="str">
        <f>_xlfn.IFNA(IF(ISBLANK(B107),"",VLOOKUP(B107,Elo!$A$2:$C$1048576,MATCH("Current Elo",Elo!$A$1:$D$1,0),FALSE)), "")</f>
        <v/>
      </c>
      <c r="F107" s="79" t="str">
        <f>_xlfn.IFNA(IFERROR(IF(ISBLANK(C107),"",VLOOKUP(C107,Elo!$A$2:$C$1048576,MATCH("Current Elo",Elo!$A$1:$D$1,0),FALSE)), ""), "")</f>
        <v/>
      </c>
      <c r="G107" s="79" t="str">
        <f>_xlfn.IFNA(IF(ISBLANK(B107),"",IF(VLOOKUP(Games!B107,Schedule!$C$2:$G$1048576,MATCH("neutral_site",Schedule!$C$1:$G$1,0),FALSE),0,50)),"")</f>
        <v/>
      </c>
      <c r="H107" s="82"/>
      <c r="I107" s="82"/>
      <c r="J107" s="77" t="str">
        <f>_xlfn.IFNA(IF(ISBLANK(B107), "",ROUND(Calc!O124, 1)), "")</f>
        <v/>
      </c>
      <c r="K107" s="77" t="str">
        <f t="shared" si="10"/>
        <v/>
      </c>
      <c r="L107" s="3" t="e">
        <f t="shared" si="8"/>
        <v>#VALUE!</v>
      </c>
      <c r="M107" s="3" t="e">
        <f t="shared" si="9"/>
        <v>#VALUE!</v>
      </c>
      <c r="N107" s="3" t="str">
        <f t="shared" si="11"/>
        <v/>
      </c>
      <c r="O107" s="3" t="str">
        <f t="shared" si="12"/>
        <v/>
      </c>
      <c r="P107" s="2" t="str">
        <f t="shared" si="13"/>
        <v/>
      </c>
      <c r="Q107" s="2" t="str">
        <f t="shared" si="14"/>
        <v/>
      </c>
      <c r="U107" s="1"/>
      <c r="V107" s="4" t="str">
        <f t="shared" si="15"/>
        <v/>
      </c>
      <c r="Y107" s="117" t="str">
        <f>IF(ISBLANK(W107), "", IF(W107&gt;X107, B107, C107))</f>
        <v/>
      </c>
    </row>
    <row r="108" spans="1:25" x14ac:dyDescent="0.45">
      <c r="A108" s="78">
        <f>Schedule!A125</f>
        <v>0</v>
      </c>
      <c r="B108" s="78" t="str">
        <f>IF(ISBLANK(Schedule!C125), "", Schedule!C125)</f>
        <v/>
      </c>
      <c r="C108" s="78" t="str">
        <f>IF(ISBLANK(Schedule!D125), "", Schedule!D125)</f>
        <v/>
      </c>
      <c r="D108" s="80"/>
      <c r="E108" s="79" t="str">
        <f>_xlfn.IFNA(IF(ISBLANK(B108),"",VLOOKUP(B108,Elo!$A$2:$C$1048576,MATCH("Current Elo",Elo!$A$1:$D$1,0),FALSE)), "")</f>
        <v/>
      </c>
      <c r="F108" s="79" t="str">
        <f>_xlfn.IFNA(IFERROR(IF(ISBLANK(C108),"",VLOOKUP(C108,Elo!$A$2:$C$1048576,MATCH("Current Elo",Elo!$A$1:$D$1,0),FALSE)), ""), "")</f>
        <v/>
      </c>
      <c r="G108" s="79" t="str">
        <f>_xlfn.IFNA(IF(ISBLANK(B108),"",IF(VLOOKUP(Games!B108,Schedule!$C$2:$G$1048576,MATCH("neutral_site",Schedule!$C$1:$G$1,0),FALSE),0,50)),"")</f>
        <v/>
      </c>
      <c r="H108" s="82"/>
      <c r="I108" s="82"/>
      <c r="J108" s="77" t="str">
        <f>_xlfn.IFNA(IF(ISBLANK(B108), "",ROUND(Calc!O125, 1)), "")</f>
        <v/>
      </c>
      <c r="K108" s="77" t="str">
        <f t="shared" si="10"/>
        <v/>
      </c>
      <c r="L108" s="3" t="e">
        <f t="shared" si="8"/>
        <v>#VALUE!</v>
      </c>
      <c r="M108" s="3" t="e">
        <f t="shared" si="9"/>
        <v>#VALUE!</v>
      </c>
      <c r="N108" s="3" t="str">
        <f t="shared" si="11"/>
        <v/>
      </c>
      <c r="O108" s="3" t="str">
        <f t="shared" si="12"/>
        <v/>
      </c>
      <c r="P108" s="2" t="str">
        <f t="shared" si="13"/>
        <v/>
      </c>
      <c r="Q108" s="2" t="str">
        <f t="shared" si="14"/>
        <v/>
      </c>
      <c r="U108" s="1"/>
      <c r="V108" s="4" t="str">
        <f t="shared" si="15"/>
        <v/>
      </c>
      <c r="Y108" s="117" t="str">
        <f>IF(ISBLANK(W108), "", IF(W108&gt;X108, B108, C108))</f>
        <v/>
      </c>
    </row>
    <row r="109" spans="1:25" x14ac:dyDescent="0.45">
      <c r="A109" s="78">
        <f>Schedule!A126</f>
        <v>0</v>
      </c>
      <c r="B109" s="78" t="str">
        <f>IF(ISBLANK(Schedule!C126), "", Schedule!C126)</f>
        <v/>
      </c>
      <c r="C109" s="78" t="str">
        <f>IF(ISBLANK(Schedule!D126), "", Schedule!D126)</f>
        <v/>
      </c>
      <c r="D109" s="80"/>
      <c r="E109" s="79" t="str">
        <f>_xlfn.IFNA(IF(ISBLANK(B109),"",VLOOKUP(B109,Elo!$A$2:$C$1048576,MATCH("Current Elo",Elo!$A$1:$D$1,0),FALSE)), "")</f>
        <v/>
      </c>
      <c r="F109" s="79" t="str">
        <f>_xlfn.IFNA(IFERROR(IF(ISBLANK(C109),"",VLOOKUP(C109,Elo!$A$2:$C$1048576,MATCH("Current Elo",Elo!$A$1:$D$1,0),FALSE)), ""), "")</f>
        <v/>
      </c>
      <c r="G109" s="79" t="str">
        <f>_xlfn.IFNA(IF(ISBLANK(B109),"",IF(VLOOKUP(Games!B109,Schedule!$C$2:$G$1048576,MATCH("neutral_site",Schedule!$C$1:$G$1,0),FALSE),0,50)),"")</f>
        <v/>
      </c>
      <c r="H109" s="82"/>
      <c r="I109" s="82"/>
      <c r="J109" s="77" t="str">
        <f>_xlfn.IFNA(IF(ISBLANK(B109), "",ROUND(Calc!O126, 1)), "")</f>
        <v/>
      </c>
      <c r="K109" s="77" t="str">
        <f t="shared" si="10"/>
        <v/>
      </c>
      <c r="L109" s="3" t="e">
        <f t="shared" si="8"/>
        <v>#VALUE!</v>
      </c>
      <c r="M109" s="3" t="e">
        <f t="shared" si="9"/>
        <v>#VALUE!</v>
      </c>
      <c r="N109" s="3" t="str">
        <f t="shared" si="11"/>
        <v/>
      </c>
      <c r="O109" s="3" t="str">
        <f t="shared" si="12"/>
        <v/>
      </c>
      <c r="P109" s="2" t="str">
        <f t="shared" si="13"/>
        <v/>
      </c>
      <c r="Q109" s="2" t="str">
        <f t="shared" si="14"/>
        <v/>
      </c>
      <c r="U109" s="1"/>
      <c r="V109" s="4" t="str">
        <f t="shared" si="15"/>
        <v/>
      </c>
      <c r="Y109" s="117" t="str">
        <f>IF(ISBLANK(W109), "", IF(W109&gt;X109, B109, C109))</f>
        <v/>
      </c>
    </row>
    <row r="110" spans="1:25" x14ac:dyDescent="0.45">
      <c r="A110" s="78">
        <f>Schedule!A127</f>
        <v>0</v>
      </c>
      <c r="B110" s="78" t="str">
        <f>IF(ISBLANK(Schedule!C127), "", Schedule!C127)</f>
        <v/>
      </c>
      <c r="C110" s="78" t="str">
        <f>IF(ISBLANK(Schedule!D127), "", Schedule!D127)</f>
        <v/>
      </c>
      <c r="D110" s="80"/>
      <c r="E110" s="79" t="str">
        <f>_xlfn.IFNA(IF(ISBLANK(B110),"",VLOOKUP(B110,Elo!$A$2:$C$1048576,MATCH("Current Elo",Elo!$A$1:$D$1,0),FALSE)), "")</f>
        <v/>
      </c>
      <c r="F110" s="79" t="str">
        <f>_xlfn.IFNA(IFERROR(IF(ISBLANK(C110),"",VLOOKUP(C110,Elo!$A$2:$C$1048576,MATCH("Current Elo",Elo!$A$1:$D$1,0),FALSE)), ""), "")</f>
        <v/>
      </c>
      <c r="G110" s="79" t="str">
        <f>_xlfn.IFNA(IF(ISBLANK(B110),"",IF(VLOOKUP(Games!B110,Schedule!$C$2:$G$1048576,MATCH("neutral_site",Schedule!$C$1:$G$1,0),FALSE),0,50)),"")</f>
        <v/>
      </c>
      <c r="H110" s="82"/>
      <c r="I110" s="82"/>
      <c r="J110" s="77" t="str">
        <f>_xlfn.IFNA(IF(ISBLANK(B110), "",ROUND(Calc!O127, 1)), "")</f>
        <v/>
      </c>
      <c r="K110" s="77" t="str">
        <f t="shared" si="10"/>
        <v/>
      </c>
      <c r="L110" s="3" t="e">
        <f t="shared" si="8"/>
        <v>#VALUE!</v>
      </c>
      <c r="M110" s="3" t="e">
        <f t="shared" si="9"/>
        <v>#VALUE!</v>
      </c>
      <c r="N110" s="3" t="str">
        <f t="shared" si="11"/>
        <v/>
      </c>
      <c r="O110" s="3" t="str">
        <f t="shared" si="12"/>
        <v/>
      </c>
      <c r="P110" s="2" t="str">
        <f t="shared" si="13"/>
        <v/>
      </c>
      <c r="Q110" s="2" t="str">
        <f t="shared" si="14"/>
        <v/>
      </c>
      <c r="U110" s="1"/>
      <c r="V110" s="4" t="str">
        <f t="shared" si="15"/>
        <v/>
      </c>
      <c r="Y110" s="117" t="str">
        <f>IF(ISBLANK(W110), "", IF(W110&gt;X110, B110, C110))</f>
        <v/>
      </c>
    </row>
    <row r="111" spans="1:25" x14ac:dyDescent="0.45">
      <c r="A111" s="78">
        <f>Schedule!A128</f>
        <v>0</v>
      </c>
      <c r="B111" s="78" t="str">
        <f>IF(ISBLANK(Schedule!C128), "", Schedule!C128)</f>
        <v/>
      </c>
      <c r="C111" s="78" t="str">
        <f>IF(ISBLANK(Schedule!D128), "", Schedule!D128)</f>
        <v/>
      </c>
      <c r="D111" s="80"/>
      <c r="E111" s="79" t="str">
        <f>_xlfn.IFNA(IF(ISBLANK(B111),"",VLOOKUP(B111,Elo!$A$2:$C$1048576,MATCH("Current Elo",Elo!$A$1:$D$1,0),FALSE)), "")</f>
        <v/>
      </c>
      <c r="F111" s="79" t="str">
        <f>_xlfn.IFNA(IFERROR(IF(ISBLANK(C111),"",VLOOKUP(C111,Elo!$A$2:$C$1048576,MATCH("Current Elo",Elo!$A$1:$D$1,0),FALSE)), ""), "")</f>
        <v/>
      </c>
      <c r="G111" s="79" t="str">
        <f>_xlfn.IFNA(IF(ISBLANK(B111),"",IF(VLOOKUP(Games!B111,Schedule!$C$2:$G$1048576,MATCH("neutral_site",Schedule!$C$1:$G$1,0),FALSE),0,50)),"")</f>
        <v/>
      </c>
      <c r="H111" s="82"/>
      <c r="I111" s="82"/>
      <c r="J111" s="77" t="str">
        <f>_xlfn.IFNA(IF(ISBLANK(B111), "",ROUND(Calc!O128, 1)), "")</f>
        <v/>
      </c>
      <c r="K111" s="77" t="str">
        <f t="shared" si="10"/>
        <v/>
      </c>
      <c r="L111" s="3" t="e">
        <f t="shared" si="8"/>
        <v>#VALUE!</v>
      </c>
      <c r="M111" s="3" t="e">
        <f t="shared" si="9"/>
        <v>#VALUE!</v>
      </c>
      <c r="N111" s="3" t="str">
        <f t="shared" si="11"/>
        <v/>
      </c>
      <c r="O111" s="3" t="str">
        <f t="shared" si="12"/>
        <v/>
      </c>
      <c r="P111" s="2" t="str">
        <f t="shared" si="13"/>
        <v/>
      </c>
      <c r="Q111" s="2" t="str">
        <f t="shared" si="14"/>
        <v/>
      </c>
      <c r="U111" s="1"/>
      <c r="V111" s="4" t="str">
        <f t="shared" si="15"/>
        <v/>
      </c>
      <c r="Y111" s="117" t="str">
        <f>IF(ISBLANK(W111), "", IF(W111&gt;X111, B111, C111))</f>
        <v/>
      </c>
    </row>
    <row r="112" spans="1:25" x14ac:dyDescent="0.45">
      <c r="A112" s="78">
        <f>Schedule!A129</f>
        <v>0</v>
      </c>
      <c r="B112" s="78" t="str">
        <f>IF(ISBLANK(Schedule!C129), "", Schedule!C129)</f>
        <v/>
      </c>
      <c r="C112" s="78" t="str">
        <f>IF(ISBLANK(Schedule!D129), "", Schedule!D129)</f>
        <v/>
      </c>
      <c r="D112" s="80"/>
      <c r="E112" s="79" t="str">
        <f>_xlfn.IFNA(IF(ISBLANK(B112),"",VLOOKUP(B112,Elo!$A$2:$C$1048576,MATCH("Current Elo",Elo!$A$1:$D$1,0),FALSE)), "")</f>
        <v/>
      </c>
      <c r="F112" s="79" t="str">
        <f>_xlfn.IFNA(IFERROR(IF(ISBLANK(C112),"",VLOOKUP(C112,Elo!$A$2:$C$1048576,MATCH("Current Elo",Elo!$A$1:$D$1,0),FALSE)), ""), "")</f>
        <v/>
      </c>
      <c r="G112" s="79" t="str">
        <f>_xlfn.IFNA(IF(ISBLANK(B112),"",IF(VLOOKUP(Games!B112,Schedule!$C$2:$G$1048576,MATCH("neutral_site",Schedule!$C$1:$G$1,0),FALSE),0,50)),"")</f>
        <v/>
      </c>
      <c r="H112" s="82"/>
      <c r="I112" s="82"/>
      <c r="J112" s="77" t="str">
        <f>_xlfn.IFNA(IF(ISBLANK(B112), "",ROUND(Calc!O129, 1)), "")</f>
        <v/>
      </c>
      <c r="K112" s="77" t="str">
        <f t="shared" si="10"/>
        <v/>
      </c>
      <c r="L112" s="3" t="e">
        <f t="shared" si="8"/>
        <v>#VALUE!</v>
      </c>
      <c r="M112" s="3" t="e">
        <f t="shared" si="9"/>
        <v>#VALUE!</v>
      </c>
      <c r="N112" s="3" t="str">
        <f t="shared" si="11"/>
        <v/>
      </c>
      <c r="O112" s="3" t="str">
        <f t="shared" si="12"/>
        <v/>
      </c>
      <c r="P112" s="2" t="str">
        <f t="shared" si="13"/>
        <v/>
      </c>
      <c r="Q112" s="2" t="str">
        <f t="shared" si="14"/>
        <v/>
      </c>
      <c r="U112" s="1"/>
      <c r="V112" s="4" t="str">
        <f t="shared" si="15"/>
        <v/>
      </c>
      <c r="Y112" s="117" t="str">
        <f>IF(ISBLANK(W112), "", IF(W112&gt;X112, B112, C112))</f>
        <v/>
      </c>
    </row>
    <row r="113" spans="1:25" x14ac:dyDescent="0.45">
      <c r="A113" s="78">
        <f>Schedule!A130</f>
        <v>0</v>
      </c>
      <c r="B113" s="78" t="str">
        <f>IF(ISBLANK(Schedule!C130), "", Schedule!C130)</f>
        <v/>
      </c>
      <c r="C113" s="78" t="str">
        <f>IF(ISBLANK(Schedule!D130), "", Schedule!D130)</f>
        <v/>
      </c>
      <c r="D113" s="80"/>
      <c r="E113" s="79" t="str">
        <f>_xlfn.IFNA(IF(ISBLANK(B113),"",VLOOKUP(B113,Elo!$A$2:$C$1048576,MATCH("Current Elo",Elo!$A$1:$D$1,0),FALSE)), "")</f>
        <v/>
      </c>
      <c r="F113" s="79" t="str">
        <f>_xlfn.IFNA(IFERROR(IF(ISBLANK(C113),"",VLOOKUP(C113,Elo!$A$2:$C$1048576,MATCH("Current Elo",Elo!$A$1:$D$1,0),FALSE)), ""), "")</f>
        <v/>
      </c>
      <c r="G113" s="79" t="str">
        <f>_xlfn.IFNA(IF(ISBLANK(B113),"",IF(VLOOKUP(Games!B113,Schedule!$C$2:$G$1048576,MATCH("neutral_site",Schedule!$C$1:$G$1,0),FALSE),0,50)),"")</f>
        <v/>
      </c>
      <c r="H113" s="82"/>
      <c r="I113" s="82"/>
      <c r="J113" s="77" t="str">
        <f>_xlfn.IFNA(IF(ISBLANK(B113), "",ROUND(Calc!O130, 1)), "")</f>
        <v/>
      </c>
      <c r="K113" s="77" t="str">
        <f t="shared" si="10"/>
        <v/>
      </c>
      <c r="L113" s="3" t="e">
        <f t="shared" ref="L113:L176" si="16">IF(ISBLANK(B113), "",1/(1+10^((((F113+I113)-(E113+G113+H113))/400))))</f>
        <v>#VALUE!</v>
      </c>
      <c r="M113" s="3" t="e">
        <f t="shared" ref="M113:M176" si="17">IF(ISBLANK(C113), "", 1/(1+10^(((E113+G113+H113)-(F113+I113))/400)))</f>
        <v>#VALUE!</v>
      </c>
      <c r="N113" s="3" t="str">
        <f t="shared" si="11"/>
        <v/>
      </c>
      <c r="O113" s="3" t="str">
        <f t="shared" si="12"/>
        <v/>
      </c>
      <c r="P113" s="2" t="str">
        <f t="shared" si="13"/>
        <v/>
      </c>
      <c r="Q113" s="2" t="str">
        <f t="shared" si="14"/>
        <v/>
      </c>
      <c r="U113" s="1"/>
      <c r="V113" s="4" t="str">
        <f t="shared" si="15"/>
        <v/>
      </c>
      <c r="Y113" s="117" t="str">
        <f>IF(ISBLANK(W113), "", IF(W113&gt;X113, B113, C113))</f>
        <v/>
      </c>
    </row>
    <row r="114" spans="1:25" x14ac:dyDescent="0.45">
      <c r="A114" s="78">
        <f>Schedule!A131</f>
        <v>0</v>
      </c>
      <c r="B114" s="78" t="str">
        <f>IF(ISBLANK(Schedule!C131), "", Schedule!C131)</f>
        <v/>
      </c>
      <c r="C114" s="78" t="str">
        <f>IF(ISBLANK(Schedule!D131), "", Schedule!D131)</f>
        <v/>
      </c>
      <c r="D114" s="80"/>
      <c r="E114" s="79" t="str">
        <f>_xlfn.IFNA(IF(ISBLANK(B114),"",VLOOKUP(B114,Elo!$A$2:$C$1048576,MATCH("Current Elo",Elo!$A$1:$D$1,0),FALSE)), "")</f>
        <v/>
      </c>
      <c r="F114" s="79" t="str">
        <f>_xlfn.IFNA(IFERROR(IF(ISBLANK(C114),"",VLOOKUP(C114,Elo!$A$2:$C$1048576,MATCH("Current Elo",Elo!$A$1:$D$1,0),FALSE)), ""), "")</f>
        <v/>
      </c>
      <c r="G114" s="79" t="str">
        <f>_xlfn.IFNA(IF(ISBLANK(B114),"",IF(VLOOKUP(Games!B114,Schedule!$C$2:$G$1048576,MATCH("neutral_site",Schedule!$C$1:$G$1,0),FALSE),0,50)),"")</f>
        <v/>
      </c>
      <c r="H114" s="82"/>
      <c r="I114" s="82"/>
      <c r="J114" s="77" t="str">
        <f>_xlfn.IFNA(IF(ISBLANK(B114), "",ROUND(Calc!O131, 1)), "")</f>
        <v/>
      </c>
      <c r="K114" s="77" t="str">
        <f t="shared" ref="K114:K177" si="18">IF(OR(ISBLANK(B114), N114=""), "",IF(J114&gt;0,C114,B114))</f>
        <v/>
      </c>
      <c r="L114" s="3" t="e">
        <f t="shared" si="16"/>
        <v>#VALUE!</v>
      </c>
      <c r="M114" s="3" t="e">
        <f t="shared" si="17"/>
        <v>#VALUE!</v>
      </c>
      <c r="N114" s="3" t="str">
        <f t="shared" ref="N114:N177" si="19">IFERROR(IF(ISBLANK(B114), "", IF(L114&gt;M114, B114, C114)), "")</f>
        <v/>
      </c>
      <c r="O114" s="3" t="str">
        <f t="shared" ref="O114:O177" si="20">IFERROR(IF(ISBLANK(B114), "", IF(L114&gt;M114, L114, M114)),"")</f>
        <v/>
      </c>
      <c r="P114" s="2" t="str">
        <f t="shared" ref="P114:P177" si="21">IF(OR(ISBLANK(B114), ISBLANK(D114)),"",IF(J114&lt;D114, "Y","N"))</f>
        <v/>
      </c>
      <c r="Q114" s="2" t="str">
        <f t="shared" ref="Q114:Q177" si="22">IF(OR(ISBLANK(B114),ISBLANK(D114)),"",IF(AND(D114&lt;0,K114&lt;&gt;B114),"Y",IF(AND(B114=K114,J114&lt;D114),"Y","N")))</f>
        <v/>
      </c>
      <c r="U114" s="1"/>
      <c r="V114" s="4" t="str">
        <f t="shared" ref="V114:V177" si="23">IF(ISBLANK(T114), "", D114)</f>
        <v/>
      </c>
      <c r="Y114" s="117" t="str">
        <f>IF(ISBLANK(W114), "", IF(W114&gt;X114, B114, C114))</f>
        <v/>
      </c>
    </row>
    <row r="115" spans="1:25" x14ac:dyDescent="0.45">
      <c r="A115" s="78">
        <f>Schedule!A132</f>
        <v>0</v>
      </c>
      <c r="B115" s="78" t="str">
        <f>IF(ISBLANK(Schedule!C132), "", Schedule!C132)</f>
        <v/>
      </c>
      <c r="C115" s="78" t="str">
        <f>IF(ISBLANK(Schedule!D132), "", Schedule!D132)</f>
        <v/>
      </c>
      <c r="D115" s="80"/>
      <c r="E115" s="79" t="str">
        <f>_xlfn.IFNA(IF(ISBLANK(B115),"",VLOOKUP(B115,Elo!$A$2:$C$1048576,MATCH("Current Elo",Elo!$A$1:$D$1,0),FALSE)), "")</f>
        <v/>
      </c>
      <c r="F115" s="79" t="str">
        <f>_xlfn.IFNA(IFERROR(IF(ISBLANK(C115),"",VLOOKUP(C115,Elo!$A$2:$C$1048576,MATCH("Current Elo",Elo!$A$1:$D$1,0),FALSE)), ""), "")</f>
        <v/>
      </c>
      <c r="G115" s="79" t="str">
        <f>_xlfn.IFNA(IF(ISBLANK(B115),"",IF(VLOOKUP(Games!B115,Schedule!$C$2:$G$1048576,MATCH("neutral_site",Schedule!$C$1:$G$1,0),FALSE),0,50)),"")</f>
        <v/>
      </c>
      <c r="H115" s="82"/>
      <c r="I115" s="82"/>
      <c r="J115" s="77" t="str">
        <f>_xlfn.IFNA(IF(ISBLANK(B115), "",ROUND(Calc!O132, 1)), "")</f>
        <v/>
      </c>
      <c r="K115" s="77" t="str">
        <f t="shared" si="18"/>
        <v/>
      </c>
      <c r="L115" s="3" t="e">
        <f t="shared" si="16"/>
        <v>#VALUE!</v>
      </c>
      <c r="M115" s="3" t="e">
        <f t="shared" si="17"/>
        <v>#VALUE!</v>
      </c>
      <c r="N115" s="3" t="str">
        <f t="shared" si="19"/>
        <v/>
      </c>
      <c r="O115" s="3" t="str">
        <f t="shared" si="20"/>
        <v/>
      </c>
      <c r="P115" s="2" t="str">
        <f t="shared" si="21"/>
        <v/>
      </c>
      <c r="Q115" s="2" t="str">
        <f t="shared" si="22"/>
        <v/>
      </c>
      <c r="U115" s="1"/>
      <c r="V115" s="4" t="str">
        <f t="shared" si="23"/>
        <v/>
      </c>
      <c r="Y115" s="117" t="str">
        <f>IF(ISBLANK(W115), "", IF(W115&gt;X115, B115, C115))</f>
        <v/>
      </c>
    </row>
    <row r="116" spans="1:25" x14ac:dyDescent="0.45">
      <c r="A116" s="78">
        <f>Schedule!A133</f>
        <v>0</v>
      </c>
      <c r="B116" s="78" t="str">
        <f>IF(ISBLANK(Schedule!C133), "", Schedule!C133)</f>
        <v/>
      </c>
      <c r="C116" s="78" t="str">
        <f>IF(ISBLANK(Schedule!D133), "", Schedule!D133)</f>
        <v/>
      </c>
      <c r="D116" s="80"/>
      <c r="E116" s="79" t="str">
        <f>_xlfn.IFNA(IF(ISBLANK(B116),"",VLOOKUP(B116,Elo!$A$2:$C$1048576,MATCH("Current Elo",Elo!$A$1:$D$1,0),FALSE)), "")</f>
        <v/>
      </c>
      <c r="F116" s="79" t="str">
        <f>_xlfn.IFNA(IFERROR(IF(ISBLANK(C116),"",VLOOKUP(C116,Elo!$A$2:$C$1048576,MATCH("Current Elo",Elo!$A$1:$D$1,0),FALSE)), ""), "")</f>
        <v/>
      </c>
      <c r="G116" s="79" t="str">
        <f>_xlfn.IFNA(IF(ISBLANK(B116),"",IF(VLOOKUP(Games!B116,Schedule!$C$2:$G$1048576,MATCH("neutral_site",Schedule!$C$1:$G$1,0),FALSE),0,50)),"")</f>
        <v/>
      </c>
      <c r="H116" s="82"/>
      <c r="I116" s="82"/>
      <c r="J116" s="77" t="str">
        <f>_xlfn.IFNA(IF(ISBLANK(B116), "",ROUND(Calc!O133, 1)), "")</f>
        <v/>
      </c>
      <c r="K116" s="77" t="str">
        <f t="shared" si="18"/>
        <v/>
      </c>
      <c r="L116" s="3" t="e">
        <f t="shared" si="16"/>
        <v>#VALUE!</v>
      </c>
      <c r="M116" s="3" t="e">
        <f t="shared" si="17"/>
        <v>#VALUE!</v>
      </c>
      <c r="N116" s="3" t="str">
        <f t="shared" si="19"/>
        <v/>
      </c>
      <c r="O116" s="3" t="str">
        <f t="shared" si="20"/>
        <v/>
      </c>
      <c r="P116" s="2" t="str">
        <f t="shared" si="21"/>
        <v/>
      </c>
      <c r="Q116" s="2" t="str">
        <f t="shared" si="22"/>
        <v/>
      </c>
      <c r="U116" s="1"/>
      <c r="V116" s="4" t="str">
        <f t="shared" si="23"/>
        <v/>
      </c>
      <c r="Y116" s="117" t="str">
        <f>IF(ISBLANK(W116), "", IF(W116&gt;X116, B116, C116))</f>
        <v/>
      </c>
    </row>
    <row r="117" spans="1:25" x14ac:dyDescent="0.45">
      <c r="A117" s="78">
        <f>Schedule!A134</f>
        <v>0</v>
      </c>
      <c r="B117" s="78" t="str">
        <f>IF(ISBLANK(Schedule!C134), "", Schedule!C134)</f>
        <v/>
      </c>
      <c r="C117" s="78" t="str">
        <f>IF(ISBLANK(Schedule!D134), "", Schedule!D134)</f>
        <v/>
      </c>
      <c r="D117" s="80"/>
      <c r="E117" s="79" t="str">
        <f>_xlfn.IFNA(IF(ISBLANK(B117),"",VLOOKUP(B117,Elo!$A$2:$C$1048576,MATCH("Current Elo",Elo!$A$1:$D$1,0),FALSE)), "")</f>
        <v/>
      </c>
      <c r="F117" s="79" t="str">
        <f>_xlfn.IFNA(IFERROR(IF(ISBLANK(C117),"",VLOOKUP(C117,Elo!$A$2:$C$1048576,MATCH("Current Elo",Elo!$A$1:$D$1,0),FALSE)), ""), "")</f>
        <v/>
      </c>
      <c r="G117" s="79" t="str">
        <f>_xlfn.IFNA(IF(ISBLANK(B117),"",IF(VLOOKUP(Games!B117,Schedule!$C$2:$G$1048576,MATCH("neutral_site",Schedule!$C$1:$G$1,0),FALSE),0,50)),"")</f>
        <v/>
      </c>
      <c r="H117" s="82"/>
      <c r="I117" s="82"/>
      <c r="J117" s="77" t="str">
        <f>_xlfn.IFNA(IF(ISBLANK(B117), "",ROUND(Calc!O134, 1)), "")</f>
        <v/>
      </c>
      <c r="K117" s="77" t="str">
        <f t="shared" si="18"/>
        <v/>
      </c>
      <c r="L117" s="3" t="e">
        <f t="shared" si="16"/>
        <v>#VALUE!</v>
      </c>
      <c r="M117" s="3" t="e">
        <f t="shared" si="17"/>
        <v>#VALUE!</v>
      </c>
      <c r="N117" s="3" t="str">
        <f t="shared" si="19"/>
        <v/>
      </c>
      <c r="O117" s="3" t="str">
        <f t="shared" si="20"/>
        <v/>
      </c>
      <c r="P117" s="2" t="str">
        <f t="shared" si="21"/>
        <v/>
      </c>
      <c r="Q117" s="2" t="str">
        <f t="shared" si="22"/>
        <v/>
      </c>
      <c r="U117" s="1"/>
      <c r="V117" s="4" t="str">
        <f t="shared" si="23"/>
        <v/>
      </c>
      <c r="Y117" s="117" t="str">
        <f>IF(ISBLANK(W117), "", IF(W117&gt;X117, B117, C117))</f>
        <v/>
      </c>
    </row>
    <row r="118" spans="1:25" x14ac:dyDescent="0.45">
      <c r="A118" s="78">
        <f>Schedule!A135</f>
        <v>0</v>
      </c>
      <c r="B118" s="78" t="str">
        <f>IF(ISBLANK(Schedule!C135), "", Schedule!C135)</f>
        <v/>
      </c>
      <c r="C118" s="78" t="str">
        <f>IF(ISBLANK(Schedule!D135), "", Schedule!D135)</f>
        <v/>
      </c>
      <c r="D118" s="80"/>
      <c r="E118" s="79" t="str">
        <f>_xlfn.IFNA(IF(ISBLANK(B118),"",VLOOKUP(B118,Elo!$A$2:$C$1048576,MATCH("Current Elo",Elo!$A$1:$D$1,0),FALSE)), "")</f>
        <v/>
      </c>
      <c r="F118" s="79" t="str">
        <f>_xlfn.IFNA(IFERROR(IF(ISBLANK(C118),"",VLOOKUP(C118,Elo!$A$2:$C$1048576,MATCH("Current Elo",Elo!$A$1:$D$1,0),FALSE)), ""), "")</f>
        <v/>
      </c>
      <c r="G118" s="79" t="str">
        <f>_xlfn.IFNA(IF(ISBLANK(B118),"",IF(VLOOKUP(Games!B118,Schedule!$C$2:$G$1048576,MATCH("neutral_site",Schedule!$C$1:$G$1,0),FALSE),0,50)),"")</f>
        <v/>
      </c>
      <c r="H118" s="82"/>
      <c r="I118" s="82"/>
      <c r="J118" s="77" t="str">
        <f>_xlfn.IFNA(IF(ISBLANK(B118), "",ROUND(Calc!O135, 1)), "")</f>
        <v/>
      </c>
      <c r="K118" s="77" t="str">
        <f t="shared" si="18"/>
        <v/>
      </c>
      <c r="L118" s="3" t="e">
        <f t="shared" si="16"/>
        <v>#VALUE!</v>
      </c>
      <c r="M118" s="3" t="e">
        <f t="shared" si="17"/>
        <v>#VALUE!</v>
      </c>
      <c r="N118" s="3" t="str">
        <f t="shared" si="19"/>
        <v/>
      </c>
      <c r="O118" s="3" t="str">
        <f t="shared" si="20"/>
        <v/>
      </c>
      <c r="P118" s="2" t="str">
        <f t="shared" si="21"/>
        <v/>
      </c>
      <c r="Q118" s="2" t="str">
        <f t="shared" si="22"/>
        <v/>
      </c>
      <c r="U118" s="1"/>
      <c r="V118" s="4" t="str">
        <f t="shared" si="23"/>
        <v/>
      </c>
      <c r="Y118" s="117" t="str">
        <f>IF(ISBLANK(W118), "", IF(W118&gt;X118, B118, C118))</f>
        <v/>
      </c>
    </row>
    <row r="119" spans="1:25" x14ac:dyDescent="0.45">
      <c r="A119" s="78">
        <f>Schedule!A136</f>
        <v>0</v>
      </c>
      <c r="B119" s="78" t="str">
        <f>IF(ISBLANK(Schedule!C136), "", Schedule!C136)</f>
        <v/>
      </c>
      <c r="C119" s="78" t="str">
        <f>IF(ISBLANK(Schedule!D136), "", Schedule!D136)</f>
        <v/>
      </c>
      <c r="D119" s="80"/>
      <c r="E119" s="79" t="str">
        <f>_xlfn.IFNA(IF(ISBLANK(B119),"",VLOOKUP(B119,Elo!$A$2:$C$1048576,MATCH("Current Elo",Elo!$A$1:$D$1,0),FALSE)), "")</f>
        <v/>
      </c>
      <c r="F119" s="79" t="str">
        <f>_xlfn.IFNA(IFERROR(IF(ISBLANK(C119),"",VLOOKUP(C119,Elo!$A$2:$C$1048576,MATCH("Current Elo",Elo!$A$1:$D$1,0),FALSE)), ""), "")</f>
        <v/>
      </c>
      <c r="G119" s="79" t="str">
        <f>_xlfn.IFNA(IF(ISBLANK(B119),"",IF(VLOOKUP(Games!B119,Schedule!$C$2:$G$1048576,MATCH("neutral_site",Schedule!$C$1:$G$1,0),FALSE),0,50)),"")</f>
        <v/>
      </c>
      <c r="H119" s="82"/>
      <c r="I119" s="82"/>
      <c r="J119" s="77" t="str">
        <f>_xlfn.IFNA(IF(ISBLANK(B119), "",ROUND(Calc!O136, 1)), "")</f>
        <v/>
      </c>
      <c r="K119" s="77" t="str">
        <f t="shared" si="18"/>
        <v/>
      </c>
      <c r="L119" s="3" t="e">
        <f t="shared" si="16"/>
        <v>#VALUE!</v>
      </c>
      <c r="M119" s="3" t="e">
        <f t="shared" si="17"/>
        <v>#VALUE!</v>
      </c>
      <c r="N119" s="3" t="str">
        <f t="shared" si="19"/>
        <v/>
      </c>
      <c r="O119" s="3" t="str">
        <f t="shared" si="20"/>
        <v/>
      </c>
      <c r="P119" s="2" t="str">
        <f t="shared" si="21"/>
        <v/>
      </c>
      <c r="Q119" s="2" t="str">
        <f t="shared" si="22"/>
        <v/>
      </c>
      <c r="U119" s="1"/>
      <c r="V119" s="4" t="str">
        <f t="shared" si="23"/>
        <v/>
      </c>
      <c r="Y119" s="117" t="str">
        <f>IF(ISBLANK(W119), "", IF(W119&gt;X119, B119, C119))</f>
        <v/>
      </c>
    </row>
    <row r="120" spans="1:25" x14ac:dyDescent="0.45">
      <c r="A120" s="78">
        <f>Schedule!A137</f>
        <v>0</v>
      </c>
      <c r="B120" s="78" t="str">
        <f>IF(ISBLANK(Schedule!C137), "", Schedule!C137)</f>
        <v/>
      </c>
      <c r="C120" s="78" t="str">
        <f>IF(ISBLANK(Schedule!D137), "", Schedule!D137)</f>
        <v/>
      </c>
      <c r="D120" s="80"/>
      <c r="E120" s="79" t="str">
        <f>_xlfn.IFNA(IF(ISBLANK(B120),"",VLOOKUP(B120,Elo!$A$2:$C$1048576,MATCH("Current Elo",Elo!$A$1:$D$1,0),FALSE)), "")</f>
        <v/>
      </c>
      <c r="F120" s="79" t="str">
        <f>_xlfn.IFNA(IFERROR(IF(ISBLANK(C120),"",VLOOKUP(C120,Elo!$A$2:$C$1048576,MATCH("Current Elo",Elo!$A$1:$D$1,0),FALSE)), ""), "")</f>
        <v/>
      </c>
      <c r="G120" s="79" t="str">
        <f>_xlfn.IFNA(IF(ISBLANK(B120),"",IF(VLOOKUP(Games!B120,Schedule!$C$2:$G$1048576,MATCH("neutral_site",Schedule!$C$1:$G$1,0),FALSE),0,50)),"")</f>
        <v/>
      </c>
      <c r="H120" s="82"/>
      <c r="I120" s="82"/>
      <c r="J120" s="77" t="str">
        <f>_xlfn.IFNA(IF(ISBLANK(B120), "",ROUND(Calc!O137, 1)), "")</f>
        <v/>
      </c>
      <c r="K120" s="77" t="str">
        <f t="shared" si="18"/>
        <v/>
      </c>
      <c r="L120" s="3" t="e">
        <f t="shared" si="16"/>
        <v>#VALUE!</v>
      </c>
      <c r="M120" s="3" t="e">
        <f t="shared" si="17"/>
        <v>#VALUE!</v>
      </c>
      <c r="N120" s="3" t="str">
        <f t="shared" si="19"/>
        <v/>
      </c>
      <c r="O120" s="3" t="str">
        <f t="shared" si="20"/>
        <v/>
      </c>
      <c r="P120" s="2" t="str">
        <f t="shared" si="21"/>
        <v/>
      </c>
      <c r="Q120" s="2" t="str">
        <f t="shared" si="22"/>
        <v/>
      </c>
      <c r="U120" s="1"/>
      <c r="V120" s="4" t="str">
        <f t="shared" si="23"/>
        <v/>
      </c>
      <c r="Y120" s="117" t="str">
        <f>IF(ISBLANK(W120), "", IF(W120&gt;X120, B120, C120))</f>
        <v/>
      </c>
    </row>
    <row r="121" spans="1:25" x14ac:dyDescent="0.45">
      <c r="A121" s="78">
        <f>Schedule!A138</f>
        <v>0</v>
      </c>
      <c r="B121" s="78" t="str">
        <f>IF(ISBLANK(Schedule!C138), "", Schedule!C138)</f>
        <v/>
      </c>
      <c r="C121" s="78" t="str">
        <f>IF(ISBLANK(Schedule!D138), "", Schedule!D138)</f>
        <v/>
      </c>
      <c r="D121" s="80"/>
      <c r="E121" s="79" t="str">
        <f>_xlfn.IFNA(IF(ISBLANK(B121),"",VLOOKUP(B121,Elo!$A$2:$C$1048576,MATCH("Current Elo",Elo!$A$1:$D$1,0),FALSE)), "")</f>
        <v/>
      </c>
      <c r="F121" s="79" t="str">
        <f>_xlfn.IFNA(IFERROR(IF(ISBLANK(C121),"",VLOOKUP(C121,Elo!$A$2:$C$1048576,MATCH("Current Elo",Elo!$A$1:$D$1,0),FALSE)), ""), "")</f>
        <v/>
      </c>
      <c r="G121" s="79" t="str">
        <f>_xlfn.IFNA(IF(ISBLANK(B121),"",IF(VLOOKUP(Games!B121,Schedule!$C$2:$G$1048576,MATCH("neutral_site",Schedule!$C$1:$G$1,0),FALSE),0,50)),"")</f>
        <v/>
      </c>
      <c r="H121" s="82"/>
      <c r="I121" s="82"/>
      <c r="J121" s="77" t="str">
        <f>_xlfn.IFNA(IF(ISBLANK(B121), "",ROUND(Calc!O138, 1)), "")</f>
        <v/>
      </c>
      <c r="K121" s="77" t="str">
        <f t="shared" si="18"/>
        <v/>
      </c>
      <c r="L121" s="3" t="e">
        <f t="shared" si="16"/>
        <v>#VALUE!</v>
      </c>
      <c r="M121" s="3" t="e">
        <f t="shared" si="17"/>
        <v>#VALUE!</v>
      </c>
      <c r="N121" s="3" t="str">
        <f t="shared" si="19"/>
        <v/>
      </c>
      <c r="O121" s="3" t="str">
        <f t="shared" si="20"/>
        <v/>
      </c>
      <c r="P121" s="2" t="str">
        <f t="shared" si="21"/>
        <v/>
      </c>
      <c r="Q121" s="2" t="str">
        <f t="shared" si="22"/>
        <v/>
      </c>
      <c r="U121" s="1"/>
      <c r="V121" s="4" t="str">
        <f t="shared" si="23"/>
        <v/>
      </c>
      <c r="Y121" s="117" t="str">
        <f>IF(ISBLANK(W121), "", IF(W121&gt;X121, B121, C121))</f>
        <v/>
      </c>
    </row>
    <row r="122" spans="1:25" x14ac:dyDescent="0.45">
      <c r="A122" s="78">
        <f>Schedule!A139</f>
        <v>0</v>
      </c>
      <c r="B122" s="78" t="str">
        <f>IF(ISBLANK(Schedule!C139), "", Schedule!C139)</f>
        <v/>
      </c>
      <c r="C122" s="78" t="str">
        <f>IF(ISBLANK(Schedule!D139), "", Schedule!D139)</f>
        <v/>
      </c>
      <c r="D122" s="80"/>
      <c r="E122" s="79" t="str">
        <f>_xlfn.IFNA(IF(ISBLANK(B122),"",VLOOKUP(B122,Elo!$A$2:$C$1048576,MATCH("Current Elo",Elo!$A$1:$D$1,0),FALSE)), "")</f>
        <v/>
      </c>
      <c r="F122" s="79" t="str">
        <f>_xlfn.IFNA(IFERROR(IF(ISBLANK(C122),"",VLOOKUP(C122,Elo!$A$2:$C$1048576,MATCH("Current Elo",Elo!$A$1:$D$1,0),FALSE)), ""), "")</f>
        <v/>
      </c>
      <c r="G122" s="79" t="str">
        <f>_xlfn.IFNA(IF(ISBLANK(B122),"",IF(VLOOKUP(Games!B122,Schedule!$C$2:$G$1048576,MATCH("neutral_site",Schedule!$C$1:$G$1,0),FALSE),0,50)),"")</f>
        <v/>
      </c>
      <c r="H122" s="82"/>
      <c r="I122" s="82"/>
      <c r="J122" s="77" t="str">
        <f>_xlfn.IFNA(IF(ISBLANK(B122), "",ROUND(Calc!O139, 1)), "")</f>
        <v/>
      </c>
      <c r="K122" s="77" t="str">
        <f t="shared" si="18"/>
        <v/>
      </c>
      <c r="L122" s="3" t="e">
        <f t="shared" si="16"/>
        <v>#VALUE!</v>
      </c>
      <c r="M122" s="3" t="e">
        <f t="shared" si="17"/>
        <v>#VALUE!</v>
      </c>
      <c r="N122" s="3" t="str">
        <f t="shared" si="19"/>
        <v/>
      </c>
      <c r="O122" s="3" t="str">
        <f t="shared" si="20"/>
        <v/>
      </c>
      <c r="P122" s="2" t="str">
        <f t="shared" si="21"/>
        <v/>
      </c>
      <c r="Q122" s="2" t="str">
        <f t="shared" si="22"/>
        <v/>
      </c>
      <c r="U122" s="1"/>
      <c r="V122" s="4" t="str">
        <f t="shared" si="23"/>
        <v/>
      </c>
      <c r="Y122" s="117" t="str">
        <f>IF(ISBLANK(W122), "", IF(W122&gt;X122, B122, C122))</f>
        <v/>
      </c>
    </row>
    <row r="123" spans="1:25" x14ac:dyDescent="0.45">
      <c r="A123" s="78">
        <f>Schedule!A140</f>
        <v>0</v>
      </c>
      <c r="B123" s="78" t="str">
        <f>IF(ISBLANK(Schedule!C140), "", Schedule!C140)</f>
        <v/>
      </c>
      <c r="C123" s="78" t="str">
        <f>IF(ISBLANK(Schedule!D140), "", Schedule!D140)</f>
        <v/>
      </c>
      <c r="D123" s="80"/>
      <c r="E123" s="79" t="str">
        <f>_xlfn.IFNA(IF(ISBLANK(B123),"",VLOOKUP(B123,Elo!$A$2:$C$1048576,MATCH("Current Elo",Elo!$A$1:$D$1,0),FALSE)), "")</f>
        <v/>
      </c>
      <c r="F123" s="79" t="str">
        <f>_xlfn.IFNA(IFERROR(IF(ISBLANK(C123),"",VLOOKUP(C123,Elo!$A$2:$C$1048576,MATCH("Current Elo",Elo!$A$1:$D$1,0),FALSE)), ""), "")</f>
        <v/>
      </c>
      <c r="G123" s="79" t="str">
        <f>_xlfn.IFNA(IF(ISBLANK(B123),"",IF(VLOOKUP(Games!B123,Schedule!$C$2:$G$1048576,MATCH("neutral_site",Schedule!$C$1:$G$1,0),FALSE),0,50)),"")</f>
        <v/>
      </c>
      <c r="H123" s="82"/>
      <c r="I123" s="82"/>
      <c r="J123" s="77" t="str">
        <f>_xlfn.IFNA(IF(ISBLANK(B123), "",ROUND(Calc!O140, 1)), "")</f>
        <v/>
      </c>
      <c r="K123" s="77" t="str">
        <f t="shared" si="18"/>
        <v/>
      </c>
      <c r="L123" s="3" t="e">
        <f t="shared" si="16"/>
        <v>#VALUE!</v>
      </c>
      <c r="M123" s="3" t="e">
        <f t="shared" si="17"/>
        <v>#VALUE!</v>
      </c>
      <c r="N123" s="3" t="str">
        <f t="shared" si="19"/>
        <v/>
      </c>
      <c r="O123" s="3" t="str">
        <f t="shared" si="20"/>
        <v/>
      </c>
      <c r="P123" s="2" t="str">
        <f t="shared" si="21"/>
        <v/>
      </c>
      <c r="Q123" s="2" t="str">
        <f t="shared" si="22"/>
        <v/>
      </c>
      <c r="U123" s="1"/>
      <c r="V123" s="4" t="str">
        <f t="shared" si="23"/>
        <v/>
      </c>
      <c r="Y123" s="117" t="str">
        <f>IF(ISBLANK(W123), "", IF(W123&gt;X123, B123, C123))</f>
        <v/>
      </c>
    </row>
    <row r="124" spans="1:25" x14ac:dyDescent="0.45">
      <c r="A124" s="78">
        <f>Schedule!A141</f>
        <v>0</v>
      </c>
      <c r="B124" s="78" t="str">
        <f>IF(ISBLANK(Schedule!C141), "", Schedule!C141)</f>
        <v/>
      </c>
      <c r="C124" s="78" t="str">
        <f>IF(ISBLANK(Schedule!D141), "", Schedule!D141)</f>
        <v/>
      </c>
      <c r="D124" s="80"/>
      <c r="E124" s="79" t="str">
        <f>_xlfn.IFNA(IF(ISBLANK(B124),"",VLOOKUP(B124,Elo!$A$2:$C$1048576,MATCH("Current Elo",Elo!$A$1:$D$1,0),FALSE)), "")</f>
        <v/>
      </c>
      <c r="F124" s="79" t="str">
        <f>_xlfn.IFNA(IFERROR(IF(ISBLANK(C124),"",VLOOKUP(C124,Elo!$A$2:$C$1048576,MATCH("Current Elo",Elo!$A$1:$D$1,0),FALSE)), ""), "")</f>
        <v/>
      </c>
      <c r="G124" s="79" t="str">
        <f>_xlfn.IFNA(IF(ISBLANK(B124),"",IF(VLOOKUP(Games!B124,Schedule!$C$2:$G$1048576,MATCH("neutral_site",Schedule!$C$1:$G$1,0),FALSE),0,50)),"")</f>
        <v/>
      </c>
      <c r="H124" s="82"/>
      <c r="I124" s="82"/>
      <c r="J124" s="77" t="str">
        <f>_xlfn.IFNA(IF(ISBLANK(B124), "",ROUND(Calc!O141, 1)), "")</f>
        <v/>
      </c>
      <c r="K124" s="77" t="str">
        <f t="shared" si="18"/>
        <v/>
      </c>
      <c r="L124" s="3" t="e">
        <f t="shared" si="16"/>
        <v>#VALUE!</v>
      </c>
      <c r="M124" s="3" t="e">
        <f t="shared" si="17"/>
        <v>#VALUE!</v>
      </c>
      <c r="N124" s="3" t="str">
        <f t="shared" si="19"/>
        <v/>
      </c>
      <c r="O124" s="3" t="str">
        <f t="shared" si="20"/>
        <v/>
      </c>
      <c r="P124" s="2" t="str">
        <f t="shared" si="21"/>
        <v/>
      </c>
      <c r="Q124" s="2" t="str">
        <f t="shared" si="22"/>
        <v/>
      </c>
      <c r="U124" s="1"/>
      <c r="V124" s="4" t="str">
        <f t="shared" si="23"/>
        <v/>
      </c>
      <c r="Y124" s="117" t="str">
        <f>IF(ISBLANK(W124), "", IF(W124&gt;X124, B124, C124))</f>
        <v/>
      </c>
    </row>
    <row r="125" spans="1:25" x14ac:dyDescent="0.45">
      <c r="A125" s="78">
        <f>Schedule!A142</f>
        <v>0</v>
      </c>
      <c r="B125" s="78" t="str">
        <f>IF(ISBLANK(Schedule!C142), "", Schedule!C142)</f>
        <v/>
      </c>
      <c r="C125" s="78" t="str">
        <f>IF(ISBLANK(Schedule!D142), "", Schedule!D142)</f>
        <v/>
      </c>
      <c r="D125" s="80"/>
      <c r="E125" s="79" t="str">
        <f>_xlfn.IFNA(IF(ISBLANK(B125),"",VLOOKUP(B125,Elo!$A$2:$C$1048576,MATCH("Current Elo",Elo!$A$1:$D$1,0),FALSE)), "")</f>
        <v/>
      </c>
      <c r="F125" s="79" t="str">
        <f>_xlfn.IFNA(IFERROR(IF(ISBLANK(C125),"",VLOOKUP(C125,Elo!$A$2:$C$1048576,MATCH("Current Elo",Elo!$A$1:$D$1,0),FALSE)), ""), "")</f>
        <v/>
      </c>
      <c r="G125" s="79" t="str">
        <f>_xlfn.IFNA(IF(ISBLANK(B125),"",IF(VLOOKUP(Games!B125,Schedule!$C$2:$G$1048576,MATCH("neutral_site",Schedule!$C$1:$G$1,0),FALSE),0,50)),"")</f>
        <v/>
      </c>
      <c r="H125" s="82"/>
      <c r="I125" s="82"/>
      <c r="J125" s="77" t="str">
        <f>_xlfn.IFNA(IF(ISBLANK(B125), "",ROUND(Calc!O142, 1)), "")</f>
        <v/>
      </c>
      <c r="K125" s="77" t="str">
        <f t="shared" si="18"/>
        <v/>
      </c>
      <c r="L125" s="3" t="e">
        <f t="shared" si="16"/>
        <v>#VALUE!</v>
      </c>
      <c r="M125" s="3" t="e">
        <f t="shared" si="17"/>
        <v>#VALUE!</v>
      </c>
      <c r="N125" s="3" t="str">
        <f t="shared" si="19"/>
        <v/>
      </c>
      <c r="O125" s="3" t="str">
        <f t="shared" si="20"/>
        <v/>
      </c>
      <c r="P125" s="2" t="str">
        <f t="shared" si="21"/>
        <v/>
      </c>
      <c r="Q125" s="2" t="str">
        <f t="shared" si="22"/>
        <v/>
      </c>
      <c r="U125" s="1"/>
      <c r="V125" s="4" t="str">
        <f t="shared" si="23"/>
        <v/>
      </c>
      <c r="Y125" s="117" t="str">
        <f>IF(ISBLANK(W125), "", IF(W125&gt;X125, B125, C125))</f>
        <v/>
      </c>
    </row>
    <row r="126" spans="1:25" x14ac:dyDescent="0.45">
      <c r="A126" s="78">
        <f>Schedule!A143</f>
        <v>0</v>
      </c>
      <c r="B126" s="78" t="str">
        <f>IF(ISBLANK(Schedule!C143), "", Schedule!C143)</f>
        <v/>
      </c>
      <c r="C126" s="78" t="str">
        <f>IF(ISBLANK(Schedule!D143), "", Schedule!D143)</f>
        <v/>
      </c>
      <c r="D126" s="80"/>
      <c r="E126" s="79" t="str">
        <f>_xlfn.IFNA(IF(ISBLANK(B126),"",VLOOKUP(B126,Elo!$A$2:$C$1048576,MATCH("Current Elo",Elo!$A$1:$D$1,0),FALSE)), "")</f>
        <v/>
      </c>
      <c r="F126" s="79" t="str">
        <f>_xlfn.IFNA(IFERROR(IF(ISBLANK(C126),"",VLOOKUP(C126,Elo!$A$2:$C$1048576,MATCH("Current Elo",Elo!$A$1:$D$1,0),FALSE)), ""), "")</f>
        <v/>
      </c>
      <c r="G126" s="79" t="str">
        <f>_xlfn.IFNA(IF(ISBLANK(B126),"",IF(VLOOKUP(Games!B126,Schedule!$C$2:$G$1048576,MATCH("neutral_site",Schedule!$C$1:$G$1,0),FALSE),0,50)),"")</f>
        <v/>
      </c>
      <c r="H126" s="82"/>
      <c r="I126" s="82"/>
      <c r="J126" s="77" t="str">
        <f>_xlfn.IFNA(IF(ISBLANK(B126), "",ROUND(Calc!O143, 1)), "")</f>
        <v/>
      </c>
      <c r="K126" s="77" t="str">
        <f t="shared" si="18"/>
        <v/>
      </c>
      <c r="L126" s="3" t="e">
        <f t="shared" si="16"/>
        <v>#VALUE!</v>
      </c>
      <c r="M126" s="3" t="e">
        <f t="shared" si="17"/>
        <v>#VALUE!</v>
      </c>
      <c r="N126" s="3" t="str">
        <f t="shared" si="19"/>
        <v/>
      </c>
      <c r="O126" s="3" t="str">
        <f t="shared" si="20"/>
        <v/>
      </c>
      <c r="P126" s="2" t="str">
        <f t="shared" si="21"/>
        <v/>
      </c>
      <c r="Q126" s="2" t="str">
        <f t="shared" si="22"/>
        <v/>
      </c>
      <c r="U126" s="1"/>
      <c r="V126" s="4" t="str">
        <f t="shared" si="23"/>
        <v/>
      </c>
      <c r="Y126" s="117" t="str">
        <f>IF(ISBLANK(W126), "", IF(W126&gt;X126, B126, C126))</f>
        <v/>
      </c>
    </row>
    <row r="127" spans="1:25" x14ac:dyDescent="0.45">
      <c r="A127" s="78">
        <f>Schedule!A144</f>
        <v>0</v>
      </c>
      <c r="B127" s="78" t="str">
        <f>IF(ISBLANK(Schedule!C144), "", Schedule!C144)</f>
        <v/>
      </c>
      <c r="C127" s="78" t="str">
        <f>IF(ISBLANK(Schedule!D144), "", Schedule!D144)</f>
        <v/>
      </c>
      <c r="D127" s="80"/>
      <c r="E127" s="79" t="str">
        <f>_xlfn.IFNA(IF(ISBLANK(B127),"",VLOOKUP(B127,Elo!$A$2:$C$1048576,MATCH("Current Elo",Elo!$A$1:$D$1,0),FALSE)), "")</f>
        <v/>
      </c>
      <c r="F127" s="79" t="str">
        <f>_xlfn.IFNA(IFERROR(IF(ISBLANK(C127),"",VLOOKUP(C127,Elo!$A$2:$C$1048576,MATCH("Current Elo",Elo!$A$1:$D$1,0),FALSE)), ""), "")</f>
        <v/>
      </c>
      <c r="G127" s="79" t="str">
        <f>_xlfn.IFNA(IF(ISBLANK(B127),"",IF(VLOOKUP(Games!B127,Schedule!$C$2:$G$1048576,MATCH("neutral_site",Schedule!$C$1:$G$1,0),FALSE),0,50)),"")</f>
        <v/>
      </c>
      <c r="H127" s="82"/>
      <c r="I127" s="82"/>
      <c r="J127" s="77" t="str">
        <f>_xlfn.IFNA(IF(ISBLANK(B127), "",ROUND(Calc!O144, 1)), "")</f>
        <v/>
      </c>
      <c r="K127" s="77" t="str">
        <f t="shared" si="18"/>
        <v/>
      </c>
      <c r="L127" s="3" t="e">
        <f t="shared" si="16"/>
        <v>#VALUE!</v>
      </c>
      <c r="M127" s="3" t="e">
        <f t="shared" si="17"/>
        <v>#VALUE!</v>
      </c>
      <c r="N127" s="3" t="str">
        <f t="shared" si="19"/>
        <v/>
      </c>
      <c r="O127" s="3" t="str">
        <f t="shared" si="20"/>
        <v/>
      </c>
      <c r="P127" s="2" t="str">
        <f t="shared" si="21"/>
        <v/>
      </c>
      <c r="Q127" s="2" t="str">
        <f t="shared" si="22"/>
        <v/>
      </c>
      <c r="U127" s="1"/>
      <c r="V127" s="4" t="str">
        <f t="shared" si="23"/>
        <v/>
      </c>
      <c r="Y127" s="117" t="str">
        <f>IF(ISBLANK(W127), "", IF(W127&gt;X127, B127, C127))</f>
        <v/>
      </c>
    </row>
    <row r="128" spans="1:25" x14ac:dyDescent="0.45">
      <c r="A128" s="78">
        <f>Schedule!A145</f>
        <v>0</v>
      </c>
      <c r="B128" s="78" t="str">
        <f>IF(ISBLANK(Schedule!C145), "", Schedule!C145)</f>
        <v/>
      </c>
      <c r="C128" s="78" t="str">
        <f>IF(ISBLANK(Schedule!D145), "", Schedule!D145)</f>
        <v/>
      </c>
      <c r="D128" s="80"/>
      <c r="E128" s="79" t="str">
        <f>_xlfn.IFNA(IF(ISBLANK(B128),"",VLOOKUP(B128,Elo!$A$2:$C$1048576,MATCH("Current Elo",Elo!$A$1:$D$1,0),FALSE)), "")</f>
        <v/>
      </c>
      <c r="F128" s="79" t="str">
        <f>_xlfn.IFNA(IFERROR(IF(ISBLANK(C128),"",VLOOKUP(C128,Elo!$A$2:$C$1048576,MATCH("Current Elo",Elo!$A$1:$D$1,0),FALSE)), ""), "")</f>
        <v/>
      </c>
      <c r="G128" s="79" t="str">
        <f>_xlfn.IFNA(IF(ISBLANK(B128),"",IF(VLOOKUP(Games!B128,Schedule!$C$2:$G$1048576,MATCH("neutral_site",Schedule!$C$1:$G$1,0),FALSE),0,50)),"")</f>
        <v/>
      </c>
      <c r="H128" s="82"/>
      <c r="I128" s="82"/>
      <c r="J128" s="77" t="str">
        <f>_xlfn.IFNA(IF(ISBLANK(B128), "",ROUND(Calc!O145, 1)), "")</f>
        <v/>
      </c>
      <c r="K128" s="77" t="str">
        <f t="shared" si="18"/>
        <v/>
      </c>
      <c r="L128" s="3" t="e">
        <f t="shared" si="16"/>
        <v>#VALUE!</v>
      </c>
      <c r="M128" s="3" t="e">
        <f t="shared" si="17"/>
        <v>#VALUE!</v>
      </c>
      <c r="N128" s="3" t="str">
        <f t="shared" si="19"/>
        <v/>
      </c>
      <c r="O128" s="3" t="str">
        <f t="shared" si="20"/>
        <v/>
      </c>
      <c r="P128" s="2" t="str">
        <f t="shared" si="21"/>
        <v/>
      </c>
      <c r="Q128" s="2" t="str">
        <f t="shared" si="22"/>
        <v/>
      </c>
      <c r="U128" s="1"/>
      <c r="V128" s="4" t="str">
        <f t="shared" si="23"/>
        <v/>
      </c>
      <c r="Y128" s="117" t="str">
        <f>IF(ISBLANK(W128), "", IF(W128&gt;X128, B128, C128))</f>
        <v/>
      </c>
    </row>
    <row r="129" spans="1:25" x14ac:dyDescent="0.45">
      <c r="A129" s="78">
        <f>Schedule!A146</f>
        <v>0</v>
      </c>
      <c r="B129" s="78" t="str">
        <f>IF(ISBLANK(Schedule!C146), "", Schedule!C146)</f>
        <v/>
      </c>
      <c r="C129" s="78" t="str">
        <f>IF(ISBLANK(Schedule!D146), "", Schedule!D146)</f>
        <v/>
      </c>
      <c r="D129" s="80"/>
      <c r="E129" s="79" t="str">
        <f>_xlfn.IFNA(IF(ISBLANK(B129),"",VLOOKUP(B129,Elo!$A$2:$C$1048576,MATCH("Current Elo",Elo!$A$1:$D$1,0),FALSE)), "")</f>
        <v/>
      </c>
      <c r="F129" s="79" t="str">
        <f>_xlfn.IFNA(IFERROR(IF(ISBLANK(C129),"",VLOOKUP(C129,Elo!$A$2:$C$1048576,MATCH("Current Elo",Elo!$A$1:$D$1,0),FALSE)), ""), "")</f>
        <v/>
      </c>
      <c r="G129" s="79" t="str">
        <f>_xlfn.IFNA(IF(ISBLANK(B129),"",IF(VLOOKUP(Games!B129,Schedule!$C$2:$G$1048576,MATCH("neutral_site",Schedule!$C$1:$G$1,0),FALSE),0,50)),"")</f>
        <v/>
      </c>
      <c r="H129" s="82"/>
      <c r="I129" s="82"/>
      <c r="J129" s="77" t="str">
        <f>_xlfn.IFNA(IF(ISBLANK(B129), "",ROUND(Calc!O146, 1)), "")</f>
        <v/>
      </c>
      <c r="K129" s="77" t="str">
        <f t="shared" si="18"/>
        <v/>
      </c>
      <c r="L129" s="3" t="e">
        <f t="shared" si="16"/>
        <v>#VALUE!</v>
      </c>
      <c r="M129" s="3" t="e">
        <f t="shared" si="17"/>
        <v>#VALUE!</v>
      </c>
      <c r="N129" s="3" t="str">
        <f t="shared" si="19"/>
        <v/>
      </c>
      <c r="O129" s="3" t="str">
        <f t="shared" si="20"/>
        <v/>
      </c>
      <c r="P129" s="2" t="str">
        <f t="shared" si="21"/>
        <v/>
      </c>
      <c r="Q129" s="2" t="str">
        <f t="shared" si="22"/>
        <v/>
      </c>
      <c r="U129" s="1"/>
      <c r="V129" s="4" t="str">
        <f t="shared" si="23"/>
        <v/>
      </c>
      <c r="Y129" s="117" t="str">
        <f>IF(ISBLANK(W129), "", IF(W129&gt;X129, B129, C129))</f>
        <v/>
      </c>
    </row>
    <row r="130" spans="1:25" x14ac:dyDescent="0.45">
      <c r="A130" s="78">
        <f>Schedule!A147</f>
        <v>0</v>
      </c>
      <c r="B130" s="78" t="str">
        <f>IF(ISBLANK(Schedule!C147), "", Schedule!C147)</f>
        <v/>
      </c>
      <c r="C130" s="78" t="str">
        <f>IF(ISBLANK(Schedule!D147), "", Schedule!D147)</f>
        <v/>
      </c>
      <c r="D130" s="80"/>
      <c r="E130" s="79" t="str">
        <f>_xlfn.IFNA(IF(ISBLANK(B130),"",VLOOKUP(B130,Elo!$A$2:$C$1048576,MATCH("Current Elo",Elo!$A$1:$D$1,0),FALSE)), "")</f>
        <v/>
      </c>
      <c r="F130" s="79" t="str">
        <f>_xlfn.IFNA(IFERROR(IF(ISBLANK(C130),"",VLOOKUP(C130,Elo!$A$2:$C$1048576,MATCH("Current Elo",Elo!$A$1:$D$1,0),FALSE)), ""), "")</f>
        <v/>
      </c>
      <c r="G130" s="79" t="str">
        <f>_xlfn.IFNA(IF(ISBLANK(B130),"",IF(VLOOKUP(Games!B130,Schedule!$C$2:$G$1048576,MATCH("neutral_site",Schedule!$C$1:$G$1,0),FALSE),0,50)),"")</f>
        <v/>
      </c>
      <c r="H130" s="82"/>
      <c r="I130" s="82"/>
      <c r="J130" s="77" t="str">
        <f>_xlfn.IFNA(IF(ISBLANK(B130), "",ROUND(Calc!O147, 1)), "")</f>
        <v/>
      </c>
      <c r="K130" s="77" t="str">
        <f t="shared" si="18"/>
        <v/>
      </c>
      <c r="L130" s="3" t="e">
        <f t="shared" si="16"/>
        <v>#VALUE!</v>
      </c>
      <c r="M130" s="3" t="e">
        <f t="shared" si="17"/>
        <v>#VALUE!</v>
      </c>
      <c r="N130" s="3" t="str">
        <f t="shared" si="19"/>
        <v/>
      </c>
      <c r="O130" s="3" t="str">
        <f t="shared" si="20"/>
        <v/>
      </c>
      <c r="P130" s="2" t="str">
        <f t="shared" si="21"/>
        <v/>
      </c>
      <c r="Q130" s="2" t="str">
        <f t="shared" si="22"/>
        <v/>
      </c>
      <c r="U130" s="1"/>
      <c r="V130" s="4" t="str">
        <f t="shared" si="23"/>
        <v/>
      </c>
      <c r="Y130" s="117" t="str">
        <f>IF(ISBLANK(W130), "", IF(W130&gt;X130, B130, C130))</f>
        <v/>
      </c>
    </row>
    <row r="131" spans="1:25" x14ac:dyDescent="0.45">
      <c r="A131" s="78">
        <f>Schedule!A148</f>
        <v>0</v>
      </c>
      <c r="B131" s="78" t="str">
        <f>IF(ISBLANK(Schedule!C148), "", Schedule!C148)</f>
        <v/>
      </c>
      <c r="C131" s="78" t="str">
        <f>IF(ISBLANK(Schedule!D148), "", Schedule!D148)</f>
        <v/>
      </c>
      <c r="D131" s="80"/>
      <c r="E131" s="79" t="str">
        <f>_xlfn.IFNA(IF(ISBLANK(B131),"",VLOOKUP(B131,Elo!$A$2:$C$1048576,MATCH("Current Elo",Elo!$A$1:$D$1,0),FALSE)), "")</f>
        <v/>
      </c>
      <c r="F131" s="79" t="str">
        <f>_xlfn.IFNA(IFERROR(IF(ISBLANK(C131),"",VLOOKUP(C131,Elo!$A$2:$C$1048576,MATCH("Current Elo",Elo!$A$1:$D$1,0),FALSE)), ""), "")</f>
        <v/>
      </c>
      <c r="G131" s="79" t="str">
        <f>_xlfn.IFNA(IF(ISBLANK(B131),"",IF(VLOOKUP(Games!B131,Schedule!$C$2:$G$1048576,MATCH("neutral_site",Schedule!$C$1:$G$1,0),FALSE),0,50)),"")</f>
        <v/>
      </c>
      <c r="H131" s="82"/>
      <c r="I131" s="82"/>
      <c r="J131" s="77" t="str">
        <f>_xlfn.IFNA(IF(ISBLANK(B131), "",ROUND(Calc!O148, 1)), "")</f>
        <v/>
      </c>
      <c r="K131" s="77" t="str">
        <f t="shared" si="18"/>
        <v/>
      </c>
      <c r="L131" s="3" t="e">
        <f t="shared" si="16"/>
        <v>#VALUE!</v>
      </c>
      <c r="M131" s="3" t="e">
        <f t="shared" si="17"/>
        <v>#VALUE!</v>
      </c>
      <c r="N131" s="3" t="str">
        <f t="shared" si="19"/>
        <v/>
      </c>
      <c r="O131" s="3" t="str">
        <f t="shared" si="20"/>
        <v/>
      </c>
      <c r="P131" s="2" t="str">
        <f t="shared" si="21"/>
        <v/>
      </c>
      <c r="Q131" s="2" t="str">
        <f t="shared" si="22"/>
        <v/>
      </c>
      <c r="U131" s="1"/>
      <c r="V131" s="4" t="str">
        <f t="shared" si="23"/>
        <v/>
      </c>
      <c r="Y131" s="117" t="str">
        <f>IF(ISBLANK(W131), "", IF(W131&gt;X131, B131, C131))</f>
        <v/>
      </c>
    </row>
    <row r="132" spans="1:25" x14ac:dyDescent="0.45">
      <c r="A132" s="78">
        <f>Schedule!A149</f>
        <v>0</v>
      </c>
      <c r="B132" s="78" t="str">
        <f>IF(ISBLANK(Schedule!C149), "", Schedule!C149)</f>
        <v/>
      </c>
      <c r="C132" s="78" t="str">
        <f>IF(ISBLANK(Schedule!D149), "", Schedule!D149)</f>
        <v/>
      </c>
      <c r="D132" s="80"/>
      <c r="E132" s="79" t="str">
        <f>_xlfn.IFNA(IF(ISBLANK(B132),"",VLOOKUP(B132,Elo!$A$2:$C$1048576,MATCH("Current Elo",Elo!$A$1:$D$1,0),FALSE)), "")</f>
        <v/>
      </c>
      <c r="F132" s="79" t="str">
        <f>_xlfn.IFNA(IFERROR(IF(ISBLANK(C132),"",VLOOKUP(C132,Elo!$A$2:$C$1048576,MATCH("Current Elo",Elo!$A$1:$D$1,0),FALSE)), ""), "")</f>
        <v/>
      </c>
      <c r="G132" s="79" t="str">
        <f>_xlfn.IFNA(IF(ISBLANK(B132),"",IF(VLOOKUP(Games!B132,Schedule!$C$2:$G$1048576,MATCH("neutral_site",Schedule!$C$1:$G$1,0),FALSE),0,50)),"")</f>
        <v/>
      </c>
      <c r="H132" s="82"/>
      <c r="I132" s="82"/>
      <c r="J132" s="77" t="str">
        <f>_xlfn.IFNA(IF(ISBLANK(B132), "",ROUND(Calc!O149, 1)), "")</f>
        <v/>
      </c>
      <c r="K132" s="77" t="str">
        <f t="shared" si="18"/>
        <v/>
      </c>
      <c r="L132" s="3" t="e">
        <f t="shared" si="16"/>
        <v>#VALUE!</v>
      </c>
      <c r="M132" s="3" t="e">
        <f t="shared" si="17"/>
        <v>#VALUE!</v>
      </c>
      <c r="N132" s="3" t="str">
        <f t="shared" si="19"/>
        <v/>
      </c>
      <c r="O132" s="3" t="str">
        <f t="shared" si="20"/>
        <v/>
      </c>
      <c r="P132" s="2" t="str">
        <f t="shared" si="21"/>
        <v/>
      </c>
      <c r="Q132" s="2" t="str">
        <f t="shared" si="22"/>
        <v/>
      </c>
      <c r="U132" s="1"/>
      <c r="V132" s="4" t="str">
        <f t="shared" si="23"/>
        <v/>
      </c>
      <c r="Y132" s="117" t="str">
        <f>IF(ISBLANK(W132), "", IF(W132&gt;X132, B132, C132))</f>
        <v/>
      </c>
    </row>
    <row r="133" spans="1:25" x14ac:dyDescent="0.45">
      <c r="A133" s="78">
        <f>Schedule!A150</f>
        <v>0</v>
      </c>
      <c r="B133" s="78" t="str">
        <f>IF(ISBLANK(Schedule!C150), "", Schedule!C150)</f>
        <v/>
      </c>
      <c r="C133" s="78" t="str">
        <f>IF(ISBLANK(Schedule!D150), "", Schedule!D150)</f>
        <v/>
      </c>
      <c r="D133" s="80"/>
      <c r="E133" s="79" t="str">
        <f>_xlfn.IFNA(IF(ISBLANK(B133),"",VLOOKUP(B133,Elo!$A$2:$C$1048576,MATCH("Current Elo",Elo!$A$1:$D$1,0),FALSE)), "")</f>
        <v/>
      </c>
      <c r="F133" s="79" t="str">
        <f>_xlfn.IFNA(IFERROR(IF(ISBLANK(C133),"",VLOOKUP(C133,Elo!$A$2:$C$1048576,MATCH("Current Elo",Elo!$A$1:$D$1,0),FALSE)), ""), "")</f>
        <v/>
      </c>
      <c r="G133" s="79" t="str">
        <f>_xlfn.IFNA(IF(ISBLANK(B133),"",IF(VLOOKUP(Games!B133,Schedule!$C$2:$G$1048576,MATCH("neutral_site",Schedule!$C$1:$G$1,0),FALSE),0,50)),"")</f>
        <v/>
      </c>
      <c r="H133" s="82"/>
      <c r="I133" s="82"/>
      <c r="J133" s="77" t="str">
        <f>_xlfn.IFNA(IF(ISBLANK(B133), "",ROUND(Calc!O150, 1)), "")</f>
        <v/>
      </c>
      <c r="K133" s="77" t="str">
        <f t="shared" si="18"/>
        <v/>
      </c>
      <c r="L133" s="3" t="e">
        <f t="shared" si="16"/>
        <v>#VALUE!</v>
      </c>
      <c r="M133" s="3" t="e">
        <f t="shared" si="17"/>
        <v>#VALUE!</v>
      </c>
      <c r="N133" s="3" t="str">
        <f t="shared" si="19"/>
        <v/>
      </c>
      <c r="O133" s="3" t="str">
        <f t="shared" si="20"/>
        <v/>
      </c>
      <c r="P133" s="2" t="str">
        <f t="shared" si="21"/>
        <v/>
      </c>
      <c r="Q133" s="2" t="str">
        <f t="shared" si="22"/>
        <v/>
      </c>
      <c r="U133" s="1"/>
      <c r="V133" s="4" t="str">
        <f t="shared" si="23"/>
        <v/>
      </c>
      <c r="Y133" s="117" t="str">
        <f>IF(ISBLANK(W133), "", IF(W133&gt;X133, B133, C133))</f>
        <v/>
      </c>
    </row>
    <row r="134" spans="1:25" x14ac:dyDescent="0.45">
      <c r="A134" s="78">
        <f>Schedule!A151</f>
        <v>0</v>
      </c>
      <c r="B134" s="78" t="str">
        <f>IF(ISBLANK(Schedule!C151), "", Schedule!C151)</f>
        <v/>
      </c>
      <c r="C134" s="78" t="str">
        <f>IF(ISBLANK(Schedule!D151), "", Schedule!D151)</f>
        <v/>
      </c>
      <c r="D134" s="80"/>
      <c r="E134" s="79" t="str">
        <f>_xlfn.IFNA(IF(ISBLANK(B134),"",VLOOKUP(B134,Elo!$A$2:$C$1048576,MATCH("Current Elo",Elo!$A$1:$D$1,0),FALSE)), "")</f>
        <v/>
      </c>
      <c r="F134" s="79" t="str">
        <f>_xlfn.IFNA(IFERROR(IF(ISBLANK(C134),"",VLOOKUP(C134,Elo!$A$2:$C$1048576,MATCH("Current Elo",Elo!$A$1:$D$1,0),FALSE)), ""), "")</f>
        <v/>
      </c>
      <c r="G134" s="79" t="str">
        <f>_xlfn.IFNA(IF(ISBLANK(B134),"",IF(VLOOKUP(Games!B134,Schedule!$C$2:$G$1048576,MATCH("neutral_site",Schedule!$C$1:$G$1,0),FALSE),0,50)),"")</f>
        <v/>
      </c>
      <c r="H134" s="82"/>
      <c r="I134" s="82"/>
      <c r="J134" s="77" t="str">
        <f>_xlfn.IFNA(IF(ISBLANK(B134), "",ROUND(Calc!O151, 1)), "")</f>
        <v/>
      </c>
      <c r="K134" s="77" t="str">
        <f t="shared" si="18"/>
        <v/>
      </c>
      <c r="L134" s="3" t="e">
        <f t="shared" si="16"/>
        <v>#VALUE!</v>
      </c>
      <c r="M134" s="3" t="e">
        <f t="shared" si="17"/>
        <v>#VALUE!</v>
      </c>
      <c r="N134" s="3" t="str">
        <f t="shared" si="19"/>
        <v/>
      </c>
      <c r="O134" s="3" t="str">
        <f t="shared" si="20"/>
        <v/>
      </c>
      <c r="P134" s="2" t="str">
        <f t="shared" si="21"/>
        <v/>
      </c>
      <c r="Q134" s="2" t="str">
        <f t="shared" si="22"/>
        <v/>
      </c>
      <c r="U134" s="1"/>
      <c r="V134" s="4" t="str">
        <f t="shared" si="23"/>
        <v/>
      </c>
      <c r="Y134" s="117" t="str">
        <f>IF(ISBLANK(W134), "", IF(W134&gt;X134, B134, C134))</f>
        <v/>
      </c>
    </row>
    <row r="135" spans="1:25" x14ac:dyDescent="0.45">
      <c r="A135" s="78">
        <f>Schedule!A152</f>
        <v>0</v>
      </c>
      <c r="B135" s="78" t="str">
        <f>IF(ISBLANK(Schedule!C152), "", Schedule!C152)</f>
        <v/>
      </c>
      <c r="C135" s="78" t="str">
        <f>IF(ISBLANK(Schedule!D152), "", Schedule!D152)</f>
        <v/>
      </c>
      <c r="D135" s="80"/>
      <c r="E135" s="79" t="str">
        <f>_xlfn.IFNA(IF(ISBLANK(B135),"",VLOOKUP(B135,Elo!$A$2:$C$1048576,MATCH("Current Elo",Elo!$A$1:$D$1,0),FALSE)), "")</f>
        <v/>
      </c>
      <c r="F135" s="79" t="str">
        <f>_xlfn.IFNA(IFERROR(IF(ISBLANK(C135),"",VLOOKUP(C135,Elo!$A$2:$C$1048576,MATCH("Current Elo",Elo!$A$1:$D$1,0),FALSE)), ""), "")</f>
        <v/>
      </c>
      <c r="G135" s="79" t="str">
        <f>_xlfn.IFNA(IF(ISBLANK(B135),"",IF(VLOOKUP(Games!B135,Schedule!$C$2:$G$1048576,MATCH("neutral_site",Schedule!$C$1:$G$1,0),FALSE),0,50)),"")</f>
        <v/>
      </c>
      <c r="H135" s="82"/>
      <c r="I135" s="82"/>
      <c r="J135" s="77" t="str">
        <f>_xlfn.IFNA(IF(ISBLANK(B135), "",ROUND(Calc!O152, 1)), "")</f>
        <v/>
      </c>
      <c r="K135" s="77" t="str">
        <f t="shared" si="18"/>
        <v/>
      </c>
      <c r="L135" s="3" t="e">
        <f t="shared" si="16"/>
        <v>#VALUE!</v>
      </c>
      <c r="M135" s="3" t="e">
        <f t="shared" si="17"/>
        <v>#VALUE!</v>
      </c>
      <c r="N135" s="3" t="str">
        <f t="shared" si="19"/>
        <v/>
      </c>
      <c r="O135" s="3" t="str">
        <f t="shared" si="20"/>
        <v/>
      </c>
      <c r="P135" s="2" t="str">
        <f t="shared" si="21"/>
        <v/>
      </c>
      <c r="Q135" s="2" t="str">
        <f t="shared" si="22"/>
        <v/>
      </c>
      <c r="U135" s="1"/>
      <c r="V135" s="4" t="str">
        <f t="shared" si="23"/>
        <v/>
      </c>
      <c r="Y135" s="117" t="str">
        <f>IF(ISBLANK(W135), "", IF(W135&gt;X135, B135, C135))</f>
        <v/>
      </c>
    </row>
    <row r="136" spans="1:25" x14ac:dyDescent="0.45">
      <c r="A136" s="78">
        <f>Schedule!A153</f>
        <v>0</v>
      </c>
      <c r="B136" s="78" t="str">
        <f>IF(ISBLANK(Schedule!C153), "", Schedule!C153)</f>
        <v/>
      </c>
      <c r="C136" s="78" t="str">
        <f>IF(ISBLANK(Schedule!D153), "", Schedule!D153)</f>
        <v/>
      </c>
      <c r="D136" s="80"/>
      <c r="E136" s="79" t="str">
        <f>_xlfn.IFNA(IF(ISBLANK(B136),"",VLOOKUP(B136,Elo!$A$2:$C$1048576,MATCH("Current Elo",Elo!$A$1:$D$1,0),FALSE)), "")</f>
        <v/>
      </c>
      <c r="F136" s="79" t="str">
        <f>_xlfn.IFNA(IFERROR(IF(ISBLANK(C136),"",VLOOKUP(C136,Elo!$A$2:$C$1048576,MATCH("Current Elo",Elo!$A$1:$D$1,0),FALSE)), ""), "")</f>
        <v/>
      </c>
      <c r="G136" s="79" t="str">
        <f>_xlfn.IFNA(IF(ISBLANK(B136),"",IF(VLOOKUP(Games!B136,Schedule!$C$2:$G$1048576,MATCH("neutral_site",Schedule!$C$1:$G$1,0),FALSE),0,50)),"")</f>
        <v/>
      </c>
      <c r="H136" s="82"/>
      <c r="I136" s="82"/>
      <c r="J136" s="77" t="str">
        <f>_xlfn.IFNA(IF(ISBLANK(B136), "",ROUND(Calc!O153, 1)), "")</f>
        <v/>
      </c>
      <c r="K136" s="77" t="str">
        <f t="shared" si="18"/>
        <v/>
      </c>
      <c r="L136" s="3" t="e">
        <f t="shared" si="16"/>
        <v>#VALUE!</v>
      </c>
      <c r="M136" s="3" t="e">
        <f t="shared" si="17"/>
        <v>#VALUE!</v>
      </c>
      <c r="N136" s="3" t="str">
        <f t="shared" si="19"/>
        <v/>
      </c>
      <c r="O136" s="3" t="str">
        <f t="shared" si="20"/>
        <v/>
      </c>
      <c r="P136" s="2" t="str">
        <f t="shared" si="21"/>
        <v/>
      </c>
      <c r="Q136" s="2" t="str">
        <f t="shared" si="22"/>
        <v/>
      </c>
      <c r="U136" s="1"/>
      <c r="V136" s="4" t="str">
        <f t="shared" si="23"/>
        <v/>
      </c>
      <c r="Y136" s="117" t="str">
        <f>IF(ISBLANK(W136), "", IF(W136&gt;X136, B136, C136))</f>
        <v/>
      </c>
    </row>
    <row r="137" spans="1:25" x14ac:dyDescent="0.45">
      <c r="A137" s="78">
        <f>Schedule!A154</f>
        <v>0</v>
      </c>
      <c r="B137" s="78" t="str">
        <f>IF(ISBLANK(Schedule!C154), "", Schedule!C154)</f>
        <v/>
      </c>
      <c r="C137" s="78" t="str">
        <f>IF(ISBLANK(Schedule!D154), "", Schedule!D154)</f>
        <v/>
      </c>
      <c r="D137" s="80"/>
      <c r="E137" s="79" t="str">
        <f>_xlfn.IFNA(IF(ISBLANK(B137),"",VLOOKUP(B137,Elo!$A$2:$C$1048576,MATCH("Current Elo",Elo!$A$1:$D$1,0),FALSE)), "")</f>
        <v/>
      </c>
      <c r="F137" s="79" t="str">
        <f>_xlfn.IFNA(IFERROR(IF(ISBLANK(C137),"",VLOOKUP(C137,Elo!$A$2:$C$1048576,MATCH("Current Elo",Elo!$A$1:$D$1,0),FALSE)), ""), "")</f>
        <v/>
      </c>
      <c r="G137" s="79" t="str">
        <f>_xlfn.IFNA(IF(ISBLANK(B137),"",IF(VLOOKUP(Games!B137,Schedule!$C$2:$G$1048576,MATCH("neutral_site",Schedule!$C$1:$G$1,0),FALSE),0,50)),"")</f>
        <v/>
      </c>
      <c r="H137" s="82"/>
      <c r="I137" s="82"/>
      <c r="J137" s="77" t="str">
        <f>_xlfn.IFNA(IF(ISBLANK(B137), "",ROUND(Calc!O154, 1)), "")</f>
        <v/>
      </c>
      <c r="K137" s="77" t="str">
        <f t="shared" si="18"/>
        <v/>
      </c>
      <c r="L137" s="3" t="e">
        <f t="shared" si="16"/>
        <v>#VALUE!</v>
      </c>
      <c r="M137" s="3" t="e">
        <f t="shared" si="17"/>
        <v>#VALUE!</v>
      </c>
      <c r="N137" s="3" t="str">
        <f t="shared" si="19"/>
        <v/>
      </c>
      <c r="O137" s="3" t="str">
        <f t="shared" si="20"/>
        <v/>
      </c>
      <c r="P137" s="2" t="str">
        <f t="shared" si="21"/>
        <v/>
      </c>
      <c r="Q137" s="2" t="str">
        <f t="shared" si="22"/>
        <v/>
      </c>
      <c r="U137" s="1"/>
      <c r="V137" s="4" t="str">
        <f t="shared" si="23"/>
        <v/>
      </c>
      <c r="Y137" s="117" t="str">
        <f>IF(ISBLANK(W137), "", IF(W137&gt;X137, B137, C137))</f>
        <v/>
      </c>
    </row>
    <row r="138" spans="1:25" x14ac:dyDescent="0.45">
      <c r="A138" s="78">
        <f>Schedule!A155</f>
        <v>0</v>
      </c>
      <c r="B138" s="78" t="str">
        <f>IF(ISBLANK(Schedule!C155), "", Schedule!C155)</f>
        <v/>
      </c>
      <c r="C138" s="78" t="str">
        <f>IF(ISBLANK(Schedule!D155), "", Schedule!D155)</f>
        <v/>
      </c>
      <c r="D138" s="80"/>
      <c r="E138" s="79" t="str">
        <f>_xlfn.IFNA(IF(ISBLANK(B138),"",VLOOKUP(B138,Elo!$A$2:$C$1048576,MATCH("Current Elo",Elo!$A$1:$D$1,0),FALSE)), "")</f>
        <v/>
      </c>
      <c r="F138" s="79" t="str">
        <f>_xlfn.IFNA(IFERROR(IF(ISBLANK(C138),"",VLOOKUP(C138,Elo!$A$2:$C$1048576,MATCH("Current Elo",Elo!$A$1:$D$1,0),FALSE)), ""), "")</f>
        <v/>
      </c>
      <c r="G138" s="79" t="str">
        <f>_xlfn.IFNA(IF(ISBLANK(B138),"",IF(VLOOKUP(Games!B138,Schedule!$C$2:$G$1048576,MATCH("neutral_site",Schedule!$C$1:$G$1,0),FALSE),0,50)),"")</f>
        <v/>
      </c>
      <c r="H138" s="82"/>
      <c r="I138" s="82"/>
      <c r="J138" s="77" t="str">
        <f>_xlfn.IFNA(IF(ISBLANK(B138), "",ROUND(Calc!O155, 1)), "")</f>
        <v/>
      </c>
      <c r="K138" s="77" t="str">
        <f t="shared" si="18"/>
        <v/>
      </c>
      <c r="L138" s="3" t="e">
        <f t="shared" si="16"/>
        <v>#VALUE!</v>
      </c>
      <c r="M138" s="3" t="e">
        <f t="shared" si="17"/>
        <v>#VALUE!</v>
      </c>
      <c r="N138" s="3" t="str">
        <f t="shared" si="19"/>
        <v/>
      </c>
      <c r="O138" s="3" t="str">
        <f t="shared" si="20"/>
        <v/>
      </c>
      <c r="P138" s="2" t="str">
        <f t="shared" si="21"/>
        <v/>
      </c>
      <c r="Q138" s="2" t="str">
        <f t="shared" si="22"/>
        <v/>
      </c>
      <c r="U138" s="1"/>
      <c r="V138" s="4" t="str">
        <f t="shared" si="23"/>
        <v/>
      </c>
      <c r="Y138" s="117" t="str">
        <f>IF(ISBLANK(W138), "", IF(W138&gt;X138, B138, C138))</f>
        <v/>
      </c>
    </row>
    <row r="139" spans="1:25" x14ac:dyDescent="0.45">
      <c r="A139" s="78">
        <f>Schedule!A156</f>
        <v>0</v>
      </c>
      <c r="B139" s="78" t="str">
        <f>IF(ISBLANK(Schedule!C156), "", Schedule!C156)</f>
        <v/>
      </c>
      <c r="C139" s="78" t="str">
        <f>IF(ISBLANK(Schedule!D156), "", Schedule!D156)</f>
        <v/>
      </c>
      <c r="D139" s="80"/>
      <c r="E139" s="79" t="str">
        <f>_xlfn.IFNA(IF(ISBLANK(B139),"",VLOOKUP(B139,Elo!$A$2:$C$1048576,MATCH("Current Elo",Elo!$A$1:$D$1,0),FALSE)), "")</f>
        <v/>
      </c>
      <c r="F139" s="79" t="str">
        <f>_xlfn.IFNA(IFERROR(IF(ISBLANK(C139),"",VLOOKUP(C139,Elo!$A$2:$C$1048576,MATCH("Current Elo",Elo!$A$1:$D$1,0),FALSE)), ""), "")</f>
        <v/>
      </c>
      <c r="G139" s="79" t="str">
        <f>_xlfn.IFNA(IF(ISBLANK(B139),"",IF(VLOOKUP(Games!B139,Schedule!$C$2:$G$1048576,MATCH("neutral_site",Schedule!$C$1:$G$1,0),FALSE),0,50)),"")</f>
        <v/>
      </c>
      <c r="H139" s="82"/>
      <c r="I139" s="82"/>
      <c r="J139" s="77" t="str">
        <f>_xlfn.IFNA(IF(ISBLANK(B139), "",ROUND(Calc!O156, 1)), "")</f>
        <v/>
      </c>
      <c r="K139" s="77" t="str">
        <f t="shared" si="18"/>
        <v/>
      </c>
      <c r="L139" s="3" t="e">
        <f t="shared" si="16"/>
        <v>#VALUE!</v>
      </c>
      <c r="M139" s="3" t="e">
        <f t="shared" si="17"/>
        <v>#VALUE!</v>
      </c>
      <c r="N139" s="3" t="str">
        <f t="shared" si="19"/>
        <v/>
      </c>
      <c r="O139" s="3" t="str">
        <f t="shared" si="20"/>
        <v/>
      </c>
      <c r="P139" s="2" t="str">
        <f t="shared" si="21"/>
        <v/>
      </c>
      <c r="Q139" s="2" t="str">
        <f t="shared" si="22"/>
        <v/>
      </c>
      <c r="U139" s="1"/>
      <c r="V139" s="4" t="str">
        <f t="shared" si="23"/>
        <v/>
      </c>
      <c r="Y139" s="117" t="str">
        <f>IF(ISBLANK(W139), "", IF(W139&gt;X139, B139, C139))</f>
        <v/>
      </c>
    </row>
    <row r="140" spans="1:25" x14ac:dyDescent="0.45">
      <c r="A140" s="78">
        <f>Schedule!A157</f>
        <v>0</v>
      </c>
      <c r="B140" s="78" t="str">
        <f>IF(ISBLANK(Schedule!C157), "", Schedule!C157)</f>
        <v/>
      </c>
      <c r="C140" s="78" t="str">
        <f>IF(ISBLANK(Schedule!D157), "", Schedule!D157)</f>
        <v/>
      </c>
      <c r="D140" s="80"/>
      <c r="E140" s="79" t="str">
        <f>_xlfn.IFNA(IF(ISBLANK(B140),"",VLOOKUP(B140,Elo!$A$2:$C$1048576,MATCH("Current Elo",Elo!$A$1:$D$1,0),FALSE)), "")</f>
        <v/>
      </c>
      <c r="F140" s="79" t="str">
        <f>_xlfn.IFNA(IFERROR(IF(ISBLANK(C140),"",VLOOKUP(C140,Elo!$A$2:$C$1048576,MATCH("Current Elo",Elo!$A$1:$D$1,0),FALSE)), ""), "")</f>
        <v/>
      </c>
      <c r="G140" s="79" t="str">
        <f>_xlfn.IFNA(IF(ISBLANK(B140),"",IF(VLOOKUP(Games!B140,Schedule!$C$2:$G$1048576,MATCH("neutral_site",Schedule!$C$1:$G$1,0),FALSE),0,50)),"")</f>
        <v/>
      </c>
      <c r="H140" s="82"/>
      <c r="I140" s="82"/>
      <c r="J140" s="77" t="str">
        <f>_xlfn.IFNA(IF(ISBLANK(B140), "",ROUND(Calc!O157, 1)), "")</f>
        <v/>
      </c>
      <c r="K140" s="77" t="str">
        <f t="shared" si="18"/>
        <v/>
      </c>
      <c r="L140" s="3" t="e">
        <f t="shared" si="16"/>
        <v>#VALUE!</v>
      </c>
      <c r="M140" s="3" t="e">
        <f t="shared" si="17"/>
        <v>#VALUE!</v>
      </c>
      <c r="N140" s="3" t="str">
        <f t="shared" si="19"/>
        <v/>
      </c>
      <c r="O140" s="3" t="str">
        <f t="shared" si="20"/>
        <v/>
      </c>
      <c r="P140" s="2" t="str">
        <f t="shared" si="21"/>
        <v/>
      </c>
      <c r="Q140" s="2" t="str">
        <f t="shared" si="22"/>
        <v/>
      </c>
      <c r="U140" s="1"/>
      <c r="V140" s="4" t="str">
        <f t="shared" si="23"/>
        <v/>
      </c>
      <c r="Y140" s="117" t="str">
        <f>IF(ISBLANK(W140), "", IF(W140&gt;X140, B140, C140))</f>
        <v/>
      </c>
    </row>
    <row r="141" spans="1:25" x14ac:dyDescent="0.45">
      <c r="A141" s="78">
        <f>Schedule!A158</f>
        <v>0</v>
      </c>
      <c r="B141" s="78" t="str">
        <f>IF(ISBLANK(Schedule!C158), "", Schedule!C158)</f>
        <v/>
      </c>
      <c r="C141" s="78" t="str">
        <f>IF(ISBLANK(Schedule!D158), "", Schedule!D158)</f>
        <v/>
      </c>
      <c r="D141" s="80"/>
      <c r="E141" s="79" t="str">
        <f>_xlfn.IFNA(IF(ISBLANK(B141),"",VLOOKUP(B141,Elo!$A$2:$C$1048576,MATCH("Current Elo",Elo!$A$1:$D$1,0),FALSE)), "")</f>
        <v/>
      </c>
      <c r="F141" s="79" t="str">
        <f>_xlfn.IFNA(IFERROR(IF(ISBLANK(C141),"",VLOOKUP(C141,Elo!$A$2:$C$1048576,MATCH("Current Elo",Elo!$A$1:$D$1,0),FALSE)), ""), "")</f>
        <v/>
      </c>
      <c r="G141" s="79" t="str">
        <f>_xlfn.IFNA(IF(ISBLANK(B141),"",IF(VLOOKUP(Games!B141,Schedule!$C$2:$G$1048576,MATCH("neutral_site",Schedule!$C$1:$G$1,0),FALSE),0,50)),"")</f>
        <v/>
      </c>
      <c r="H141" s="82"/>
      <c r="I141" s="82"/>
      <c r="J141" s="77" t="str">
        <f>_xlfn.IFNA(IF(ISBLANK(B141), "",ROUND(Calc!O158, 1)), "")</f>
        <v/>
      </c>
      <c r="K141" s="77" t="str">
        <f t="shared" si="18"/>
        <v/>
      </c>
      <c r="L141" s="3" t="e">
        <f t="shared" si="16"/>
        <v>#VALUE!</v>
      </c>
      <c r="M141" s="3" t="e">
        <f t="shared" si="17"/>
        <v>#VALUE!</v>
      </c>
      <c r="N141" s="3" t="str">
        <f t="shared" si="19"/>
        <v/>
      </c>
      <c r="O141" s="3" t="str">
        <f t="shared" si="20"/>
        <v/>
      </c>
      <c r="P141" s="2" t="str">
        <f t="shared" si="21"/>
        <v/>
      </c>
      <c r="Q141" s="2" t="str">
        <f t="shared" si="22"/>
        <v/>
      </c>
      <c r="U141" s="1"/>
      <c r="V141" s="4" t="str">
        <f t="shared" si="23"/>
        <v/>
      </c>
      <c r="Y141" s="117" t="str">
        <f>IF(ISBLANK(W141), "", IF(W141&gt;X141, B141, C141))</f>
        <v/>
      </c>
    </row>
    <row r="142" spans="1:25" x14ac:dyDescent="0.45">
      <c r="A142" s="78">
        <f>Schedule!A159</f>
        <v>0</v>
      </c>
      <c r="B142" s="78" t="str">
        <f>IF(ISBLANK(Schedule!C159), "", Schedule!C159)</f>
        <v/>
      </c>
      <c r="C142" s="78" t="str">
        <f>IF(ISBLANK(Schedule!D159), "", Schedule!D159)</f>
        <v/>
      </c>
      <c r="D142" s="80"/>
      <c r="E142" s="79" t="str">
        <f>_xlfn.IFNA(IF(ISBLANK(B142),"",VLOOKUP(B142,Elo!$A$2:$C$1048576,MATCH("Current Elo",Elo!$A$1:$D$1,0),FALSE)), "")</f>
        <v/>
      </c>
      <c r="F142" s="79" t="str">
        <f>_xlfn.IFNA(IFERROR(IF(ISBLANK(C142),"",VLOOKUP(C142,Elo!$A$2:$C$1048576,MATCH("Current Elo",Elo!$A$1:$D$1,0),FALSE)), ""), "")</f>
        <v/>
      </c>
      <c r="G142" s="79" t="str">
        <f>_xlfn.IFNA(IF(ISBLANK(B142),"",IF(VLOOKUP(Games!B142,Schedule!$C$2:$G$1048576,MATCH("neutral_site",Schedule!$C$1:$G$1,0),FALSE),0,50)),"")</f>
        <v/>
      </c>
      <c r="H142" s="82"/>
      <c r="I142" s="82"/>
      <c r="J142" s="77" t="str">
        <f>_xlfn.IFNA(IF(ISBLANK(B142), "",ROUND(Calc!O159, 1)), "")</f>
        <v/>
      </c>
      <c r="K142" s="77" t="str">
        <f t="shared" si="18"/>
        <v/>
      </c>
      <c r="L142" s="3" t="e">
        <f t="shared" si="16"/>
        <v>#VALUE!</v>
      </c>
      <c r="M142" s="3" t="e">
        <f t="shared" si="17"/>
        <v>#VALUE!</v>
      </c>
      <c r="N142" s="3" t="str">
        <f t="shared" si="19"/>
        <v/>
      </c>
      <c r="O142" s="3" t="str">
        <f t="shared" si="20"/>
        <v/>
      </c>
      <c r="P142" s="2" t="str">
        <f t="shared" si="21"/>
        <v/>
      </c>
      <c r="Q142" s="2" t="str">
        <f t="shared" si="22"/>
        <v/>
      </c>
      <c r="U142" s="1"/>
      <c r="V142" s="4" t="str">
        <f t="shared" si="23"/>
        <v/>
      </c>
      <c r="Y142" s="117" t="str">
        <f>IF(ISBLANK(W142), "", IF(W142&gt;X142, B142, C142))</f>
        <v/>
      </c>
    </row>
    <row r="143" spans="1:25" x14ac:dyDescent="0.45">
      <c r="A143" s="78">
        <f>Schedule!A160</f>
        <v>0</v>
      </c>
      <c r="B143" s="78" t="str">
        <f>IF(ISBLANK(Schedule!C160), "", Schedule!C160)</f>
        <v/>
      </c>
      <c r="C143" s="78" t="str">
        <f>IF(ISBLANK(Schedule!D160), "", Schedule!D160)</f>
        <v/>
      </c>
      <c r="D143" s="80"/>
      <c r="E143" s="79" t="str">
        <f>_xlfn.IFNA(IF(ISBLANK(B143),"",VLOOKUP(B143,Elo!$A$2:$C$1048576,MATCH("Current Elo",Elo!$A$1:$D$1,0),FALSE)), "")</f>
        <v/>
      </c>
      <c r="F143" s="79" t="str">
        <f>_xlfn.IFNA(IFERROR(IF(ISBLANK(C143),"",VLOOKUP(C143,Elo!$A$2:$C$1048576,MATCH("Current Elo",Elo!$A$1:$D$1,0),FALSE)), ""), "")</f>
        <v/>
      </c>
      <c r="G143" s="79" t="str">
        <f>_xlfn.IFNA(IF(ISBLANK(B143),"",IF(VLOOKUP(Games!B143,Schedule!$C$2:$G$1048576,MATCH("neutral_site",Schedule!$C$1:$G$1,0),FALSE),0,50)),"")</f>
        <v/>
      </c>
      <c r="H143" s="82"/>
      <c r="I143" s="82"/>
      <c r="J143" s="77" t="str">
        <f>_xlfn.IFNA(IF(ISBLANK(B143), "",ROUND(Calc!O160, 1)), "")</f>
        <v/>
      </c>
      <c r="K143" s="77" t="str">
        <f t="shared" si="18"/>
        <v/>
      </c>
      <c r="L143" s="3" t="e">
        <f t="shared" si="16"/>
        <v>#VALUE!</v>
      </c>
      <c r="M143" s="3" t="e">
        <f t="shared" si="17"/>
        <v>#VALUE!</v>
      </c>
      <c r="N143" s="3" t="str">
        <f t="shared" si="19"/>
        <v/>
      </c>
      <c r="O143" s="3" t="str">
        <f t="shared" si="20"/>
        <v/>
      </c>
      <c r="P143" s="2" t="str">
        <f t="shared" si="21"/>
        <v/>
      </c>
      <c r="Q143" s="2" t="str">
        <f t="shared" si="22"/>
        <v/>
      </c>
      <c r="U143" s="1"/>
      <c r="V143" s="4" t="str">
        <f t="shared" si="23"/>
        <v/>
      </c>
      <c r="Y143" s="117" t="str">
        <f>IF(ISBLANK(W143), "", IF(W143&gt;X143, B143, C143))</f>
        <v/>
      </c>
    </row>
    <row r="144" spans="1:25" x14ac:dyDescent="0.45">
      <c r="A144" s="78">
        <f>Schedule!A161</f>
        <v>0</v>
      </c>
      <c r="B144" s="78" t="str">
        <f>IF(ISBLANK(Schedule!C161), "", Schedule!C161)</f>
        <v/>
      </c>
      <c r="C144" s="78" t="str">
        <f>IF(ISBLANK(Schedule!D161), "", Schedule!D161)</f>
        <v/>
      </c>
      <c r="D144" s="80"/>
      <c r="E144" s="79" t="str">
        <f>_xlfn.IFNA(IF(ISBLANK(B144),"",VLOOKUP(B144,Elo!$A$2:$C$1048576,MATCH("Current Elo",Elo!$A$1:$D$1,0),FALSE)), "")</f>
        <v/>
      </c>
      <c r="F144" s="79" t="str">
        <f>_xlfn.IFNA(IFERROR(IF(ISBLANK(C144),"",VLOOKUP(C144,Elo!$A$2:$C$1048576,MATCH("Current Elo",Elo!$A$1:$D$1,0),FALSE)), ""), "")</f>
        <v/>
      </c>
      <c r="G144" s="79" t="str">
        <f>_xlfn.IFNA(IF(ISBLANK(B144),"",IF(VLOOKUP(Games!B144,Schedule!$C$2:$G$1048576,MATCH("neutral_site",Schedule!$C$1:$G$1,0),FALSE),0,50)),"")</f>
        <v/>
      </c>
      <c r="H144" s="82"/>
      <c r="I144" s="82"/>
      <c r="J144" s="77" t="str">
        <f>_xlfn.IFNA(IF(ISBLANK(B144), "",ROUND(Calc!O161, 1)), "")</f>
        <v/>
      </c>
      <c r="K144" s="77" t="str">
        <f t="shared" si="18"/>
        <v/>
      </c>
      <c r="L144" s="3" t="e">
        <f t="shared" si="16"/>
        <v>#VALUE!</v>
      </c>
      <c r="M144" s="3" t="e">
        <f t="shared" si="17"/>
        <v>#VALUE!</v>
      </c>
      <c r="N144" s="3" t="str">
        <f t="shared" si="19"/>
        <v/>
      </c>
      <c r="O144" s="3" t="str">
        <f t="shared" si="20"/>
        <v/>
      </c>
      <c r="P144" s="2" t="str">
        <f t="shared" si="21"/>
        <v/>
      </c>
      <c r="Q144" s="2" t="str">
        <f t="shared" si="22"/>
        <v/>
      </c>
      <c r="U144" s="1"/>
      <c r="V144" s="4" t="str">
        <f t="shared" si="23"/>
        <v/>
      </c>
      <c r="Y144" s="117" t="str">
        <f>IF(ISBLANK(W144), "", IF(W144&gt;X144, B144, C144))</f>
        <v/>
      </c>
    </row>
    <row r="145" spans="1:25" x14ac:dyDescent="0.45">
      <c r="A145" s="78">
        <f>Schedule!A162</f>
        <v>0</v>
      </c>
      <c r="B145" s="78" t="str">
        <f>IF(ISBLANK(Schedule!C162), "", Schedule!C162)</f>
        <v/>
      </c>
      <c r="C145" s="78" t="str">
        <f>IF(ISBLANK(Schedule!D162), "", Schedule!D162)</f>
        <v/>
      </c>
      <c r="D145" s="80"/>
      <c r="E145" s="79" t="str">
        <f>_xlfn.IFNA(IF(ISBLANK(B145),"",VLOOKUP(B145,Elo!$A$2:$C$1048576,MATCH("Current Elo",Elo!$A$1:$D$1,0),FALSE)), "")</f>
        <v/>
      </c>
      <c r="F145" s="79" t="str">
        <f>_xlfn.IFNA(IFERROR(IF(ISBLANK(C145),"",VLOOKUP(C145,Elo!$A$2:$C$1048576,MATCH("Current Elo",Elo!$A$1:$D$1,0),FALSE)), ""), "")</f>
        <v/>
      </c>
      <c r="G145" s="79" t="str">
        <f>_xlfn.IFNA(IF(ISBLANK(B145),"",IF(VLOOKUP(Games!B145,Schedule!$C$2:$G$1048576,MATCH("neutral_site",Schedule!$C$1:$G$1,0),FALSE),0,50)),"")</f>
        <v/>
      </c>
      <c r="H145" s="82"/>
      <c r="I145" s="82"/>
      <c r="J145" s="77" t="str">
        <f>_xlfn.IFNA(IF(ISBLANK(B145), "",ROUND(Calc!O162, 1)), "")</f>
        <v/>
      </c>
      <c r="K145" s="77" t="str">
        <f t="shared" si="18"/>
        <v/>
      </c>
      <c r="L145" s="3" t="e">
        <f t="shared" si="16"/>
        <v>#VALUE!</v>
      </c>
      <c r="M145" s="3" t="e">
        <f t="shared" si="17"/>
        <v>#VALUE!</v>
      </c>
      <c r="N145" s="3" t="str">
        <f t="shared" si="19"/>
        <v/>
      </c>
      <c r="O145" s="3" t="str">
        <f t="shared" si="20"/>
        <v/>
      </c>
      <c r="P145" s="2" t="str">
        <f t="shared" si="21"/>
        <v/>
      </c>
      <c r="Q145" s="2" t="str">
        <f t="shared" si="22"/>
        <v/>
      </c>
      <c r="U145" s="1"/>
      <c r="V145" s="4" t="str">
        <f t="shared" si="23"/>
        <v/>
      </c>
      <c r="Y145" s="117" t="str">
        <f>IF(ISBLANK(W145), "", IF(W145&gt;X145, B145, C145))</f>
        <v/>
      </c>
    </row>
    <row r="146" spans="1:25" x14ac:dyDescent="0.45">
      <c r="A146" s="78">
        <f>Schedule!A163</f>
        <v>0</v>
      </c>
      <c r="B146" s="78" t="str">
        <f>IF(ISBLANK(Schedule!C163), "", Schedule!C163)</f>
        <v/>
      </c>
      <c r="C146" s="78" t="str">
        <f>IF(ISBLANK(Schedule!D163), "", Schedule!D163)</f>
        <v/>
      </c>
      <c r="D146" s="80"/>
      <c r="E146" s="79" t="str">
        <f>_xlfn.IFNA(IF(ISBLANK(B146),"",VLOOKUP(B146,Elo!$A$2:$C$1048576,MATCH("Current Elo",Elo!$A$1:$D$1,0),FALSE)), "")</f>
        <v/>
      </c>
      <c r="F146" s="79" t="str">
        <f>_xlfn.IFNA(IFERROR(IF(ISBLANK(C146),"",VLOOKUP(C146,Elo!$A$2:$C$1048576,MATCH("Current Elo",Elo!$A$1:$D$1,0),FALSE)), ""), "")</f>
        <v/>
      </c>
      <c r="G146" s="79" t="str">
        <f>_xlfn.IFNA(IF(ISBLANK(B146),"",IF(VLOOKUP(Games!B146,Schedule!$C$2:$G$1048576,MATCH("neutral_site",Schedule!$C$1:$G$1,0),FALSE),0,50)),"")</f>
        <v/>
      </c>
      <c r="H146" s="82"/>
      <c r="I146" s="82"/>
      <c r="J146" s="77" t="str">
        <f>_xlfn.IFNA(IF(ISBLANK(B146), "",ROUND(Calc!O163, 1)), "")</f>
        <v/>
      </c>
      <c r="K146" s="77" t="str">
        <f t="shared" si="18"/>
        <v/>
      </c>
      <c r="L146" s="3" t="e">
        <f t="shared" si="16"/>
        <v>#VALUE!</v>
      </c>
      <c r="M146" s="3" t="e">
        <f t="shared" si="17"/>
        <v>#VALUE!</v>
      </c>
      <c r="N146" s="3" t="str">
        <f t="shared" si="19"/>
        <v/>
      </c>
      <c r="O146" s="3" t="str">
        <f t="shared" si="20"/>
        <v/>
      </c>
      <c r="P146" s="2" t="str">
        <f t="shared" si="21"/>
        <v/>
      </c>
      <c r="Q146" s="2" t="str">
        <f t="shared" si="22"/>
        <v/>
      </c>
      <c r="U146" s="1"/>
      <c r="V146" s="4" t="str">
        <f t="shared" si="23"/>
        <v/>
      </c>
      <c r="Y146" s="117" t="str">
        <f>IF(ISBLANK(W146), "", IF(W146&gt;X146, B146, C146))</f>
        <v/>
      </c>
    </row>
    <row r="147" spans="1:25" x14ac:dyDescent="0.45">
      <c r="A147" s="78">
        <f>Schedule!A164</f>
        <v>0</v>
      </c>
      <c r="B147" s="78" t="str">
        <f>IF(ISBLANK(Schedule!C164), "", Schedule!C164)</f>
        <v/>
      </c>
      <c r="C147" s="78" t="str">
        <f>IF(ISBLANK(Schedule!D164), "", Schedule!D164)</f>
        <v/>
      </c>
      <c r="D147" s="80"/>
      <c r="E147" s="79" t="str">
        <f>_xlfn.IFNA(IF(ISBLANK(B147),"",VLOOKUP(B147,Elo!$A$2:$C$1048576,MATCH("Current Elo",Elo!$A$1:$D$1,0),FALSE)), "")</f>
        <v/>
      </c>
      <c r="F147" s="79" t="str">
        <f>_xlfn.IFNA(IFERROR(IF(ISBLANK(C147),"",VLOOKUP(C147,Elo!$A$2:$C$1048576,MATCH("Current Elo",Elo!$A$1:$D$1,0),FALSE)), ""), "")</f>
        <v/>
      </c>
      <c r="G147" s="79" t="str">
        <f>_xlfn.IFNA(IF(ISBLANK(B147),"",IF(VLOOKUP(Games!B147,Schedule!$C$2:$G$1048576,MATCH("neutral_site",Schedule!$C$1:$G$1,0),FALSE),0,50)),"")</f>
        <v/>
      </c>
      <c r="H147" s="82"/>
      <c r="I147" s="82"/>
      <c r="J147" s="77" t="str">
        <f>_xlfn.IFNA(IF(ISBLANK(B147), "",ROUND(Calc!O164, 1)), "")</f>
        <v/>
      </c>
      <c r="K147" s="77" t="str">
        <f t="shared" si="18"/>
        <v/>
      </c>
      <c r="L147" s="3" t="e">
        <f t="shared" si="16"/>
        <v>#VALUE!</v>
      </c>
      <c r="M147" s="3" t="e">
        <f t="shared" si="17"/>
        <v>#VALUE!</v>
      </c>
      <c r="N147" s="3" t="str">
        <f t="shared" si="19"/>
        <v/>
      </c>
      <c r="O147" s="3" t="str">
        <f t="shared" si="20"/>
        <v/>
      </c>
      <c r="P147" s="2" t="str">
        <f t="shared" si="21"/>
        <v/>
      </c>
      <c r="Q147" s="2" t="str">
        <f t="shared" si="22"/>
        <v/>
      </c>
      <c r="U147" s="1"/>
      <c r="V147" s="4" t="str">
        <f t="shared" si="23"/>
        <v/>
      </c>
      <c r="Y147" s="117" t="str">
        <f>IF(ISBLANK(W147), "", IF(W147&gt;X147, B147, C147))</f>
        <v/>
      </c>
    </row>
    <row r="148" spans="1:25" x14ac:dyDescent="0.45">
      <c r="A148" s="78">
        <f>Schedule!A165</f>
        <v>0</v>
      </c>
      <c r="B148" s="78" t="str">
        <f>IF(ISBLANK(Schedule!C165), "", Schedule!C165)</f>
        <v/>
      </c>
      <c r="C148" s="78" t="str">
        <f>IF(ISBLANK(Schedule!D165), "", Schedule!D165)</f>
        <v/>
      </c>
      <c r="D148" s="80"/>
      <c r="E148" s="79" t="str">
        <f>_xlfn.IFNA(IF(ISBLANK(B148),"",VLOOKUP(B148,Elo!$A$2:$C$1048576,MATCH("Current Elo",Elo!$A$1:$D$1,0),FALSE)), "")</f>
        <v/>
      </c>
      <c r="F148" s="79" t="str">
        <f>_xlfn.IFNA(IFERROR(IF(ISBLANK(C148),"",VLOOKUP(C148,Elo!$A$2:$C$1048576,MATCH("Current Elo",Elo!$A$1:$D$1,0),FALSE)), ""), "")</f>
        <v/>
      </c>
      <c r="G148" s="79" t="str">
        <f>_xlfn.IFNA(IF(ISBLANK(B148),"",IF(VLOOKUP(Games!B148,Schedule!$C$2:$G$1048576,MATCH("neutral_site",Schedule!$C$1:$G$1,0),FALSE),0,50)),"")</f>
        <v/>
      </c>
      <c r="H148" s="82"/>
      <c r="I148" s="82"/>
      <c r="J148" s="77" t="str">
        <f>_xlfn.IFNA(IF(ISBLANK(B148), "",ROUND(Calc!O165, 1)), "")</f>
        <v/>
      </c>
      <c r="K148" s="77" t="str">
        <f t="shared" si="18"/>
        <v/>
      </c>
      <c r="L148" s="3" t="e">
        <f t="shared" si="16"/>
        <v>#VALUE!</v>
      </c>
      <c r="M148" s="3" t="e">
        <f t="shared" si="17"/>
        <v>#VALUE!</v>
      </c>
      <c r="N148" s="3" t="str">
        <f t="shared" si="19"/>
        <v/>
      </c>
      <c r="O148" s="3" t="str">
        <f t="shared" si="20"/>
        <v/>
      </c>
      <c r="P148" s="2" t="str">
        <f t="shared" si="21"/>
        <v/>
      </c>
      <c r="Q148" s="2" t="str">
        <f t="shared" si="22"/>
        <v/>
      </c>
      <c r="U148" s="1"/>
      <c r="V148" s="4" t="str">
        <f t="shared" si="23"/>
        <v/>
      </c>
      <c r="Y148" s="117" t="str">
        <f>IF(ISBLANK(W148), "", IF(W148&gt;X148, B148, C148))</f>
        <v/>
      </c>
    </row>
    <row r="149" spans="1:25" x14ac:dyDescent="0.45">
      <c r="A149" s="78">
        <f>Schedule!A166</f>
        <v>0</v>
      </c>
      <c r="B149" s="78" t="str">
        <f>IF(ISBLANK(Schedule!C166), "", Schedule!C166)</f>
        <v/>
      </c>
      <c r="C149" s="78" t="str">
        <f>IF(ISBLANK(Schedule!D166), "", Schedule!D166)</f>
        <v/>
      </c>
      <c r="D149" s="80"/>
      <c r="E149" s="79" t="str">
        <f>_xlfn.IFNA(IF(ISBLANK(B149),"",VLOOKUP(B149,Elo!$A$2:$C$1048576,MATCH("Current Elo",Elo!$A$1:$D$1,0),FALSE)), "")</f>
        <v/>
      </c>
      <c r="F149" s="79" t="str">
        <f>_xlfn.IFNA(IFERROR(IF(ISBLANK(C149),"",VLOOKUP(C149,Elo!$A$2:$C$1048576,MATCH("Current Elo",Elo!$A$1:$D$1,0),FALSE)), ""), "")</f>
        <v/>
      </c>
      <c r="G149" s="79" t="str">
        <f>_xlfn.IFNA(IF(ISBLANK(B149),"",IF(VLOOKUP(Games!B149,Schedule!$C$2:$G$1048576,MATCH("neutral_site",Schedule!$C$1:$G$1,0),FALSE),0,50)),"")</f>
        <v/>
      </c>
      <c r="H149" s="82"/>
      <c r="I149" s="82"/>
      <c r="J149" s="77" t="str">
        <f>_xlfn.IFNA(IF(ISBLANK(B149), "",ROUND(Calc!O166, 1)), "")</f>
        <v/>
      </c>
      <c r="K149" s="77" t="str">
        <f t="shared" si="18"/>
        <v/>
      </c>
      <c r="L149" s="3" t="e">
        <f t="shared" si="16"/>
        <v>#VALUE!</v>
      </c>
      <c r="M149" s="3" t="e">
        <f t="shared" si="17"/>
        <v>#VALUE!</v>
      </c>
      <c r="N149" s="3" t="str">
        <f t="shared" si="19"/>
        <v/>
      </c>
      <c r="O149" s="3" t="str">
        <f t="shared" si="20"/>
        <v/>
      </c>
      <c r="P149" s="2" t="str">
        <f t="shared" si="21"/>
        <v/>
      </c>
      <c r="Q149" s="2" t="str">
        <f t="shared" si="22"/>
        <v/>
      </c>
      <c r="U149" s="1"/>
      <c r="V149" s="4" t="str">
        <f t="shared" si="23"/>
        <v/>
      </c>
      <c r="Y149" s="117" t="str">
        <f>IF(ISBLANK(W149), "", IF(W149&gt;X149, B149, C149))</f>
        <v/>
      </c>
    </row>
    <row r="150" spans="1:25" x14ac:dyDescent="0.45">
      <c r="A150" s="78">
        <f>Schedule!A167</f>
        <v>0</v>
      </c>
      <c r="B150" s="78" t="str">
        <f>IF(ISBLANK(Schedule!C167), "", Schedule!C167)</f>
        <v/>
      </c>
      <c r="C150" s="78" t="str">
        <f>IF(ISBLANK(Schedule!D167), "", Schedule!D167)</f>
        <v/>
      </c>
      <c r="D150" s="80"/>
      <c r="E150" s="79" t="str">
        <f>_xlfn.IFNA(IF(ISBLANK(B150),"",VLOOKUP(B150,Elo!$A$2:$C$1048576,MATCH("Current Elo",Elo!$A$1:$D$1,0),FALSE)), "")</f>
        <v/>
      </c>
      <c r="F150" s="79" t="str">
        <f>_xlfn.IFNA(IFERROR(IF(ISBLANK(C150),"",VLOOKUP(C150,Elo!$A$2:$C$1048576,MATCH("Current Elo",Elo!$A$1:$D$1,0),FALSE)), ""), "")</f>
        <v/>
      </c>
      <c r="G150" s="79" t="str">
        <f>_xlfn.IFNA(IF(ISBLANK(B150),"",IF(VLOOKUP(Games!B150,Schedule!$C$2:$G$1048576,MATCH("neutral_site",Schedule!$C$1:$G$1,0),FALSE),0,50)),"")</f>
        <v/>
      </c>
      <c r="H150" s="82"/>
      <c r="I150" s="82"/>
      <c r="J150" s="77" t="str">
        <f>_xlfn.IFNA(IF(ISBLANK(B150), "",ROUND(Calc!O167, 1)), "")</f>
        <v/>
      </c>
      <c r="K150" s="77" t="str">
        <f t="shared" si="18"/>
        <v/>
      </c>
      <c r="L150" s="3" t="e">
        <f t="shared" si="16"/>
        <v>#VALUE!</v>
      </c>
      <c r="M150" s="3" t="e">
        <f t="shared" si="17"/>
        <v>#VALUE!</v>
      </c>
      <c r="N150" s="3" t="str">
        <f t="shared" si="19"/>
        <v/>
      </c>
      <c r="O150" s="3" t="str">
        <f t="shared" si="20"/>
        <v/>
      </c>
      <c r="P150" s="2" t="str">
        <f t="shared" si="21"/>
        <v/>
      </c>
      <c r="Q150" s="2" t="str">
        <f t="shared" si="22"/>
        <v/>
      </c>
      <c r="U150" s="1"/>
      <c r="V150" s="4" t="str">
        <f t="shared" si="23"/>
        <v/>
      </c>
      <c r="Y150" s="117" t="str">
        <f>IF(ISBLANK(W150), "", IF(W150&gt;X150, B150, C150))</f>
        <v/>
      </c>
    </row>
    <row r="151" spans="1:25" x14ac:dyDescent="0.45">
      <c r="A151" s="78">
        <f>Schedule!A168</f>
        <v>0</v>
      </c>
      <c r="B151" s="78" t="str">
        <f>IF(ISBLANK(Schedule!C168), "", Schedule!C168)</f>
        <v/>
      </c>
      <c r="C151" s="78" t="str">
        <f>IF(ISBLANK(Schedule!D168), "", Schedule!D168)</f>
        <v/>
      </c>
      <c r="D151" s="80"/>
      <c r="E151" s="79" t="str">
        <f>_xlfn.IFNA(IF(ISBLANK(B151),"",VLOOKUP(B151,Elo!$A$2:$C$1048576,MATCH("Current Elo",Elo!$A$1:$D$1,0),FALSE)), "")</f>
        <v/>
      </c>
      <c r="F151" s="79" t="str">
        <f>_xlfn.IFNA(IFERROR(IF(ISBLANK(C151),"",VLOOKUP(C151,Elo!$A$2:$C$1048576,MATCH("Current Elo",Elo!$A$1:$D$1,0),FALSE)), ""), "")</f>
        <v/>
      </c>
      <c r="G151" s="79" t="str">
        <f>_xlfn.IFNA(IF(ISBLANK(B151),"",IF(VLOOKUP(Games!B151,Schedule!$C$2:$G$1048576,MATCH("neutral_site",Schedule!$C$1:$G$1,0),FALSE),0,50)),"")</f>
        <v/>
      </c>
      <c r="H151" s="82"/>
      <c r="I151" s="82"/>
      <c r="J151" s="77" t="str">
        <f>_xlfn.IFNA(IF(ISBLANK(B151), "",ROUND(Calc!O168, 1)), "")</f>
        <v/>
      </c>
      <c r="K151" s="77" t="str">
        <f t="shared" si="18"/>
        <v/>
      </c>
      <c r="L151" s="3" t="e">
        <f t="shared" si="16"/>
        <v>#VALUE!</v>
      </c>
      <c r="M151" s="3" t="e">
        <f t="shared" si="17"/>
        <v>#VALUE!</v>
      </c>
      <c r="N151" s="3" t="str">
        <f t="shared" si="19"/>
        <v/>
      </c>
      <c r="O151" s="3" t="str">
        <f t="shared" si="20"/>
        <v/>
      </c>
      <c r="P151" s="2" t="str">
        <f t="shared" si="21"/>
        <v/>
      </c>
      <c r="Q151" s="2" t="str">
        <f t="shared" si="22"/>
        <v/>
      </c>
      <c r="U151" s="1"/>
      <c r="V151" s="4" t="str">
        <f t="shared" si="23"/>
        <v/>
      </c>
      <c r="Y151" s="117" t="str">
        <f>IF(ISBLANK(W151), "", IF(W151&gt;X151, B151, C151))</f>
        <v/>
      </c>
    </row>
    <row r="152" spans="1:25" x14ac:dyDescent="0.45">
      <c r="A152" s="78">
        <f>Schedule!A169</f>
        <v>0</v>
      </c>
      <c r="B152" s="78" t="str">
        <f>IF(ISBLANK(Schedule!C169), "", Schedule!C169)</f>
        <v/>
      </c>
      <c r="C152" s="78" t="str">
        <f>IF(ISBLANK(Schedule!D169), "", Schedule!D169)</f>
        <v/>
      </c>
      <c r="D152" s="80"/>
      <c r="E152" s="79" t="str">
        <f>_xlfn.IFNA(IF(ISBLANK(B152),"",VLOOKUP(B152,Elo!$A$2:$C$1048576,MATCH("Current Elo",Elo!$A$1:$D$1,0),FALSE)), "")</f>
        <v/>
      </c>
      <c r="F152" s="79" t="str">
        <f>_xlfn.IFNA(IFERROR(IF(ISBLANK(C152),"",VLOOKUP(C152,Elo!$A$2:$C$1048576,MATCH("Current Elo",Elo!$A$1:$D$1,0),FALSE)), ""), "")</f>
        <v/>
      </c>
      <c r="G152" s="79" t="str">
        <f>_xlfn.IFNA(IF(ISBLANK(B152),"",IF(VLOOKUP(Games!B152,Schedule!$C$2:$G$1048576,MATCH("neutral_site",Schedule!$C$1:$G$1,0),FALSE),0,50)),"")</f>
        <v/>
      </c>
      <c r="H152" s="82"/>
      <c r="I152" s="82"/>
      <c r="J152" s="77" t="str">
        <f>_xlfn.IFNA(IF(ISBLANK(B152), "",ROUND(Calc!O169, 1)), "")</f>
        <v/>
      </c>
      <c r="K152" s="77" t="str">
        <f t="shared" si="18"/>
        <v/>
      </c>
      <c r="L152" s="3" t="e">
        <f t="shared" si="16"/>
        <v>#VALUE!</v>
      </c>
      <c r="M152" s="3" t="e">
        <f t="shared" si="17"/>
        <v>#VALUE!</v>
      </c>
      <c r="N152" s="3" t="str">
        <f t="shared" si="19"/>
        <v/>
      </c>
      <c r="O152" s="3" t="str">
        <f t="shared" si="20"/>
        <v/>
      </c>
      <c r="P152" s="2" t="str">
        <f t="shared" si="21"/>
        <v/>
      </c>
      <c r="Q152" s="2" t="str">
        <f t="shared" si="22"/>
        <v/>
      </c>
      <c r="U152" s="1"/>
      <c r="V152" s="4" t="str">
        <f t="shared" si="23"/>
        <v/>
      </c>
      <c r="Y152" s="117" t="str">
        <f>IF(ISBLANK(W152), "", IF(W152&gt;X152, B152, C152))</f>
        <v/>
      </c>
    </row>
    <row r="153" spans="1:25" x14ac:dyDescent="0.45">
      <c r="A153" s="78">
        <f>Schedule!A170</f>
        <v>0</v>
      </c>
      <c r="B153" s="78" t="str">
        <f>IF(ISBLANK(Schedule!C170), "", Schedule!C170)</f>
        <v/>
      </c>
      <c r="C153" s="78" t="str">
        <f>IF(ISBLANK(Schedule!D170), "", Schedule!D170)</f>
        <v/>
      </c>
      <c r="D153" s="80"/>
      <c r="E153" s="79" t="str">
        <f>_xlfn.IFNA(IF(ISBLANK(B153),"",VLOOKUP(B153,Elo!$A$2:$C$1048576,MATCH("Current Elo",Elo!$A$1:$D$1,0),FALSE)), "")</f>
        <v/>
      </c>
      <c r="F153" s="79" t="str">
        <f>_xlfn.IFNA(IFERROR(IF(ISBLANK(C153),"",VLOOKUP(C153,Elo!$A$2:$C$1048576,MATCH("Current Elo",Elo!$A$1:$D$1,0),FALSE)), ""), "")</f>
        <v/>
      </c>
      <c r="G153" s="79" t="str">
        <f>_xlfn.IFNA(IF(ISBLANK(B153),"",IF(VLOOKUP(Games!B153,Schedule!$C$2:$G$1048576,MATCH("neutral_site",Schedule!$C$1:$G$1,0),FALSE),0,50)),"")</f>
        <v/>
      </c>
      <c r="H153" s="82"/>
      <c r="I153" s="82"/>
      <c r="J153" s="77" t="str">
        <f>_xlfn.IFNA(IF(ISBLANK(B153), "",ROUND(Calc!O170, 1)), "")</f>
        <v/>
      </c>
      <c r="K153" s="77" t="str">
        <f t="shared" si="18"/>
        <v/>
      </c>
      <c r="L153" s="3" t="e">
        <f t="shared" si="16"/>
        <v>#VALUE!</v>
      </c>
      <c r="M153" s="3" t="e">
        <f t="shared" si="17"/>
        <v>#VALUE!</v>
      </c>
      <c r="N153" s="3" t="str">
        <f t="shared" si="19"/>
        <v/>
      </c>
      <c r="O153" s="3" t="str">
        <f t="shared" si="20"/>
        <v/>
      </c>
      <c r="P153" s="2" t="str">
        <f t="shared" si="21"/>
        <v/>
      </c>
      <c r="Q153" s="2" t="str">
        <f t="shared" si="22"/>
        <v/>
      </c>
      <c r="U153" s="1"/>
      <c r="V153" s="4" t="str">
        <f t="shared" si="23"/>
        <v/>
      </c>
      <c r="Y153" s="117" t="str">
        <f>IF(ISBLANK(W153), "", IF(W153&gt;X153, B153, C153))</f>
        <v/>
      </c>
    </row>
    <row r="154" spans="1:25" x14ac:dyDescent="0.45">
      <c r="A154" s="78">
        <f>Schedule!A171</f>
        <v>0</v>
      </c>
      <c r="B154" s="78" t="str">
        <f>IF(ISBLANK(Schedule!C171), "", Schedule!C171)</f>
        <v/>
      </c>
      <c r="C154" s="78" t="str">
        <f>IF(ISBLANK(Schedule!D171), "", Schedule!D171)</f>
        <v/>
      </c>
      <c r="D154" s="80"/>
      <c r="E154" s="79" t="str">
        <f>_xlfn.IFNA(IF(ISBLANK(B154),"",VLOOKUP(B154,Elo!$A$2:$C$1048576,MATCH("Current Elo",Elo!$A$1:$D$1,0),FALSE)), "")</f>
        <v/>
      </c>
      <c r="F154" s="79" t="str">
        <f>_xlfn.IFNA(IFERROR(IF(ISBLANK(C154),"",VLOOKUP(C154,Elo!$A$2:$C$1048576,MATCH("Current Elo",Elo!$A$1:$D$1,0),FALSE)), ""), "")</f>
        <v/>
      </c>
      <c r="G154" s="79" t="str">
        <f>_xlfn.IFNA(IF(ISBLANK(B154),"",IF(VLOOKUP(Games!B154,Schedule!$C$2:$G$1048576,MATCH("neutral_site",Schedule!$C$1:$G$1,0),FALSE),0,50)),"")</f>
        <v/>
      </c>
      <c r="H154" s="82"/>
      <c r="I154" s="82"/>
      <c r="J154" s="77" t="str">
        <f>_xlfn.IFNA(IF(ISBLANK(B154), "",ROUND(Calc!O171, 1)), "")</f>
        <v/>
      </c>
      <c r="K154" s="77" t="str">
        <f t="shared" si="18"/>
        <v/>
      </c>
      <c r="L154" s="3" t="e">
        <f t="shared" si="16"/>
        <v>#VALUE!</v>
      </c>
      <c r="M154" s="3" t="e">
        <f t="shared" si="17"/>
        <v>#VALUE!</v>
      </c>
      <c r="N154" s="3" t="str">
        <f t="shared" si="19"/>
        <v/>
      </c>
      <c r="O154" s="3" t="str">
        <f t="shared" si="20"/>
        <v/>
      </c>
      <c r="P154" s="2" t="str">
        <f t="shared" si="21"/>
        <v/>
      </c>
      <c r="Q154" s="2" t="str">
        <f t="shared" si="22"/>
        <v/>
      </c>
      <c r="U154" s="1"/>
      <c r="V154" s="4" t="str">
        <f t="shared" si="23"/>
        <v/>
      </c>
      <c r="Y154" s="117" t="str">
        <f>IF(ISBLANK(W154), "", IF(W154&gt;X154, B154, C154))</f>
        <v/>
      </c>
    </row>
    <row r="155" spans="1:25" x14ac:dyDescent="0.45">
      <c r="A155" s="78">
        <f>Schedule!A172</f>
        <v>0</v>
      </c>
      <c r="B155" s="78" t="str">
        <f>IF(ISBLANK(Schedule!C172), "", Schedule!C172)</f>
        <v/>
      </c>
      <c r="C155" s="78" t="str">
        <f>IF(ISBLANK(Schedule!D172), "", Schedule!D172)</f>
        <v/>
      </c>
      <c r="D155" s="80"/>
      <c r="E155" s="79" t="str">
        <f>_xlfn.IFNA(IF(ISBLANK(B155),"",VLOOKUP(B155,Elo!$A$2:$C$1048576,MATCH("Current Elo",Elo!$A$1:$D$1,0),FALSE)), "")</f>
        <v/>
      </c>
      <c r="F155" s="79" t="str">
        <f>_xlfn.IFNA(IFERROR(IF(ISBLANK(C155),"",VLOOKUP(C155,Elo!$A$2:$C$1048576,MATCH("Current Elo",Elo!$A$1:$D$1,0),FALSE)), ""), "")</f>
        <v/>
      </c>
      <c r="G155" s="79" t="str">
        <f>_xlfn.IFNA(IF(ISBLANK(B155),"",IF(VLOOKUP(Games!B155,Schedule!$C$2:$G$1048576,MATCH("neutral_site",Schedule!$C$1:$G$1,0),FALSE),0,50)),"")</f>
        <v/>
      </c>
      <c r="H155" s="82"/>
      <c r="I155" s="82"/>
      <c r="J155" s="77" t="str">
        <f>_xlfn.IFNA(IF(ISBLANK(B155), "",ROUND(Calc!O172, 1)), "")</f>
        <v/>
      </c>
      <c r="K155" s="77" t="str">
        <f t="shared" si="18"/>
        <v/>
      </c>
      <c r="L155" s="3" t="e">
        <f t="shared" si="16"/>
        <v>#VALUE!</v>
      </c>
      <c r="M155" s="3" t="e">
        <f t="shared" si="17"/>
        <v>#VALUE!</v>
      </c>
      <c r="N155" s="3" t="str">
        <f t="shared" si="19"/>
        <v/>
      </c>
      <c r="O155" s="3" t="str">
        <f t="shared" si="20"/>
        <v/>
      </c>
      <c r="P155" s="2" t="str">
        <f t="shared" si="21"/>
        <v/>
      </c>
      <c r="Q155" s="2" t="str">
        <f t="shared" si="22"/>
        <v/>
      </c>
      <c r="U155" s="1"/>
      <c r="V155" s="4" t="str">
        <f t="shared" si="23"/>
        <v/>
      </c>
      <c r="Y155" s="117" t="str">
        <f>IF(ISBLANK(W155), "", IF(W155&gt;X155, B155, C155))</f>
        <v/>
      </c>
    </row>
    <row r="156" spans="1:25" x14ac:dyDescent="0.45">
      <c r="A156" s="78">
        <f>Schedule!A173</f>
        <v>0</v>
      </c>
      <c r="B156" s="78" t="str">
        <f>IF(ISBLANK(Schedule!C173), "", Schedule!C173)</f>
        <v/>
      </c>
      <c r="C156" s="78" t="str">
        <f>IF(ISBLANK(Schedule!D173), "", Schedule!D173)</f>
        <v/>
      </c>
      <c r="D156" s="80"/>
      <c r="E156" s="79" t="str">
        <f>_xlfn.IFNA(IF(ISBLANK(B156),"",VLOOKUP(B156,Elo!$A$2:$C$1048576,MATCH("Current Elo",Elo!$A$1:$D$1,0),FALSE)), "")</f>
        <v/>
      </c>
      <c r="F156" s="79" t="str">
        <f>_xlfn.IFNA(IFERROR(IF(ISBLANK(C156),"",VLOOKUP(C156,Elo!$A$2:$C$1048576,MATCH("Current Elo",Elo!$A$1:$D$1,0),FALSE)), ""), "")</f>
        <v/>
      </c>
      <c r="G156" s="79" t="str">
        <f>_xlfn.IFNA(IF(ISBLANK(B156),"",IF(VLOOKUP(Games!B156,Schedule!$C$2:$G$1048576,MATCH("neutral_site",Schedule!$C$1:$G$1,0),FALSE),0,50)),"")</f>
        <v/>
      </c>
      <c r="H156" s="82"/>
      <c r="I156" s="82"/>
      <c r="J156" s="77" t="str">
        <f>_xlfn.IFNA(IF(ISBLANK(B156), "",ROUND(Calc!O173, 1)), "")</f>
        <v/>
      </c>
      <c r="K156" s="77" t="str">
        <f t="shared" si="18"/>
        <v/>
      </c>
      <c r="L156" s="3" t="e">
        <f t="shared" si="16"/>
        <v>#VALUE!</v>
      </c>
      <c r="M156" s="3" t="e">
        <f t="shared" si="17"/>
        <v>#VALUE!</v>
      </c>
      <c r="N156" s="3" t="str">
        <f t="shared" si="19"/>
        <v/>
      </c>
      <c r="O156" s="3" t="str">
        <f t="shared" si="20"/>
        <v/>
      </c>
      <c r="P156" s="2" t="str">
        <f t="shared" si="21"/>
        <v/>
      </c>
      <c r="Q156" s="2" t="str">
        <f t="shared" si="22"/>
        <v/>
      </c>
      <c r="U156" s="1"/>
      <c r="V156" s="4" t="str">
        <f t="shared" si="23"/>
        <v/>
      </c>
      <c r="Y156" s="117" t="str">
        <f>IF(ISBLANK(W156), "", IF(W156&gt;X156, B156, C156))</f>
        <v/>
      </c>
    </row>
    <row r="157" spans="1:25" x14ac:dyDescent="0.45">
      <c r="A157" s="78">
        <f>Schedule!A174</f>
        <v>0</v>
      </c>
      <c r="B157" s="78" t="str">
        <f>IF(ISBLANK(Schedule!C174), "", Schedule!C174)</f>
        <v/>
      </c>
      <c r="C157" s="78" t="str">
        <f>IF(ISBLANK(Schedule!D174), "", Schedule!D174)</f>
        <v/>
      </c>
      <c r="D157" s="80"/>
      <c r="E157" s="79" t="str">
        <f>_xlfn.IFNA(IF(ISBLANK(B157),"",VLOOKUP(B157,Elo!$A$2:$C$1048576,MATCH("Current Elo",Elo!$A$1:$D$1,0),FALSE)), "")</f>
        <v/>
      </c>
      <c r="F157" s="79" t="str">
        <f>_xlfn.IFNA(IFERROR(IF(ISBLANK(C157),"",VLOOKUP(C157,Elo!$A$2:$C$1048576,MATCH("Current Elo",Elo!$A$1:$D$1,0),FALSE)), ""), "")</f>
        <v/>
      </c>
      <c r="G157" s="79" t="str">
        <f>_xlfn.IFNA(IF(ISBLANK(B157),"",IF(VLOOKUP(Games!B157,Schedule!$C$2:$G$1048576,MATCH("neutral_site",Schedule!$C$1:$G$1,0),FALSE),0,50)),"")</f>
        <v/>
      </c>
      <c r="H157" s="82"/>
      <c r="I157" s="82"/>
      <c r="J157" s="77" t="str">
        <f>_xlfn.IFNA(IF(ISBLANK(B157), "",ROUND(Calc!O174, 1)), "")</f>
        <v/>
      </c>
      <c r="K157" s="77" t="str">
        <f t="shared" si="18"/>
        <v/>
      </c>
      <c r="L157" s="3" t="e">
        <f t="shared" si="16"/>
        <v>#VALUE!</v>
      </c>
      <c r="M157" s="3" t="e">
        <f t="shared" si="17"/>
        <v>#VALUE!</v>
      </c>
      <c r="N157" s="3" t="str">
        <f t="shared" si="19"/>
        <v/>
      </c>
      <c r="O157" s="3" t="str">
        <f t="shared" si="20"/>
        <v/>
      </c>
      <c r="P157" s="2" t="str">
        <f t="shared" si="21"/>
        <v/>
      </c>
      <c r="Q157" s="2" t="str">
        <f t="shared" si="22"/>
        <v/>
      </c>
      <c r="U157" s="1"/>
      <c r="V157" s="4" t="str">
        <f t="shared" si="23"/>
        <v/>
      </c>
      <c r="Y157" s="117" t="str">
        <f>IF(ISBLANK(W157), "", IF(W157&gt;X157, B157, C157))</f>
        <v/>
      </c>
    </row>
    <row r="158" spans="1:25" x14ac:dyDescent="0.45">
      <c r="A158" s="78">
        <f>Schedule!A175</f>
        <v>0</v>
      </c>
      <c r="B158" s="78" t="str">
        <f>IF(ISBLANK(Schedule!C175), "", Schedule!C175)</f>
        <v/>
      </c>
      <c r="C158" s="78" t="str">
        <f>IF(ISBLANK(Schedule!D175), "", Schedule!D175)</f>
        <v/>
      </c>
      <c r="D158" s="80"/>
      <c r="E158" s="79" t="str">
        <f>_xlfn.IFNA(IF(ISBLANK(B158),"",VLOOKUP(B158,Elo!$A$2:$C$1048576,MATCH("Current Elo",Elo!$A$1:$D$1,0),FALSE)), "")</f>
        <v/>
      </c>
      <c r="F158" s="79" t="str">
        <f>_xlfn.IFNA(IFERROR(IF(ISBLANK(C158),"",VLOOKUP(C158,Elo!$A$2:$C$1048576,MATCH("Current Elo",Elo!$A$1:$D$1,0),FALSE)), ""), "")</f>
        <v/>
      </c>
      <c r="G158" s="79" t="str">
        <f>_xlfn.IFNA(IF(ISBLANK(B158),"",IF(VLOOKUP(Games!B158,Schedule!$C$2:$G$1048576,MATCH("neutral_site",Schedule!$C$1:$G$1,0),FALSE),0,50)),"")</f>
        <v/>
      </c>
      <c r="H158" s="82"/>
      <c r="I158" s="82"/>
      <c r="J158" s="77" t="str">
        <f>_xlfn.IFNA(IF(ISBLANK(B158), "",ROUND(Calc!O175, 1)), "")</f>
        <v/>
      </c>
      <c r="K158" s="77" t="str">
        <f t="shared" si="18"/>
        <v/>
      </c>
      <c r="L158" s="3" t="e">
        <f t="shared" si="16"/>
        <v>#VALUE!</v>
      </c>
      <c r="M158" s="3" t="e">
        <f t="shared" si="17"/>
        <v>#VALUE!</v>
      </c>
      <c r="N158" s="3" t="str">
        <f t="shared" si="19"/>
        <v/>
      </c>
      <c r="O158" s="3" t="str">
        <f t="shared" si="20"/>
        <v/>
      </c>
      <c r="P158" s="2" t="str">
        <f t="shared" si="21"/>
        <v/>
      </c>
      <c r="Q158" s="2" t="str">
        <f t="shared" si="22"/>
        <v/>
      </c>
      <c r="U158" s="1"/>
      <c r="V158" s="4" t="str">
        <f t="shared" si="23"/>
        <v/>
      </c>
      <c r="Y158" s="117" t="str">
        <f>IF(ISBLANK(W158), "", IF(W158&gt;X158, B158, C158))</f>
        <v/>
      </c>
    </row>
    <row r="159" spans="1:25" x14ac:dyDescent="0.45">
      <c r="A159" s="78">
        <f>Schedule!A176</f>
        <v>0</v>
      </c>
      <c r="B159" s="78" t="str">
        <f>IF(ISBLANK(Schedule!C176), "", Schedule!C176)</f>
        <v/>
      </c>
      <c r="C159" s="78" t="str">
        <f>IF(ISBLANK(Schedule!D176), "", Schedule!D176)</f>
        <v/>
      </c>
      <c r="D159" s="80"/>
      <c r="E159" s="79" t="str">
        <f>_xlfn.IFNA(IF(ISBLANK(B159),"",VLOOKUP(B159,Elo!$A$2:$C$1048576,MATCH("Current Elo",Elo!$A$1:$D$1,0),FALSE)), "")</f>
        <v/>
      </c>
      <c r="F159" s="79" t="str">
        <f>_xlfn.IFNA(IFERROR(IF(ISBLANK(C159),"",VLOOKUP(C159,Elo!$A$2:$C$1048576,MATCH("Current Elo",Elo!$A$1:$D$1,0),FALSE)), ""), "")</f>
        <v/>
      </c>
      <c r="G159" s="79" t="str">
        <f>_xlfn.IFNA(IF(ISBLANK(B159),"",IF(VLOOKUP(Games!B159,Schedule!$C$2:$G$1048576,MATCH("neutral_site",Schedule!$C$1:$G$1,0),FALSE),0,50)),"")</f>
        <v/>
      </c>
      <c r="H159" s="82"/>
      <c r="I159" s="82"/>
      <c r="J159" s="77" t="str">
        <f>_xlfn.IFNA(IF(ISBLANK(B159), "",ROUND(Calc!O176, 1)), "")</f>
        <v/>
      </c>
      <c r="K159" s="77" t="str">
        <f t="shared" si="18"/>
        <v/>
      </c>
      <c r="L159" s="3" t="e">
        <f t="shared" si="16"/>
        <v>#VALUE!</v>
      </c>
      <c r="M159" s="3" t="e">
        <f t="shared" si="17"/>
        <v>#VALUE!</v>
      </c>
      <c r="N159" s="3" t="str">
        <f t="shared" si="19"/>
        <v/>
      </c>
      <c r="O159" s="3" t="str">
        <f t="shared" si="20"/>
        <v/>
      </c>
      <c r="P159" s="2" t="str">
        <f t="shared" si="21"/>
        <v/>
      </c>
      <c r="Q159" s="2" t="str">
        <f t="shared" si="22"/>
        <v/>
      </c>
      <c r="U159" s="1"/>
      <c r="V159" s="4" t="str">
        <f t="shared" si="23"/>
        <v/>
      </c>
      <c r="Y159" s="117" t="str">
        <f>IF(ISBLANK(W159), "", IF(W159&gt;X159, B159, C159))</f>
        <v/>
      </c>
    </row>
    <row r="160" spans="1:25" x14ac:dyDescent="0.45">
      <c r="A160" s="78">
        <f>Schedule!A177</f>
        <v>0</v>
      </c>
      <c r="B160" s="78" t="str">
        <f>IF(ISBLANK(Schedule!C177), "", Schedule!C177)</f>
        <v/>
      </c>
      <c r="C160" s="78" t="str">
        <f>IF(ISBLANK(Schedule!D177), "", Schedule!D177)</f>
        <v/>
      </c>
      <c r="D160" s="80"/>
      <c r="E160" s="79" t="str">
        <f>_xlfn.IFNA(IF(ISBLANK(B160),"",VLOOKUP(B160,Elo!$A$2:$C$1048576,MATCH("Current Elo",Elo!$A$1:$D$1,0),FALSE)), "")</f>
        <v/>
      </c>
      <c r="F160" s="79" t="str">
        <f>_xlfn.IFNA(IFERROR(IF(ISBLANK(C160),"",VLOOKUP(C160,Elo!$A$2:$C$1048576,MATCH("Current Elo",Elo!$A$1:$D$1,0),FALSE)), ""), "")</f>
        <v/>
      </c>
      <c r="G160" s="79" t="str">
        <f>_xlfn.IFNA(IF(ISBLANK(B160),"",IF(VLOOKUP(Games!B160,Schedule!$C$2:$G$1048576,MATCH("neutral_site",Schedule!$C$1:$G$1,0),FALSE),0,50)),"")</f>
        <v/>
      </c>
      <c r="H160" s="82"/>
      <c r="I160" s="82"/>
      <c r="J160" s="77" t="str">
        <f>_xlfn.IFNA(IF(ISBLANK(B160), "",ROUND(Calc!O177, 1)), "")</f>
        <v/>
      </c>
      <c r="K160" s="77" t="str">
        <f t="shared" si="18"/>
        <v/>
      </c>
      <c r="L160" s="3" t="e">
        <f t="shared" si="16"/>
        <v>#VALUE!</v>
      </c>
      <c r="M160" s="3" t="e">
        <f t="shared" si="17"/>
        <v>#VALUE!</v>
      </c>
      <c r="N160" s="3" t="str">
        <f t="shared" si="19"/>
        <v/>
      </c>
      <c r="O160" s="3" t="str">
        <f t="shared" si="20"/>
        <v/>
      </c>
      <c r="P160" s="2" t="str">
        <f t="shared" si="21"/>
        <v/>
      </c>
      <c r="Q160" s="2" t="str">
        <f t="shared" si="22"/>
        <v/>
      </c>
      <c r="U160" s="1"/>
      <c r="V160" s="4" t="str">
        <f t="shared" si="23"/>
        <v/>
      </c>
      <c r="Y160" s="117" t="str">
        <f>IF(ISBLANK(W160), "", IF(W160&gt;X160, B160, C160))</f>
        <v/>
      </c>
    </row>
    <row r="161" spans="1:25" x14ac:dyDescent="0.45">
      <c r="A161" s="78">
        <f>Schedule!A178</f>
        <v>0</v>
      </c>
      <c r="B161" s="78" t="str">
        <f>IF(ISBLANK(Schedule!C178), "", Schedule!C178)</f>
        <v/>
      </c>
      <c r="C161" s="78" t="str">
        <f>IF(ISBLANK(Schedule!D178), "", Schedule!D178)</f>
        <v/>
      </c>
      <c r="D161" s="80"/>
      <c r="E161" s="79" t="str">
        <f>_xlfn.IFNA(IF(ISBLANK(B161),"",VLOOKUP(B161,Elo!$A$2:$C$1048576,MATCH("Current Elo",Elo!$A$1:$D$1,0),FALSE)), "")</f>
        <v/>
      </c>
      <c r="F161" s="79" t="str">
        <f>_xlfn.IFNA(IFERROR(IF(ISBLANK(C161),"",VLOOKUP(C161,Elo!$A$2:$C$1048576,MATCH("Current Elo",Elo!$A$1:$D$1,0),FALSE)), ""), "")</f>
        <v/>
      </c>
      <c r="G161" s="79" t="str">
        <f>_xlfn.IFNA(IF(ISBLANK(B161),"",IF(VLOOKUP(Games!B161,Schedule!$C$2:$G$1048576,MATCH("neutral_site",Schedule!$C$1:$G$1,0),FALSE),0,50)),"")</f>
        <v/>
      </c>
      <c r="H161" s="82"/>
      <c r="I161" s="82"/>
      <c r="J161" s="77" t="str">
        <f>_xlfn.IFNA(IF(ISBLANK(B161), "",ROUND(Calc!O178, 1)), "")</f>
        <v/>
      </c>
      <c r="K161" s="77" t="str">
        <f t="shared" si="18"/>
        <v/>
      </c>
      <c r="L161" s="3" t="e">
        <f t="shared" si="16"/>
        <v>#VALUE!</v>
      </c>
      <c r="M161" s="3" t="e">
        <f t="shared" si="17"/>
        <v>#VALUE!</v>
      </c>
      <c r="N161" s="3" t="str">
        <f t="shared" si="19"/>
        <v/>
      </c>
      <c r="O161" s="3" t="str">
        <f t="shared" si="20"/>
        <v/>
      </c>
      <c r="P161" s="2" t="str">
        <f t="shared" si="21"/>
        <v/>
      </c>
      <c r="Q161" s="2" t="str">
        <f t="shared" si="22"/>
        <v/>
      </c>
      <c r="U161" s="1"/>
      <c r="V161" s="4" t="str">
        <f t="shared" si="23"/>
        <v/>
      </c>
      <c r="Y161" s="117" t="str">
        <f>IF(ISBLANK(W161), "", IF(W161&gt;X161, B161, C161))</f>
        <v/>
      </c>
    </row>
    <row r="162" spans="1:25" x14ac:dyDescent="0.45">
      <c r="A162" s="78">
        <f>Schedule!A179</f>
        <v>0</v>
      </c>
      <c r="B162" s="78" t="str">
        <f>IF(ISBLANK(Schedule!C179), "", Schedule!C179)</f>
        <v/>
      </c>
      <c r="C162" s="78" t="str">
        <f>IF(ISBLANK(Schedule!D179), "", Schedule!D179)</f>
        <v/>
      </c>
      <c r="D162" s="80"/>
      <c r="E162" s="79" t="str">
        <f>_xlfn.IFNA(IF(ISBLANK(B162),"",VLOOKUP(B162,Elo!$A$2:$C$1048576,MATCH("Current Elo",Elo!$A$1:$D$1,0),FALSE)), "")</f>
        <v/>
      </c>
      <c r="F162" s="79" t="str">
        <f>_xlfn.IFNA(IFERROR(IF(ISBLANK(C162),"",VLOOKUP(C162,Elo!$A$2:$C$1048576,MATCH("Current Elo",Elo!$A$1:$D$1,0),FALSE)), ""), "")</f>
        <v/>
      </c>
      <c r="G162" s="79" t="str">
        <f>_xlfn.IFNA(IF(ISBLANK(B162),"",IF(VLOOKUP(Games!B162,Schedule!$C$2:$G$1048576,MATCH("neutral_site",Schedule!$C$1:$G$1,0),FALSE),0,50)),"")</f>
        <v/>
      </c>
      <c r="H162" s="82"/>
      <c r="I162" s="82"/>
      <c r="J162" s="77" t="str">
        <f>_xlfn.IFNA(IF(ISBLANK(B162), "",ROUND(Calc!O179, 1)), "")</f>
        <v/>
      </c>
      <c r="K162" s="77" t="str">
        <f t="shared" si="18"/>
        <v/>
      </c>
      <c r="L162" s="3" t="e">
        <f t="shared" si="16"/>
        <v>#VALUE!</v>
      </c>
      <c r="M162" s="3" t="e">
        <f t="shared" si="17"/>
        <v>#VALUE!</v>
      </c>
      <c r="N162" s="3" t="str">
        <f t="shared" si="19"/>
        <v/>
      </c>
      <c r="O162" s="3" t="str">
        <f t="shared" si="20"/>
        <v/>
      </c>
      <c r="P162" s="2" t="str">
        <f t="shared" si="21"/>
        <v/>
      </c>
      <c r="Q162" s="2" t="str">
        <f t="shared" si="22"/>
        <v/>
      </c>
      <c r="U162" s="1"/>
      <c r="V162" s="4" t="str">
        <f t="shared" si="23"/>
        <v/>
      </c>
      <c r="Y162" s="117" t="str">
        <f>IF(ISBLANK(W162), "", IF(W162&gt;X162, B162, C162))</f>
        <v/>
      </c>
    </row>
    <row r="163" spans="1:25" x14ac:dyDescent="0.45">
      <c r="A163" s="78">
        <f>Schedule!A180</f>
        <v>0</v>
      </c>
      <c r="B163" s="78" t="str">
        <f>IF(ISBLANK(Schedule!C180), "", Schedule!C180)</f>
        <v/>
      </c>
      <c r="C163" s="78" t="str">
        <f>IF(ISBLANK(Schedule!D180), "", Schedule!D180)</f>
        <v/>
      </c>
      <c r="D163" s="80"/>
      <c r="E163" s="79" t="str">
        <f>_xlfn.IFNA(IF(ISBLANK(B163),"",VLOOKUP(B163,Elo!$A$2:$C$1048576,MATCH("Current Elo",Elo!$A$1:$D$1,0),FALSE)), "")</f>
        <v/>
      </c>
      <c r="F163" s="79" t="str">
        <f>_xlfn.IFNA(IFERROR(IF(ISBLANK(C163),"",VLOOKUP(C163,Elo!$A$2:$C$1048576,MATCH("Current Elo",Elo!$A$1:$D$1,0),FALSE)), ""), "")</f>
        <v/>
      </c>
      <c r="G163" s="79" t="str">
        <f>_xlfn.IFNA(IF(ISBLANK(B163),"",IF(VLOOKUP(Games!B163,Schedule!$C$2:$G$1048576,MATCH("neutral_site",Schedule!$C$1:$G$1,0),FALSE),0,50)),"")</f>
        <v/>
      </c>
      <c r="H163" s="82"/>
      <c r="I163" s="82"/>
      <c r="J163" s="77" t="str">
        <f>_xlfn.IFNA(IF(ISBLANK(B163), "",ROUND(Calc!O180, 1)), "")</f>
        <v/>
      </c>
      <c r="K163" s="77" t="str">
        <f t="shared" si="18"/>
        <v/>
      </c>
      <c r="L163" s="3" t="e">
        <f t="shared" si="16"/>
        <v>#VALUE!</v>
      </c>
      <c r="M163" s="3" t="e">
        <f t="shared" si="17"/>
        <v>#VALUE!</v>
      </c>
      <c r="N163" s="3" t="str">
        <f t="shared" si="19"/>
        <v/>
      </c>
      <c r="O163" s="3" t="str">
        <f t="shared" si="20"/>
        <v/>
      </c>
      <c r="P163" s="2" t="str">
        <f t="shared" si="21"/>
        <v/>
      </c>
      <c r="Q163" s="2" t="str">
        <f t="shared" si="22"/>
        <v/>
      </c>
      <c r="U163" s="1"/>
      <c r="V163" s="4" t="str">
        <f t="shared" si="23"/>
        <v/>
      </c>
      <c r="Y163" s="117" t="str">
        <f>IF(ISBLANK(W163), "", IF(W163&gt;X163, B163, C163))</f>
        <v/>
      </c>
    </row>
    <row r="164" spans="1:25" x14ac:dyDescent="0.45">
      <c r="A164" s="78">
        <f>Schedule!A181</f>
        <v>0</v>
      </c>
      <c r="B164" s="78" t="str">
        <f>IF(ISBLANK(Schedule!C181), "", Schedule!C181)</f>
        <v/>
      </c>
      <c r="C164" s="78" t="str">
        <f>IF(ISBLANK(Schedule!D181), "", Schedule!D181)</f>
        <v/>
      </c>
      <c r="D164" s="80"/>
      <c r="E164" s="79" t="str">
        <f>_xlfn.IFNA(IF(ISBLANK(B164),"",VLOOKUP(B164,Elo!$A$2:$C$1048576,MATCH("Current Elo",Elo!$A$1:$D$1,0),FALSE)), "")</f>
        <v/>
      </c>
      <c r="F164" s="79" t="str">
        <f>_xlfn.IFNA(IFERROR(IF(ISBLANK(C164),"",VLOOKUP(C164,Elo!$A$2:$C$1048576,MATCH("Current Elo",Elo!$A$1:$D$1,0),FALSE)), ""), "")</f>
        <v/>
      </c>
      <c r="G164" s="79" t="str">
        <f>_xlfn.IFNA(IF(ISBLANK(B164),"",IF(VLOOKUP(Games!B164,Schedule!$C$2:$G$1048576,MATCH("neutral_site",Schedule!$C$1:$G$1,0),FALSE),0,50)),"")</f>
        <v/>
      </c>
      <c r="H164" s="82"/>
      <c r="I164" s="82"/>
      <c r="J164" s="77" t="str">
        <f>_xlfn.IFNA(IF(ISBLANK(B164), "",ROUND(Calc!O181, 1)), "")</f>
        <v/>
      </c>
      <c r="K164" s="77" t="str">
        <f t="shared" si="18"/>
        <v/>
      </c>
      <c r="L164" s="3" t="e">
        <f t="shared" si="16"/>
        <v>#VALUE!</v>
      </c>
      <c r="M164" s="3" t="e">
        <f t="shared" si="17"/>
        <v>#VALUE!</v>
      </c>
      <c r="N164" s="3" t="str">
        <f t="shared" si="19"/>
        <v/>
      </c>
      <c r="O164" s="3" t="str">
        <f t="shared" si="20"/>
        <v/>
      </c>
      <c r="P164" s="2" t="str">
        <f t="shared" si="21"/>
        <v/>
      </c>
      <c r="Q164" s="2" t="str">
        <f t="shared" si="22"/>
        <v/>
      </c>
      <c r="U164" s="1"/>
      <c r="V164" s="4" t="str">
        <f t="shared" si="23"/>
        <v/>
      </c>
      <c r="Y164" s="117" t="str">
        <f>IF(ISBLANK(W164), "", IF(W164&gt;X164, B164, C164))</f>
        <v/>
      </c>
    </row>
    <row r="165" spans="1:25" x14ac:dyDescent="0.45">
      <c r="A165" s="78">
        <f>Schedule!A182</f>
        <v>0</v>
      </c>
      <c r="B165" s="78" t="str">
        <f>IF(ISBLANK(Schedule!C182), "", Schedule!C182)</f>
        <v/>
      </c>
      <c r="C165" s="78" t="str">
        <f>IF(ISBLANK(Schedule!D182), "", Schedule!D182)</f>
        <v/>
      </c>
      <c r="D165" s="80"/>
      <c r="E165" s="79" t="str">
        <f>_xlfn.IFNA(IF(ISBLANK(B165),"",VLOOKUP(B165,Elo!$A$2:$C$1048576,MATCH("Current Elo",Elo!$A$1:$D$1,0),FALSE)), "")</f>
        <v/>
      </c>
      <c r="F165" s="79" t="str">
        <f>_xlfn.IFNA(IFERROR(IF(ISBLANK(C165),"",VLOOKUP(C165,Elo!$A$2:$C$1048576,MATCH("Current Elo",Elo!$A$1:$D$1,0),FALSE)), ""), "")</f>
        <v/>
      </c>
      <c r="G165" s="79" t="str">
        <f>_xlfn.IFNA(IF(ISBLANK(B165),"",IF(VLOOKUP(Games!B165,Schedule!$C$2:$G$1048576,MATCH("neutral_site",Schedule!$C$1:$G$1,0),FALSE),0,50)),"")</f>
        <v/>
      </c>
      <c r="H165" s="82"/>
      <c r="I165" s="82"/>
      <c r="J165" s="77" t="str">
        <f>_xlfn.IFNA(IF(ISBLANK(B165), "",ROUND(Calc!O182, 1)), "")</f>
        <v/>
      </c>
      <c r="K165" s="77" t="str">
        <f t="shared" si="18"/>
        <v/>
      </c>
      <c r="L165" s="3" t="e">
        <f t="shared" si="16"/>
        <v>#VALUE!</v>
      </c>
      <c r="M165" s="3" t="e">
        <f t="shared" si="17"/>
        <v>#VALUE!</v>
      </c>
      <c r="N165" s="3" t="str">
        <f t="shared" si="19"/>
        <v/>
      </c>
      <c r="O165" s="3" t="str">
        <f t="shared" si="20"/>
        <v/>
      </c>
      <c r="P165" s="2" t="str">
        <f t="shared" si="21"/>
        <v/>
      </c>
      <c r="Q165" s="2" t="str">
        <f t="shared" si="22"/>
        <v/>
      </c>
      <c r="U165" s="1"/>
      <c r="V165" s="4" t="str">
        <f t="shared" si="23"/>
        <v/>
      </c>
      <c r="Y165" s="117" t="str">
        <f>IF(ISBLANK(W165), "", IF(W165&gt;X165, B165, C165))</f>
        <v/>
      </c>
    </row>
    <row r="166" spans="1:25" x14ac:dyDescent="0.45">
      <c r="A166" s="78">
        <f>Schedule!A183</f>
        <v>0</v>
      </c>
      <c r="B166" s="78" t="str">
        <f>IF(ISBLANK(Schedule!C183), "", Schedule!C183)</f>
        <v/>
      </c>
      <c r="C166" s="78" t="str">
        <f>IF(ISBLANK(Schedule!D183), "", Schedule!D183)</f>
        <v/>
      </c>
      <c r="D166" s="80"/>
      <c r="E166" s="79" t="str">
        <f>_xlfn.IFNA(IF(ISBLANK(B166),"",VLOOKUP(B166,Elo!$A$2:$C$1048576,MATCH("Current Elo",Elo!$A$1:$D$1,0),FALSE)), "")</f>
        <v/>
      </c>
      <c r="F166" s="79" t="str">
        <f>_xlfn.IFNA(IFERROR(IF(ISBLANK(C166),"",VLOOKUP(C166,Elo!$A$2:$C$1048576,MATCH("Current Elo",Elo!$A$1:$D$1,0),FALSE)), ""), "")</f>
        <v/>
      </c>
      <c r="G166" s="79" t="str">
        <f>_xlfn.IFNA(IF(ISBLANK(B166),"",IF(VLOOKUP(Games!B166,Schedule!$C$2:$G$1048576,MATCH("neutral_site",Schedule!$C$1:$G$1,0),FALSE),0,50)),"")</f>
        <v/>
      </c>
      <c r="H166" s="82"/>
      <c r="I166" s="82"/>
      <c r="J166" s="77" t="str">
        <f>_xlfn.IFNA(IF(ISBLANK(B166), "",ROUND(Calc!O183, 1)), "")</f>
        <v/>
      </c>
      <c r="K166" s="77" t="str">
        <f t="shared" si="18"/>
        <v/>
      </c>
      <c r="L166" s="3" t="e">
        <f t="shared" si="16"/>
        <v>#VALUE!</v>
      </c>
      <c r="M166" s="3" t="e">
        <f t="shared" si="17"/>
        <v>#VALUE!</v>
      </c>
      <c r="N166" s="3" t="str">
        <f t="shared" si="19"/>
        <v/>
      </c>
      <c r="O166" s="3" t="str">
        <f t="shared" si="20"/>
        <v/>
      </c>
      <c r="P166" s="2" t="str">
        <f t="shared" si="21"/>
        <v/>
      </c>
      <c r="Q166" s="2" t="str">
        <f t="shared" si="22"/>
        <v/>
      </c>
      <c r="U166" s="1"/>
      <c r="V166" s="4" t="str">
        <f t="shared" si="23"/>
        <v/>
      </c>
      <c r="Y166" s="117" t="str">
        <f>IF(ISBLANK(W166), "", IF(W166&gt;X166, B166, C166))</f>
        <v/>
      </c>
    </row>
    <row r="167" spans="1:25" x14ac:dyDescent="0.45">
      <c r="A167" s="78">
        <f>Schedule!A184</f>
        <v>0</v>
      </c>
      <c r="B167" s="78" t="str">
        <f>IF(ISBLANK(Schedule!C184), "", Schedule!C184)</f>
        <v/>
      </c>
      <c r="C167" s="78" t="str">
        <f>IF(ISBLANK(Schedule!D184), "", Schedule!D184)</f>
        <v/>
      </c>
      <c r="D167" s="80"/>
      <c r="E167" s="79" t="str">
        <f>_xlfn.IFNA(IF(ISBLANK(B167),"",VLOOKUP(B167,Elo!$A$2:$C$1048576,MATCH("Current Elo",Elo!$A$1:$D$1,0),FALSE)), "")</f>
        <v/>
      </c>
      <c r="F167" s="79" t="str">
        <f>_xlfn.IFNA(IFERROR(IF(ISBLANK(C167),"",VLOOKUP(C167,Elo!$A$2:$C$1048576,MATCH("Current Elo",Elo!$A$1:$D$1,0),FALSE)), ""), "")</f>
        <v/>
      </c>
      <c r="G167" s="79" t="str">
        <f>_xlfn.IFNA(IF(ISBLANK(B167),"",IF(VLOOKUP(Games!B167,Schedule!$C$2:$G$1048576,MATCH("neutral_site",Schedule!$C$1:$G$1,0),FALSE),0,50)),"")</f>
        <v/>
      </c>
      <c r="H167" s="82"/>
      <c r="I167" s="82"/>
      <c r="J167" s="77" t="str">
        <f>_xlfn.IFNA(IF(ISBLANK(B167), "",ROUND(Calc!O184, 1)), "")</f>
        <v/>
      </c>
      <c r="K167" s="77" t="str">
        <f t="shared" si="18"/>
        <v/>
      </c>
      <c r="L167" s="3" t="e">
        <f t="shared" si="16"/>
        <v>#VALUE!</v>
      </c>
      <c r="M167" s="3" t="e">
        <f t="shared" si="17"/>
        <v>#VALUE!</v>
      </c>
      <c r="N167" s="3" t="str">
        <f t="shared" si="19"/>
        <v/>
      </c>
      <c r="O167" s="3" t="str">
        <f t="shared" si="20"/>
        <v/>
      </c>
      <c r="P167" s="2" t="str">
        <f t="shared" si="21"/>
        <v/>
      </c>
      <c r="Q167" s="2" t="str">
        <f t="shared" si="22"/>
        <v/>
      </c>
      <c r="U167" s="1"/>
      <c r="V167" s="4" t="str">
        <f t="shared" si="23"/>
        <v/>
      </c>
      <c r="Y167" s="117" t="str">
        <f>IF(ISBLANK(W167), "", IF(W167&gt;X167, B167, C167))</f>
        <v/>
      </c>
    </row>
    <row r="168" spans="1:25" x14ac:dyDescent="0.45">
      <c r="A168" s="78">
        <f>Schedule!A185</f>
        <v>0</v>
      </c>
      <c r="B168" s="78" t="str">
        <f>IF(ISBLANK(Schedule!C185), "", Schedule!C185)</f>
        <v/>
      </c>
      <c r="C168" s="78" t="str">
        <f>IF(ISBLANK(Schedule!D185), "", Schedule!D185)</f>
        <v/>
      </c>
      <c r="D168" s="80"/>
      <c r="E168" s="79" t="str">
        <f>_xlfn.IFNA(IF(ISBLANK(B168),"",VLOOKUP(B168,Elo!$A$2:$C$1048576,MATCH("Current Elo",Elo!$A$1:$D$1,0),FALSE)), "")</f>
        <v/>
      </c>
      <c r="F168" s="79" t="str">
        <f>_xlfn.IFNA(IFERROR(IF(ISBLANK(C168),"",VLOOKUP(C168,Elo!$A$2:$C$1048576,MATCH("Current Elo",Elo!$A$1:$D$1,0),FALSE)), ""), "")</f>
        <v/>
      </c>
      <c r="G168" s="79" t="str">
        <f>_xlfn.IFNA(IF(ISBLANK(B168),"",IF(VLOOKUP(Games!B168,Schedule!$C$2:$G$1048576,MATCH("neutral_site",Schedule!$C$1:$G$1,0),FALSE),0,50)),"")</f>
        <v/>
      </c>
      <c r="H168" s="82"/>
      <c r="I168" s="82"/>
      <c r="J168" s="77" t="str">
        <f>_xlfn.IFNA(IF(ISBLANK(B168), "",ROUND(Calc!O185, 1)), "")</f>
        <v/>
      </c>
      <c r="K168" s="77" t="str">
        <f t="shared" si="18"/>
        <v/>
      </c>
      <c r="L168" s="3" t="e">
        <f t="shared" si="16"/>
        <v>#VALUE!</v>
      </c>
      <c r="M168" s="3" t="e">
        <f t="shared" si="17"/>
        <v>#VALUE!</v>
      </c>
      <c r="N168" s="3" t="str">
        <f t="shared" si="19"/>
        <v/>
      </c>
      <c r="O168" s="3" t="str">
        <f t="shared" si="20"/>
        <v/>
      </c>
      <c r="P168" s="2" t="str">
        <f t="shared" si="21"/>
        <v/>
      </c>
      <c r="Q168" s="2" t="str">
        <f t="shared" si="22"/>
        <v/>
      </c>
      <c r="U168" s="1"/>
      <c r="V168" s="4" t="str">
        <f t="shared" si="23"/>
        <v/>
      </c>
      <c r="Y168" s="117" t="str">
        <f>IF(ISBLANK(W168), "", IF(W168&gt;X168, B168, C168))</f>
        <v/>
      </c>
    </row>
    <row r="169" spans="1:25" x14ac:dyDescent="0.45">
      <c r="A169" s="78">
        <f>Schedule!A186</f>
        <v>0</v>
      </c>
      <c r="B169" s="78" t="str">
        <f>IF(ISBLANK(Schedule!C186), "", Schedule!C186)</f>
        <v/>
      </c>
      <c r="C169" s="78" t="str">
        <f>IF(ISBLANK(Schedule!D186), "", Schedule!D186)</f>
        <v/>
      </c>
      <c r="D169" s="80"/>
      <c r="E169" s="79" t="str">
        <f>_xlfn.IFNA(IF(ISBLANK(B169),"",VLOOKUP(B169,Elo!$A$2:$C$1048576,MATCH("Current Elo",Elo!$A$1:$D$1,0),FALSE)), "")</f>
        <v/>
      </c>
      <c r="F169" s="79" t="str">
        <f>_xlfn.IFNA(IFERROR(IF(ISBLANK(C169),"",VLOOKUP(C169,Elo!$A$2:$C$1048576,MATCH("Current Elo",Elo!$A$1:$D$1,0),FALSE)), ""), "")</f>
        <v/>
      </c>
      <c r="G169" s="79" t="str">
        <f>_xlfn.IFNA(IF(ISBLANK(B169),"",IF(VLOOKUP(Games!B169,Schedule!$C$2:$G$1048576,MATCH("neutral_site",Schedule!$C$1:$G$1,0),FALSE),0,50)),"")</f>
        <v/>
      </c>
      <c r="H169" s="82"/>
      <c r="I169" s="82"/>
      <c r="J169" s="77" t="str">
        <f>_xlfn.IFNA(IF(ISBLANK(B169), "",ROUND(Calc!O186, 1)), "")</f>
        <v/>
      </c>
      <c r="K169" s="77" t="str">
        <f t="shared" si="18"/>
        <v/>
      </c>
      <c r="L169" s="3" t="e">
        <f t="shared" si="16"/>
        <v>#VALUE!</v>
      </c>
      <c r="M169" s="3" t="e">
        <f t="shared" si="17"/>
        <v>#VALUE!</v>
      </c>
      <c r="N169" s="3" t="str">
        <f t="shared" si="19"/>
        <v/>
      </c>
      <c r="O169" s="3" t="str">
        <f t="shared" si="20"/>
        <v/>
      </c>
      <c r="P169" s="2" t="str">
        <f t="shared" si="21"/>
        <v/>
      </c>
      <c r="Q169" s="2" t="str">
        <f t="shared" si="22"/>
        <v/>
      </c>
      <c r="U169" s="1"/>
      <c r="V169" s="4" t="str">
        <f t="shared" si="23"/>
        <v/>
      </c>
      <c r="Y169" s="117" t="str">
        <f>IF(ISBLANK(W169), "", IF(W169&gt;X169, B169, C169))</f>
        <v/>
      </c>
    </row>
    <row r="170" spans="1:25" x14ac:dyDescent="0.45">
      <c r="A170" s="78">
        <f>Schedule!A187</f>
        <v>0</v>
      </c>
      <c r="B170" s="78" t="str">
        <f>IF(ISBLANK(Schedule!C187), "", Schedule!C187)</f>
        <v/>
      </c>
      <c r="C170" s="78" t="str">
        <f>IF(ISBLANK(Schedule!D187), "", Schedule!D187)</f>
        <v/>
      </c>
      <c r="D170" s="80"/>
      <c r="E170" s="79" t="str">
        <f>_xlfn.IFNA(IF(ISBLANK(B170),"",VLOOKUP(B170,Elo!$A$2:$C$1048576,MATCH("Current Elo",Elo!$A$1:$D$1,0),FALSE)), "")</f>
        <v/>
      </c>
      <c r="F170" s="79" t="str">
        <f>_xlfn.IFNA(IFERROR(IF(ISBLANK(C170),"",VLOOKUP(C170,Elo!$A$2:$C$1048576,MATCH("Current Elo",Elo!$A$1:$D$1,0),FALSE)), ""), "")</f>
        <v/>
      </c>
      <c r="G170" s="79" t="str">
        <f>_xlfn.IFNA(IF(ISBLANK(B170),"",IF(VLOOKUP(Games!B170,Schedule!$C$2:$G$1048576,MATCH("neutral_site",Schedule!$C$1:$G$1,0),FALSE),0,50)),"")</f>
        <v/>
      </c>
      <c r="H170" s="82"/>
      <c r="I170" s="82"/>
      <c r="J170" s="77" t="str">
        <f>_xlfn.IFNA(IF(ISBLANK(B170), "",ROUND(Calc!O187, 1)), "")</f>
        <v/>
      </c>
      <c r="K170" s="77" t="str">
        <f t="shared" si="18"/>
        <v/>
      </c>
      <c r="L170" s="3" t="e">
        <f t="shared" si="16"/>
        <v>#VALUE!</v>
      </c>
      <c r="M170" s="3" t="e">
        <f t="shared" si="17"/>
        <v>#VALUE!</v>
      </c>
      <c r="N170" s="3" t="str">
        <f t="shared" si="19"/>
        <v/>
      </c>
      <c r="O170" s="3" t="str">
        <f t="shared" si="20"/>
        <v/>
      </c>
      <c r="P170" s="2" t="str">
        <f t="shared" si="21"/>
        <v/>
      </c>
      <c r="Q170" s="2" t="str">
        <f t="shared" si="22"/>
        <v/>
      </c>
      <c r="U170" s="1"/>
      <c r="V170" s="4" t="str">
        <f t="shared" si="23"/>
        <v/>
      </c>
      <c r="Y170" s="117" t="str">
        <f>IF(ISBLANK(W170), "", IF(W170&gt;X170, B170, C170))</f>
        <v/>
      </c>
    </row>
    <row r="171" spans="1:25" x14ac:dyDescent="0.45">
      <c r="A171" s="78">
        <f>Schedule!A188</f>
        <v>0</v>
      </c>
      <c r="B171" s="78" t="str">
        <f>IF(ISBLANK(Schedule!C188), "", Schedule!C188)</f>
        <v/>
      </c>
      <c r="C171" s="78" t="str">
        <f>IF(ISBLANK(Schedule!D188), "", Schedule!D188)</f>
        <v/>
      </c>
      <c r="D171" s="80"/>
      <c r="E171" s="79" t="str">
        <f>_xlfn.IFNA(IF(ISBLANK(B171),"",VLOOKUP(B171,Elo!$A$2:$C$1048576,MATCH("Current Elo",Elo!$A$1:$D$1,0),FALSE)), "")</f>
        <v/>
      </c>
      <c r="F171" s="79" t="str">
        <f>_xlfn.IFNA(IFERROR(IF(ISBLANK(C171),"",VLOOKUP(C171,Elo!$A$2:$C$1048576,MATCH("Current Elo",Elo!$A$1:$D$1,0),FALSE)), ""), "")</f>
        <v/>
      </c>
      <c r="G171" s="79" t="str">
        <f>_xlfn.IFNA(IF(ISBLANK(B171),"",IF(VLOOKUP(Games!B171,Schedule!$C$2:$G$1048576,MATCH("neutral_site",Schedule!$C$1:$G$1,0),FALSE),0,50)),"")</f>
        <v/>
      </c>
      <c r="H171" s="82"/>
      <c r="I171" s="82"/>
      <c r="J171" s="77" t="str">
        <f>_xlfn.IFNA(IF(ISBLANK(B171), "",ROUND(Calc!O188, 1)), "")</f>
        <v/>
      </c>
      <c r="K171" s="77" t="str">
        <f t="shared" si="18"/>
        <v/>
      </c>
      <c r="L171" s="3" t="e">
        <f t="shared" si="16"/>
        <v>#VALUE!</v>
      </c>
      <c r="M171" s="3" t="e">
        <f t="shared" si="17"/>
        <v>#VALUE!</v>
      </c>
      <c r="N171" s="3" t="str">
        <f t="shared" si="19"/>
        <v/>
      </c>
      <c r="O171" s="3" t="str">
        <f t="shared" si="20"/>
        <v/>
      </c>
      <c r="P171" s="2" t="str">
        <f t="shared" si="21"/>
        <v/>
      </c>
      <c r="Q171" s="2" t="str">
        <f t="shared" si="22"/>
        <v/>
      </c>
      <c r="U171" s="1"/>
      <c r="V171" s="4" t="str">
        <f t="shared" si="23"/>
        <v/>
      </c>
      <c r="Y171" s="117" t="str">
        <f>IF(ISBLANK(W171), "", IF(W171&gt;X171, B171, C171))</f>
        <v/>
      </c>
    </row>
    <row r="172" spans="1:25" x14ac:dyDescent="0.45">
      <c r="A172" s="78">
        <f>Schedule!A189</f>
        <v>0</v>
      </c>
      <c r="B172" s="78" t="str">
        <f>IF(ISBLANK(Schedule!C189), "", Schedule!C189)</f>
        <v/>
      </c>
      <c r="C172" s="78" t="str">
        <f>IF(ISBLANK(Schedule!D189), "", Schedule!D189)</f>
        <v/>
      </c>
      <c r="D172" s="80"/>
      <c r="E172" s="79" t="str">
        <f>_xlfn.IFNA(IF(ISBLANK(B172),"",VLOOKUP(B172,Elo!$A$2:$C$1048576,MATCH("Current Elo",Elo!$A$1:$D$1,0),FALSE)), "")</f>
        <v/>
      </c>
      <c r="F172" s="79" t="str">
        <f>_xlfn.IFNA(IFERROR(IF(ISBLANK(C172),"",VLOOKUP(C172,Elo!$A$2:$C$1048576,MATCH("Current Elo",Elo!$A$1:$D$1,0),FALSE)), ""), "")</f>
        <v/>
      </c>
      <c r="G172" s="79" t="str">
        <f>_xlfn.IFNA(IF(ISBLANK(B172),"",IF(VLOOKUP(Games!B172,Schedule!$C$2:$G$1048576,MATCH("neutral_site",Schedule!$C$1:$G$1,0),FALSE),0,50)),"")</f>
        <v/>
      </c>
      <c r="H172" s="82"/>
      <c r="I172" s="82"/>
      <c r="J172" s="77" t="str">
        <f>_xlfn.IFNA(IF(ISBLANK(B172), "",ROUND(Calc!O189, 1)), "")</f>
        <v/>
      </c>
      <c r="K172" s="77" t="str">
        <f t="shared" si="18"/>
        <v/>
      </c>
      <c r="L172" s="3" t="e">
        <f t="shared" si="16"/>
        <v>#VALUE!</v>
      </c>
      <c r="M172" s="3" t="e">
        <f t="shared" si="17"/>
        <v>#VALUE!</v>
      </c>
      <c r="N172" s="3" t="str">
        <f t="shared" si="19"/>
        <v/>
      </c>
      <c r="O172" s="3" t="str">
        <f t="shared" si="20"/>
        <v/>
      </c>
      <c r="P172" s="2" t="str">
        <f t="shared" si="21"/>
        <v/>
      </c>
      <c r="Q172" s="2" t="str">
        <f t="shared" si="22"/>
        <v/>
      </c>
      <c r="U172" s="1"/>
      <c r="V172" s="4" t="str">
        <f t="shared" si="23"/>
        <v/>
      </c>
      <c r="Y172" s="117" t="str">
        <f>IF(ISBLANK(W172), "", IF(W172&gt;X172, B172, C172))</f>
        <v/>
      </c>
    </row>
    <row r="173" spans="1:25" x14ac:dyDescent="0.45">
      <c r="A173" s="78">
        <f>Schedule!A190</f>
        <v>0</v>
      </c>
      <c r="B173" s="78" t="str">
        <f>IF(ISBLANK(Schedule!C190), "", Schedule!C190)</f>
        <v/>
      </c>
      <c r="C173" s="78" t="str">
        <f>IF(ISBLANK(Schedule!D190), "", Schedule!D190)</f>
        <v/>
      </c>
      <c r="D173" s="80"/>
      <c r="E173" s="79" t="str">
        <f>_xlfn.IFNA(IF(ISBLANK(B173),"",VLOOKUP(B173,Elo!$A$2:$C$1048576,MATCH("Current Elo",Elo!$A$1:$D$1,0),FALSE)), "")</f>
        <v/>
      </c>
      <c r="F173" s="79" t="str">
        <f>_xlfn.IFNA(IFERROR(IF(ISBLANK(C173),"",VLOOKUP(C173,Elo!$A$2:$C$1048576,MATCH("Current Elo",Elo!$A$1:$D$1,0),FALSE)), ""), "")</f>
        <v/>
      </c>
      <c r="G173" s="79" t="str">
        <f>_xlfn.IFNA(IF(ISBLANK(B173),"",IF(VLOOKUP(Games!B173,Schedule!$C$2:$G$1048576,MATCH("neutral_site",Schedule!$C$1:$G$1,0),FALSE),0,50)),"")</f>
        <v/>
      </c>
      <c r="H173" s="82"/>
      <c r="I173" s="82"/>
      <c r="J173" s="77" t="str">
        <f>_xlfn.IFNA(IF(ISBLANK(B173), "",ROUND(Calc!O190, 1)), "")</f>
        <v/>
      </c>
      <c r="K173" s="77" t="str">
        <f t="shared" si="18"/>
        <v/>
      </c>
      <c r="L173" s="3" t="e">
        <f t="shared" si="16"/>
        <v>#VALUE!</v>
      </c>
      <c r="M173" s="3" t="e">
        <f t="shared" si="17"/>
        <v>#VALUE!</v>
      </c>
      <c r="N173" s="3" t="str">
        <f t="shared" si="19"/>
        <v/>
      </c>
      <c r="O173" s="3" t="str">
        <f t="shared" si="20"/>
        <v/>
      </c>
      <c r="P173" s="2" t="str">
        <f t="shared" si="21"/>
        <v/>
      </c>
      <c r="Q173" s="2" t="str">
        <f t="shared" si="22"/>
        <v/>
      </c>
      <c r="U173" s="1"/>
      <c r="V173" s="4" t="str">
        <f t="shared" si="23"/>
        <v/>
      </c>
      <c r="Y173" s="117" t="str">
        <f>IF(ISBLANK(W173), "", IF(W173&gt;X173, B173, C173))</f>
        <v/>
      </c>
    </row>
    <row r="174" spans="1:25" x14ac:dyDescent="0.45">
      <c r="A174" s="78">
        <f>Schedule!A191</f>
        <v>0</v>
      </c>
      <c r="B174" s="78" t="str">
        <f>IF(ISBLANK(Schedule!C191), "", Schedule!C191)</f>
        <v/>
      </c>
      <c r="C174" s="78" t="str">
        <f>IF(ISBLANK(Schedule!D191), "", Schedule!D191)</f>
        <v/>
      </c>
      <c r="D174" s="80"/>
      <c r="E174" s="79" t="str">
        <f>_xlfn.IFNA(IF(ISBLANK(B174),"",VLOOKUP(B174,Elo!$A$2:$C$1048576,MATCH("Current Elo",Elo!$A$1:$D$1,0),FALSE)), "")</f>
        <v/>
      </c>
      <c r="F174" s="79" t="str">
        <f>_xlfn.IFNA(IFERROR(IF(ISBLANK(C174),"",VLOOKUP(C174,Elo!$A$2:$C$1048576,MATCH("Current Elo",Elo!$A$1:$D$1,0),FALSE)), ""), "")</f>
        <v/>
      </c>
      <c r="G174" s="79" t="str">
        <f>_xlfn.IFNA(IF(ISBLANK(B174),"",IF(VLOOKUP(Games!B174,Schedule!$C$2:$G$1048576,MATCH("neutral_site",Schedule!$C$1:$G$1,0),FALSE),0,50)),"")</f>
        <v/>
      </c>
      <c r="H174" s="82"/>
      <c r="I174" s="82"/>
      <c r="J174" s="77" t="str">
        <f>_xlfn.IFNA(IF(ISBLANK(B174), "",ROUND(Calc!O191, 1)), "")</f>
        <v/>
      </c>
      <c r="K174" s="77" t="str">
        <f t="shared" si="18"/>
        <v/>
      </c>
      <c r="L174" s="3" t="e">
        <f t="shared" si="16"/>
        <v>#VALUE!</v>
      </c>
      <c r="M174" s="3" t="e">
        <f t="shared" si="17"/>
        <v>#VALUE!</v>
      </c>
      <c r="N174" s="3" t="str">
        <f t="shared" si="19"/>
        <v/>
      </c>
      <c r="O174" s="3" t="str">
        <f t="shared" si="20"/>
        <v/>
      </c>
      <c r="P174" s="2" t="str">
        <f t="shared" si="21"/>
        <v/>
      </c>
      <c r="Q174" s="2" t="str">
        <f t="shared" si="22"/>
        <v/>
      </c>
      <c r="U174" s="1"/>
      <c r="V174" s="4" t="str">
        <f t="shared" si="23"/>
        <v/>
      </c>
      <c r="Y174" s="117" t="str">
        <f>IF(ISBLANK(W174), "", IF(W174&gt;X174, B174, C174))</f>
        <v/>
      </c>
    </row>
    <row r="175" spans="1:25" x14ac:dyDescent="0.45">
      <c r="A175" s="78">
        <f>Schedule!A192</f>
        <v>0</v>
      </c>
      <c r="B175" s="78" t="str">
        <f>IF(ISBLANK(Schedule!C192), "", Schedule!C192)</f>
        <v/>
      </c>
      <c r="C175" s="78" t="str">
        <f>IF(ISBLANK(Schedule!D192), "", Schedule!D192)</f>
        <v/>
      </c>
      <c r="D175" s="80"/>
      <c r="E175" s="79" t="str">
        <f>_xlfn.IFNA(IF(ISBLANK(B175),"",VLOOKUP(B175,Elo!$A$2:$C$1048576,MATCH("Current Elo",Elo!$A$1:$D$1,0),FALSE)), "")</f>
        <v/>
      </c>
      <c r="F175" s="79" t="str">
        <f>_xlfn.IFNA(IFERROR(IF(ISBLANK(C175),"",VLOOKUP(C175,Elo!$A$2:$C$1048576,MATCH("Current Elo",Elo!$A$1:$D$1,0),FALSE)), ""), "")</f>
        <v/>
      </c>
      <c r="G175" s="79" t="str">
        <f>_xlfn.IFNA(IF(ISBLANK(B175),"",IF(VLOOKUP(Games!B175,Schedule!$C$2:$G$1048576,MATCH("neutral_site",Schedule!$C$1:$G$1,0),FALSE),0,50)),"")</f>
        <v/>
      </c>
      <c r="H175" s="82"/>
      <c r="I175" s="82"/>
      <c r="J175" s="77" t="str">
        <f>_xlfn.IFNA(IF(ISBLANK(B175), "",ROUND(Calc!O192, 1)), "")</f>
        <v/>
      </c>
      <c r="K175" s="77" t="str">
        <f t="shared" si="18"/>
        <v/>
      </c>
      <c r="L175" s="3" t="e">
        <f t="shared" si="16"/>
        <v>#VALUE!</v>
      </c>
      <c r="M175" s="3" t="e">
        <f t="shared" si="17"/>
        <v>#VALUE!</v>
      </c>
      <c r="N175" s="3" t="str">
        <f t="shared" si="19"/>
        <v/>
      </c>
      <c r="O175" s="3" t="str">
        <f t="shared" si="20"/>
        <v/>
      </c>
      <c r="P175" s="2" t="str">
        <f t="shared" si="21"/>
        <v/>
      </c>
      <c r="Q175" s="2" t="str">
        <f t="shared" si="22"/>
        <v/>
      </c>
      <c r="U175" s="1"/>
      <c r="V175" s="4" t="str">
        <f t="shared" si="23"/>
        <v/>
      </c>
      <c r="Y175" s="117" t="str">
        <f>IF(ISBLANK(W175), "", IF(W175&gt;X175, B175, C175))</f>
        <v/>
      </c>
    </row>
    <row r="176" spans="1:25" x14ac:dyDescent="0.45">
      <c r="A176" s="78">
        <f>Schedule!A193</f>
        <v>0</v>
      </c>
      <c r="B176" s="78" t="str">
        <f>IF(ISBLANK(Schedule!C193), "", Schedule!C193)</f>
        <v/>
      </c>
      <c r="C176" s="78" t="str">
        <f>IF(ISBLANK(Schedule!D193), "", Schedule!D193)</f>
        <v/>
      </c>
      <c r="D176" s="80"/>
      <c r="E176" s="79" t="str">
        <f>_xlfn.IFNA(IF(ISBLANK(B176),"",VLOOKUP(B176,Elo!$A$2:$C$1048576,MATCH("Current Elo",Elo!$A$1:$D$1,0),FALSE)), "")</f>
        <v/>
      </c>
      <c r="F176" s="79" t="str">
        <f>_xlfn.IFNA(IFERROR(IF(ISBLANK(C176),"",VLOOKUP(C176,Elo!$A$2:$C$1048576,MATCH("Current Elo",Elo!$A$1:$D$1,0),FALSE)), ""), "")</f>
        <v/>
      </c>
      <c r="G176" s="79" t="str">
        <f>_xlfn.IFNA(IF(ISBLANK(B176),"",IF(VLOOKUP(Games!B176,Schedule!$C$2:$G$1048576,MATCH("neutral_site",Schedule!$C$1:$G$1,0),FALSE),0,50)),"")</f>
        <v/>
      </c>
      <c r="H176" s="82"/>
      <c r="I176" s="82"/>
      <c r="J176" s="77" t="str">
        <f>_xlfn.IFNA(IF(ISBLANK(B176), "",ROUND(Calc!O193, 1)), "")</f>
        <v/>
      </c>
      <c r="K176" s="77" t="str">
        <f t="shared" si="18"/>
        <v/>
      </c>
      <c r="L176" s="3" t="e">
        <f t="shared" si="16"/>
        <v>#VALUE!</v>
      </c>
      <c r="M176" s="3" t="e">
        <f t="shared" si="17"/>
        <v>#VALUE!</v>
      </c>
      <c r="N176" s="3" t="str">
        <f t="shared" si="19"/>
        <v/>
      </c>
      <c r="O176" s="3" t="str">
        <f t="shared" si="20"/>
        <v/>
      </c>
      <c r="P176" s="2" t="str">
        <f t="shared" si="21"/>
        <v/>
      </c>
      <c r="Q176" s="2" t="str">
        <f t="shared" si="22"/>
        <v/>
      </c>
      <c r="U176" s="1"/>
      <c r="V176" s="4" t="str">
        <f t="shared" si="23"/>
        <v/>
      </c>
      <c r="Y176" s="117" t="str">
        <f>IF(ISBLANK(W176), "", IF(W176&gt;X176, B176, C176))</f>
        <v/>
      </c>
    </row>
    <row r="177" spans="1:25" x14ac:dyDescent="0.45">
      <c r="A177" s="78">
        <f>Schedule!A194</f>
        <v>0</v>
      </c>
      <c r="B177" s="78" t="str">
        <f>IF(ISBLANK(Schedule!C194), "", Schedule!C194)</f>
        <v/>
      </c>
      <c r="C177" s="78" t="str">
        <f>IF(ISBLANK(Schedule!D194), "", Schedule!D194)</f>
        <v/>
      </c>
      <c r="D177" s="80"/>
      <c r="E177" s="79" t="str">
        <f>_xlfn.IFNA(IF(ISBLANK(B177),"",VLOOKUP(B177,Elo!$A$2:$C$1048576,MATCH("Current Elo",Elo!$A$1:$D$1,0),FALSE)), "")</f>
        <v/>
      </c>
      <c r="F177" s="79" t="str">
        <f>_xlfn.IFNA(IFERROR(IF(ISBLANK(C177),"",VLOOKUP(C177,Elo!$A$2:$C$1048576,MATCH("Current Elo",Elo!$A$1:$D$1,0),FALSE)), ""), "")</f>
        <v/>
      </c>
      <c r="G177" s="79" t="str">
        <f>_xlfn.IFNA(IF(ISBLANK(B177),"",IF(VLOOKUP(Games!B177,Schedule!$C$2:$G$1048576,MATCH("neutral_site",Schedule!$C$1:$G$1,0),FALSE),0,50)),"")</f>
        <v/>
      </c>
      <c r="H177" s="82"/>
      <c r="I177" s="82"/>
      <c r="J177" s="77" t="str">
        <f>_xlfn.IFNA(IF(ISBLANK(B177), "",ROUND(Calc!O194, 1)), "")</f>
        <v/>
      </c>
      <c r="K177" s="77" t="str">
        <f t="shared" si="18"/>
        <v/>
      </c>
      <c r="L177" s="3" t="e">
        <f t="shared" ref="L177:L240" si="24">IF(ISBLANK(B177), "",1/(1+10^((((F177+I177)-(E177+G177+H177))/400))))</f>
        <v>#VALUE!</v>
      </c>
      <c r="M177" s="3" t="e">
        <f t="shared" ref="M177:M240" si="25">IF(ISBLANK(C177), "", 1/(1+10^(((E177+G177+H177)-(F177+I177))/400)))</f>
        <v>#VALUE!</v>
      </c>
      <c r="N177" s="3" t="str">
        <f t="shared" si="19"/>
        <v/>
      </c>
      <c r="O177" s="3" t="str">
        <f t="shared" si="20"/>
        <v/>
      </c>
      <c r="P177" s="2" t="str">
        <f t="shared" si="21"/>
        <v/>
      </c>
      <c r="Q177" s="2" t="str">
        <f t="shared" si="22"/>
        <v/>
      </c>
      <c r="U177" s="1"/>
      <c r="V177" s="4" t="str">
        <f t="shared" si="23"/>
        <v/>
      </c>
      <c r="Y177" s="117" t="str">
        <f>IF(ISBLANK(W177), "", IF(W177&gt;X177, B177, C177))</f>
        <v/>
      </c>
    </row>
    <row r="178" spans="1:25" x14ac:dyDescent="0.45">
      <c r="A178" s="78">
        <f>Schedule!A195</f>
        <v>0</v>
      </c>
      <c r="B178" s="78" t="str">
        <f>IF(ISBLANK(Schedule!C195), "", Schedule!C195)</f>
        <v/>
      </c>
      <c r="C178" s="78" t="str">
        <f>IF(ISBLANK(Schedule!D195), "", Schedule!D195)</f>
        <v/>
      </c>
      <c r="D178" s="80"/>
      <c r="E178" s="79" t="str">
        <f>_xlfn.IFNA(IF(ISBLANK(B178),"",VLOOKUP(B178,Elo!$A$2:$C$1048576,MATCH("Current Elo",Elo!$A$1:$D$1,0),FALSE)), "")</f>
        <v/>
      </c>
      <c r="F178" s="79" t="str">
        <f>_xlfn.IFNA(IFERROR(IF(ISBLANK(C178),"",VLOOKUP(C178,Elo!$A$2:$C$1048576,MATCH("Current Elo",Elo!$A$1:$D$1,0),FALSE)), ""), "")</f>
        <v/>
      </c>
      <c r="G178" s="79" t="str">
        <f>_xlfn.IFNA(IF(ISBLANK(B178),"",IF(VLOOKUP(Games!B178,Schedule!$C$2:$G$1048576,MATCH("neutral_site",Schedule!$C$1:$G$1,0),FALSE),0,50)),"")</f>
        <v/>
      </c>
      <c r="H178" s="82"/>
      <c r="I178" s="82"/>
      <c r="J178" s="77" t="str">
        <f>_xlfn.IFNA(IF(ISBLANK(B178), "",ROUND(Calc!O195, 1)), "")</f>
        <v/>
      </c>
      <c r="K178" s="77" t="str">
        <f t="shared" ref="K178:K241" si="26">IF(OR(ISBLANK(B178), N178=""), "",IF(J178&gt;0,C178,B178))</f>
        <v/>
      </c>
      <c r="L178" s="3" t="e">
        <f t="shared" si="24"/>
        <v>#VALUE!</v>
      </c>
      <c r="M178" s="3" t="e">
        <f t="shared" si="25"/>
        <v>#VALUE!</v>
      </c>
      <c r="N178" s="3" t="str">
        <f t="shared" ref="N178:N241" si="27">IFERROR(IF(ISBLANK(B178), "", IF(L178&gt;M178, B178, C178)), "")</f>
        <v/>
      </c>
      <c r="O178" s="3" t="str">
        <f t="shared" ref="O178:O241" si="28">IFERROR(IF(ISBLANK(B178), "", IF(L178&gt;M178, L178, M178)),"")</f>
        <v/>
      </c>
      <c r="P178" s="2" t="str">
        <f t="shared" ref="P178:P241" si="29">IF(OR(ISBLANK(B178), ISBLANK(D178)),"",IF(J178&lt;D178, "Y","N"))</f>
        <v/>
      </c>
      <c r="Q178" s="2" t="str">
        <f t="shared" ref="Q178:Q241" si="30">IF(OR(ISBLANK(B178),ISBLANK(D178)),"",IF(AND(D178&lt;0,K178&lt;&gt;B178),"Y",IF(AND(B178=K178,J178&lt;D178),"Y","N")))</f>
        <v/>
      </c>
      <c r="U178" s="1"/>
      <c r="V178" s="4" t="str">
        <f t="shared" ref="V178:V241" si="31">IF(ISBLANK(T178), "", D178)</f>
        <v/>
      </c>
      <c r="Y178" s="117" t="str">
        <f>IF(ISBLANK(W178), "", IF(W178&gt;X178, B178, C178))</f>
        <v/>
      </c>
    </row>
    <row r="179" spans="1:25" x14ac:dyDescent="0.45">
      <c r="A179" s="78">
        <f>Schedule!A196</f>
        <v>0</v>
      </c>
      <c r="B179" s="78" t="str">
        <f>IF(ISBLANK(Schedule!C196), "", Schedule!C196)</f>
        <v/>
      </c>
      <c r="C179" s="78" t="str">
        <f>IF(ISBLANK(Schedule!D196), "", Schedule!D196)</f>
        <v/>
      </c>
      <c r="D179" s="80"/>
      <c r="E179" s="79" t="str">
        <f>_xlfn.IFNA(IF(ISBLANK(B179),"",VLOOKUP(B179,Elo!$A$2:$C$1048576,MATCH("Current Elo",Elo!$A$1:$D$1,0),FALSE)), "")</f>
        <v/>
      </c>
      <c r="F179" s="79" t="str">
        <f>_xlfn.IFNA(IFERROR(IF(ISBLANK(C179),"",VLOOKUP(C179,Elo!$A$2:$C$1048576,MATCH("Current Elo",Elo!$A$1:$D$1,0),FALSE)), ""), "")</f>
        <v/>
      </c>
      <c r="G179" s="79" t="str">
        <f>_xlfn.IFNA(IF(ISBLANK(B179),"",IF(VLOOKUP(Games!B179,Schedule!$C$2:$G$1048576,MATCH("neutral_site",Schedule!$C$1:$G$1,0),FALSE),0,50)),"")</f>
        <v/>
      </c>
      <c r="H179" s="82"/>
      <c r="I179" s="82"/>
      <c r="J179" s="77" t="str">
        <f>_xlfn.IFNA(IF(ISBLANK(B179), "",ROUND(Calc!O196, 1)), "")</f>
        <v/>
      </c>
      <c r="K179" s="77" t="str">
        <f t="shared" si="26"/>
        <v/>
      </c>
      <c r="L179" s="3" t="e">
        <f t="shared" si="24"/>
        <v>#VALUE!</v>
      </c>
      <c r="M179" s="3" t="e">
        <f t="shared" si="25"/>
        <v>#VALUE!</v>
      </c>
      <c r="N179" s="3" t="str">
        <f t="shared" si="27"/>
        <v/>
      </c>
      <c r="O179" s="3" t="str">
        <f t="shared" si="28"/>
        <v/>
      </c>
      <c r="P179" s="2" t="str">
        <f t="shared" si="29"/>
        <v/>
      </c>
      <c r="Q179" s="2" t="str">
        <f t="shared" si="30"/>
        <v/>
      </c>
      <c r="U179" s="1"/>
      <c r="V179" s="4" t="str">
        <f t="shared" si="31"/>
        <v/>
      </c>
      <c r="Y179" s="117" t="str">
        <f>IF(ISBLANK(W179), "", IF(W179&gt;X179, B179, C179))</f>
        <v/>
      </c>
    </row>
    <row r="180" spans="1:25" x14ac:dyDescent="0.45">
      <c r="A180" s="78">
        <f>Schedule!A197</f>
        <v>0</v>
      </c>
      <c r="B180" s="78" t="str">
        <f>IF(ISBLANK(Schedule!C197), "", Schedule!C197)</f>
        <v/>
      </c>
      <c r="C180" s="78" t="str">
        <f>IF(ISBLANK(Schedule!D197), "", Schedule!D197)</f>
        <v/>
      </c>
      <c r="D180" s="80"/>
      <c r="E180" s="79" t="str">
        <f>_xlfn.IFNA(IF(ISBLANK(B180),"",VLOOKUP(B180,Elo!$A$2:$C$1048576,MATCH("Current Elo",Elo!$A$1:$D$1,0),FALSE)), "")</f>
        <v/>
      </c>
      <c r="F180" s="79" t="str">
        <f>_xlfn.IFNA(IFERROR(IF(ISBLANK(C180),"",VLOOKUP(C180,Elo!$A$2:$C$1048576,MATCH("Current Elo",Elo!$A$1:$D$1,0),FALSE)), ""), "")</f>
        <v/>
      </c>
      <c r="G180" s="79" t="str">
        <f>_xlfn.IFNA(IF(ISBLANK(B180),"",IF(VLOOKUP(Games!B180,Schedule!$C$2:$G$1048576,MATCH("neutral_site",Schedule!$C$1:$G$1,0),FALSE),0,50)),"")</f>
        <v/>
      </c>
      <c r="H180" s="82"/>
      <c r="I180" s="82"/>
      <c r="J180" s="77" t="str">
        <f>_xlfn.IFNA(IF(ISBLANK(B180), "",ROUND(Calc!O197, 1)), "")</f>
        <v/>
      </c>
      <c r="K180" s="77" t="str">
        <f t="shared" si="26"/>
        <v/>
      </c>
      <c r="L180" s="3" t="e">
        <f t="shared" si="24"/>
        <v>#VALUE!</v>
      </c>
      <c r="M180" s="3" t="e">
        <f t="shared" si="25"/>
        <v>#VALUE!</v>
      </c>
      <c r="N180" s="3" t="str">
        <f t="shared" si="27"/>
        <v/>
      </c>
      <c r="O180" s="3" t="str">
        <f t="shared" si="28"/>
        <v/>
      </c>
      <c r="P180" s="2" t="str">
        <f t="shared" si="29"/>
        <v/>
      </c>
      <c r="Q180" s="2" t="str">
        <f t="shared" si="30"/>
        <v/>
      </c>
      <c r="U180" s="1"/>
      <c r="V180" s="4" t="str">
        <f t="shared" si="31"/>
        <v/>
      </c>
      <c r="Y180" s="117" t="str">
        <f>IF(ISBLANK(W180), "", IF(W180&gt;X180, B180, C180))</f>
        <v/>
      </c>
    </row>
    <row r="181" spans="1:25" x14ac:dyDescent="0.45">
      <c r="A181" s="78">
        <f>Schedule!A198</f>
        <v>0</v>
      </c>
      <c r="B181" s="78" t="str">
        <f>IF(ISBLANK(Schedule!C198), "", Schedule!C198)</f>
        <v/>
      </c>
      <c r="C181" s="78" t="str">
        <f>IF(ISBLANK(Schedule!D198), "", Schedule!D198)</f>
        <v/>
      </c>
      <c r="D181" s="80"/>
      <c r="E181" s="79" t="str">
        <f>_xlfn.IFNA(IF(ISBLANK(B181),"",VLOOKUP(B181,Elo!$A$2:$C$1048576,MATCH("Current Elo",Elo!$A$1:$D$1,0),FALSE)), "")</f>
        <v/>
      </c>
      <c r="F181" s="79" t="str">
        <f>_xlfn.IFNA(IFERROR(IF(ISBLANK(C181),"",VLOOKUP(C181,Elo!$A$2:$C$1048576,MATCH("Current Elo",Elo!$A$1:$D$1,0),FALSE)), ""), "")</f>
        <v/>
      </c>
      <c r="G181" s="79" t="str">
        <f>_xlfn.IFNA(IF(ISBLANK(B181),"",IF(VLOOKUP(Games!B181,Schedule!$C$2:$G$1048576,MATCH("neutral_site",Schedule!$C$1:$G$1,0),FALSE),0,50)),"")</f>
        <v/>
      </c>
      <c r="H181" s="82"/>
      <c r="I181" s="82"/>
      <c r="J181" s="77" t="str">
        <f>_xlfn.IFNA(IF(ISBLANK(B181), "",ROUND(Calc!O198, 1)), "")</f>
        <v/>
      </c>
      <c r="K181" s="77" t="str">
        <f t="shared" si="26"/>
        <v/>
      </c>
      <c r="L181" s="3" t="e">
        <f t="shared" si="24"/>
        <v>#VALUE!</v>
      </c>
      <c r="M181" s="3" t="e">
        <f t="shared" si="25"/>
        <v>#VALUE!</v>
      </c>
      <c r="N181" s="3" t="str">
        <f t="shared" si="27"/>
        <v/>
      </c>
      <c r="O181" s="3" t="str">
        <f t="shared" si="28"/>
        <v/>
      </c>
      <c r="P181" s="2" t="str">
        <f t="shared" si="29"/>
        <v/>
      </c>
      <c r="Q181" s="2" t="str">
        <f t="shared" si="30"/>
        <v/>
      </c>
      <c r="U181" s="1"/>
      <c r="V181" s="4" t="str">
        <f t="shared" si="31"/>
        <v/>
      </c>
      <c r="Y181" s="117" t="str">
        <f>IF(ISBLANK(W181), "", IF(W181&gt;X181, B181, C181))</f>
        <v/>
      </c>
    </row>
    <row r="182" spans="1:25" x14ac:dyDescent="0.45">
      <c r="A182" s="78">
        <f>Schedule!A199</f>
        <v>0</v>
      </c>
      <c r="B182" s="78" t="str">
        <f>IF(ISBLANK(Schedule!C199), "", Schedule!C199)</f>
        <v/>
      </c>
      <c r="C182" s="78" t="str">
        <f>IF(ISBLANK(Schedule!D199), "", Schedule!D199)</f>
        <v/>
      </c>
      <c r="D182" s="80"/>
      <c r="E182" s="79" t="str">
        <f>_xlfn.IFNA(IF(ISBLANK(B182),"",VLOOKUP(B182,Elo!$A$2:$C$1048576,MATCH("Current Elo",Elo!$A$1:$D$1,0),FALSE)), "")</f>
        <v/>
      </c>
      <c r="F182" s="79" t="str">
        <f>_xlfn.IFNA(IFERROR(IF(ISBLANK(C182),"",VLOOKUP(C182,Elo!$A$2:$C$1048576,MATCH("Current Elo",Elo!$A$1:$D$1,0),FALSE)), ""), "")</f>
        <v/>
      </c>
      <c r="G182" s="79" t="str">
        <f>_xlfn.IFNA(IF(ISBLANK(B182),"",IF(VLOOKUP(Games!B182,Schedule!$C$2:$G$1048576,MATCH("neutral_site",Schedule!$C$1:$G$1,0),FALSE),0,50)),"")</f>
        <v/>
      </c>
      <c r="H182" s="82"/>
      <c r="I182" s="82"/>
      <c r="J182" s="77" t="str">
        <f>_xlfn.IFNA(IF(ISBLANK(B182), "",ROUND(Calc!O199, 1)), "")</f>
        <v/>
      </c>
      <c r="K182" s="77" t="str">
        <f t="shared" si="26"/>
        <v/>
      </c>
      <c r="L182" s="3" t="e">
        <f t="shared" si="24"/>
        <v>#VALUE!</v>
      </c>
      <c r="M182" s="3" t="e">
        <f t="shared" si="25"/>
        <v>#VALUE!</v>
      </c>
      <c r="N182" s="3" t="str">
        <f t="shared" si="27"/>
        <v/>
      </c>
      <c r="O182" s="3" t="str">
        <f t="shared" si="28"/>
        <v/>
      </c>
      <c r="P182" s="2" t="str">
        <f t="shared" si="29"/>
        <v/>
      </c>
      <c r="Q182" s="2" t="str">
        <f t="shared" si="30"/>
        <v/>
      </c>
      <c r="U182" s="1"/>
      <c r="V182" s="4" t="str">
        <f t="shared" si="31"/>
        <v/>
      </c>
      <c r="Y182" s="117" t="str">
        <f>IF(ISBLANK(W182), "", IF(W182&gt;X182, B182, C182))</f>
        <v/>
      </c>
    </row>
    <row r="183" spans="1:25" x14ac:dyDescent="0.45">
      <c r="A183" s="78">
        <f>Schedule!A200</f>
        <v>0</v>
      </c>
      <c r="B183" s="78" t="str">
        <f>IF(ISBLANK(Schedule!C200), "", Schedule!C200)</f>
        <v/>
      </c>
      <c r="C183" s="78" t="str">
        <f>IF(ISBLANK(Schedule!D200), "", Schedule!D200)</f>
        <v/>
      </c>
      <c r="D183" s="80"/>
      <c r="E183" s="79" t="str">
        <f>_xlfn.IFNA(IF(ISBLANK(B183),"",VLOOKUP(B183,Elo!$A$2:$C$1048576,MATCH("Current Elo",Elo!$A$1:$D$1,0),FALSE)), "")</f>
        <v/>
      </c>
      <c r="F183" s="79" t="str">
        <f>_xlfn.IFNA(IFERROR(IF(ISBLANK(C183),"",VLOOKUP(C183,Elo!$A$2:$C$1048576,MATCH("Current Elo",Elo!$A$1:$D$1,0),FALSE)), ""), "")</f>
        <v/>
      </c>
      <c r="G183" s="79" t="str">
        <f>_xlfn.IFNA(IF(ISBLANK(B183),"",IF(VLOOKUP(Games!B183,Schedule!$C$2:$G$1048576,MATCH("neutral_site",Schedule!$C$1:$G$1,0),FALSE),0,50)),"")</f>
        <v/>
      </c>
      <c r="H183" s="82"/>
      <c r="I183" s="82"/>
      <c r="J183" s="77" t="str">
        <f>_xlfn.IFNA(IF(ISBLANK(B183), "",ROUND(Calc!O200, 1)), "")</f>
        <v/>
      </c>
      <c r="K183" s="77" t="str">
        <f t="shared" si="26"/>
        <v/>
      </c>
      <c r="L183" s="3" t="e">
        <f t="shared" si="24"/>
        <v>#VALUE!</v>
      </c>
      <c r="M183" s="3" t="e">
        <f t="shared" si="25"/>
        <v>#VALUE!</v>
      </c>
      <c r="N183" s="3" t="str">
        <f t="shared" si="27"/>
        <v/>
      </c>
      <c r="O183" s="3" t="str">
        <f t="shared" si="28"/>
        <v/>
      </c>
      <c r="P183" s="2" t="str">
        <f t="shared" si="29"/>
        <v/>
      </c>
      <c r="Q183" s="2" t="str">
        <f t="shared" si="30"/>
        <v/>
      </c>
      <c r="U183" s="1"/>
      <c r="V183" s="4" t="str">
        <f t="shared" si="31"/>
        <v/>
      </c>
      <c r="Y183" s="117" t="str">
        <f>IF(ISBLANK(W183), "", IF(W183&gt;X183, B183, C183))</f>
        <v/>
      </c>
    </row>
    <row r="184" spans="1:25" x14ac:dyDescent="0.45">
      <c r="A184" s="78">
        <f>Schedule!A201</f>
        <v>0</v>
      </c>
      <c r="B184" s="78" t="str">
        <f>IF(ISBLANK(Schedule!C201), "", Schedule!C201)</f>
        <v/>
      </c>
      <c r="C184" s="78" t="str">
        <f>IF(ISBLANK(Schedule!D201), "", Schedule!D201)</f>
        <v/>
      </c>
      <c r="D184" s="80"/>
      <c r="E184" s="79" t="str">
        <f>_xlfn.IFNA(IF(ISBLANK(B184),"",VLOOKUP(B184,Elo!$A$2:$C$1048576,MATCH("Current Elo",Elo!$A$1:$D$1,0),FALSE)), "")</f>
        <v/>
      </c>
      <c r="F184" s="79" t="str">
        <f>_xlfn.IFNA(IFERROR(IF(ISBLANK(C184),"",VLOOKUP(C184,Elo!$A$2:$C$1048576,MATCH("Current Elo",Elo!$A$1:$D$1,0),FALSE)), ""), "")</f>
        <v/>
      </c>
      <c r="G184" s="79" t="str">
        <f>_xlfn.IFNA(IF(ISBLANK(B184),"",IF(VLOOKUP(Games!B184,Schedule!$C$2:$G$1048576,MATCH("neutral_site",Schedule!$C$1:$G$1,0),FALSE),0,50)),"")</f>
        <v/>
      </c>
      <c r="H184" s="82"/>
      <c r="I184" s="82"/>
      <c r="J184" s="77" t="str">
        <f>_xlfn.IFNA(IF(ISBLANK(B184), "",ROUND(Calc!O201, 1)), "")</f>
        <v/>
      </c>
      <c r="K184" s="77" t="str">
        <f t="shared" si="26"/>
        <v/>
      </c>
      <c r="L184" s="3" t="e">
        <f t="shared" si="24"/>
        <v>#VALUE!</v>
      </c>
      <c r="M184" s="3" t="e">
        <f t="shared" si="25"/>
        <v>#VALUE!</v>
      </c>
      <c r="N184" s="3" t="str">
        <f t="shared" si="27"/>
        <v/>
      </c>
      <c r="O184" s="3" t="str">
        <f t="shared" si="28"/>
        <v/>
      </c>
      <c r="P184" s="2" t="str">
        <f t="shared" si="29"/>
        <v/>
      </c>
      <c r="Q184" s="2" t="str">
        <f t="shared" si="30"/>
        <v/>
      </c>
      <c r="U184" s="1"/>
      <c r="V184" s="4" t="str">
        <f t="shared" si="31"/>
        <v/>
      </c>
      <c r="Y184" s="117" t="str">
        <f>IF(ISBLANK(W184), "", IF(W184&gt;X184, B184, C184))</f>
        <v/>
      </c>
    </row>
    <row r="185" spans="1:25" x14ac:dyDescent="0.45">
      <c r="A185" s="78">
        <f>Schedule!A202</f>
        <v>0</v>
      </c>
      <c r="B185" s="78" t="str">
        <f>IF(ISBLANK(Schedule!C202), "", Schedule!C202)</f>
        <v/>
      </c>
      <c r="C185" s="78" t="str">
        <f>IF(ISBLANK(Schedule!D202), "", Schedule!D202)</f>
        <v/>
      </c>
      <c r="D185" s="80"/>
      <c r="E185" s="79" t="str">
        <f>_xlfn.IFNA(IF(ISBLANK(B185),"",VLOOKUP(B185,Elo!$A$2:$C$1048576,MATCH("Current Elo",Elo!$A$1:$D$1,0),FALSE)), "")</f>
        <v/>
      </c>
      <c r="F185" s="79" t="str">
        <f>_xlfn.IFNA(IFERROR(IF(ISBLANK(C185),"",VLOOKUP(C185,Elo!$A$2:$C$1048576,MATCH("Current Elo",Elo!$A$1:$D$1,0),FALSE)), ""), "")</f>
        <v/>
      </c>
      <c r="G185" s="79" t="str">
        <f>_xlfn.IFNA(IF(ISBLANK(B185),"",IF(VLOOKUP(Games!B185,Schedule!$C$2:$G$1048576,MATCH("neutral_site",Schedule!$C$1:$G$1,0),FALSE),0,50)),"")</f>
        <v/>
      </c>
      <c r="H185" s="82"/>
      <c r="I185" s="82"/>
      <c r="J185" s="77" t="str">
        <f>_xlfn.IFNA(IF(ISBLANK(B185), "",ROUND(Calc!O202, 1)), "")</f>
        <v/>
      </c>
      <c r="K185" s="77" t="str">
        <f t="shared" si="26"/>
        <v/>
      </c>
      <c r="L185" s="3" t="e">
        <f t="shared" si="24"/>
        <v>#VALUE!</v>
      </c>
      <c r="M185" s="3" t="e">
        <f t="shared" si="25"/>
        <v>#VALUE!</v>
      </c>
      <c r="N185" s="3" t="str">
        <f t="shared" si="27"/>
        <v/>
      </c>
      <c r="O185" s="3" t="str">
        <f t="shared" si="28"/>
        <v/>
      </c>
      <c r="P185" s="2" t="str">
        <f t="shared" si="29"/>
        <v/>
      </c>
      <c r="Q185" s="2" t="str">
        <f t="shared" si="30"/>
        <v/>
      </c>
      <c r="U185" s="1"/>
      <c r="V185" s="4" t="str">
        <f t="shared" si="31"/>
        <v/>
      </c>
      <c r="Y185" s="117" t="str">
        <f>IF(ISBLANK(W185), "", IF(W185&gt;X185, B185, C185))</f>
        <v/>
      </c>
    </row>
    <row r="186" spans="1:25" x14ac:dyDescent="0.45">
      <c r="A186" s="78">
        <f>Schedule!A203</f>
        <v>0</v>
      </c>
      <c r="B186" s="78" t="str">
        <f>IF(ISBLANK(Schedule!C203), "", Schedule!C203)</f>
        <v/>
      </c>
      <c r="C186" s="78" t="str">
        <f>IF(ISBLANK(Schedule!D203), "", Schedule!D203)</f>
        <v/>
      </c>
      <c r="D186" s="80"/>
      <c r="E186" s="79" t="str">
        <f>_xlfn.IFNA(IF(ISBLANK(B186),"",VLOOKUP(B186,Elo!$A$2:$C$1048576,MATCH("Current Elo",Elo!$A$1:$D$1,0),FALSE)), "")</f>
        <v/>
      </c>
      <c r="F186" s="79" t="str">
        <f>_xlfn.IFNA(IFERROR(IF(ISBLANK(C186),"",VLOOKUP(C186,Elo!$A$2:$C$1048576,MATCH("Current Elo",Elo!$A$1:$D$1,0),FALSE)), ""), "")</f>
        <v/>
      </c>
      <c r="G186" s="79" t="str">
        <f>_xlfn.IFNA(IF(ISBLANK(B186),"",IF(VLOOKUP(Games!B186,Schedule!$C$2:$G$1048576,MATCH("neutral_site",Schedule!$C$1:$G$1,0),FALSE),0,50)),"")</f>
        <v/>
      </c>
      <c r="H186" s="82"/>
      <c r="I186" s="82"/>
      <c r="J186" s="77" t="str">
        <f>_xlfn.IFNA(IF(ISBLANK(B186), "",ROUND(Calc!O203, 1)), "")</f>
        <v/>
      </c>
      <c r="K186" s="77" t="str">
        <f t="shared" si="26"/>
        <v/>
      </c>
      <c r="L186" s="3" t="e">
        <f t="shared" si="24"/>
        <v>#VALUE!</v>
      </c>
      <c r="M186" s="3" t="e">
        <f t="shared" si="25"/>
        <v>#VALUE!</v>
      </c>
      <c r="N186" s="3" t="str">
        <f t="shared" si="27"/>
        <v/>
      </c>
      <c r="O186" s="3" t="str">
        <f t="shared" si="28"/>
        <v/>
      </c>
      <c r="P186" s="2" t="str">
        <f t="shared" si="29"/>
        <v/>
      </c>
      <c r="Q186" s="2" t="str">
        <f t="shared" si="30"/>
        <v/>
      </c>
      <c r="U186" s="1"/>
      <c r="V186" s="4" t="str">
        <f t="shared" si="31"/>
        <v/>
      </c>
      <c r="Y186" s="117" t="str">
        <f>IF(ISBLANK(W186), "", IF(W186&gt;X186, B186, C186))</f>
        <v/>
      </c>
    </row>
    <row r="187" spans="1:25" x14ac:dyDescent="0.45">
      <c r="A187" s="78">
        <f>Schedule!A204</f>
        <v>0</v>
      </c>
      <c r="B187" s="78" t="str">
        <f>IF(ISBLANK(Schedule!C204), "", Schedule!C204)</f>
        <v/>
      </c>
      <c r="C187" s="78" t="str">
        <f>IF(ISBLANK(Schedule!D204), "", Schedule!D204)</f>
        <v/>
      </c>
      <c r="D187" s="80"/>
      <c r="E187" s="79" t="str">
        <f>_xlfn.IFNA(IF(ISBLANK(B187),"",VLOOKUP(B187,Elo!$A$2:$C$1048576,MATCH("Current Elo",Elo!$A$1:$D$1,0),FALSE)), "")</f>
        <v/>
      </c>
      <c r="F187" s="79" t="str">
        <f>_xlfn.IFNA(IFERROR(IF(ISBLANK(C187),"",VLOOKUP(C187,Elo!$A$2:$C$1048576,MATCH("Current Elo",Elo!$A$1:$D$1,0),FALSE)), ""), "")</f>
        <v/>
      </c>
      <c r="G187" s="79" t="str">
        <f>_xlfn.IFNA(IF(ISBLANK(B187),"",IF(VLOOKUP(Games!B187,Schedule!$C$2:$G$1048576,MATCH("neutral_site",Schedule!$C$1:$G$1,0),FALSE),0,50)),"")</f>
        <v/>
      </c>
      <c r="H187" s="82"/>
      <c r="I187" s="82"/>
      <c r="J187" s="77" t="str">
        <f>_xlfn.IFNA(IF(ISBLANK(B187), "",ROUND(Calc!O204, 1)), "")</f>
        <v/>
      </c>
      <c r="K187" s="77" t="str">
        <f t="shared" si="26"/>
        <v/>
      </c>
      <c r="L187" s="3" t="e">
        <f t="shared" si="24"/>
        <v>#VALUE!</v>
      </c>
      <c r="M187" s="3" t="e">
        <f t="shared" si="25"/>
        <v>#VALUE!</v>
      </c>
      <c r="N187" s="3" t="str">
        <f t="shared" si="27"/>
        <v/>
      </c>
      <c r="O187" s="3" t="str">
        <f t="shared" si="28"/>
        <v/>
      </c>
      <c r="P187" s="2" t="str">
        <f t="shared" si="29"/>
        <v/>
      </c>
      <c r="Q187" s="2" t="str">
        <f t="shared" si="30"/>
        <v/>
      </c>
      <c r="U187" s="1"/>
      <c r="V187" s="4" t="str">
        <f t="shared" si="31"/>
        <v/>
      </c>
      <c r="Y187" s="117" t="str">
        <f>IF(ISBLANK(W187), "", IF(W187&gt;X187, B187, C187))</f>
        <v/>
      </c>
    </row>
    <row r="188" spans="1:25" x14ac:dyDescent="0.45">
      <c r="A188" s="78">
        <f>Schedule!A205</f>
        <v>0</v>
      </c>
      <c r="B188" s="78" t="str">
        <f>IF(ISBLANK(Schedule!C205), "", Schedule!C205)</f>
        <v/>
      </c>
      <c r="C188" s="78" t="str">
        <f>IF(ISBLANK(Schedule!D205), "", Schedule!D205)</f>
        <v/>
      </c>
      <c r="D188" s="80"/>
      <c r="E188" s="79" t="str">
        <f>_xlfn.IFNA(IF(ISBLANK(B188),"",VLOOKUP(B188,Elo!$A$2:$C$1048576,MATCH("Current Elo",Elo!$A$1:$D$1,0),FALSE)), "")</f>
        <v/>
      </c>
      <c r="F188" s="79" t="str">
        <f>_xlfn.IFNA(IFERROR(IF(ISBLANK(C188),"",VLOOKUP(C188,Elo!$A$2:$C$1048576,MATCH("Current Elo",Elo!$A$1:$D$1,0),FALSE)), ""), "")</f>
        <v/>
      </c>
      <c r="G188" s="79" t="str">
        <f>_xlfn.IFNA(IF(ISBLANK(B188),"",IF(VLOOKUP(Games!B188,Schedule!$C$2:$G$1048576,MATCH("neutral_site",Schedule!$C$1:$G$1,0),FALSE),0,50)),"")</f>
        <v/>
      </c>
      <c r="H188" s="82"/>
      <c r="I188" s="82"/>
      <c r="J188" s="77" t="str">
        <f>_xlfn.IFNA(IF(ISBLANK(B188), "",ROUND(Calc!O205, 1)), "")</f>
        <v/>
      </c>
      <c r="K188" s="77" t="str">
        <f t="shared" si="26"/>
        <v/>
      </c>
      <c r="L188" s="3" t="e">
        <f t="shared" si="24"/>
        <v>#VALUE!</v>
      </c>
      <c r="M188" s="3" t="e">
        <f t="shared" si="25"/>
        <v>#VALUE!</v>
      </c>
      <c r="N188" s="3" t="str">
        <f t="shared" si="27"/>
        <v/>
      </c>
      <c r="O188" s="3" t="str">
        <f t="shared" si="28"/>
        <v/>
      </c>
      <c r="P188" s="2" t="str">
        <f t="shared" si="29"/>
        <v/>
      </c>
      <c r="Q188" s="2" t="str">
        <f t="shared" si="30"/>
        <v/>
      </c>
      <c r="U188" s="1"/>
      <c r="V188" s="4" t="str">
        <f t="shared" si="31"/>
        <v/>
      </c>
      <c r="Y188" s="117" t="str">
        <f>IF(ISBLANK(W188), "", IF(W188&gt;X188, B188, C188))</f>
        <v/>
      </c>
    </row>
    <row r="189" spans="1:25" x14ac:dyDescent="0.45">
      <c r="A189" s="78">
        <f>Schedule!A206</f>
        <v>0</v>
      </c>
      <c r="B189" s="78" t="str">
        <f>IF(ISBLANK(Schedule!C206), "", Schedule!C206)</f>
        <v/>
      </c>
      <c r="C189" s="78" t="str">
        <f>IF(ISBLANK(Schedule!D206), "", Schedule!D206)</f>
        <v/>
      </c>
      <c r="D189" s="80"/>
      <c r="E189" s="79" t="str">
        <f>_xlfn.IFNA(IF(ISBLANK(B189),"",VLOOKUP(B189,Elo!$A$2:$C$1048576,MATCH("Current Elo",Elo!$A$1:$D$1,0),FALSE)), "")</f>
        <v/>
      </c>
      <c r="F189" s="79" t="str">
        <f>_xlfn.IFNA(IFERROR(IF(ISBLANK(C189),"",VLOOKUP(C189,Elo!$A$2:$C$1048576,MATCH("Current Elo",Elo!$A$1:$D$1,0),FALSE)), ""), "")</f>
        <v/>
      </c>
      <c r="G189" s="79" t="str">
        <f>_xlfn.IFNA(IF(ISBLANK(B189),"",IF(VLOOKUP(Games!B189,Schedule!$C$2:$G$1048576,MATCH("neutral_site",Schedule!$C$1:$G$1,0),FALSE),0,50)),"")</f>
        <v/>
      </c>
      <c r="H189" s="82"/>
      <c r="I189" s="82"/>
      <c r="J189" s="77" t="str">
        <f>_xlfn.IFNA(IF(ISBLANK(B189), "",ROUND(Calc!O206, 1)), "")</f>
        <v/>
      </c>
      <c r="K189" s="77" t="str">
        <f t="shared" si="26"/>
        <v/>
      </c>
      <c r="L189" s="3" t="e">
        <f t="shared" si="24"/>
        <v>#VALUE!</v>
      </c>
      <c r="M189" s="3" t="e">
        <f t="shared" si="25"/>
        <v>#VALUE!</v>
      </c>
      <c r="N189" s="3" t="str">
        <f t="shared" si="27"/>
        <v/>
      </c>
      <c r="O189" s="3" t="str">
        <f t="shared" si="28"/>
        <v/>
      </c>
      <c r="P189" s="2" t="str">
        <f t="shared" si="29"/>
        <v/>
      </c>
      <c r="Q189" s="2" t="str">
        <f t="shared" si="30"/>
        <v/>
      </c>
      <c r="U189" s="1"/>
      <c r="V189" s="4" t="str">
        <f t="shared" si="31"/>
        <v/>
      </c>
      <c r="Y189" s="117" t="str">
        <f>IF(ISBLANK(W189), "", IF(W189&gt;X189, B189, C189))</f>
        <v/>
      </c>
    </row>
    <row r="190" spans="1:25" x14ac:dyDescent="0.45">
      <c r="A190" s="78">
        <f>Schedule!A207</f>
        <v>0</v>
      </c>
      <c r="B190" s="78" t="str">
        <f>IF(ISBLANK(Schedule!C207), "", Schedule!C207)</f>
        <v/>
      </c>
      <c r="C190" s="78" t="str">
        <f>IF(ISBLANK(Schedule!D207), "", Schedule!D207)</f>
        <v/>
      </c>
      <c r="D190" s="80"/>
      <c r="E190" s="79" t="str">
        <f>_xlfn.IFNA(IF(ISBLANK(B190),"",VLOOKUP(B190,Elo!$A$2:$C$1048576,MATCH("Current Elo",Elo!$A$1:$D$1,0),FALSE)), "")</f>
        <v/>
      </c>
      <c r="F190" s="79" t="str">
        <f>_xlfn.IFNA(IFERROR(IF(ISBLANK(C190),"",VLOOKUP(C190,Elo!$A$2:$C$1048576,MATCH("Current Elo",Elo!$A$1:$D$1,0),FALSE)), ""), "")</f>
        <v/>
      </c>
      <c r="G190" s="79" t="str">
        <f>_xlfn.IFNA(IF(ISBLANK(B190),"",IF(VLOOKUP(Games!B190,Schedule!$C$2:$G$1048576,MATCH("neutral_site",Schedule!$C$1:$G$1,0),FALSE),0,50)),"")</f>
        <v/>
      </c>
      <c r="H190" s="82"/>
      <c r="I190" s="82"/>
      <c r="J190" s="77" t="str">
        <f>_xlfn.IFNA(IF(ISBLANK(B190), "",ROUND(Calc!O207, 1)), "")</f>
        <v/>
      </c>
      <c r="K190" s="77" t="str">
        <f t="shared" si="26"/>
        <v/>
      </c>
      <c r="L190" s="3" t="e">
        <f t="shared" si="24"/>
        <v>#VALUE!</v>
      </c>
      <c r="M190" s="3" t="e">
        <f t="shared" si="25"/>
        <v>#VALUE!</v>
      </c>
      <c r="N190" s="3" t="str">
        <f t="shared" si="27"/>
        <v/>
      </c>
      <c r="O190" s="3" t="str">
        <f t="shared" si="28"/>
        <v/>
      </c>
      <c r="P190" s="2" t="str">
        <f t="shared" si="29"/>
        <v/>
      </c>
      <c r="Q190" s="2" t="str">
        <f t="shared" si="30"/>
        <v/>
      </c>
      <c r="U190" s="1"/>
      <c r="V190" s="4" t="str">
        <f t="shared" si="31"/>
        <v/>
      </c>
      <c r="Y190" s="117" t="str">
        <f>IF(ISBLANK(W190), "", IF(W190&gt;X190, B190, C190))</f>
        <v/>
      </c>
    </row>
    <row r="191" spans="1:25" x14ac:dyDescent="0.45">
      <c r="A191" s="78">
        <f>Schedule!A208</f>
        <v>0</v>
      </c>
      <c r="B191" s="78" t="str">
        <f>IF(ISBLANK(Schedule!C208), "", Schedule!C208)</f>
        <v/>
      </c>
      <c r="C191" s="78" t="str">
        <f>IF(ISBLANK(Schedule!D208), "", Schedule!D208)</f>
        <v/>
      </c>
      <c r="D191" s="80"/>
      <c r="E191" s="79" t="str">
        <f>_xlfn.IFNA(IF(ISBLANK(B191),"",VLOOKUP(B191,Elo!$A$2:$C$1048576,MATCH("Current Elo",Elo!$A$1:$D$1,0),FALSE)), "")</f>
        <v/>
      </c>
      <c r="F191" s="79" t="str">
        <f>_xlfn.IFNA(IFERROR(IF(ISBLANK(C191),"",VLOOKUP(C191,Elo!$A$2:$C$1048576,MATCH("Current Elo",Elo!$A$1:$D$1,0),FALSE)), ""), "")</f>
        <v/>
      </c>
      <c r="G191" s="79" t="str">
        <f>_xlfn.IFNA(IF(ISBLANK(B191),"",IF(VLOOKUP(Games!B191,Schedule!$C$2:$G$1048576,MATCH("neutral_site",Schedule!$C$1:$G$1,0),FALSE),0,50)),"")</f>
        <v/>
      </c>
      <c r="H191" s="82"/>
      <c r="I191" s="82"/>
      <c r="J191" s="77" t="str">
        <f>_xlfn.IFNA(IF(ISBLANK(B191), "",ROUND(Calc!O208, 1)), "")</f>
        <v/>
      </c>
      <c r="K191" s="77" t="str">
        <f t="shared" si="26"/>
        <v/>
      </c>
      <c r="L191" s="3" t="e">
        <f t="shared" si="24"/>
        <v>#VALUE!</v>
      </c>
      <c r="M191" s="3" t="e">
        <f t="shared" si="25"/>
        <v>#VALUE!</v>
      </c>
      <c r="N191" s="3" t="str">
        <f t="shared" si="27"/>
        <v/>
      </c>
      <c r="O191" s="3" t="str">
        <f t="shared" si="28"/>
        <v/>
      </c>
      <c r="P191" s="2" t="str">
        <f t="shared" si="29"/>
        <v/>
      </c>
      <c r="Q191" s="2" t="str">
        <f t="shared" si="30"/>
        <v/>
      </c>
      <c r="U191" s="1"/>
      <c r="V191" s="4" t="str">
        <f t="shared" si="31"/>
        <v/>
      </c>
      <c r="Y191" s="117" t="str">
        <f>IF(ISBLANK(W191), "", IF(W191&gt;X191, B191, C191))</f>
        <v/>
      </c>
    </row>
    <row r="192" spans="1:25" x14ac:dyDescent="0.45">
      <c r="A192" s="78">
        <f>Schedule!A209</f>
        <v>0</v>
      </c>
      <c r="B192" s="78" t="str">
        <f>IF(ISBLANK(Schedule!C209), "", Schedule!C209)</f>
        <v/>
      </c>
      <c r="C192" s="78" t="str">
        <f>IF(ISBLANK(Schedule!D209), "", Schedule!D209)</f>
        <v/>
      </c>
      <c r="D192" s="80"/>
      <c r="E192" s="79" t="str">
        <f>_xlfn.IFNA(IF(ISBLANK(B192),"",VLOOKUP(B192,Elo!$A$2:$C$1048576,MATCH("Current Elo",Elo!$A$1:$D$1,0),FALSE)), "")</f>
        <v/>
      </c>
      <c r="F192" s="79" t="str">
        <f>_xlfn.IFNA(IFERROR(IF(ISBLANK(C192),"",VLOOKUP(C192,Elo!$A$2:$C$1048576,MATCH("Current Elo",Elo!$A$1:$D$1,0),FALSE)), ""), "")</f>
        <v/>
      </c>
      <c r="G192" s="79" t="str">
        <f>_xlfn.IFNA(IF(ISBLANK(B192),"",IF(VLOOKUP(Games!B192,Schedule!$C$2:$G$1048576,MATCH("neutral_site",Schedule!$C$1:$G$1,0),FALSE),0,50)),"")</f>
        <v/>
      </c>
      <c r="H192" s="82"/>
      <c r="I192" s="82"/>
      <c r="J192" s="77" t="str">
        <f>_xlfn.IFNA(IF(ISBLANK(B192), "",ROUND(Calc!O209, 1)), "")</f>
        <v/>
      </c>
      <c r="K192" s="77" t="str">
        <f t="shared" si="26"/>
        <v/>
      </c>
      <c r="L192" s="3" t="e">
        <f t="shared" si="24"/>
        <v>#VALUE!</v>
      </c>
      <c r="M192" s="3" t="e">
        <f t="shared" si="25"/>
        <v>#VALUE!</v>
      </c>
      <c r="N192" s="3" t="str">
        <f t="shared" si="27"/>
        <v/>
      </c>
      <c r="O192" s="3" t="str">
        <f t="shared" si="28"/>
        <v/>
      </c>
      <c r="P192" s="2" t="str">
        <f t="shared" si="29"/>
        <v/>
      </c>
      <c r="Q192" s="2" t="str">
        <f t="shared" si="30"/>
        <v/>
      </c>
      <c r="U192" s="1"/>
      <c r="V192" s="4" t="str">
        <f t="shared" si="31"/>
        <v/>
      </c>
      <c r="Y192" s="117" t="str">
        <f>IF(ISBLANK(W192), "", IF(W192&gt;X192, B192, C192))</f>
        <v/>
      </c>
    </row>
    <row r="193" spans="1:25" x14ac:dyDescent="0.45">
      <c r="A193" s="78">
        <f>Schedule!A210</f>
        <v>0</v>
      </c>
      <c r="B193" s="78" t="str">
        <f>IF(ISBLANK(Schedule!C210), "", Schedule!C210)</f>
        <v/>
      </c>
      <c r="C193" s="78" t="str">
        <f>IF(ISBLANK(Schedule!D210), "", Schedule!D210)</f>
        <v/>
      </c>
      <c r="D193" s="80"/>
      <c r="E193" s="79" t="str">
        <f>_xlfn.IFNA(IF(ISBLANK(B193),"",VLOOKUP(B193,Elo!$A$2:$C$1048576,MATCH("Current Elo",Elo!$A$1:$D$1,0),FALSE)), "")</f>
        <v/>
      </c>
      <c r="F193" s="79" t="str">
        <f>_xlfn.IFNA(IFERROR(IF(ISBLANK(C193),"",VLOOKUP(C193,Elo!$A$2:$C$1048576,MATCH("Current Elo",Elo!$A$1:$D$1,0),FALSE)), ""), "")</f>
        <v/>
      </c>
      <c r="G193" s="79" t="str">
        <f>_xlfn.IFNA(IF(ISBLANK(B193),"",IF(VLOOKUP(Games!B193,Schedule!$C$2:$G$1048576,MATCH("neutral_site",Schedule!$C$1:$G$1,0),FALSE),0,50)),"")</f>
        <v/>
      </c>
      <c r="H193" s="82"/>
      <c r="I193" s="82"/>
      <c r="J193" s="77" t="str">
        <f>_xlfn.IFNA(IF(ISBLANK(B193), "",ROUND(Calc!O210, 1)), "")</f>
        <v/>
      </c>
      <c r="K193" s="77" t="str">
        <f t="shared" si="26"/>
        <v/>
      </c>
      <c r="L193" s="3" t="e">
        <f t="shared" si="24"/>
        <v>#VALUE!</v>
      </c>
      <c r="M193" s="3" t="e">
        <f t="shared" si="25"/>
        <v>#VALUE!</v>
      </c>
      <c r="N193" s="3" t="str">
        <f t="shared" si="27"/>
        <v/>
      </c>
      <c r="O193" s="3" t="str">
        <f t="shared" si="28"/>
        <v/>
      </c>
      <c r="P193" s="2" t="str">
        <f t="shared" si="29"/>
        <v/>
      </c>
      <c r="Q193" s="2" t="str">
        <f t="shared" si="30"/>
        <v/>
      </c>
      <c r="U193" s="1"/>
      <c r="V193" s="4" t="str">
        <f t="shared" si="31"/>
        <v/>
      </c>
      <c r="Y193" s="117" t="str">
        <f>IF(ISBLANK(W193), "", IF(W193&gt;X193, B193, C193))</f>
        <v/>
      </c>
    </row>
    <row r="194" spans="1:25" x14ac:dyDescent="0.45">
      <c r="A194" s="78">
        <f>Schedule!A211</f>
        <v>0</v>
      </c>
      <c r="B194" s="78" t="str">
        <f>IF(ISBLANK(Schedule!C211), "", Schedule!C211)</f>
        <v/>
      </c>
      <c r="C194" s="78" t="str">
        <f>IF(ISBLANK(Schedule!D211), "", Schedule!D211)</f>
        <v/>
      </c>
      <c r="D194" s="80"/>
      <c r="E194" s="79" t="str">
        <f>_xlfn.IFNA(IF(ISBLANK(B194),"",VLOOKUP(B194,Elo!$A$2:$C$1048576,MATCH("Current Elo",Elo!$A$1:$D$1,0),FALSE)), "")</f>
        <v/>
      </c>
      <c r="F194" s="79" t="str">
        <f>_xlfn.IFNA(IFERROR(IF(ISBLANK(C194),"",VLOOKUP(C194,Elo!$A$2:$C$1048576,MATCH("Current Elo",Elo!$A$1:$D$1,0),FALSE)), ""), "")</f>
        <v/>
      </c>
      <c r="G194" s="79" t="str">
        <f>_xlfn.IFNA(IF(ISBLANK(B194),"",IF(VLOOKUP(Games!B194,Schedule!$C$2:$G$1048576,MATCH("neutral_site",Schedule!$C$1:$G$1,0),FALSE),0,50)),"")</f>
        <v/>
      </c>
      <c r="H194" s="82"/>
      <c r="I194" s="82"/>
      <c r="J194" s="77" t="str">
        <f>_xlfn.IFNA(IF(ISBLANK(B194), "",ROUND(Calc!O211, 1)), "")</f>
        <v/>
      </c>
      <c r="K194" s="77" t="str">
        <f t="shared" si="26"/>
        <v/>
      </c>
      <c r="L194" s="3" t="e">
        <f t="shared" si="24"/>
        <v>#VALUE!</v>
      </c>
      <c r="M194" s="3" t="e">
        <f t="shared" si="25"/>
        <v>#VALUE!</v>
      </c>
      <c r="N194" s="3" t="str">
        <f t="shared" si="27"/>
        <v/>
      </c>
      <c r="O194" s="3" t="str">
        <f t="shared" si="28"/>
        <v/>
      </c>
      <c r="P194" s="2" t="str">
        <f t="shared" si="29"/>
        <v/>
      </c>
      <c r="Q194" s="2" t="str">
        <f t="shared" si="30"/>
        <v/>
      </c>
      <c r="U194" s="1"/>
      <c r="V194" s="4" t="str">
        <f t="shared" si="31"/>
        <v/>
      </c>
      <c r="Y194" s="117" t="str">
        <f>IF(ISBLANK(W194), "", IF(W194&gt;X194, B194, C194))</f>
        <v/>
      </c>
    </row>
    <row r="195" spans="1:25" x14ac:dyDescent="0.45">
      <c r="A195" s="78">
        <f>Schedule!A212</f>
        <v>0</v>
      </c>
      <c r="B195" s="78" t="str">
        <f>IF(ISBLANK(Schedule!C212), "", Schedule!C212)</f>
        <v/>
      </c>
      <c r="C195" s="78" t="str">
        <f>IF(ISBLANK(Schedule!D212), "", Schedule!D212)</f>
        <v/>
      </c>
      <c r="D195" s="80"/>
      <c r="E195" s="79" t="str">
        <f>_xlfn.IFNA(IF(ISBLANK(B195),"",VLOOKUP(B195,Elo!$A$2:$C$1048576,MATCH("Current Elo",Elo!$A$1:$D$1,0),FALSE)), "")</f>
        <v/>
      </c>
      <c r="F195" s="79" t="str">
        <f>_xlfn.IFNA(IFERROR(IF(ISBLANK(C195),"",VLOOKUP(C195,Elo!$A$2:$C$1048576,MATCH("Current Elo",Elo!$A$1:$D$1,0),FALSE)), ""), "")</f>
        <v/>
      </c>
      <c r="G195" s="79" t="str">
        <f>_xlfn.IFNA(IF(ISBLANK(B195),"",IF(VLOOKUP(Games!B195,Schedule!$C$2:$G$1048576,MATCH("neutral_site",Schedule!$C$1:$G$1,0),FALSE),0,50)),"")</f>
        <v/>
      </c>
      <c r="H195" s="82"/>
      <c r="I195" s="82"/>
      <c r="J195" s="77" t="str">
        <f>_xlfn.IFNA(IF(ISBLANK(B195), "",ROUND(Calc!O212, 1)), "")</f>
        <v/>
      </c>
      <c r="K195" s="77" t="str">
        <f t="shared" si="26"/>
        <v/>
      </c>
      <c r="L195" s="3" t="e">
        <f t="shared" si="24"/>
        <v>#VALUE!</v>
      </c>
      <c r="M195" s="3" t="e">
        <f t="shared" si="25"/>
        <v>#VALUE!</v>
      </c>
      <c r="N195" s="3" t="str">
        <f t="shared" si="27"/>
        <v/>
      </c>
      <c r="O195" s="3" t="str">
        <f t="shared" si="28"/>
        <v/>
      </c>
      <c r="P195" s="2" t="str">
        <f t="shared" si="29"/>
        <v/>
      </c>
      <c r="Q195" s="2" t="str">
        <f t="shared" si="30"/>
        <v/>
      </c>
      <c r="U195" s="1"/>
      <c r="V195" s="4" t="str">
        <f t="shared" si="31"/>
        <v/>
      </c>
      <c r="Y195" s="117" t="str">
        <f>IF(ISBLANK(W195), "", IF(W195&gt;X195, B195, C195))</f>
        <v/>
      </c>
    </row>
    <row r="196" spans="1:25" x14ac:dyDescent="0.45">
      <c r="A196" s="78">
        <f>Schedule!A213</f>
        <v>0</v>
      </c>
      <c r="B196" s="78" t="str">
        <f>IF(ISBLANK(Schedule!C213), "", Schedule!C213)</f>
        <v/>
      </c>
      <c r="C196" s="78" t="str">
        <f>IF(ISBLANK(Schedule!D213), "", Schedule!D213)</f>
        <v/>
      </c>
      <c r="D196" s="80"/>
      <c r="E196" s="79" t="str">
        <f>_xlfn.IFNA(IF(ISBLANK(B196),"",VLOOKUP(B196,Elo!$A$2:$C$1048576,MATCH("Current Elo",Elo!$A$1:$D$1,0),FALSE)), "")</f>
        <v/>
      </c>
      <c r="F196" s="79" t="str">
        <f>_xlfn.IFNA(IFERROR(IF(ISBLANK(C196),"",VLOOKUP(C196,Elo!$A$2:$C$1048576,MATCH("Current Elo",Elo!$A$1:$D$1,0),FALSE)), ""), "")</f>
        <v/>
      </c>
      <c r="G196" s="79" t="str">
        <f>_xlfn.IFNA(IF(ISBLANK(B196),"",IF(VLOOKUP(Games!B196,Schedule!$C$2:$G$1048576,MATCH("neutral_site",Schedule!$C$1:$G$1,0),FALSE),0,50)),"")</f>
        <v/>
      </c>
      <c r="H196" s="82"/>
      <c r="I196" s="82"/>
      <c r="J196" s="77" t="str">
        <f>_xlfn.IFNA(IF(ISBLANK(B196), "",ROUND(Calc!O213, 1)), "")</f>
        <v/>
      </c>
      <c r="K196" s="77" t="str">
        <f t="shared" si="26"/>
        <v/>
      </c>
      <c r="L196" s="3" t="e">
        <f t="shared" si="24"/>
        <v>#VALUE!</v>
      </c>
      <c r="M196" s="3" t="e">
        <f t="shared" si="25"/>
        <v>#VALUE!</v>
      </c>
      <c r="N196" s="3" t="str">
        <f t="shared" si="27"/>
        <v/>
      </c>
      <c r="O196" s="3" t="str">
        <f t="shared" si="28"/>
        <v/>
      </c>
      <c r="P196" s="2" t="str">
        <f t="shared" si="29"/>
        <v/>
      </c>
      <c r="Q196" s="2" t="str">
        <f t="shared" si="30"/>
        <v/>
      </c>
      <c r="U196" s="1"/>
      <c r="V196" s="4" t="str">
        <f t="shared" si="31"/>
        <v/>
      </c>
      <c r="Y196" s="117" t="str">
        <f>IF(ISBLANK(W196), "", IF(W196&gt;X196, B196, C196))</f>
        <v/>
      </c>
    </row>
    <row r="197" spans="1:25" x14ac:dyDescent="0.45">
      <c r="A197" s="78">
        <f>Schedule!A214</f>
        <v>0</v>
      </c>
      <c r="B197" s="78" t="str">
        <f>IF(ISBLANK(Schedule!C214), "", Schedule!C214)</f>
        <v/>
      </c>
      <c r="C197" s="78" t="str">
        <f>IF(ISBLANK(Schedule!D214), "", Schedule!D214)</f>
        <v/>
      </c>
      <c r="D197" s="80"/>
      <c r="E197" s="79" t="str">
        <f>_xlfn.IFNA(IF(ISBLANK(B197),"",VLOOKUP(B197,Elo!$A$2:$C$1048576,MATCH("Current Elo",Elo!$A$1:$D$1,0),FALSE)), "")</f>
        <v/>
      </c>
      <c r="F197" s="79" t="str">
        <f>_xlfn.IFNA(IFERROR(IF(ISBLANK(C197),"",VLOOKUP(C197,Elo!$A$2:$C$1048576,MATCH("Current Elo",Elo!$A$1:$D$1,0),FALSE)), ""), "")</f>
        <v/>
      </c>
      <c r="G197" s="79" t="str">
        <f>_xlfn.IFNA(IF(ISBLANK(B197),"",IF(VLOOKUP(Games!B197,Schedule!$C$2:$G$1048576,MATCH("neutral_site",Schedule!$C$1:$G$1,0),FALSE),0,50)),"")</f>
        <v/>
      </c>
      <c r="H197" s="82"/>
      <c r="I197" s="82"/>
      <c r="J197" s="77" t="str">
        <f>_xlfn.IFNA(IF(ISBLANK(B197), "",ROUND(Calc!O214, 1)), "")</f>
        <v/>
      </c>
      <c r="K197" s="77" t="str">
        <f t="shared" si="26"/>
        <v/>
      </c>
      <c r="L197" s="3" t="e">
        <f t="shared" si="24"/>
        <v>#VALUE!</v>
      </c>
      <c r="M197" s="3" t="e">
        <f t="shared" si="25"/>
        <v>#VALUE!</v>
      </c>
      <c r="N197" s="3" t="str">
        <f t="shared" si="27"/>
        <v/>
      </c>
      <c r="O197" s="3" t="str">
        <f t="shared" si="28"/>
        <v/>
      </c>
      <c r="P197" s="2" t="str">
        <f t="shared" si="29"/>
        <v/>
      </c>
      <c r="Q197" s="2" t="str">
        <f t="shared" si="30"/>
        <v/>
      </c>
      <c r="U197" s="1"/>
      <c r="V197" s="4" t="str">
        <f t="shared" si="31"/>
        <v/>
      </c>
      <c r="Y197" s="117" t="str">
        <f>IF(ISBLANK(W197), "", IF(W197&gt;X197, B197, C197))</f>
        <v/>
      </c>
    </row>
    <row r="198" spans="1:25" x14ac:dyDescent="0.45">
      <c r="A198" s="78">
        <f>Schedule!A215</f>
        <v>0</v>
      </c>
      <c r="B198" s="78" t="str">
        <f>IF(ISBLANK(Schedule!C215), "", Schedule!C215)</f>
        <v/>
      </c>
      <c r="C198" s="78" t="str">
        <f>IF(ISBLANK(Schedule!D215), "", Schedule!D215)</f>
        <v/>
      </c>
      <c r="D198" s="80"/>
      <c r="E198" s="79" t="str">
        <f>_xlfn.IFNA(IF(ISBLANK(B198),"",VLOOKUP(B198,Elo!$A$2:$C$1048576,MATCH("Current Elo",Elo!$A$1:$D$1,0),FALSE)), "")</f>
        <v/>
      </c>
      <c r="F198" s="79" t="str">
        <f>_xlfn.IFNA(IFERROR(IF(ISBLANK(C198),"",VLOOKUP(C198,Elo!$A$2:$C$1048576,MATCH("Current Elo",Elo!$A$1:$D$1,0),FALSE)), ""), "")</f>
        <v/>
      </c>
      <c r="G198" s="79" t="str">
        <f>_xlfn.IFNA(IF(ISBLANK(B198),"",IF(VLOOKUP(Games!B198,Schedule!$C$2:$G$1048576,MATCH("neutral_site",Schedule!$C$1:$G$1,0),FALSE),0,50)),"")</f>
        <v/>
      </c>
      <c r="H198" s="82"/>
      <c r="I198" s="82"/>
      <c r="J198" s="77" t="str">
        <f>_xlfn.IFNA(IF(ISBLANK(B198), "",ROUND(Calc!O215, 1)), "")</f>
        <v/>
      </c>
      <c r="K198" s="77" t="str">
        <f t="shared" si="26"/>
        <v/>
      </c>
      <c r="L198" s="3" t="e">
        <f t="shared" si="24"/>
        <v>#VALUE!</v>
      </c>
      <c r="M198" s="3" t="e">
        <f t="shared" si="25"/>
        <v>#VALUE!</v>
      </c>
      <c r="N198" s="3" t="str">
        <f t="shared" si="27"/>
        <v/>
      </c>
      <c r="O198" s="3" t="str">
        <f t="shared" si="28"/>
        <v/>
      </c>
      <c r="P198" s="2" t="str">
        <f t="shared" si="29"/>
        <v/>
      </c>
      <c r="Q198" s="2" t="str">
        <f t="shared" si="30"/>
        <v/>
      </c>
      <c r="U198" s="1"/>
      <c r="V198" s="4" t="str">
        <f t="shared" si="31"/>
        <v/>
      </c>
      <c r="Y198" s="117" t="str">
        <f>IF(ISBLANK(W198), "", IF(W198&gt;X198, B198, C198))</f>
        <v/>
      </c>
    </row>
    <row r="199" spans="1:25" x14ac:dyDescent="0.45">
      <c r="A199" s="78">
        <f>Schedule!A216</f>
        <v>0</v>
      </c>
      <c r="B199" s="78" t="str">
        <f>IF(ISBLANK(Schedule!C216), "", Schedule!C216)</f>
        <v/>
      </c>
      <c r="C199" s="78" t="str">
        <f>IF(ISBLANK(Schedule!D216), "", Schedule!D216)</f>
        <v/>
      </c>
      <c r="D199" s="80"/>
      <c r="E199" s="79" t="str">
        <f>_xlfn.IFNA(IF(ISBLANK(B199),"",VLOOKUP(B199,Elo!$A$2:$C$1048576,MATCH("Current Elo",Elo!$A$1:$D$1,0),FALSE)), "")</f>
        <v/>
      </c>
      <c r="F199" s="79" t="str">
        <f>_xlfn.IFNA(IFERROR(IF(ISBLANK(C199),"",VLOOKUP(C199,Elo!$A$2:$C$1048576,MATCH("Current Elo",Elo!$A$1:$D$1,0),FALSE)), ""), "")</f>
        <v/>
      </c>
      <c r="G199" s="79" t="str">
        <f>_xlfn.IFNA(IF(ISBLANK(B199),"",IF(VLOOKUP(Games!B199,Schedule!$C$2:$G$1048576,MATCH("neutral_site",Schedule!$C$1:$G$1,0),FALSE),0,50)),"")</f>
        <v/>
      </c>
      <c r="H199" s="82"/>
      <c r="I199" s="82"/>
      <c r="J199" s="77" t="str">
        <f>_xlfn.IFNA(IF(ISBLANK(B199), "",ROUND(Calc!O216, 1)), "")</f>
        <v/>
      </c>
      <c r="K199" s="77" t="str">
        <f t="shared" si="26"/>
        <v/>
      </c>
      <c r="L199" s="3" t="e">
        <f t="shared" si="24"/>
        <v>#VALUE!</v>
      </c>
      <c r="M199" s="3" t="e">
        <f t="shared" si="25"/>
        <v>#VALUE!</v>
      </c>
      <c r="N199" s="3" t="str">
        <f t="shared" si="27"/>
        <v/>
      </c>
      <c r="O199" s="3" t="str">
        <f t="shared" si="28"/>
        <v/>
      </c>
      <c r="P199" s="2" t="str">
        <f t="shared" si="29"/>
        <v/>
      </c>
      <c r="Q199" s="2" t="str">
        <f t="shared" si="30"/>
        <v/>
      </c>
      <c r="U199" s="1"/>
      <c r="V199" s="4" t="str">
        <f t="shared" si="31"/>
        <v/>
      </c>
      <c r="Y199" s="117" t="str">
        <f>IF(ISBLANK(W199), "", IF(W199&gt;X199, B199, C199))</f>
        <v/>
      </c>
    </row>
    <row r="200" spans="1:25" x14ac:dyDescent="0.45">
      <c r="A200" s="78">
        <f>Schedule!A217</f>
        <v>0</v>
      </c>
      <c r="B200" s="78" t="str">
        <f>IF(ISBLANK(Schedule!C217), "", Schedule!C217)</f>
        <v/>
      </c>
      <c r="C200" s="78" t="str">
        <f>IF(ISBLANK(Schedule!D217), "", Schedule!D217)</f>
        <v/>
      </c>
      <c r="D200" s="80"/>
      <c r="E200" s="79" t="str">
        <f>_xlfn.IFNA(IF(ISBLANK(B200),"",VLOOKUP(B200,Elo!$A$2:$C$1048576,MATCH("Current Elo",Elo!$A$1:$D$1,0),FALSE)), "")</f>
        <v/>
      </c>
      <c r="F200" s="79" t="str">
        <f>_xlfn.IFNA(IFERROR(IF(ISBLANK(C200),"",VLOOKUP(C200,Elo!$A$2:$C$1048576,MATCH("Current Elo",Elo!$A$1:$D$1,0),FALSE)), ""), "")</f>
        <v/>
      </c>
      <c r="G200" s="79" t="str">
        <f>_xlfn.IFNA(IF(ISBLANK(B200),"",IF(VLOOKUP(Games!B200,Schedule!$C$2:$G$1048576,MATCH("neutral_site",Schedule!$C$1:$G$1,0),FALSE),0,50)),"")</f>
        <v/>
      </c>
      <c r="H200" s="82"/>
      <c r="I200" s="82"/>
      <c r="J200" s="77" t="str">
        <f>_xlfn.IFNA(IF(ISBLANK(B200), "",ROUND(Calc!O217, 1)), "")</f>
        <v/>
      </c>
      <c r="K200" s="77" t="str">
        <f t="shared" si="26"/>
        <v/>
      </c>
      <c r="L200" s="3" t="e">
        <f t="shared" si="24"/>
        <v>#VALUE!</v>
      </c>
      <c r="M200" s="3" t="e">
        <f t="shared" si="25"/>
        <v>#VALUE!</v>
      </c>
      <c r="N200" s="3" t="str">
        <f t="shared" si="27"/>
        <v/>
      </c>
      <c r="O200" s="3" t="str">
        <f t="shared" si="28"/>
        <v/>
      </c>
      <c r="P200" s="2" t="str">
        <f t="shared" si="29"/>
        <v/>
      </c>
      <c r="Q200" s="2" t="str">
        <f t="shared" si="30"/>
        <v/>
      </c>
      <c r="U200" s="1"/>
      <c r="V200" s="4" t="str">
        <f t="shared" si="31"/>
        <v/>
      </c>
      <c r="Y200" s="117" t="str">
        <f>IF(ISBLANK(W200), "", IF(W200&gt;X200, B200, C200))</f>
        <v/>
      </c>
    </row>
    <row r="201" spans="1:25" x14ac:dyDescent="0.45">
      <c r="A201" s="78">
        <f>Schedule!A218</f>
        <v>0</v>
      </c>
      <c r="B201" s="78" t="str">
        <f>IF(ISBLANK(Schedule!C218), "", Schedule!C218)</f>
        <v/>
      </c>
      <c r="C201" s="78" t="str">
        <f>IF(ISBLANK(Schedule!D218), "", Schedule!D218)</f>
        <v/>
      </c>
      <c r="D201" s="80"/>
      <c r="E201" s="79" t="str">
        <f>_xlfn.IFNA(IF(ISBLANK(B201),"",VLOOKUP(B201,Elo!$A$2:$C$1048576,MATCH("Current Elo",Elo!$A$1:$D$1,0),FALSE)), "")</f>
        <v/>
      </c>
      <c r="F201" s="79" t="str">
        <f>_xlfn.IFNA(IFERROR(IF(ISBLANK(C201),"",VLOOKUP(C201,Elo!$A$2:$C$1048576,MATCH("Current Elo",Elo!$A$1:$D$1,0),FALSE)), ""), "")</f>
        <v/>
      </c>
      <c r="G201" s="79" t="str">
        <f>_xlfn.IFNA(IF(ISBLANK(B201),"",IF(VLOOKUP(Games!B201,Schedule!$C$2:$G$1048576,MATCH("neutral_site",Schedule!$C$1:$G$1,0),FALSE),0,50)),"")</f>
        <v/>
      </c>
      <c r="H201" s="82"/>
      <c r="I201" s="82"/>
      <c r="J201" s="77" t="str">
        <f>_xlfn.IFNA(IF(ISBLANK(B201), "",ROUND(Calc!O218, 1)), "")</f>
        <v/>
      </c>
      <c r="K201" s="77" t="str">
        <f t="shared" si="26"/>
        <v/>
      </c>
      <c r="L201" s="3" t="e">
        <f t="shared" si="24"/>
        <v>#VALUE!</v>
      </c>
      <c r="M201" s="3" t="e">
        <f t="shared" si="25"/>
        <v>#VALUE!</v>
      </c>
      <c r="N201" s="3" t="str">
        <f t="shared" si="27"/>
        <v/>
      </c>
      <c r="O201" s="3" t="str">
        <f t="shared" si="28"/>
        <v/>
      </c>
      <c r="P201" s="2" t="str">
        <f t="shared" si="29"/>
        <v/>
      </c>
      <c r="Q201" s="2" t="str">
        <f t="shared" si="30"/>
        <v/>
      </c>
      <c r="U201" s="1"/>
      <c r="V201" s="4" t="str">
        <f t="shared" si="31"/>
        <v/>
      </c>
      <c r="Y201" s="117" t="str">
        <f>IF(ISBLANK(W201), "", IF(W201&gt;X201, B201, C201))</f>
        <v/>
      </c>
    </row>
    <row r="202" spans="1:25" x14ac:dyDescent="0.45">
      <c r="A202" s="78">
        <f>Schedule!A219</f>
        <v>0</v>
      </c>
      <c r="B202" s="78" t="str">
        <f>IF(ISBLANK(Schedule!C219), "", Schedule!C219)</f>
        <v/>
      </c>
      <c r="C202" s="78" t="str">
        <f>IF(ISBLANK(Schedule!D219), "", Schedule!D219)</f>
        <v/>
      </c>
      <c r="D202" s="80"/>
      <c r="E202" s="79" t="str">
        <f>_xlfn.IFNA(IF(ISBLANK(B202),"",VLOOKUP(B202,Elo!$A$2:$C$1048576,MATCH("Current Elo",Elo!$A$1:$D$1,0),FALSE)), "")</f>
        <v/>
      </c>
      <c r="F202" s="79" t="str">
        <f>_xlfn.IFNA(IFERROR(IF(ISBLANK(C202),"",VLOOKUP(C202,Elo!$A$2:$C$1048576,MATCH("Current Elo",Elo!$A$1:$D$1,0),FALSE)), ""), "")</f>
        <v/>
      </c>
      <c r="G202" s="79" t="str">
        <f>_xlfn.IFNA(IF(ISBLANK(B202),"",IF(VLOOKUP(Games!B202,Schedule!$C$2:$G$1048576,MATCH("neutral_site",Schedule!$C$1:$G$1,0),FALSE),0,50)),"")</f>
        <v/>
      </c>
      <c r="H202" s="82"/>
      <c r="I202" s="82"/>
      <c r="J202" s="77" t="str">
        <f>_xlfn.IFNA(IF(ISBLANK(B202), "",ROUND(Calc!O219, 1)), "")</f>
        <v/>
      </c>
      <c r="K202" s="77" t="str">
        <f t="shared" si="26"/>
        <v/>
      </c>
      <c r="L202" s="3" t="e">
        <f t="shared" si="24"/>
        <v>#VALUE!</v>
      </c>
      <c r="M202" s="3" t="e">
        <f t="shared" si="25"/>
        <v>#VALUE!</v>
      </c>
      <c r="N202" s="3" t="str">
        <f t="shared" si="27"/>
        <v/>
      </c>
      <c r="O202" s="3" t="str">
        <f t="shared" si="28"/>
        <v/>
      </c>
      <c r="P202" s="2" t="str">
        <f t="shared" si="29"/>
        <v/>
      </c>
      <c r="Q202" s="2" t="str">
        <f t="shared" si="30"/>
        <v/>
      </c>
      <c r="U202" s="1"/>
      <c r="V202" s="4" t="str">
        <f t="shared" si="31"/>
        <v/>
      </c>
      <c r="Y202" s="117" t="str">
        <f>IF(ISBLANK(W202), "", IF(W202&gt;X202, B202, C202))</f>
        <v/>
      </c>
    </row>
    <row r="203" spans="1:25" x14ac:dyDescent="0.45">
      <c r="A203" s="78">
        <f>Schedule!A220</f>
        <v>0</v>
      </c>
      <c r="B203" s="78" t="str">
        <f>IF(ISBLANK(Schedule!C220), "", Schedule!C220)</f>
        <v/>
      </c>
      <c r="C203" s="78" t="str">
        <f>IF(ISBLANK(Schedule!D220), "", Schedule!D220)</f>
        <v/>
      </c>
      <c r="D203" s="80"/>
      <c r="E203" s="79" t="str">
        <f>_xlfn.IFNA(IF(ISBLANK(B203),"",VLOOKUP(B203,Elo!$A$2:$C$1048576,MATCH("Current Elo",Elo!$A$1:$D$1,0),FALSE)), "")</f>
        <v/>
      </c>
      <c r="F203" s="79" t="str">
        <f>_xlfn.IFNA(IFERROR(IF(ISBLANK(C203),"",VLOOKUP(C203,Elo!$A$2:$C$1048576,MATCH("Current Elo",Elo!$A$1:$D$1,0),FALSE)), ""), "")</f>
        <v/>
      </c>
      <c r="G203" s="79" t="str">
        <f>_xlfn.IFNA(IF(ISBLANK(B203),"",IF(VLOOKUP(Games!B203,Schedule!$C$2:$G$1048576,MATCH("neutral_site",Schedule!$C$1:$G$1,0),FALSE),0,50)),"")</f>
        <v/>
      </c>
      <c r="H203" s="82"/>
      <c r="I203" s="82"/>
      <c r="J203" s="77" t="str">
        <f>_xlfn.IFNA(IF(ISBLANK(B203), "",ROUND(Calc!O220, 1)), "")</f>
        <v/>
      </c>
      <c r="K203" s="77" t="str">
        <f t="shared" si="26"/>
        <v/>
      </c>
      <c r="L203" s="3" t="e">
        <f t="shared" si="24"/>
        <v>#VALUE!</v>
      </c>
      <c r="M203" s="3" t="e">
        <f t="shared" si="25"/>
        <v>#VALUE!</v>
      </c>
      <c r="N203" s="3" t="str">
        <f t="shared" si="27"/>
        <v/>
      </c>
      <c r="O203" s="3" t="str">
        <f t="shared" si="28"/>
        <v/>
      </c>
      <c r="P203" s="2" t="str">
        <f t="shared" si="29"/>
        <v/>
      </c>
      <c r="Q203" s="2" t="str">
        <f t="shared" si="30"/>
        <v/>
      </c>
      <c r="U203" s="1"/>
      <c r="V203" s="4" t="str">
        <f t="shared" si="31"/>
        <v/>
      </c>
      <c r="Y203" s="117" t="str">
        <f>IF(ISBLANK(W203), "", IF(W203&gt;X203, B203, C203))</f>
        <v/>
      </c>
    </row>
    <row r="204" spans="1:25" x14ac:dyDescent="0.45">
      <c r="A204" s="78">
        <f>Schedule!A221</f>
        <v>0</v>
      </c>
      <c r="B204" s="78" t="str">
        <f>IF(ISBLANK(Schedule!C221), "", Schedule!C221)</f>
        <v/>
      </c>
      <c r="C204" s="78" t="str">
        <f>IF(ISBLANK(Schedule!D221), "", Schedule!D221)</f>
        <v/>
      </c>
      <c r="D204" s="80"/>
      <c r="E204" s="79" t="str">
        <f>_xlfn.IFNA(IF(ISBLANK(B204),"",VLOOKUP(B204,Elo!$A$2:$C$1048576,MATCH("Current Elo",Elo!$A$1:$D$1,0),FALSE)), "")</f>
        <v/>
      </c>
      <c r="F204" s="79" t="str">
        <f>_xlfn.IFNA(IFERROR(IF(ISBLANK(C204),"",VLOOKUP(C204,Elo!$A$2:$C$1048576,MATCH("Current Elo",Elo!$A$1:$D$1,0),FALSE)), ""), "")</f>
        <v/>
      </c>
      <c r="G204" s="79" t="str">
        <f>_xlfn.IFNA(IF(ISBLANK(B204),"",IF(VLOOKUP(Games!B204,Schedule!$C$2:$G$1048576,MATCH("neutral_site",Schedule!$C$1:$G$1,0),FALSE),0,50)),"")</f>
        <v/>
      </c>
      <c r="H204" s="82"/>
      <c r="I204" s="82"/>
      <c r="J204" s="77" t="str">
        <f>_xlfn.IFNA(IF(ISBLANK(B204), "",ROUND(Calc!O221, 1)), "")</f>
        <v/>
      </c>
      <c r="K204" s="77" t="str">
        <f t="shared" si="26"/>
        <v/>
      </c>
      <c r="L204" s="3" t="e">
        <f t="shared" si="24"/>
        <v>#VALUE!</v>
      </c>
      <c r="M204" s="3" t="e">
        <f t="shared" si="25"/>
        <v>#VALUE!</v>
      </c>
      <c r="N204" s="3" t="str">
        <f t="shared" si="27"/>
        <v/>
      </c>
      <c r="O204" s="3" t="str">
        <f t="shared" si="28"/>
        <v/>
      </c>
      <c r="P204" s="2" t="str">
        <f t="shared" si="29"/>
        <v/>
      </c>
      <c r="Q204" s="2" t="str">
        <f t="shared" si="30"/>
        <v/>
      </c>
      <c r="U204" s="1"/>
      <c r="V204" s="4" t="str">
        <f t="shared" si="31"/>
        <v/>
      </c>
      <c r="Y204" s="117" t="str">
        <f>IF(ISBLANK(W204), "", IF(W204&gt;X204, B204, C204))</f>
        <v/>
      </c>
    </row>
    <row r="205" spans="1:25" x14ac:dyDescent="0.45">
      <c r="A205" s="78">
        <f>Schedule!A222</f>
        <v>0</v>
      </c>
      <c r="B205" s="78" t="str">
        <f>IF(ISBLANK(Schedule!C222), "", Schedule!C222)</f>
        <v/>
      </c>
      <c r="C205" s="78" t="str">
        <f>IF(ISBLANK(Schedule!D222), "", Schedule!D222)</f>
        <v/>
      </c>
      <c r="D205" s="80"/>
      <c r="E205" s="79" t="str">
        <f>_xlfn.IFNA(IF(ISBLANK(B205),"",VLOOKUP(B205,Elo!$A$2:$C$1048576,MATCH("Current Elo",Elo!$A$1:$D$1,0),FALSE)), "")</f>
        <v/>
      </c>
      <c r="F205" s="79" t="str">
        <f>_xlfn.IFNA(IFERROR(IF(ISBLANK(C205),"",VLOOKUP(C205,Elo!$A$2:$C$1048576,MATCH("Current Elo",Elo!$A$1:$D$1,0),FALSE)), ""), "")</f>
        <v/>
      </c>
      <c r="G205" s="79" t="str">
        <f>_xlfn.IFNA(IF(ISBLANK(B205),"",IF(VLOOKUP(Games!B205,Schedule!$C$2:$G$1048576,MATCH("neutral_site",Schedule!$C$1:$G$1,0),FALSE),0,50)),"")</f>
        <v/>
      </c>
      <c r="H205" s="82"/>
      <c r="I205" s="82"/>
      <c r="J205" s="77" t="str">
        <f>_xlfn.IFNA(IF(ISBLANK(B205), "",ROUND(Calc!O222, 1)), "")</f>
        <v/>
      </c>
      <c r="K205" s="77" t="str">
        <f t="shared" si="26"/>
        <v/>
      </c>
      <c r="L205" s="3" t="e">
        <f t="shared" si="24"/>
        <v>#VALUE!</v>
      </c>
      <c r="M205" s="3" t="e">
        <f t="shared" si="25"/>
        <v>#VALUE!</v>
      </c>
      <c r="N205" s="3" t="str">
        <f t="shared" si="27"/>
        <v/>
      </c>
      <c r="O205" s="3" t="str">
        <f t="shared" si="28"/>
        <v/>
      </c>
      <c r="P205" s="2" t="str">
        <f t="shared" si="29"/>
        <v/>
      </c>
      <c r="Q205" s="2" t="str">
        <f t="shared" si="30"/>
        <v/>
      </c>
      <c r="U205" s="1"/>
      <c r="V205" s="4" t="str">
        <f t="shared" si="31"/>
        <v/>
      </c>
      <c r="Y205" s="117" t="str">
        <f>IF(ISBLANK(W205), "", IF(W205&gt;X205, B205, C205))</f>
        <v/>
      </c>
    </row>
    <row r="206" spans="1:25" x14ac:dyDescent="0.45">
      <c r="A206" s="78">
        <f>Schedule!A223</f>
        <v>0</v>
      </c>
      <c r="B206" s="78" t="str">
        <f>IF(ISBLANK(Schedule!C223), "", Schedule!C223)</f>
        <v/>
      </c>
      <c r="C206" s="78" t="str">
        <f>IF(ISBLANK(Schedule!D223), "", Schedule!D223)</f>
        <v/>
      </c>
      <c r="D206" s="80"/>
      <c r="E206" s="79" t="str">
        <f>_xlfn.IFNA(IF(ISBLANK(B206),"",VLOOKUP(B206,Elo!$A$2:$C$1048576,MATCH("Current Elo",Elo!$A$1:$D$1,0),FALSE)), "")</f>
        <v/>
      </c>
      <c r="F206" s="79" t="str">
        <f>_xlfn.IFNA(IFERROR(IF(ISBLANK(C206),"",VLOOKUP(C206,Elo!$A$2:$C$1048576,MATCH("Current Elo",Elo!$A$1:$D$1,0),FALSE)), ""), "")</f>
        <v/>
      </c>
      <c r="G206" s="79" t="str">
        <f>_xlfn.IFNA(IF(ISBLANK(B206),"",IF(VLOOKUP(Games!B206,Schedule!$C$2:$G$1048576,MATCH("neutral_site",Schedule!$C$1:$G$1,0),FALSE),0,50)),"")</f>
        <v/>
      </c>
      <c r="H206" s="82"/>
      <c r="I206" s="82"/>
      <c r="J206" s="77" t="str">
        <f>_xlfn.IFNA(IF(ISBLANK(B206), "",ROUND(Calc!O223, 1)), "")</f>
        <v/>
      </c>
      <c r="K206" s="77" t="str">
        <f t="shared" si="26"/>
        <v/>
      </c>
      <c r="L206" s="3" t="e">
        <f t="shared" si="24"/>
        <v>#VALUE!</v>
      </c>
      <c r="M206" s="3" t="e">
        <f t="shared" si="25"/>
        <v>#VALUE!</v>
      </c>
      <c r="N206" s="3" t="str">
        <f t="shared" si="27"/>
        <v/>
      </c>
      <c r="O206" s="3" t="str">
        <f t="shared" si="28"/>
        <v/>
      </c>
      <c r="P206" s="2" t="str">
        <f t="shared" si="29"/>
        <v/>
      </c>
      <c r="Q206" s="2" t="str">
        <f t="shared" si="30"/>
        <v/>
      </c>
      <c r="U206" s="1"/>
      <c r="V206" s="4" t="str">
        <f t="shared" si="31"/>
        <v/>
      </c>
      <c r="Y206" s="117" t="str">
        <f>IF(ISBLANK(W206), "", IF(W206&gt;X206, B206, C206))</f>
        <v/>
      </c>
    </row>
    <row r="207" spans="1:25" x14ac:dyDescent="0.45">
      <c r="A207" s="78">
        <f>Schedule!A224</f>
        <v>0</v>
      </c>
      <c r="B207" s="78" t="str">
        <f>IF(ISBLANK(Schedule!C224), "", Schedule!C224)</f>
        <v/>
      </c>
      <c r="C207" s="78" t="str">
        <f>IF(ISBLANK(Schedule!D224), "", Schedule!D224)</f>
        <v/>
      </c>
      <c r="D207" s="80"/>
      <c r="E207" s="79" t="str">
        <f>_xlfn.IFNA(IF(ISBLANK(B207),"",VLOOKUP(B207,Elo!$A$2:$C$1048576,MATCH("Current Elo",Elo!$A$1:$D$1,0),FALSE)), "")</f>
        <v/>
      </c>
      <c r="F207" s="79" t="str">
        <f>_xlfn.IFNA(IFERROR(IF(ISBLANK(C207),"",VLOOKUP(C207,Elo!$A$2:$C$1048576,MATCH("Current Elo",Elo!$A$1:$D$1,0),FALSE)), ""), "")</f>
        <v/>
      </c>
      <c r="G207" s="79" t="str">
        <f>_xlfn.IFNA(IF(ISBLANK(B207),"",IF(VLOOKUP(Games!B207,Schedule!$C$2:$G$1048576,MATCH("neutral_site",Schedule!$C$1:$G$1,0),FALSE),0,50)),"")</f>
        <v/>
      </c>
      <c r="H207" s="82"/>
      <c r="I207" s="82"/>
      <c r="J207" s="77" t="str">
        <f>_xlfn.IFNA(IF(ISBLANK(B207), "",ROUND(Calc!O224, 1)), "")</f>
        <v/>
      </c>
      <c r="K207" s="77" t="str">
        <f t="shared" si="26"/>
        <v/>
      </c>
      <c r="L207" s="3" t="e">
        <f t="shared" si="24"/>
        <v>#VALUE!</v>
      </c>
      <c r="M207" s="3" t="e">
        <f t="shared" si="25"/>
        <v>#VALUE!</v>
      </c>
      <c r="N207" s="3" t="str">
        <f t="shared" si="27"/>
        <v/>
      </c>
      <c r="O207" s="3" t="str">
        <f t="shared" si="28"/>
        <v/>
      </c>
      <c r="P207" s="2" t="str">
        <f t="shared" si="29"/>
        <v/>
      </c>
      <c r="Q207" s="2" t="str">
        <f t="shared" si="30"/>
        <v/>
      </c>
      <c r="U207" s="1"/>
      <c r="V207" s="4" t="str">
        <f t="shared" si="31"/>
        <v/>
      </c>
      <c r="Y207" s="117" t="str">
        <f>IF(ISBLANK(W207), "", IF(W207&gt;X207, B207, C207))</f>
        <v/>
      </c>
    </row>
    <row r="208" spans="1:25" x14ac:dyDescent="0.45">
      <c r="A208" s="78">
        <f>Schedule!A225</f>
        <v>0</v>
      </c>
      <c r="B208" s="78" t="str">
        <f>IF(ISBLANK(Schedule!C225), "", Schedule!C225)</f>
        <v/>
      </c>
      <c r="C208" s="78" t="str">
        <f>IF(ISBLANK(Schedule!D225), "", Schedule!D225)</f>
        <v/>
      </c>
      <c r="D208" s="80"/>
      <c r="E208" s="79" t="str">
        <f>_xlfn.IFNA(IF(ISBLANK(B208),"",VLOOKUP(B208,Elo!$A$2:$C$1048576,MATCH("Current Elo",Elo!$A$1:$D$1,0),FALSE)), "")</f>
        <v/>
      </c>
      <c r="F208" s="79" t="str">
        <f>_xlfn.IFNA(IFERROR(IF(ISBLANK(C208),"",VLOOKUP(C208,Elo!$A$2:$C$1048576,MATCH("Current Elo",Elo!$A$1:$D$1,0),FALSE)), ""), "")</f>
        <v/>
      </c>
      <c r="G208" s="79" t="str">
        <f>_xlfn.IFNA(IF(ISBLANK(B208),"",IF(VLOOKUP(Games!B208,Schedule!$C$2:$G$1048576,MATCH("neutral_site",Schedule!$C$1:$G$1,0),FALSE),0,50)),"")</f>
        <v/>
      </c>
      <c r="H208" s="82"/>
      <c r="I208" s="82"/>
      <c r="J208" s="77" t="str">
        <f>_xlfn.IFNA(IF(ISBLANK(B208), "",ROUND(Calc!O225, 1)), "")</f>
        <v/>
      </c>
      <c r="K208" s="77" t="str">
        <f t="shared" si="26"/>
        <v/>
      </c>
      <c r="L208" s="3" t="e">
        <f t="shared" si="24"/>
        <v>#VALUE!</v>
      </c>
      <c r="M208" s="3" t="e">
        <f t="shared" si="25"/>
        <v>#VALUE!</v>
      </c>
      <c r="N208" s="3" t="str">
        <f t="shared" si="27"/>
        <v/>
      </c>
      <c r="O208" s="3" t="str">
        <f t="shared" si="28"/>
        <v/>
      </c>
      <c r="P208" s="2" t="str">
        <f t="shared" si="29"/>
        <v/>
      </c>
      <c r="Q208" s="2" t="str">
        <f t="shared" si="30"/>
        <v/>
      </c>
      <c r="U208" s="1"/>
      <c r="V208" s="4" t="str">
        <f t="shared" si="31"/>
        <v/>
      </c>
      <c r="Y208" s="117" t="str">
        <f>IF(ISBLANK(W208), "", IF(W208&gt;X208, B208, C208))</f>
        <v/>
      </c>
    </row>
    <row r="209" spans="1:25" x14ac:dyDescent="0.45">
      <c r="A209" s="78">
        <f>Schedule!A226</f>
        <v>0</v>
      </c>
      <c r="B209" s="78" t="str">
        <f>IF(ISBLANK(Schedule!C226), "", Schedule!C226)</f>
        <v/>
      </c>
      <c r="C209" s="78" t="str">
        <f>IF(ISBLANK(Schedule!D226), "", Schedule!D226)</f>
        <v/>
      </c>
      <c r="D209" s="80"/>
      <c r="E209" s="79" t="str">
        <f>_xlfn.IFNA(IF(ISBLANK(B209),"",VLOOKUP(B209,Elo!$A$2:$C$1048576,MATCH("Current Elo",Elo!$A$1:$D$1,0),FALSE)), "")</f>
        <v/>
      </c>
      <c r="F209" s="79" t="str">
        <f>_xlfn.IFNA(IFERROR(IF(ISBLANK(C209),"",VLOOKUP(C209,Elo!$A$2:$C$1048576,MATCH("Current Elo",Elo!$A$1:$D$1,0),FALSE)), ""), "")</f>
        <v/>
      </c>
      <c r="G209" s="79" t="str">
        <f>_xlfn.IFNA(IF(ISBLANK(B209),"",IF(VLOOKUP(Games!B209,Schedule!$C$2:$G$1048576,MATCH("neutral_site",Schedule!$C$1:$G$1,0),FALSE),0,50)),"")</f>
        <v/>
      </c>
      <c r="H209" s="82"/>
      <c r="I209" s="82"/>
      <c r="J209" s="77" t="str">
        <f>_xlfn.IFNA(IF(ISBLANK(B209), "",ROUND(Calc!O226, 1)), "")</f>
        <v/>
      </c>
      <c r="K209" s="77" t="str">
        <f t="shared" si="26"/>
        <v/>
      </c>
      <c r="L209" s="3" t="e">
        <f t="shared" si="24"/>
        <v>#VALUE!</v>
      </c>
      <c r="M209" s="3" t="e">
        <f t="shared" si="25"/>
        <v>#VALUE!</v>
      </c>
      <c r="N209" s="3" t="str">
        <f t="shared" si="27"/>
        <v/>
      </c>
      <c r="O209" s="3" t="str">
        <f t="shared" si="28"/>
        <v/>
      </c>
      <c r="P209" s="2" t="str">
        <f t="shared" si="29"/>
        <v/>
      </c>
      <c r="Q209" s="2" t="str">
        <f t="shared" si="30"/>
        <v/>
      </c>
      <c r="U209" s="1"/>
      <c r="V209" s="4" t="str">
        <f t="shared" si="31"/>
        <v/>
      </c>
      <c r="Y209" s="117" t="str">
        <f>IF(ISBLANK(W209), "", IF(W209&gt;X209, B209, C209))</f>
        <v/>
      </c>
    </row>
    <row r="210" spans="1:25" x14ac:dyDescent="0.45">
      <c r="A210" s="78">
        <f>Schedule!A227</f>
        <v>0</v>
      </c>
      <c r="B210" s="78" t="str">
        <f>IF(ISBLANK(Schedule!C227), "", Schedule!C227)</f>
        <v/>
      </c>
      <c r="C210" s="78" t="str">
        <f>IF(ISBLANK(Schedule!D227), "", Schedule!D227)</f>
        <v/>
      </c>
      <c r="D210" s="80"/>
      <c r="E210" s="79" t="str">
        <f>_xlfn.IFNA(IF(ISBLANK(B210),"",VLOOKUP(B210,Elo!$A$2:$C$1048576,MATCH("Current Elo",Elo!$A$1:$D$1,0),FALSE)), "")</f>
        <v/>
      </c>
      <c r="F210" s="79" t="str">
        <f>_xlfn.IFNA(IFERROR(IF(ISBLANK(C210),"",VLOOKUP(C210,Elo!$A$2:$C$1048576,MATCH("Current Elo",Elo!$A$1:$D$1,0),FALSE)), ""), "")</f>
        <v/>
      </c>
      <c r="G210" s="79" t="str">
        <f>_xlfn.IFNA(IF(ISBLANK(B210),"",IF(VLOOKUP(Games!B210,Schedule!$C$2:$G$1048576,MATCH("neutral_site",Schedule!$C$1:$G$1,0),FALSE),0,50)),"")</f>
        <v/>
      </c>
      <c r="H210" s="82"/>
      <c r="I210" s="82"/>
      <c r="J210" s="77" t="str">
        <f>_xlfn.IFNA(IF(ISBLANK(B210), "",ROUND(Calc!O227, 1)), "")</f>
        <v/>
      </c>
      <c r="K210" s="77" t="str">
        <f t="shared" si="26"/>
        <v/>
      </c>
      <c r="L210" s="3" t="e">
        <f t="shared" si="24"/>
        <v>#VALUE!</v>
      </c>
      <c r="M210" s="3" t="e">
        <f t="shared" si="25"/>
        <v>#VALUE!</v>
      </c>
      <c r="N210" s="3" t="str">
        <f t="shared" si="27"/>
        <v/>
      </c>
      <c r="O210" s="3" t="str">
        <f t="shared" si="28"/>
        <v/>
      </c>
      <c r="P210" s="2" t="str">
        <f t="shared" si="29"/>
        <v/>
      </c>
      <c r="Q210" s="2" t="str">
        <f t="shared" si="30"/>
        <v/>
      </c>
      <c r="U210" s="1"/>
      <c r="V210" s="4" t="str">
        <f t="shared" si="31"/>
        <v/>
      </c>
      <c r="Y210" s="117" t="str">
        <f>IF(ISBLANK(W210), "", IF(W210&gt;X210, B210, C210))</f>
        <v/>
      </c>
    </row>
    <row r="211" spans="1:25" x14ac:dyDescent="0.45">
      <c r="A211" s="78">
        <f>Schedule!A228</f>
        <v>0</v>
      </c>
      <c r="B211" s="78" t="str">
        <f>IF(ISBLANK(Schedule!C228), "", Schedule!C228)</f>
        <v/>
      </c>
      <c r="C211" s="78" t="str">
        <f>IF(ISBLANK(Schedule!D228), "", Schedule!D228)</f>
        <v/>
      </c>
      <c r="D211" s="80"/>
      <c r="E211" s="79" t="str">
        <f>_xlfn.IFNA(IF(ISBLANK(B211),"",VLOOKUP(B211,Elo!$A$2:$C$1048576,MATCH("Current Elo",Elo!$A$1:$D$1,0),FALSE)), "")</f>
        <v/>
      </c>
      <c r="F211" s="79" t="str">
        <f>_xlfn.IFNA(IFERROR(IF(ISBLANK(C211),"",VLOOKUP(C211,Elo!$A$2:$C$1048576,MATCH("Current Elo",Elo!$A$1:$D$1,0),FALSE)), ""), "")</f>
        <v/>
      </c>
      <c r="G211" s="79" t="str">
        <f>_xlfn.IFNA(IF(ISBLANK(B211),"",IF(VLOOKUP(Games!B211,Schedule!$C$2:$G$1048576,MATCH("neutral_site",Schedule!$C$1:$G$1,0),FALSE),0,50)),"")</f>
        <v/>
      </c>
      <c r="H211" s="82"/>
      <c r="I211" s="82"/>
      <c r="J211" s="77" t="str">
        <f>_xlfn.IFNA(IF(ISBLANK(B211), "",ROUND(Calc!O228, 1)), "")</f>
        <v/>
      </c>
      <c r="K211" s="77" t="str">
        <f t="shared" si="26"/>
        <v/>
      </c>
      <c r="L211" s="3" t="e">
        <f t="shared" si="24"/>
        <v>#VALUE!</v>
      </c>
      <c r="M211" s="3" t="e">
        <f t="shared" si="25"/>
        <v>#VALUE!</v>
      </c>
      <c r="N211" s="3" t="str">
        <f t="shared" si="27"/>
        <v/>
      </c>
      <c r="O211" s="3" t="str">
        <f t="shared" si="28"/>
        <v/>
      </c>
      <c r="P211" s="2" t="str">
        <f t="shared" si="29"/>
        <v/>
      </c>
      <c r="Q211" s="2" t="str">
        <f t="shared" si="30"/>
        <v/>
      </c>
      <c r="U211" s="1"/>
      <c r="V211" s="4" t="str">
        <f t="shared" si="31"/>
        <v/>
      </c>
      <c r="Y211" s="117" t="str">
        <f>IF(ISBLANK(W211), "", IF(W211&gt;X211, B211, C211))</f>
        <v/>
      </c>
    </row>
    <row r="212" spans="1:25" x14ac:dyDescent="0.45">
      <c r="A212" s="78">
        <f>Schedule!A229</f>
        <v>0</v>
      </c>
      <c r="B212" s="78" t="str">
        <f>IF(ISBLANK(Schedule!C229), "", Schedule!C229)</f>
        <v/>
      </c>
      <c r="C212" s="78" t="str">
        <f>IF(ISBLANK(Schedule!D229), "", Schedule!D229)</f>
        <v/>
      </c>
      <c r="D212" s="80"/>
      <c r="E212" s="79" t="str">
        <f>_xlfn.IFNA(IF(ISBLANK(B212),"",VLOOKUP(B212,Elo!$A$2:$C$1048576,MATCH("Current Elo",Elo!$A$1:$D$1,0),FALSE)), "")</f>
        <v/>
      </c>
      <c r="F212" s="79" t="str">
        <f>_xlfn.IFNA(IFERROR(IF(ISBLANK(C212),"",VLOOKUP(C212,Elo!$A$2:$C$1048576,MATCH("Current Elo",Elo!$A$1:$D$1,0),FALSE)), ""), "")</f>
        <v/>
      </c>
      <c r="G212" s="79" t="str">
        <f>_xlfn.IFNA(IF(ISBLANK(B212),"",IF(VLOOKUP(Games!B212,Schedule!$C$2:$G$1048576,MATCH("neutral_site",Schedule!$C$1:$G$1,0),FALSE),0,50)),"")</f>
        <v/>
      </c>
      <c r="H212" s="82"/>
      <c r="I212" s="82"/>
      <c r="J212" s="77" t="str">
        <f>_xlfn.IFNA(IF(ISBLANK(B212), "",ROUND(Calc!O229, 1)), "")</f>
        <v/>
      </c>
      <c r="K212" s="77" t="str">
        <f t="shared" si="26"/>
        <v/>
      </c>
      <c r="L212" s="3" t="e">
        <f t="shared" si="24"/>
        <v>#VALUE!</v>
      </c>
      <c r="M212" s="3" t="e">
        <f t="shared" si="25"/>
        <v>#VALUE!</v>
      </c>
      <c r="N212" s="3" t="str">
        <f t="shared" si="27"/>
        <v/>
      </c>
      <c r="O212" s="3" t="str">
        <f t="shared" si="28"/>
        <v/>
      </c>
      <c r="P212" s="2" t="str">
        <f t="shared" si="29"/>
        <v/>
      </c>
      <c r="Q212" s="2" t="str">
        <f t="shared" si="30"/>
        <v/>
      </c>
      <c r="U212" s="1"/>
      <c r="V212" s="4" t="str">
        <f t="shared" si="31"/>
        <v/>
      </c>
      <c r="Y212" s="117" t="str">
        <f>IF(ISBLANK(W212), "", IF(W212&gt;X212, B212, C212))</f>
        <v/>
      </c>
    </row>
    <row r="213" spans="1:25" x14ac:dyDescent="0.45">
      <c r="A213" s="78">
        <f>Schedule!A230</f>
        <v>0</v>
      </c>
      <c r="B213" s="78" t="str">
        <f>IF(ISBLANK(Schedule!C230), "", Schedule!C230)</f>
        <v/>
      </c>
      <c r="C213" s="78" t="str">
        <f>IF(ISBLANK(Schedule!D230), "", Schedule!D230)</f>
        <v/>
      </c>
      <c r="D213" s="80"/>
      <c r="E213" s="79" t="str">
        <f>_xlfn.IFNA(IF(ISBLANK(B213),"",VLOOKUP(B213,Elo!$A$2:$C$1048576,MATCH("Current Elo",Elo!$A$1:$D$1,0),FALSE)), "")</f>
        <v/>
      </c>
      <c r="F213" s="79" t="str">
        <f>_xlfn.IFNA(IFERROR(IF(ISBLANK(C213),"",VLOOKUP(C213,Elo!$A$2:$C$1048576,MATCH("Current Elo",Elo!$A$1:$D$1,0),FALSE)), ""), "")</f>
        <v/>
      </c>
      <c r="G213" s="79" t="str">
        <f>_xlfn.IFNA(IF(ISBLANK(B213),"",IF(VLOOKUP(Games!B213,Schedule!$C$2:$G$1048576,MATCH("neutral_site",Schedule!$C$1:$G$1,0),FALSE),0,50)),"")</f>
        <v/>
      </c>
      <c r="H213" s="82"/>
      <c r="I213" s="82"/>
      <c r="J213" s="77" t="str">
        <f>_xlfn.IFNA(IF(ISBLANK(B213), "",ROUND(Calc!O230, 1)), "")</f>
        <v/>
      </c>
      <c r="K213" s="77" t="str">
        <f t="shared" si="26"/>
        <v/>
      </c>
      <c r="L213" s="3" t="e">
        <f t="shared" si="24"/>
        <v>#VALUE!</v>
      </c>
      <c r="M213" s="3" t="e">
        <f t="shared" si="25"/>
        <v>#VALUE!</v>
      </c>
      <c r="N213" s="3" t="str">
        <f t="shared" si="27"/>
        <v/>
      </c>
      <c r="O213" s="3" t="str">
        <f t="shared" si="28"/>
        <v/>
      </c>
      <c r="P213" s="2" t="str">
        <f t="shared" si="29"/>
        <v/>
      </c>
      <c r="Q213" s="2" t="str">
        <f t="shared" si="30"/>
        <v/>
      </c>
      <c r="U213" s="1"/>
      <c r="V213" s="4" t="str">
        <f t="shared" si="31"/>
        <v/>
      </c>
      <c r="Y213" s="117" t="str">
        <f>IF(ISBLANK(W213), "", IF(W213&gt;X213, B213, C213))</f>
        <v/>
      </c>
    </row>
    <row r="214" spans="1:25" x14ac:dyDescent="0.45">
      <c r="A214" s="78">
        <f>Schedule!A231</f>
        <v>0</v>
      </c>
      <c r="B214" s="78" t="str">
        <f>IF(ISBLANK(Schedule!C231), "", Schedule!C231)</f>
        <v/>
      </c>
      <c r="C214" s="78" t="str">
        <f>IF(ISBLANK(Schedule!D231), "", Schedule!D231)</f>
        <v/>
      </c>
      <c r="D214" s="80"/>
      <c r="E214" s="79" t="str">
        <f>_xlfn.IFNA(IF(ISBLANK(B214),"",VLOOKUP(B214,Elo!$A$2:$C$1048576,MATCH("Current Elo",Elo!$A$1:$D$1,0),FALSE)), "")</f>
        <v/>
      </c>
      <c r="F214" s="79" t="str">
        <f>_xlfn.IFNA(IFERROR(IF(ISBLANK(C214),"",VLOOKUP(C214,Elo!$A$2:$C$1048576,MATCH("Current Elo",Elo!$A$1:$D$1,0),FALSE)), ""), "")</f>
        <v/>
      </c>
      <c r="G214" s="79" t="str">
        <f>_xlfn.IFNA(IF(ISBLANK(B214),"",IF(VLOOKUP(Games!B214,Schedule!$C$2:$G$1048576,MATCH("neutral_site",Schedule!$C$1:$G$1,0),FALSE),0,50)),"")</f>
        <v/>
      </c>
      <c r="H214" s="82"/>
      <c r="I214" s="82"/>
      <c r="J214" s="77" t="str">
        <f>_xlfn.IFNA(IF(ISBLANK(B214), "",ROUND(Calc!O231, 1)), "")</f>
        <v/>
      </c>
      <c r="K214" s="77" t="str">
        <f t="shared" si="26"/>
        <v/>
      </c>
      <c r="L214" s="3" t="e">
        <f t="shared" si="24"/>
        <v>#VALUE!</v>
      </c>
      <c r="M214" s="3" t="e">
        <f t="shared" si="25"/>
        <v>#VALUE!</v>
      </c>
      <c r="N214" s="3" t="str">
        <f t="shared" si="27"/>
        <v/>
      </c>
      <c r="O214" s="3" t="str">
        <f t="shared" si="28"/>
        <v/>
      </c>
      <c r="P214" s="2" t="str">
        <f t="shared" si="29"/>
        <v/>
      </c>
      <c r="Q214" s="2" t="str">
        <f t="shared" si="30"/>
        <v/>
      </c>
      <c r="U214" s="1"/>
      <c r="V214" s="4" t="str">
        <f t="shared" si="31"/>
        <v/>
      </c>
      <c r="Y214" s="117" t="str">
        <f>IF(ISBLANK(W214), "", IF(W214&gt;X214, B214, C214))</f>
        <v/>
      </c>
    </row>
    <row r="215" spans="1:25" x14ac:dyDescent="0.45">
      <c r="A215" s="78">
        <f>Schedule!A232</f>
        <v>0</v>
      </c>
      <c r="B215" s="78" t="str">
        <f>IF(ISBLANK(Schedule!C232), "", Schedule!C232)</f>
        <v/>
      </c>
      <c r="C215" s="78" t="str">
        <f>IF(ISBLANK(Schedule!D232), "", Schedule!D232)</f>
        <v/>
      </c>
      <c r="D215" s="80"/>
      <c r="E215" s="79" t="str">
        <f>_xlfn.IFNA(IF(ISBLANK(B215),"",VLOOKUP(B215,Elo!$A$2:$C$1048576,MATCH("Current Elo",Elo!$A$1:$D$1,0),FALSE)), "")</f>
        <v/>
      </c>
      <c r="F215" s="79" t="str">
        <f>_xlfn.IFNA(IFERROR(IF(ISBLANK(C215),"",VLOOKUP(C215,Elo!$A$2:$C$1048576,MATCH("Current Elo",Elo!$A$1:$D$1,0),FALSE)), ""), "")</f>
        <v/>
      </c>
      <c r="G215" s="79" t="str">
        <f>_xlfn.IFNA(IF(ISBLANK(B215),"",IF(VLOOKUP(Games!B215,Schedule!$C$2:$G$1048576,MATCH("neutral_site",Schedule!$C$1:$G$1,0),FALSE),0,50)),"")</f>
        <v/>
      </c>
      <c r="H215" s="82"/>
      <c r="I215" s="82"/>
      <c r="J215" s="77" t="str">
        <f>_xlfn.IFNA(IF(ISBLANK(B215), "",ROUND(Calc!O232, 1)), "")</f>
        <v/>
      </c>
      <c r="K215" s="77" t="str">
        <f t="shared" si="26"/>
        <v/>
      </c>
      <c r="L215" s="3" t="e">
        <f t="shared" si="24"/>
        <v>#VALUE!</v>
      </c>
      <c r="M215" s="3" t="e">
        <f t="shared" si="25"/>
        <v>#VALUE!</v>
      </c>
      <c r="N215" s="3" t="str">
        <f t="shared" si="27"/>
        <v/>
      </c>
      <c r="O215" s="3" t="str">
        <f t="shared" si="28"/>
        <v/>
      </c>
      <c r="P215" s="2" t="str">
        <f t="shared" si="29"/>
        <v/>
      </c>
      <c r="Q215" s="2" t="str">
        <f t="shared" si="30"/>
        <v/>
      </c>
      <c r="U215" s="1"/>
      <c r="V215" s="4" t="str">
        <f t="shared" si="31"/>
        <v/>
      </c>
      <c r="Y215" s="117" t="str">
        <f>IF(ISBLANK(W215), "", IF(W215&gt;X215, B215, C215))</f>
        <v/>
      </c>
    </row>
    <row r="216" spans="1:25" x14ac:dyDescent="0.45">
      <c r="A216" s="78">
        <f>Schedule!A233</f>
        <v>0</v>
      </c>
      <c r="B216" s="78" t="str">
        <f>IF(ISBLANK(Schedule!C233), "", Schedule!C233)</f>
        <v/>
      </c>
      <c r="C216" s="78" t="str">
        <f>IF(ISBLANK(Schedule!D233), "", Schedule!D233)</f>
        <v/>
      </c>
      <c r="D216" s="80"/>
      <c r="E216" s="79" t="str">
        <f>_xlfn.IFNA(IF(ISBLANK(B216),"",VLOOKUP(B216,Elo!$A$2:$C$1048576,MATCH("Current Elo",Elo!$A$1:$D$1,0),FALSE)), "")</f>
        <v/>
      </c>
      <c r="F216" s="79" t="str">
        <f>_xlfn.IFNA(IFERROR(IF(ISBLANK(C216),"",VLOOKUP(C216,Elo!$A$2:$C$1048576,MATCH("Current Elo",Elo!$A$1:$D$1,0),FALSE)), ""), "")</f>
        <v/>
      </c>
      <c r="G216" s="79" t="str">
        <f>_xlfn.IFNA(IF(ISBLANK(B216),"",IF(VLOOKUP(Games!B216,Schedule!$C$2:$G$1048576,MATCH("neutral_site",Schedule!$C$1:$G$1,0),FALSE),0,50)),"")</f>
        <v/>
      </c>
      <c r="H216" s="82"/>
      <c r="I216" s="82"/>
      <c r="J216" s="77" t="str">
        <f>_xlfn.IFNA(IF(ISBLANK(B216), "",ROUND(Calc!O233, 1)), "")</f>
        <v/>
      </c>
      <c r="K216" s="77" t="str">
        <f t="shared" si="26"/>
        <v/>
      </c>
      <c r="L216" s="3" t="e">
        <f t="shared" si="24"/>
        <v>#VALUE!</v>
      </c>
      <c r="M216" s="3" t="e">
        <f t="shared" si="25"/>
        <v>#VALUE!</v>
      </c>
      <c r="N216" s="3" t="str">
        <f t="shared" si="27"/>
        <v/>
      </c>
      <c r="O216" s="3" t="str">
        <f t="shared" si="28"/>
        <v/>
      </c>
      <c r="P216" s="2" t="str">
        <f t="shared" si="29"/>
        <v/>
      </c>
      <c r="Q216" s="2" t="str">
        <f t="shared" si="30"/>
        <v/>
      </c>
      <c r="U216" s="1"/>
      <c r="V216" s="4" t="str">
        <f t="shared" si="31"/>
        <v/>
      </c>
      <c r="Y216" s="117" t="str">
        <f>IF(ISBLANK(W216), "", IF(W216&gt;X216, B216, C216))</f>
        <v/>
      </c>
    </row>
    <row r="217" spans="1:25" x14ac:dyDescent="0.45">
      <c r="A217" s="78">
        <f>Schedule!A234</f>
        <v>0</v>
      </c>
      <c r="B217" s="78" t="str">
        <f>IF(ISBLANK(Schedule!C234), "", Schedule!C234)</f>
        <v/>
      </c>
      <c r="C217" s="78" t="str">
        <f>IF(ISBLANK(Schedule!D234), "", Schedule!D234)</f>
        <v/>
      </c>
      <c r="D217" s="80"/>
      <c r="E217" s="79" t="str">
        <f>_xlfn.IFNA(IF(ISBLANK(B217),"",VLOOKUP(B217,Elo!$A$2:$C$1048576,MATCH("Current Elo",Elo!$A$1:$D$1,0),FALSE)), "")</f>
        <v/>
      </c>
      <c r="F217" s="79" t="str">
        <f>_xlfn.IFNA(IFERROR(IF(ISBLANK(C217),"",VLOOKUP(C217,Elo!$A$2:$C$1048576,MATCH("Current Elo",Elo!$A$1:$D$1,0),FALSE)), ""), "")</f>
        <v/>
      </c>
      <c r="G217" s="79" t="str">
        <f>_xlfn.IFNA(IF(ISBLANK(B217),"",IF(VLOOKUP(Games!B217,Schedule!$C$2:$G$1048576,MATCH("neutral_site",Schedule!$C$1:$G$1,0),FALSE),0,50)),"")</f>
        <v/>
      </c>
      <c r="H217" s="82"/>
      <c r="I217" s="82"/>
      <c r="J217" s="77" t="str">
        <f>_xlfn.IFNA(IF(ISBLANK(B217), "",ROUND(Calc!O234, 1)), "")</f>
        <v/>
      </c>
      <c r="K217" s="77" t="str">
        <f t="shared" si="26"/>
        <v/>
      </c>
      <c r="L217" s="3" t="e">
        <f t="shared" si="24"/>
        <v>#VALUE!</v>
      </c>
      <c r="M217" s="3" t="e">
        <f t="shared" si="25"/>
        <v>#VALUE!</v>
      </c>
      <c r="N217" s="3" t="str">
        <f t="shared" si="27"/>
        <v/>
      </c>
      <c r="O217" s="3" t="str">
        <f t="shared" si="28"/>
        <v/>
      </c>
      <c r="P217" s="2" t="str">
        <f t="shared" si="29"/>
        <v/>
      </c>
      <c r="Q217" s="2" t="str">
        <f t="shared" si="30"/>
        <v/>
      </c>
      <c r="U217" s="1"/>
      <c r="V217" s="4" t="str">
        <f t="shared" si="31"/>
        <v/>
      </c>
      <c r="Y217" s="117" t="str">
        <f>IF(ISBLANK(W217), "", IF(W217&gt;X217, B217, C217))</f>
        <v/>
      </c>
    </row>
    <row r="218" spans="1:25" x14ac:dyDescent="0.45">
      <c r="A218" s="78">
        <f>Schedule!A235</f>
        <v>0</v>
      </c>
      <c r="B218" s="78" t="str">
        <f>IF(ISBLANK(Schedule!C235), "", Schedule!C235)</f>
        <v/>
      </c>
      <c r="C218" s="78" t="str">
        <f>IF(ISBLANK(Schedule!D235), "", Schedule!D235)</f>
        <v/>
      </c>
      <c r="D218" s="80"/>
      <c r="E218" s="79" t="str">
        <f>_xlfn.IFNA(IF(ISBLANK(B218),"",VLOOKUP(B218,Elo!$A$2:$C$1048576,MATCH("Current Elo",Elo!$A$1:$D$1,0),FALSE)), "")</f>
        <v/>
      </c>
      <c r="F218" s="79" t="str">
        <f>_xlfn.IFNA(IFERROR(IF(ISBLANK(C218),"",VLOOKUP(C218,Elo!$A$2:$C$1048576,MATCH("Current Elo",Elo!$A$1:$D$1,0),FALSE)), ""), "")</f>
        <v/>
      </c>
      <c r="G218" s="79" t="str">
        <f>_xlfn.IFNA(IF(ISBLANK(B218),"",IF(VLOOKUP(Games!B218,Schedule!$C$2:$G$1048576,MATCH("neutral_site",Schedule!$C$1:$G$1,0),FALSE),0,50)),"")</f>
        <v/>
      </c>
      <c r="H218" s="82"/>
      <c r="I218" s="82"/>
      <c r="J218" s="77" t="str">
        <f>_xlfn.IFNA(IF(ISBLANK(B218), "",ROUND(Calc!O235, 1)), "")</f>
        <v/>
      </c>
      <c r="K218" s="77" t="str">
        <f t="shared" si="26"/>
        <v/>
      </c>
      <c r="L218" s="3" t="e">
        <f t="shared" si="24"/>
        <v>#VALUE!</v>
      </c>
      <c r="M218" s="3" t="e">
        <f t="shared" si="25"/>
        <v>#VALUE!</v>
      </c>
      <c r="N218" s="3" t="str">
        <f t="shared" si="27"/>
        <v/>
      </c>
      <c r="O218" s="3" t="str">
        <f t="shared" si="28"/>
        <v/>
      </c>
      <c r="P218" s="2" t="str">
        <f t="shared" si="29"/>
        <v/>
      </c>
      <c r="Q218" s="2" t="str">
        <f t="shared" si="30"/>
        <v/>
      </c>
      <c r="U218" s="1"/>
      <c r="V218" s="4" t="str">
        <f t="shared" si="31"/>
        <v/>
      </c>
      <c r="Y218" s="117" t="str">
        <f>IF(ISBLANK(W218), "", IF(W218&gt;X218, B218, C218))</f>
        <v/>
      </c>
    </row>
    <row r="219" spans="1:25" x14ac:dyDescent="0.45">
      <c r="A219" s="78">
        <f>Schedule!A236</f>
        <v>0</v>
      </c>
      <c r="B219" s="78" t="str">
        <f>IF(ISBLANK(Schedule!C236), "", Schedule!C236)</f>
        <v/>
      </c>
      <c r="C219" s="78" t="str">
        <f>IF(ISBLANK(Schedule!D236), "", Schedule!D236)</f>
        <v/>
      </c>
      <c r="D219" s="80"/>
      <c r="E219" s="79" t="str">
        <f>_xlfn.IFNA(IF(ISBLANK(B219),"",VLOOKUP(B219,Elo!$A$2:$C$1048576,MATCH("Current Elo",Elo!$A$1:$D$1,0),FALSE)), "")</f>
        <v/>
      </c>
      <c r="F219" s="79" t="str">
        <f>_xlfn.IFNA(IFERROR(IF(ISBLANK(C219),"",VLOOKUP(C219,Elo!$A$2:$C$1048576,MATCH("Current Elo",Elo!$A$1:$D$1,0),FALSE)), ""), "")</f>
        <v/>
      </c>
      <c r="G219" s="79" t="str">
        <f>_xlfn.IFNA(IF(ISBLANK(B219),"",IF(VLOOKUP(Games!B219,Schedule!$C$2:$G$1048576,MATCH("neutral_site",Schedule!$C$1:$G$1,0),FALSE),0,50)),"")</f>
        <v/>
      </c>
      <c r="H219" s="82"/>
      <c r="I219" s="82"/>
      <c r="J219" s="77" t="str">
        <f>_xlfn.IFNA(IF(ISBLANK(B219), "",ROUND(Calc!O236, 1)), "")</f>
        <v/>
      </c>
      <c r="K219" s="77" t="str">
        <f t="shared" si="26"/>
        <v/>
      </c>
      <c r="L219" s="3" t="e">
        <f t="shared" si="24"/>
        <v>#VALUE!</v>
      </c>
      <c r="M219" s="3" t="e">
        <f t="shared" si="25"/>
        <v>#VALUE!</v>
      </c>
      <c r="N219" s="3" t="str">
        <f t="shared" si="27"/>
        <v/>
      </c>
      <c r="O219" s="3" t="str">
        <f t="shared" si="28"/>
        <v/>
      </c>
      <c r="P219" s="2" t="str">
        <f t="shared" si="29"/>
        <v/>
      </c>
      <c r="Q219" s="2" t="str">
        <f t="shared" si="30"/>
        <v/>
      </c>
      <c r="U219" s="1"/>
      <c r="V219" s="4" t="str">
        <f t="shared" si="31"/>
        <v/>
      </c>
      <c r="Y219" s="117" t="str">
        <f>IF(ISBLANK(W219), "", IF(W219&gt;X219, B219, C219))</f>
        <v/>
      </c>
    </row>
    <row r="220" spans="1:25" x14ac:dyDescent="0.45">
      <c r="A220" s="78">
        <f>Schedule!A237</f>
        <v>0</v>
      </c>
      <c r="B220" s="78" t="str">
        <f>IF(ISBLANK(Schedule!C237), "", Schedule!C237)</f>
        <v/>
      </c>
      <c r="C220" s="78" t="str">
        <f>IF(ISBLANK(Schedule!D237), "", Schedule!D237)</f>
        <v/>
      </c>
      <c r="D220" s="80"/>
      <c r="E220" s="79" t="str">
        <f>_xlfn.IFNA(IF(ISBLANK(B220),"",VLOOKUP(B220,Elo!$A$2:$C$1048576,MATCH("Current Elo",Elo!$A$1:$D$1,0),FALSE)), "")</f>
        <v/>
      </c>
      <c r="F220" s="79" t="str">
        <f>_xlfn.IFNA(IFERROR(IF(ISBLANK(C220),"",VLOOKUP(C220,Elo!$A$2:$C$1048576,MATCH("Current Elo",Elo!$A$1:$D$1,0),FALSE)), ""), "")</f>
        <v/>
      </c>
      <c r="G220" s="79" t="str">
        <f>_xlfn.IFNA(IF(ISBLANK(B220),"",IF(VLOOKUP(Games!B220,Schedule!$C$2:$G$1048576,MATCH("neutral_site",Schedule!$C$1:$G$1,0),FALSE),0,50)),"")</f>
        <v/>
      </c>
      <c r="H220" s="82"/>
      <c r="I220" s="82"/>
      <c r="J220" s="77" t="str">
        <f>_xlfn.IFNA(IF(ISBLANK(B220), "",ROUND(Calc!O237, 1)), "")</f>
        <v/>
      </c>
      <c r="K220" s="77" t="str">
        <f t="shared" si="26"/>
        <v/>
      </c>
      <c r="L220" s="3" t="e">
        <f t="shared" si="24"/>
        <v>#VALUE!</v>
      </c>
      <c r="M220" s="3" t="e">
        <f t="shared" si="25"/>
        <v>#VALUE!</v>
      </c>
      <c r="N220" s="3" t="str">
        <f t="shared" si="27"/>
        <v/>
      </c>
      <c r="O220" s="3" t="str">
        <f t="shared" si="28"/>
        <v/>
      </c>
      <c r="P220" s="2" t="str">
        <f t="shared" si="29"/>
        <v/>
      </c>
      <c r="Q220" s="2" t="str">
        <f t="shared" si="30"/>
        <v/>
      </c>
      <c r="U220" s="1"/>
      <c r="V220" s="4" t="str">
        <f t="shared" si="31"/>
        <v/>
      </c>
      <c r="Y220" s="117" t="str">
        <f>IF(ISBLANK(W220), "", IF(W220&gt;X220, B220, C220))</f>
        <v/>
      </c>
    </row>
    <row r="221" spans="1:25" x14ac:dyDescent="0.45">
      <c r="A221" s="78">
        <f>Schedule!A238</f>
        <v>0</v>
      </c>
      <c r="B221" s="78" t="str">
        <f>IF(ISBLANK(Schedule!C238), "", Schedule!C238)</f>
        <v/>
      </c>
      <c r="C221" s="78" t="str">
        <f>IF(ISBLANK(Schedule!D238), "", Schedule!D238)</f>
        <v/>
      </c>
      <c r="D221" s="80"/>
      <c r="E221" s="79" t="str">
        <f>_xlfn.IFNA(IF(ISBLANK(B221),"",VLOOKUP(B221,Elo!$A$2:$C$1048576,MATCH("Current Elo",Elo!$A$1:$D$1,0),FALSE)), "")</f>
        <v/>
      </c>
      <c r="F221" s="79" t="str">
        <f>_xlfn.IFNA(IFERROR(IF(ISBLANK(C221),"",VLOOKUP(C221,Elo!$A$2:$C$1048576,MATCH("Current Elo",Elo!$A$1:$D$1,0),FALSE)), ""), "")</f>
        <v/>
      </c>
      <c r="G221" s="79" t="str">
        <f>_xlfn.IFNA(IF(ISBLANK(B221),"",IF(VLOOKUP(Games!B221,Schedule!$C$2:$G$1048576,MATCH("neutral_site",Schedule!$C$1:$G$1,0),FALSE),0,50)),"")</f>
        <v/>
      </c>
      <c r="H221" s="82"/>
      <c r="I221" s="82"/>
      <c r="J221" s="77" t="str">
        <f>_xlfn.IFNA(IF(ISBLANK(B221), "",ROUND(Calc!O238, 1)), "")</f>
        <v/>
      </c>
      <c r="K221" s="77" t="str">
        <f t="shared" si="26"/>
        <v/>
      </c>
      <c r="L221" s="3" t="e">
        <f t="shared" si="24"/>
        <v>#VALUE!</v>
      </c>
      <c r="M221" s="3" t="e">
        <f t="shared" si="25"/>
        <v>#VALUE!</v>
      </c>
      <c r="N221" s="3" t="str">
        <f t="shared" si="27"/>
        <v/>
      </c>
      <c r="O221" s="3" t="str">
        <f t="shared" si="28"/>
        <v/>
      </c>
      <c r="P221" s="2" t="str">
        <f t="shared" si="29"/>
        <v/>
      </c>
      <c r="Q221" s="2" t="str">
        <f t="shared" si="30"/>
        <v/>
      </c>
      <c r="U221" s="1"/>
      <c r="V221" s="4" t="str">
        <f t="shared" si="31"/>
        <v/>
      </c>
      <c r="Y221" s="117" t="str">
        <f>IF(ISBLANK(W221), "", IF(W221&gt;X221, B221, C221))</f>
        <v/>
      </c>
    </row>
    <row r="222" spans="1:25" x14ac:dyDescent="0.45">
      <c r="A222" s="78">
        <f>Schedule!A239</f>
        <v>0</v>
      </c>
      <c r="B222" s="78" t="str">
        <f>IF(ISBLANK(Schedule!C239), "", Schedule!C239)</f>
        <v/>
      </c>
      <c r="C222" s="78" t="str">
        <f>IF(ISBLANK(Schedule!D239), "", Schedule!D239)</f>
        <v/>
      </c>
      <c r="D222" s="80"/>
      <c r="E222" s="79" t="str">
        <f>_xlfn.IFNA(IF(ISBLANK(B222),"",VLOOKUP(B222,Elo!$A$2:$C$1048576,MATCH("Current Elo",Elo!$A$1:$D$1,0),FALSE)), "")</f>
        <v/>
      </c>
      <c r="F222" s="79" t="str">
        <f>_xlfn.IFNA(IFERROR(IF(ISBLANK(C222),"",VLOOKUP(C222,Elo!$A$2:$C$1048576,MATCH("Current Elo",Elo!$A$1:$D$1,0),FALSE)), ""), "")</f>
        <v/>
      </c>
      <c r="G222" s="79" t="str">
        <f>_xlfn.IFNA(IF(ISBLANK(B222),"",IF(VLOOKUP(Games!B222,Schedule!$C$2:$G$1048576,MATCH("neutral_site",Schedule!$C$1:$G$1,0),FALSE),0,50)),"")</f>
        <v/>
      </c>
      <c r="H222" s="82"/>
      <c r="I222" s="82"/>
      <c r="J222" s="77" t="str">
        <f>_xlfn.IFNA(IF(ISBLANK(B222), "",ROUND(Calc!O239, 1)), "")</f>
        <v/>
      </c>
      <c r="K222" s="77" t="str">
        <f t="shared" si="26"/>
        <v/>
      </c>
      <c r="L222" s="3" t="e">
        <f t="shared" si="24"/>
        <v>#VALUE!</v>
      </c>
      <c r="M222" s="3" t="e">
        <f t="shared" si="25"/>
        <v>#VALUE!</v>
      </c>
      <c r="N222" s="3" t="str">
        <f t="shared" si="27"/>
        <v/>
      </c>
      <c r="O222" s="3" t="str">
        <f t="shared" si="28"/>
        <v/>
      </c>
      <c r="P222" s="2" t="str">
        <f t="shared" si="29"/>
        <v/>
      </c>
      <c r="Q222" s="2" t="str">
        <f t="shared" si="30"/>
        <v/>
      </c>
      <c r="U222" s="1"/>
      <c r="V222" s="4" t="str">
        <f t="shared" si="31"/>
        <v/>
      </c>
      <c r="Y222" s="117" t="str">
        <f>IF(ISBLANK(W222), "", IF(W222&gt;X222, B222, C222))</f>
        <v/>
      </c>
    </row>
    <row r="223" spans="1:25" x14ac:dyDescent="0.45">
      <c r="A223" s="78">
        <f>Schedule!A240</f>
        <v>0</v>
      </c>
      <c r="B223" s="78" t="str">
        <f>IF(ISBLANK(Schedule!C240), "", Schedule!C240)</f>
        <v/>
      </c>
      <c r="C223" s="78" t="str">
        <f>IF(ISBLANK(Schedule!D240), "", Schedule!D240)</f>
        <v/>
      </c>
      <c r="D223" s="80"/>
      <c r="E223" s="79" t="str">
        <f>_xlfn.IFNA(IF(ISBLANK(B223),"",VLOOKUP(B223,Elo!$A$2:$C$1048576,MATCH("Current Elo",Elo!$A$1:$D$1,0),FALSE)), "")</f>
        <v/>
      </c>
      <c r="F223" s="79" t="str">
        <f>_xlfn.IFNA(IFERROR(IF(ISBLANK(C223),"",VLOOKUP(C223,Elo!$A$2:$C$1048576,MATCH("Current Elo",Elo!$A$1:$D$1,0),FALSE)), ""), "")</f>
        <v/>
      </c>
      <c r="G223" s="79" t="str">
        <f>_xlfn.IFNA(IF(ISBLANK(B223),"",IF(VLOOKUP(Games!B223,Schedule!$C$2:$G$1048576,MATCH("neutral_site",Schedule!$C$1:$G$1,0),FALSE),0,50)),"")</f>
        <v/>
      </c>
      <c r="H223" s="82"/>
      <c r="I223" s="82"/>
      <c r="J223" s="77" t="str">
        <f>_xlfn.IFNA(IF(ISBLANK(B223), "",ROUND(Calc!O240, 1)), "")</f>
        <v/>
      </c>
      <c r="K223" s="77" t="str">
        <f t="shared" si="26"/>
        <v/>
      </c>
      <c r="L223" s="3" t="e">
        <f t="shared" si="24"/>
        <v>#VALUE!</v>
      </c>
      <c r="M223" s="3" t="e">
        <f t="shared" si="25"/>
        <v>#VALUE!</v>
      </c>
      <c r="N223" s="3" t="str">
        <f t="shared" si="27"/>
        <v/>
      </c>
      <c r="O223" s="3" t="str">
        <f t="shared" si="28"/>
        <v/>
      </c>
      <c r="P223" s="2" t="str">
        <f t="shared" si="29"/>
        <v/>
      </c>
      <c r="Q223" s="2" t="str">
        <f t="shared" si="30"/>
        <v/>
      </c>
      <c r="U223" s="1"/>
      <c r="V223" s="4" t="str">
        <f t="shared" si="31"/>
        <v/>
      </c>
      <c r="Y223" s="117" t="str">
        <f>IF(ISBLANK(W223), "", IF(W223&gt;X223, B223, C223))</f>
        <v/>
      </c>
    </row>
    <row r="224" spans="1:25" x14ac:dyDescent="0.45">
      <c r="A224" s="78">
        <f>Schedule!A241</f>
        <v>0</v>
      </c>
      <c r="B224" s="78" t="str">
        <f>IF(ISBLANK(Schedule!C241), "", Schedule!C241)</f>
        <v/>
      </c>
      <c r="C224" s="78" t="str">
        <f>IF(ISBLANK(Schedule!D241), "", Schedule!D241)</f>
        <v/>
      </c>
      <c r="D224" s="80"/>
      <c r="E224" s="79" t="str">
        <f>_xlfn.IFNA(IF(ISBLANK(B224),"",VLOOKUP(B224,Elo!$A$2:$C$1048576,MATCH("Current Elo",Elo!$A$1:$D$1,0),FALSE)), "")</f>
        <v/>
      </c>
      <c r="F224" s="79" t="str">
        <f>_xlfn.IFNA(IFERROR(IF(ISBLANK(C224),"",VLOOKUP(C224,Elo!$A$2:$C$1048576,MATCH("Current Elo",Elo!$A$1:$D$1,0),FALSE)), ""), "")</f>
        <v/>
      </c>
      <c r="G224" s="79" t="str">
        <f>_xlfn.IFNA(IF(ISBLANK(B224),"",IF(VLOOKUP(Games!B224,Schedule!$C$2:$G$1048576,MATCH("neutral_site",Schedule!$C$1:$G$1,0),FALSE),0,50)),"")</f>
        <v/>
      </c>
      <c r="H224" s="82"/>
      <c r="I224" s="82"/>
      <c r="J224" s="77" t="str">
        <f>_xlfn.IFNA(IF(ISBLANK(B224), "",ROUND(Calc!O241, 1)), "")</f>
        <v/>
      </c>
      <c r="K224" s="77" t="str">
        <f t="shared" si="26"/>
        <v/>
      </c>
      <c r="L224" s="3" t="e">
        <f t="shared" si="24"/>
        <v>#VALUE!</v>
      </c>
      <c r="M224" s="3" t="e">
        <f t="shared" si="25"/>
        <v>#VALUE!</v>
      </c>
      <c r="N224" s="3" t="str">
        <f t="shared" si="27"/>
        <v/>
      </c>
      <c r="O224" s="3" t="str">
        <f t="shared" si="28"/>
        <v/>
      </c>
      <c r="P224" s="2" t="str">
        <f t="shared" si="29"/>
        <v/>
      </c>
      <c r="Q224" s="2" t="str">
        <f t="shared" si="30"/>
        <v/>
      </c>
      <c r="U224" s="1"/>
      <c r="V224" s="4" t="str">
        <f t="shared" si="31"/>
        <v/>
      </c>
      <c r="Y224" s="117" t="str">
        <f>IF(ISBLANK(W224), "", IF(W224&gt;X224, B224, C224))</f>
        <v/>
      </c>
    </row>
    <row r="225" spans="1:25" x14ac:dyDescent="0.45">
      <c r="A225" s="78">
        <f>Schedule!A242</f>
        <v>0</v>
      </c>
      <c r="B225" s="78" t="str">
        <f>IF(ISBLANK(Schedule!C242), "", Schedule!C242)</f>
        <v/>
      </c>
      <c r="C225" s="78" t="str">
        <f>IF(ISBLANK(Schedule!D242), "", Schedule!D242)</f>
        <v/>
      </c>
      <c r="D225" s="80"/>
      <c r="E225" s="79" t="str">
        <f>_xlfn.IFNA(IF(ISBLANK(B225),"",VLOOKUP(B225,Elo!$A$2:$C$1048576,MATCH("Current Elo",Elo!$A$1:$D$1,0),FALSE)), "")</f>
        <v/>
      </c>
      <c r="F225" s="79" t="str">
        <f>_xlfn.IFNA(IFERROR(IF(ISBLANK(C225),"",VLOOKUP(C225,Elo!$A$2:$C$1048576,MATCH("Current Elo",Elo!$A$1:$D$1,0),FALSE)), ""), "")</f>
        <v/>
      </c>
      <c r="G225" s="79" t="str">
        <f>_xlfn.IFNA(IF(ISBLANK(B225),"",IF(VLOOKUP(Games!B225,Schedule!$C$2:$G$1048576,MATCH("neutral_site",Schedule!$C$1:$G$1,0),FALSE),0,50)),"")</f>
        <v/>
      </c>
      <c r="H225" s="82"/>
      <c r="I225" s="82"/>
      <c r="J225" s="77" t="str">
        <f>_xlfn.IFNA(IF(ISBLANK(B225), "",ROUND(Calc!O242, 1)), "")</f>
        <v/>
      </c>
      <c r="K225" s="77" t="str">
        <f t="shared" si="26"/>
        <v/>
      </c>
      <c r="L225" s="3" t="e">
        <f t="shared" si="24"/>
        <v>#VALUE!</v>
      </c>
      <c r="M225" s="3" t="e">
        <f t="shared" si="25"/>
        <v>#VALUE!</v>
      </c>
      <c r="N225" s="3" t="str">
        <f t="shared" si="27"/>
        <v/>
      </c>
      <c r="O225" s="3" t="str">
        <f t="shared" si="28"/>
        <v/>
      </c>
      <c r="P225" s="2" t="str">
        <f t="shared" si="29"/>
        <v/>
      </c>
      <c r="Q225" s="2" t="str">
        <f t="shared" si="30"/>
        <v/>
      </c>
      <c r="U225" s="1"/>
      <c r="V225" s="4" t="str">
        <f t="shared" si="31"/>
        <v/>
      </c>
      <c r="Y225" s="117" t="str">
        <f>IF(ISBLANK(W225), "", IF(W225&gt;X225, B225, C225))</f>
        <v/>
      </c>
    </row>
    <row r="226" spans="1:25" x14ac:dyDescent="0.45">
      <c r="A226" s="78">
        <f>Schedule!A243</f>
        <v>0</v>
      </c>
      <c r="B226" s="78" t="str">
        <f>IF(ISBLANK(Schedule!C243), "", Schedule!C243)</f>
        <v/>
      </c>
      <c r="C226" s="78" t="str">
        <f>IF(ISBLANK(Schedule!D243), "", Schedule!D243)</f>
        <v/>
      </c>
      <c r="D226" s="80"/>
      <c r="E226" s="79" t="str">
        <f>_xlfn.IFNA(IF(ISBLANK(B226),"",VLOOKUP(B226,Elo!$A$2:$C$1048576,MATCH("Current Elo",Elo!$A$1:$D$1,0),FALSE)), "")</f>
        <v/>
      </c>
      <c r="F226" s="79" t="str">
        <f>_xlfn.IFNA(IFERROR(IF(ISBLANK(C226),"",VLOOKUP(C226,Elo!$A$2:$C$1048576,MATCH("Current Elo",Elo!$A$1:$D$1,0),FALSE)), ""), "")</f>
        <v/>
      </c>
      <c r="G226" s="79" t="str">
        <f>_xlfn.IFNA(IF(ISBLANK(B226),"",IF(VLOOKUP(Games!B226,Schedule!$C$2:$G$1048576,MATCH("neutral_site",Schedule!$C$1:$G$1,0),FALSE),0,50)),"")</f>
        <v/>
      </c>
      <c r="H226" s="82"/>
      <c r="I226" s="82"/>
      <c r="J226" s="77" t="str">
        <f>_xlfn.IFNA(IF(ISBLANK(B226), "",ROUND(Calc!O243, 1)), "")</f>
        <v/>
      </c>
      <c r="K226" s="77" t="str">
        <f t="shared" si="26"/>
        <v/>
      </c>
      <c r="L226" s="3" t="e">
        <f t="shared" si="24"/>
        <v>#VALUE!</v>
      </c>
      <c r="M226" s="3" t="e">
        <f t="shared" si="25"/>
        <v>#VALUE!</v>
      </c>
      <c r="N226" s="3" t="str">
        <f t="shared" si="27"/>
        <v/>
      </c>
      <c r="O226" s="3" t="str">
        <f t="shared" si="28"/>
        <v/>
      </c>
      <c r="P226" s="2" t="str">
        <f t="shared" si="29"/>
        <v/>
      </c>
      <c r="Q226" s="2" t="str">
        <f t="shared" si="30"/>
        <v/>
      </c>
      <c r="U226" s="1"/>
      <c r="V226" s="4" t="str">
        <f t="shared" si="31"/>
        <v/>
      </c>
      <c r="Y226" s="117" t="str">
        <f>IF(ISBLANK(W226), "", IF(W226&gt;X226, B226, C226))</f>
        <v/>
      </c>
    </row>
    <row r="227" spans="1:25" x14ac:dyDescent="0.45">
      <c r="A227" s="78">
        <f>Schedule!A244</f>
        <v>0</v>
      </c>
      <c r="B227" s="78" t="str">
        <f>IF(ISBLANK(Schedule!C244), "", Schedule!C244)</f>
        <v/>
      </c>
      <c r="C227" s="78" t="str">
        <f>IF(ISBLANK(Schedule!D244), "", Schedule!D244)</f>
        <v/>
      </c>
      <c r="D227" s="80"/>
      <c r="E227" s="79" t="str">
        <f>_xlfn.IFNA(IF(ISBLANK(B227),"",VLOOKUP(B227,Elo!$A$2:$C$1048576,MATCH("Current Elo",Elo!$A$1:$D$1,0),FALSE)), "")</f>
        <v/>
      </c>
      <c r="F227" s="79" t="str">
        <f>_xlfn.IFNA(IFERROR(IF(ISBLANK(C227),"",VLOOKUP(C227,Elo!$A$2:$C$1048576,MATCH("Current Elo",Elo!$A$1:$D$1,0),FALSE)), ""), "")</f>
        <v/>
      </c>
      <c r="G227" s="79" t="str">
        <f>_xlfn.IFNA(IF(ISBLANK(B227),"",IF(VLOOKUP(Games!B227,Schedule!$C$2:$G$1048576,MATCH("neutral_site",Schedule!$C$1:$G$1,0),FALSE),0,50)),"")</f>
        <v/>
      </c>
      <c r="H227" s="82"/>
      <c r="I227" s="82"/>
      <c r="J227" s="77" t="str">
        <f>_xlfn.IFNA(IF(ISBLANK(B227), "",ROUND(Calc!O244, 1)), "")</f>
        <v/>
      </c>
      <c r="K227" s="77" t="str">
        <f t="shared" si="26"/>
        <v/>
      </c>
      <c r="L227" s="3" t="e">
        <f t="shared" si="24"/>
        <v>#VALUE!</v>
      </c>
      <c r="M227" s="3" t="e">
        <f t="shared" si="25"/>
        <v>#VALUE!</v>
      </c>
      <c r="N227" s="3" t="str">
        <f t="shared" si="27"/>
        <v/>
      </c>
      <c r="O227" s="3" t="str">
        <f t="shared" si="28"/>
        <v/>
      </c>
      <c r="P227" s="2" t="str">
        <f t="shared" si="29"/>
        <v/>
      </c>
      <c r="Q227" s="2" t="str">
        <f t="shared" si="30"/>
        <v/>
      </c>
      <c r="U227" s="1"/>
      <c r="V227" s="4" t="str">
        <f t="shared" si="31"/>
        <v/>
      </c>
      <c r="Y227" s="117" t="str">
        <f>IF(ISBLANK(W227), "", IF(W227&gt;X227, B227, C227))</f>
        <v/>
      </c>
    </row>
    <row r="228" spans="1:25" x14ac:dyDescent="0.45">
      <c r="A228" s="78">
        <f>Schedule!A245</f>
        <v>0</v>
      </c>
      <c r="B228" s="78" t="str">
        <f>IF(ISBLANK(Schedule!C245), "", Schedule!C245)</f>
        <v/>
      </c>
      <c r="C228" s="78" t="str">
        <f>IF(ISBLANK(Schedule!D245), "", Schedule!D245)</f>
        <v/>
      </c>
      <c r="D228" s="80"/>
      <c r="E228" s="79" t="str">
        <f>_xlfn.IFNA(IF(ISBLANK(B228),"",VLOOKUP(B228,Elo!$A$2:$C$1048576,MATCH("Current Elo",Elo!$A$1:$D$1,0),FALSE)), "")</f>
        <v/>
      </c>
      <c r="F228" s="79" t="str">
        <f>_xlfn.IFNA(IFERROR(IF(ISBLANK(C228),"",VLOOKUP(C228,Elo!$A$2:$C$1048576,MATCH("Current Elo",Elo!$A$1:$D$1,0),FALSE)), ""), "")</f>
        <v/>
      </c>
      <c r="G228" s="79" t="str">
        <f>_xlfn.IFNA(IF(ISBLANK(B228),"",IF(VLOOKUP(Games!B228,Schedule!$C$2:$G$1048576,MATCH("neutral_site",Schedule!$C$1:$G$1,0),FALSE),0,50)),"")</f>
        <v/>
      </c>
      <c r="H228" s="82"/>
      <c r="I228" s="82"/>
      <c r="J228" s="77" t="str">
        <f>_xlfn.IFNA(IF(ISBLANK(B228), "",ROUND(Calc!O245, 1)), "")</f>
        <v/>
      </c>
      <c r="K228" s="77" t="str">
        <f t="shared" si="26"/>
        <v/>
      </c>
      <c r="L228" s="3" t="e">
        <f t="shared" si="24"/>
        <v>#VALUE!</v>
      </c>
      <c r="M228" s="3" t="e">
        <f t="shared" si="25"/>
        <v>#VALUE!</v>
      </c>
      <c r="N228" s="3" t="str">
        <f t="shared" si="27"/>
        <v/>
      </c>
      <c r="O228" s="3" t="str">
        <f t="shared" si="28"/>
        <v/>
      </c>
      <c r="P228" s="2" t="str">
        <f t="shared" si="29"/>
        <v/>
      </c>
      <c r="Q228" s="2" t="str">
        <f t="shared" si="30"/>
        <v/>
      </c>
      <c r="U228" s="1"/>
      <c r="V228" s="4" t="str">
        <f t="shared" si="31"/>
        <v/>
      </c>
      <c r="Y228" s="117" t="str">
        <f>IF(ISBLANK(W228), "", IF(W228&gt;X228, B228, C228))</f>
        <v/>
      </c>
    </row>
    <row r="229" spans="1:25" x14ac:dyDescent="0.45">
      <c r="A229" s="78">
        <f>Schedule!A246</f>
        <v>0</v>
      </c>
      <c r="B229" s="78" t="str">
        <f>IF(ISBLANK(Schedule!C246), "", Schedule!C246)</f>
        <v/>
      </c>
      <c r="C229" s="78" t="str">
        <f>IF(ISBLANK(Schedule!D246), "", Schedule!D246)</f>
        <v/>
      </c>
      <c r="D229" s="80"/>
      <c r="E229" s="79" t="str">
        <f>_xlfn.IFNA(IF(ISBLANK(B229),"",VLOOKUP(B229,Elo!$A$2:$C$1048576,MATCH("Current Elo",Elo!$A$1:$D$1,0),FALSE)), "")</f>
        <v/>
      </c>
      <c r="F229" s="79" t="str">
        <f>_xlfn.IFNA(IFERROR(IF(ISBLANK(C229),"",VLOOKUP(C229,Elo!$A$2:$C$1048576,MATCH("Current Elo",Elo!$A$1:$D$1,0),FALSE)), ""), "")</f>
        <v/>
      </c>
      <c r="G229" s="79" t="str">
        <f>_xlfn.IFNA(IF(ISBLANK(B229),"",IF(VLOOKUP(Games!B229,Schedule!$C$2:$G$1048576,MATCH("neutral_site",Schedule!$C$1:$G$1,0),FALSE),0,50)),"")</f>
        <v/>
      </c>
      <c r="H229" s="82"/>
      <c r="I229" s="82"/>
      <c r="J229" s="77" t="str">
        <f>_xlfn.IFNA(IF(ISBLANK(B229), "",ROUND(Calc!O246, 1)), "")</f>
        <v/>
      </c>
      <c r="K229" s="77" t="str">
        <f t="shared" si="26"/>
        <v/>
      </c>
      <c r="L229" s="3" t="e">
        <f t="shared" si="24"/>
        <v>#VALUE!</v>
      </c>
      <c r="M229" s="3" t="e">
        <f t="shared" si="25"/>
        <v>#VALUE!</v>
      </c>
      <c r="N229" s="3" t="str">
        <f t="shared" si="27"/>
        <v/>
      </c>
      <c r="O229" s="3" t="str">
        <f t="shared" si="28"/>
        <v/>
      </c>
      <c r="P229" s="2" t="str">
        <f t="shared" si="29"/>
        <v/>
      </c>
      <c r="Q229" s="2" t="str">
        <f t="shared" si="30"/>
        <v/>
      </c>
      <c r="U229" s="1"/>
      <c r="V229" s="4" t="str">
        <f t="shared" si="31"/>
        <v/>
      </c>
      <c r="Y229" s="117" t="str">
        <f>IF(ISBLANK(W229), "", IF(W229&gt;X229, B229, C229))</f>
        <v/>
      </c>
    </row>
    <row r="230" spans="1:25" x14ac:dyDescent="0.45">
      <c r="A230" s="78">
        <f>Schedule!A247</f>
        <v>0</v>
      </c>
      <c r="B230" s="78" t="str">
        <f>IF(ISBLANK(Schedule!C247), "", Schedule!C247)</f>
        <v/>
      </c>
      <c r="C230" s="78" t="str">
        <f>IF(ISBLANK(Schedule!D247), "", Schedule!D247)</f>
        <v/>
      </c>
      <c r="D230" s="80"/>
      <c r="E230" s="79" t="str">
        <f>_xlfn.IFNA(IF(ISBLANK(B230),"",VLOOKUP(B230,Elo!$A$2:$C$1048576,MATCH("Current Elo",Elo!$A$1:$D$1,0),FALSE)), "")</f>
        <v/>
      </c>
      <c r="F230" s="79" t="str">
        <f>_xlfn.IFNA(IFERROR(IF(ISBLANK(C230),"",VLOOKUP(C230,Elo!$A$2:$C$1048576,MATCH("Current Elo",Elo!$A$1:$D$1,0),FALSE)), ""), "")</f>
        <v/>
      </c>
      <c r="G230" s="79" t="str">
        <f>_xlfn.IFNA(IF(ISBLANK(B230),"",IF(VLOOKUP(Games!B230,Schedule!$C$2:$G$1048576,MATCH("neutral_site",Schedule!$C$1:$G$1,0),FALSE),0,50)),"")</f>
        <v/>
      </c>
      <c r="H230" s="82"/>
      <c r="I230" s="82"/>
      <c r="J230" s="77" t="str">
        <f>_xlfn.IFNA(IF(ISBLANK(B230), "",ROUND(Calc!O247, 1)), "")</f>
        <v/>
      </c>
      <c r="K230" s="77" t="str">
        <f t="shared" si="26"/>
        <v/>
      </c>
      <c r="L230" s="3" t="e">
        <f t="shared" si="24"/>
        <v>#VALUE!</v>
      </c>
      <c r="M230" s="3" t="e">
        <f t="shared" si="25"/>
        <v>#VALUE!</v>
      </c>
      <c r="N230" s="3" t="str">
        <f t="shared" si="27"/>
        <v/>
      </c>
      <c r="O230" s="3" t="str">
        <f t="shared" si="28"/>
        <v/>
      </c>
      <c r="P230" s="2" t="str">
        <f t="shared" si="29"/>
        <v/>
      </c>
      <c r="Q230" s="2" t="str">
        <f t="shared" si="30"/>
        <v/>
      </c>
      <c r="U230" s="1"/>
      <c r="V230" s="4" t="str">
        <f t="shared" si="31"/>
        <v/>
      </c>
      <c r="Y230" s="117" t="str">
        <f>IF(ISBLANK(W230), "", IF(W230&gt;X230, B230, C230))</f>
        <v/>
      </c>
    </row>
    <row r="231" spans="1:25" x14ac:dyDescent="0.45">
      <c r="A231" s="78">
        <f>Schedule!A248</f>
        <v>0</v>
      </c>
      <c r="B231" s="78" t="str">
        <f>IF(ISBLANK(Schedule!C248), "", Schedule!C248)</f>
        <v/>
      </c>
      <c r="C231" s="78" t="str">
        <f>IF(ISBLANK(Schedule!D248), "", Schedule!D248)</f>
        <v/>
      </c>
      <c r="D231" s="80"/>
      <c r="E231" s="79" t="str">
        <f>_xlfn.IFNA(IF(ISBLANK(B231),"",VLOOKUP(B231,Elo!$A$2:$C$1048576,MATCH("Current Elo",Elo!$A$1:$D$1,0),FALSE)), "")</f>
        <v/>
      </c>
      <c r="F231" s="79" t="str">
        <f>_xlfn.IFNA(IFERROR(IF(ISBLANK(C231),"",VLOOKUP(C231,Elo!$A$2:$C$1048576,MATCH("Current Elo",Elo!$A$1:$D$1,0),FALSE)), ""), "")</f>
        <v/>
      </c>
      <c r="G231" s="79" t="str">
        <f>_xlfn.IFNA(IF(ISBLANK(B231),"",IF(VLOOKUP(Games!B231,Schedule!$C$2:$G$1048576,MATCH("neutral_site",Schedule!$C$1:$G$1,0),FALSE),0,50)),"")</f>
        <v/>
      </c>
      <c r="H231" s="82"/>
      <c r="I231" s="82"/>
      <c r="J231" s="77" t="str">
        <f>_xlfn.IFNA(IF(ISBLANK(B231), "",ROUND(Calc!O248, 1)), "")</f>
        <v/>
      </c>
      <c r="K231" s="77" t="str">
        <f t="shared" si="26"/>
        <v/>
      </c>
      <c r="L231" s="3" t="e">
        <f t="shared" si="24"/>
        <v>#VALUE!</v>
      </c>
      <c r="M231" s="3" t="e">
        <f t="shared" si="25"/>
        <v>#VALUE!</v>
      </c>
      <c r="N231" s="3" t="str">
        <f t="shared" si="27"/>
        <v/>
      </c>
      <c r="O231" s="3" t="str">
        <f t="shared" si="28"/>
        <v/>
      </c>
      <c r="P231" s="2" t="str">
        <f t="shared" si="29"/>
        <v/>
      </c>
      <c r="Q231" s="2" t="str">
        <f t="shared" si="30"/>
        <v/>
      </c>
      <c r="U231" s="1"/>
      <c r="V231" s="4" t="str">
        <f t="shared" si="31"/>
        <v/>
      </c>
      <c r="Y231" s="117" t="str">
        <f>IF(ISBLANK(W231), "", IF(W231&gt;X231, B231, C231))</f>
        <v/>
      </c>
    </row>
    <row r="232" spans="1:25" x14ac:dyDescent="0.45">
      <c r="A232" s="78">
        <f>Schedule!A249</f>
        <v>0</v>
      </c>
      <c r="B232" s="78" t="str">
        <f>IF(ISBLANK(Schedule!C249), "", Schedule!C249)</f>
        <v/>
      </c>
      <c r="C232" s="78" t="str">
        <f>IF(ISBLANK(Schedule!D249), "", Schedule!D249)</f>
        <v/>
      </c>
      <c r="D232" s="80"/>
      <c r="E232" s="79" t="str">
        <f>_xlfn.IFNA(IF(ISBLANK(B232),"",VLOOKUP(B232,Elo!$A$2:$C$1048576,MATCH("Current Elo",Elo!$A$1:$D$1,0),FALSE)), "")</f>
        <v/>
      </c>
      <c r="F232" s="79" t="str">
        <f>_xlfn.IFNA(IFERROR(IF(ISBLANK(C232),"",VLOOKUP(C232,Elo!$A$2:$C$1048576,MATCH("Current Elo",Elo!$A$1:$D$1,0),FALSE)), ""), "")</f>
        <v/>
      </c>
      <c r="G232" s="79" t="str">
        <f>_xlfn.IFNA(IF(ISBLANK(B232),"",IF(VLOOKUP(Games!B232,Schedule!$C$2:$G$1048576,MATCH("neutral_site",Schedule!$C$1:$G$1,0),FALSE),0,50)),"")</f>
        <v/>
      </c>
      <c r="H232" s="82"/>
      <c r="I232" s="82"/>
      <c r="J232" s="77" t="str">
        <f>_xlfn.IFNA(IF(ISBLANK(B232), "",ROUND(Calc!O249, 1)), "")</f>
        <v/>
      </c>
      <c r="K232" s="77" t="str">
        <f t="shared" si="26"/>
        <v/>
      </c>
      <c r="L232" s="3" t="e">
        <f t="shared" si="24"/>
        <v>#VALUE!</v>
      </c>
      <c r="M232" s="3" t="e">
        <f t="shared" si="25"/>
        <v>#VALUE!</v>
      </c>
      <c r="N232" s="3" t="str">
        <f t="shared" si="27"/>
        <v/>
      </c>
      <c r="O232" s="3" t="str">
        <f t="shared" si="28"/>
        <v/>
      </c>
      <c r="P232" s="2" t="str">
        <f t="shared" si="29"/>
        <v/>
      </c>
      <c r="Q232" s="2" t="str">
        <f t="shared" si="30"/>
        <v/>
      </c>
      <c r="U232" s="1"/>
      <c r="V232" s="4" t="str">
        <f t="shared" si="31"/>
        <v/>
      </c>
      <c r="Y232" s="117" t="str">
        <f>IF(ISBLANK(W232), "", IF(W232&gt;X232, B232, C232))</f>
        <v/>
      </c>
    </row>
    <row r="233" spans="1:25" x14ac:dyDescent="0.45">
      <c r="A233" s="78">
        <f>Schedule!A250</f>
        <v>0</v>
      </c>
      <c r="B233" s="78" t="str">
        <f>IF(ISBLANK(Schedule!C250), "", Schedule!C250)</f>
        <v/>
      </c>
      <c r="C233" s="78" t="str">
        <f>IF(ISBLANK(Schedule!D250), "", Schedule!D250)</f>
        <v/>
      </c>
      <c r="D233" s="80"/>
      <c r="E233" s="79" t="str">
        <f>_xlfn.IFNA(IF(ISBLANK(B233),"",VLOOKUP(B233,Elo!$A$2:$C$1048576,MATCH("Current Elo",Elo!$A$1:$D$1,0),FALSE)), "")</f>
        <v/>
      </c>
      <c r="F233" s="79" t="str">
        <f>_xlfn.IFNA(IFERROR(IF(ISBLANK(C233),"",VLOOKUP(C233,Elo!$A$2:$C$1048576,MATCH("Current Elo",Elo!$A$1:$D$1,0),FALSE)), ""), "")</f>
        <v/>
      </c>
      <c r="G233" s="79" t="str">
        <f>_xlfn.IFNA(IF(ISBLANK(B233),"",IF(VLOOKUP(Games!B233,Schedule!$C$2:$G$1048576,MATCH("neutral_site",Schedule!$C$1:$G$1,0),FALSE),0,50)),"")</f>
        <v/>
      </c>
      <c r="H233" s="82"/>
      <c r="I233" s="82"/>
      <c r="J233" s="77" t="str">
        <f>_xlfn.IFNA(IF(ISBLANK(B233), "",ROUND(Calc!O250, 1)), "")</f>
        <v/>
      </c>
      <c r="K233" s="77" t="str">
        <f t="shared" si="26"/>
        <v/>
      </c>
      <c r="L233" s="3" t="e">
        <f t="shared" si="24"/>
        <v>#VALUE!</v>
      </c>
      <c r="M233" s="3" t="e">
        <f t="shared" si="25"/>
        <v>#VALUE!</v>
      </c>
      <c r="N233" s="3" t="str">
        <f t="shared" si="27"/>
        <v/>
      </c>
      <c r="O233" s="3" t="str">
        <f t="shared" si="28"/>
        <v/>
      </c>
      <c r="P233" s="2" t="str">
        <f t="shared" si="29"/>
        <v/>
      </c>
      <c r="Q233" s="2" t="str">
        <f t="shared" si="30"/>
        <v/>
      </c>
      <c r="U233" s="1"/>
      <c r="V233" s="4" t="str">
        <f t="shared" si="31"/>
        <v/>
      </c>
      <c r="Y233" s="117" t="str">
        <f>IF(ISBLANK(W233), "", IF(W233&gt;X233, B233, C233))</f>
        <v/>
      </c>
    </row>
    <row r="234" spans="1:25" x14ac:dyDescent="0.45">
      <c r="A234" s="78">
        <f>Schedule!A251</f>
        <v>0</v>
      </c>
      <c r="B234" s="78" t="str">
        <f>IF(ISBLANK(Schedule!C251), "", Schedule!C251)</f>
        <v/>
      </c>
      <c r="C234" s="78" t="str">
        <f>IF(ISBLANK(Schedule!D251), "", Schedule!D251)</f>
        <v/>
      </c>
      <c r="D234" s="80"/>
      <c r="E234" s="79" t="str">
        <f>_xlfn.IFNA(IF(ISBLANK(B234),"",VLOOKUP(B234,Elo!$A$2:$C$1048576,MATCH("Current Elo",Elo!$A$1:$D$1,0),FALSE)), "")</f>
        <v/>
      </c>
      <c r="F234" s="79" t="str">
        <f>_xlfn.IFNA(IFERROR(IF(ISBLANK(C234),"",VLOOKUP(C234,Elo!$A$2:$C$1048576,MATCH("Current Elo",Elo!$A$1:$D$1,0),FALSE)), ""), "")</f>
        <v/>
      </c>
      <c r="G234" s="79" t="str">
        <f>_xlfn.IFNA(IF(ISBLANK(B234),"",IF(VLOOKUP(Games!B234,Schedule!$C$2:$G$1048576,MATCH("neutral_site",Schedule!$C$1:$G$1,0),FALSE),0,50)),"")</f>
        <v/>
      </c>
      <c r="H234" s="82"/>
      <c r="I234" s="82"/>
      <c r="J234" s="77" t="str">
        <f>_xlfn.IFNA(IF(ISBLANK(B234), "",ROUND(Calc!O251, 1)), "")</f>
        <v/>
      </c>
      <c r="K234" s="77" t="str">
        <f t="shared" si="26"/>
        <v/>
      </c>
      <c r="L234" s="3" t="e">
        <f t="shared" si="24"/>
        <v>#VALUE!</v>
      </c>
      <c r="M234" s="3" t="e">
        <f t="shared" si="25"/>
        <v>#VALUE!</v>
      </c>
      <c r="N234" s="3" t="str">
        <f t="shared" si="27"/>
        <v/>
      </c>
      <c r="O234" s="3" t="str">
        <f t="shared" si="28"/>
        <v/>
      </c>
      <c r="P234" s="2" t="str">
        <f t="shared" si="29"/>
        <v/>
      </c>
      <c r="Q234" s="2" t="str">
        <f t="shared" si="30"/>
        <v/>
      </c>
      <c r="U234" s="1"/>
      <c r="V234" s="4" t="str">
        <f t="shared" si="31"/>
        <v/>
      </c>
      <c r="Y234" s="117" t="str">
        <f>IF(ISBLANK(W234), "", IF(W234&gt;X234, B234, C234))</f>
        <v/>
      </c>
    </row>
    <row r="235" spans="1:25" x14ac:dyDescent="0.45">
      <c r="A235" s="78">
        <f>Schedule!A252</f>
        <v>0</v>
      </c>
      <c r="B235" s="78" t="str">
        <f>IF(ISBLANK(Schedule!C252), "", Schedule!C252)</f>
        <v/>
      </c>
      <c r="C235" s="78" t="str">
        <f>IF(ISBLANK(Schedule!D252), "", Schedule!D252)</f>
        <v/>
      </c>
      <c r="D235" s="80"/>
      <c r="E235" s="79" t="str">
        <f>_xlfn.IFNA(IF(ISBLANK(B235),"",VLOOKUP(B235,Elo!$A$2:$C$1048576,MATCH("Current Elo",Elo!$A$1:$D$1,0),FALSE)), "")</f>
        <v/>
      </c>
      <c r="F235" s="79" t="str">
        <f>_xlfn.IFNA(IFERROR(IF(ISBLANK(C235),"",VLOOKUP(C235,Elo!$A$2:$C$1048576,MATCH("Current Elo",Elo!$A$1:$D$1,0),FALSE)), ""), "")</f>
        <v/>
      </c>
      <c r="G235" s="79" t="str">
        <f>_xlfn.IFNA(IF(ISBLANK(B235),"",IF(VLOOKUP(Games!B235,Schedule!$C$2:$G$1048576,MATCH("neutral_site",Schedule!$C$1:$G$1,0),FALSE),0,50)),"")</f>
        <v/>
      </c>
      <c r="H235" s="82"/>
      <c r="I235" s="82"/>
      <c r="J235" s="77" t="str">
        <f>_xlfn.IFNA(IF(ISBLANK(B235), "",ROUND(Calc!O252, 1)), "")</f>
        <v/>
      </c>
      <c r="K235" s="77" t="str">
        <f t="shared" si="26"/>
        <v/>
      </c>
      <c r="L235" s="3" t="e">
        <f t="shared" si="24"/>
        <v>#VALUE!</v>
      </c>
      <c r="M235" s="3" t="e">
        <f t="shared" si="25"/>
        <v>#VALUE!</v>
      </c>
      <c r="N235" s="3" t="str">
        <f t="shared" si="27"/>
        <v/>
      </c>
      <c r="O235" s="3" t="str">
        <f t="shared" si="28"/>
        <v/>
      </c>
      <c r="P235" s="2" t="str">
        <f t="shared" si="29"/>
        <v/>
      </c>
      <c r="Q235" s="2" t="str">
        <f t="shared" si="30"/>
        <v/>
      </c>
      <c r="U235" s="1"/>
      <c r="V235" s="4" t="str">
        <f t="shared" si="31"/>
        <v/>
      </c>
      <c r="Y235" s="117" t="str">
        <f>IF(ISBLANK(W235), "", IF(W235&gt;X235, B235, C235))</f>
        <v/>
      </c>
    </row>
    <row r="236" spans="1:25" x14ac:dyDescent="0.45">
      <c r="A236" s="78">
        <f>Schedule!A253</f>
        <v>0</v>
      </c>
      <c r="B236" s="78" t="str">
        <f>IF(ISBLANK(Schedule!C253), "", Schedule!C253)</f>
        <v/>
      </c>
      <c r="C236" s="78" t="str">
        <f>IF(ISBLANK(Schedule!D253), "", Schedule!D253)</f>
        <v/>
      </c>
      <c r="D236" s="80"/>
      <c r="E236" s="79" t="str">
        <f>_xlfn.IFNA(IF(ISBLANK(B236),"",VLOOKUP(B236,Elo!$A$2:$C$1048576,MATCH("Current Elo",Elo!$A$1:$D$1,0),FALSE)), "")</f>
        <v/>
      </c>
      <c r="F236" s="79" t="str">
        <f>_xlfn.IFNA(IFERROR(IF(ISBLANK(C236),"",VLOOKUP(C236,Elo!$A$2:$C$1048576,MATCH("Current Elo",Elo!$A$1:$D$1,0),FALSE)), ""), "")</f>
        <v/>
      </c>
      <c r="G236" s="79" t="str">
        <f>_xlfn.IFNA(IF(ISBLANK(B236),"",IF(VLOOKUP(Games!B236,Schedule!$C$2:$G$1048576,MATCH("neutral_site",Schedule!$C$1:$G$1,0),FALSE),0,50)),"")</f>
        <v/>
      </c>
      <c r="H236" s="82"/>
      <c r="I236" s="82"/>
      <c r="J236" s="77" t="str">
        <f>_xlfn.IFNA(IF(ISBLANK(B236), "",ROUND(Calc!O253, 1)), "")</f>
        <v/>
      </c>
      <c r="K236" s="77" t="str">
        <f t="shared" si="26"/>
        <v/>
      </c>
      <c r="L236" s="3" t="e">
        <f t="shared" si="24"/>
        <v>#VALUE!</v>
      </c>
      <c r="M236" s="3" t="e">
        <f t="shared" si="25"/>
        <v>#VALUE!</v>
      </c>
      <c r="N236" s="3" t="str">
        <f t="shared" si="27"/>
        <v/>
      </c>
      <c r="O236" s="3" t="str">
        <f t="shared" si="28"/>
        <v/>
      </c>
      <c r="P236" s="2" t="str">
        <f t="shared" si="29"/>
        <v/>
      </c>
      <c r="Q236" s="2" t="str">
        <f t="shared" si="30"/>
        <v/>
      </c>
      <c r="U236" s="1"/>
      <c r="V236" s="4" t="str">
        <f t="shared" si="31"/>
        <v/>
      </c>
      <c r="Y236" s="117" t="str">
        <f>IF(ISBLANK(W236), "", IF(W236&gt;X236, B236, C236))</f>
        <v/>
      </c>
    </row>
    <row r="237" spans="1:25" x14ac:dyDescent="0.45">
      <c r="A237" s="78">
        <f>Schedule!A254</f>
        <v>0</v>
      </c>
      <c r="B237" s="78" t="str">
        <f>IF(ISBLANK(Schedule!C254), "", Schedule!C254)</f>
        <v/>
      </c>
      <c r="C237" s="78" t="str">
        <f>IF(ISBLANK(Schedule!D254), "", Schedule!D254)</f>
        <v/>
      </c>
      <c r="D237" s="80"/>
      <c r="E237" s="79" t="str">
        <f>_xlfn.IFNA(IF(ISBLANK(B237),"",VLOOKUP(B237,Elo!$A$2:$C$1048576,MATCH("Current Elo",Elo!$A$1:$D$1,0),FALSE)), "")</f>
        <v/>
      </c>
      <c r="F237" s="79" t="str">
        <f>_xlfn.IFNA(IFERROR(IF(ISBLANK(C237),"",VLOOKUP(C237,Elo!$A$2:$C$1048576,MATCH("Current Elo",Elo!$A$1:$D$1,0),FALSE)), ""), "")</f>
        <v/>
      </c>
      <c r="G237" s="79" t="str">
        <f>_xlfn.IFNA(IF(ISBLANK(B237),"",IF(VLOOKUP(Games!B237,Schedule!$C$2:$G$1048576,MATCH("neutral_site",Schedule!$C$1:$G$1,0),FALSE),0,50)),"")</f>
        <v/>
      </c>
      <c r="H237" s="82"/>
      <c r="I237" s="82"/>
      <c r="J237" s="77" t="str">
        <f>_xlfn.IFNA(IF(ISBLANK(B237), "",ROUND(Calc!O254, 1)), "")</f>
        <v/>
      </c>
      <c r="K237" s="77" t="str">
        <f t="shared" si="26"/>
        <v/>
      </c>
      <c r="L237" s="3" t="e">
        <f t="shared" si="24"/>
        <v>#VALUE!</v>
      </c>
      <c r="M237" s="3" t="e">
        <f t="shared" si="25"/>
        <v>#VALUE!</v>
      </c>
      <c r="N237" s="3" t="str">
        <f t="shared" si="27"/>
        <v/>
      </c>
      <c r="O237" s="3" t="str">
        <f t="shared" si="28"/>
        <v/>
      </c>
      <c r="P237" s="2" t="str">
        <f t="shared" si="29"/>
        <v/>
      </c>
      <c r="Q237" s="2" t="str">
        <f t="shared" si="30"/>
        <v/>
      </c>
      <c r="U237" s="1"/>
      <c r="V237" s="4" t="str">
        <f t="shared" si="31"/>
        <v/>
      </c>
      <c r="Y237" s="117" t="str">
        <f>IF(ISBLANK(W237), "", IF(W237&gt;X237, B237, C237))</f>
        <v/>
      </c>
    </row>
    <row r="238" spans="1:25" x14ac:dyDescent="0.45">
      <c r="A238" s="78">
        <f>Schedule!A255</f>
        <v>0</v>
      </c>
      <c r="B238" s="78" t="str">
        <f>IF(ISBLANK(Schedule!C255), "", Schedule!C255)</f>
        <v/>
      </c>
      <c r="C238" s="78" t="str">
        <f>IF(ISBLANK(Schedule!D255), "", Schedule!D255)</f>
        <v/>
      </c>
      <c r="D238" s="80"/>
      <c r="E238" s="79" t="str">
        <f>_xlfn.IFNA(IF(ISBLANK(B238),"",VLOOKUP(B238,Elo!$A$2:$C$1048576,MATCH("Current Elo",Elo!$A$1:$D$1,0),FALSE)), "")</f>
        <v/>
      </c>
      <c r="F238" s="79" t="str">
        <f>_xlfn.IFNA(IFERROR(IF(ISBLANK(C238),"",VLOOKUP(C238,Elo!$A$2:$C$1048576,MATCH("Current Elo",Elo!$A$1:$D$1,0),FALSE)), ""), "")</f>
        <v/>
      </c>
      <c r="G238" s="79" t="str">
        <f>_xlfn.IFNA(IF(ISBLANK(B238),"",IF(VLOOKUP(Games!B238,Schedule!$C$2:$G$1048576,MATCH("neutral_site",Schedule!$C$1:$G$1,0),FALSE),0,50)),"")</f>
        <v/>
      </c>
      <c r="H238" s="82"/>
      <c r="I238" s="82"/>
      <c r="J238" s="77" t="str">
        <f>_xlfn.IFNA(IF(ISBLANK(B238), "",ROUND(Calc!O255, 1)), "")</f>
        <v/>
      </c>
      <c r="K238" s="77" t="str">
        <f t="shared" si="26"/>
        <v/>
      </c>
      <c r="L238" s="3" t="e">
        <f t="shared" si="24"/>
        <v>#VALUE!</v>
      </c>
      <c r="M238" s="3" t="e">
        <f t="shared" si="25"/>
        <v>#VALUE!</v>
      </c>
      <c r="N238" s="3" t="str">
        <f t="shared" si="27"/>
        <v/>
      </c>
      <c r="O238" s="3" t="str">
        <f t="shared" si="28"/>
        <v/>
      </c>
      <c r="P238" s="2" t="str">
        <f t="shared" si="29"/>
        <v/>
      </c>
      <c r="Q238" s="2" t="str">
        <f t="shared" si="30"/>
        <v/>
      </c>
      <c r="U238" s="1"/>
      <c r="V238" s="4" t="str">
        <f t="shared" si="31"/>
        <v/>
      </c>
      <c r="Y238" s="117" t="str">
        <f>IF(ISBLANK(W238), "", IF(W238&gt;X238, B238, C238))</f>
        <v/>
      </c>
    </row>
    <row r="239" spans="1:25" x14ac:dyDescent="0.45">
      <c r="A239" s="78">
        <f>Schedule!A256</f>
        <v>0</v>
      </c>
      <c r="B239" s="78" t="str">
        <f>IF(ISBLANK(Schedule!C256), "", Schedule!C256)</f>
        <v/>
      </c>
      <c r="C239" s="78" t="str">
        <f>IF(ISBLANK(Schedule!D256), "", Schedule!D256)</f>
        <v/>
      </c>
      <c r="D239" s="80"/>
      <c r="E239" s="79" t="str">
        <f>_xlfn.IFNA(IF(ISBLANK(B239),"",VLOOKUP(B239,Elo!$A$2:$C$1048576,MATCH("Current Elo",Elo!$A$1:$D$1,0),FALSE)), "")</f>
        <v/>
      </c>
      <c r="F239" s="79" t="str">
        <f>_xlfn.IFNA(IFERROR(IF(ISBLANK(C239),"",VLOOKUP(C239,Elo!$A$2:$C$1048576,MATCH("Current Elo",Elo!$A$1:$D$1,0),FALSE)), ""), "")</f>
        <v/>
      </c>
      <c r="G239" s="79" t="str">
        <f>_xlfn.IFNA(IF(ISBLANK(B239),"",IF(VLOOKUP(Games!B239,Schedule!$C$2:$G$1048576,MATCH("neutral_site",Schedule!$C$1:$G$1,0),FALSE),0,50)),"")</f>
        <v/>
      </c>
      <c r="H239" s="82"/>
      <c r="I239" s="82"/>
      <c r="J239" s="77" t="str">
        <f>_xlfn.IFNA(IF(ISBLANK(B239), "",ROUND(Calc!O256, 1)), "")</f>
        <v/>
      </c>
      <c r="K239" s="77" t="str">
        <f t="shared" si="26"/>
        <v/>
      </c>
      <c r="L239" s="3" t="e">
        <f t="shared" si="24"/>
        <v>#VALUE!</v>
      </c>
      <c r="M239" s="3" t="e">
        <f t="shared" si="25"/>
        <v>#VALUE!</v>
      </c>
      <c r="N239" s="3" t="str">
        <f t="shared" si="27"/>
        <v/>
      </c>
      <c r="O239" s="3" t="str">
        <f t="shared" si="28"/>
        <v/>
      </c>
      <c r="P239" s="2" t="str">
        <f t="shared" si="29"/>
        <v/>
      </c>
      <c r="Q239" s="2" t="str">
        <f t="shared" si="30"/>
        <v/>
      </c>
      <c r="U239" s="1"/>
      <c r="V239" s="4" t="str">
        <f t="shared" si="31"/>
        <v/>
      </c>
      <c r="Y239" s="117" t="str">
        <f>IF(ISBLANK(W239), "", IF(W239&gt;X239, B239, C239))</f>
        <v/>
      </c>
    </row>
    <row r="240" spans="1:25" x14ac:dyDescent="0.45">
      <c r="A240" s="78">
        <f>Schedule!A257</f>
        <v>0</v>
      </c>
      <c r="B240" s="78" t="str">
        <f>IF(ISBLANK(Schedule!C257), "", Schedule!C257)</f>
        <v/>
      </c>
      <c r="C240" s="78" t="str">
        <f>IF(ISBLANK(Schedule!D257), "", Schedule!D257)</f>
        <v/>
      </c>
      <c r="D240" s="80"/>
      <c r="E240" s="79" t="str">
        <f>_xlfn.IFNA(IF(ISBLANK(B240),"",VLOOKUP(B240,Elo!$A$2:$C$1048576,MATCH("Current Elo",Elo!$A$1:$D$1,0),FALSE)), "")</f>
        <v/>
      </c>
      <c r="F240" s="79" t="str">
        <f>_xlfn.IFNA(IFERROR(IF(ISBLANK(C240),"",VLOOKUP(C240,Elo!$A$2:$C$1048576,MATCH("Current Elo",Elo!$A$1:$D$1,0),FALSE)), ""), "")</f>
        <v/>
      </c>
      <c r="G240" s="79" t="str">
        <f>_xlfn.IFNA(IF(ISBLANK(B240),"",IF(VLOOKUP(Games!B240,Schedule!$C$2:$G$1048576,MATCH("neutral_site",Schedule!$C$1:$G$1,0),FALSE),0,50)),"")</f>
        <v/>
      </c>
      <c r="H240" s="82"/>
      <c r="I240" s="82"/>
      <c r="J240" s="77" t="str">
        <f>_xlfn.IFNA(IF(ISBLANK(B240), "",ROUND(Calc!O257, 1)), "")</f>
        <v/>
      </c>
      <c r="K240" s="77" t="str">
        <f t="shared" si="26"/>
        <v/>
      </c>
      <c r="L240" s="3" t="e">
        <f t="shared" si="24"/>
        <v>#VALUE!</v>
      </c>
      <c r="M240" s="3" t="e">
        <f t="shared" si="25"/>
        <v>#VALUE!</v>
      </c>
      <c r="N240" s="3" t="str">
        <f t="shared" si="27"/>
        <v/>
      </c>
      <c r="O240" s="3" t="str">
        <f t="shared" si="28"/>
        <v/>
      </c>
      <c r="P240" s="2" t="str">
        <f t="shared" si="29"/>
        <v/>
      </c>
      <c r="Q240" s="2" t="str">
        <f t="shared" si="30"/>
        <v/>
      </c>
      <c r="U240" s="1"/>
      <c r="V240" s="4" t="str">
        <f t="shared" si="31"/>
        <v/>
      </c>
      <c r="Y240" s="117" t="str">
        <f>IF(ISBLANK(W240), "", IF(W240&gt;X240, B240, C240))</f>
        <v/>
      </c>
    </row>
    <row r="241" spans="1:25" x14ac:dyDescent="0.45">
      <c r="A241" s="78">
        <f>Schedule!A258</f>
        <v>0</v>
      </c>
      <c r="B241" s="78" t="str">
        <f>IF(ISBLANK(Schedule!C258), "", Schedule!C258)</f>
        <v/>
      </c>
      <c r="C241" s="78" t="str">
        <f>IF(ISBLANK(Schedule!D258), "", Schedule!D258)</f>
        <v/>
      </c>
      <c r="D241" s="80"/>
      <c r="E241" s="79" t="str">
        <f>_xlfn.IFNA(IF(ISBLANK(B241),"",VLOOKUP(B241,Elo!$A$2:$C$1048576,MATCH("Current Elo",Elo!$A$1:$D$1,0),FALSE)), "")</f>
        <v/>
      </c>
      <c r="F241" s="79" t="str">
        <f>_xlfn.IFNA(IFERROR(IF(ISBLANK(C241),"",VLOOKUP(C241,Elo!$A$2:$C$1048576,MATCH("Current Elo",Elo!$A$1:$D$1,0),FALSE)), ""), "")</f>
        <v/>
      </c>
      <c r="G241" s="79" t="str">
        <f>_xlfn.IFNA(IF(ISBLANK(B241),"",IF(VLOOKUP(Games!B241,Schedule!$C$2:$G$1048576,MATCH("neutral_site",Schedule!$C$1:$G$1,0),FALSE),0,50)),"")</f>
        <v/>
      </c>
      <c r="H241" s="82"/>
      <c r="I241" s="82"/>
      <c r="J241" s="77" t="str">
        <f>_xlfn.IFNA(IF(ISBLANK(B241), "",ROUND(Calc!O258, 1)), "")</f>
        <v/>
      </c>
      <c r="K241" s="77" t="str">
        <f t="shared" si="26"/>
        <v/>
      </c>
      <c r="L241" s="3" t="e">
        <f t="shared" ref="L241:L304" si="32">IF(ISBLANK(B241), "",1/(1+10^((((F241+I241)-(E241+G241+H241))/400))))</f>
        <v>#VALUE!</v>
      </c>
      <c r="M241" s="3" t="e">
        <f t="shared" ref="M241:M304" si="33">IF(ISBLANK(C241), "", 1/(1+10^(((E241+G241+H241)-(F241+I241))/400)))</f>
        <v>#VALUE!</v>
      </c>
      <c r="N241" s="3" t="str">
        <f t="shared" si="27"/>
        <v/>
      </c>
      <c r="O241" s="3" t="str">
        <f t="shared" si="28"/>
        <v/>
      </c>
      <c r="P241" s="2" t="str">
        <f t="shared" si="29"/>
        <v/>
      </c>
      <c r="Q241" s="2" t="str">
        <f t="shared" si="30"/>
        <v/>
      </c>
      <c r="U241" s="1"/>
      <c r="V241" s="4" t="str">
        <f t="shared" si="31"/>
        <v/>
      </c>
      <c r="Y241" s="117" t="str">
        <f>IF(ISBLANK(W241), "", IF(W241&gt;X241, B241, C241))</f>
        <v/>
      </c>
    </row>
    <row r="242" spans="1:25" x14ac:dyDescent="0.45">
      <c r="A242" s="78">
        <f>Schedule!A259</f>
        <v>0</v>
      </c>
      <c r="B242" s="78" t="str">
        <f>IF(ISBLANK(Schedule!C259), "", Schedule!C259)</f>
        <v/>
      </c>
      <c r="C242" s="78" t="str">
        <f>IF(ISBLANK(Schedule!D259), "", Schedule!D259)</f>
        <v/>
      </c>
      <c r="D242" s="80"/>
      <c r="E242" s="79" t="str">
        <f>_xlfn.IFNA(IF(ISBLANK(B242),"",VLOOKUP(B242,Elo!$A$2:$C$1048576,MATCH("Current Elo",Elo!$A$1:$D$1,0),FALSE)), "")</f>
        <v/>
      </c>
      <c r="F242" s="79" t="str">
        <f>_xlfn.IFNA(IFERROR(IF(ISBLANK(C242),"",VLOOKUP(C242,Elo!$A$2:$C$1048576,MATCH("Current Elo",Elo!$A$1:$D$1,0),FALSE)), ""), "")</f>
        <v/>
      </c>
      <c r="G242" s="79" t="str">
        <f>_xlfn.IFNA(IF(ISBLANK(B242),"",IF(VLOOKUP(Games!B242,Schedule!$C$2:$G$1048576,MATCH("neutral_site",Schedule!$C$1:$G$1,0),FALSE),0,50)),"")</f>
        <v/>
      </c>
      <c r="H242" s="82"/>
      <c r="I242" s="82"/>
      <c r="J242" s="77" t="str">
        <f>_xlfn.IFNA(IF(ISBLANK(B242), "",ROUND(Calc!O259, 1)), "")</f>
        <v/>
      </c>
      <c r="K242" s="77" t="str">
        <f t="shared" ref="K242:K305" si="34">IF(OR(ISBLANK(B242), N242=""), "",IF(J242&gt;0,C242,B242))</f>
        <v/>
      </c>
      <c r="L242" s="3" t="e">
        <f t="shared" si="32"/>
        <v>#VALUE!</v>
      </c>
      <c r="M242" s="3" t="e">
        <f t="shared" si="33"/>
        <v>#VALUE!</v>
      </c>
      <c r="N242" s="3" t="str">
        <f t="shared" ref="N242:N305" si="35">IFERROR(IF(ISBLANK(B242), "", IF(L242&gt;M242, B242, C242)), "")</f>
        <v/>
      </c>
      <c r="O242" s="3" t="str">
        <f t="shared" ref="O242:O305" si="36">IFERROR(IF(ISBLANK(B242), "", IF(L242&gt;M242, L242, M242)),"")</f>
        <v/>
      </c>
      <c r="P242" s="2" t="str">
        <f t="shared" ref="P242:P305" si="37">IF(OR(ISBLANK(B242), ISBLANK(D242)),"",IF(J242&lt;D242, "Y","N"))</f>
        <v/>
      </c>
      <c r="Q242" s="2" t="str">
        <f t="shared" ref="Q242:Q305" si="38">IF(OR(ISBLANK(B242),ISBLANK(D242)),"",IF(AND(D242&lt;0,K242&lt;&gt;B242),"Y",IF(AND(B242=K242,J242&lt;D242),"Y","N")))</f>
        <v/>
      </c>
      <c r="U242" s="1"/>
      <c r="V242" s="4" t="str">
        <f t="shared" ref="V242:V305" si="39">IF(ISBLANK(T242), "", D242)</f>
        <v/>
      </c>
      <c r="Y242" s="117" t="str">
        <f>IF(ISBLANK(W242), "", IF(W242&gt;X242, B242, C242))</f>
        <v/>
      </c>
    </row>
    <row r="243" spans="1:25" x14ac:dyDescent="0.45">
      <c r="A243" s="78">
        <f>Schedule!A260</f>
        <v>0</v>
      </c>
      <c r="B243" s="78" t="str">
        <f>IF(ISBLANK(Schedule!C260), "", Schedule!C260)</f>
        <v/>
      </c>
      <c r="C243" s="78" t="str">
        <f>IF(ISBLANK(Schedule!D260), "", Schedule!D260)</f>
        <v/>
      </c>
      <c r="D243" s="80"/>
      <c r="E243" s="79" t="str">
        <f>_xlfn.IFNA(IF(ISBLANK(B243),"",VLOOKUP(B243,Elo!$A$2:$C$1048576,MATCH("Current Elo",Elo!$A$1:$D$1,0),FALSE)), "")</f>
        <v/>
      </c>
      <c r="F243" s="79" t="str">
        <f>_xlfn.IFNA(IFERROR(IF(ISBLANK(C243),"",VLOOKUP(C243,Elo!$A$2:$C$1048576,MATCH("Current Elo",Elo!$A$1:$D$1,0),FALSE)), ""), "")</f>
        <v/>
      </c>
      <c r="G243" s="79" t="str">
        <f>_xlfn.IFNA(IF(ISBLANK(B243),"",IF(VLOOKUP(Games!B243,Schedule!$C$2:$G$1048576,MATCH("neutral_site",Schedule!$C$1:$G$1,0),FALSE),0,50)),"")</f>
        <v/>
      </c>
      <c r="H243" s="82"/>
      <c r="I243" s="82"/>
      <c r="J243" s="77" t="str">
        <f>_xlfn.IFNA(IF(ISBLANK(B243), "",ROUND(Calc!O260, 1)), "")</f>
        <v/>
      </c>
      <c r="K243" s="77" t="str">
        <f t="shared" si="34"/>
        <v/>
      </c>
      <c r="L243" s="3" t="e">
        <f t="shared" si="32"/>
        <v>#VALUE!</v>
      </c>
      <c r="M243" s="3" t="e">
        <f t="shared" si="33"/>
        <v>#VALUE!</v>
      </c>
      <c r="N243" s="3" t="str">
        <f t="shared" si="35"/>
        <v/>
      </c>
      <c r="O243" s="3" t="str">
        <f t="shared" si="36"/>
        <v/>
      </c>
      <c r="P243" s="2" t="str">
        <f t="shared" si="37"/>
        <v/>
      </c>
      <c r="Q243" s="2" t="str">
        <f t="shared" si="38"/>
        <v/>
      </c>
      <c r="U243" s="1"/>
      <c r="V243" s="4" t="str">
        <f t="shared" si="39"/>
        <v/>
      </c>
      <c r="Y243" s="117" t="str">
        <f>IF(ISBLANK(W243), "", IF(W243&gt;X243, B243, C243))</f>
        <v/>
      </c>
    </row>
    <row r="244" spans="1:25" x14ac:dyDescent="0.45">
      <c r="A244" s="78">
        <f>Schedule!A261</f>
        <v>0</v>
      </c>
      <c r="B244" s="78" t="str">
        <f>IF(ISBLANK(Schedule!C261), "", Schedule!C261)</f>
        <v/>
      </c>
      <c r="C244" s="78" t="str">
        <f>IF(ISBLANK(Schedule!D261), "", Schedule!D261)</f>
        <v/>
      </c>
      <c r="D244" s="80"/>
      <c r="E244" s="79" t="str">
        <f>_xlfn.IFNA(IF(ISBLANK(B244),"",VLOOKUP(B244,Elo!$A$2:$C$1048576,MATCH("Current Elo",Elo!$A$1:$D$1,0),FALSE)), "")</f>
        <v/>
      </c>
      <c r="F244" s="79" t="str">
        <f>_xlfn.IFNA(IFERROR(IF(ISBLANK(C244),"",VLOOKUP(C244,Elo!$A$2:$C$1048576,MATCH("Current Elo",Elo!$A$1:$D$1,0),FALSE)), ""), "")</f>
        <v/>
      </c>
      <c r="G244" s="79" t="str">
        <f>_xlfn.IFNA(IF(ISBLANK(B244),"",IF(VLOOKUP(Games!B244,Schedule!$C$2:$G$1048576,MATCH("neutral_site",Schedule!$C$1:$G$1,0),FALSE),0,50)),"")</f>
        <v/>
      </c>
      <c r="H244" s="82"/>
      <c r="I244" s="82"/>
      <c r="J244" s="77" t="str">
        <f>_xlfn.IFNA(IF(ISBLANK(B244), "",ROUND(Calc!O261, 1)), "")</f>
        <v/>
      </c>
      <c r="K244" s="77" t="str">
        <f t="shared" si="34"/>
        <v/>
      </c>
      <c r="L244" s="3" t="e">
        <f t="shared" si="32"/>
        <v>#VALUE!</v>
      </c>
      <c r="M244" s="3" t="e">
        <f t="shared" si="33"/>
        <v>#VALUE!</v>
      </c>
      <c r="N244" s="3" t="str">
        <f t="shared" si="35"/>
        <v/>
      </c>
      <c r="O244" s="3" t="str">
        <f t="shared" si="36"/>
        <v/>
      </c>
      <c r="P244" s="2" t="str">
        <f t="shared" si="37"/>
        <v/>
      </c>
      <c r="Q244" s="2" t="str">
        <f t="shared" si="38"/>
        <v/>
      </c>
      <c r="U244" s="1"/>
      <c r="V244" s="4" t="str">
        <f t="shared" si="39"/>
        <v/>
      </c>
      <c r="Y244" s="117" t="str">
        <f>IF(ISBLANK(W244), "", IF(W244&gt;X244, B244, C244))</f>
        <v/>
      </c>
    </row>
    <row r="245" spans="1:25" x14ac:dyDescent="0.45">
      <c r="A245" s="78">
        <f>Schedule!A262</f>
        <v>0</v>
      </c>
      <c r="B245" s="78" t="str">
        <f>IF(ISBLANK(Schedule!C262), "", Schedule!C262)</f>
        <v/>
      </c>
      <c r="C245" s="78" t="str">
        <f>IF(ISBLANK(Schedule!D262), "", Schedule!D262)</f>
        <v/>
      </c>
      <c r="D245" s="80"/>
      <c r="E245" s="79" t="str">
        <f>_xlfn.IFNA(IF(ISBLANK(B245),"",VLOOKUP(B245,Elo!$A$2:$C$1048576,MATCH("Current Elo",Elo!$A$1:$D$1,0),FALSE)), "")</f>
        <v/>
      </c>
      <c r="F245" s="79" t="str">
        <f>_xlfn.IFNA(IFERROR(IF(ISBLANK(C245),"",VLOOKUP(C245,Elo!$A$2:$C$1048576,MATCH("Current Elo",Elo!$A$1:$D$1,0),FALSE)), ""), "")</f>
        <v/>
      </c>
      <c r="G245" s="79" t="str">
        <f>_xlfn.IFNA(IF(ISBLANK(B245),"",IF(VLOOKUP(Games!B245,Schedule!$C$2:$G$1048576,MATCH("neutral_site",Schedule!$C$1:$G$1,0),FALSE),0,50)),"")</f>
        <v/>
      </c>
      <c r="H245" s="82"/>
      <c r="I245" s="82"/>
      <c r="J245" s="77" t="str">
        <f>_xlfn.IFNA(IF(ISBLANK(B245), "",ROUND(Calc!O262, 1)), "")</f>
        <v/>
      </c>
      <c r="K245" s="77" t="str">
        <f t="shared" si="34"/>
        <v/>
      </c>
      <c r="L245" s="3" t="e">
        <f t="shared" si="32"/>
        <v>#VALUE!</v>
      </c>
      <c r="M245" s="3" t="e">
        <f t="shared" si="33"/>
        <v>#VALUE!</v>
      </c>
      <c r="N245" s="3" t="str">
        <f t="shared" si="35"/>
        <v/>
      </c>
      <c r="O245" s="3" t="str">
        <f t="shared" si="36"/>
        <v/>
      </c>
      <c r="P245" s="2" t="str">
        <f t="shared" si="37"/>
        <v/>
      </c>
      <c r="Q245" s="2" t="str">
        <f t="shared" si="38"/>
        <v/>
      </c>
      <c r="U245" s="1"/>
      <c r="V245" s="4" t="str">
        <f t="shared" si="39"/>
        <v/>
      </c>
      <c r="Y245" s="117" t="str">
        <f>IF(ISBLANK(W245), "", IF(W245&gt;X245, B245, C245))</f>
        <v/>
      </c>
    </row>
    <row r="246" spans="1:25" x14ac:dyDescent="0.45">
      <c r="A246" s="78">
        <f>Schedule!A263</f>
        <v>0</v>
      </c>
      <c r="B246" s="78" t="str">
        <f>IF(ISBLANK(Schedule!C263), "", Schedule!C263)</f>
        <v/>
      </c>
      <c r="C246" s="78" t="str">
        <f>IF(ISBLANK(Schedule!D263), "", Schedule!D263)</f>
        <v/>
      </c>
      <c r="D246" s="80"/>
      <c r="E246" s="79" t="str">
        <f>_xlfn.IFNA(IF(ISBLANK(B246),"",VLOOKUP(B246,Elo!$A$2:$C$1048576,MATCH("Current Elo",Elo!$A$1:$D$1,0),FALSE)), "")</f>
        <v/>
      </c>
      <c r="F246" s="79" t="str">
        <f>_xlfn.IFNA(IFERROR(IF(ISBLANK(C246),"",VLOOKUP(C246,Elo!$A$2:$C$1048576,MATCH("Current Elo",Elo!$A$1:$D$1,0),FALSE)), ""), "")</f>
        <v/>
      </c>
      <c r="G246" s="79" t="str">
        <f>_xlfn.IFNA(IF(ISBLANK(B246),"",IF(VLOOKUP(Games!B246,Schedule!$C$2:$G$1048576,MATCH("neutral_site",Schedule!$C$1:$G$1,0),FALSE),0,50)),"")</f>
        <v/>
      </c>
      <c r="H246" s="82"/>
      <c r="I246" s="82"/>
      <c r="J246" s="77" t="str">
        <f>_xlfn.IFNA(IF(ISBLANK(B246), "",ROUND(Calc!O263, 1)), "")</f>
        <v/>
      </c>
      <c r="K246" s="77" t="str">
        <f t="shared" si="34"/>
        <v/>
      </c>
      <c r="L246" s="3" t="e">
        <f t="shared" si="32"/>
        <v>#VALUE!</v>
      </c>
      <c r="M246" s="3" t="e">
        <f t="shared" si="33"/>
        <v>#VALUE!</v>
      </c>
      <c r="N246" s="3" t="str">
        <f t="shared" si="35"/>
        <v/>
      </c>
      <c r="O246" s="3" t="str">
        <f t="shared" si="36"/>
        <v/>
      </c>
      <c r="P246" s="2" t="str">
        <f t="shared" si="37"/>
        <v/>
      </c>
      <c r="Q246" s="2" t="str">
        <f t="shared" si="38"/>
        <v/>
      </c>
      <c r="U246" s="1"/>
      <c r="V246" s="4" t="str">
        <f t="shared" si="39"/>
        <v/>
      </c>
      <c r="Y246" s="117" t="str">
        <f>IF(ISBLANK(W246), "", IF(W246&gt;X246, B246, C246))</f>
        <v/>
      </c>
    </row>
    <row r="247" spans="1:25" x14ac:dyDescent="0.45">
      <c r="A247" s="78">
        <f>Schedule!A264</f>
        <v>0</v>
      </c>
      <c r="B247" s="78" t="str">
        <f>IF(ISBLANK(Schedule!C264), "", Schedule!C264)</f>
        <v/>
      </c>
      <c r="C247" s="78" t="str">
        <f>IF(ISBLANK(Schedule!D264), "", Schedule!D264)</f>
        <v/>
      </c>
      <c r="D247" s="80"/>
      <c r="E247" s="79" t="str">
        <f>_xlfn.IFNA(IF(ISBLANK(B247),"",VLOOKUP(B247,Elo!$A$2:$C$1048576,MATCH("Current Elo",Elo!$A$1:$D$1,0),FALSE)), "")</f>
        <v/>
      </c>
      <c r="F247" s="79" t="str">
        <f>_xlfn.IFNA(IFERROR(IF(ISBLANK(C247),"",VLOOKUP(C247,Elo!$A$2:$C$1048576,MATCH("Current Elo",Elo!$A$1:$D$1,0),FALSE)), ""), "")</f>
        <v/>
      </c>
      <c r="G247" s="79" t="str">
        <f>_xlfn.IFNA(IF(ISBLANK(B247),"",IF(VLOOKUP(Games!B247,Schedule!$C$2:$G$1048576,MATCH("neutral_site",Schedule!$C$1:$G$1,0),FALSE),0,50)),"")</f>
        <v/>
      </c>
      <c r="H247" s="82"/>
      <c r="I247" s="82"/>
      <c r="J247" s="77" t="str">
        <f>_xlfn.IFNA(IF(ISBLANK(B247), "",ROUND(Calc!O264, 1)), "")</f>
        <v/>
      </c>
      <c r="K247" s="77" t="str">
        <f t="shared" si="34"/>
        <v/>
      </c>
      <c r="L247" s="3" t="e">
        <f t="shared" si="32"/>
        <v>#VALUE!</v>
      </c>
      <c r="M247" s="3" t="e">
        <f t="shared" si="33"/>
        <v>#VALUE!</v>
      </c>
      <c r="N247" s="3" t="str">
        <f t="shared" si="35"/>
        <v/>
      </c>
      <c r="O247" s="3" t="str">
        <f t="shared" si="36"/>
        <v/>
      </c>
      <c r="P247" s="2" t="str">
        <f t="shared" si="37"/>
        <v/>
      </c>
      <c r="Q247" s="2" t="str">
        <f t="shared" si="38"/>
        <v/>
      </c>
      <c r="U247" s="1"/>
      <c r="V247" s="4" t="str">
        <f t="shared" si="39"/>
        <v/>
      </c>
      <c r="Y247" s="117" t="str">
        <f>IF(ISBLANK(W247), "", IF(W247&gt;X247, B247, C247))</f>
        <v/>
      </c>
    </row>
    <row r="248" spans="1:25" x14ac:dyDescent="0.45">
      <c r="A248" s="78">
        <f>Schedule!A265</f>
        <v>0</v>
      </c>
      <c r="B248" s="78" t="str">
        <f>IF(ISBLANK(Schedule!C265), "", Schedule!C265)</f>
        <v/>
      </c>
      <c r="C248" s="78" t="str">
        <f>IF(ISBLANK(Schedule!D265), "", Schedule!D265)</f>
        <v/>
      </c>
      <c r="D248" s="80"/>
      <c r="E248" s="79" t="str">
        <f>_xlfn.IFNA(IF(ISBLANK(B248),"",VLOOKUP(B248,Elo!$A$2:$C$1048576,MATCH("Current Elo",Elo!$A$1:$D$1,0),FALSE)), "")</f>
        <v/>
      </c>
      <c r="F248" s="79" t="str">
        <f>_xlfn.IFNA(IFERROR(IF(ISBLANK(C248),"",VLOOKUP(C248,Elo!$A$2:$C$1048576,MATCH("Current Elo",Elo!$A$1:$D$1,0),FALSE)), ""), "")</f>
        <v/>
      </c>
      <c r="G248" s="79" t="str">
        <f>_xlfn.IFNA(IF(ISBLANK(B248),"",IF(VLOOKUP(Games!B248,Schedule!$C$2:$G$1048576,MATCH("neutral_site",Schedule!$C$1:$G$1,0),FALSE),0,50)),"")</f>
        <v/>
      </c>
      <c r="H248" s="82"/>
      <c r="I248" s="82"/>
      <c r="J248" s="77" t="str">
        <f>_xlfn.IFNA(IF(ISBLANK(B248), "",ROUND(Calc!O265, 1)), "")</f>
        <v/>
      </c>
      <c r="K248" s="77" t="str">
        <f t="shared" si="34"/>
        <v/>
      </c>
      <c r="L248" s="3" t="e">
        <f t="shared" si="32"/>
        <v>#VALUE!</v>
      </c>
      <c r="M248" s="3" t="e">
        <f t="shared" si="33"/>
        <v>#VALUE!</v>
      </c>
      <c r="N248" s="3" t="str">
        <f t="shared" si="35"/>
        <v/>
      </c>
      <c r="O248" s="3" t="str">
        <f t="shared" si="36"/>
        <v/>
      </c>
      <c r="P248" s="2" t="str">
        <f t="shared" si="37"/>
        <v/>
      </c>
      <c r="Q248" s="2" t="str">
        <f t="shared" si="38"/>
        <v/>
      </c>
      <c r="U248" s="1"/>
      <c r="V248" s="4" t="str">
        <f t="shared" si="39"/>
        <v/>
      </c>
      <c r="Y248" s="117" t="str">
        <f>IF(ISBLANK(W248), "", IF(W248&gt;X248, B248, C248))</f>
        <v/>
      </c>
    </row>
    <row r="249" spans="1:25" x14ac:dyDescent="0.45">
      <c r="A249" s="78">
        <f>Schedule!A266</f>
        <v>0</v>
      </c>
      <c r="B249" s="78" t="str">
        <f>IF(ISBLANK(Schedule!C266), "", Schedule!C266)</f>
        <v/>
      </c>
      <c r="C249" s="78" t="str">
        <f>IF(ISBLANK(Schedule!D266), "", Schedule!D266)</f>
        <v/>
      </c>
      <c r="D249" s="80"/>
      <c r="E249" s="79" t="str">
        <f>_xlfn.IFNA(IF(ISBLANK(B249),"",VLOOKUP(B249,Elo!$A$2:$C$1048576,MATCH("Current Elo",Elo!$A$1:$D$1,0),FALSE)), "")</f>
        <v/>
      </c>
      <c r="F249" s="79" t="str">
        <f>_xlfn.IFNA(IFERROR(IF(ISBLANK(C249),"",VLOOKUP(C249,Elo!$A$2:$C$1048576,MATCH("Current Elo",Elo!$A$1:$D$1,0),FALSE)), ""), "")</f>
        <v/>
      </c>
      <c r="G249" s="79" t="str">
        <f>_xlfn.IFNA(IF(ISBLANK(B249),"",IF(VLOOKUP(Games!B249,Schedule!$C$2:$G$1048576,MATCH("neutral_site",Schedule!$C$1:$G$1,0),FALSE),0,50)),"")</f>
        <v/>
      </c>
      <c r="H249" s="82"/>
      <c r="I249" s="82"/>
      <c r="J249" s="77" t="str">
        <f>_xlfn.IFNA(IF(ISBLANK(B249), "",ROUND(Calc!O266, 1)), "")</f>
        <v/>
      </c>
      <c r="K249" s="77" t="str">
        <f t="shared" si="34"/>
        <v/>
      </c>
      <c r="L249" s="3" t="e">
        <f t="shared" si="32"/>
        <v>#VALUE!</v>
      </c>
      <c r="M249" s="3" t="e">
        <f t="shared" si="33"/>
        <v>#VALUE!</v>
      </c>
      <c r="N249" s="3" t="str">
        <f t="shared" si="35"/>
        <v/>
      </c>
      <c r="O249" s="3" t="str">
        <f t="shared" si="36"/>
        <v/>
      </c>
      <c r="P249" s="2" t="str">
        <f t="shared" si="37"/>
        <v/>
      </c>
      <c r="Q249" s="2" t="str">
        <f t="shared" si="38"/>
        <v/>
      </c>
      <c r="U249" s="1"/>
      <c r="V249" s="4" t="str">
        <f t="shared" si="39"/>
        <v/>
      </c>
      <c r="Y249" s="117" t="str">
        <f>IF(ISBLANK(W249), "", IF(W249&gt;X249, B249, C249))</f>
        <v/>
      </c>
    </row>
    <row r="250" spans="1:25" x14ac:dyDescent="0.45">
      <c r="A250" s="78">
        <f>Schedule!A267</f>
        <v>0</v>
      </c>
      <c r="B250" s="78" t="str">
        <f>IF(ISBLANK(Schedule!C267), "", Schedule!C267)</f>
        <v/>
      </c>
      <c r="C250" s="78" t="str">
        <f>IF(ISBLANK(Schedule!D267), "", Schedule!D267)</f>
        <v/>
      </c>
      <c r="D250" s="80"/>
      <c r="E250" s="79" t="str">
        <f>_xlfn.IFNA(IF(ISBLANK(B250),"",VLOOKUP(B250,Elo!$A$2:$C$1048576,MATCH("Current Elo",Elo!$A$1:$D$1,0),FALSE)), "")</f>
        <v/>
      </c>
      <c r="F250" s="79" t="str">
        <f>_xlfn.IFNA(IFERROR(IF(ISBLANK(C250),"",VLOOKUP(C250,Elo!$A$2:$C$1048576,MATCH("Current Elo",Elo!$A$1:$D$1,0),FALSE)), ""), "")</f>
        <v/>
      </c>
      <c r="G250" s="79" t="str">
        <f>_xlfn.IFNA(IF(ISBLANK(B250),"",IF(VLOOKUP(Games!B250,Schedule!$C$2:$G$1048576,MATCH("neutral_site",Schedule!$C$1:$G$1,0),FALSE),0,50)),"")</f>
        <v/>
      </c>
      <c r="H250" s="82"/>
      <c r="I250" s="82"/>
      <c r="J250" s="77" t="str">
        <f>_xlfn.IFNA(IF(ISBLANK(B250), "",ROUND(Calc!O267, 1)), "")</f>
        <v/>
      </c>
      <c r="K250" s="77" t="str">
        <f t="shared" si="34"/>
        <v/>
      </c>
      <c r="L250" s="3" t="e">
        <f t="shared" si="32"/>
        <v>#VALUE!</v>
      </c>
      <c r="M250" s="3" t="e">
        <f t="shared" si="33"/>
        <v>#VALUE!</v>
      </c>
      <c r="N250" s="3" t="str">
        <f t="shared" si="35"/>
        <v/>
      </c>
      <c r="O250" s="3" t="str">
        <f t="shared" si="36"/>
        <v/>
      </c>
      <c r="P250" s="2" t="str">
        <f t="shared" si="37"/>
        <v/>
      </c>
      <c r="Q250" s="2" t="str">
        <f t="shared" si="38"/>
        <v/>
      </c>
      <c r="U250" s="1"/>
      <c r="V250" s="4" t="str">
        <f t="shared" si="39"/>
        <v/>
      </c>
      <c r="Y250" s="117" t="str">
        <f>IF(ISBLANK(W250), "", IF(W250&gt;X250, B250, C250))</f>
        <v/>
      </c>
    </row>
    <row r="251" spans="1:25" x14ac:dyDescent="0.45">
      <c r="A251" s="78">
        <f>Schedule!A268</f>
        <v>0</v>
      </c>
      <c r="B251" s="78" t="str">
        <f>IF(ISBLANK(Schedule!C268), "", Schedule!C268)</f>
        <v/>
      </c>
      <c r="C251" s="78" t="str">
        <f>IF(ISBLANK(Schedule!D268), "", Schedule!D268)</f>
        <v/>
      </c>
      <c r="D251" s="80"/>
      <c r="E251" s="79" t="str">
        <f>_xlfn.IFNA(IF(ISBLANK(B251),"",VLOOKUP(B251,Elo!$A$2:$C$1048576,MATCH("Current Elo",Elo!$A$1:$D$1,0),FALSE)), "")</f>
        <v/>
      </c>
      <c r="F251" s="79" t="str">
        <f>_xlfn.IFNA(IFERROR(IF(ISBLANK(C251),"",VLOOKUP(C251,Elo!$A$2:$C$1048576,MATCH("Current Elo",Elo!$A$1:$D$1,0),FALSE)), ""), "")</f>
        <v/>
      </c>
      <c r="G251" s="79" t="str">
        <f>_xlfn.IFNA(IF(ISBLANK(B251),"",IF(VLOOKUP(Games!B251,Schedule!$C$2:$G$1048576,MATCH("neutral_site",Schedule!$C$1:$G$1,0),FALSE),0,50)),"")</f>
        <v/>
      </c>
      <c r="H251" s="82"/>
      <c r="I251" s="82"/>
      <c r="J251" s="77" t="str">
        <f>_xlfn.IFNA(IF(ISBLANK(B251), "",ROUND(Calc!O268, 1)), "")</f>
        <v/>
      </c>
      <c r="K251" s="77" t="str">
        <f t="shared" si="34"/>
        <v/>
      </c>
      <c r="L251" s="3" t="e">
        <f t="shared" si="32"/>
        <v>#VALUE!</v>
      </c>
      <c r="M251" s="3" t="e">
        <f t="shared" si="33"/>
        <v>#VALUE!</v>
      </c>
      <c r="N251" s="3" t="str">
        <f t="shared" si="35"/>
        <v/>
      </c>
      <c r="O251" s="3" t="str">
        <f t="shared" si="36"/>
        <v/>
      </c>
      <c r="P251" s="2" t="str">
        <f t="shared" si="37"/>
        <v/>
      </c>
      <c r="Q251" s="2" t="str">
        <f t="shared" si="38"/>
        <v/>
      </c>
      <c r="U251" s="1"/>
      <c r="V251" s="4" t="str">
        <f t="shared" si="39"/>
        <v/>
      </c>
      <c r="Y251" s="117" t="str">
        <f>IF(ISBLANK(W251), "", IF(W251&gt;X251, B251, C251))</f>
        <v/>
      </c>
    </row>
    <row r="252" spans="1:25" x14ac:dyDescent="0.45">
      <c r="A252" s="78">
        <f>Schedule!A269</f>
        <v>0</v>
      </c>
      <c r="B252" s="78" t="str">
        <f>IF(ISBLANK(Schedule!C269), "", Schedule!C269)</f>
        <v/>
      </c>
      <c r="C252" s="78" t="str">
        <f>IF(ISBLANK(Schedule!D269), "", Schedule!D269)</f>
        <v/>
      </c>
      <c r="D252" s="80"/>
      <c r="E252" s="79" t="str">
        <f>_xlfn.IFNA(IF(ISBLANK(B252),"",VLOOKUP(B252,Elo!$A$2:$C$1048576,MATCH("Current Elo",Elo!$A$1:$D$1,0),FALSE)), "")</f>
        <v/>
      </c>
      <c r="F252" s="79" t="str">
        <f>_xlfn.IFNA(IFERROR(IF(ISBLANK(C252),"",VLOOKUP(C252,Elo!$A$2:$C$1048576,MATCH("Current Elo",Elo!$A$1:$D$1,0),FALSE)), ""), "")</f>
        <v/>
      </c>
      <c r="G252" s="79" t="str">
        <f>_xlfn.IFNA(IF(ISBLANK(B252),"",IF(VLOOKUP(Games!B252,Schedule!$C$2:$G$1048576,MATCH("neutral_site",Schedule!$C$1:$G$1,0),FALSE),0,50)),"")</f>
        <v/>
      </c>
      <c r="H252" s="82"/>
      <c r="I252" s="82"/>
      <c r="J252" s="77" t="str">
        <f>_xlfn.IFNA(IF(ISBLANK(B252), "",ROUND(Calc!O269, 1)), "")</f>
        <v/>
      </c>
      <c r="K252" s="77" t="str">
        <f t="shared" si="34"/>
        <v/>
      </c>
      <c r="L252" s="3" t="e">
        <f t="shared" si="32"/>
        <v>#VALUE!</v>
      </c>
      <c r="M252" s="3" t="e">
        <f t="shared" si="33"/>
        <v>#VALUE!</v>
      </c>
      <c r="N252" s="3" t="str">
        <f t="shared" si="35"/>
        <v/>
      </c>
      <c r="O252" s="3" t="str">
        <f t="shared" si="36"/>
        <v/>
      </c>
      <c r="P252" s="2" t="str">
        <f t="shared" si="37"/>
        <v/>
      </c>
      <c r="Q252" s="2" t="str">
        <f t="shared" si="38"/>
        <v/>
      </c>
      <c r="U252" s="1"/>
      <c r="V252" s="4" t="str">
        <f t="shared" si="39"/>
        <v/>
      </c>
      <c r="Y252" s="117" t="str">
        <f>IF(ISBLANK(W252), "", IF(W252&gt;X252, B252, C252))</f>
        <v/>
      </c>
    </row>
    <row r="253" spans="1:25" x14ac:dyDescent="0.45">
      <c r="A253" s="78">
        <f>Schedule!A270</f>
        <v>0</v>
      </c>
      <c r="B253" s="78" t="str">
        <f>IF(ISBLANK(Schedule!C270), "", Schedule!C270)</f>
        <v/>
      </c>
      <c r="C253" s="78" t="str">
        <f>IF(ISBLANK(Schedule!D270), "", Schedule!D270)</f>
        <v/>
      </c>
      <c r="D253" s="80"/>
      <c r="E253" s="79" t="str">
        <f>_xlfn.IFNA(IF(ISBLANK(B253),"",VLOOKUP(B253,Elo!$A$2:$C$1048576,MATCH("Current Elo",Elo!$A$1:$D$1,0),FALSE)), "")</f>
        <v/>
      </c>
      <c r="F253" s="79" t="str">
        <f>_xlfn.IFNA(IFERROR(IF(ISBLANK(C253),"",VLOOKUP(C253,Elo!$A$2:$C$1048576,MATCH("Current Elo",Elo!$A$1:$D$1,0),FALSE)), ""), "")</f>
        <v/>
      </c>
      <c r="G253" s="79" t="str">
        <f>_xlfn.IFNA(IF(ISBLANK(B253),"",IF(VLOOKUP(Games!B253,Schedule!$C$2:$G$1048576,MATCH("neutral_site",Schedule!$C$1:$G$1,0),FALSE),0,50)),"")</f>
        <v/>
      </c>
      <c r="H253" s="82"/>
      <c r="I253" s="82"/>
      <c r="J253" s="77" t="str">
        <f>_xlfn.IFNA(IF(ISBLANK(B253), "",ROUND(Calc!O270, 1)), "")</f>
        <v/>
      </c>
      <c r="K253" s="77" t="str">
        <f t="shared" si="34"/>
        <v/>
      </c>
      <c r="L253" s="3" t="e">
        <f t="shared" si="32"/>
        <v>#VALUE!</v>
      </c>
      <c r="M253" s="3" t="e">
        <f t="shared" si="33"/>
        <v>#VALUE!</v>
      </c>
      <c r="N253" s="3" t="str">
        <f t="shared" si="35"/>
        <v/>
      </c>
      <c r="O253" s="3" t="str">
        <f t="shared" si="36"/>
        <v/>
      </c>
      <c r="P253" s="2" t="str">
        <f t="shared" si="37"/>
        <v/>
      </c>
      <c r="Q253" s="2" t="str">
        <f t="shared" si="38"/>
        <v/>
      </c>
      <c r="U253" s="1"/>
      <c r="V253" s="4" t="str">
        <f t="shared" si="39"/>
        <v/>
      </c>
      <c r="Y253" s="117" t="str">
        <f>IF(ISBLANK(W253), "", IF(W253&gt;X253, B253, C253))</f>
        <v/>
      </c>
    </row>
    <row r="254" spans="1:25" x14ac:dyDescent="0.45">
      <c r="A254" s="78">
        <f>Schedule!A271</f>
        <v>0</v>
      </c>
      <c r="B254" s="78" t="str">
        <f>IF(ISBLANK(Schedule!C271), "", Schedule!C271)</f>
        <v/>
      </c>
      <c r="C254" s="78" t="str">
        <f>IF(ISBLANK(Schedule!D271), "", Schedule!D271)</f>
        <v/>
      </c>
      <c r="D254" s="80"/>
      <c r="E254" s="79" t="str">
        <f>_xlfn.IFNA(IF(ISBLANK(B254),"",VLOOKUP(B254,Elo!$A$2:$C$1048576,MATCH("Current Elo",Elo!$A$1:$D$1,0),FALSE)), "")</f>
        <v/>
      </c>
      <c r="F254" s="79" t="str">
        <f>_xlfn.IFNA(IFERROR(IF(ISBLANK(C254),"",VLOOKUP(C254,Elo!$A$2:$C$1048576,MATCH("Current Elo",Elo!$A$1:$D$1,0),FALSE)), ""), "")</f>
        <v/>
      </c>
      <c r="G254" s="79" t="str">
        <f>_xlfn.IFNA(IF(ISBLANK(B254),"",IF(VLOOKUP(Games!B254,Schedule!$C$2:$G$1048576,MATCH("neutral_site",Schedule!$C$1:$G$1,0),FALSE),0,50)),"")</f>
        <v/>
      </c>
      <c r="H254" s="82"/>
      <c r="I254" s="82"/>
      <c r="J254" s="77" t="str">
        <f>_xlfn.IFNA(IF(ISBLANK(B254), "",ROUND(Calc!O271, 1)), "")</f>
        <v/>
      </c>
      <c r="K254" s="77" t="str">
        <f t="shared" si="34"/>
        <v/>
      </c>
      <c r="L254" s="3" t="e">
        <f t="shared" si="32"/>
        <v>#VALUE!</v>
      </c>
      <c r="M254" s="3" t="e">
        <f t="shared" si="33"/>
        <v>#VALUE!</v>
      </c>
      <c r="N254" s="3" t="str">
        <f t="shared" si="35"/>
        <v/>
      </c>
      <c r="O254" s="3" t="str">
        <f t="shared" si="36"/>
        <v/>
      </c>
      <c r="P254" s="2" t="str">
        <f t="shared" si="37"/>
        <v/>
      </c>
      <c r="Q254" s="2" t="str">
        <f t="shared" si="38"/>
        <v/>
      </c>
      <c r="U254" s="1"/>
      <c r="V254" s="4" t="str">
        <f t="shared" si="39"/>
        <v/>
      </c>
      <c r="Y254" s="117" t="str">
        <f>IF(ISBLANK(W254), "", IF(W254&gt;X254, B254, C254))</f>
        <v/>
      </c>
    </row>
    <row r="255" spans="1:25" x14ac:dyDescent="0.45">
      <c r="A255" s="78">
        <f>Schedule!A272</f>
        <v>0</v>
      </c>
      <c r="B255" s="78" t="str">
        <f>IF(ISBLANK(Schedule!C272), "", Schedule!C272)</f>
        <v/>
      </c>
      <c r="C255" s="78" t="str">
        <f>IF(ISBLANK(Schedule!D272), "", Schedule!D272)</f>
        <v/>
      </c>
      <c r="D255" s="80"/>
      <c r="E255" s="79" t="str">
        <f>_xlfn.IFNA(IF(ISBLANK(B255),"",VLOOKUP(B255,Elo!$A$2:$C$1048576,MATCH("Current Elo",Elo!$A$1:$D$1,0),FALSE)), "")</f>
        <v/>
      </c>
      <c r="F255" s="79" t="str">
        <f>_xlfn.IFNA(IFERROR(IF(ISBLANK(C255),"",VLOOKUP(C255,Elo!$A$2:$C$1048576,MATCH("Current Elo",Elo!$A$1:$D$1,0),FALSE)), ""), "")</f>
        <v/>
      </c>
      <c r="G255" s="79" t="str">
        <f>_xlfn.IFNA(IF(ISBLANK(B255),"",IF(VLOOKUP(Games!B255,Schedule!$C$2:$G$1048576,MATCH("neutral_site",Schedule!$C$1:$G$1,0),FALSE),0,50)),"")</f>
        <v/>
      </c>
      <c r="H255" s="82"/>
      <c r="I255" s="82"/>
      <c r="J255" s="77" t="str">
        <f>_xlfn.IFNA(IF(ISBLANK(B255), "",ROUND(Calc!O272, 1)), "")</f>
        <v/>
      </c>
      <c r="K255" s="77" t="str">
        <f t="shared" si="34"/>
        <v/>
      </c>
      <c r="L255" s="3" t="e">
        <f t="shared" si="32"/>
        <v>#VALUE!</v>
      </c>
      <c r="M255" s="3" t="e">
        <f t="shared" si="33"/>
        <v>#VALUE!</v>
      </c>
      <c r="N255" s="3" t="str">
        <f t="shared" si="35"/>
        <v/>
      </c>
      <c r="O255" s="3" t="str">
        <f t="shared" si="36"/>
        <v/>
      </c>
      <c r="P255" s="2" t="str">
        <f t="shared" si="37"/>
        <v/>
      </c>
      <c r="Q255" s="2" t="str">
        <f t="shared" si="38"/>
        <v/>
      </c>
      <c r="U255" s="1"/>
      <c r="V255" s="4" t="str">
        <f t="shared" si="39"/>
        <v/>
      </c>
      <c r="Y255" s="117" t="str">
        <f>IF(ISBLANK(W255), "", IF(W255&gt;X255, B255, C255))</f>
        <v/>
      </c>
    </row>
    <row r="256" spans="1:25" x14ac:dyDescent="0.45">
      <c r="A256" s="78">
        <f>Schedule!A273</f>
        <v>0</v>
      </c>
      <c r="B256" s="78" t="str">
        <f>IF(ISBLANK(Schedule!C273), "", Schedule!C273)</f>
        <v/>
      </c>
      <c r="C256" s="78" t="str">
        <f>IF(ISBLANK(Schedule!D273), "", Schedule!D273)</f>
        <v/>
      </c>
      <c r="D256" s="80"/>
      <c r="E256" s="79" t="str">
        <f>_xlfn.IFNA(IF(ISBLANK(B256),"",VLOOKUP(B256,Elo!$A$2:$C$1048576,MATCH("Current Elo",Elo!$A$1:$D$1,0),FALSE)), "")</f>
        <v/>
      </c>
      <c r="F256" s="79" t="str">
        <f>_xlfn.IFNA(IFERROR(IF(ISBLANK(C256),"",VLOOKUP(C256,Elo!$A$2:$C$1048576,MATCH("Current Elo",Elo!$A$1:$D$1,0),FALSE)), ""), "")</f>
        <v/>
      </c>
      <c r="G256" s="79" t="str">
        <f>_xlfn.IFNA(IF(ISBLANK(B256),"",IF(VLOOKUP(Games!B256,Schedule!$C$2:$G$1048576,MATCH("neutral_site",Schedule!$C$1:$G$1,0),FALSE),0,50)),"")</f>
        <v/>
      </c>
      <c r="H256" s="82"/>
      <c r="I256" s="82"/>
      <c r="J256" s="77" t="str">
        <f>_xlfn.IFNA(IF(ISBLANK(B256), "",ROUND(Calc!O273, 1)), "")</f>
        <v/>
      </c>
      <c r="K256" s="77" t="str">
        <f t="shared" si="34"/>
        <v/>
      </c>
      <c r="L256" s="3" t="e">
        <f t="shared" si="32"/>
        <v>#VALUE!</v>
      </c>
      <c r="M256" s="3" t="e">
        <f t="shared" si="33"/>
        <v>#VALUE!</v>
      </c>
      <c r="N256" s="3" t="str">
        <f t="shared" si="35"/>
        <v/>
      </c>
      <c r="O256" s="3" t="str">
        <f t="shared" si="36"/>
        <v/>
      </c>
      <c r="P256" s="2" t="str">
        <f t="shared" si="37"/>
        <v/>
      </c>
      <c r="Q256" s="2" t="str">
        <f t="shared" si="38"/>
        <v/>
      </c>
      <c r="U256" s="1"/>
      <c r="V256" s="4" t="str">
        <f t="shared" si="39"/>
        <v/>
      </c>
      <c r="Y256" s="117" t="str">
        <f>IF(ISBLANK(W256), "", IF(W256&gt;X256, B256, C256))</f>
        <v/>
      </c>
    </row>
    <row r="257" spans="1:25" x14ac:dyDescent="0.45">
      <c r="A257" s="78">
        <f>Schedule!A274</f>
        <v>0</v>
      </c>
      <c r="B257" s="78" t="str">
        <f>IF(ISBLANK(Schedule!C274), "", Schedule!C274)</f>
        <v/>
      </c>
      <c r="C257" s="78" t="str">
        <f>IF(ISBLANK(Schedule!D274), "", Schedule!D274)</f>
        <v/>
      </c>
      <c r="D257" s="80"/>
      <c r="E257" s="79" t="str">
        <f>_xlfn.IFNA(IF(ISBLANK(B257),"",VLOOKUP(B257,Elo!$A$2:$C$1048576,MATCH("Current Elo",Elo!$A$1:$D$1,0),FALSE)), "")</f>
        <v/>
      </c>
      <c r="F257" s="79" t="str">
        <f>_xlfn.IFNA(IFERROR(IF(ISBLANK(C257),"",VLOOKUP(C257,Elo!$A$2:$C$1048576,MATCH("Current Elo",Elo!$A$1:$D$1,0),FALSE)), ""), "")</f>
        <v/>
      </c>
      <c r="G257" s="79" t="str">
        <f>_xlfn.IFNA(IF(ISBLANK(B257),"",IF(VLOOKUP(Games!B257,Schedule!$C$2:$G$1048576,MATCH("neutral_site",Schedule!$C$1:$G$1,0),FALSE),0,50)),"")</f>
        <v/>
      </c>
      <c r="H257" s="82"/>
      <c r="I257" s="82"/>
      <c r="J257" s="77" t="str">
        <f>_xlfn.IFNA(IF(ISBLANK(B257), "",ROUND(Calc!O274, 1)), "")</f>
        <v/>
      </c>
      <c r="K257" s="77" t="str">
        <f t="shared" si="34"/>
        <v/>
      </c>
      <c r="L257" s="3" t="e">
        <f t="shared" si="32"/>
        <v>#VALUE!</v>
      </c>
      <c r="M257" s="3" t="e">
        <f t="shared" si="33"/>
        <v>#VALUE!</v>
      </c>
      <c r="N257" s="3" t="str">
        <f t="shared" si="35"/>
        <v/>
      </c>
      <c r="O257" s="3" t="str">
        <f t="shared" si="36"/>
        <v/>
      </c>
      <c r="P257" s="2" t="str">
        <f t="shared" si="37"/>
        <v/>
      </c>
      <c r="Q257" s="2" t="str">
        <f t="shared" si="38"/>
        <v/>
      </c>
      <c r="U257" s="1"/>
      <c r="V257" s="4" t="str">
        <f t="shared" si="39"/>
        <v/>
      </c>
      <c r="Y257" s="117" t="str">
        <f>IF(ISBLANK(W257), "", IF(W257&gt;X257, B257, C257))</f>
        <v/>
      </c>
    </row>
    <row r="258" spans="1:25" x14ac:dyDescent="0.45">
      <c r="A258" s="78">
        <f>Schedule!A275</f>
        <v>0</v>
      </c>
      <c r="B258" s="78" t="str">
        <f>IF(ISBLANK(Schedule!C275), "", Schedule!C275)</f>
        <v/>
      </c>
      <c r="C258" s="78" t="str">
        <f>IF(ISBLANK(Schedule!D275), "", Schedule!D275)</f>
        <v/>
      </c>
      <c r="D258" s="80"/>
      <c r="E258" s="79" t="str">
        <f>_xlfn.IFNA(IF(ISBLANK(B258),"",VLOOKUP(B258,Elo!$A$2:$C$1048576,MATCH("Current Elo",Elo!$A$1:$D$1,0),FALSE)), "")</f>
        <v/>
      </c>
      <c r="F258" s="79" t="str">
        <f>_xlfn.IFNA(IFERROR(IF(ISBLANK(C258),"",VLOOKUP(C258,Elo!$A$2:$C$1048576,MATCH("Current Elo",Elo!$A$1:$D$1,0),FALSE)), ""), "")</f>
        <v/>
      </c>
      <c r="G258" s="79" t="str">
        <f>_xlfn.IFNA(IF(ISBLANK(B258),"",IF(VLOOKUP(Games!B258,Schedule!$C$2:$G$1048576,MATCH("neutral_site",Schedule!$C$1:$G$1,0),FALSE),0,50)),"")</f>
        <v/>
      </c>
      <c r="H258" s="82"/>
      <c r="I258" s="82"/>
      <c r="J258" s="77" t="str">
        <f>_xlfn.IFNA(IF(ISBLANK(B258), "",ROUND(Calc!O275, 1)), "")</f>
        <v/>
      </c>
      <c r="K258" s="77" t="str">
        <f t="shared" si="34"/>
        <v/>
      </c>
      <c r="L258" s="3" t="e">
        <f t="shared" si="32"/>
        <v>#VALUE!</v>
      </c>
      <c r="M258" s="3" t="e">
        <f t="shared" si="33"/>
        <v>#VALUE!</v>
      </c>
      <c r="N258" s="3" t="str">
        <f t="shared" si="35"/>
        <v/>
      </c>
      <c r="O258" s="3" t="str">
        <f t="shared" si="36"/>
        <v/>
      </c>
      <c r="P258" s="2" t="str">
        <f t="shared" si="37"/>
        <v/>
      </c>
      <c r="Q258" s="2" t="str">
        <f t="shared" si="38"/>
        <v/>
      </c>
      <c r="U258" s="1"/>
      <c r="V258" s="4" t="str">
        <f t="shared" si="39"/>
        <v/>
      </c>
      <c r="Y258" s="117" t="str">
        <f>IF(ISBLANK(W258), "", IF(W258&gt;X258, B258, C258))</f>
        <v/>
      </c>
    </row>
    <row r="259" spans="1:25" x14ac:dyDescent="0.45">
      <c r="A259" s="78">
        <f>Schedule!A276</f>
        <v>0</v>
      </c>
      <c r="B259" s="78" t="str">
        <f>IF(ISBLANK(Schedule!C276), "", Schedule!C276)</f>
        <v/>
      </c>
      <c r="C259" s="78" t="str">
        <f>IF(ISBLANK(Schedule!D276), "", Schedule!D276)</f>
        <v/>
      </c>
      <c r="D259" s="80"/>
      <c r="E259" s="79" t="str">
        <f>_xlfn.IFNA(IF(ISBLANK(B259),"",VLOOKUP(B259,Elo!$A$2:$C$1048576,MATCH("Current Elo",Elo!$A$1:$D$1,0),FALSE)), "")</f>
        <v/>
      </c>
      <c r="F259" s="79" t="str">
        <f>_xlfn.IFNA(IFERROR(IF(ISBLANK(C259),"",VLOOKUP(C259,Elo!$A$2:$C$1048576,MATCH("Current Elo",Elo!$A$1:$D$1,0),FALSE)), ""), "")</f>
        <v/>
      </c>
      <c r="G259" s="79" t="str">
        <f>_xlfn.IFNA(IF(ISBLANK(B259),"",IF(VLOOKUP(Games!B259,Schedule!$C$2:$G$1048576,MATCH("neutral_site",Schedule!$C$1:$G$1,0),FALSE),0,50)),"")</f>
        <v/>
      </c>
      <c r="H259" s="82"/>
      <c r="I259" s="82"/>
      <c r="J259" s="77" t="str">
        <f>_xlfn.IFNA(IF(ISBLANK(B259), "",ROUND(Calc!O276, 1)), "")</f>
        <v/>
      </c>
      <c r="K259" s="77" t="str">
        <f t="shared" si="34"/>
        <v/>
      </c>
      <c r="L259" s="3" t="e">
        <f t="shared" si="32"/>
        <v>#VALUE!</v>
      </c>
      <c r="M259" s="3" t="e">
        <f t="shared" si="33"/>
        <v>#VALUE!</v>
      </c>
      <c r="N259" s="3" t="str">
        <f t="shared" si="35"/>
        <v/>
      </c>
      <c r="O259" s="3" t="str">
        <f t="shared" si="36"/>
        <v/>
      </c>
      <c r="P259" s="2" t="str">
        <f t="shared" si="37"/>
        <v/>
      </c>
      <c r="Q259" s="2" t="str">
        <f t="shared" si="38"/>
        <v/>
      </c>
      <c r="U259" s="1"/>
      <c r="V259" s="4" t="str">
        <f t="shared" si="39"/>
        <v/>
      </c>
      <c r="Y259" s="117" t="str">
        <f>IF(ISBLANK(W259), "", IF(W259&gt;X259, B259, C259))</f>
        <v/>
      </c>
    </row>
    <row r="260" spans="1:25" x14ac:dyDescent="0.45">
      <c r="A260" s="78">
        <f>Schedule!A277</f>
        <v>0</v>
      </c>
      <c r="B260" s="78" t="str">
        <f>IF(ISBLANK(Schedule!C277), "", Schedule!C277)</f>
        <v/>
      </c>
      <c r="C260" s="78" t="str">
        <f>IF(ISBLANK(Schedule!D277), "", Schedule!D277)</f>
        <v/>
      </c>
      <c r="D260" s="80"/>
      <c r="E260" s="79" t="str">
        <f>_xlfn.IFNA(IF(ISBLANK(B260),"",VLOOKUP(B260,Elo!$A$2:$C$1048576,MATCH("Current Elo",Elo!$A$1:$D$1,0),FALSE)), "")</f>
        <v/>
      </c>
      <c r="F260" s="79" t="str">
        <f>_xlfn.IFNA(IFERROR(IF(ISBLANK(C260),"",VLOOKUP(C260,Elo!$A$2:$C$1048576,MATCH("Current Elo",Elo!$A$1:$D$1,0),FALSE)), ""), "")</f>
        <v/>
      </c>
      <c r="G260" s="79" t="str">
        <f>_xlfn.IFNA(IF(ISBLANK(B260),"",IF(VLOOKUP(Games!B260,Schedule!$C$2:$G$1048576,MATCH("neutral_site",Schedule!$C$1:$G$1,0),FALSE),0,50)),"")</f>
        <v/>
      </c>
      <c r="H260" s="82"/>
      <c r="I260" s="82"/>
      <c r="J260" s="77" t="str">
        <f>_xlfn.IFNA(IF(ISBLANK(B260), "",ROUND(Calc!O277, 1)), "")</f>
        <v/>
      </c>
      <c r="K260" s="77" t="str">
        <f t="shared" si="34"/>
        <v/>
      </c>
      <c r="L260" s="3" t="e">
        <f t="shared" si="32"/>
        <v>#VALUE!</v>
      </c>
      <c r="M260" s="3" t="e">
        <f t="shared" si="33"/>
        <v>#VALUE!</v>
      </c>
      <c r="N260" s="3" t="str">
        <f t="shared" si="35"/>
        <v/>
      </c>
      <c r="O260" s="3" t="str">
        <f t="shared" si="36"/>
        <v/>
      </c>
      <c r="P260" s="2" t="str">
        <f t="shared" si="37"/>
        <v/>
      </c>
      <c r="Q260" s="2" t="str">
        <f t="shared" si="38"/>
        <v/>
      </c>
      <c r="U260" s="1"/>
      <c r="V260" s="4" t="str">
        <f t="shared" si="39"/>
        <v/>
      </c>
      <c r="Y260" s="117" t="str">
        <f>IF(ISBLANK(W260), "", IF(W260&gt;X260, B260, C260))</f>
        <v/>
      </c>
    </row>
    <row r="261" spans="1:25" x14ac:dyDescent="0.45">
      <c r="A261" s="78">
        <f>Schedule!A278</f>
        <v>0</v>
      </c>
      <c r="B261" s="78" t="str">
        <f>IF(ISBLANK(Schedule!C278), "", Schedule!C278)</f>
        <v/>
      </c>
      <c r="C261" s="78" t="str">
        <f>IF(ISBLANK(Schedule!D278), "", Schedule!D278)</f>
        <v/>
      </c>
      <c r="D261" s="80"/>
      <c r="E261" s="79" t="str">
        <f>_xlfn.IFNA(IF(ISBLANK(B261),"",VLOOKUP(B261,Elo!$A$2:$C$1048576,MATCH("Current Elo",Elo!$A$1:$D$1,0),FALSE)), "")</f>
        <v/>
      </c>
      <c r="F261" s="79" t="str">
        <f>_xlfn.IFNA(IFERROR(IF(ISBLANK(C261),"",VLOOKUP(C261,Elo!$A$2:$C$1048576,MATCH("Current Elo",Elo!$A$1:$D$1,0),FALSE)), ""), "")</f>
        <v/>
      </c>
      <c r="G261" s="79" t="str">
        <f>_xlfn.IFNA(IF(ISBLANK(B261),"",IF(VLOOKUP(Games!B261,Schedule!$C$2:$G$1048576,MATCH("neutral_site",Schedule!$C$1:$G$1,0),FALSE),0,50)),"")</f>
        <v/>
      </c>
      <c r="H261" s="82"/>
      <c r="I261" s="82"/>
      <c r="J261" s="77" t="str">
        <f>_xlfn.IFNA(IF(ISBLANK(B261), "",ROUND(Calc!O278, 1)), "")</f>
        <v/>
      </c>
      <c r="K261" s="77" t="str">
        <f t="shared" si="34"/>
        <v/>
      </c>
      <c r="L261" s="3" t="e">
        <f t="shared" si="32"/>
        <v>#VALUE!</v>
      </c>
      <c r="M261" s="3" t="e">
        <f t="shared" si="33"/>
        <v>#VALUE!</v>
      </c>
      <c r="N261" s="3" t="str">
        <f t="shared" si="35"/>
        <v/>
      </c>
      <c r="O261" s="3" t="str">
        <f t="shared" si="36"/>
        <v/>
      </c>
      <c r="P261" s="2" t="str">
        <f t="shared" si="37"/>
        <v/>
      </c>
      <c r="Q261" s="2" t="str">
        <f t="shared" si="38"/>
        <v/>
      </c>
      <c r="U261" s="1"/>
      <c r="V261" s="4" t="str">
        <f t="shared" si="39"/>
        <v/>
      </c>
      <c r="Y261" s="117" t="str">
        <f>IF(ISBLANK(W261), "", IF(W261&gt;X261, B261, C261))</f>
        <v/>
      </c>
    </row>
    <row r="262" spans="1:25" x14ac:dyDescent="0.45">
      <c r="A262" s="78">
        <f>Schedule!A279</f>
        <v>0</v>
      </c>
      <c r="B262" s="78" t="str">
        <f>IF(ISBLANK(Schedule!C279), "", Schedule!C279)</f>
        <v/>
      </c>
      <c r="C262" s="78" t="str">
        <f>IF(ISBLANK(Schedule!D279), "", Schedule!D279)</f>
        <v/>
      </c>
      <c r="D262" s="80"/>
      <c r="E262" s="79" t="str">
        <f>_xlfn.IFNA(IF(ISBLANK(B262),"",VLOOKUP(B262,Elo!$A$2:$C$1048576,MATCH("Current Elo",Elo!$A$1:$D$1,0),FALSE)), "")</f>
        <v/>
      </c>
      <c r="F262" s="79" t="str">
        <f>_xlfn.IFNA(IFERROR(IF(ISBLANK(C262),"",VLOOKUP(C262,Elo!$A$2:$C$1048576,MATCH("Current Elo",Elo!$A$1:$D$1,0),FALSE)), ""), "")</f>
        <v/>
      </c>
      <c r="G262" s="79" t="str">
        <f>_xlfn.IFNA(IF(ISBLANK(B262),"",IF(VLOOKUP(Games!B262,Schedule!$C$2:$G$1048576,MATCH("neutral_site",Schedule!$C$1:$G$1,0),FALSE),0,50)),"")</f>
        <v/>
      </c>
      <c r="H262" s="82"/>
      <c r="I262" s="82"/>
      <c r="J262" s="77" t="str">
        <f>_xlfn.IFNA(IF(ISBLANK(B262), "",ROUND(Calc!O279, 1)), "")</f>
        <v/>
      </c>
      <c r="K262" s="77" t="str">
        <f t="shared" si="34"/>
        <v/>
      </c>
      <c r="L262" s="3" t="e">
        <f t="shared" si="32"/>
        <v>#VALUE!</v>
      </c>
      <c r="M262" s="3" t="e">
        <f t="shared" si="33"/>
        <v>#VALUE!</v>
      </c>
      <c r="N262" s="3" t="str">
        <f t="shared" si="35"/>
        <v/>
      </c>
      <c r="O262" s="3" t="str">
        <f t="shared" si="36"/>
        <v/>
      </c>
      <c r="P262" s="2" t="str">
        <f t="shared" si="37"/>
        <v/>
      </c>
      <c r="Q262" s="2" t="str">
        <f t="shared" si="38"/>
        <v/>
      </c>
      <c r="U262" s="1"/>
      <c r="V262" s="4" t="str">
        <f t="shared" si="39"/>
        <v/>
      </c>
      <c r="Y262" s="117" t="str">
        <f>IF(ISBLANK(W262), "", IF(W262&gt;X262, B262, C262))</f>
        <v/>
      </c>
    </row>
    <row r="263" spans="1:25" x14ac:dyDescent="0.45">
      <c r="A263" s="78">
        <f>Schedule!A280</f>
        <v>0</v>
      </c>
      <c r="B263" s="78" t="str">
        <f>IF(ISBLANK(Schedule!C280), "", Schedule!C280)</f>
        <v/>
      </c>
      <c r="C263" s="78" t="str">
        <f>IF(ISBLANK(Schedule!D280), "", Schedule!D280)</f>
        <v/>
      </c>
      <c r="D263" s="80"/>
      <c r="E263" s="79" t="str">
        <f>_xlfn.IFNA(IF(ISBLANK(B263),"",VLOOKUP(B263,Elo!$A$2:$C$1048576,MATCH("Current Elo",Elo!$A$1:$D$1,0),FALSE)), "")</f>
        <v/>
      </c>
      <c r="F263" s="79" t="str">
        <f>_xlfn.IFNA(IFERROR(IF(ISBLANK(C263),"",VLOOKUP(C263,Elo!$A$2:$C$1048576,MATCH("Current Elo",Elo!$A$1:$D$1,0),FALSE)), ""), "")</f>
        <v/>
      </c>
      <c r="G263" s="79" t="str">
        <f>_xlfn.IFNA(IF(ISBLANK(B263),"",IF(VLOOKUP(Games!B263,Schedule!$C$2:$G$1048576,MATCH("neutral_site",Schedule!$C$1:$G$1,0),FALSE),0,50)),"")</f>
        <v/>
      </c>
      <c r="H263" s="82"/>
      <c r="I263" s="82"/>
      <c r="J263" s="77" t="str">
        <f>_xlfn.IFNA(IF(ISBLANK(B263), "",ROUND(Calc!O280, 1)), "")</f>
        <v/>
      </c>
      <c r="K263" s="77" t="str">
        <f t="shared" si="34"/>
        <v/>
      </c>
      <c r="L263" s="3" t="e">
        <f t="shared" si="32"/>
        <v>#VALUE!</v>
      </c>
      <c r="M263" s="3" t="e">
        <f t="shared" si="33"/>
        <v>#VALUE!</v>
      </c>
      <c r="N263" s="3" t="str">
        <f t="shared" si="35"/>
        <v/>
      </c>
      <c r="O263" s="3" t="str">
        <f t="shared" si="36"/>
        <v/>
      </c>
      <c r="P263" s="2" t="str">
        <f t="shared" si="37"/>
        <v/>
      </c>
      <c r="Q263" s="2" t="str">
        <f t="shared" si="38"/>
        <v/>
      </c>
      <c r="U263" s="1"/>
      <c r="V263" s="4" t="str">
        <f t="shared" si="39"/>
        <v/>
      </c>
      <c r="Y263" s="117" t="str">
        <f>IF(ISBLANK(W263), "", IF(W263&gt;X263, B263, C263))</f>
        <v/>
      </c>
    </row>
    <row r="264" spans="1:25" x14ac:dyDescent="0.45">
      <c r="A264" s="78">
        <f>Schedule!A281</f>
        <v>0</v>
      </c>
      <c r="B264" s="78" t="str">
        <f>IF(ISBLANK(Schedule!C281), "", Schedule!C281)</f>
        <v/>
      </c>
      <c r="C264" s="78" t="str">
        <f>IF(ISBLANK(Schedule!D281), "", Schedule!D281)</f>
        <v/>
      </c>
      <c r="D264" s="80"/>
      <c r="E264" s="79" t="str">
        <f>_xlfn.IFNA(IF(ISBLANK(B264),"",VLOOKUP(B264,Elo!$A$2:$C$1048576,MATCH("Current Elo",Elo!$A$1:$D$1,0),FALSE)), "")</f>
        <v/>
      </c>
      <c r="F264" s="79" t="str">
        <f>_xlfn.IFNA(IFERROR(IF(ISBLANK(C264),"",VLOOKUP(C264,Elo!$A$2:$C$1048576,MATCH("Current Elo",Elo!$A$1:$D$1,0),FALSE)), ""), "")</f>
        <v/>
      </c>
      <c r="G264" s="79" t="str">
        <f>_xlfn.IFNA(IF(ISBLANK(B264),"",IF(VLOOKUP(Games!B264,Schedule!$C$2:$G$1048576,MATCH("neutral_site",Schedule!$C$1:$G$1,0),FALSE),0,50)),"")</f>
        <v/>
      </c>
      <c r="H264" s="82"/>
      <c r="I264" s="82"/>
      <c r="J264" s="77" t="str">
        <f>_xlfn.IFNA(IF(ISBLANK(B264), "",ROUND(Calc!O281, 1)), "")</f>
        <v/>
      </c>
      <c r="K264" s="77" t="str">
        <f t="shared" si="34"/>
        <v/>
      </c>
      <c r="L264" s="3" t="e">
        <f t="shared" si="32"/>
        <v>#VALUE!</v>
      </c>
      <c r="M264" s="3" t="e">
        <f t="shared" si="33"/>
        <v>#VALUE!</v>
      </c>
      <c r="N264" s="3" t="str">
        <f t="shared" si="35"/>
        <v/>
      </c>
      <c r="O264" s="3" t="str">
        <f t="shared" si="36"/>
        <v/>
      </c>
      <c r="P264" s="2" t="str">
        <f t="shared" si="37"/>
        <v/>
      </c>
      <c r="Q264" s="2" t="str">
        <f t="shared" si="38"/>
        <v/>
      </c>
      <c r="U264" s="1"/>
      <c r="V264" s="4" t="str">
        <f t="shared" si="39"/>
        <v/>
      </c>
      <c r="Y264" s="117" t="str">
        <f>IF(ISBLANK(W264), "", IF(W264&gt;X264, B264, C264))</f>
        <v/>
      </c>
    </row>
    <row r="265" spans="1:25" x14ac:dyDescent="0.45">
      <c r="A265" s="78">
        <f>Schedule!A282</f>
        <v>0</v>
      </c>
      <c r="B265" s="78" t="str">
        <f>IF(ISBLANK(Schedule!C282), "", Schedule!C282)</f>
        <v/>
      </c>
      <c r="C265" s="78" t="str">
        <f>IF(ISBLANK(Schedule!D282), "", Schedule!D282)</f>
        <v/>
      </c>
      <c r="D265" s="80"/>
      <c r="E265" s="79" t="str">
        <f>_xlfn.IFNA(IF(ISBLANK(B265),"",VLOOKUP(B265,Elo!$A$2:$C$1048576,MATCH("Current Elo",Elo!$A$1:$D$1,0),FALSE)), "")</f>
        <v/>
      </c>
      <c r="F265" s="79" t="str">
        <f>_xlfn.IFNA(IFERROR(IF(ISBLANK(C265),"",VLOOKUP(C265,Elo!$A$2:$C$1048576,MATCH("Current Elo",Elo!$A$1:$D$1,0),FALSE)), ""), "")</f>
        <v/>
      </c>
      <c r="G265" s="79" t="str">
        <f>_xlfn.IFNA(IF(ISBLANK(B265),"",IF(VLOOKUP(Games!B265,Schedule!$C$2:$G$1048576,MATCH("neutral_site",Schedule!$C$1:$G$1,0),FALSE),0,50)),"")</f>
        <v/>
      </c>
      <c r="H265" s="82"/>
      <c r="I265" s="82"/>
      <c r="J265" s="77" t="str">
        <f>_xlfn.IFNA(IF(ISBLANK(B265), "",ROUND(Calc!O282, 1)), "")</f>
        <v/>
      </c>
      <c r="K265" s="77" t="str">
        <f t="shared" si="34"/>
        <v/>
      </c>
      <c r="L265" s="3" t="e">
        <f t="shared" si="32"/>
        <v>#VALUE!</v>
      </c>
      <c r="M265" s="3" t="e">
        <f t="shared" si="33"/>
        <v>#VALUE!</v>
      </c>
      <c r="N265" s="3" t="str">
        <f t="shared" si="35"/>
        <v/>
      </c>
      <c r="O265" s="3" t="str">
        <f t="shared" si="36"/>
        <v/>
      </c>
      <c r="P265" s="2" t="str">
        <f t="shared" si="37"/>
        <v/>
      </c>
      <c r="Q265" s="2" t="str">
        <f t="shared" si="38"/>
        <v/>
      </c>
      <c r="U265" s="1"/>
      <c r="V265" s="4" t="str">
        <f t="shared" si="39"/>
        <v/>
      </c>
      <c r="Y265" s="117" t="str">
        <f>IF(ISBLANK(W265), "", IF(W265&gt;X265, B265, C265))</f>
        <v/>
      </c>
    </row>
    <row r="266" spans="1:25" x14ac:dyDescent="0.45">
      <c r="A266" s="78">
        <f>Schedule!A283</f>
        <v>0</v>
      </c>
      <c r="B266" s="78" t="str">
        <f>IF(ISBLANK(Schedule!C283), "", Schedule!C283)</f>
        <v/>
      </c>
      <c r="C266" s="78" t="str">
        <f>IF(ISBLANK(Schedule!D283), "", Schedule!D283)</f>
        <v/>
      </c>
      <c r="D266" s="80"/>
      <c r="E266" s="79" t="str">
        <f>_xlfn.IFNA(IF(ISBLANK(B266),"",VLOOKUP(B266,Elo!$A$2:$C$1048576,MATCH("Current Elo",Elo!$A$1:$D$1,0),FALSE)), "")</f>
        <v/>
      </c>
      <c r="F266" s="79" t="str">
        <f>_xlfn.IFNA(IFERROR(IF(ISBLANK(C266),"",VLOOKUP(C266,Elo!$A$2:$C$1048576,MATCH("Current Elo",Elo!$A$1:$D$1,0),FALSE)), ""), "")</f>
        <v/>
      </c>
      <c r="G266" s="79" t="str">
        <f>_xlfn.IFNA(IF(ISBLANK(B266),"",IF(VLOOKUP(Games!B266,Schedule!$C$2:$G$1048576,MATCH("neutral_site",Schedule!$C$1:$G$1,0),FALSE),0,50)),"")</f>
        <v/>
      </c>
      <c r="H266" s="82"/>
      <c r="I266" s="82"/>
      <c r="J266" s="77" t="str">
        <f>_xlfn.IFNA(IF(ISBLANK(B266), "",ROUND(Calc!O283, 1)), "")</f>
        <v/>
      </c>
      <c r="K266" s="77" t="str">
        <f t="shared" si="34"/>
        <v/>
      </c>
      <c r="L266" s="3" t="e">
        <f t="shared" si="32"/>
        <v>#VALUE!</v>
      </c>
      <c r="M266" s="3" t="e">
        <f t="shared" si="33"/>
        <v>#VALUE!</v>
      </c>
      <c r="N266" s="3" t="str">
        <f t="shared" si="35"/>
        <v/>
      </c>
      <c r="O266" s="3" t="str">
        <f t="shared" si="36"/>
        <v/>
      </c>
      <c r="P266" s="2" t="str">
        <f t="shared" si="37"/>
        <v/>
      </c>
      <c r="Q266" s="2" t="str">
        <f t="shared" si="38"/>
        <v/>
      </c>
      <c r="U266" s="1"/>
      <c r="V266" s="4" t="str">
        <f t="shared" si="39"/>
        <v/>
      </c>
      <c r="Y266" s="117" t="str">
        <f>IF(ISBLANK(W266), "", IF(W266&gt;X266, B266, C266))</f>
        <v/>
      </c>
    </row>
    <row r="267" spans="1:25" x14ac:dyDescent="0.45">
      <c r="A267" s="78">
        <f>Schedule!A284</f>
        <v>0</v>
      </c>
      <c r="B267" s="78" t="str">
        <f>IF(ISBLANK(Schedule!C284), "", Schedule!C284)</f>
        <v/>
      </c>
      <c r="C267" s="78" t="str">
        <f>IF(ISBLANK(Schedule!D284), "", Schedule!D284)</f>
        <v/>
      </c>
      <c r="D267" s="80"/>
      <c r="E267" s="79" t="str">
        <f>_xlfn.IFNA(IF(ISBLANK(B267),"",VLOOKUP(B267,Elo!$A$2:$C$1048576,MATCH("Current Elo",Elo!$A$1:$D$1,0),FALSE)), "")</f>
        <v/>
      </c>
      <c r="F267" s="79" t="str">
        <f>_xlfn.IFNA(IFERROR(IF(ISBLANK(C267),"",VLOOKUP(C267,Elo!$A$2:$C$1048576,MATCH("Current Elo",Elo!$A$1:$D$1,0),FALSE)), ""), "")</f>
        <v/>
      </c>
      <c r="G267" s="79" t="str">
        <f>_xlfn.IFNA(IF(ISBLANK(B267),"",IF(VLOOKUP(Games!B267,Schedule!$C$2:$G$1048576,MATCH("neutral_site",Schedule!$C$1:$G$1,0),FALSE),0,50)),"")</f>
        <v/>
      </c>
      <c r="H267" s="82"/>
      <c r="I267" s="82"/>
      <c r="J267" s="77" t="str">
        <f>_xlfn.IFNA(IF(ISBLANK(B267), "",ROUND(Calc!O284, 1)), "")</f>
        <v/>
      </c>
      <c r="K267" s="77" t="str">
        <f t="shared" si="34"/>
        <v/>
      </c>
      <c r="L267" s="3" t="e">
        <f t="shared" si="32"/>
        <v>#VALUE!</v>
      </c>
      <c r="M267" s="3" t="e">
        <f t="shared" si="33"/>
        <v>#VALUE!</v>
      </c>
      <c r="N267" s="3" t="str">
        <f t="shared" si="35"/>
        <v/>
      </c>
      <c r="O267" s="3" t="str">
        <f t="shared" si="36"/>
        <v/>
      </c>
      <c r="P267" s="2" t="str">
        <f t="shared" si="37"/>
        <v/>
      </c>
      <c r="Q267" s="2" t="str">
        <f t="shared" si="38"/>
        <v/>
      </c>
      <c r="U267" s="1"/>
      <c r="V267" s="4" t="str">
        <f t="shared" si="39"/>
        <v/>
      </c>
      <c r="Y267" s="117" t="str">
        <f>IF(ISBLANK(W267), "", IF(W267&gt;X267, B267, C267))</f>
        <v/>
      </c>
    </row>
    <row r="268" spans="1:25" x14ac:dyDescent="0.45">
      <c r="A268" s="78">
        <f>Schedule!A285</f>
        <v>0</v>
      </c>
      <c r="B268" s="78" t="str">
        <f>IF(ISBLANK(Schedule!C285), "", Schedule!C285)</f>
        <v/>
      </c>
      <c r="C268" s="78" t="str">
        <f>IF(ISBLANK(Schedule!D285), "", Schedule!D285)</f>
        <v/>
      </c>
      <c r="D268" s="80"/>
      <c r="E268" s="79" t="str">
        <f>_xlfn.IFNA(IF(ISBLANK(B268),"",VLOOKUP(B268,Elo!$A$2:$C$1048576,MATCH("Current Elo",Elo!$A$1:$D$1,0),FALSE)), "")</f>
        <v/>
      </c>
      <c r="F268" s="79" t="str">
        <f>_xlfn.IFNA(IFERROR(IF(ISBLANK(C268),"",VLOOKUP(C268,Elo!$A$2:$C$1048576,MATCH("Current Elo",Elo!$A$1:$D$1,0),FALSE)), ""), "")</f>
        <v/>
      </c>
      <c r="G268" s="79" t="str">
        <f>_xlfn.IFNA(IF(ISBLANK(B268),"",IF(VLOOKUP(Games!B268,Schedule!$C$2:$G$1048576,MATCH("neutral_site",Schedule!$C$1:$G$1,0),FALSE),0,50)),"")</f>
        <v/>
      </c>
      <c r="H268" s="82"/>
      <c r="I268" s="82"/>
      <c r="J268" s="77" t="str">
        <f>_xlfn.IFNA(IF(ISBLANK(B268), "",ROUND(Calc!O285, 1)), "")</f>
        <v/>
      </c>
      <c r="K268" s="77" t="str">
        <f t="shared" si="34"/>
        <v/>
      </c>
      <c r="L268" s="3" t="e">
        <f t="shared" si="32"/>
        <v>#VALUE!</v>
      </c>
      <c r="M268" s="3" t="e">
        <f t="shared" si="33"/>
        <v>#VALUE!</v>
      </c>
      <c r="N268" s="3" t="str">
        <f t="shared" si="35"/>
        <v/>
      </c>
      <c r="O268" s="3" t="str">
        <f t="shared" si="36"/>
        <v/>
      </c>
      <c r="P268" s="2" t="str">
        <f t="shared" si="37"/>
        <v/>
      </c>
      <c r="Q268" s="2" t="str">
        <f t="shared" si="38"/>
        <v/>
      </c>
      <c r="U268" s="1"/>
      <c r="V268" s="4" t="str">
        <f t="shared" si="39"/>
        <v/>
      </c>
      <c r="Y268" s="117" t="str">
        <f>IF(ISBLANK(W268), "", IF(W268&gt;X268, B268, C268))</f>
        <v/>
      </c>
    </row>
    <row r="269" spans="1:25" x14ac:dyDescent="0.45">
      <c r="A269" s="78">
        <f>Schedule!A286</f>
        <v>0</v>
      </c>
      <c r="B269" s="78" t="str">
        <f>IF(ISBLANK(Schedule!C286), "", Schedule!C286)</f>
        <v/>
      </c>
      <c r="C269" s="78" t="str">
        <f>IF(ISBLANK(Schedule!D286), "", Schedule!D286)</f>
        <v/>
      </c>
      <c r="D269" s="80"/>
      <c r="E269" s="79" t="str">
        <f>_xlfn.IFNA(IF(ISBLANK(B269),"",VLOOKUP(B269,Elo!$A$2:$C$1048576,MATCH("Current Elo",Elo!$A$1:$D$1,0),FALSE)), "")</f>
        <v/>
      </c>
      <c r="F269" s="79" t="str">
        <f>_xlfn.IFNA(IFERROR(IF(ISBLANK(C269),"",VLOOKUP(C269,Elo!$A$2:$C$1048576,MATCH("Current Elo",Elo!$A$1:$D$1,0),FALSE)), ""), "")</f>
        <v/>
      </c>
      <c r="G269" s="79" t="str">
        <f>_xlfn.IFNA(IF(ISBLANK(B269),"",IF(VLOOKUP(Games!B269,Schedule!$C$2:$G$1048576,MATCH("neutral_site",Schedule!$C$1:$G$1,0),FALSE),0,50)),"")</f>
        <v/>
      </c>
      <c r="H269" s="82"/>
      <c r="I269" s="82"/>
      <c r="J269" s="77" t="str">
        <f>_xlfn.IFNA(IF(ISBLANK(B269), "",ROUND(Calc!O286, 1)), "")</f>
        <v/>
      </c>
      <c r="K269" s="77" t="str">
        <f t="shared" si="34"/>
        <v/>
      </c>
      <c r="L269" s="3" t="e">
        <f t="shared" si="32"/>
        <v>#VALUE!</v>
      </c>
      <c r="M269" s="3" t="e">
        <f t="shared" si="33"/>
        <v>#VALUE!</v>
      </c>
      <c r="N269" s="3" t="str">
        <f t="shared" si="35"/>
        <v/>
      </c>
      <c r="O269" s="3" t="str">
        <f t="shared" si="36"/>
        <v/>
      </c>
      <c r="P269" s="2" t="str">
        <f t="shared" si="37"/>
        <v/>
      </c>
      <c r="Q269" s="2" t="str">
        <f t="shared" si="38"/>
        <v/>
      </c>
      <c r="U269" s="1"/>
      <c r="V269" s="4" t="str">
        <f t="shared" si="39"/>
        <v/>
      </c>
      <c r="Y269" s="117" t="str">
        <f>IF(ISBLANK(W269), "", IF(W269&gt;X269, B269, C269))</f>
        <v/>
      </c>
    </row>
    <row r="270" spans="1:25" x14ac:dyDescent="0.45">
      <c r="A270" s="78">
        <f>Schedule!A287</f>
        <v>0</v>
      </c>
      <c r="B270" s="78" t="str">
        <f>IF(ISBLANK(Schedule!C287), "", Schedule!C287)</f>
        <v/>
      </c>
      <c r="C270" s="78" t="str">
        <f>IF(ISBLANK(Schedule!D287), "", Schedule!D287)</f>
        <v/>
      </c>
      <c r="D270" s="80"/>
      <c r="E270" s="79" t="str">
        <f>_xlfn.IFNA(IF(ISBLANK(B270),"",VLOOKUP(B270,Elo!$A$2:$C$1048576,MATCH("Current Elo",Elo!$A$1:$D$1,0),FALSE)), "")</f>
        <v/>
      </c>
      <c r="F270" s="79" t="str">
        <f>_xlfn.IFNA(IFERROR(IF(ISBLANK(C270),"",VLOOKUP(C270,Elo!$A$2:$C$1048576,MATCH("Current Elo",Elo!$A$1:$D$1,0),FALSE)), ""), "")</f>
        <v/>
      </c>
      <c r="G270" s="79" t="str">
        <f>_xlfn.IFNA(IF(ISBLANK(B270),"",IF(VLOOKUP(Games!B270,Schedule!$C$2:$G$1048576,MATCH("neutral_site",Schedule!$C$1:$G$1,0),FALSE),0,50)),"")</f>
        <v/>
      </c>
      <c r="H270" s="82"/>
      <c r="I270" s="82"/>
      <c r="J270" s="77" t="str">
        <f>_xlfn.IFNA(IF(ISBLANK(B270), "",ROUND(Calc!O287, 1)), "")</f>
        <v/>
      </c>
      <c r="K270" s="77" t="str">
        <f t="shared" si="34"/>
        <v/>
      </c>
      <c r="L270" s="3" t="e">
        <f t="shared" si="32"/>
        <v>#VALUE!</v>
      </c>
      <c r="M270" s="3" t="e">
        <f t="shared" si="33"/>
        <v>#VALUE!</v>
      </c>
      <c r="N270" s="3" t="str">
        <f t="shared" si="35"/>
        <v/>
      </c>
      <c r="O270" s="3" t="str">
        <f t="shared" si="36"/>
        <v/>
      </c>
      <c r="P270" s="2" t="str">
        <f t="shared" si="37"/>
        <v/>
      </c>
      <c r="Q270" s="2" t="str">
        <f t="shared" si="38"/>
        <v/>
      </c>
      <c r="U270" s="1"/>
      <c r="V270" s="4" t="str">
        <f t="shared" si="39"/>
        <v/>
      </c>
      <c r="Y270" s="117" t="str">
        <f>IF(ISBLANK(W270), "", IF(W270&gt;X270, B270, C270))</f>
        <v/>
      </c>
    </row>
    <row r="271" spans="1:25" x14ac:dyDescent="0.45">
      <c r="A271" s="78">
        <f>Schedule!A288</f>
        <v>0</v>
      </c>
      <c r="B271" s="78" t="str">
        <f>IF(ISBLANK(Schedule!C288), "", Schedule!C288)</f>
        <v/>
      </c>
      <c r="C271" s="78" t="str">
        <f>IF(ISBLANK(Schedule!D288), "", Schedule!D288)</f>
        <v/>
      </c>
      <c r="D271" s="80"/>
      <c r="E271" s="79" t="str">
        <f>_xlfn.IFNA(IF(ISBLANK(B271),"",VLOOKUP(B271,Elo!$A$2:$C$1048576,MATCH("Current Elo",Elo!$A$1:$D$1,0),FALSE)), "")</f>
        <v/>
      </c>
      <c r="F271" s="79" t="str">
        <f>_xlfn.IFNA(IFERROR(IF(ISBLANK(C271),"",VLOOKUP(C271,Elo!$A$2:$C$1048576,MATCH("Current Elo",Elo!$A$1:$D$1,0),FALSE)), ""), "")</f>
        <v/>
      </c>
      <c r="G271" s="79" t="str">
        <f>_xlfn.IFNA(IF(ISBLANK(B271),"",IF(VLOOKUP(Games!B271,Schedule!$C$2:$G$1048576,MATCH("neutral_site",Schedule!$C$1:$G$1,0),FALSE),0,50)),"")</f>
        <v/>
      </c>
      <c r="H271" s="82"/>
      <c r="I271" s="82"/>
      <c r="J271" s="77" t="str">
        <f>_xlfn.IFNA(IF(ISBLANK(B271), "",ROUND(Calc!O288, 1)), "")</f>
        <v/>
      </c>
      <c r="K271" s="77" t="str">
        <f t="shared" si="34"/>
        <v/>
      </c>
      <c r="L271" s="3" t="e">
        <f t="shared" si="32"/>
        <v>#VALUE!</v>
      </c>
      <c r="M271" s="3" t="e">
        <f t="shared" si="33"/>
        <v>#VALUE!</v>
      </c>
      <c r="N271" s="3" t="str">
        <f t="shared" si="35"/>
        <v/>
      </c>
      <c r="O271" s="3" t="str">
        <f t="shared" si="36"/>
        <v/>
      </c>
      <c r="P271" s="2" t="str">
        <f t="shared" si="37"/>
        <v/>
      </c>
      <c r="Q271" s="2" t="str">
        <f t="shared" si="38"/>
        <v/>
      </c>
      <c r="U271" s="1"/>
      <c r="V271" s="4" t="str">
        <f t="shared" si="39"/>
        <v/>
      </c>
      <c r="Y271" s="117" t="str">
        <f>IF(ISBLANK(W271), "", IF(W271&gt;X271, B271, C271))</f>
        <v/>
      </c>
    </row>
    <row r="272" spans="1:25" x14ac:dyDescent="0.45">
      <c r="A272" s="78">
        <f>Schedule!A289</f>
        <v>0</v>
      </c>
      <c r="B272" s="78" t="str">
        <f>IF(ISBLANK(Schedule!C289), "", Schedule!C289)</f>
        <v/>
      </c>
      <c r="C272" s="78" t="str">
        <f>IF(ISBLANK(Schedule!D289), "", Schedule!D289)</f>
        <v/>
      </c>
      <c r="D272" s="80"/>
      <c r="E272" s="79" t="str">
        <f>_xlfn.IFNA(IF(ISBLANK(B272),"",VLOOKUP(B272,Elo!$A$2:$C$1048576,MATCH("Current Elo",Elo!$A$1:$D$1,0),FALSE)), "")</f>
        <v/>
      </c>
      <c r="F272" s="79" t="str">
        <f>_xlfn.IFNA(IFERROR(IF(ISBLANK(C272),"",VLOOKUP(C272,Elo!$A$2:$C$1048576,MATCH("Current Elo",Elo!$A$1:$D$1,0),FALSE)), ""), "")</f>
        <v/>
      </c>
      <c r="G272" s="79" t="str">
        <f>_xlfn.IFNA(IF(ISBLANK(B272),"",IF(VLOOKUP(Games!B272,Schedule!$C$2:$G$1048576,MATCH("neutral_site",Schedule!$C$1:$G$1,0),FALSE),0,50)),"")</f>
        <v/>
      </c>
      <c r="H272" s="82"/>
      <c r="I272" s="82"/>
      <c r="J272" s="77" t="str">
        <f>_xlfn.IFNA(IF(ISBLANK(B272), "",ROUND(Calc!O289, 1)), "")</f>
        <v/>
      </c>
      <c r="K272" s="77" t="str">
        <f t="shared" si="34"/>
        <v/>
      </c>
      <c r="L272" s="3" t="e">
        <f t="shared" si="32"/>
        <v>#VALUE!</v>
      </c>
      <c r="M272" s="3" t="e">
        <f t="shared" si="33"/>
        <v>#VALUE!</v>
      </c>
      <c r="N272" s="3" t="str">
        <f t="shared" si="35"/>
        <v/>
      </c>
      <c r="O272" s="3" t="str">
        <f t="shared" si="36"/>
        <v/>
      </c>
      <c r="P272" s="2" t="str">
        <f t="shared" si="37"/>
        <v/>
      </c>
      <c r="Q272" s="2" t="str">
        <f t="shared" si="38"/>
        <v/>
      </c>
      <c r="U272" s="1"/>
      <c r="V272" s="4" t="str">
        <f t="shared" si="39"/>
        <v/>
      </c>
      <c r="Y272" s="117" t="str">
        <f>IF(ISBLANK(W272), "", IF(W272&gt;X272, B272, C272))</f>
        <v/>
      </c>
    </row>
    <row r="273" spans="1:25" x14ac:dyDescent="0.45">
      <c r="A273" s="78">
        <f>Schedule!A290</f>
        <v>0</v>
      </c>
      <c r="B273" s="78" t="str">
        <f>IF(ISBLANK(Schedule!C290), "", Schedule!C290)</f>
        <v/>
      </c>
      <c r="C273" s="78" t="str">
        <f>IF(ISBLANK(Schedule!D290), "", Schedule!D290)</f>
        <v/>
      </c>
      <c r="D273" s="80"/>
      <c r="E273" s="79" t="str">
        <f>_xlfn.IFNA(IF(ISBLANK(B273),"",VLOOKUP(B273,Elo!$A$2:$C$1048576,MATCH("Current Elo",Elo!$A$1:$D$1,0),FALSE)), "")</f>
        <v/>
      </c>
      <c r="F273" s="79" t="str">
        <f>_xlfn.IFNA(IFERROR(IF(ISBLANK(C273),"",VLOOKUP(C273,Elo!$A$2:$C$1048576,MATCH("Current Elo",Elo!$A$1:$D$1,0),FALSE)), ""), "")</f>
        <v/>
      </c>
      <c r="G273" s="79" t="str">
        <f>_xlfn.IFNA(IF(ISBLANK(B273),"",IF(VLOOKUP(Games!B273,Schedule!$C$2:$G$1048576,MATCH("neutral_site",Schedule!$C$1:$G$1,0),FALSE),0,50)),"")</f>
        <v/>
      </c>
      <c r="H273" s="82"/>
      <c r="I273" s="82"/>
      <c r="J273" s="77" t="str">
        <f>_xlfn.IFNA(IF(ISBLANK(B273), "",ROUND(Calc!O290, 1)), "")</f>
        <v/>
      </c>
      <c r="K273" s="77" t="str">
        <f t="shared" si="34"/>
        <v/>
      </c>
      <c r="L273" s="3" t="e">
        <f t="shared" si="32"/>
        <v>#VALUE!</v>
      </c>
      <c r="M273" s="3" t="e">
        <f t="shared" si="33"/>
        <v>#VALUE!</v>
      </c>
      <c r="N273" s="3" t="str">
        <f t="shared" si="35"/>
        <v/>
      </c>
      <c r="O273" s="3" t="str">
        <f t="shared" si="36"/>
        <v/>
      </c>
      <c r="P273" s="2" t="str">
        <f t="shared" si="37"/>
        <v/>
      </c>
      <c r="Q273" s="2" t="str">
        <f t="shared" si="38"/>
        <v/>
      </c>
      <c r="U273" s="1"/>
      <c r="V273" s="4" t="str">
        <f t="shared" si="39"/>
        <v/>
      </c>
      <c r="Y273" s="117" t="str">
        <f>IF(ISBLANK(W273), "", IF(W273&gt;X273, B273, C273))</f>
        <v/>
      </c>
    </row>
    <row r="274" spans="1:25" x14ac:dyDescent="0.45">
      <c r="A274" s="78">
        <f>Schedule!A291</f>
        <v>0</v>
      </c>
      <c r="B274" s="78" t="str">
        <f>IF(ISBLANK(Schedule!C291), "", Schedule!C291)</f>
        <v/>
      </c>
      <c r="C274" s="78" t="str">
        <f>IF(ISBLANK(Schedule!D291), "", Schedule!D291)</f>
        <v/>
      </c>
      <c r="D274" s="80"/>
      <c r="E274" s="79" t="str">
        <f>_xlfn.IFNA(IF(ISBLANK(B274),"",VLOOKUP(B274,Elo!$A$2:$C$1048576,MATCH("Current Elo",Elo!$A$1:$D$1,0),FALSE)), "")</f>
        <v/>
      </c>
      <c r="F274" s="79" t="str">
        <f>_xlfn.IFNA(IFERROR(IF(ISBLANK(C274),"",VLOOKUP(C274,Elo!$A$2:$C$1048576,MATCH("Current Elo",Elo!$A$1:$D$1,0),FALSE)), ""), "")</f>
        <v/>
      </c>
      <c r="G274" s="79" t="str">
        <f>_xlfn.IFNA(IF(ISBLANK(B274),"",IF(VLOOKUP(Games!B274,Schedule!$C$2:$G$1048576,MATCH("neutral_site",Schedule!$C$1:$G$1,0),FALSE),0,50)),"")</f>
        <v/>
      </c>
      <c r="H274" s="82"/>
      <c r="I274" s="82"/>
      <c r="J274" s="77" t="str">
        <f>_xlfn.IFNA(IF(ISBLANK(B274), "",ROUND(Calc!O291, 1)), "")</f>
        <v/>
      </c>
      <c r="K274" s="77" t="str">
        <f t="shared" si="34"/>
        <v/>
      </c>
      <c r="L274" s="3" t="e">
        <f t="shared" si="32"/>
        <v>#VALUE!</v>
      </c>
      <c r="M274" s="3" t="e">
        <f t="shared" si="33"/>
        <v>#VALUE!</v>
      </c>
      <c r="N274" s="3" t="str">
        <f t="shared" si="35"/>
        <v/>
      </c>
      <c r="O274" s="3" t="str">
        <f t="shared" si="36"/>
        <v/>
      </c>
      <c r="P274" s="2" t="str">
        <f t="shared" si="37"/>
        <v/>
      </c>
      <c r="Q274" s="2" t="str">
        <f t="shared" si="38"/>
        <v/>
      </c>
      <c r="U274" s="1"/>
      <c r="V274" s="4" t="str">
        <f t="shared" si="39"/>
        <v/>
      </c>
      <c r="Y274" s="117" t="str">
        <f>IF(ISBLANK(W274), "", IF(W274&gt;X274, B274, C274))</f>
        <v/>
      </c>
    </row>
    <row r="275" spans="1:25" x14ac:dyDescent="0.45">
      <c r="A275" s="78">
        <f>Schedule!A292</f>
        <v>0</v>
      </c>
      <c r="B275" s="78" t="str">
        <f>IF(ISBLANK(Schedule!C292), "", Schedule!C292)</f>
        <v/>
      </c>
      <c r="C275" s="78" t="str">
        <f>IF(ISBLANK(Schedule!D292), "", Schedule!D292)</f>
        <v/>
      </c>
      <c r="D275" s="80"/>
      <c r="E275" s="79" t="str">
        <f>_xlfn.IFNA(IF(ISBLANK(B275),"",VLOOKUP(B275,Elo!$A$2:$C$1048576,MATCH("Current Elo",Elo!$A$1:$D$1,0),FALSE)), "")</f>
        <v/>
      </c>
      <c r="F275" s="79" t="str">
        <f>_xlfn.IFNA(IFERROR(IF(ISBLANK(C275),"",VLOOKUP(C275,Elo!$A$2:$C$1048576,MATCH("Current Elo",Elo!$A$1:$D$1,0),FALSE)), ""), "")</f>
        <v/>
      </c>
      <c r="G275" s="79" t="str">
        <f>_xlfn.IFNA(IF(ISBLANK(B275),"",IF(VLOOKUP(Games!B275,Schedule!$C$2:$G$1048576,MATCH("neutral_site",Schedule!$C$1:$G$1,0),FALSE),0,50)),"")</f>
        <v/>
      </c>
      <c r="H275" s="82"/>
      <c r="I275" s="82"/>
      <c r="J275" s="77" t="str">
        <f>_xlfn.IFNA(IF(ISBLANK(B275), "",ROUND(Calc!O292, 1)), "")</f>
        <v/>
      </c>
      <c r="K275" s="77" t="str">
        <f t="shared" si="34"/>
        <v/>
      </c>
      <c r="L275" s="3" t="e">
        <f t="shared" si="32"/>
        <v>#VALUE!</v>
      </c>
      <c r="M275" s="3" t="e">
        <f t="shared" si="33"/>
        <v>#VALUE!</v>
      </c>
      <c r="N275" s="3" t="str">
        <f t="shared" si="35"/>
        <v/>
      </c>
      <c r="O275" s="3" t="str">
        <f t="shared" si="36"/>
        <v/>
      </c>
      <c r="P275" s="2" t="str">
        <f t="shared" si="37"/>
        <v/>
      </c>
      <c r="Q275" s="2" t="str">
        <f t="shared" si="38"/>
        <v/>
      </c>
      <c r="U275" s="1"/>
      <c r="V275" s="4" t="str">
        <f t="shared" si="39"/>
        <v/>
      </c>
      <c r="Y275" s="117" t="str">
        <f>IF(ISBLANK(W275), "", IF(W275&gt;X275, B275, C275))</f>
        <v/>
      </c>
    </row>
    <row r="276" spans="1:25" x14ac:dyDescent="0.45">
      <c r="A276" s="78">
        <f>Schedule!A293</f>
        <v>0</v>
      </c>
      <c r="B276" s="78" t="str">
        <f>IF(ISBLANK(Schedule!C293), "", Schedule!C293)</f>
        <v/>
      </c>
      <c r="C276" s="78" t="str">
        <f>IF(ISBLANK(Schedule!D293), "", Schedule!D293)</f>
        <v/>
      </c>
      <c r="D276" s="80"/>
      <c r="E276" s="79" t="str">
        <f>_xlfn.IFNA(IF(ISBLANK(B276),"",VLOOKUP(B276,Elo!$A$2:$C$1048576,MATCH("Current Elo",Elo!$A$1:$D$1,0),FALSE)), "")</f>
        <v/>
      </c>
      <c r="F276" s="79" t="str">
        <f>_xlfn.IFNA(IFERROR(IF(ISBLANK(C276),"",VLOOKUP(C276,Elo!$A$2:$C$1048576,MATCH("Current Elo",Elo!$A$1:$D$1,0),FALSE)), ""), "")</f>
        <v/>
      </c>
      <c r="G276" s="79" t="str">
        <f>_xlfn.IFNA(IF(ISBLANK(B276),"",IF(VLOOKUP(Games!B276,Schedule!$C$2:$G$1048576,MATCH("neutral_site",Schedule!$C$1:$G$1,0),FALSE),0,50)),"")</f>
        <v/>
      </c>
      <c r="H276" s="82"/>
      <c r="I276" s="82"/>
      <c r="J276" s="77" t="str">
        <f>_xlfn.IFNA(IF(ISBLANK(B276), "",ROUND(Calc!O293, 1)), "")</f>
        <v/>
      </c>
      <c r="K276" s="77" t="str">
        <f t="shared" si="34"/>
        <v/>
      </c>
      <c r="L276" s="3" t="e">
        <f t="shared" si="32"/>
        <v>#VALUE!</v>
      </c>
      <c r="M276" s="3" t="e">
        <f t="shared" si="33"/>
        <v>#VALUE!</v>
      </c>
      <c r="N276" s="3" t="str">
        <f t="shared" si="35"/>
        <v/>
      </c>
      <c r="O276" s="3" t="str">
        <f t="shared" si="36"/>
        <v/>
      </c>
      <c r="P276" s="2" t="str">
        <f t="shared" si="37"/>
        <v/>
      </c>
      <c r="Q276" s="2" t="str">
        <f t="shared" si="38"/>
        <v/>
      </c>
      <c r="U276" s="1"/>
      <c r="V276" s="4" t="str">
        <f t="shared" si="39"/>
        <v/>
      </c>
      <c r="Y276" s="117" t="str">
        <f>IF(ISBLANK(W276), "", IF(W276&gt;X276, B276, C276))</f>
        <v/>
      </c>
    </row>
    <row r="277" spans="1:25" x14ac:dyDescent="0.45">
      <c r="A277" s="78">
        <f>Schedule!A294</f>
        <v>0</v>
      </c>
      <c r="B277" s="78" t="str">
        <f>IF(ISBLANK(Schedule!C294), "", Schedule!C294)</f>
        <v/>
      </c>
      <c r="C277" s="78" t="str">
        <f>IF(ISBLANK(Schedule!D294), "", Schedule!D294)</f>
        <v/>
      </c>
      <c r="D277" s="80"/>
      <c r="E277" s="79" t="str">
        <f>_xlfn.IFNA(IF(ISBLANK(B277),"",VLOOKUP(B277,Elo!$A$2:$C$1048576,MATCH("Current Elo",Elo!$A$1:$D$1,0),FALSE)), "")</f>
        <v/>
      </c>
      <c r="F277" s="79" t="str">
        <f>_xlfn.IFNA(IFERROR(IF(ISBLANK(C277),"",VLOOKUP(C277,Elo!$A$2:$C$1048576,MATCH("Current Elo",Elo!$A$1:$D$1,0),FALSE)), ""), "")</f>
        <v/>
      </c>
      <c r="G277" s="79" t="str">
        <f>_xlfn.IFNA(IF(ISBLANK(B277),"",IF(VLOOKUP(Games!B277,Schedule!$C$2:$G$1048576,MATCH("neutral_site",Schedule!$C$1:$G$1,0),FALSE),0,50)),"")</f>
        <v/>
      </c>
      <c r="H277" s="82"/>
      <c r="I277" s="82"/>
      <c r="J277" s="77" t="str">
        <f>_xlfn.IFNA(IF(ISBLANK(B277), "",ROUND(Calc!O294, 1)), "")</f>
        <v/>
      </c>
      <c r="K277" s="77" t="str">
        <f t="shared" si="34"/>
        <v/>
      </c>
      <c r="L277" s="3" t="e">
        <f t="shared" si="32"/>
        <v>#VALUE!</v>
      </c>
      <c r="M277" s="3" t="e">
        <f t="shared" si="33"/>
        <v>#VALUE!</v>
      </c>
      <c r="N277" s="3" t="str">
        <f t="shared" si="35"/>
        <v/>
      </c>
      <c r="O277" s="3" t="str">
        <f t="shared" si="36"/>
        <v/>
      </c>
      <c r="P277" s="2" t="str">
        <f t="shared" si="37"/>
        <v/>
      </c>
      <c r="Q277" s="2" t="str">
        <f t="shared" si="38"/>
        <v/>
      </c>
      <c r="U277" s="1"/>
      <c r="V277" s="4" t="str">
        <f t="shared" si="39"/>
        <v/>
      </c>
      <c r="Y277" s="117" t="str">
        <f>IF(ISBLANK(W277), "", IF(W277&gt;X277, B277, C277))</f>
        <v/>
      </c>
    </row>
    <row r="278" spans="1:25" x14ac:dyDescent="0.45">
      <c r="A278" s="78">
        <f>Schedule!A295</f>
        <v>0</v>
      </c>
      <c r="B278" s="78" t="str">
        <f>IF(ISBLANK(Schedule!C295), "", Schedule!C295)</f>
        <v/>
      </c>
      <c r="C278" s="78" t="str">
        <f>IF(ISBLANK(Schedule!D295), "", Schedule!D295)</f>
        <v/>
      </c>
      <c r="D278" s="80"/>
      <c r="E278" s="79" t="str">
        <f>_xlfn.IFNA(IF(ISBLANK(B278),"",VLOOKUP(B278,Elo!$A$2:$C$1048576,MATCH("Current Elo",Elo!$A$1:$D$1,0),FALSE)), "")</f>
        <v/>
      </c>
      <c r="F278" s="79" t="str">
        <f>_xlfn.IFNA(IFERROR(IF(ISBLANK(C278),"",VLOOKUP(C278,Elo!$A$2:$C$1048576,MATCH("Current Elo",Elo!$A$1:$D$1,0),FALSE)), ""), "")</f>
        <v/>
      </c>
      <c r="G278" s="79" t="str">
        <f>_xlfn.IFNA(IF(ISBLANK(B278),"",IF(VLOOKUP(Games!B278,Schedule!$C$2:$G$1048576,MATCH("neutral_site",Schedule!$C$1:$G$1,0),FALSE),0,50)),"")</f>
        <v/>
      </c>
      <c r="H278" s="82"/>
      <c r="I278" s="82"/>
      <c r="J278" s="77" t="str">
        <f>_xlfn.IFNA(IF(ISBLANK(B278), "",ROUND(Calc!O295, 1)), "")</f>
        <v/>
      </c>
      <c r="K278" s="77" t="str">
        <f t="shared" si="34"/>
        <v/>
      </c>
      <c r="L278" s="3" t="e">
        <f t="shared" si="32"/>
        <v>#VALUE!</v>
      </c>
      <c r="M278" s="3" t="e">
        <f t="shared" si="33"/>
        <v>#VALUE!</v>
      </c>
      <c r="N278" s="3" t="str">
        <f t="shared" si="35"/>
        <v/>
      </c>
      <c r="O278" s="3" t="str">
        <f t="shared" si="36"/>
        <v/>
      </c>
      <c r="P278" s="2" t="str">
        <f t="shared" si="37"/>
        <v/>
      </c>
      <c r="Q278" s="2" t="str">
        <f t="shared" si="38"/>
        <v/>
      </c>
      <c r="U278" s="1"/>
      <c r="V278" s="4" t="str">
        <f t="shared" si="39"/>
        <v/>
      </c>
      <c r="Y278" s="117" t="str">
        <f>IF(ISBLANK(W278), "", IF(W278&gt;X278, B278, C278))</f>
        <v/>
      </c>
    </row>
    <row r="279" spans="1:25" x14ac:dyDescent="0.45">
      <c r="A279" s="78">
        <f>Schedule!A296</f>
        <v>0</v>
      </c>
      <c r="B279" s="78" t="str">
        <f>IF(ISBLANK(Schedule!C296), "", Schedule!C296)</f>
        <v/>
      </c>
      <c r="C279" s="78" t="str">
        <f>IF(ISBLANK(Schedule!D296), "", Schedule!D296)</f>
        <v/>
      </c>
      <c r="D279" s="80"/>
      <c r="E279" s="79" t="str">
        <f>_xlfn.IFNA(IF(ISBLANK(B279),"",VLOOKUP(B279,Elo!$A$2:$C$1048576,MATCH("Current Elo",Elo!$A$1:$D$1,0),FALSE)), "")</f>
        <v/>
      </c>
      <c r="F279" s="79" t="str">
        <f>_xlfn.IFNA(IFERROR(IF(ISBLANK(C279),"",VLOOKUP(C279,Elo!$A$2:$C$1048576,MATCH("Current Elo",Elo!$A$1:$D$1,0),FALSE)), ""), "")</f>
        <v/>
      </c>
      <c r="G279" s="79" t="str">
        <f>_xlfn.IFNA(IF(ISBLANK(B279),"",IF(VLOOKUP(Games!B279,Schedule!$C$2:$G$1048576,MATCH("neutral_site",Schedule!$C$1:$G$1,0),FALSE),0,50)),"")</f>
        <v/>
      </c>
      <c r="H279" s="82"/>
      <c r="I279" s="82"/>
      <c r="J279" s="77" t="str">
        <f>_xlfn.IFNA(IF(ISBLANK(B279), "",ROUND(Calc!O296, 1)), "")</f>
        <v/>
      </c>
      <c r="K279" s="77" t="str">
        <f t="shared" si="34"/>
        <v/>
      </c>
      <c r="L279" s="3" t="e">
        <f t="shared" si="32"/>
        <v>#VALUE!</v>
      </c>
      <c r="M279" s="3" t="e">
        <f t="shared" si="33"/>
        <v>#VALUE!</v>
      </c>
      <c r="N279" s="3" t="str">
        <f t="shared" si="35"/>
        <v/>
      </c>
      <c r="O279" s="3" t="str">
        <f t="shared" si="36"/>
        <v/>
      </c>
      <c r="P279" s="2" t="str">
        <f t="shared" si="37"/>
        <v/>
      </c>
      <c r="Q279" s="2" t="str">
        <f t="shared" si="38"/>
        <v/>
      </c>
      <c r="U279" s="1"/>
      <c r="V279" s="4" t="str">
        <f t="shared" si="39"/>
        <v/>
      </c>
      <c r="Y279" s="117" t="str">
        <f>IF(ISBLANK(W279), "", IF(W279&gt;X279, B279, C279))</f>
        <v/>
      </c>
    </row>
    <row r="280" spans="1:25" x14ac:dyDescent="0.45">
      <c r="A280" s="78">
        <f>Schedule!A297</f>
        <v>0</v>
      </c>
      <c r="B280" s="78" t="str">
        <f>IF(ISBLANK(Schedule!C297), "", Schedule!C297)</f>
        <v/>
      </c>
      <c r="C280" s="78" t="str">
        <f>IF(ISBLANK(Schedule!D297), "", Schedule!D297)</f>
        <v/>
      </c>
      <c r="D280" s="80"/>
      <c r="E280" s="79" t="str">
        <f>_xlfn.IFNA(IF(ISBLANK(B280),"",VLOOKUP(B280,Elo!$A$2:$C$1048576,MATCH("Current Elo",Elo!$A$1:$D$1,0),FALSE)), "")</f>
        <v/>
      </c>
      <c r="F280" s="79" t="str">
        <f>_xlfn.IFNA(IFERROR(IF(ISBLANK(C280),"",VLOOKUP(C280,Elo!$A$2:$C$1048576,MATCH("Current Elo",Elo!$A$1:$D$1,0),FALSE)), ""), "")</f>
        <v/>
      </c>
      <c r="G280" s="79" t="str">
        <f>_xlfn.IFNA(IF(ISBLANK(B280),"",IF(VLOOKUP(Games!B280,Schedule!$C$2:$G$1048576,MATCH("neutral_site",Schedule!$C$1:$G$1,0),FALSE),0,50)),"")</f>
        <v/>
      </c>
      <c r="H280" s="82"/>
      <c r="I280" s="82"/>
      <c r="J280" s="77" t="str">
        <f>_xlfn.IFNA(IF(ISBLANK(B280), "",ROUND(Calc!O297, 1)), "")</f>
        <v/>
      </c>
      <c r="K280" s="77" t="str">
        <f t="shared" si="34"/>
        <v/>
      </c>
      <c r="L280" s="3" t="e">
        <f t="shared" si="32"/>
        <v>#VALUE!</v>
      </c>
      <c r="M280" s="3" t="e">
        <f t="shared" si="33"/>
        <v>#VALUE!</v>
      </c>
      <c r="N280" s="3" t="str">
        <f t="shared" si="35"/>
        <v/>
      </c>
      <c r="O280" s="3" t="str">
        <f t="shared" si="36"/>
        <v/>
      </c>
      <c r="P280" s="2" t="str">
        <f t="shared" si="37"/>
        <v/>
      </c>
      <c r="Q280" s="2" t="str">
        <f t="shared" si="38"/>
        <v/>
      </c>
      <c r="U280" s="1"/>
      <c r="V280" s="4" t="str">
        <f t="shared" si="39"/>
        <v/>
      </c>
      <c r="Y280" s="117" t="str">
        <f>IF(ISBLANK(W280), "", IF(W280&gt;X280, B280, C280))</f>
        <v/>
      </c>
    </row>
    <row r="281" spans="1:25" x14ac:dyDescent="0.45">
      <c r="A281" s="78">
        <f>Schedule!A298</f>
        <v>0</v>
      </c>
      <c r="B281" s="78" t="str">
        <f>IF(ISBLANK(Schedule!C298), "", Schedule!C298)</f>
        <v/>
      </c>
      <c r="C281" s="78" t="str">
        <f>IF(ISBLANK(Schedule!D298), "", Schedule!D298)</f>
        <v/>
      </c>
      <c r="D281" s="80"/>
      <c r="E281" s="79" t="str">
        <f>_xlfn.IFNA(IF(ISBLANK(B281),"",VLOOKUP(B281,Elo!$A$2:$C$1048576,MATCH("Current Elo",Elo!$A$1:$D$1,0),FALSE)), "")</f>
        <v/>
      </c>
      <c r="F281" s="79" t="str">
        <f>_xlfn.IFNA(IFERROR(IF(ISBLANK(C281),"",VLOOKUP(C281,Elo!$A$2:$C$1048576,MATCH("Current Elo",Elo!$A$1:$D$1,0),FALSE)), ""), "")</f>
        <v/>
      </c>
      <c r="G281" s="79" t="str">
        <f>_xlfn.IFNA(IF(ISBLANK(B281),"",IF(VLOOKUP(Games!B281,Schedule!$C$2:$G$1048576,MATCH("neutral_site",Schedule!$C$1:$G$1,0),FALSE),0,50)),"")</f>
        <v/>
      </c>
      <c r="H281" s="82"/>
      <c r="I281" s="82"/>
      <c r="J281" s="77" t="str">
        <f>_xlfn.IFNA(IF(ISBLANK(B281), "",ROUND(Calc!O298, 1)), "")</f>
        <v/>
      </c>
      <c r="K281" s="77" t="str">
        <f t="shared" si="34"/>
        <v/>
      </c>
      <c r="L281" s="3" t="e">
        <f t="shared" si="32"/>
        <v>#VALUE!</v>
      </c>
      <c r="M281" s="3" t="e">
        <f t="shared" si="33"/>
        <v>#VALUE!</v>
      </c>
      <c r="N281" s="3" t="str">
        <f t="shared" si="35"/>
        <v/>
      </c>
      <c r="O281" s="3" t="str">
        <f t="shared" si="36"/>
        <v/>
      </c>
      <c r="P281" s="2" t="str">
        <f t="shared" si="37"/>
        <v/>
      </c>
      <c r="Q281" s="2" t="str">
        <f t="shared" si="38"/>
        <v/>
      </c>
      <c r="U281" s="1"/>
      <c r="V281" s="4" t="str">
        <f t="shared" si="39"/>
        <v/>
      </c>
      <c r="Y281" s="117" t="str">
        <f>IF(ISBLANK(W281), "", IF(W281&gt;X281, B281, C281))</f>
        <v/>
      </c>
    </row>
    <row r="282" spans="1:25" x14ac:dyDescent="0.45">
      <c r="A282" s="78">
        <f>Schedule!A299</f>
        <v>0</v>
      </c>
      <c r="B282" s="78" t="str">
        <f>IF(ISBLANK(Schedule!C299), "", Schedule!C299)</f>
        <v/>
      </c>
      <c r="C282" s="78" t="str">
        <f>IF(ISBLANK(Schedule!D299), "", Schedule!D299)</f>
        <v/>
      </c>
      <c r="D282" s="80"/>
      <c r="E282" s="79" t="str">
        <f>_xlfn.IFNA(IF(ISBLANK(B282),"",VLOOKUP(B282,Elo!$A$2:$C$1048576,MATCH("Current Elo",Elo!$A$1:$D$1,0),FALSE)), "")</f>
        <v/>
      </c>
      <c r="F282" s="79" t="str">
        <f>_xlfn.IFNA(IFERROR(IF(ISBLANK(C282),"",VLOOKUP(C282,Elo!$A$2:$C$1048576,MATCH("Current Elo",Elo!$A$1:$D$1,0),FALSE)), ""), "")</f>
        <v/>
      </c>
      <c r="G282" s="79" t="str">
        <f>_xlfn.IFNA(IF(ISBLANK(B282),"",IF(VLOOKUP(Games!B282,Schedule!$C$2:$G$1048576,MATCH("neutral_site",Schedule!$C$1:$G$1,0),FALSE),0,50)),"")</f>
        <v/>
      </c>
      <c r="H282" s="82"/>
      <c r="I282" s="82"/>
      <c r="J282" s="77" t="str">
        <f>_xlfn.IFNA(IF(ISBLANK(B282), "",ROUND(Calc!O299, 1)), "")</f>
        <v/>
      </c>
      <c r="K282" s="77" t="str">
        <f t="shared" si="34"/>
        <v/>
      </c>
      <c r="L282" s="3" t="e">
        <f t="shared" si="32"/>
        <v>#VALUE!</v>
      </c>
      <c r="M282" s="3" t="e">
        <f t="shared" si="33"/>
        <v>#VALUE!</v>
      </c>
      <c r="N282" s="3" t="str">
        <f t="shared" si="35"/>
        <v/>
      </c>
      <c r="O282" s="3" t="str">
        <f t="shared" si="36"/>
        <v/>
      </c>
      <c r="P282" s="2" t="str">
        <f t="shared" si="37"/>
        <v/>
      </c>
      <c r="Q282" s="2" t="str">
        <f t="shared" si="38"/>
        <v/>
      </c>
      <c r="U282" s="1"/>
      <c r="V282" s="4" t="str">
        <f t="shared" si="39"/>
        <v/>
      </c>
      <c r="Y282" s="117" t="str">
        <f>IF(ISBLANK(W282), "", IF(W282&gt;X282, B282, C282))</f>
        <v/>
      </c>
    </row>
    <row r="283" spans="1:25" x14ac:dyDescent="0.45">
      <c r="A283" s="78">
        <f>Schedule!A300</f>
        <v>0</v>
      </c>
      <c r="B283" s="78" t="str">
        <f>IF(ISBLANK(Schedule!C300), "", Schedule!C300)</f>
        <v/>
      </c>
      <c r="C283" s="78" t="str">
        <f>IF(ISBLANK(Schedule!D300), "", Schedule!D300)</f>
        <v/>
      </c>
      <c r="D283" s="80"/>
      <c r="E283" s="79" t="str">
        <f>_xlfn.IFNA(IF(ISBLANK(B283),"",VLOOKUP(B283,Elo!$A$2:$C$1048576,MATCH("Current Elo",Elo!$A$1:$D$1,0),FALSE)), "")</f>
        <v/>
      </c>
      <c r="F283" s="79" t="str">
        <f>_xlfn.IFNA(IFERROR(IF(ISBLANK(C283),"",VLOOKUP(C283,Elo!$A$2:$C$1048576,MATCH("Current Elo",Elo!$A$1:$D$1,0),FALSE)), ""), "")</f>
        <v/>
      </c>
      <c r="G283" s="79" t="str">
        <f>_xlfn.IFNA(IF(ISBLANK(B283),"",IF(VLOOKUP(Games!B283,Schedule!$C$2:$G$1048576,MATCH("neutral_site",Schedule!$C$1:$G$1,0),FALSE),0,50)),"")</f>
        <v/>
      </c>
      <c r="H283" s="82"/>
      <c r="I283" s="82"/>
      <c r="J283" s="77" t="str">
        <f>_xlfn.IFNA(IF(ISBLANK(B283), "",ROUND(Calc!O300, 1)), "")</f>
        <v/>
      </c>
      <c r="K283" s="77" t="str">
        <f t="shared" si="34"/>
        <v/>
      </c>
      <c r="L283" s="3" t="e">
        <f t="shared" si="32"/>
        <v>#VALUE!</v>
      </c>
      <c r="M283" s="3" t="e">
        <f t="shared" si="33"/>
        <v>#VALUE!</v>
      </c>
      <c r="N283" s="3" t="str">
        <f t="shared" si="35"/>
        <v/>
      </c>
      <c r="O283" s="3" t="str">
        <f t="shared" si="36"/>
        <v/>
      </c>
      <c r="P283" s="2" t="str">
        <f t="shared" si="37"/>
        <v/>
      </c>
      <c r="Q283" s="2" t="str">
        <f t="shared" si="38"/>
        <v/>
      </c>
      <c r="U283" s="1"/>
      <c r="V283" s="4" t="str">
        <f t="shared" si="39"/>
        <v/>
      </c>
      <c r="Y283" s="117" t="str">
        <f>IF(ISBLANK(W283), "", IF(W283&gt;X283, B283, C283))</f>
        <v/>
      </c>
    </row>
    <row r="284" spans="1:25" x14ac:dyDescent="0.45">
      <c r="A284" s="78">
        <f>Schedule!A301</f>
        <v>0</v>
      </c>
      <c r="B284" s="78" t="str">
        <f>IF(ISBLANK(Schedule!C301), "", Schedule!C301)</f>
        <v/>
      </c>
      <c r="C284" s="78" t="str">
        <f>IF(ISBLANK(Schedule!D301), "", Schedule!D301)</f>
        <v/>
      </c>
      <c r="D284" s="80"/>
      <c r="E284" s="79" t="str">
        <f>_xlfn.IFNA(IF(ISBLANK(B284),"",VLOOKUP(B284,Elo!$A$2:$C$1048576,MATCH("Current Elo",Elo!$A$1:$D$1,0),FALSE)), "")</f>
        <v/>
      </c>
      <c r="F284" s="79" t="str">
        <f>_xlfn.IFNA(IFERROR(IF(ISBLANK(C284),"",VLOOKUP(C284,Elo!$A$2:$C$1048576,MATCH("Current Elo",Elo!$A$1:$D$1,0),FALSE)), ""), "")</f>
        <v/>
      </c>
      <c r="G284" s="79" t="str">
        <f>_xlfn.IFNA(IF(ISBLANK(B284),"",IF(VLOOKUP(Games!B284,Schedule!$C$2:$G$1048576,MATCH("neutral_site",Schedule!$C$1:$G$1,0),FALSE),0,50)),"")</f>
        <v/>
      </c>
      <c r="H284" s="82"/>
      <c r="I284" s="82"/>
      <c r="J284" s="77" t="str">
        <f>_xlfn.IFNA(IF(ISBLANK(B284), "",ROUND(Calc!O301, 1)), "")</f>
        <v/>
      </c>
      <c r="K284" s="77" t="str">
        <f t="shared" si="34"/>
        <v/>
      </c>
      <c r="L284" s="3" t="e">
        <f t="shared" si="32"/>
        <v>#VALUE!</v>
      </c>
      <c r="M284" s="3" t="e">
        <f t="shared" si="33"/>
        <v>#VALUE!</v>
      </c>
      <c r="N284" s="3" t="str">
        <f t="shared" si="35"/>
        <v/>
      </c>
      <c r="O284" s="3" t="str">
        <f t="shared" si="36"/>
        <v/>
      </c>
      <c r="P284" s="2" t="str">
        <f t="shared" si="37"/>
        <v/>
      </c>
      <c r="Q284" s="2" t="str">
        <f t="shared" si="38"/>
        <v/>
      </c>
      <c r="U284" s="1"/>
      <c r="V284" s="4" t="str">
        <f t="shared" si="39"/>
        <v/>
      </c>
      <c r="Y284" s="117" t="str">
        <f>IF(ISBLANK(W284), "", IF(W284&gt;X284, B284, C284))</f>
        <v/>
      </c>
    </row>
    <row r="285" spans="1:25" x14ac:dyDescent="0.45">
      <c r="A285" s="78">
        <f>Schedule!A302</f>
        <v>0</v>
      </c>
      <c r="B285" s="78" t="str">
        <f>IF(ISBLANK(Schedule!C302), "", Schedule!C302)</f>
        <v/>
      </c>
      <c r="C285" s="78" t="str">
        <f>IF(ISBLANK(Schedule!D302), "", Schedule!D302)</f>
        <v/>
      </c>
      <c r="D285" s="80"/>
      <c r="E285" s="79" t="str">
        <f>_xlfn.IFNA(IF(ISBLANK(B285),"",VLOOKUP(B285,Elo!$A$2:$C$1048576,MATCH("Current Elo",Elo!$A$1:$D$1,0),FALSE)), "")</f>
        <v/>
      </c>
      <c r="F285" s="79" t="str">
        <f>_xlfn.IFNA(IFERROR(IF(ISBLANK(C285),"",VLOOKUP(C285,Elo!$A$2:$C$1048576,MATCH("Current Elo",Elo!$A$1:$D$1,0),FALSE)), ""), "")</f>
        <v/>
      </c>
      <c r="G285" s="79" t="str">
        <f>_xlfn.IFNA(IF(ISBLANK(B285),"",IF(VLOOKUP(Games!B285,Schedule!$C$2:$G$1048576,MATCH("neutral_site",Schedule!$C$1:$G$1,0),FALSE),0,50)),"")</f>
        <v/>
      </c>
      <c r="H285" s="82"/>
      <c r="I285" s="82"/>
      <c r="J285" s="77" t="str">
        <f>_xlfn.IFNA(IF(ISBLANK(B285), "",ROUND(Calc!O302, 1)), "")</f>
        <v/>
      </c>
      <c r="K285" s="77" t="str">
        <f t="shared" si="34"/>
        <v/>
      </c>
      <c r="L285" s="3" t="e">
        <f t="shared" si="32"/>
        <v>#VALUE!</v>
      </c>
      <c r="M285" s="3" t="e">
        <f t="shared" si="33"/>
        <v>#VALUE!</v>
      </c>
      <c r="N285" s="3" t="str">
        <f t="shared" si="35"/>
        <v/>
      </c>
      <c r="O285" s="3" t="str">
        <f t="shared" si="36"/>
        <v/>
      </c>
      <c r="P285" s="2" t="str">
        <f t="shared" si="37"/>
        <v/>
      </c>
      <c r="Q285" s="2" t="str">
        <f t="shared" si="38"/>
        <v/>
      </c>
      <c r="U285" s="1"/>
      <c r="V285" s="4" t="str">
        <f t="shared" si="39"/>
        <v/>
      </c>
      <c r="Y285" s="117" t="str">
        <f>IF(ISBLANK(W285), "", IF(W285&gt;X285, B285, C285))</f>
        <v/>
      </c>
    </row>
    <row r="286" spans="1:25" x14ac:dyDescent="0.45">
      <c r="A286" s="78">
        <f>Schedule!A303</f>
        <v>0</v>
      </c>
      <c r="B286" s="78" t="str">
        <f>IF(ISBLANK(Schedule!C303), "", Schedule!C303)</f>
        <v/>
      </c>
      <c r="C286" s="78" t="str">
        <f>IF(ISBLANK(Schedule!D303), "", Schedule!D303)</f>
        <v/>
      </c>
      <c r="D286" s="80"/>
      <c r="E286" s="79" t="str">
        <f>_xlfn.IFNA(IF(ISBLANK(B286),"",VLOOKUP(B286,Elo!$A$2:$C$1048576,MATCH("Current Elo",Elo!$A$1:$D$1,0),FALSE)), "")</f>
        <v/>
      </c>
      <c r="F286" s="79" t="str">
        <f>_xlfn.IFNA(IFERROR(IF(ISBLANK(C286),"",VLOOKUP(C286,Elo!$A$2:$C$1048576,MATCH("Current Elo",Elo!$A$1:$D$1,0),FALSE)), ""), "")</f>
        <v/>
      </c>
      <c r="G286" s="79" t="str">
        <f>_xlfn.IFNA(IF(ISBLANK(B286),"",IF(VLOOKUP(Games!B286,Schedule!$C$2:$G$1048576,MATCH("neutral_site",Schedule!$C$1:$G$1,0),FALSE),0,50)),"")</f>
        <v/>
      </c>
      <c r="H286" s="82"/>
      <c r="I286" s="82"/>
      <c r="J286" s="77" t="str">
        <f>_xlfn.IFNA(IF(ISBLANK(B286), "",ROUND(Calc!O303, 1)), "")</f>
        <v/>
      </c>
      <c r="K286" s="77" t="str">
        <f t="shared" si="34"/>
        <v/>
      </c>
      <c r="L286" s="3" t="e">
        <f t="shared" si="32"/>
        <v>#VALUE!</v>
      </c>
      <c r="M286" s="3" t="e">
        <f t="shared" si="33"/>
        <v>#VALUE!</v>
      </c>
      <c r="N286" s="3" t="str">
        <f t="shared" si="35"/>
        <v/>
      </c>
      <c r="O286" s="3" t="str">
        <f t="shared" si="36"/>
        <v/>
      </c>
      <c r="P286" s="2" t="str">
        <f t="shared" si="37"/>
        <v/>
      </c>
      <c r="Q286" s="2" t="str">
        <f t="shared" si="38"/>
        <v/>
      </c>
      <c r="U286" s="1"/>
      <c r="V286" s="4" t="str">
        <f t="shared" si="39"/>
        <v/>
      </c>
      <c r="Y286" s="117" t="str">
        <f>IF(ISBLANK(W286), "", IF(W286&gt;X286, B286, C286))</f>
        <v/>
      </c>
    </row>
    <row r="287" spans="1:25" x14ac:dyDescent="0.45">
      <c r="A287" s="78">
        <f>Schedule!A304</f>
        <v>0</v>
      </c>
      <c r="B287" s="78" t="str">
        <f>IF(ISBLANK(Schedule!C304), "", Schedule!C304)</f>
        <v/>
      </c>
      <c r="C287" s="78" t="str">
        <f>IF(ISBLANK(Schedule!D304), "", Schedule!D304)</f>
        <v/>
      </c>
      <c r="D287" s="80"/>
      <c r="E287" s="79" t="str">
        <f>_xlfn.IFNA(IF(ISBLANK(B287),"",VLOOKUP(B287,Elo!$A$2:$C$1048576,MATCH("Current Elo",Elo!$A$1:$D$1,0),FALSE)), "")</f>
        <v/>
      </c>
      <c r="F287" s="79" t="str">
        <f>_xlfn.IFNA(IFERROR(IF(ISBLANK(C287),"",VLOOKUP(C287,Elo!$A$2:$C$1048576,MATCH("Current Elo",Elo!$A$1:$D$1,0),FALSE)), ""), "")</f>
        <v/>
      </c>
      <c r="G287" s="79" t="str">
        <f>_xlfn.IFNA(IF(ISBLANK(B287),"",IF(VLOOKUP(Games!B287,Schedule!$C$2:$G$1048576,MATCH("neutral_site",Schedule!$C$1:$G$1,0),FALSE),0,50)),"")</f>
        <v/>
      </c>
      <c r="H287" s="82"/>
      <c r="I287" s="82"/>
      <c r="J287" s="77" t="str">
        <f>_xlfn.IFNA(IF(ISBLANK(B287), "",ROUND(Calc!O304, 1)), "")</f>
        <v/>
      </c>
      <c r="K287" s="77" t="str">
        <f t="shared" si="34"/>
        <v/>
      </c>
      <c r="L287" s="3" t="e">
        <f t="shared" si="32"/>
        <v>#VALUE!</v>
      </c>
      <c r="M287" s="3" t="e">
        <f t="shared" si="33"/>
        <v>#VALUE!</v>
      </c>
      <c r="N287" s="3" t="str">
        <f t="shared" si="35"/>
        <v/>
      </c>
      <c r="O287" s="3" t="str">
        <f t="shared" si="36"/>
        <v/>
      </c>
      <c r="P287" s="2" t="str">
        <f t="shared" si="37"/>
        <v/>
      </c>
      <c r="Q287" s="2" t="str">
        <f t="shared" si="38"/>
        <v/>
      </c>
      <c r="U287" s="1"/>
      <c r="V287" s="4" t="str">
        <f t="shared" si="39"/>
        <v/>
      </c>
      <c r="Y287" s="117" t="str">
        <f>IF(ISBLANK(W287), "", IF(W287&gt;X287, B287, C287))</f>
        <v/>
      </c>
    </row>
    <row r="288" spans="1:25" x14ac:dyDescent="0.45">
      <c r="A288" s="78">
        <f>Schedule!A305</f>
        <v>0</v>
      </c>
      <c r="B288" s="78" t="str">
        <f>IF(ISBLANK(Schedule!C305), "", Schedule!C305)</f>
        <v/>
      </c>
      <c r="C288" s="78" t="str">
        <f>IF(ISBLANK(Schedule!D305), "", Schedule!D305)</f>
        <v/>
      </c>
      <c r="D288" s="80"/>
      <c r="E288" s="79" t="str">
        <f>_xlfn.IFNA(IF(ISBLANK(B288),"",VLOOKUP(B288,Elo!$A$2:$C$1048576,MATCH("Current Elo",Elo!$A$1:$D$1,0),FALSE)), "")</f>
        <v/>
      </c>
      <c r="F288" s="79" t="str">
        <f>_xlfn.IFNA(IFERROR(IF(ISBLANK(C288),"",VLOOKUP(C288,Elo!$A$2:$C$1048576,MATCH("Current Elo",Elo!$A$1:$D$1,0),FALSE)), ""), "")</f>
        <v/>
      </c>
      <c r="G288" s="79" t="str">
        <f>_xlfn.IFNA(IF(ISBLANK(B288),"",IF(VLOOKUP(Games!B288,Schedule!$C$2:$G$1048576,MATCH("neutral_site",Schedule!$C$1:$G$1,0),FALSE),0,50)),"")</f>
        <v/>
      </c>
      <c r="H288" s="82"/>
      <c r="I288" s="82"/>
      <c r="J288" s="77" t="str">
        <f>_xlfn.IFNA(IF(ISBLANK(B288), "",ROUND(Calc!O305, 1)), "")</f>
        <v/>
      </c>
      <c r="K288" s="77" t="str">
        <f t="shared" si="34"/>
        <v/>
      </c>
      <c r="L288" s="3" t="e">
        <f t="shared" si="32"/>
        <v>#VALUE!</v>
      </c>
      <c r="M288" s="3" t="e">
        <f t="shared" si="33"/>
        <v>#VALUE!</v>
      </c>
      <c r="N288" s="3" t="str">
        <f t="shared" si="35"/>
        <v/>
      </c>
      <c r="O288" s="3" t="str">
        <f t="shared" si="36"/>
        <v/>
      </c>
      <c r="P288" s="2" t="str">
        <f t="shared" si="37"/>
        <v/>
      </c>
      <c r="Q288" s="2" t="str">
        <f t="shared" si="38"/>
        <v/>
      </c>
      <c r="U288" s="1"/>
      <c r="V288" s="4" t="str">
        <f t="shared" si="39"/>
        <v/>
      </c>
      <c r="Y288" s="117" t="str">
        <f>IF(ISBLANK(W288), "", IF(W288&gt;X288, B288, C288))</f>
        <v/>
      </c>
    </row>
    <row r="289" spans="1:25" x14ac:dyDescent="0.45">
      <c r="A289" s="78">
        <f>Schedule!A306</f>
        <v>0</v>
      </c>
      <c r="B289" s="78" t="str">
        <f>IF(ISBLANK(Schedule!C306), "", Schedule!C306)</f>
        <v/>
      </c>
      <c r="C289" s="78" t="str">
        <f>IF(ISBLANK(Schedule!D306), "", Schedule!D306)</f>
        <v/>
      </c>
      <c r="D289" s="80"/>
      <c r="E289" s="79" t="str">
        <f>_xlfn.IFNA(IF(ISBLANK(B289),"",VLOOKUP(B289,Elo!$A$2:$C$1048576,MATCH("Current Elo",Elo!$A$1:$D$1,0),FALSE)), "")</f>
        <v/>
      </c>
      <c r="F289" s="79" t="str">
        <f>_xlfn.IFNA(IFERROR(IF(ISBLANK(C289),"",VLOOKUP(C289,Elo!$A$2:$C$1048576,MATCH("Current Elo",Elo!$A$1:$D$1,0),FALSE)), ""), "")</f>
        <v/>
      </c>
      <c r="G289" s="79" t="str">
        <f>_xlfn.IFNA(IF(ISBLANK(B289),"",IF(VLOOKUP(Games!B289,Schedule!$C$2:$G$1048576,MATCH("neutral_site",Schedule!$C$1:$G$1,0),FALSE),0,50)),"")</f>
        <v/>
      </c>
      <c r="H289" s="82"/>
      <c r="I289" s="82"/>
      <c r="J289" s="77" t="str">
        <f>_xlfn.IFNA(IF(ISBLANK(B289), "",ROUND(Calc!O306, 1)), "")</f>
        <v/>
      </c>
      <c r="K289" s="77" t="str">
        <f t="shared" si="34"/>
        <v/>
      </c>
      <c r="L289" s="3" t="e">
        <f t="shared" si="32"/>
        <v>#VALUE!</v>
      </c>
      <c r="M289" s="3" t="e">
        <f t="shared" si="33"/>
        <v>#VALUE!</v>
      </c>
      <c r="N289" s="3" t="str">
        <f t="shared" si="35"/>
        <v/>
      </c>
      <c r="O289" s="3" t="str">
        <f t="shared" si="36"/>
        <v/>
      </c>
      <c r="P289" s="2" t="str">
        <f t="shared" si="37"/>
        <v/>
      </c>
      <c r="Q289" s="2" t="str">
        <f t="shared" si="38"/>
        <v/>
      </c>
      <c r="U289" s="1"/>
      <c r="V289" s="4" t="str">
        <f t="shared" si="39"/>
        <v/>
      </c>
      <c r="Y289" s="117" t="str">
        <f>IF(ISBLANK(W289), "", IF(W289&gt;X289, B289, C289))</f>
        <v/>
      </c>
    </row>
    <row r="290" spans="1:25" x14ac:dyDescent="0.45">
      <c r="A290" s="78">
        <f>Schedule!A307</f>
        <v>0</v>
      </c>
      <c r="B290" s="78" t="str">
        <f>IF(ISBLANK(Schedule!C307), "", Schedule!C307)</f>
        <v/>
      </c>
      <c r="C290" s="78" t="str">
        <f>IF(ISBLANK(Schedule!D307), "", Schedule!D307)</f>
        <v/>
      </c>
      <c r="D290" s="80"/>
      <c r="E290" s="79" t="str">
        <f>_xlfn.IFNA(IF(ISBLANK(B290),"",VLOOKUP(B290,Elo!$A$2:$C$1048576,MATCH("Current Elo",Elo!$A$1:$D$1,0),FALSE)), "")</f>
        <v/>
      </c>
      <c r="F290" s="79" t="str">
        <f>_xlfn.IFNA(IFERROR(IF(ISBLANK(C290),"",VLOOKUP(C290,Elo!$A$2:$C$1048576,MATCH("Current Elo",Elo!$A$1:$D$1,0),FALSE)), ""), "")</f>
        <v/>
      </c>
      <c r="G290" s="79" t="str">
        <f>_xlfn.IFNA(IF(ISBLANK(B290),"",IF(VLOOKUP(Games!B290,Schedule!$C$2:$G$1048576,MATCH("neutral_site",Schedule!$C$1:$G$1,0),FALSE),0,50)),"")</f>
        <v/>
      </c>
      <c r="H290" s="82"/>
      <c r="I290" s="82"/>
      <c r="J290" s="77" t="str">
        <f>_xlfn.IFNA(IF(ISBLANK(B290), "",ROUND(Calc!O307, 1)), "")</f>
        <v/>
      </c>
      <c r="K290" s="77" t="str">
        <f t="shared" si="34"/>
        <v/>
      </c>
      <c r="L290" s="3" t="e">
        <f t="shared" si="32"/>
        <v>#VALUE!</v>
      </c>
      <c r="M290" s="3" t="e">
        <f t="shared" si="33"/>
        <v>#VALUE!</v>
      </c>
      <c r="N290" s="3" t="str">
        <f t="shared" si="35"/>
        <v/>
      </c>
      <c r="O290" s="3" t="str">
        <f t="shared" si="36"/>
        <v/>
      </c>
      <c r="P290" s="2" t="str">
        <f t="shared" si="37"/>
        <v/>
      </c>
      <c r="Q290" s="2" t="str">
        <f t="shared" si="38"/>
        <v/>
      </c>
      <c r="U290" s="1"/>
      <c r="V290" s="4" t="str">
        <f t="shared" si="39"/>
        <v/>
      </c>
      <c r="Y290" s="117" t="str">
        <f>IF(ISBLANK(W290), "", IF(W290&gt;X290, B290, C290))</f>
        <v/>
      </c>
    </row>
    <row r="291" spans="1:25" x14ac:dyDescent="0.45">
      <c r="A291" s="78">
        <f>Schedule!A308</f>
        <v>0</v>
      </c>
      <c r="B291" s="78" t="str">
        <f>IF(ISBLANK(Schedule!C308), "", Schedule!C308)</f>
        <v/>
      </c>
      <c r="C291" s="78" t="str">
        <f>IF(ISBLANK(Schedule!D308), "", Schedule!D308)</f>
        <v/>
      </c>
      <c r="D291" s="80"/>
      <c r="E291" s="79" t="str">
        <f>_xlfn.IFNA(IF(ISBLANK(B291),"",VLOOKUP(B291,Elo!$A$2:$C$1048576,MATCH("Current Elo",Elo!$A$1:$D$1,0),FALSE)), "")</f>
        <v/>
      </c>
      <c r="F291" s="79" t="str">
        <f>_xlfn.IFNA(IFERROR(IF(ISBLANK(C291),"",VLOOKUP(C291,Elo!$A$2:$C$1048576,MATCH("Current Elo",Elo!$A$1:$D$1,0),FALSE)), ""), "")</f>
        <v/>
      </c>
      <c r="G291" s="79" t="str">
        <f>_xlfn.IFNA(IF(ISBLANK(B291),"",IF(VLOOKUP(Games!B291,Schedule!$C$2:$G$1048576,MATCH("neutral_site",Schedule!$C$1:$G$1,0),FALSE),0,50)),"")</f>
        <v/>
      </c>
      <c r="H291" s="82"/>
      <c r="I291" s="82"/>
      <c r="J291" s="77" t="str">
        <f>_xlfn.IFNA(IF(ISBLANK(B291), "",ROUND(Calc!O308, 1)), "")</f>
        <v/>
      </c>
      <c r="K291" s="77" t="str">
        <f t="shared" si="34"/>
        <v/>
      </c>
      <c r="L291" s="3" t="e">
        <f t="shared" si="32"/>
        <v>#VALUE!</v>
      </c>
      <c r="M291" s="3" t="e">
        <f t="shared" si="33"/>
        <v>#VALUE!</v>
      </c>
      <c r="N291" s="3" t="str">
        <f t="shared" si="35"/>
        <v/>
      </c>
      <c r="O291" s="3" t="str">
        <f t="shared" si="36"/>
        <v/>
      </c>
      <c r="P291" s="2" t="str">
        <f t="shared" si="37"/>
        <v/>
      </c>
      <c r="Q291" s="2" t="str">
        <f t="shared" si="38"/>
        <v/>
      </c>
      <c r="U291" s="1"/>
      <c r="V291" s="4" t="str">
        <f t="shared" si="39"/>
        <v/>
      </c>
      <c r="Y291" s="117" t="str">
        <f>IF(ISBLANK(W291), "", IF(W291&gt;X291, B291, C291))</f>
        <v/>
      </c>
    </row>
    <row r="292" spans="1:25" x14ac:dyDescent="0.45">
      <c r="A292" s="78">
        <f>Schedule!A309</f>
        <v>0</v>
      </c>
      <c r="B292" s="78" t="str">
        <f>IF(ISBLANK(Schedule!C309), "", Schedule!C309)</f>
        <v/>
      </c>
      <c r="C292" s="78" t="str">
        <f>IF(ISBLANK(Schedule!D309), "", Schedule!D309)</f>
        <v/>
      </c>
      <c r="D292" s="80"/>
      <c r="E292" s="79" t="str">
        <f>_xlfn.IFNA(IF(ISBLANK(B292),"",VLOOKUP(B292,Elo!$A$2:$C$1048576,MATCH("Current Elo",Elo!$A$1:$D$1,0),FALSE)), "")</f>
        <v/>
      </c>
      <c r="F292" s="79" t="str">
        <f>_xlfn.IFNA(IFERROR(IF(ISBLANK(C292),"",VLOOKUP(C292,Elo!$A$2:$C$1048576,MATCH("Current Elo",Elo!$A$1:$D$1,0),FALSE)), ""), "")</f>
        <v/>
      </c>
      <c r="G292" s="79" t="str">
        <f>_xlfn.IFNA(IF(ISBLANK(B292),"",IF(VLOOKUP(Games!B292,Schedule!$C$2:$G$1048576,MATCH("neutral_site",Schedule!$C$1:$G$1,0),FALSE),0,50)),"")</f>
        <v/>
      </c>
      <c r="H292" s="82"/>
      <c r="I292" s="82"/>
      <c r="J292" s="77" t="str">
        <f>_xlfn.IFNA(IF(ISBLANK(B292), "",ROUND(Calc!O309, 1)), "")</f>
        <v/>
      </c>
      <c r="K292" s="77" t="str">
        <f t="shared" si="34"/>
        <v/>
      </c>
      <c r="L292" s="3" t="e">
        <f t="shared" si="32"/>
        <v>#VALUE!</v>
      </c>
      <c r="M292" s="3" t="e">
        <f t="shared" si="33"/>
        <v>#VALUE!</v>
      </c>
      <c r="N292" s="3" t="str">
        <f t="shared" si="35"/>
        <v/>
      </c>
      <c r="O292" s="3" t="str">
        <f t="shared" si="36"/>
        <v/>
      </c>
      <c r="P292" s="2" t="str">
        <f t="shared" si="37"/>
        <v/>
      </c>
      <c r="Q292" s="2" t="str">
        <f t="shared" si="38"/>
        <v/>
      </c>
      <c r="U292" s="1"/>
      <c r="V292" s="4" t="str">
        <f t="shared" si="39"/>
        <v/>
      </c>
      <c r="Y292" s="117" t="str">
        <f>IF(ISBLANK(W292), "", IF(W292&gt;X292, B292, C292))</f>
        <v/>
      </c>
    </row>
    <row r="293" spans="1:25" x14ac:dyDescent="0.45">
      <c r="A293" s="78">
        <f>Schedule!A310</f>
        <v>0</v>
      </c>
      <c r="B293" s="78" t="str">
        <f>IF(ISBLANK(Schedule!C310), "", Schedule!C310)</f>
        <v/>
      </c>
      <c r="C293" s="78" t="str">
        <f>IF(ISBLANK(Schedule!D310), "", Schedule!D310)</f>
        <v/>
      </c>
      <c r="D293" s="80"/>
      <c r="E293" s="79" t="str">
        <f>_xlfn.IFNA(IF(ISBLANK(B293),"",VLOOKUP(B293,Elo!$A$2:$C$1048576,MATCH("Current Elo",Elo!$A$1:$D$1,0),FALSE)), "")</f>
        <v/>
      </c>
      <c r="F293" s="79" t="str">
        <f>_xlfn.IFNA(IFERROR(IF(ISBLANK(C293),"",VLOOKUP(C293,Elo!$A$2:$C$1048576,MATCH("Current Elo",Elo!$A$1:$D$1,0),FALSE)), ""), "")</f>
        <v/>
      </c>
      <c r="G293" s="79" t="str">
        <f>_xlfn.IFNA(IF(ISBLANK(B293),"",IF(VLOOKUP(Games!B293,Schedule!$C$2:$G$1048576,MATCH("neutral_site",Schedule!$C$1:$G$1,0),FALSE),0,50)),"")</f>
        <v/>
      </c>
      <c r="H293" s="82"/>
      <c r="I293" s="82"/>
      <c r="J293" s="77" t="str">
        <f>_xlfn.IFNA(IF(ISBLANK(B293), "",ROUND(Calc!O310, 1)), "")</f>
        <v/>
      </c>
      <c r="K293" s="77" t="str">
        <f t="shared" si="34"/>
        <v/>
      </c>
      <c r="L293" s="3" t="e">
        <f t="shared" si="32"/>
        <v>#VALUE!</v>
      </c>
      <c r="M293" s="3" t="e">
        <f t="shared" si="33"/>
        <v>#VALUE!</v>
      </c>
      <c r="N293" s="3" t="str">
        <f t="shared" si="35"/>
        <v/>
      </c>
      <c r="O293" s="3" t="str">
        <f t="shared" si="36"/>
        <v/>
      </c>
      <c r="P293" s="2" t="str">
        <f t="shared" si="37"/>
        <v/>
      </c>
      <c r="Q293" s="2" t="str">
        <f t="shared" si="38"/>
        <v/>
      </c>
      <c r="U293" s="1"/>
      <c r="V293" s="4" t="str">
        <f t="shared" si="39"/>
        <v/>
      </c>
      <c r="Y293" s="117" t="str">
        <f>IF(ISBLANK(W293), "", IF(W293&gt;X293, B293, C293))</f>
        <v/>
      </c>
    </row>
    <row r="294" spans="1:25" x14ac:dyDescent="0.45">
      <c r="A294" s="78">
        <f>Schedule!A311</f>
        <v>0</v>
      </c>
      <c r="B294" s="78" t="str">
        <f>IF(ISBLANK(Schedule!C311), "", Schedule!C311)</f>
        <v/>
      </c>
      <c r="C294" s="78" t="str">
        <f>IF(ISBLANK(Schedule!D311), "", Schedule!D311)</f>
        <v/>
      </c>
      <c r="D294" s="80"/>
      <c r="E294" s="79" t="str">
        <f>_xlfn.IFNA(IF(ISBLANK(B294),"",VLOOKUP(B294,Elo!$A$2:$C$1048576,MATCH("Current Elo",Elo!$A$1:$D$1,0),FALSE)), "")</f>
        <v/>
      </c>
      <c r="F294" s="79" t="str">
        <f>_xlfn.IFNA(IFERROR(IF(ISBLANK(C294),"",VLOOKUP(C294,Elo!$A$2:$C$1048576,MATCH("Current Elo",Elo!$A$1:$D$1,0),FALSE)), ""), "")</f>
        <v/>
      </c>
      <c r="G294" s="79" t="str">
        <f>_xlfn.IFNA(IF(ISBLANK(B294),"",IF(VLOOKUP(Games!B294,Schedule!$C$2:$G$1048576,MATCH("neutral_site",Schedule!$C$1:$G$1,0),FALSE),0,50)),"")</f>
        <v/>
      </c>
      <c r="H294" s="82"/>
      <c r="I294" s="82"/>
      <c r="J294" s="77" t="str">
        <f>_xlfn.IFNA(IF(ISBLANK(B294), "",ROUND(Calc!O311, 1)), "")</f>
        <v/>
      </c>
      <c r="K294" s="77" t="str">
        <f t="shared" si="34"/>
        <v/>
      </c>
      <c r="L294" s="3" t="e">
        <f t="shared" si="32"/>
        <v>#VALUE!</v>
      </c>
      <c r="M294" s="3" t="e">
        <f t="shared" si="33"/>
        <v>#VALUE!</v>
      </c>
      <c r="N294" s="3" t="str">
        <f t="shared" si="35"/>
        <v/>
      </c>
      <c r="O294" s="3" t="str">
        <f t="shared" si="36"/>
        <v/>
      </c>
      <c r="P294" s="2" t="str">
        <f t="shared" si="37"/>
        <v/>
      </c>
      <c r="Q294" s="2" t="str">
        <f t="shared" si="38"/>
        <v/>
      </c>
      <c r="U294" s="1"/>
      <c r="V294" s="4" t="str">
        <f t="shared" si="39"/>
        <v/>
      </c>
      <c r="Y294" s="117" t="str">
        <f>IF(ISBLANK(W294), "", IF(W294&gt;X294, B294, C294))</f>
        <v/>
      </c>
    </row>
    <row r="295" spans="1:25" x14ac:dyDescent="0.45">
      <c r="A295" s="78">
        <f>Schedule!A312</f>
        <v>0</v>
      </c>
      <c r="B295" s="78" t="str">
        <f>IF(ISBLANK(Schedule!C312), "", Schedule!C312)</f>
        <v/>
      </c>
      <c r="C295" s="78" t="str">
        <f>IF(ISBLANK(Schedule!D312), "", Schedule!D312)</f>
        <v/>
      </c>
      <c r="D295" s="80"/>
      <c r="E295" s="79" t="str">
        <f>_xlfn.IFNA(IF(ISBLANK(B295),"",VLOOKUP(B295,Elo!$A$2:$C$1048576,MATCH("Current Elo",Elo!$A$1:$D$1,0),FALSE)), "")</f>
        <v/>
      </c>
      <c r="F295" s="79" t="str">
        <f>_xlfn.IFNA(IFERROR(IF(ISBLANK(C295),"",VLOOKUP(C295,Elo!$A$2:$C$1048576,MATCH("Current Elo",Elo!$A$1:$D$1,0),FALSE)), ""), "")</f>
        <v/>
      </c>
      <c r="G295" s="79" t="str">
        <f>_xlfn.IFNA(IF(ISBLANK(B295),"",IF(VLOOKUP(Games!B295,Schedule!$C$2:$G$1048576,MATCH("neutral_site",Schedule!$C$1:$G$1,0),FALSE),0,50)),"")</f>
        <v/>
      </c>
      <c r="H295" s="82"/>
      <c r="I295" s="82"/>
      <c r="J295" s="77" t="str">
        <f>_xlfn.IFNA(IF(ISBLANK(B295), "",ROUND(Calc!O312, 1)), "")</f>
        <v/>
      </c>
      <c r="K295" s="77" t="str">
        <f t="shared" si="34"/>
        <v/>
      </c>
      <c r="L295" s="3" t="e">
        <f t="shared" si="32"/>
        <v>#VALUE!</v>
      </c>
      <c r="M295" s="3" t="e">
        <f t="shared" si="33"/>
        <v>#VALUE!</v>
      </c>
      <c r="N295" s="3" t="str">
        <f t="shared" si="35"/>
        <v/>
      </c>
      <c r="O295" s="3" t="str">
        <f t="shared" si="36"/>
        <v/>
      </c>
      <c r="P295" s="2" t="str">
        <f t="shared" si="37"/>
        <v/>
      </c>
      <c r="Q295" s="2" t="str">
        <f t="shared" si="38"/>
        <v/>
      </c>
      <c r="U295" s="1"/>
      <c r="V295" s="4" t="str">
        <f t="shared" si="39"/>
        <v/>
      </c>
      <c r="Y295" s="117" t="str">
        <f>IF(ISBLANK(W295), "", IF(W295&gt;X295, B295, C295))</f>
        <v/>
      </c>
    </row>
    <row r="296" spans="1:25" x14ac:dyDescent="0.45">
      <c r="A296" s="78">
        <f>Schedule!A313</f>
        <v>0</v>
      </c>
      <c r="B296" s="78" t="str">
        <f>IF(ISBLANK(Schedule!C313), "", Schedule!C313)</f>
        <v/>
      </c>
      <c r="C296" s="78" t="str">
        <f>IF(ISBLANK(Schedule!D313), "", Schedule!D313)</f>
        <v/>
      </c>
      <c r="D296" s="80"/>
      <c r="E296" s="79" t="str">
        <f>_xlfn.IFNA(IF(ISBLANK(B296),"",VLOOKUP(B296,Elo!$A$2:$C$1048576,MATCH("Current Elo",Elo!$A$1:$D$1,0),FALSE)), "")</f>
        <v/>
      </c>
      <c r="F296" s="79" t="str">
        <f>_xlfn.IFNA(IFERROR(IF(ISBLANK(C296),"",VLOOKUP(C296,Elo!$A$2:$C$1048576,MATCH("Current Elo",Elo!$A$1:$D$1,0),FALSE)), ""), "")</f>
        <v/>
      </c>
      <c r="G296" s="79" t="str">
        <f>_xlfn.IFNA(IF(ISBLANK(B296),"",IF(VLOOKUP(Games!B296,Schedule!$C$2:$G$1048576,MATCH("neutral_site",Schedule!$C$1:$G$1,0),FALSE),0,50)),"")</f>
        <v/>
      </c>
      <c r="H296" s="82"/>
      <c r="I296" s="82"/>
      <c r="J296" s="77" t="str">
        <f>_xlfn.IFNA(IF(ISBLANK(B296), "",ROUND(Calc!O313, 1)), "")</f>
        <v/>
      </c>
      <c r="K296" s="77" t="str">
        <f t="shared" si="34"/>
        <v/>
      </c>
      <c r="L296" s="3" t="e">
        <f t="shared" si="32"/>
        <v>#VALUE!</v>
      </c>
      <c r="M296" s="3" t="e">
        <f t="shared" si="33"/>
        <v>#VALUE!</v>
      </c>
      <c r="N296" s="3" t="str">
        <f t="shared" si="35"/>
        <v/>
      </c>
      <c r="O296" s="3" t="str">
        <f t="shared" si="36"/>
        <v/>
      </c>
      <c r="P296" s="2" t="str">
        <f t="shared" si="37"/>
        <v/>
      </c>
      <c r="Q296" s="2" t="str">
        <f t="shared" si="38"/>
        <v/>
      </c>
      <c r="U296" s="1"/>
      <c r="V296" s="4" t="str">
        <f t="shared" si="39"/>
        <v/>
      </c>
      <c r="Y296" s="117" t="str">
        <f>IF(ISBLANK(W296), "", IF(W296&gt;X296, B296, C296))</f>
        <v/>
      </c>
    </row>
    <row r="297" spans="1:25" x14ac:dyDescent="0.45">
      <c r="A297" s="78">
        <f>Schedule!A314</f>
        <v>0</v>
      </c>
      <c r="B297" s="78" t="str">
        <f>IF(ISBLANK(Schedule!C314), "", Schedule!C314)</f>
        <v/>
      </c>
      <c r="C297" s="78" t="str">
        <f>IF(ISBLANK(Schedule!D314), "", Schedule!D314)</f>
        <v/>
      </c>
      <c r="D297" s="80"/>
      <c r="E297" s="79" t="str">
        <f>_xlfn.IFNA(IF(ISBLANK(B297),"",VLOOKUP(B297,Elo!$A$2:$C$1048576,MATCH("Current Elo",Elo!$A$1:$D$1,0),FALSE)), "")</f>
        <v/>
      </c>
      <c r="F297" s="79" t="str">
        <f>_xlfn.IFNA(IFERROR(IF(ISBLANK(C297),"",VLOOKUP(C297,Elo!$A$2:$C$1048576,MATCH("Current Elo",Elo!$A$1:$D$1,0),FALSE)), ""), "")</f>
        <v/>
      </c>
      <c r="G297" s="79" t="str">
        <f>_xlfn.IFNA(IF(ISBLANK(B297),"",IF(VLOOKUP(Games!B297,Schedule!$C$2:$G$1048576,MATCH("neutral_site",Schedule!$C$1:$G$1,0),FALSE),0,50)),"")</f>
        <v/>
      </c>
      <c r="H297" s="82"/>
      <c r="I297" s="82"/>
      <c r="J297" s="77" t="str">
        <f>_xlfn.IFNA(IF(ISBLANK(B297), "",ROUND(Calc!O314, 1)), "")</f>
        <v/>
      </c>
      <c r="K297" s="77" t="str">
        <f t="shared" si="34"/>
        <v/>
      </c>
      <c r="L297" s="3" t="e">
        <f t="shared" si="32"/>
        <v>#VALUE!</v>
      </c>
      <c r="M297" s="3" t="e">
        <f t="shared" si="33"/>
        <v>#VALUE!</v>
      </c>
      <c r="N297" s="3" t="str">
        <f t="shared" si="35"/>
        <v/>
      </c>
      <c r="O297" s="3" t="str">
        <f t="shared" si="36"/>
        <v/>
      </c>
      <c r="P297" s="2" t="str">
        <f t="shared" si="37"/>
        <v/>
      </c>
      <c r="Q297" s="2" t="str">
        <f t="shared" si="38"/>
        <v/>
      </c>
      <c r="U297" s="1"/>
      <c r="V297" s="4" t="str">
        <f t="shared" si="39"/>
        <v/>
      </c>
      <c r="Y297" s="117" t="str">
        <f>IF(ISBLANK(W297), "", IF(W297&gt;X297, B297, C297))</f>
        <v/>
      </c>
    </row>
    <row r="298" spans="1:25" x14ac:dyDescent="0.45">
      <c r="A298" s="78">
        <f>Schedule!A315</f>
        <v>0</v>
      </c>
      <c r="B298" s="78" t="str">
        <f>IF(ISBLANK(Schedule!C315), "", Schedule!C315)</f>
        <v/>
      </c>
      <c r="C298" s="78" t="str">
        <f>IF(ISBLANK(Schedule!D315), "", Schedule!D315)</f>
        <v/>
      </c>
      <c r="D298" s="80"/>
      <c r="E298" s="79" t="str">
        <f>_xlfn.IFNA(IF(ISBLANK(B298),"",VLOOKUP(B298,Elo!$A$2:$C$1048576,MATCH("Current Elo",Elo!$A$1:$D$1,0),FALSE)), "")</f>
        <v/>
      </c>
      <c r="F298" s="79" t="str">
        <f>_xlfn.IFNA(IFERROR(IF(ISBLANK(C298),"",VLOOKUP(C298,Elo!$A$2:$C$1048576,MATCH("Current Elo",Elo!$A$1:$D$1,0),FALSE)), ""), "")</f>
        <v/>
      </c>
      <c r="G298" s="79" t="str">
        <f>_xlfn.IFNA(IF(ISBLANK(B298),"",IF(VLOOKUP(Games!B298,Schedule!$C$2:$G$1048576,MATCH("neutral_site",Schedule!$C$1:$G$1,0),FALSE),0,50)),"")</f>
        <v/>
      </c>
      <c r="H298" s="82"/>
      <c r="I298" s="82"/>
      <c r="J298" s="77" t="str">
        <f>_xlfn.IFNA(IF(ISBLANK(B298), "",ROUND(Calc!O315, 1)), "")</f>
        <v/>
      </c>
      <c r="K298" s="77" t="str">
        <f t="shared" si="34"/>
        <v/>
      </c>
      <c r="L298" s="3" t="e">
        <f t="shared" si="32"/>
        <v>#VALUE!</v>
      </c>
      <c r="M298" s="3" t="e">
        <f t="shared" si="33"/>
        <v>#VALUE!</v>
      </c>
      <c r="N298" s="3" t="str">
        <f t="shared" si="35"/>
        <v/>
      </c>
      <c r="O298" s="3" t="str">
        <f t="shared" si="36"/>
        <v/>
      </c>
      <c r="P298" s="2" t="str">
        <f t="shared" si="37"/>
        <v/>
      </c>
      <c r="Q298" s="2" t="str">
        <f t="shared" si="38"/>
        <v/>
      </c>
      <c r="U298" s="1"/>
      <c r="V298" s="4" t="str">
        <f t="shared" si="39"/>
        <v/>
      </c>
      <c r="Y298" s="117" t="str">
        <f>IF(ISBLANK(W298), "", IF(W298&gt;X298, B298, C298))</f>
        <v/>
      </c>
    </row>
    <row r="299" spans="1:25" x14ac:dyDescent="0.45">
      <c r="A299" s="78">
        <f>Schedule!A316</f>
        <v>0</v>
      </c>
      <c r="B299" s="78" t="str">
        <f>IF(ISBLANK(Schedule!C316), "", Schedule!C316)</f>
        <v/>
      </c>
      <c r="C299" s="78" t="str">
        <f>IF(ISBLANK(Schedule!D316), "", Schedule!D316)</f>
        <v/>
      </c>
      <c r="D299" s="80"/>
      <c r="E299" s="79" t="str">
        <f>_xlfn.IFNA(IF(ISBLANK(B299),"",VLOOKUP(B299,Elo!$A$2:$C$1048576,MATCH("Current Elo",Elo!$A$1:$D$1,0),FALSE)), "")</f>
        <v/>
      </c>
      <c r="F299" s="79" t="str">
        <f>_xlfn.IFNA(IFERROR(IF(ISBLANK(C299),"",VLOOKUP(C299,Elo!$A$2:$C$1048576,MATCH("Current Elo",Elo!$A$1:$D$1,0),FALSE)), ""), "")</f>
        <v/>
      </c>
      <c r="G299" s="79" t="str">
        <f>_xlfn.IFNA(IF(ISBLANK(B299),"",IF(VLOOKUP(Games!B299,Schedule!$C$2:$G$1048576,MATCH("neutral_site",Schedule!$C$1:$G$1,0),FALSE),0,50)),"")</f>
        <v/>
      </c>
      <c r="H299" s="82"/>
      <c r="I299" s="82"/>
      <c r="J299" s="77" t="str">
        <f>_xlfn.IFNA(IF(ISBLANK(B299), "",ROUND(Calc!O316, 1)), "")</f>
        <v/>
      </c>
      <c r="K299" s="77" t="str">
        <f t="shared" si="34"/>
        <v/>
      </c>
      <c r="L299" s="3" t="e">
        <f t="shared" si="32"/>
        <v>#VALUE!</v>
      </c>
      <c r="M299" s="3" t="e">
        <f t="shared" si="33"/>
        <v>#VALUE!</v>
      </c>
      <c r="N299" s="3" t="str">
        <f t="shared" si="35"/>
        <v/>
      </c>
      <c r="O299" s="3" t="str">
        <f t="shared" si="36"/>
        <v/>
      </c>
      <c r="P299" s="2" t="str">
        <f t="shared" si="37"/>
        <v/>
      </c>
      <c r="Q299" s="2" t="str">
        <f t="shared" si="38"/>
        <v/>
      </c>
      <c r="U299" s="1"/>
      <c r="V299" s="4" t="str">
        <f t="shared" si="39"/>
        <v/>
      </c>
      <c r="Y299" s="117" t="str">
        <f>IF(ISBLANK(W299), "", IF(W299&gt;X299, B299, C299))</f>
        <v/>
      </c>
    </row>
    <row r="300" spans="1:25" x14ac:dyDescent="0.45">
      <c r="A300" s="78">
        <f>Schedule!A317</f>
        <v>0</v>
      </c>
      <c r="B300" s="78" t="str">
        <f>IF(ISBLANK(Schedule!C317), "", Schedule!C317)</f>
        <v/>
      </c>
      <c r="C300" s="78" t="str">
        <f>IF(ISBLANK(Schedule!D317), "", Schedule!D317)</f>
        <v/>
      </c>
      <c r="D300" s="80"/>
      <c r="E300" s="79" t="str">
        <f>_xlfn.IFNA(IF(ISBLANK(B300),"",VLOOKUP(B300,Elo!$A$2:$C$1048576,MATCH("Current Elo",Elo!$A$1:$D$1,0),FALSE)), "")</f>
        <v/>
      </c>
      <c r="F300" s="79" t="str">
        <f>_xlfn.IFNA(IFERROR(IF(ISBLANK(C300),"",VLOOKUP(C300,Elo!$A$2:$C$1048576,MATCH("Current Elo",Elo!$A$1:$D$1,0),FALSE)), ""), "")</f>
        <v/>
      </c>
      <c r="G300" s="79" t="str">
        <f>_xlfn.IFNA(IF(ISBLANK(B300),"",IF(VLOOKUP(Games!B300,Schedule!$C$2:$G$1048576,MATCH("neutral_site",Schedule!$C$1:$G$1,0),FALSE),0,50)),"")</f>
        <v/>
      </c>
      <c r="H300" s="82"/>
      <c r="I300" s="82"/>
      <c r="J300" s="77" t="str">
        <f>_xlfn.IFNA(IF(ISBLANK(B300), "",ROUND(Calc!O317, 1)), "")</f>
        <v/>
      </c>
      <c r="K300" s="77" t="str">
        <f t="shared" si="34"/>
        <v/>
      </c>
      <c r="L300" s="3" t="e">
        <f t="shared" si="32"/>
        <v>#VALUE!</v>
      </c>
      <c r="M300" s="3" t="e">
        <f t="shared" si="33"/>
        <v>#VALUE!</v>
      </c>
      <c r="N300" s="3" t="str">
        <f t="shared" si="35"/>
        <v/>
      </c>
      <c r="O300" s="3" t="str">
        <f t="shared" si="36"/>
        <v/>
      </c>
      <c r="P300" s="2" t="str">
        <f t="shared" si="37"/>
        <v/>
      </c>
      <c r="Q300" s="2" t="str">
        <f t="shared" si="38"/>
        <v/>
      </c>
      <c r="U300" s="1"/>
      <c r="V300" s="4" t="str">
        <f t="shared" si="39"/>
        <v/>
      </c>
      <c r="Y300" s="117" t="str">
        <f>IF(ISBLANK(W300), "", IF(W300&gt;X300, B300, C300))</f>
        <v/>
      </c>
    </row>
    <row r="301" spans="1:25" x14ac:dyDescent="0.45">
      <c r="A301" s="78">
        <f>Schedule!A318</f>
        <v>0</v>
      </c>
      <c r="B301" s="78" t="str">
        <f>IF(ISBLANK(Schedule!C318), "", Schedule!C318)</f>
        <v/>
      </c>
      <c r="C301" s="78" t="str">
        <f>IF(ISBLANK(Schedule!D318), "", Schedule!D318)</f>
        <v/>
      </c>
      <c r="D301" s="80"/>
      <c r="E301" s="79" t="str">
        <f>_xlfn.IFNA(IF(ISBLANK(B301),"",VLOOKUP(B301,Elo!$A$2:$C$1048576,MATCH("Current Elo",Elo!$A$1:$D$1,0),FALSE)), "")</f>
        <v/>
      </c>
      <c r="F301" s="79" t="str">
        <f>_xlfn.IFNA(IFERROR(IF(ISBLANK(C301),"",VLOOKUP(C301,Elo!$A$2:$C$1048576,MATCH("Current Elo",Elo!$A$1:$D$1,0),FALSE)), ""), "")</f>
        <v/>
      </c>
      <c r="G301" s="79" t="str">
        <f>_xlfn.IFNA(IF(ISBLANK(B301),"",IF(VLOOKUP(Games!B301,Schedule!$C$2:$G$1048576,MATCH("neutral_site",Schedule!$C$1:$G$1,0),FALSE),0,50)),"")</f>
        <v/>
      </c>
      <c r="H301" s="82"/>
      <c r="I301" s="82"/>
      <c r="J301" s="77" t="str">
        <f>_xlfn.IFNA(IF(ISBLANK(B301), "",ROUND(Calc!O318, 1)), "")</f>
        <v/>
      </c>
      <c r="K301" s="77" t="str">
        <f t="shared" si="34"/>
        <v/>
      </c>
      <c r="L301" s="3" t="e">
        <f t="shared" si="32"/>
        <v>#VALUE!</v>
      </c>
      <c r="M301" s="3" t="e">
        <f t="shared" si="33"/>
        <v>#VALUE!</v>
      </c>
      <c r="N301" s="3" t="str">
        <f t="shared" si="35"/>
        <v/>
      </c>
      <c r="O301" s="3" t="str">
        <f t="shared" si="36"/>
        <v/>
      </c>
      <c r="P301" s="2" t="str">
        <f t="shared" si="37"/>
        <v/>
      </c>
      <c r="Q301" s="2" t="str">
        <f t="shared" si="38"/>
        <v/>
      </c>
      <c r="U301" s="1"/>
      <c r="V301" s="4" t="str">
        <f t="shared" si="39"/>
        <v/>
      </c>
      <c r="Y301" s="117" t="str">
        <f>IF(ISBLANK(W301), "", IF(W301&gt;X301, B301, C301))</f>
        <v/>
      </c>
    </row>
    <row r="302" spans="1:25" x14ac:dyDescent="0.45">
      <c r="A302" s="78">
        <f>Schedule!A319</f>
        <v>0</v>
      </c>
      <c r="B302" s="78" t="str">
        <f>IF(ISBLANK(Schedule!C319), "", Schedule!C319)</f>
        <v/>
      </c>
      <c r="C302" s="78" t="str">
        <f>IF(ISBLANK(Schedule!D319), "", Schedule!D319)</f>
        <v/>
      </c>
      <c r="D302" s="80"/>
      <c r="E302" s="79" t="str">
        <f>_xlfn.IFNA(IF(ISBLANK(B302),"",VLOOKUP(B302,Elo!$A$2:$C$1048576,MATCH("Current Elo",Elo!$A$1:$D$1,0),FALSE)), "")</f>
        <v/>
      </c>
      <c r="F302" s="79" t="str">
        <f>_xlfn.IFNA(IFERROR(IF(ISBLANK(C302),"",VLOOKUP(C302,Elo!$A$2:$C$1048576,MATCH("Current Elo",Elo!$A$1:$D$1,0),FALSE)), ""), "")</f>
        <v/>
      </c>
      <c r="G302" s="79" t="str">
        <f>_xlfn.IFNA(IF(ISBLANK(B302),"",IF(VLOOKUP(Games!B302,Schedule!$C$2:$G$1048576,MATCH("neutral_site",Schedule!$C$1:$G$1,0),FALSE),0,50)),"")</f>
        <v/>
      </c>
      <c r="H302" s="82"/>
      <c r="I302" s="82"/>
      <c r="J302" s="77" t="str">
        <f>_xlfn.IFNA(IF(ISBLANK(B302), "",ROUND(Calc!O319, 1)), "")</f>
        <v/>
      </c>
      <c r="K302" s="77" t="str">
        <f t="shared" si="34"/>
        <v/>
      </c>
      <c r="L302" s="3" t="e">
        <f t="shared" si="32"/>
        <v>#VALUE!</v>
      </c>
      <c r="M302" s="3" t="e">
        <f t="shared" si="33"/>
        <v>#VALUE!</v>
      </c>
      <c r="N302" s="3" t="str">
        <f t="shared" si="35"/>
        <v/>
      </c>
      <c r="O302" s="3" t="str">
        <f t="shared" si="36"/>
        <v/>
      </c>
      <c r="P302" s="2" t="str">
        <f t="shared" si="37"/>
        <v/>
      </c>
      <c r="Q302" s="2" t="str">
        <f t="shared" si="38"/>
        <v/>
      </c>
      <c r="U302" s="1"/>
      <c r="V302" s="4" t="str">
        <f t="shared" si="39"/>
        <v/>
      </c>
      <c r="Y302" s="117" t="str">
        <f>IF(ISBLANK(W302), "", IF(W302&gt;X302, B302, C302))</f>
        <v/>
      </c>
    </row>
    <row r="303" spans="1:25" x14ac:dyDescent="0.45">
      <c r="A303" s="78">
        <f>Schedule!A320</f>
        <v>0</v>
      </c>
      <c r="B303" s="78" t="str">
        <f>IF(ISBLANK(Schedule!C320), "", Schedule!C320)</f>
        <v/>
      </c>
      <c r="C303" s="78" t="str">
        <f>IF(ISBLANK(Schedule!D320), "", Schedule!D320)</f>
        <v/>
      </c>
      <c r="D303" s="80"/>
      <c r="E303" s="79" t="str">
        <f>_xlfn.IFNA(IF(ISBLANK(B303),"",VLOOKUP(B303,Elo!$A$2:$C$1048576,MATCH("Current Elo",Elo!$A$1:$D$1,0),FALSE)), "")</f>
        <v/>
      </c>
      <c r="F303" s="79" t="str">
        <f>_xlfn.IFNA(IFERROR(IF(ISBLANK(C303),"",VLOOKUP(C303,Elo!$A$2:$C$1048576,MATCH("Current Elo",Elo!$A$1:$D$1,0),FALSE)), ""), "")</f>
        <v/>
      </c>
      <c r="G303" s="79" t="str">
        <f>_xlfn.IFNA(IF(ISBLANK(B303),"",IF(VLOOKUP(Games!B303,Schedule!$C$2:$G$1048576,MATCH("neutral_site",Schedule!$C$1:$G$1,0),FALSE),0,50)),"")</f>
        <v/>
      </c>
      <c r="H303" s="82"/>
      <c r="I303" s="82"/>
      <c r="J303" s="77" t="str">
        <f>_xlfn.IFNA(IF(ISBLANK(B303), "",ROUND(Calc!O320, 1)), "")</f>
        <v/>
      </c>
      <c r="K303" s="77" t="str">
        <f t="shared" si="34"/>
        <v/>
      </c>
      <c r="L303" s="3" t="e">
        <f t="shared" si="32"/>
        <v>#VALUE!</v>
      </c>
      <c r="M303" s="3" t="e">
        <f t="shared" si="33"/>
        <v>#VALUE!</v>
      </c>
      <c r="N303" s="3" t="str">
        <f t="shared" si="35"/>
        <v/>
      </c>
      <c r="O303" s="3" t="str">
        <f t="shared" si="36"/>
        <v/>
      </c>
      <c r="P303" s="2" t="str">
        <f t="shared" si="37"/>
        <v/>
      </c>
      <c r="Q303" s="2" t="str">
        <f t="shared" si="38"/>
        <v/>
      </c>
      <c r="U303" s="1"/>
      <c r="V303" s="4" t="str">
        <f t="shared" si="39"/>
        <v/>
      </c>
      <c r="Y303" s="117" t="str">
        <f>IF(ISBLANK(W303), "", IF(W303&gt;X303, B303, C303))</f>
        <v/>
      </c>
    </row>
    <row r="304" spans="1:25" x14ac:dyDescent="0.45">
      <c r="A304" s="78">
        <f>Schedule!A321</f>
        <v>0</v>
      </c>
      <c r="B304" s="78" t="str">
        <f>IF(ISBLANK(Schedule!C321), "", Schedule!C321)</f>
        <v/>
      </c>
      <c r="C304" s="78" t="str">
        <f>IF(ISBLANK(Schedule!D321), "", Schedule!D321)</f>
        <v/>
      </c>
      <c r="D304" s="80"/>
      <c r="E304" s="79" t="str">
        <f>_xlfn.IFNA(IF(ISBLANK(B304),"",VLOOKUP(B304,Elo!$A$2:$C$1048576,MATCH("Current Elo",Elo!$A$1:$D$1,0),FALSE)), "")</f>
        <v/>
      </c>
      <c r="F304" s="79" t="str">
        <f>_xlfn.IFNA(IFERROR(IF(ISBLANK(C304),"",VLOOKUP(C304,Elo!$A$2:$C$1048576,MATCH("Current Elo",Elo!$A$1:$D$1,0),FALSE)), ""), "")</f>
        <v/>
      </c>
      <c r="G304" s="79" t="str">
        <f>_xlfn.IFNA(IF(ISBLANK(B304),"",IF(VLOOKUP(Games!B304,Schedule!$C$2:$G$1048576,MATCH("neutral_site",Schedule!$C$1:$G$1,0),FALSE),0,50)),"")</f>
        <v/>
      </c>
      <c r="H304" s="82"/>
      <c r="I304" s="82"/>
      <c r="J304" s="77" t="str">
        <f>_xlfn.IFNA(IF(ISBLANK(B304), "",ROUND(Calc!O321, 1)), "")</f>
        <v/>
      </c>
      <c r="K304" s="77" t="str">
        <f t="shared" si="34"/>
        <v/>
      </c>
      <c r="L304" s="3" t="e">
        <f t="shared" si="32"/>
        <v>#VALUE!</v>
      </c>
      <c r="M304" s="3" t="e">
        <f t="shared" si="33"/>
        <v>#VALUE!</v>
      </c>
      <c r="N304" s="3" t="str">
        <f t="shared" si="35"/>
        <v/>
      </c>
      <c r="O304" s="3" t="str">
        <f t="shared" si="36"/>
        <v/>
      </c>
      <c r="P304" s="2" t="str">
        <f t="shared" si="37"/>
        <v/>
      </c>
      <c r="Q304" s="2" t="str">
        <f t="shared" si="38"/>
        <v/>
      </c>
      <c r="U304" s="1"/>
      <c r="V304" s="4" t="str">
        <f t="shared" si="39"/>
        <v/>
      </c>
      <c r="Y304" s="117" t="str">
        <f>IF(ISBLANK(W304), "", IF(W304&gt;X304, B304, C304))</f>
        <v/>
      </c>
    </row>
    <row r="305" spans="1:25" x14ac:dyDescent="0.45">
      <c r="A305" s="78">
        <f>Schedule!A322</f>
        <v>0</v>
      </c>
      <c r="B305" s="78" t="str">
        <f>IF(ISBLANK(Schedule!C322), "", Schedule!C322)</f>
        <v/>
      </c>
      <c r="C305" s="78" t="str">
        <f>IF(ISBLANK(Schedule!D322), "", Schedule!D322)</f>
        <v/>
      </c>
      <c r="D305" s="80"/>
      <c r="E305" s="79" t="str">
        <f>_xlfn.IFNA(IF(ISBLANK(B305),"",VLOOKUP(B305,Elo!$A$2:$C$1048576,MATCH("Current Elo",Elo!$A$1:$D$1,0),FALSE)), "")</f>
        <v/>
      </c>
      <c r="F305" s="79" t="str">
        <f>_xlfn.IFNA(IFERROR(IF(ISBLANK(C305),"",VLOOKUP(C305,Elo!$A$2:$C$1048576,MATCH("Current Elo",Elo!$A$1:$D$1,0),FALSE)), ""), "")</f>
        <v/>
      </c>
      <c r="G305" s="79" t="str">
        <f>_xlfn.IFNA(IF(ISBLANK(B305),"",IF(VLOOKUP(Games!B305,Schedule!$C$2:$G$1048576,MATCH("neutral_site",Schedule!$C$1:$G$1,0),FALSE),0,50)),"")</f>
        <v/>
      </c>
      <c r="H305" s="82"/>
      <c r="I305" s="82"/>
      <c r="J305" s="77" t="str">
        <f>_xlfn.IFNA(IF(ISBLANK(B305), "",ROUND(Calc!O322, 1)), "")</f>
        <v/>
      </c>
      <c r="K305" s="77" t="str">
        <f t="shared" si="34"/>
        <v/>
      </c>
      <c r="L305" s="3" t="e">
        <f t="shared" ref="L305:L368" si="40">IF(ISBLANK(B305), "",1/(1+10^((((F305+I305)-(E305+G305+H305))/400))))</f>
        <v>#VALUE!</v>
      </c>
      <c r="M305" s="3" t="e">
        <f t="shared" ref="M305:M368" si="41">IF(ISBLANK(C305), "", 1/(1+10^(((E305+G305+H305)-(F305+I305))/400)))</f>
        <v>#VALUE!</v>
      </c>
      <c r="N305" s="3" t="str">
        <f t="shared" si="35"/>
        <v/>
      </c>
      <c r="O305" s="3" t="str">
        <f t="shared" si="36"/>
        <v/>
      </c>
      <c r="P305" s="2" t="str">
        <f t="shared" si="37"/>
        <v/>
      </c>
      <c r="Q305" s="2" t="str">
        <f t="shared" si="38"/>
        <v/>
      </c>
      <c r="U305" s="1"/>
      <c r="V305" s="4" t="str">
        <f t="shared" si="39"/>
        <v/>
      </c>
      <c r="Y305" s="117" t="str">
        <f>IF(ISBLANK(W305), "", IF(W305&gt;X305, B305, C305))</f>
        <v/>
      </c>
    </row>
    <row r="306" spans="1:25" x14ac:dyDescent="0.45">
      <c r="A306" s="78">
        <f>Schedule!A323</f>
        <v>0</v>
      </c>
      <c r="B306" s="78" t="str">
        <f>IF(ISBLANK(Schedule!C323), "", Schedule!C323)</f>
        <v/>
      </c>
      <c r="C306" s="78" t="str">
        <f>IF(ISBLANK(Schedule!D323), "", Schedule!D323)</f>
        <v/>
      </c>
      <c r="D306" s="80"/>
      <c r="E306" s="79" t="str">
        <f>_xlfn.IFNA(IF(ISBLANK(B306),"",VLOOKUP(B306,Elo!$A$2:$C$1048576,MATCH("Current Elo",Elo!$A$1:$D$1,0),FALSE)), "")</f>
        <v/>
      </c>
      <c r="F306" s="79" t="str">
        <f>_xlfn.IFNA(IFERROR(IF(ISBLANK(C306),"",VLOOKUP(C306,Elo!$A$2:$C$1048576,MATCH("Current Elo",Elo!$A$1:$D$1,0),FALSE)), ""), "")</f>
        <v/>
      </c>
      <c r="G306" s="79" t="str">
        <f>_xlfn.IFNA(IF(ISBLANK(B306),"",IF(VLOOKUP(Games!B306,Schedule!$C$2:$G$1048576,MATCH("neutral_site",Schedule!$C$1:$G$1,0),FALSE),0,50)),"")</f>
        <v/>
      </c>
      <c r="H306" s="82"/>
      <c r="I306" s="82"/>
      <c r="J306" s="77" t="str">
        <f>_xlfn.IFNA(IF(ISBLANK(B306), "",ROUND(Calc!O323, 1)), "")</f>
        <v/>
      </c>
      <c r="K306" s="77" t="str">
        <f t="shared" ref="K306:K369" si="42">IF(OR(ISBLANK(B306), N306=""), "",IF(J306&gt;0,C306,B306))</f>
        <v/>
      </c>
      <c r="L306" s="3" t="e">
        <f t="shared" si="40"/>
        <v>#VALUE!</v>
      </c>
      <c r="M306" s="3" t="e">
        <f t="shared" si="41"/>
        <v>#VALUE!</v>
      </c>
      <c r="N306" s="3" t="str">
        <f t="shared" ref="N306:N369" si="43">IFERROR(IF(ISBLANK(B306), "", IF(L306&gt;M306, B306, C306)), "")</f>
        <v/>
      </c>
      <c r="O306" s="3" t="str">
        <f t="shared" ref="O306:O369" si="44">IFERROR(IF(ISBLANK(B306), "", IF(L306&gt;M306, L306, M306)),"")</f>
        <v/>
      </c>
      <c r="P306" s="2" t="str">
        <f t="shared" ref="P306:P369" si="45">IF(OR(ISBLANK(B306), ISBLANK(D306)),"",IF(J306&lt;D306, "Y","N"))</f>
        <v/>
      </c>
      <c r="Q306" s="2" t="str">
        <f t="shared" ref="Q306:Q369" si="46">IF(OR(ISBLANK(B306),ISBLANK(D306)),"",IF(AND(D306&lt;0,K306&lt;&gt;B306),"Y",IF(AND(B306=K306,J306&lt;D306),"Y","N")))</f>
        <v/>
      </c>
      <c r="U306" s="1"/>
      <c r="V306" s="4" t="str">
        <f t="shared" ref="V306:V369" si="47">IF(ISBLANK(T306), "", D306)</f>
        <v/>
      </c>
      <c r="Y306" s="117" t="str">
        <f>IF(ISBLANK(W306), "", IF(W306&gt;X306, B306, C306))</f>
        <v/>
      </c>
    </row>
    <row r="307" spans="1:25" x14ac:dyDescent="0.45">
      <c r="A307" s="78">
        <f>Schedule!A324</f>
        <v>0</v>
      </c>
      <c r="B307" s="78" t="str">
        <f>IF(ISBLANK(Schedule!C324), "", Schedule!C324)</f>
        <v/>
      </c>
      <c r="C307" s="78" t="str">
        <f>IF(ISBLANK(Schedule!D324), "", Schedule!D324)</f>
        <v/>
      </c>
      <c r="D307" s="80"/>
      <c r="E307" s="79" t="str">
        <f>_xlfn.IFNA(IF(ISBLANK(B307),"",VLOOKUP(B307,Elo!$A$2:$C$1048576,MATCH("Current Elo",Elo!$A$1:$D$1,0),FALSE)), "")</f>
        <v/>
      </c>
      <c r="F307" s="79" t="str">
        <f>_xlfn.IFNA(IFERROR(IF(ISBLANK(C307),"",VLOOKUP(C307,Elo!$A$2:$C$1048576,MATCH("Current Elo",Elo!$A$1:$D$1,0),FALSE)), ""), "")</f>
        <v/>
      </c>
      <c r="G307" s="79" t="str">
        <f>_xlfn.IFNA(IF(ISBLANK(B307),"",IF(VLOOKUP(Games!B307,Schedule!$C$2:$G$1048576,MATCH("neutral_site",Schedule!$C$1:$G$1,0),FALSE),0,50)),"")</f>
        <v/>
      </c>
      <c r="H307" s="82"/>
      <c r="I307" s="82"/>
      <c r="J307" s="77" t="str">
        <f>_xlfn.IFNA(IF(ISBLANK(B307), "",ROUND(Calc!O324, 1)), "")</f>
        <v/>
      </c>
      <c r="K307" s="77" t="str">
        <f t="shared" si="42"/>
        <v/>
      </c>
      <c r="L307" s="3" t="e">
        <f t="shared" si="40"/>
        <v>#VALUE!</v>
      </c>
      <c r="M307" s="3" t="e">
        <f t="shared" si="41"/>
        <v>#VALUE!</v>
      </c>
      <c r="N307" s="3" t="str">
        <f t="shared" si="43"/>
        <v/>
      </c>
      <c r="O307" s="3" t="str">
        <f t="shared" si="44"/>
        <v/>
      </c>
      <c r="P307" s="2" t="str">
        <f t="shared" si="45"/>
        <v/>
      </c>
      <c r="Q307" s="2" t="str">
        <f t="shared" si="46"/>
        <v/>
      </c>
      <c r="U307" s="1"/>
      <c r="V307" s="4" t="str">
        <f t="shared" si="47"/>
        <v/>
      </c>
      <c r="Y307" s="117" t="str">
        <f>IF(ISBLANK(W307), "", IF(W307&gt;X307, B307, C307))</f>
        <v/>
      </c>
    </row>
    <row r="308" spans="1:25" x14ac:dyDescent="0.45">
      <c r="A308" s="78">
        <f>Schedule!A325</f>
        <v>0</v>
      </c>
      <c r="B308" s="78" t="str">
        <f>IF(ISBLANK(Schedule!C325), "", Schedule!C325)</f>
        <v/>
      </c>
      <c r="C308" s="78" t="str">
        <f>IF(ISBLANK(Schedule!D325), "", Schedule!D325)</f>
        <v/>
      </c>
      <c r="D308" s="80"/>
      <c r="E308" s="79" t="str">
        <f>_xlfn.IFNA(IF(ISBLANK(B308),"",VLOOKUP(B308,Elo!$A$2:$C$1048576,MATCH("Current Elo",Elo!$A$1:$D$1,0),FALSE)), "")</f>
        <v/>
      </c>
      <c r="F308" s="79" t="str">
        <f>_xlfn.IFNA(IFERROR(IF(ISBLANK(C308),"",VLOOKUP(C308,Elo!$A$2:$C$1048576,MATCH("Current Elo",Elo!$A$1:$D$1,0),FALSE)), ""), "")</f>
        <v/>
      </c>
      <c r="G308" s="79" t="str">
        <f>_xlfn.IFNA(IF(ISBLANK(B308),"",IF(VLOOKUP(Games!B308,Schedule!$C$2:$G$1048576,MATCH("neutral_site",Schedule!$C$1:$G$1,0),FALSE),0,50)),"")</f>
        <v/>
      </c>
      <c r="H308" s="82"/>
      <c r="I308" s="82"/>
      <c r="J308" s="77" t="str">
        <f>_xlfn.IFNA(IF(ISBLANK(B308), "",ROUND(Calc!O325, 1)), "")</f>
        <v/>
      </c>
      <c r="K308" s="77" t="str">
        <f t="shared" si="42"/>
        <v/>
      </c>
      <c r="L308" s="3" t="e">
        <f t="shared" si="40"/>
        <v>#VALUE!</v>
      </c>
      <c r="M308" s="3" t="e">
        <f t="shared" si="41"/>
        <v>#VALUE!</v>
      </c>
      <c r="N308" s="3" t="str">
        <f t="shared" si="43"/>
        <v/>
      </c>
      <c r="O308" s="3" t="str">
        <f t="shared" si="44"/>
        <v/>
      </c>
      <c r="P308" s="2" t="str">
        <f t="shared" si="45"/>
        <v/>
      </c>
      <c r="Q308" s="2" t="str">
        <f t="shared" si="46"/>
        <v/>
      </c>
      <c r="U308" s="1"/>
      <c r="V308" s="4" t="str">
        <f t="shared" si="47"/>
        <v/>
      </c>
      <c r="Y308" s="117" t="str">
        <f>IF(ISBLANK(W308), "", IF(W308&gt;X308, B308, C308))</f>
        <v/>
      </c>
    </row>
    <row r="309" spans="1:25" x14ac:dyDescent="0.45">
      <c r="A309" s="78">
        <f>Schedule!A326</f>
        <v>0</v>
      </c>
      <c r="B309" s="78" t="str">
        <f>IF(ISBLANK(Schedule!C326), "", Schedule!C326)</f>
        <v/>
      </c>
      <c r="C309" s="78" t="str">
        <f>IF(ISBLANK(Schedule!D326), "", Schedule!D326)</f>
        <v/>
      </c>
      <c r="D309" s="80"/>
      <c r="E309" s="79" t="str">
        <f>_xlfn.IFNA(IF(ISBLANK(B309),"",VLOOKUP(B309,Elo!$A$2:$C$1048576,MATCH("Current Elo",Elo!$A$1:$D$1,0),FALSE)), "")</f>
        <v/>
      </c>
      <c r="F309" s="79" t="str">
        <f>_xlfn.IFNA(IFERROR(IF(ISBLANK(C309),"",VLOOKUP(C309,Elo!$A$2:$C$1048576,MATCH("Current Elo",Elo!$A$1:$D$1,0),FALSE)), ""), "")</f>
        <v/>
      </c>
      <c r="G309" s="79" t="str">
        <f>_xlfn.IFNA(IF(ISBLANK(B309),"",IF(VLOOKUP(Games!B309,Schedule!$C$2:$G$1048576,MATCH("neutral_site",Schedule!$C$1:$G$1,0),FALSE),0,50)),"")</f>
        <v/>
      </c>
      <c r="H309" s="82"/>
      <c r="I309" s="82"/>
      <c r="J309" s="77" t="str">
        <f>_xlfn.IFNA(IF(ISBLANK(B309), "",ROUND(Calc!O326, 1)), "")</f>
        <v/>
      </c>
      <c r="K309" s="77" t="str">
        <f t="shared" si="42"/>
        <v/>
      </c>
      <c r="L309" s="3" t="e">
        <f t="shared" si="40"/>
        <v>#VALUE!</v>
      </c>
      <c r="M309" s="3" t="e">
        <f t="shared" si="41"/>
        <v>#VALUE!</v>
      </c>
      <c r="N309" s="3" t="str">
        <f t="shared" si="43"/>
        <v/>
      </c>
      <c r="O309" s="3" t="str">
        <f t="shared" si="44"/>
        <v/>
      </c>
      <c r="P309" s="2" t="str">
        <f t="shared" si="45"/>
        <v/>
      </c>
      <c r="Q309" s="2" t="str">
        <f t="shared" si="46"/>
        <v/>
      </c>
      <c r="U309" s="1"/>
      <c r="V309" s="4" t="str">
        <f t="shared" si="47"/>
        <v/>
      </c>
      <c r="Y309" s="117" t="str">
        <f>IF(ISBLANK(W309), "", IF(W309&gt;X309, B309, C309))</f>
        <v/>
      </c>
    </row>
    <row r="310" spans="1:25" x14ac:dyDescent="0.45">
      <c r="A310" s="78">
        <f>Schedule!A327</f>
        <v>0</v>
      </c>
      <c r="B310" s="78" t="str">
        <f>IF(ISBLANK(Schedule!C327), "", Schedule!C327)</f>
        <v/>
      </c>
      <c r="C310" s="78" t="str">
        <f>IF(ISBLANK(Schedule!D327), "", Schedule!D327)</f>
        <v/>
      </c>
      <c r="D310" s="80"/>
      <c r="E310" s="79" t="str">
        <f>_xlfn.IFNA(IF(ISBLANK(B310),"",VLOOKUP(B310,Elo!$A$2:$C$1048576,MATCH("Current Elo",Elo!$A$1:$D$1,0),FALSE)), "")</f>
        <v/>
      </c>
      <c r="F310" s="79" t="str">
        <f>_xlfn.IFNA(IFERROR(IF(ISBLANK(C310),"",VLOOKUP(C310,Elo!$A$2:$C$1048576,MATCH("Current Elo",Elo!$A$1:$D$1,0),FALSE)), ""), "")</f>
        <v/>
      </c>
      <c r="G310" s="79" t="str">
        <f>_xlfn.IFNA(IF(ISBLANK(B310),"",IF(VLOOKUP(Games!B310,Schedule!$C$2:$G$1048576,MATCH("neutral_site",Schedule!$C$1:$G$1,0),FALSE),0,50)),"")</f>
        <v/>
      </c>
      <c r="H310" s="82"/>
      <c r="I310" s="82"/>
      <c r="J310" s="77" t="str">
        <f>_xlfn.IFNA(IF(ISBLANK(B310), "",ROUND(Calc!O327, 1)), "")</f>
        <v/>
      </c>
      <c r="K310" s="77" t="str">
        <f t="shared" si="42"/>
        <v/>
      </c>
      <c r="L310" s="3" t="e">
        <f t="shared" si="40"/>
        <v>#VALUE!</v>
      </c>
      <c r="M310" s="3" t="e">
        <f t="shared" si="41"/>
        <v>#VALUE!</v>
      </c>
      <c r="N310" s="3" t="str">
        <f t="shared" si="43"/>
        <v/>
      </c>
      <c r="O310" s="3" t="str">
        <f t="shared" si="44"/>
        <v/>
      </c>
      <c r="P310" s="2" t="str">
        <f t="shared" si="45"/>
        <v/>
      </c>
      <c r="Q310" s="2" t="str">
        <f t="shared" si="46"/>
        <v/>
      </c>
      <c r="U310" s="1"/>
      <c r="V310" s="4" t="str">
        <f t="shared" si="47"/>
        <v/>
      </c>
      <c r="Y310" s="117" t="str">
        <f>IF(ISBLANK(W310), "", IF(W310&gt;X310, B310, C310))</f>
        <v/>
      </c>
    </row>
    <row r="311" spans="1:25" x14ac:dyDescent="0.45">
      <c r="A311" s="78">
        <f>Schedule!A328</f>
        <v>0</v>
      </c>
      <c r="B311" s="78" t="str">
        <f>IF(ISBLANK(Schedule!C328), "", Schedule!C328)</f>
        <v/>
      </c>
      <c r="C311" s="78" t="str">
        <f>IF(ISBLANK(Schedule!D328), "", Schedule!D328)</f>
        <v/>
      </c>
      <c r="D311" s="80"/>
      <c r="E311" s="79" t="str">
        <f>_xlfn.IFNA(IF(ISBLANK(B311),"",VLOOKUP(B311,Elo!$A$2:$C$1048576,MATCH("Current Elo",Elo!$A$1:$D$1,0),FALSE)), "")</f>
        <v/>
      </c>
      <c r="F311" s="79" t="str">
        <f>_xlfn.IFNA(IFERROR(IF(ISBLANK(C311),"",VLOOKUP(C311,Elo!$A$2:$C$1048576,MATCH("Current Elo",Elo!$A$1:$D$1,0),FALSE)), ""), "")</f>
        <v/>
      </c>
      <c r="G311" s="79" t="str">
        <f>_xlfn.IFNA(IF(ISBLANK(B311),"",IF(VLOOKUP(Games!B311,Schedule!$C$2:$G$1048576,MATCH("neutral_site",Schedule!$C$1:$G$1,0),FALSE),0,50)),"")</f>
        <v/>
      </c>
      <c r="H311" s="82"/>
      <c r="I311" s="82"/>
      <c r="J311" s="77" t="str">
        <f>_xlfn.IFNA(IF(ISBLANK(B311), "",ROUND(Calc!O328, 1)), "")</f>
        <v/>
      </c>
      <c r="K311" s="77" t="str">
        <f t="shared" si="42"/>
        <v/>
      </c>
      <c r="L311" s="3" t="e">
        <f t="shared" si="40"/>
        <v>#VALUE!</v>
      </c>
      <c r="M311" s="3" t="e">
        <f t="shared" si="41"/>
        <v>#VALUE!</v>
      </c>
      <c r="N311" s="3" t="str">
        <f t="shared" si="43"/>
        <v/>
      </c>
      <c r="O311" s="3" t="str">
        <f t="shared" si="44"/>
        <v/>
      </c>
      <c r="P311" s="2" t="str">
        <f t="shared" si="45"/>
        <v/>
      </c>
      <c r="Q311" s="2" t="str">
        <f t="shared" si="46"/>
        <v/>
      </c>
      <c r="U311" s="1"/>
      <c r="V311" s="4" t="str">
        <f t="shared" si="47"/>
        <v/>
      </c>
      <c r="Y311" s="117" t="str">
        <f>IF(ISBLANK(W311), "", IF(W311&gt;X311, B311, C311))</f>
        <v/>
      </c>
    </row>
    <row r="312" spans="1:25" x14ac:dyDescent="0.45">
      <c r="A312" s="78">
        <f>Schedule!A329</f>
        <v>0</v>
      </c>
      <c r="B312" s="78" t="str">
        <f>IF(ISBLANK(Schedule!C329), "", Schedule!C329)</f>
        <v/>
      </c>
      <c r="C312" s="78" t="str">
        <f>IF(ISBLANK(Schedule!D329), "", Schedule!D329)</f>
        <v/>
      </c>
      <c r="D312" s="80"/>
      <c r="E312" s="79" t="str">
        <f>_xlfn.IFNA(IF(ISBLANK(B312),"",VLOOKUP(B312,Elo!$A$2:$C$1048576,MATCH("Current Elo",Elo!$A$1:$D$1,0),FALSE)), "")</f>
        <v/>
      </c>
      <c r="F312" s="79" t="str">
        <f>_xlfn.IFNA(IFERROR(IF(ISBLANK(C312),"",VLOOKUP(C312,Elo!$A$2:$C$1048576,MATCH("Current Elo",Elo!$A$1:$D$1,0),FALSE)), ""), "")</f>
        <v/>
      </c>
      <c r="G312" s="79" t="str">
        <f>_xlfn.IFNA(IF(ISBLANK(B312),"",IF(VLOOKUP(Games!B312,Schedule!$C$2:$G$1048576,MATCH("neutral_site",Schedule!$C$1:$G$1,0),FALSE),0,50)),"")</f>
        <v/>
      </c>
      <c r="H312" s="82"/>
      <c r="I312" s="82"/>
      <c r="J312" s="77" t="str">
        <f>_xlfn.IFNA(IF(ISBLANK(B312), "",ROUND(Calc!O329, 1)), "")</f>
        <v/>
      </c>
      <c r="K312" s="77" t="str">
        <f t="shared" si="42"/>
        <v/>
      </c>
      <c r="L312" s="3" t="e">
        <f t="shared" si="40"/>
        <v>#VALUE!</v>
      </c>
      <c r="M312" s="3" t="e">
        <f t="shared" si="41"/>
        <v>#VALUE!</v>
      </c>
      <c r="N312" s="3" t="str">
        <f t="shared" si="43"/>
        <v/>
      </c>
      <c r="O312" s="3" t="str">
        <f t="shared" si="44"/>
        <v/>
      </c>
      <c r="P312" s="2" t="str">
        <f t="shared" si="45"/>
        <v/>
      </c>
      <c r="Q312" s="2" t="str">
        <f t="shared" si="46"/>
        <v/>
      </c>
      <c r="U312" s="1"/>
      <c r="V312" s="4" t="str">
        <f t="shared" si="47"/>
        <v/>
      </c>
      <c r="Y312" s="117" t="str">
        <f>IF(ISBLANK(W312), "", IF(W312&gt;X312, B312, C312))</f>
        <v/>
      </c>
    </row>
    <row r="313" spans="1:25" x14ac:dyDescent="0.45">
      <c r="A313" s="78">
        <f>Schedule!A330</f>
        <v>0</v>
      </c>
      <c r="B313" s="78" t="str">
        <f>IF(ISBLANK(Schedule!C330), "", Schedule!C330)</f>
        <v/>
      </c>
      <c r="C313" s="78" t="str">
        <f>IF(ISBLANK(Schedule!D330), "", Schedule!D330)</f>
        <v/>
      </c>
      <c r="D313" s="80"/>
      <c r="E313" s="79" t="str">
        <f>_xlfn.IFNA(IF(ISBLANK(B313),"",VLOOKUP(B313,Elo!$A$2:$C$1048576,MATCH("Current Elo",Elo!$A$1:$D$1,0),FALSE)), "")</f>
        <v/>
      </c>
      <c r="F313" s="79" t="str">
        <f>_xlfn.IFNA(IFERROR(IF(ISBLANK(C313),"",VLOOKUP(C313,Elo!$A$2:$C$1048576,MATCH("Current Elo",Elo!$A$1:$D$1,0),FALSE)), ""), "")</f>
        <v/>
      </c>
      <c r="G313" s="79" t="str">
        <f>_xlfn.IFNA(IF(ISBLANK(B313),"",IF(VLOOKUP(Games!B313,Schedule!$C$2:$G$1048576,MATCH("neutral_site",Schedule!$C$1:$G$1,0),FALSE),0,50)),"")</f>
        <v/>
      </c>
      <c r="H313" s="82"/>
      <c r="I313" s="82"/>
      <c r="J313" s="77" t="str">
        <f>_xlfn.IFNA(IF(ISBLANK(B313), "",ROUND(Calc!O330, 1)), "")</f>
        <v/>
      </c>
      <c r="K313" s="77" t="str">
        <f t="shared" si="42"/>
        <v/>
      </c>
      <c r="L313" s="3" t="e">
        <f t="shared" si="40"/>
        <v>#VALUE!</v>
      </c>
      <c r="M313" s="3" t="e">
        <f t="shared" si="41"/>
        <v>#VALUE!</v>
      </c>
      <c r="N313" s="3" t="str">
        <f t="shared" si="43"/>
        <v/>
      </c>
      <c r="O313" s="3" t="str">
        <f t="shared" si="44"/>
        <v/>
      </c>
      <c r="P313" s="2" t="str">
        <f t="shared" si="45"/>
        <v/>
      </c>
      <c r="Q313" s="2" t="str">
        <f t="shared" si="46"/>
        <v/>
      </c>
      <c r="U313" s="1"/>
      <c r="V313" s="4" t="str">
        <f t="shared" si="47"/>
        <v/>
      </c>
      <c r="Y313" s="117" t="str">
        <f>IF(ISBLANK(W313), "", IF(W313&gt;X313, B313, C313))</f>
        <v/>
      </c>
    </row>
    <row r="314" spans="1:25" x14ac:dyDescent="0.45">
      <c r="A314" s="78">
        <f>Schedule!A331</f>
        <v>0</v>
      </c>
      <c r="B314" s="78" t="str">
        <f>IF(ISBLANK(Schedule!C331), "", Schedule!C331)</f>
        <v/>
      </c>
      <c r="C314" s="78" t="str">
        <f>IF(ISBLANK(Schedule!D331), "", Schedule!D331)</f>
        <v/>
      </c>
      <c r="D314" s="80"/>
      <c r="E314" s="79" t="str">
        <f>_xlfn.IFNA(IF(ISBLANK(B314),"",VLOOKUP(B314,Elo!$A$2:$C$1048576,MATCH("Current Elo",Elo!$A$1:$D$1,0),FALSE)), "")</f>
        <v/>
      </c>
      <c r="F314" s="79" t="str">
        <f>_xlfn.IFNA(IFERROR(IF(ISBLANK(C314),"",VLOOKUP(C314,Elo!$A$2:$C$1048576,MATCH("Current Elo",Elo!$A$1:$D$1,0),FALSE)), ""), "")</f>
        <v/>
      </c>
      <c r="G314" s="79" t="str">
        <f>_xlfn.IFNA(IF(ISBLANK(B314),"",IF(VLOOKUP(Games!B314,Schedule!$C$2:$G$1048576,MATCH("neutral_site",Schedule!$C$1:$G$1,0),FALSE),0,50)),"")</f>
        <v/>
      </c>
      <c r="H314" s="82"/>
      <c r="I314" s="82"/>
      <c r="J314" s="77" t="str">
        <f>_xlfn.IFNA(IF(ISBLANK(B314), "",ROUND(Calc!O331, 1)), "")</f>
        <v/>
      </c>
      <c r="K314" s="77" t="str">
        <f t="shared" si="42"/>
        <v/>
      </c>
      <c r="L314" s="3" t="e">
        <f t="shared" si="40"/>
        <v>#VALUE!</v>
      </c>
      <c r="M314" s="3" t="e">
        <f t="shared" si="41"/>
        <v>#VALUE!</v>
      </c>
      <c r="N314" s="3" t="str">
        <f t="shared" si="43"/>
        <v/>
      </c>
      <c r="O314" s="3" t="str">
        <f t="shared" si="44"/>
        <v/>
      </c>
      <c r="P314" s="2" t="str">
        <f t="shared" si="45"/>
        <v/>
      </c>
      <c r="Q314" s="2" t="str">
        <f t="shared" si="46"/>
        <v/>
      </c>
      <c r="U314" s="1"/>
      <c r="V314" s="4" t="str">
        <f t="shared" si="47"/>
        <v/>
      </c>
      <c r="Y314" s="117" t="str">
        <f>IF(ISBLANK(W314), "", IF(W314&gt;X314, B314, C314))</f>
        <v/>
      </c>
    </row>
    <row r="315" spans="1:25" x14ac:dyDescent="0.45">
      <c r="A315" s="78">
        <f>Schedule!A332</f>
        <v>0</v>
      </c>
      <c r="B315" s="78" t="str">
        <f>IF(ISBLANK(Schedule!C332), "", Schedule!C332)</f>
        <v/>
      </c>
      <c r="C315" s="78" t="str">
        <f>IF(ISBLANK(Schedule!D332), "", Schedule!D332)</f>
        <v/>
      </c>
      <c r="D315" s="80"/>
      <c r="E315" s="79" t="str">
        <f>_xlfn.IFNA(IF(ISBLANK(B315),"",VLOOKUP(B315,Elo!$A$2:$C$1048576,MATCH("Current Elo",Elo!$A$1:$D$1,0),FALSE)), "")</f>
        <v/>
      </c>
      <c r="F315" s="79" t="str">
        <f>_xlfn.IFNA(IFERROR(IF(ISBLANK(C315),"",VLOOKUP(C315,Elo!$A$2:$C$1048576,MATCH("Current Elo",Elo!$A$1:$D$1,0),FALSE)), ""), "")</f>
        <v/>
      </c>
      <c r="G315" s="79" t="str">
        <f>_xlfn.IFNA(IF(ISBLANK(B315),"",IF(VLOOKUP(Games!B315,Schedule!$C$2:$G$1048576,MATCH("neutral_site",Schedule!$C$1:$G$1,0),FALSE),0,50)),"")</f>
        <v/>
      </c>
      <c r="H315" s="82"/>
      <c r="I315" s="82"/>
      <c r="J315" s="77" t="str">
        <f>_xlfn.IFNA(IF(ISBLANK(B315), "",ROUND(Calc!O332, 1)), "")</f>
        <v/>
      </c>
      <c r="K315" s="77" t="str">
        <f t="shared" si="42"/>
        <v/>
      </c>
      <c r="L315" s="3" t="e">
        <f t="shared" si="40"/>
        <v>#VALUE!</v>
      </c>
      <c r="M315" s="3" t="e">
        <f t="shared" si="41"/>
        <v>#VALUE!</v>
      </c>
      <c r="N315" s="3" t="str">
        <f t="shared" si="43"/>
        <v/>
      </c>
      <c r="O315" s="3" t="str">
        <f t="shared" si="44"/>
        <v/>
      </c>
      <c r="P315" s="2" t="str">
        <f t="shared" si="45"/>
        <v/>
      </c>
      <c r="Q315" s="2" t="str">
        <f t="shared" si="46"/>
        <v/>
      </c>
      <c r="U315" s="1"/>
      <c r="V315" s="4" t="str">
        <f t="shared" si="47"/>
        <v/>
      </c>
      <c r="Y315" s="117" t="str">
        <f>IF(ISBLANK(W315), "", IF(W315&gt;X315, B315, C315))</f>
        <v/>
      </c>
    </row>
    <row r="316" spans="1:25" x14ac:dyDescent="0.45">
      <c r="A316" s="78">
        <f>Schedule!A333</f>
        <v>0</v>
      </c>
      <c r="B316" s="78" t="str">
        <f>IF(ISBLANK(Schedule!C333), "", Schedule!C333)</f>
        <v/>
      </c>
      <c r="C316" s="78" t="str">
        <f>IF(ISBLANK(Schedule!D333), "", Schedule!D333)</f>
        <v/>
      </c>
      <c r="D316" s="80"/>
      <c r="E316" s="79" t="str">
        <f>_xlfn.IFNA(IF(ISBLANK(B316),"",VLOOKUP(B316,Elo!$A$2:$C$1048576,MATCH("Current Elo",Elo!$A$1:$D$1,0),FALSE)), "")</f>
        <v/>
      </c>
      <c r="F316" s="79" t="str">
        <f>_xlfn.IFNA(IFERROR(IF(ISBLANK(C316),"",VLOOKUP(C316,Elo!$A$2:$C$1048576,MATCH("Current Elo",Elo!$A$1:$D$1,0),FALSE)), ""), "")</f>
        <v/>
      </c>
      <c r="G316" s="79" t="str">
        <f>_xlfn.IFNA(IF(ISBLANK(B316),"",IF(VLOOKUP(Games!B316,Schedule!$C$2:$G$1048576,MATCH("neutral_site",Schedule!$C$1:$G$1,0),FALSE),0,50)),"")</f>
        <v/>
      </c>
      <c r="H316" s="82"/>
      <c r="I316" s="82"/>
      <c r="J316" s="77" t="str">
        <f>_xlfn.IFNA(IF(ISBLANK(B316), "",ROUND(Calc!O333, 1)), "")</f>
        <v/>
      </c>
      <c r="K316" s="77" t="str">
        <f t="shared" si="42"/>
        <v/>
      </c>
      <c r="L316" s="3" t="e">
        <f t="shared" si="40"/>
        <v>#VALUE!</v>
      </c>
      <c r="M316" s="3" t="e">
        <f t="shared" si="41"/>
        <v>#VALUE!</v>
      </c>
      <c r="N316" s="3" t="str">
        <f t="shared" si="43"/>
        <v/>
      </c>
      <c r="O316" s="3" t="str">
        <f t="shared" si="44"/>
        <v/>
      </c>
      <c r="P316" s="2" t="str">
        <f t="shared" si="45"/>
        <v/>
      </c>
      <c r="Q316" s="2" t="str">
        <f t="shared" si="46"/>
        <v/>
      </c>
      <c r="U316" s="1"/>
      <c r="V316" s="4" t="str">
        <f t="shared" si="47"/>
        <v/>
      </c>
      <c r="Y316" s="117" t="str">
        <f>IF(ISBLANK(W316), "", IF(W316&gt;X316, B316, C316))</f>
        <v/>
      </c>
    </row>
    <row r="317" spans="1:25" x14ac:dyDescent="0.45">
      <c r="A317" s="78">
        <f>Schedule!A334</f>
        <v>0</v>
      </c>
      <c r="B317" s="78" t="str">
        <f>IF(ISBLANK(Schedule!C334), "", Schedule!C334)</f>
        <v/>
      </c>
      <c r="C317" s="78" t="str">
        <f>IF(ISBLANK(Schedule!D334), "", Schedule!D334)</f>
        <v/>
      </c>
      <c r="D317" s="80"/>
      <c r="E317" s="79" t="str">
        <f>_xlfn.IFNA(IF(ISBLANK(B317),"",VLOOKUP(B317,Elo!$A$2:$C$1048576,MATCH("Current Elo",Elo!$A$1:$D$1,0),FALSE)), "")</f>
        <v/>
      </c>
      <c r="F317" s="79" t="str">
        <f>_xlfn.IFNA(IFERROR(IF(ISBLANK(C317),"",VLOOKUP(C317,Elo!$A$2:$C$1048576,MATCH("Current Elo",Elo!$A$1:$D$1,0),FALSE)), ""), "")</f>
        <v/>
      </c>
      <c r="G317" s="79" t="str">
        <f>_xlfn.IFNA(IF(ISBLANK(B317),"",IF(VLOOKUP(Games!B317,Schedule!$C$2:$G$1048576,MATCH("neutral_site",Schedule!$C$1:$G$1,0),FALSE),0,50)),"")</f>
        <v/>
      </c>
      <c r="H317" s="82"/>
      <c r="I317" s="82"/>
      <c r="J317" s="77" t="str">
        <f>_xlfn.IFNA(IF(ISBLANK(B317), "",ROUND(Calc!O334, 1)), "")</f>
        <v/>
      </c>
      <c r="K317" s="77" t="str">
        <f t="shared" si="42"/>
        <v/>
      </c>
      <c r="L317" s="3" t="e">
        <f t="shared" si="40"/>
        <v>#VALUE!</v>
      </c>
      <c r="M317" s="3" t="e">
        <f t="shared" si="41"/>
        <v>#VALUE!</v>
      </c>
      <c r="N317" s="3" t="str">
        <f t="shared" si="43"/>
        <v/>
      </c>
      <c r="O317" s="3" t="str">
        <f t="shared" si="44"/>
        <v/>
      </c>
      <c r="P317" s="2" t="str">
        <f t="shared" si="45"/>
        <v/>
      </c>
      <c r="Q317" s="2" t="str">
        <f t="shared" si="46"/>
        <v/>
      </c>
      <c r="U317" s="1"/>
      <c r="V317" s="4" t="str">
        <f t="shared" si="47"/>
        <v/>
      </c>
      <c r="Y317" s="117" t="str">
        <f>IF(ISBLANK(W317), "", IF(W317&gt;X317, B317, C317))</f>
        <v/>
      </c>
    </row>
    <row r="318" spans="1:25" x14ac:dyDescent="0.45">
      <c r="A318" s="78">
        <f>Schedule!A335</f>
        <v>0</v>
      </c>
      <c r="B318" s="78" t="str">
        <f>IF(ISBLANK(Schedule!C335), "", Schedule!C335)</f>
        <v/>
      </c>
      <c r="C318" s="78" t="str">
        <f>IF(ISBLANK(Schedule!D335), "", Schedule!D335)</f>
        <v/>
      </c>
      <c r="D318" s="80"/>
      <c r="E318" s="79" t="str">
        <f>_xlfn.IFNA(IF(ISBLANK(B318),"",VLOOKUP(B318,Elo!$A$2:$C$1048576,MATCH("Current Elo",Elo!$A$1:$D$1,0),FALSE)), "")</f>
        <v/>
      </c>
      <c r="F318" s="79" t="str">
        <f>_xlfn.IFNA(IFERROR(IF(ISBLANK(C318),"",VLOOKUP(C318,Elo!$A$2:$C$1048576,MATCH("Current Elo",Elo!$A$1:$D$1,0),FALSE)), ""), "")</f>
        <v/>
      </c>
      <c r="G318" s="79" t="str">
        <f>_xlfn.IFNA(IF(ISBLANK(B318),"",IF(VLOOKUP(Games!B318,Schedule!$C$2:$G$1048576,MATCH("neutral_site",Schedule!$C$1:$G$1,0),FALSE),0,50)),"")</f>
        <v/>
      </c>
      <c r="H318" s="82"/>
      <c r="I318" s="82"/>
      <c r="J318" s="77" t="str">
        <f>_xlfn.IFNA(IF(ISBLANK(B318), "",ROUND(Calc!O335, 1)), "")</f>
        <v/>
      </c>
      <c r="K318" s="77" t="str">
        <f t="shared" si="42"/>
        <v/>
      </c>
      <c r="L318" s="3" t="e">
        <f t="shared" si="40"/>
        <v>#VALUE!</v>
      </c>
      <c r="M318" s="3" t="e">
        <f t="shared" si="41"/>
        <v>#VALUE!</v>
      </c>
      <c r="N318" s="3" t="str">
        <f t="shared" si="43"/>
        <v/>
      </c>
      <c r="O318" s="3" t="str">
        <f t="shared" si="44"/>
        <v/>
      </c>
      <c r="P318" s="2" t="str">
        <f t="shared" si="45"/>
        <v/>
      </c>
      <c r="Q318" s="2" t="str">
        <f t="shared" si="46"/>
        <v/>
      </c>
      <c r="U318" s="1"/>
      <c r="V318" s="4" t="str">
        <f t="shared" si="47"/>
        <v/>
      </c>
      <c r="Y318" s="117" t="str">
        <f>IF(ISBLANK(W318), "", IF(W318&gt;X318, B318, C318))</f>
        <v/>
      </c>
    </row>
    <row r="319" spans="1:25" x14ac:dyDescent="0.45">
      <c r="A319" s="78">
        <f>Schedule!A336</f>
        <v>0</v>
      </c>
      <c r="B319" s="78" t="str">
        <f>IF(ISBLANK(Schedule!C336), "", Schedule!C336)</f>
        <v/>
      </c>
      <c r="C319" s="78" t="str">
        <f>IF(ISBLANK(Schedule!D336), "", Schedule!D336)</f>
        <v/>
      </c>
      <c r="D319" s="80"/>
      <c r="E319" s="79" t="str">
        <f>_xlfn.IFNA(IF(ISBLANK(B319),"",VLOOKUP(B319,Elo!$A$2:$C$1048576,MATCH("Current Elo",Elo!$A$1:$D$1,0),FALSE)), "")</f>
        <v/>
      </c>
      <c r="F319" s="79" t="str">
        <f>_xlfn.IFNA(IFERROR(IF(ISBLANK(C319),"",VLOOKUP(C319,Elo!$A$2:$C$1048576,MATCH("Current Elo",Elo!$A$1:$D$1,0),FALSE)), ""), "")</f>
        <v/>
      </c>
      <c r="G319" s="79" t="str">
        <f>_xlfn.IFNA(IF(ISBLANK(B319),"",IF(VLOOKUP(Games!B319,Schedule!$C$2:$G$1048576,MATCH("neutral_site",Schedule!$C$1:$G$1,0),FALSE),0,50)),"")</f>
        <v/>
      </c>
      <c r="H319" s="82"/>
      <c r="I319" s="82"/>
      <c r="J319" s="77" t="str">
        <f>_xlfn.IFNA(IF(ISBLANK(B319), "",ROUND(Calc!O336, 1)), "")</f>
        <v/>
      </c>
      <c r="K319" s="77" t="str">
        <f t="shared" si="42"/>
        <v/>
      </c>
      <c r="L319" s="3" t="e">
        <f t="shared" si="40"/>
        <v>#VALUE!</v>
      </c>
      <c r="M319" s="3" t="e">
        <f t="shared" si="41"/>
        <v>#VALUE!</v>
      </c>
      <c r="N319" s="3" t="str">
        <f t="shared" si="43"/>
        <v/>
      </c>
      <c r="O319" s="3" t="str">
        <f t="shared" si="44"/>
        <v/>
      </c>
      <c r="P319" s="2" t="str">
        <f t="shared" si="45"/>
        <v/>
      </c>
      <c r="Q319" s="2" t="str">
        <f t="shared" si="46"/>
        <v/>
      </c>
      <c r="U319" s="1"/>
      <c r="V319" s="4" t="str">
        <f t="shared" si="47"/>
        <v/>
      </c>
      <c r="Y319" s="117" t="str">
        <f>IF(ISBLANK(W319), "", IF(W319&gt;X319, B319, C319))</f>
        <v/>
      </c>
    </row>
    <row r="320" spans="1:25" x14ac:dyDescent="0.45">
      <c r="A320" s="78">
        <f>Schedule!A337</f>
        <v>0</v>
      </c>
      <c r="B320" s="78" t="str">
        <f>IF(ISBLANK(Schedule!C337), "", Schedule!C337)</f>
        <v/>
      </c>
      <c r="C320" s="78" t="str">
        <f>IF(ISBLANK(Schedule!D337), "", Schedule!D337)</f>
        <v/>
      </c>
      <c r="D320" s="80"/>
      <c r="E320" s="79" t="str">
        <f>_xlfn.IFNA(IF(ISBLANK(B320),"",VLOOKUP(B320,Elo!$A$2:$C$1048576,MATCH("Current Elo",Elo!$A$1:$D$1,0),FALSE)), "")</f>
        <v/>
      </c>
      <c r="F320" s="79" t="str">
        <f>_xlfn.IFNA(IFERROR(IF(ISBLANK(C320),"",VLOOKUP(C320,Elo!$A$2:$C$1048576,MATCH("Current Elo",Elo!$A$1:$D$1,0),FALSE)), ""), "")</f>
        <v/>
      </c>
      <c r="G320" s="79" t="str">
        <f>_xlfn.IFNA(IF(ISBLANK(B320),"",IF(VLOOKUP(Games!B320,Schedule!$C$2:$G$1048576,MATCH("neutral_site",Schedule!$C$1:$G$1,0),FALSE),0,50)),"")</f>
        <v/>
      </c>
      <c r="H320" s="82"/>
      <c r="I320" s="82"/>
      <c r="J320" s="77" t="str">
        <f>_xlfn.IFNA(IF(ISBLANK(B320), "",ROUND(Calc!O337, 1)), "")</f>
        <v/>
      </c>
      <c r="K320" s="77" t="str">
        <f t="shared" si="42"/>
        <v/>
      </c>
      <c r="L320" s="3" t="e">
        <f t="shared" si="40"/>
        <v>#VALUE!</v>
      </c>
      <c r="M320" s="3" t="e">
        <f t="shared" si="41"/>
        <v>#VALUE!</v>
      </c>
      <c r="N320" s="3" t="str">
        <f t="shared" si="43"/>
        <v/>
      </c>
      <c r="O320" s="3" t="str">
        <f t="shared" si="44"/>
        <v/>
      </c>
      <c r="P320" s="2" t="str">
        <f t="shared" si="45"/>
        <v/>
      </c>
      <c r="Q320" s="2" t="str">
        <f t="shared" si="46"/>
        <v/>
      </c>
      <c r="U320" s="1"/>
      <c r="V320" s="4" t="str">
        <f t="shared" si="47"/>
        <v/>
      </c>
      <c r="Y320" s="117" t="str">
        <f>IF(ISBLANK(W320), "", IF(W320&gt;X320, B320, C320))</f>
        <v/>
      </c>
    </row>
    <row r="321" spans="1:25" x14ac:dyDescent="0.45">
      <c r="A321" s="78">
        <f>Schedule!A338</f>
        <v>0</v>
      </c>
      <c r="B321" s="78" t="str">
        <f>IF(ISBLANK(Schedule!C338), "", Schedule!C338)</f>
        <v/>
      </c>
      <c r="C321" s="78" t="str">
        <f>IF(ISBLANK(Schedule!D338), "", Schedule!D338)</f>
        <v/>
      </c>
      <c r="D321" s="80"/>
      <c r="E321" s="79" t="str">
        <f>_xlfn.IFNA(IF(ISBLANK(B321),"",VLOOKUP(B321,Elo!$A$2:$C$1048576,MATCH("Current Elo",Elo!$A$1:$D$1,0),FALSE)), "")</f>
        <v/>
      </c>
      <c r="F321" s="79" t="str">
        <f>_xlfn.IFNA(IFERROR(IF(ISBLANK(C321),"",VLOOKUP(C321,Elo!$A$2:$C$1048576,MATCH("Current Elo",Elo!$A$1:$D$1,0),FALSE)), ""), "")</f>
        <v/>
      </c>
      <c r="G321" s="79" t="str">
        <f>_xlfn.IFNA(IF(ISBLANK(B321),"",IF(VLOOKUP(Games!B321,Schedule!$C$2:$G$1048576,MATCH("neutral_site",Schedule!$C$1:$G$1,0),FALSE),0,50)),"")</f>
        <v/>
      </c>
      <c r="H321" s="82"/>
      <c r="I321" s="82"/>
      <c r="J321" s="77" t="str">
        <f>_xlfn.IFNA(IF(ISBLANK(B321), "",ROUND(Calc!O338, 1)), "")</f>
        <v/>
      </c>
      <c r="K321" s="77" t="str">
        <f t="shared" si="42"/>
        <v/>
      </c>
      <c r="L321" s="3" t="e">
        <f t="shared" si="40"/>
        <v>#VALUE!</v>
      </c>
      <c r="M321" s="3" t="e">
        <f t="shared" si="41"/>
        <v>#VALUE!</v>
      </c>
      <c r="N321" s="3" t="str">
        <f t="shared" si="43"/>
        <v/>
      </c>
      <c r="O321" s="3" t="str">
        <f t="shared" si="44"/>
        <v/>
      </c>
      <c r="P321" s="2" t="str">
        <f t="shared" si="45"/>
        <v/>
      </c>
      <c r="Q321" s="2" t="str">
        <f t="shared" si="46"/>
        <v/>
      </c>
      <c r="U321" s="1"/>
      <c r="V321" s="4" t="str">
        <f t="shared" si="47"/>
        <v/>
      </c>
      <c r="Y321" s="117" t="str">
        <f>IF(ISBLANK(W321), "", IF(W321&gt;X321, B321, C321))</f>
        <v/>
      </c>
    </row>
    <row r="322" spans="1:25" x14ac:dyDescent="0.45">
      <c r="A322" s="78">
        <f>Schedule!A339</f>
        <v>0</v>
      </c>
      <c r="B322" s="78" t="str">
        <f>IF(ISBLANK(Schedule!C339), "", Schedule!C339)</f>
        <v/>
      </c>
      <c r="C322" s="78" t="str">
        <f>IF(ISBLANK(Schedule!D339), "", Schedule!D339)</f>
        <v/>
      </c>
      <c r="D322" s="80"/>
      <c r="E322" s="79" t="str">
        <f>_xlfn.IFNA(IF(ISBLANK(B322),"",VLOOKUP(B322,Elo!$A$2:$C$1048576,MATCH("Current Elo",Elo!$A$1:$D$1,0),FALSE)), "")</f>
        <v/>
      </c>
      <c r="F322" s="79" t="str">
        <f>_xlfn.IFNA(IFERROR(IF(ISBLANK(C322),"",VLOOKUP(C322,Elo!$A$2:$C$1048576,MATCH("Current Elo",Elo!$A$1:$D$1,0),FALSE)), ""), "")</f>
        <v/>
      </c>
      <c r="G322" s="79" t="str">
        <f>_xlfn.IFNA(IF(ISBLANK(B322),"",IF(VLOOKUP(Games!B322,Schedule!$C$2:$G$1048576,MATCH("neutral_site",Schedule!$C$1:$G$1,0),FALSE),0,50)),"")</f>
        <v/>
      </c>
      <c r="H322" s="82"/>
      <c r="I322" s="82"/>
      <c r="J322" s="77" t="str">
        <f>_xlfn.IFNA(IF(ISBLANK(B322), "",ROUND(Calc!O339, 1)), "")</f>
        <v/>
      </c>
      <c r="K322" s="77" t="str">
        <f t="shared" si="42"/>
        <v/>
      </c>
      <c r="L322" s="3" t="e">
        <f t="shared" si="40"/>
        <v>#VALUE!</v>
      </c>
      <c r="M322" s="3" t="e">
        <f t="shared" si="41"/>
        <v>#VALUE!</v>
      </c>
      <c r="N322" s="3" t="str">
        <f t="shared" si="43"/>
        <v/>
      </c>
      <c r="O322" s="3" t="str">
        <f t="shared" si="44"/>
        <v/>
      </c>
      <c r="P322" s="2" t="str">
        <f t="shared" si="45"/>
        <v/>
      </c>
      <c r="Q322" s="2" t="str">
        <f t="shared" si="46"/>
        <v/>
      </c>
      <c r="U322" s="1"/>
      <c r="V322" s="4" t="str">
        <f t="shared" si="47"/>
        <v/>
      </c>
      <c r="Y322" s="117" t="str">
        <f>IF(ISBLANK(W322), "", IF(W322&gt;X322, B322, C322))</f>
        <v/>
      </c>
    </row>
    <row r="323" spans="1:25" x14ac:dyDescent="0.45">
      <c r="A323" s="78">
        <f>Schedule!A340</f>
        <v>0</v>
      </c>
      <c r="B323" s="78" t="str">
        <f>IF(ISBLANK(Schedule!C340), "", Schedule!C340)</f>
        <v/>
      </c>
      <c r="C323" s="78" t="str">
        <f>IF(ISBLANK(Schedule!D340), "", Schedule!D340)</f>
        <v/>
      </c>
      <c r="D323" s="80"/>
      <c r="E323" s="79" t="str">
        <f>_xlfn.IFNA(IF(ISBLANK(B323),"",VLOOKUP(B323,Elo!$A$2:$C$1048576,MATCH("Current Elo",Elo!$A$1:$D$1,0),FALSE)), "")</f>
        <v/>
      </c>
      <c r="F323" s="79" t="str">
        <f>_xlfn.IFNA(IFERROR(IF(ISBLANK(C323),"",VLOOKUP(C323,Elo!$A$2:$C$1048576,MATCH("Current Elo",Elo!$A$1:$D$1,0),FALSE)), ""), "")</f>
        <v/>
      </c>
      <c r="G323" s="79" t="str">
        <f>_xlfn.IFNA(IF(ISBLANK(B323),"",IF(VLOOKUP(Games!B323,Schedule!$C$2:$G$1048576,MATCH("neutral_site",Schedule!$C$1:$G$1,0),FALSE),0,50)),"")</f>
        <v/>
      </c>
      <c r="H323" s="82"/>
      <c r="I323" s="82"/>
      <c r="J323" s="77" t="str">
        <f>_xlfn.IFNA(IF(ISBLANK(B323), "",ROUND(Calc!O340, 1)), "")</f>
        <v/>
      </c>
      <c r="K323" s="77" t="str">
        <f t="shared" si="42"/>
        <v/>
      </c>
      <c r="L323" s="3" t="e">
        <f t="shared" si="40"/>
        <v>#VALUE!</v>
      </c>
      <c r="M323" s="3" t="e">
        <f t="shared" si="41"/>
        <v>#VALUE!</v>
      </c>
      <c r="N323" s="3" t="str">
        <f t="shared" si="43"/>
        <v/>
      </c>
      <c r="O323" s="3" t="str">
        <f t="shared" si="44"/>
        <v/>
      </c>
      <c r="P323" s="2" t="str">
        <f t="shared" si="45"/>
        <v/>
      </c>
      <c r="Q323" s="2" t="str">
        <f t="shared" si="46"/>
        <v/>
      </c>
      <c r="U323" s="1"/>
      <c r="V323" s="4" t="str">
        <f t="shared" si="47"/>
        <v/>
      </c>
      <c r="Y323" s="117" t="str">
        <f>IF(ISBLANK(W323), "", IF(W323&gt;X323, B323, C323))</f>
        <v/>
      </c>
    </row>
    <row r="324" spans="1:25" x14ac:dyDescent="0.45">
      <c r="A324" s="78">
        <f>Schedule!A341</f>
        <v>0</v>
      </c>
      <c r="B324" s="78" t="str">
        <f>IF(ISBLANK(Schedule!C341), "", Schedule!C341)</f>
        <v/>
      </c>
      <c r="C324" s="78" t="str">
        <f>IF(ISBLANK(Schedule!D341), "", Schedule!D341)</f>
        <v/>
      </c>
      <c r="D324" s="80"/>
      <c r="E324" s="79" t="str">
        <f>_xlfn.IFNA(IF(ISBLANK(B324),"",VLOOKUP(B324,Elo!$A$2:$C$1048576,MATCH("Current Elo",Elo!$A$1:$D$1,0),FALSE)), "")</f>
        <v/>
      </c>
      <c r="F324" s="79" t="str">
        <f>_xlfn.IFNA(IFERROR(IF(ISBLANK(C324),"",VLOOKUP(C324,Elo!$A$2:$C$1048576,MATCH("Current Elo",Elo!$A$1:$D$1,0),FALSE)), ""), "")</f>
        <v/>
      </c>
      <c r="G324" s="79" t="str">
        <f>_xlfn.IFNA(IF(ISBLANK(B324),"",IF(VLOOKUP(Games!B324,Schedule!$C$2:$G$1048576,MATCH("neutral_site",Schedule!$C$1:$G$1,0),FALSE),0,50)),"")</f>
        <v/>
      </c>
      <c r="H324" s="82"/>
      <c r="I324" s="82"/>
      <c r="J324" s="77" t="str">
        <f>_xlfn.IFNA(IF(ISBLANK(B324), "",ROUND(Calc!O341, 1)), "")</f>
        <v/>
      </c>
      <c r="K324" s="77" t="str">
        <f t="shared" si="42"/>
        <v/>
      </c>
      <c r="L324" s="3" t="e">
        <f t="shared" si="40"/>
        <v>#VALUE!</v>
      </c>
      <c r="M324" s="3" t="e">
        <f t="shared" si="41"/>
        <v>#VALUE!</v>
      </c>
      <c r="N324" s="3" t="str">
        <f t="shared" si="43"/>
        <v/>
      </c>
      <c r="O324" s="3" t="str">
        <f t="shared" si="44"/>
        <v/>
      </c>
      <c r="P324" s="2" t="str">
        <f t="shared" si="45"/>
        <v/>
      </c>
      <c r="Q324" s="2" t="str">
        <f t="shared" si="46"/>
        <v/>
      </c>
      <c r="U324" s="1"/>
      <c r="V324" s="4" t="str">
        <f t="shared" si="47"/>
        <v/>
      </c>
      <c r="Y324" s="117" t="str">
        <f>IF(ISBLANK(W324), "", IF(W324&gt;X324, B324, C324))</f>
        <v/>
      </c>
    </row>
    <row r="325" spans="1:25" x14ac:dyDescent="0.45">
      <c r="A325" s="78">
        <f>Schedule!A342</f>
        <v>0</v>
      </c>
      <c r="B325" s="78" t="str">
        <f>IF(ISBLANK(Schedule!C342), "", Schedule!C342)</f>
        <v/>
      </c>
      <c r="C325" s="78" t="str">
        <f>IF(ISBLANK(Schedule!D342), "", Schedule!D342)</f>
        <v/>
      </c>
      <c r="D325" s="80"/>
      <c r="E325" s="79" t="str">
        <f>_xlfn.IFNA(IF(ISBLANK(B325),"",VLOOKUP(B325,Elo!$A$2:$C$1048576,MATCH("Current Elo",Elo!$A$1:$D$1,0),FALSE)), "")</f>
        <v/>
      </c>
      <c r="F325" s="79" t="str">
        <f>_xlfn.IFNA(IFERROR(IF(ISBLANK(C325),"",VLOOKUP(C325,Elo!$A$2:$C$1048576,MATCH("Current Elo",Elo!$A$1:$D$1,0),FALSE)), ""), "")</f>
        <v/>
      </c>
      <c r="G325" s="79" t="str">
        <f>_xlfn.IFNA(IF(ISBLANK(B325),"",IF(VLOOKUP(Games!B325,Schedule!$C$2:$G$1048576,MATCH("neutral_site",Schedule!$C$1:$G$1,0),FALSE),0,50)),"")</f>
        <v/>
      </c>
      <c r="H325" s="82"/>
      <c r="I325" s="82"/>
      <c r="J325" s="77" t="str">
        <f>_xlfn.IFNA(IF(ISBLANK(B325), "",ROUND(Calc!O342, 1)), "")</f>
        <v/>
      </c>
      <c r="K325" s="77" t="str">
        <f t="shared" si="42"/>
        <v/>
      </c>
      <c r="L325" s="3" t="e">
        <f t="shared" si="40"/>
        <v>#VALUE!</v>
      </c>
      <c r="M325" s="3" t="e">
        <f t="shared" si="41"/>
        <v>#VALUE!</v>
      </c>
      <c r="N325" s="3" t="str">
        <f t="shared" si="43"/>
        <v/>
      </c>
      <c r="O325" s="3" t="str">
        <f t="shared" si="44"/>
        <v/>
      </c>
      <c r="P325" s="2" t="str">
        <f t="shared" si="45"/>
        <v/>
      </c>
      <c r="Q325" s="2" t="str">
        <f t="shared" si="46"/>
        <v/>
      </c>
      <c r="U325" s="1"/>
      <c r="V325" s="4" t="str">
        <f t="shared" si="47"/>
        <v/>
      </c>
      <c r="Y325" s="117" t="str">
        <f>IF(ISBLANK(W325), "", IF(W325&gt;X325, B325, C325))</f>
        <v/>
      </c>
    </row>
    <row r="326" spans="1:25" x14ac:dyDescent="0.45">
      <c r="A326" s="78">
        <f>Schedule!A343</f>
        <v>0</v>
      </c>
      <c r="B326" s="78" t="str">
        <f>IF(ISBLANK(Schedule!C343), "", Schedule!C343)</f>
        <v/>
      </c>
      <c r="C326" s="78" t="str">
        <f>IF(ISBLANK(Schedule!D343), "", Schedule!D343)</f>
        <v/>
      </c>
      <c r="D326" s="80"/>
      <c r="E326" s="79" t="str">
        <f>_xlfn.IFNA(IF(ISBLANK(B326),"",VLOOKUP(B326,Elo!$A$2:$C$1048576,MATCH("Current Elo",Elo!$A$1:$D$1,0),FALSE)), "")</f>
        <v/>
      </c>
      <c r="F326" s="79" t="str">
        <f>_xlfn.IFNA(IFERROR(IF(ISBLANK(C326),"",VLOOKUP(C326,Elo!$A$2:$C$1048576,MATCH("Current Elo",Elo!$A$1:$D$1,0),FALSE)), ""), "")</f>
        <v/>
      </c>
      <c r="G326" s="79" t="str">
        <f>_xlfn.IFNA(IF(ISBLANK(B326),"",IF(VLOOKUP(Games!B326,Schedule!$C$2:$G$1048576,MATCH("neutral_site",Schedule!$C$1:$G$1,0),FALSE),0,50)),"")</f>
        <v/>
      </c>
      <c r="H326" s="82"/>
      <c r="I326" s="82"/>
      <c r="J326" s="77" t="str">
        <f>_xlfn.IFNA(IF(ISBLANK(B326), "",ROUND(Calc!O343, 1)), "")</f>
        <v/>
      </c>
      <c r="K326" s="77" t="str">
        <f t="shared" si="42"/>
        <v/>
      </c>
      <c r="L326" s="3" t="e">
        <f t="shared" si="40"/>
        <v>#VALUE!</v>
      </c>
      <c r="M326" s="3" t="e">
        <f t="shared" si="41"/>
        <v>#VALUE!</v>
      </c>
      <c r="N326" s="3" t="str">
        <f t="shared" si="43"/>
        <v/>
      </c>
      <c r="O326" s="3" t="str">
        <f t="shared" si="44"/>
        <v/>
      </c>
      <c r="P326" s="2" t="str">
        <f t="shared" si="45"/>
        <v/>
      </c>
      <c r="Q326" s="2" t="str">
        <f t="shared" si="46"/>
        <v/>
      </c>
      <c r="U326" s="1"/>
      <c r="V326" s="4" t="str">
        <f t="shared" si="47"/>
        <v/>
      </c>
      <c r="Y326" s="117" t="str">
        <f>IF(ISBLANK(W326), "", IF(W326&gt;X326, B326, C326))</f>
        <v/>
      </c>
    </row>
    <row r="327" spans="1:25" x14ac:dyDescent="0.45">
      <c r="A327" s="78">
        <f>Schedule!A344</f>
        <v>0</v>
      </c>
      <c r="B327" s="78" t="str">
        <f>IF(ISBLANK(Schedule!C344), "", Schedule!C344)</f>
        <v/>
      </c>
      <c r="C327" s="78" t="str">
        <f>IF(ISBLANK(Schedule!D344), "", Schedule!D344)</f>
        <v/>
      </c>
      <c r="D327" s="80"/>
      <c r="E327" s="79" t="str">
        <f>_xlfn.IFNA(IF(ISBLANK(B327),"",VLOOKUP(B327,Elo!$A$2:$C$1048576,MATCH("Current Elo",Elo!$A$1:$D$1,0),FALSE)), "")</f>
        <v/>
      </c>
      <c r="F327" s="79" t="str">
        <f>_xlfn.IFNA(IFERROR(IF(ISBLANK(C327),"",VLOOKUP(C327,Elo!$A$2:$C$1048576,MATCH("Current Elo",Elo!$A$1:$D$1,0),FALSE)), ""), "")</f>
        <v/>
      </c>
      <c r="G327" s="79" t="str">
        <f>_xlfn.IFNA(IF(ISBLANK(B327),"",IF(VLOOKUP(Games!B327,Schedule!$C$2:$G$1048576,MATCH("neutral_site",Schedule!$C$1:$G$1,0),FALSE),0,50)),"")</f>
        <v/>
      </c>
      <c r="H327" s="82"/>
      <c r="I327" s="82"/>
      <c r="J327" s="77" t="str">
        <f>_xlfn.IFNA(IF(ISBLANK(B327), "",ROUND(Calc!O344, 1)), "")</f>
        <v/>
      </c>
      <c r="K327" s="77" t="str">
        <f t="shared" si="42"/>
        <v/>
      </c>
      <c r="L327" s="3" t="e">
        <f t="shared" si="40"/>
        <v>#VALUE!</v>
      </c>
      <c r="M327" s="3" t="e">
        <f t="shared" si="41"/>
        <v>#VALUE!</v>
      </c>
      <c r="N327" s="3" t="str">
        <f t="shared" si="43"/>
        <v/>
      </c>
      <c r="O327" s="3" t="str">
        <f t="shared" si="44"/>
        <v/>
      </c>
      <c r="P327" s="2" t="str">
        <f t="shared" si="45"/>
        <v/>
      </c>
      <c r="Q327" s="2" t="str">
        <f t="shared" si="46"/>
        <v/>
      </c>
      <c r="U327" s="1"/>
      <c r="V327" s="4" t="str">
        <f t="shared" si="47"/>
        <v/>
      </c>
      <c r="Y327" s="117" t="str">
        <f>IF(ISBLANK(W327), "", IF(W327&gt;X327, B327, C327))</f>
        <v/>
      </c>
    </row>
    <row r="328" spans="1:25" x14ac:dyDescent="0.45">
      <c r="A328" s="78">
        <f>Schedule!A345</f>
        <v>0</v>
      </c>
      <c r="B328" s="78" t="str">
        <f>IF(ISBLANK(Schedule!C345), "", Schedule!C345)</f>
        <v/>
      </c>
      <c r="C328" s="78" t="str">
        <f>IF(ISBLANK(Schedule!D345), "", Schedule!D345)</f>
        <v/>
      </c>
      <c r="D328" s="80"/>
      <c r="E328" s="79" t="str">
        <f>_xlfn.IFNA(IF(ISBLANK(B328),"",VLOOKUP(B328,Elo!$A$2:$C$1048576,MATCH("Current Elo",Elo!$A$1:$D$1,0),FALSE)), "")</f>
        <v/>
      </c>
      <c r="F328" s="79" t="str">
        <f>_xlfn.IFNA(IFERROR(IF(ISBLANK(C328),"",VLOOKUP(C328,Elo!$A$2:$C$1048576,MATCH("Current Elo",Elo!$A$1:$D$1,0),FALSE)), ""), "")</f>
        <v/>
      </c>
      <c r="G328" s="79" t="str">
        <f>_xlfn.IFNA(IF(ISBLANK(B328),"",IF(VLOOKUP(Games!B328,Schedule!$C$2:$G$1048576,MATCH("neutral_site",Schedule!$C$1:$G$1,0),FALSE),0,50)),"")</f>
        <v/>
      </c>
      <c r="H328" s="82"/>
      <c r="I328" s="82"/>
      <c r="J328" s="77" t="str">
        <f>_xlfn.IFNA(IF(ISBLANK(B328), "",ROUND(Calc!O345, 1)), "")</f>
        <v/>
      </c>
      <c r="K328" s="77" t="str">
        <f t="shared" si="42"/>
        <v/>
      </c>
      <c r="L328" s="3" t="e">
        <f t="shared" si="40"/>
        <v>#VALUE!</v>
      </c>
      <c r="M328" s="3" t="e">
        <f t="shared" si="41"/>
        <v>#VALUE!</v>
      </c>
      <c r="N328" s="3" t="str">
        <f t="shared" si="43"/>
        <v/>
      </c>
      <c r="O328" s="3" t="str">
        <f t="shared" si="44"/>
        <v/>
      </c>
      <c r="P328" s="2" t="str">
        <f t="shared" si="45"/>
        <v/>
      </c>
      <c r="Q328" s="2" t="str">
        <f t="shared" si="46"/>
        <v/>
      </c>
      <c r="U328" s="1"/>
      <c r="V328" s="4" t="str">
        <f t="shared" si="47"/>
        <v/>
      </c>
      <c r="Y328" s="117" t="str">
        <f>IF(ISBLANK(W328), "", IF(W328&gt;X328, B328, C328))</f>
        <v/>
      </c>
    </row>
    <row r="329" spans="1:25" x14ac:dyDescent="0.45">
      <c r="A329" s="78">
        <f>Schedule!A346</f>
        <v>0</v>
      </c>
      <c r="B329" s="78" t="str">
        <f>IF(ISBLANK(Schedule!C346), "", Schedule!C346)</f>
        <v/>
      </c>
      <c r="C329" s="78" t="str">
        <f>IF(ISBLANK(Schedule!D346), "", Schedule!D346)</f>
        <v/>
      </c>
      <c r="D329" s="80"/>
      <c r="E329" s="79" t="str">
        <f>_xlfn.IFNA(IF(ISBLANK(B329),"",VLOOKUP(B329,Elo!$A$2:$C$1048576,MATCH("Current Elo",Elo!$A$1:$D$1,0),FALSE)), "")</f>
        <v/>
      </c>
      <c r="F329" s="79" t="str">
        <f>_xlfn.IFNA(IFERROR(IF(ISBLANK(C329),"",VLOOKUP(C329,Elo!$A$2:$C$1048576,MATCH("Current Elo",Elo!$A$1:$D$1,0),FALSE)), ""), "")</f>
        <v/>
      </c>
      <c r="G329" s="79" t="str">
        <f>_xlfn.IFNA(IF(ISBLANK(B329),"",IF(VLOOKUP(Games!B329,Schedule!$C$2:$G$1048576,MATCH("neutral_site",Schedule!$C$1:$G$1,0),FALSE),0,50)),"")</f>
        <v/>
      </c>
      <c r="H329" s="82"/>
      <c r="I329" s="82"/>
      <c r="J329" s="77" t="str">
        <f>_xlfn.IFNA(IF(ISBLANK(B329), "",ROUND(Calc!O346, 1)), "")</f>
        <v/>
      </c>
      <c r="K329" s="77" t="str">
        <f t="shared" si="42"/>
        <v/>
      </c>
      <c r="L329" s="3" t="e">
        <f t="shared" si="40"/>
        <v>#VALUE!</v>
      </c>
      <c r="M329" s="3" t="e">
        <f t="shared" si="41"/>
        <v>#VALUE!</v>
      </c>
      <c r="N329" s="3" t="str">
        <f t="shared" si="43"/>
        <v/>
      </c>
      <c r="O329" s="3" t="str">
        <f t="shared" si="44"/>
        <v/>
      </c>
      <c r="P329" s="2" t="str">
        <f t="shared" si="45"/>
        <v/>
      </c>
      <c r="Q329" s="2" t="str">
        <f t="shared" si="46"/>
        <v/>
      </c>
      <c r="U329" s="1"/>
      <c r="V329" s="4" t="str">
        <f t="shared" si="47"/>
        <v/>
      </c>
      <c r="Y329" s="117" t="str">
        <f>IF(ISBLANK(W329), "", IF(W329&gt;X329, B329, C329))</f>
        <v/>
      </c>
    </row>
    <row r="330" spans="1:25" x14ac:dyDescent="0.45">
      <c r="A330" s="78">
        <f>Schedule!A347</f>
        <v>0</v>
      </c>
      <c r="B330" s="78" t="str">
        <f>IF(ISBLANK(Schedule!C347), "", Schedule!C347)</f>
        <v/>
      </c>
      <c r="C330" s="78" t="str">
        <f>IF(ISBLANK(Schedule!D347), "", Schedule!D347)</f>
        <v/>
      </c>
      <c r="D330" s="80"/>
      <c r="E330" s="79" t="str">
        <f>_xlfn.IFNA(IF(ISBLANK(B330),"",VLOOKUP(B330,Elo!$A$2:$C$1048576,MATCH("Current Elo",Elo!$A$1:$D$1,0),FALSE)), "")</f>
        <v/>
      </c>
      <c r="F330" s="79" t="str">
        <f>_xlfn.IFNA(IFERROR(IF(ISBLANK(C330),"",VLOOKUP(C330,Elo!$A$2:$C$1048576,MATCH("Current Elo",Elo!$A$1:$D$1,0),FALSE)), ""), "")</f>
        <v/>
      </c>
      <c r="G330" s="79" t="str">
        <f>_xlfn.IFNA(IF(ISBLANK(B330),"",IF(VLOOKUP(Games!B330,Schedule!$C$2:$G$1048576,MATCH("neutral_site",Schedule!$C$1:$G$1,0),FALSE),0,50)),"")</f>
        <v/>
      </c>
      <c r="H330" s="82"/>
      <c r="I330" s="82"/>
      <c r="J330" s="77" t="str">
        <f>_xlfn.IFNA(IF(ISBLANK(B330), "",ROUND(Calc!O347, 1)), "")</f>
        <v/>
      </c>
      <c r="K330" s="77" t="str">
        <f t="shared" si="42"/>
        <v/>
      </c>
      <c r="L330" s="3" t="e">
        <f t="shared" si="40"/>
        <v>#VALUE!</v>
      </c>
      <c r="M330" s="3" t="e">
        <f t="shared" si="41"/>
        <v>#VALUE!</v>
      </c>
      <c r="N330" s="3" t="str">
        <f t="shared" si="43"/>
        <v/>
      </c>
      <c r="O330" s="3" t="str">
        <f t="shared" si="44"/>
        <v/>
      </c>
      <c r="P330" s="2" t="str">
        <f t="shared" si="45"/>
        <v/>
      </c>
      <c r="Q330" s="2" t="str">
        <f t="shared" si="46"/>
        <v/>
      </c>
      <c r="U330" s="1"/>
      <c r="V330" s="4" t="str">
        <f t="shared" si="47"/>
        <v/>
      </c>
      <c r="Y330" s="117" t="str">
        <f>IF(ISBLANK(W330), "", IF(W330&gt;X330, B330, C330))</f>
        <v/>
      </c>
    </row>
    <row r="331" spans="1:25" x14ac:dyDescent="0.45">
      <c r="A331" s="78">
        <f>Schedule!A348</f>
        <v>0</v>
      </c>
      <c r="B331" s="78" t="str">
        <f>IF(ISBLANK(Schedule!C348), "", Schedule!C348)</f>
        <v/>
      </c>
      <c r="C331" s="78" t="str">
        <f>IF(ISBLANK(Schedule!D348), "", Schedule!D348)</f>
        <v/>
      </c>
      <c r="D331" s="80"/>
      <c r="E331" s="79" t="str">
        <f>_xlfn.IFNA(IF(ISBLANK(B331),"",VLOOKUP(B331,Elo!$A$2:$C$1048576,MATCH("Current Elo",Elo!$A$1:$D$1,0),FALSE)), "")</f>
        <v/>
      </c>
      <c r="F331" s="79" t="str">
        <f>_xlfn.IFNA(IFERROR(IF(ISBLANK(C331),"",VLOOKUP(C331,Elo!$A$2:$C$1048576,MATCH("Current Elo",Elo!$A$1:$D$1,0),FALSE)), ""), "")</f>
        <v/>
      </c>
      <c r="G331" s="79" t="str">
        <f>_xlfn.IFNA(IF(ISBLANK(B331),"",IF(VLOOKUP(Games!B331,Schedule!$C$2:$G$1048576,MATCH("neutral_site",Schedule!$C$1:$G$1,0),FALSE),0,50)),"")</f>
        <v/>
      </c>
      <c r="H331" s="82"/>
      <c r="I331" s="82"/>
      <c r="J331" s="77" t="str">
        <f>_xlfn.IFNA(IF(ISBLANK(B331), "",ROUND(Calc!O348, 1)), "")</f>
        <v/>
      </c>
      <c r="K331" s="77" t="str">
        <f t="shared" si="42"/>
        <v/>
      </c>
      <c r="L331" s="3" t="e">
        <f t="shared" si="40"/>
        <v>#VALUE!</v>
      </c>
      <c r="M331" s="3" t="e">
        <f t="shared" si="41"/>
        <v>#VALUE!</v>
      </c>
      <c r="N331" s="3" t="str">
        <f t="shared" si="43"/>
        <v/>
      </c>
      <c r="O331" s="3" t="str">
        <f t="shared" si="44"/>
        <v/>
      </c>
      <c r="P331" s="2" t="str">
        <f t="shared" si="45"/>
        <v/>
      </c>
      <c r="Q331" s="2" t="str">
        <f t="shared" si="46"/>
        <v/>
      </c>
      <c r="U331" s="1"/>
      <c r="V331" s="4" t="str">
        <f t="shared" si="47"/>
        <v/>
      </c>
      <c r="Y331" s="117" t="str">
        <f>IF(ISBLANK(W331), "", IF(W331&gt;X331, B331, C331))</f>
        <v/>
      </c>
    </row>
    <row r="332" spans="1:25" x14ac:dyDescent="0.45">
      <c r="A332" s="78">
        <f>Schedule!A349</f>
        <v>0</v>
      </c>
      <c r="B332" s="78" t="str">
        <f>IF(ISBLANK(Schedule!C349), "", Schedule!C349)</f>
        <v/>
      </c>
      <c r="C332" s="78" t="str">
        <f>IF(ISBLANK(Schedule!D349), "", Schedule!D349)</f>
        <v/>
      </c>
      <c r="D332" s="80"/>
      <c r="E332" s="79" t="str">
        <f>_xlfn.IFNA(IF(ISBLANK(B332),"",VLOOKUP(B332,Elo!$A$2:$C$1048576,MATCH("Current Elo",Elo!$A$1:$D$1,0),FALSE)), "")</f>
        <v/>
      </c>
      <c r="F332" s="79" t="str">
        <f>_xlfn.IFNA(IFERROR(IF(ISBLANK(C332),"",VLOOKUP(C332,Elo!$A$2:$C$1048576,MATCH("Current Elo",Elo!$A$1:$D$1,0),FALSE)), ""), "")</f>
        <v/>
      </c>
      <c r="G332" s="79" t="str">
        <f>_xlfn.IFNA(IF(ISBLANK(B332),"",IF(VLOOKUP(Games!B332,Schedule!$C$2:$G$1048576,MATCH("neutral_site",Schedule!$C$1:$G$1,0),FALSE),0,50)),"")</f>
        <v/>
      </c>
      <c r="H332" s="82"/>
      <c r="I332" s="82"/>
      <c r="J332" s="77" t="str">
        <f>_xlfn.IFNA(IF(ISBLANK(B332), "",ROUND(Calc!O349, 1)), "")</f>
        <v/>
      </c>
      <c r="K332" s="77" t="str">
        <f t="shared" si="42"/>
        <v/>
      </c>
      <c r="L332" s="3" t="e">
        <f t="shared" si="40"/>
        <v>#VALUE!</v>
      </c>
      <c r="M332" s="3" t="e">
        <f t="shared" si="41"/>
        <v>#VALUE!</v>
      </c>
      <c r="N332" s="3" t="str">
        <f t="shared" si="43"/>
        <v/>
      </c>
      <c r="O332" s="3" t="str">
        <f t="shared" si="44"/>
        <v/>
      </c>
      <c r="P332" s="2" t="str">
        <f t="shared" si="45"/>
        <v/>
      </c>
      <c r="Q332" s="2" t="str">
        <f t="shared" si="46"/>
        <v/>
      </c>
      <c r="U332" s="1"/>
      <c r="V332" s="4" t="str">
        <f t="shared" si="47"/>
        <v/>
      </c>
      <c r="Y332" s="117" t="str">
        <f>IF(ISBLANK(W332), "", IF(W332&gt;X332, B332, C332))</f>
        <v/>
      </c>
    </row>
    <row r="333" spans="1:25" x14ac:dyDescent="0.45">
      <c r="A333" s="78">
        <f>Schedule!A350</f>
        <v>0</v>
      </c>
      <c r="B333" s="78" t="str">
        <f>IF(ISBLANK(Schedule!C350), "", Schedule!C350)</f>
        <v/>
      </c>
      <c r="C333" s="78" t="str">
        <f>IF(ISBLANK(Schedule!D350), "", Schedule!D350)</f>
        <v/>
      </c>
      <c r="D333" s="80"/>
      <c r="E333" s="79" t="str">
        <f>_xlfn.IFNA(IF(ISBLANK(B333),"",VLOOKUP(B333,Elo!$A$2:$C$1048576,MATCH("Current Elo",Elo!$A$1:$D$1,0),FALSE)), "")</f>
        <v/>
      </c>
      <c r="F333" s="79" t="str">
        <f>_xlfn.IFNA(IFERROR(IF(ISBLANK(C333),"",VLOOKUP(C333,Elo!$A$2:$C$1048576,MATCH("Current Elo",Elo!$A$1:$D$1,0),FALSE)), ""), "")</f>
        <v/>
      </c>
      <c r="G333" s="79" t="str">
        <f>_xlfn.IFNA(IF(ISBLANK(B333),"",IF(VLOOKUP(Games!B333,Schedule!$C$2:$G$1048576,MATCH("neutral_site",Schedule!$C$1:$G$1,0),FALSE),0,50)),"")</f>
        <v/>
      </c>
      <c r="H333" s="82"/>
      <c r="I333" s="82"/>
      <c r="J333" s="77" t="str">
        <f>_xlfn.IFNA(IF(ISBLANK(B333), "",ROUND(Calc!O350, 1)), "")</f>
        <v/>
      </c>
      <c r="K333" s="77" t="str">
        <f t="shared" si="42"/>
        <v/>
      </c>
      <c r="L333" s="3" t="e">
        <f t="shared" si="40"/>
        <v>#VALUE!</v>
      </c>
      <c r="M333" s="3" t="e">
        <f t="shared" si="41"/>
        <v>#VALUE!</v>
      </c>
      <c r="N333" s="3" t="str">
        <f t="shared" si="43"/>
        <v/>
      </c>
      <c r="O333" s="3" t="str">
        <f t="shared" si="44"/>
        <v/>
      </c>
      <c r="P333" s="2" t="str">
        <f t="shared" si="45"/>
        <v/>
      </c>
      <c r="Q333" s="2" t="str">
        <f t="shared" si="46"/>
        <v/>
      </c>
      <c r="U333" s="1"/>
      <c r="V333" s="4" t="str">
        <f t="shared" si="47"/>
        <v/>
      </c>
      <c r="Y333" s="117" t="str">
        <f>IF(ISBLANK(W333), "", IF(W333&gt;X333, B333, C333))</f>
        <v/>
      </c>
    </row>
    <row r="334" spans="1:25" x14ac:dyDescent="0.45">
      <c r="A334" s="78">
        <f>Schedule!A351</f>
        <v>0</v>
      </c>
      <c r="B334" s="78" t="str">
        <f>IF(ISBLANK(Schedule!C351), "", Schedule!C351)</f>
        <v/>
      </c>
      <c r="C334" s="78" t="str">
        <f>IF(ISBLANK(Schedule!D351), "", Schedule!D351)</f>
        <v/>
      </c>
      <c r="D334" s="80"/>
      <c r="E334" s="79" t="str">
        <f>_xlfn.IFNA(IF(ISBLANK(B334),"",VLOOKUP(B334,Elo!$A$2:$C$1048576,MATCH("Current Elo",Elo!$A$1:$D$1,0),FALSE)), "")</f>
        <v/>
      </c>
      <c r="F334" s="79" t="str">
        <f>_xlfn.IFNA(IFERROR(IF(ISBLANK(C334),"",VLOOKUP(C334,Elo!$A$2:$C$1048576,MATCH("Current Elo",Elo!$A$1:$D$1,0),FALSE)), ""), "")</f>
        <v/>
      </c>
      <c r="G334" s="79" t="str">
        <f>_xlfn.IFNA(IF(ISBLANK(B334),"",IF(VLOOKUP(Games!B334,Schedule!$C$2:$G$1048576,MATCH("neutral_site",Schedule!$C$1:$G$1,0),FALSE),0,50)),"")</f>
        <v/>
      </c>
      <c r="H334" s="82"/>
      <c r="I334" s="82"/>
      <c r="J334" s="77" t="str">
        <f>_xlfn.IFNA(IF(ISBLANK(B334), "",ROUND(Calc!O351, 1)), "")</f>
        <v/>
      </c>
      <c r="K334" s="77" t="str">
        <f t="shared" si="42"/>
        <v/>
      </c>
      <c r="L334" s="3" t="e">
        <f t="shared" si="40"/>
        <v>#VALUE!</v>
      </c>
      <c r="M334" s="3" t="e">
        <f t="shared" si="41"/>
        <v>#VALUE!</v>
      </c>
      <c r="N334" s="3" t="str">
        <f t="shared" si="43"/>
        <v/>
      </c>
      <c r="O334" s="3" t="str">
        <f t="shared" si="44"/>
        <v/>
      </c>
      <c r="P334" s="2" t="str">
        <f t="shared" si="45"/>
        <v/>
      </c>
      <c r="Q334" s="2" t="str">
        <f t="shared" si="46"/>
        <v/>
      </c>
      <c r="U334" s="1"/>
      <c r="V334" s="4" t="str">
        <f t="shared" si="47"/>
        <v/>
      </c>
      <c r="Y334" s="117" t="str">
        <f>IF(ISBLANK(W334), "", IF(W334&gt;X334, B334, C334))</f>
        <v/>
      </c>
    </row>
    <row r="335" spans="1:25" x14ac:dyDescent="0.45">
      <c r="A335" s="78">
        <f>Schedule!A352</f>
        <v>0</v>
      </c>
      <c r="B335" s="78" t="str">
        <f>IF(ISBLANK(Schedule!C352), "", Schedule!C352)</f>
        <v/>
      </c>
      <c r="C335" s="78" t="str">
        <f>IF(ISBLANK(Schedule!D352), "", Schedule!D352)</f>
        <v/>
      </c>
      <c r="D335" s="80"/>
      <c r="E335" s="79" t="str">
        <f>_xlfn.IFNA(IF(ISBLANK(B335),"",VLOOKUP(B335,Elo!$A$2:$C$1048576,MATCH("Current Elo",Elo!$A$1:$D$1,0),FALSE)), "")</f>
        <v/>
      </c>
      <c r="F335" s="79" t="str">
        <f>_xlfn.IFNA(IFERROR(IF(ISBLANK(C335),"",VLOOKUP(C335,Elo!$A$2:$C$1048576,MATCH("Current Elo",Elo!$A$1:$D$1,0),FALSE)), ""), "")</f>
        <v/>
      </c>
      <c r="G335" s="79" t="str">
        <f>_xlfn.IFNA(IF(ISBLANK(B335),"",IF(VLOOKUP(Games!B335,Schedule!$C$2:$G$1048576,MATCH("neutral_site",Schedule!$C$1:$G$1,0),FALSE),0,50)),"")</f>
        <v/>
      </c>
      <c r="H335" s="82"/>
      <c r="I335" s="82"/>
      <c r="J335" s="77" t="str">
        <f>_xlfn.IFNA(IF(ISBLANK(B335), "",ROUND(Calc!O352, 1)), "")</f>
        <v/>
      </c>
      <c r="K335" s="77" t="str">
        <f t="shared" si="42"/>
        <v/>
      </c>
      <c r="L335" s="3" t="e">
        <f t="shared" si="40"/>
        <v>#VALUE!</v>
      </c>
      <c r="M335" s="3" t="e">
        <f t="shared" si="41"/>
        <v>#VALUE!</v>
      </c>
      <c r="N335" s="3" t="str">
        <f t="shared" si="43"/>
        <v/>
      </c>
      <c r="O335" s="3" t="str">
        <f t="shared" si="44"/>
        <v/>
      </c>
      <c r="P335" s="2" t="str">
        <f t="shared" si="45"/>
        <v/>
      </c>
      <c r="Q335" s="2" t="str">
        <f t="shared" si="46"/>
        <v/>
      </c>
      <c r="U335" s="1"/>
      <c r="V335" s="4" t="str">
        <f t="shared" si="47"/>
        <v/>
      </c>
      <c r="Y335" s="117" t="str">
        <f>IF(ISBLANK(W335), "", IF(W335&gt;X335, B335, C335))</f>
        <v/>
      </c>
    </row>
    <row r="336" spans="1:25" x14ac:dyDescent="0.45">
      <c r="A336" s="78">
        <f>Schedule!A353</f>
        <v>0</v>
      </c>
      <c r="B336" s="78" t="str">
        <f>IF(ISBLANK(Schedule!C353), "", Schedule!C353)</f>
        <v/>
      </c>
      <c r="C336" s="78" t="str">
        <f>IF(ISBLANK(Schedule!D353), "", Schedule!D353)</f>
        <v/>
      </c>
      <c r="D336" s="80"/>
      <c r="E336" s="79" t="str">
        <f>_xlfn.IFNA(IF(ISBLANK(B336),"",VLOOKUP(B336,Elo!$A$2:$C$1048576,MATCH("Current Elo",Elo!$A$1:$D$1,0),FALSE)), "")</f>
        <v/>
      </c>
      <c r="F336" s="79" t="str">
        <f>_xlfn.IFNA(IFERROR(IF(ISBLANK(C336),"",VLOOKUP(C336,Elo!$A$2:$C$1048576,MATCH("Current Elo",Elo!$A$1:$D$1,0),FALSE)), ""), "")</f>
        <v/>
      </c>
      <c r="G336" s="79" t="str">
        <f>_xlfn.IFNA(IF(ISBLANK(B336),"",IF(VLOOKUP(Games!B336,Schedule!$C$2:$G$1048576,MATCH("neutral_site",Schedule!$C$1:$G$1,0),FALSE),0,50)),"")</f>
        <v/>
      </c>
      <c r="H336" s="82"/>
      <c r="I336" s="82"/>
      <c r="J336" s="77" t="str">
        <f>_xlfn.IFNA(IF(ISBLANK(B336), "",ROUND(Calc!O353, 1)), "")</f>
        <v/>
      </c>
      <c r="K336" s="77" t="str">
        <f t="shared" si="42"/>
        <v/>
      </c>
      <c r="L336" s="3" t="e">
        <f t="shared" si="40"/>
        <v>#VALUE!</v>
      </c>
      <c r="M336" s="3" t="e">
        <f t="shared" si="41"/>
        <v>#VALUE!</v>
      </c>
      <c r="N336" s="3" t="str">
        <f t="shared" si="43"/>
        <v/>
      </c>
      <c r="O336" s="3" t="str">
        <f t="shared" si="44"/>
        <v/>
      </c>
      <c r="P336" s="2" t="str">
        <f t="shared" si="45"/>
        <v/>
      </c>
      <c r="Q336" s="2" t="str">
        <f t="shared" si="46"/>
        <v/>
      </c>
      <c r="U336" s="1"/>
      <c r="V336" s="4" t="str">
        <f t="shared" si="47"/>
        <v/>
      </c>
      <c r="Y336" s="117" t="str">
        <f>IF(ISBLANK(W336), "", IF(W336&gt;X336, B336, C336))</f>
        <v/>
      </c>
    </row>
    <row r="337" spans="1:25" x14ac:dyDescent="0.45">
      <c r="A337" s="78">
        <f>Schedule!A354</f>
        <v>0</v>
      </c>
      <c r="B337" s="78" t="str">
        <f>IF(ISBLANK(Schedule!C354), "", Schedule!C354)</f>
        <v/>
      </c>
      <c r="C337" s="78" t="str">
        <f>IF(ISBLANK(Schedule!D354), "", Schedule!D354)</f>
        <v/>
      </c>
      <c r="D337" s="80"/>
      <c r="E337" s="79" t="str">
        <f>_xlfn.IFNA(IF(ISBLANK(B337),"",VLOOKUP(B337,Elo!$A$2:$C$1048576,MATCH("Current Elo",Elo!$A$1:$D$1,0),FALSE)), "")</f>
        <v/>
      </c>
      <c r="F337" s="79" t="str">
        <f>_xlfn.IFNA(IFERROR(IF(ISBLANK(C337),"",VLOOKUP(C337,Elo!$A$2:$C$1048576,MATCH("Current Elo",Elo!$A$1:$D$1,0),FALSE)), ""), "")</f>
        <v/>
      </c>
      <c r="G337" s="79" t="str">
        <f>_xlfn.IFNA(IF(ISBLANK(B337),"",IF(VLOOKUP(Games!B337,Schedule!$C$2:$G$1048576,MATCH("neutral_site",Schedule!$C$1:$G$1,0),FALSE),0,50)),"")</f>
        <v/>
      </c>
      <c r="H337" s="82"/>
      <c r="I337" s="82"/>
      <c r="J337" s="77" t="str">
        <f>_xlfn.IFNA(IF(ISBLANK(B337), "",ROUND(Calc!O354, 1)), "")</f>
        <v/>
      </c>
      <c r="K337" s="77" t="str">
        <f t="shared" si="42"/>
        <v/>
      </c>
      <c r="L337" s="3" t="e">
        <f t="shared" si="40"/>
        <v>#VALUE!</v>
      </c>
      <c r="M337" s="3" t="e">
        <f t="shared" si="41"/>
        <v>#VALUE!</v>
      </c>
      <c r="N337" s="3" t="str">
        <f t="shared" si="43"/>
        <v/>
      </c>
      <c r="O337" s="3" t="str">
        <f t="shared" si="44"/>
        <v/>
      </c>
      <c r="P337" s="2" t="str">
        <f t="shared" si="45"/>
        <v/>
      </c>
      <c r="Q337" s="2" t="str">
        <f t="shared" si="46"/>
        <v/>
      </c>
      <c r="U337" s="1"/>
      <c r="V337" s="4" t="str">
        <f t="shared" si="47"/>
        <v/>
      </c>
      <c r="Y337" s="117" t="str">
        <f>IF(ISBLANK(W337), "", IF(W337&gt;X337, B337, C337))</f>
        <v/>
      </c>
    </row>
    <row r="338" spans="1:25" x14ac:dyDescent="0.45">
      <c r="A338" s="78">
        <f>Schedule!A355</f>
        <v>0</v>
      </c>
      <c r="B338" s="78" t="str">
        <f>IF(ISBLANK(Schedule!C355), "", Schedule!C355)</f>
        <v/>
      </c>
      <c r="C338" s="78" t="str">
        <f>IF(ISBLANK(Schedule!D355), "", Schedule!D355)</f>
        <v/>
      </c>
      <c r="D338" s="80"/>
      <c r="E338" s="79" t="str">
        <f>_xlfn.IFNA(IF(ISBLANK(B338),"",VLOOKUP(B338,Elo!$A$2:$C$1048576,MATCH("Current Elo",Elo!$A$1:$D$1,0),FALSE)), "")</f>
        <v/>
      </c>
      <c r="F338" s="79" t="str">
        <f>_xlfn.IFNA(IFERROR(IF(ISBLANK(C338),"",VLOOKUP(C338,Elo!$A$2:$C$1048576,MATCH("Current Elo",Elo!$A$1:$D$1,0),FALSE)), ""), "")</f>
        <v/>
      </c>
      <c r="G338" s="79" t="str">
        <f>_xlfn.IFNA(IF(ISBLANK(B338),"",IF(VLOOKUP(Games!B338,Schedule!$C$2:$G$1048576,MATCH("neutral_site",Schedule!$C$1:$G$1,0),FALSE),0,50)),"")</f>
        <v/>
      </c>
      <c r="H338" s="82"/>
      <c r="I338" s="82"/>
      <c r="J338" s="77" t="str">
        <f>_xlfn.IFNA(IF(ISBLANK(B338), "",ROUND(Calc!O355, 1)), "")</f>
        <v/>
      </c>
      <c r="K338" s="77" t="str">
        <f t="shared" si="42"/>
        <v/>
      </c>
      <c r="L338" s="3" t="e">
        <f t="shared" si="40"/>
        <v>#VALUE!</v>
      </c>
      <c r="M338" s="3" t="e">
        <f t="shared" si="41"/>
        <v>#VALUE!</v>
      </c>
      <c r="N338" s="3" t="str">
        <f t="shared" si="43"/>
        <v/>
      </c>
      <c r="O338" s="3" t="str">
        <f t="shared" si="44"/>
        <v/>
      </c>
      <c r="P338" s="2" t="str">
        <f t="shared" si="45"/>
        <v/>
      </c>
      <c r="Q338" s="2" t="str">
        <f t="shared" si="46"/>
        <v/>
      </c>
      <c r="U338" s="1"/>
      <c r="V338" s="4" t="str">
        <f t="shared" si="47"/>
        <v/>
      </c>
      <c r="Y338" s="117" t="str">
        <f>IF(ISBLANK(W338), "", IF(W338&gt;X338, B338, C338))</f>
        <v/>
      </c>
    </row>
    <row r="339" spans="1:25" x14ac:dyDescent="0.45">
      <c r="A339" s="78">
        <f>Schedule!A356</f>
        <v>0</v>
      </c>
      <c r="B339" s="78" t="str">
        <f>IF(ISBLANK(Schedule!C356), "", Schedule!C356)</f>
        <v/>
      </c>
      <c r="C339" s="78" t="str">
        <f>IF(ISBLANK(Schedule!D356), "", Schedule!D356)</f>
        <v/>
      </c>
      <c r="D339" s="80"/>
      <c r="E339" s="79" t="str">
        <f>_xlfn.IFNA(IF(ISBLANK(B339),"",VLOOKUP(B339,Elo!$A$2:$C$1048576,MATCH("Current Elo",Elo!$A$1:$D$1,0),FALSE)), "")</f>
        <v/>
      </c>
      <c r="F339" s="79" t="str">
        <f>_xlfn.IFNA(IFERROR(IF(ISBLANK(C339),"",VLOOKUP(C339,Elo!$A$2:$C$1048576,MATCH("Current Elo",Elo!$A$1:$D$1,0),FALSE)), ""), "")</f>
        <v/>
      </c>
      <c r="G339" s="79" t="str">
        <f>_xlfn.IFNA(IF(ISBLANK(B339),"",IF(VLOOKUP(Games!B339,Schedule!$C$2:$G$1048576,MATCH("neutral_site",Schedule!$C$1:$G$1,0),FALSE),0,50)),"")</f>
        <v/>
      </c>
      <c r="H339" s="82"/>
      <c r="I339" s="82"/>
      <c r="J339" s="77" t="str">
        <f>_xlfn.IFNA(IF(ISBLANK(B339), "",ROUND(Calc!O356, 1)), "")</f>
        <v/>
      </c>
      <c r="K339" s="77" t="str">
        <f t="shared" si="42"/>
        <v/>
      </c>
      <c r="L339" s="3" t="e">
        <f t="shared" si="40"/>
        <v>#VALUE!</v>
      </c>
      <c r="M339" s="3" t="e">
        <f t="shared" si="41"/>
        <v>#VALUE!</v>
      </c>
      <c r="N339" s="3" t="str">
        <f t="shared" si="43"/>
        <v/>
      </c>
      <c r="O339" s="3" t="str">
        <f t="shared" si="44"/>
        <v/>
      </c>
      <c r="P339" s="2" t="str">
        <f t="shared" si="45"/>
        <v/>
      </c>
      <c r="Q339" s="2" t="str">
        <f t="shared" si="46"/>
        <v/>
      </c>
      <c r="U339" s="1"/>
      <c r="V339" s="4" t="str">
        <f t="shared" si="47"/>
        <v/>
      </c>
      <c r="Y339" s="117" t="str">
        <f>IF(ISBLANK(W339), "", IF(W339&gt;X339, B339, C339))</f>
        <v/>
      </c>
    </row>
    <row r="340" spans="1:25" x14ac:dyDescent="0.45">
      <c r="A340" s="78">
        <f>Schedule!A357</f>
        <v>0</v>
      </c>
      <c r="B340" s="78" t="str">
        <f>IF(ISBLANK(Schedule!C357), "", Schedule!C357)</f>
        <v/>
      </c>
      <c r="C340" s="78" t="str">
        <f>IF(ISBLANK(Schedule!D357), "", Schedule!D357)</f>
        <v/>
      </c>
      <c r="D340" s="80"/>
      <c r="E340" s="79" t="str">
        <f>_xlfn.IFNA(IF(ISBLANK(B340),"",VLOOKUP(B340,Elo!$A$2:$C$1048576,MATCH("Current Elo",Elo!$A$1:$D$1,0),FALSE)), "")</f>
        <v/>
      </c>
      <c r="F340" s="79" t="str">
        <f>_xlfn.IFNA(IFERROR(IF(ISBLANK(C340),"",VLOOKUP(C340,Elo!$A$2:$C$1048576,MATCH("Current Elo",Elo!$A$1:$D$1,0),FALSE)), ""), "")</f>
        <v/>
      </c>
      <c r="G340" s="79" t="str">
        <f>_xlfn.IFNA(IF(ISBLANK(B340),"",IF(VLOOKUP(Games!B340,Schedule!$C$2:$G$1048576,MATCH("neutral_site",Schedule!$C$1:$G$1,0),FALSE),0,50)),"")</f>
        <v/>
      </c>
      <c r="H340" s="82"/>
      <c r="I340" s="82"/>
      <c r="J340" s="77" t="str">
        <f>_xlfn.IFNA(IF(ISBLANK(B340), "",ROUND(Calc!O357, 1)), "")</f>
        <v/>
      </c>
      <c r="K340" s="77" t="str">
        <f t="shared" si="42"/>
        <v/>
      </c>
      <c r="L340" s="3" t="e">
        <f t="shared" si="40"/>
        <v>#VALUE!</v>
      </c>
      <c r="M340" s="3" t="e">
        <f t="shared" si="41"/>
        <v>#VALUE!</v>
      </c>
      <c r="N340" s="3" t="str">
        <f t="shared" si="43"/>
        <v/>
      </c>
      <c r="O340" s="3" t="str">
        <f t="shared" si="44"/>
        <v/>
      </c>
      <c r="P340" s="2" t="str">
        <f t="shared" si="45"/>
        <v/>
      </c>
      <c r="Q340" s="2" t="str">
        <f t="shared" si="46"/>
        <v/>
      </c>
      <c r="U340" s="1"/>
      <c r="V340" s="4" t="str">
        <f t="shared" si="47"/>
        <v/>
      </c>
      <c r="Y340" s="117" t="str">
        <f>IF(ISBLANK(W340), "", IF(W340&gt;X340, B340, C340))</f>
        <v/>
      </c>
    </row>
    <row r="341" spans="1:25" x14ac:dyDescent="0.45">
      <c r="A341" s="78">
        <f>Schedule!A358</f>
        <v>0</v>
      </c>
      <c r="B341" s="78" t="str">
        <f>IF(ISBLANK(Schedule!C358), "", Schedule!C358)</f>
        <v/>
      </c>
      <c r="C341" s="78" t="str">
        <f>IF(ISBLANK(Schedule!D358), "", Schedule!D358)</f>
        <v/>
      </c>
      <c r="D341" s="80"/>
      <c r="E341" s="79" t="str">
        <f>_xlfn.IFNA(IF(ISBLANK(B341),"",VLOOKUP(B341,Elo!$A$2:$C$1048576,MATCH("Current Elo",Elo!$A$1:$D$1,0),FALSE)), "")</f>
        <v/>
      </c>
      <c r="F341" s="79" t="str">
        <f>_xlfn.IFNA(IFERROR(IF(ISBLANK(C341),"",VLOOKUP(C341,Elo!$A$2:$C$1048576,MATCH("Current Elo",Elo!$A$1:$D$1,0),FALSE)), ""), "")</f>
        <v/>
      </c>
      <c r="G341" s="79" t="str">
        <f>_xlfn.IFNA(IF(ISBLANK(B341),"",IF(VLOOKUP(Games!B341,Schedule!$C$2:$G$1048576,MATCH("neutral_site",Schedule!$C$1:$G$1,0),FALSE),0,50)),"")</f>
        <v/>
      </c>
      <c r="H341" s="82"/>
      <c r="I341" s="82"/>
      <c r="J341" s="77" t="str">
        <f>_xlfn.IFNA(IF(ISBLANK(B341), "",ROUND(Calc!O358, 1)), "")</f>
        <v/>
      </c>
      <c r="K341" s="77" t="str">
        <f t="shared" si="42"/>
        <v/>
      </c>
      <c r="L341" s="3" t="e">
        <f t="shared" si="40"/>
        <v>#VALUE!</v>
      </c>
      <c r="M341" s="3" t="e">
        <f t="shared" si="41"/>
        <v>#VALUE!</v>
      </c>
      <c r="N341" s="3" t="str">
        <f t="shared" si="43"/>
        <v/>
      </c>
      <c r="O341" s="3" t="str">
        <f t="shared" si="44"/>
        <v/>
      </c>
      <c r="P341" s="2" t="str">
        <f t="shared" si="45"/>
        <v/>
      </c>
      <c r="Q341" s="2" t="str">
        <f t="shared" si="46"/>
        <v/>
      </c>
      <c r="U341" s="1"/>
      <c r="V341" s="4" t="str">
        <f t="shared" si="47"/>
        <v/>
      </c>
      <c r="Y341" s="117" t="str">
        <f>IF(ISBLANK(W341), "", IF(W341&gt;X341, B341, C341))</f>
        <v/>
      </c>
    </row>
    <row r="342" spans="1:25" x14ac:dyDescent="0.45">
      <c r="A342" s="78">
        <f>Schedule!A359</f>
        <v>0</v>
      </c>
      <c r="B342" s="78" t="str">
        <f>IF(ISBLANK(Schedule!C359), "", Schedule!C359)</f>
        <v/>
      </c>
      <c r="C342" s="78" t="str">
        <f>IF(ISBLANK(Schedule!D359), "", Schedule!D359)</f>
        <v/>
      </c>
      <c r="D342" s="80"/>
      <c r="E342" s="79" t="str">
        <f>_xlfn.IFNA(IF(ISBLANK(B342),"",VLOOKUP(B342,Elo!$A$2:$C$1048576,MATCH("Current Elo",Elo!$A$1:$D$1,0),FALSE)), "")</f>
        <v/>
      </c>
      <c r="F342" s="79" t="str">
        <f>_xlfn.IFNA(IFERROR(IF(ISBLANK(C342),"",VLOOKUP(C342,Elo!$A$2:$C$1048576,MATCH("Current Elo",Elo!$A$1:$D$1,0),FALSE)), ""), "")</f>
        <v/>
      </c>
      <c r="G342" s="79" t="str">
        <f>_xlfn.IFNA(IF(ISBLANK(B342),"",IF(VLOOKUP(Games!B342,Schedule!$C$2:$G$1048576,MATCH("neutral_site",Schedule!$C$1:$G$1,0),FALSE),0,50)),"")</f>
        <v/>
      </c>
      <c r="H342" s="82"/>
      <c r="I342" s="82"/>
      <c r="J342" s="77" t="str">
        <f>_xlfn.IFNA(IF(ISBLANK(B342), "",ROUND(Calc!O359, 1)), "")</f>
        <v/>
      </c>
      <c r="K342" s="77" t="str">
        <f t="shared" si="42"/>
        <v/>
      </c>
      <c r="L342" s="3" t="e">
        <f t="shared" si="40"/>
        <v>#VALUE!</v>
      </c>
      <c r="M342" s="3" t="e">
        <f t="shared" si="41"/>
        <v>#VALUE!</v>
      </c>
      <c r="N342" s="3" t="str">
        <f t="shared" si="43"/>
        <v/>
      </c>
      <c r="O342" s="3" t="str">
        <f t="shared" si="44"/>
        <v/>
      </c>
      <c r="P342" s="2" t="str">
        <f t="shared" si="45"/>
        <v/>
      </c>
      <c r="Q342" s="2" t="str">
        <f t="shared" si="46"/>
        <v/>
      </c>
      <c r="U342" s="1"/>
      <c r="V342" s="4" t="str">
        <f t="shared" si="47"/>
        <v/>
      </c>
      <c r="Y342" s="117" t="str">
        <f>IF(ISBLANK(W342), "", IF(W342&gt;X342, B342, C342))</f>
        <v/>
      </c>
    </row>
    <row r="343" spans="1:25" x14ac:dyDescent="0.45">
      <c r="A343" s="78">
        <f>Schedule!A360</f>
        <v>0</v>
      </c>
      <c r="B343" s="78" t="str">
        <f>IF(ISBLANK(Schedule!C360), "", Schedule!C360)</f>
        <v/>
      </c>
      <c r="C343" s="78" t="str">
        <f>IF(ISBLANK(Schedule!D360), "", Schedule!D360)</f>
        <v/>
      </c>
      <c r="D343" s="80"/>
      <c r="E343" s="79" t="str">
        <f>_xlfn.IFNA(IF(ISBLANK(B343),"",VLOOKUP(B343,Elo!$A$2:$C$1048576,MATCH("Current Elo",Elo!$A$1:$D$1,0),FALSE)), "")</f>
        <v/>
      </c>
      <c r="F343" s="79" t="str">
        <f>_xlfn.IFNA(IFERROR(IF(ISBLANK(C343),"",VLOOKUP(C343,Elo!$A$2:$C$1048576,MATCH("Current Elo",Elo!$A$1:$D$1,0),FALSE)), ""), "")</f>
        <v/>
      </c>
      <c r="G343" s="79" t="str">
        <f>_xlfn.IFNA(IF(ISBLANK(B343),"",IF(VLOOKUP(Games!B343,Schedule!$C$2:$G$1048576,MATCH("neutral_site",Schedule!$C$1:$G$1,0),FALSE),0,50)),"")</f>
        <v/>
      </c>
      <c r="H343" s="82"/>
      <c r="I343" s="82"/>
      <c r="J343" s="77" t="str">
        <f>_xlfn.IFNA(IF(ISBLANK(B343), "",ROUND(Calc!O360, 1)), "")</f>
        <v/>
      </c>
      <c r="K343" s="77" t="str">
        <f t="shared" si="42"/>
        <v/>
      </c>
      <c r="L343" s="3" t="e">
        <f t="shared" si="40"/>
        <v>#VALUE!</v>
      </c>
      <c r="M343" s="3" t="e">
        <f t="shared" si="41"/>
        <v>#VALUE!</v>
      </c>
      <c r="N343" s="3" t="str">
        <f t="shared" si="43"/>
        <v/>
      </c>
      <c r="O343" s="3" t="str">
        <f t="shared" si="44"/>
        <v/>
      </c>
      <c r="P343" s="2" t="str">
        <f t="shared" si="45"/>
        <v/>
      </c>
      <c r="Q343" s="2" t="str">
        <f t="shared" si="46"/>
        <v/>
      </c>
      <c r="U343" s="1"/>
      <c r="V343" s="4" t="str">
        <f t="shared" si="47"/>
        <v/>
      </c>
      <c r="Y343" s="117" t="str">
        <f>IF(ISBLANK(W343), "", IF(W343&gt;X343, B343, C343))</f>
        <v/>
      </c>
    </row>
    <row r="344" spans="1:25" x14ac:dyDescent="0.45">
      <c r="A344" s="78">
        <f>Schedule!A361</f>
        <v>0</v>
      </c>
      <c r="B344" s="78" t="str">
        <f>IF(ISBLANK(Schedule!C361), "", Schedule!C361)</f>
        <v/>
      </c>
      <c r="C344" s="78" t="str">
        <f>IF(ISBLANK(Schedule!D361), "", Schedule!D361)</f>
        <v/>
      </c>
      <c r="D344" s="80"/>
      <c r="E344" s="79" t="str">
        <f>_xlfn.IFNA(IF(ISBLANK(B344),"",VLOOKUP(B344,Elo!$A$2:$C$1048576,MATCH("Current Elo",Elo!$A$1:$D$1,0),FALSE)), "")</f>
        <v/>
      </c>
      <c r="F344" s="79" t="str">
        <f>_xlfn.IFNA(IFERROR(IF(ISBLANK(C344),"",VLOOKUP(C344,Elo!$A$2:$C$1048576,MATCH("Current Elo",Elo!$A$1:$D$1,0),FALSE)), ""), "")</f>
        <v/>
      </c>
      <c r="G344" s="79" t="str">
        <f>_xlfn.IFNA(IF(ISBLANK(B344),"",IF(VLOOKUP(Games!B344,Schedule!$C$2:$G$1048576,MATCH("neutral_site",Schedule!$C$1:$G$1,0),FALSE),0,50)),"")</f>
        <v/>
      </c>
      <c r="H344" s="82"/>
      <c r="I344" s="82"/>
      <c r="J344" s="77" t="str">
        <f>_xlfn.IFNA(IF(ISBLANK(B344), "",ROUND(Calc!O361, 1)), "")</f>
        <v/>
      </c>
      <c r="K344" s="77" t="str">
        <f t="shared" si="42"/>
        <v/>
      </c>
      <c r="L344" s="3" t="e">
        <f t="shared" si="40"/>
        <v>#VALUE!</v>
      </c>
      <c r="M344" s="3" t="e">
        <f t="shared" si="41"/>
        <v>#VALUE!</v>
      </c>
      <c r="N344" s="3" t="str">
        <f t="shared" si="43"/>
        <v/>
      </c>
      <c r="O344" s="3" t="str">
        <f t="shared" si="44"/>
        <v/>
      </c>
      <c r="P344" s="2" t="str">
        <f t="shared" si="45"/>
        <v/>
      </c>
      <c r="Q344" s="2" t="str">
        <f t="shared" si="46"/>
        <v/>
      </c>
      <c r="U344" s="1"/>
      <c r="V344" s="4" t="str">
        <f t="shared" si="47"/>
        <v/>
      </c>
      <c r="Y344" s="117" t="str">
        <f>IF(ISBLANK(W344), "", IF(W344&gt;X344, B344, C344))</f>
        <v/>
      </c>
    </row>
    <row r="345" spans="1:25" x14ac:dyDescent="0.45">
      <c r="A345" s="78">
        <f>Schedule!A362</f>
        <v>0</v>
      </c>
      <c r="B345" s="78" t="str">
        <f>IF(ISBLANK(Schedule!C362), "", Schedule!C362)</f>
        <v/>
      </c>
      <c r="C345" s="78" t="str">
        <f>IF(ISBLANK(Schedule!D362), "", Schedule!D362)</f>
        <v/>
      </c>
      <c r="D345" s="80"/>
      <c r="E345" s="79" t="str">
        <f>_xlfn.IFNA(IF(ISBLANK(B345),"",VLOOKUP(B345,Elo!$A$2:$C$1048576,MATCH("Current Elo",Elo!$A$1:$D$1,0),FALSE)), "")</f>
        <v/>
      </c>
      <c r="F345" s="79" t="str">
        <f>_xlfn.IFNA(IFERROR(IF(ISBLANK(C345),"",VLOOKUP(C345,Elo!$A$2:$C$1048576,MATCH("Current Elo",Elo!$A$1:$D$1,0),FALSE)), ""), "")</f>
        <v/>
      </c>
      <c r="G345" s="79" t="str">
        <f>_xlfn.IFNA(IF(ISBLANK(B345),"",IF(VLOOKUP(Games!B345,Schedule!$C$2:$G$1048576,MATCH("neutral_site",Schedule!$C$1:$G$1,0),FALSE),0,50)),"")</f>
        <v/>
      </c>
      <c r="H345" s="82"/>
      <c r="I345" s="82"/>
      <c r="J345" s="77" t="str">
        <f>_xlfn.IFNA(IF(ISBLANK(B345), "",ROUND(Calc!O362, 1)), "")</f>
        <v/>
      </c>
      <c r="K345" s="77" t="str">
        <f t="shared" si="42"/>
        <v/>
      </c>
      <c r="L345" s="3" t="e">
        <f t="shared" si="40"/>
        <v>#VALUE!</v>
      </c>
      <c r="M345" s="3" t="e">
        <f t="shared" si="41"/>
        <v>#VALUE!</v>
      </c>
      <c r="N345" s="3" t="str">
        <f t="shared" si="43"/>
        <v/>
      </c>
      <c r="O345" s="3" t="str">
        <f t="shared" si="44"/>
        <v/>
      </c>
      <c r="P345" s="2" t="str">
        <f t="shared" si="45"/>
        <v/>
      </c>
      <c r="Q345" s="2" t="str">
        <f t="shared" si="46"/>
        <v/>
      </c>
      <c r="U345" s="1"/>
      <c r="V345" s="4" t="str">
        <f t="shared" si="47"/>
        <v/>
      </c>
      <c r="Y345" s="117" t="str">
        <f>IF(ISBLANK(W345), "", IF(W345&gt;X345, B345, C345))</f>
        <v/>
      </c>
    </row>
    <row r="346" spans="1:25" x14ac:dyDescent="0.45">
      <c r="A346" s="78">
        <f>Schedule!A363</f>
        <v>0</v>
      </c>
      <c r="B346" s="78" t="str">
        <f>IF(ISBLANK(Schedule!C363), "", Schedule!C363)</f>
        <v/>
      </c>
      <c r="C346" s="78" t="str">
        <f>IF(ISBLANK(Schedule!D363), "", Schedule!D363)</f>
        <v/>
      </c>
      <c r="D346" s="80"/>
      <c r="E346" s="79" t="str">
        <f>_xlfn.IFNA(IF(ISBLANK(B346),"",VLOOKUP(B346,Elo!$A$2:$C$1048576,MATCH("Current Elo",Elo!$A$1:$D$1,0),FALSE)), "")</f>
        <v/>
      </c>
      <c r="F346" s="79" t="str">
        <f>_xlfn.IFNA(IFERROR(IF(ISBLANK(C346),"",VLOOKUP(C346,Elo!$A$2:$C$1048576,MATCH("Current Elo",Elo!$A$1:$D$1,0),FALSE)), ""), "")</f>
        <v/>
      </c>
      <c r="G346" s="79" t="str">
        <f>_xlfn.IFNA(IF(ISBLANK(B346),"",IF(VLOOKUP(Games!B346,Schedule!$C$2:$G$1048576,MATCH("neutral_site",Schedule!$C$1:$G$1,0),FALSE),0,50)),"")</f>
        <v/>
      </c>
      <c r="H346" s="82"/>
      <c r="I346" s="82"/>
      <c r="J346" s="77" t="str">
        <f>_xlfn.IFNA(IF(ISBLANK(B346), "",ROUND(Calc!O363, 1)), "")</f>
        <v/>
      </c>
      <c r="K346" s="77" t="str">
        <f t="shared" si="42"/>
        <v/>
      </c>
      <c r="L346" s="3" t="e">
        <f t="shared" si="40"/>
        <v>#VALUE!</v>
      </c>
      <c r="M346" s="3" t="e">
        <f t="shared" si="41"/>
        <v>#VALUE!</v>
      </c>
      <c r="N346" s="3" t="str">
        <f t="shared" si="43"/>
        <v/>
      </c>
      <c r="O346" s="3" t="str">
        <f t="shared" si="44"/>
        <v/>
      </c>
      <c r="P346" s="2" t="str">
        <f t="shared" si="45"/>
        <v/>
      </c>
      <c r="Q346" s="2" t="str">
        <f t="shared" si="46"/>
        <v/>
      </c>
      <c r="U346" s="1"/>
      <c r="V346" s="4" t="str">
        <f t="shared" si="47"/>
        <v/>
      </c>
      <c r="Y346" s="117" t="str">
        <f>IF(ISBLANK(W346), "", IF(W346&gt;X346, B346, C346))</f>
        <v/>
      </c>
    </row>
    <row r="347" spans="1:25" x14ac:dyDescent="0.45">
      <c r="A347" s="78">
        <f>Schedule!A364</f>
        <v>0</v>
      </c>
      <c r="B347" s="78" t="str">
        <f>IF(ISBLANK(Schedule!C364), "", Schedule!C364)</f>
        <v/>
      </c>
      <c r="C347" s="78" t="str">
        <f>IF(ISBLANK(Schedule!D364), "", Schedule!D364)</f>
        <v/>
      </c>
      <c r="D347" s="80"/>
      <c r="E347" s="79" t="str">
        <f>_xlfn.IFNA(IF(ISBLANK(B347),"",VLOOKUP(B347,Elo!$A$2:$C$1048576,MATCH("Current Elo",Elo!$A$1:$D$1,0),FALSE)), "")</f>
        <v/>
      </c>
      <c r="F347" s="79" t="str">
        <f>_xlfn.IFNA(IFERROR(IF(ISBLANK(C347),"",VLOOKUP(C347,Elo!$A$2:$C$1048576,MATCH("Current Elo",Elo!$A$1:$D$1,0),FALSE)), ""), "")</f>
        <v/>
      </c>
      <c r="G347" s="79" t="str">
        <f>_xlfn.IFNA(IF(ISBLANK(B347),"",IF(VLOOKUP(Games!B347,Schedule!$C$2:$G$1048576,MATCH("neutral_site",Schedule!$C$1:$G$1,0),FALSE),0,50)),"")</f>
        <v/>
      </c>
      <c r="H347" s="82"/>
      <c r="I347" s="82"/>
      <c r="J347" s="77" t="str">
        <f>_xlfn.IFNA(IF(ISBLANK(B347), "",ROUND(Calc!O364, 1)), "")</f>
        <v/>
      </c>
      <c r="K347" s="77" t="str">
        <f t="shared" si="42"/>
        <v/>
      </c>
      <c r="L347" s="3" t="e">
        <f t="shared" si="40"/>
        <v>#VALUE!</v>
      </c>
      <c r="M347" s="3" t="e">
        <f t="shared" si="41"/>
        <v>#VALUE!</v>
      </c>
      <c r="N347" s="3" t="str">
        <f t="shared" si="43"/>
        <v/>
      </c>
      <c r="O347" s="3" t="str">
        <f t="shared" si="44"/>
        <v/>
      </c>
      <c r="P347" s="2" t="str">
        <f t="shared" si="45"/>
        <v/>
      </c>
      <c r="Q347" s="2" t="str">
        <f t="shared" si="46"/>
        <v/>
      </c>
      <c r="U347" s="1"/>
      <c r="V347" s="4" t="str">
        <f t="shared" si="47"/>
        <v/>
      </c>
      <c r="Y347" s="117" t="str">
        <f>IF(ISBLANK(W347), "", IF(W347&gt;X347, B347, C347))</f>
        <v/>
      </c>
    </row>
    <row r="348" spans="1:25" x14ac:dyDescent="0.45">
      <c r="A348" s="78">
        <f>Schedule!A365</f>
        <v>0</v>
      </c>
      <c r="B348" s="78" t="str">
        <f>IF(ISBLANK(Schedule!C365), "", Schedule!C365)</f>
        <v/>
      </c>
      <c r="C348" s="78" t="str">
        <f>IF(ISBLANK(Schedule!D365), "", Schedule!D365)</f>
        <v/>
      </c>
      <c r="D348" s="80"/>
      <c r="E348" s="79" t="str">
        <f>_xlfn.IFNA(IF(ISBLANK(B348),"",VLOOKUP(B348,Elo!$A$2:$C$1048576,MATCH("Current Elo",Elo!$A$1:$D$1,0),FALSE)), "")</f>
        <v/>
      </c>
      <c r="F348" s="79" t="str">
        <f>_xlfn.IFNA(IFERROR(IF(ISBLANK(C348),"",VLOOKUP(C348,Elo!$A$2:$C$1048576,MATCH("Current Elo",Elo!$A$1:$D$1,0),FALSE)), ""), "")</f>
        <v/>
      </c>
      <c r="G348" s="79" t="str">
        <f>_xlfn.IFNA(IF(ISBLANK(B348),"",IF(VLOOKUP(Games!B348,Schedule!$C$2:$G$1048576,MATCH("neutral_site",Schedule!$C$1:$G$1,0),FALSE),0,50)),"")</f>
        <v/>
      </c>
      <c r="H348" s="82"/>
      <c r="I348" s="82"/>
      <c r="J348" s="77" t="str">
        <f>_xlfn.IFNA(IF(ISBLANK(B348), "",ROUND(Calc!O365, 1)), "")</f>
        <v/>
      </c>
      <c r="K348" s="77" t="str">
        <f t="shared" si="42"/>
        <v/>
      </c>
      <c r="L348" s="3" t="e">
        <f t="shared" si="40"/>
        <v>#VALUE!</v>
      </c>
      <c r="M348" s="3" t="e">
        <f t="shared" si="41"/>
        <v>#VALUE!</v>
      </c>
      <c r="N348" s="3" t="str">
        <f t="shared" si="43"/>
        <v/>
      </c>
      <c r="O348" s="3" t="str">
        <f t="shared" si="44"/>
        <v/>
      </c>
      <c r="P348" s="2" t="str">
        <f t="shared" si="45"/>
        <v/>
      </c>
      <c r="Q348" s="2" t="str">
        <f t="shared" si="46"/>
        <v/>
      </c>
      <c r="U348" s="1"/>
      <c r="V348" s="4" t="str">
        <f t="shared" si="47"/>
        <v/>
      </c>
      <c r="Y348" s="117" t="str">
        <f>IF(ISBLANK(W348), "", IF(W348&gt;X348, B348, C348))</f>
        <v/>
      </c>
    </row>
    <row r="349" spans="1:25" x14ac:dyDescent="0.45">
      <c r="A349" s="78">
        <f>Schedule!A366</f>
        <v>0</v>
      </c>
      <c r="B349" s="78" t="str">
        <f>IF(ISBLANK(Schedule!C366), "", Schedule!C366)</f>
        <v/>
      </c>
      <c r="C349" s="78" t="str">
        <f>IF(ISBLANK(Schedule!D366), "", Schedule!D366)</f>
        <v/>
      </c>
      <c r="D349" s="80"/>
      <c r="E349" s="79" t="str">
        <f>_xlfn.IFNA(IF(ISBLANK(B349),"",VLOOKUP(B349,Elo!$A$2:$C$1048576,MATCH("Current Elo",Elo!$A$1:$D$1,0),FALSE)), "")</f>
        <v/>
      </c>
      <c r="F349" s="79" t="str">
        <f>_xlfn.IFNA(IFERROR(IF(ISBLANK(C349),"",VLOOKUP(C349,Elo!$A$2:$C$1048576,MATCH("Current Elo",Elo!$A$1:$D$1,0),FALSE)), ""), "")</f>
        <v/>
      </c>
      <c r="G349" s="79" t="str">
        <f>_xlfn.IFNA(IF(ISBLANK(B349),"",IF(VLOOKUP(Games!B349,Schedule!$C$2:$G$1048576,MATCH("neutral_site",Schedule!$C$1:$G$1,0),FALSE),0,50)),"")</f>
        <v/>
      </c>
      <c r="H349" s="82"/>
      <c r="I349" s="82"/>
      <c r="J349" s="77" t="str">
        <f>_xlfn.IFNA(IF(ISBLANK(B349), "",ROUND(Calc!O366, 1)), "")</f>
        <v/>
      </c>
      <c r="K349" s="77" t="str">
        <f t="shared" si="42"/>
        <v/>
      </c>
      <c r="L349" s="3" t="e">
        <f t="shared" si="40"/>
        <v>#VALUE!</v>
      </c>
      <c r="M349" s="3" t="e">
        <f t="shared" si="41"/>
        <v>#VALUE!</v>
      </c>
      <c r="N349" s="3" t="str">
        <f t="shared" si="43"/>
        <v/>
      </c>
      <c r="O349" s="3" t="str">
        <f t="shared" si="44"/>
        <v/>
      </c>
      <c r="P349" s="2" t="str">
        <f t="shared" si="45"/>
        <v/>
      </c>
      <c r="Q349" s="2" t="str">
        <f t="shared" si="46"/>
        <v/>
      </c>
      <c r="U349" s="1"/>
      <c r="V349" s="4" t="str">
        <f t="shared" si="47"/>
        <v/>
      </c>
      <c r="Y349" s="117" t="str">
        <f>IF(ISBLANK(W349), "", IF(W349&gt;X349, B349, C349))</f>
        <v/>
      </c>
    </row>
    <row r="350" spans="1:25" x14ac:dyDescent="0.45">
      <c r="A350" s="78">
        <f>Schedule!A367</f>
        <v>0</v>
      </c>
      <c r="B350" s="78" t="str">
        <f>IF(ISBLANK(Schedule!C367), "", Schedule!C367)</f>
        <v/>
      </c>
      <c r="C350" s="78" t="str">
        <f>IF(ISBLANK(Schedule!D367), "", Schedule!D367)</f>
        <v/>
      </c>
      <c r="D350" s="80"/>
      <c r="E350" s="79" t="str">
        <f>_xlfn.IFNA(IF(ISBLANK(B350),"",VLOOKUP(B350,Elo!$A$2:$C$1048576,MATCH("Current Elo",Elo!$A$1:$D$1,0),FALSE)), "")</f>
        <v/>
      </c>
      <c r="F350" s="79" t="str">
        <f>_xlfn.IFNA(IFERROR(IF(ISBLANK(C350),"",VLOOKUP(C350,Elo!$A$2:$C$1048576,MATCH("Current Elo",Elo!$A$1:$D$1,0),FALSE)), ""), "")</f>
        <v/>
      </c>
      <c r="G350" s="79" t="str">
        <f>_xlfn.IFNA(IF(ISBLANK(B350),"",IF(VLOOKUP(Games!B350,Schedule!$C$2:$G$1048576,MATCH("neutral_site",Schedule!$C$1:$G$1,0),FALSE),0,50)),"")</f>
        <v/>
      </c>
      <c r="H350" s="82"/>
      <c r="I350" s="82"/>
      <c r="J350" s="77" t="str">
        <f>_xlfn.IFNA(IF(ISBLANK(B350), "",ROUND(Calc!O367, 1)), "")</f>
        <v/>
      </c>
      <c r="K350" s="77" t="str">
        <f t="shared" si="42"/>
        <v/>
      </c>
      <c r="L350" s="3" t="e">
        <f t="shared" si="40"/>
        <v>#VALUE!</v>
      </c>
      <c r="M350" s="3" t="e">
        <f t="shared" si="41"/>
        <v>#VALUE!</v>
      </c>
      <c r="N350" s="3" t="str">
        <f t="shared" si="43"/>
        <v/>
      </c>
      <c r="O350" s="3" t="str">
        <f t="shared" si="44"/>
        <v/>
      </c>
      <c r="P350" s="2" t="str">
        <f t="shared" si="45"/>
        <v/>
      </c>
      <c r="Q350" s="2" t="str">
        <f t="shared" si="46"/>
        <v/>
      </c>
      <c r="U350" s="1"/>
      <c r="V350" s="4" t="str">
        <f t="shared" si="47"/>
        <v/>
      </c>
      <c r="Y350" s="117" t="str">
        <f>IF(ISBLANK(W350), "", IF(W350&gt;X350, B350, C350))</f>
        <v/>
      </c>
    </row>
    <row r="351" spans="1:25" x14ac:dyDescent="0.45">
      <c r="A351" s="78">
        <f>Schedule!A368</f>
        <v>0</v>
      </c>
      <c r="B351" s="78" t="str">
        <f>IF(ISBLANK(Schedule!C368), "", Schedule!C368)</f>
        <v/>
      </c>
      <c r="C351" s="78" t="str">
        <f>IF(ISBLANK(Schedule!D368), "", Schedule!D368)</f>
        <v/>
      </c>
      <c r="D351" s="80"/>
      <c r="E351" s="79" t="str">
        <f>_xlfn.IFNA(IF(ISBLANK(B351),"",VLOOKUP(B351,Elo!$A$2:$C$1048576,MATCH("Current Elo",Elo!$A$1:$D$1,0),FALSE)), "")</f>
        <v/>
      </c>
      <c r="F351" s="79" t="str">
        <f>_xlfn.IFNA(IFERROR(IF(ISBLANK(C351),"",VLOOKUP(C351,Elo!$A$2:$C$1048576,MATCH("Current Elo",Elo!$A$1:$D$1,0),FALSE)), ""), "")</f>
        <v/>
      </c>
      <c r="G351" s="79" t="str">
        <f>_xlfn.IFNA(IF(ISBLANK(B351),"",IF(VLOOKUP(Games!B351,Schedule!$C$2:$G$1048576,MATCH("neutral_site",Schedule!$C$1:$G$1,0),FALSE),0,50)),"")</f>
        <v/>
      </c>
      <c r="H351" s="82"/>
      <c r="I351" s="82"/>
      <c r="J351" s="77" t="str">
        <f>_xlfn.IFNA(IF(ISBLANK(B351), "",ROUND(Calc!O368, 1)), "")</f>
        <v/>
      </c>
      <c r="K351" s="77" t="str">
        <f t="shared" si="42"/>
        <v/>
      </c>
      <c r="L351" s="3" t="e">
        <f t="shared" si="40"/>
        <v>#VALUE!</v>
      </c>
      <c r="M351" s="3" t="e">
        <f t="shared" si="41"/>
        <v>#VALUE!</v>
      </c>
      <c r="N351" s="3" t="str">
        <f t="shared" si="43"/>
        <v/>
      </c>
      <c r="O351" s="3" t="str">
        <f t="shared" si="44"/>
        <v/>
      </c>
      <c r="P351" s="2" t="str">
        <f t="shared" si="45"/>
        <v/>
      </c>
      <c r="Q351" s="2" t="str">
        <f t="shared" si="46"/>
        <v/>
      </c>
      <c r="U351" s="1"/>
      <c r="V351" s="4" t="str">
        <f t="shared" si="47"/>
        <v/>
      </c>
      <c r="Y351" s="117" t="str">
        <f>IF(ISBLANK(W351), "", IF(W351&gt;X351, B351, C351))</f>
        <v/>
      </c>
    </row>
    <row r="352" spans="1:25" x14ac:dyDescent="0.45">
      <c r="A352" s="78">
        <f>Schedule!A369</f>
        <v>0</v>
      </c>
      <c r="B352" s="78" t="str">
        <f>IF(ISBLANK(Schedule!C369), "", Schedule!C369)</f>
        <v/>
      </c>
      <c r="C352" s="78" t="str">
        <f>IF(ISBLANK(Schedule!D369), "", Schedule!D369)</f>
        <v/>
      </c>
      <c r="D352" s="80"/>
      <c r="E352" s="79" t="str">
        <f>_xlfn.IFNA(IF(ISBLANK(B352),"",VLOOKUP(B352,Elo!$A$2:$C$1048576,MATCH("Current Elo",Elo!$A$1:$D$1,0),FALSE)), "")</f>
        <v/>
      </c>
      <c r="F352" s="79" t="str">
        <f>_xlfn.IFNA(IFERROR(IF(ISBLANK(C352),"",VLOOKUP(C352,Elo!$A$2:$C$1048576,MATCH("Current Elo",Elo!$A$1:$D$1,0),FALSE)), ""), "")</f>
        <v/>
      </c>
      <c r="G352" s="79" t="str">
        <f>_xlfn.IFNA(IF(ISBLANK(B352),"",IF(VLOOKUP(Games!B352,Schedule!$C$2:$G$1048576,MATCH("neutral_site",Schedule!$C$1:$G$1,0),FALSE),0,50)),"")</f>
        <v/>
      </c>
      <c r="H352" s="82"/>
      <c r="I352" s="82"/>
      <c r="J352" s="77" t="str">
        <f>_xlfn.IFNA(IF(ISBLANK(B352), "",ROUND(Calc!O369, 1)), "")</f>
        <v/>
      </c>
      <c r="K352" s="77" t="str">
        <f t="shared" si="42"/>
        <v/>
      </c>
      <c r="L352" s="3" t="e">
        <f t="shared" si="40"/>
        <v>#VALUE!</v>
      </c>
      <c r="M352" s="3" t="e">
        <f t="shared" si="41"/>
        <v>#VALUE!</v>
      </c>
      <c r="N352" s="3" t="str">
        <f t="shared" si="43"/>
        <v/>
      </c>
      <c r="O352" s="3" t="str">
        <f t="shared" si="44"/>
        <v/>
      </c>
      <c r="P352" s="2" t="str">
        <f t="shared" si="45"/>
        <v/>
      </c>
      <c r="Q352" s="2" t="str">
        <f t="shared" si="46"/>
        <v/>
      </c>
      <c r="U352" s="1"/>
      <c r="V352" s="4" t="str">
        <f t="shared" si="47"/>
        <v/>
      </c>
      <c r="Y352" s="117" t="str">
        <f>IF(ISBLANK(W352), "", IF(W352&gt;X352, B352, C352))</f>
        <v/>
      </c>
    </row>
    <row r="353" spans="1:25" x14ac:dyDescent="0.45">
      <c r="A353" s="78">
        <f>Schedule!A370</f>
        <v>0</v>
      </c>
      <c r="B353" s="78" t="str">
        <f>IF(ISBLANK(Schedule!C370), "", Schedule!C370)</f>
        <v/>
      </c>
      <c r="C353" s="78" t="str">
        <f>IF(ISBLANK(Schedule!D370), "", Schedule!D370)</f>
        <v/>
      </c>
      <c r="D353" s="80"/>
      <c r="E353" s="79" t="str">
        <f>_xlfn.IFNA(IF(ISBLANK(B353),"",VLOOKUP(B353,Elo!$A$2:$C$1048576,MATCH("Current Elo",Elo!$A$1:$D$1,0),FALSE)), "")</f>
        <v/>
      </c>
      <c r="F353" s="79" t="str">
        <f>_xlfn.IFNA(IFERROR(IF(ISBLANK(C353),"",VLOOKUP(C353,Elo!$A$2:$C$1048576,MATCH("Current Elo",Elo!$A$1:$D$1,0),FALSE)), ""), "")</f>
        <v/>
      </c>
      <c r="G353" s="79" t="str">
        <f>_xlfn.IFNA(IF(ISBLANK(B353),"",IF(VLOOKUP(Games!B353,Schedule!$C$2:$G$1048576,MATCH("neutral_site",Schedule!$C$1:$G$1,0),FALSE),0,50)),"")</f>
        <v/>
      </c>
      <c r="H353" s="82"/>
      <c r="I353" s="82"/>
      <c r="J353" s="77" t="str">
        <f>_xlfn.IFNA(IF(ISBLANK(B353), "",ROUND(Calc!O370, 1)), "")</f>
        <v/>
      </c>
      <c r="K353" s="77" t="str">
        <f t="shared" si="42"/>
        <v/>
      </c>
      <c r="L353" s="3" t="e">
        <f t="shared" si="40"/>
        <v>#VALUE!</v>
      </c>
      <c r="M353" s="3" t="e">
        <f t="shared" si="41"/>
        <v>#VALUE!</v>
      </c>
      <c r="N353" s="3" t="str">
        <f t="shared" si="43"/>
        <v/>
      </c>
      <c r="O353" s="3" t="str">
        <f t="shared" si="44"/>
        <v/>
      </c>
      <c r="P353" s="2" t="str">
        <f t="shared" si="45"/>
        <v/>
      </c>
      <c r="Q353" s="2" t="str">
        <f t="shared" si="46"/>
        <v/>
      </c>
      <c r="U353" s="1"/>
      <c r="V353" s="4" t="str">
        <f t="shared" si="47"/>
        <v/>
      </c>
      <c r="Y353" s="117" t="str">
        <f>IF(ISBLANK(W353), "", IF(W353&gt;X353, B353, C353))</f>
        <v/>
      </c>
    </row>
    <row r="354" spans="1:25" x14ac:dyDescent="0.45">
      <c r="A354" s="78">
        <f>Schedule!A371</f>
        <v>0</v>
      </c>
      <c r="B354" s="78" t="str">
        <f>IF(ISBLANK(Schedule!C371), "", Schedule!C371)</f>
        <v/>
      </c>
      <c r="C354" s="78" t="str">
        <f>IF(ISBLANK(Schedule!D371), "", Schedule!D371)</f>
        <v/>
      </c>
      <c r="D354" s="80"/>
      <c r="E354" s="79" t="str">
        <f>_xlfn.IFNA(IF(ISBLANK(B354),"",VLOOKUP(B354,Elo!$A$2:$C$1048576,MATCH("Current Elo",Elo!$A$1:$D$1,0),FALSE)), "")</f>
        <v/>
      </c>
      <c r="F354" s="79" t="str">
        <f>_xlfn.IFNA(IFERROR(IF(ISBLANK(C354),"",VLOOKUP(C354,Elo!$A$2:$C$1048576,MATCH("Current Elo",Elo!$A$1:$D$1,0),FALSE)), ""), "")</f>
        <v/>
      </c>
      <c r="G354" s="79" t="str">
        <f>_xlfn.IFNA(IF(ISBLANK(B354),"",IF(VLOOKUP(Games!B354,Schedule!$C$2:$G$1048576,MATCH("neutral_site",Schedule!$C$1:$G$1,0),FALSE),0,50)),"")</f>
        <v/>
      </c>
      <c r="H354" s="82"/>
      <c r="I354" s="82"/>
      <c r="J354" s="77" t="str">
        <f>_xlfn.IFNA(IF(ISBLANK(B354), "",ROUND(Calc!O371, 1)), "")</f>
        <v/>
      </c>
      <c r="K354" s="77" t="str">
        <f t="shared" si="42"/>
        <v/>
      </c>
      <c r="L354" s="3" t="e">
        <f t="shared" si="40"/>
        <v>#VALUE!</v>
      </c>
      <c r="M354" s="3" t="e">
        <f t="shared" si="41"/>
        <v>#VALUE!</v>
      </c>
      <c r="N354" s="3" t="str">
        <f t="shared" si="43"/>
        <v/>
      </c>
      <c r="O354" s="3" t="str">
        <f t="shared" si="44"/>
        <v/>
      </c>
      <c r="P354" s="2" t="str">
        <f t="shared" si="45"/>
        <v/>
      </c>
      <c r="Q354" s="2" t="str">
        <f t="shared" si="46"/>
        <v/>
      </c>
      <c r="U354" s="1"/>
      <c r="V354" s="4" t="str">
        <f t="shared" si="47"/>
        <v/>
      </c>
      <c r="Y354" s="117" t="str">
        <f>IF(ISBLANK(W354), "", IF(W354&gt;X354, B354, C354))</f>
        <v/>
      </c>
    </row>
    <row r="355" spans="1:25" x14ac:dyDescent="0.45">
      <c r="A355" s="78">
        <f>Schedule!A372</f>
        <v>0</v>
      </c>
      <c r="B355" s="78" t="str">
        <f>IF(ISBLANK(Schedule!C372), "", Schedule!C372)</f>
        <v/>
      </c>
      <c r="C355" s="78" t="str">
        <f>IF(ISBLANK(Schedule!D372), "", Schedule!D372)</f>
        <v/>
      </c>
      <c r="D355" s="80"/>
      <c r="E355" s="79" t="str">
        <f>_xlfn.IFNA(IF(ISBLANK(B355),"",VLOOKUP(B355,Elo!$A$2:$C$1048576,MATCH("Current Elo",Elo!$A$1:$D$1,0),FALSE)), "")</f>
        <v/>
      </c>
      <c r="F355" s="79" t="str">
        <f>_xlfn.IFNA(IFERROR(IF(ISBLANK(C355),"",VLOOKUP(C355,Elo!$A$2:$C$1048576,MATCH("Current Elo",Elo!$A$1:$D$1,0),FALSE)), ""), "")</f>
        <v/>
      </c>
      <c r="G355" s="79" t="str">
        <f>_xlfn.IFNA(IF(ISBLANK(B355),"",IF(VLOOKUP(Games!B355,Schedule!$C$2:$G$1048576,MATCH("neutral_site",Schedule!$C$1:$G$1,0),FALSE),0,50)),"")</f>
        <v/>
      </c>
      <c r="H355" s="82"/>
      <c r="I355" s="82"/>
      <c r="J355" s="77" t="str">
        <f>_xlfn.IFNA(IF(ISBLANK(B355), "",ROUND(Calc!O372, 1)), "")</f>
        <v/>
      </c>
      <c r="K355" s="77" t="str">
        <f t="shared" si="42"/>
        <v/>
      </c>
      <c r="L355" s="3" t="e">
        <f t="shared" si="40"/>
        <v>#VALUE!</v>
      </c>
      <c r="M355" s="3" t="e">
        <f t="shared" si="41"/>
        <v>#VALUE!</v>
      </c>
      <c r="N355" s="3" t="str">
        <f t="shared" si="43"/>
        <v/>
      </c>
      <c r="O355" s="3" t="str">
        <f t="shared" si="44"/>
        <v/>
      </c>
      <c r="P355" s="2" t="str">
        <f t="shared" si="45"/>
        <v/>
      </c>
      <c r="Q355" s="2" t="str">
        <f t="shared" si="46"/>
        <v/>
      </c>
      <c r="U355" s="1"/>
      <c r="V355" s="4" t="str">
        <f t="shared" si="47"/>
        <v/>
      </c>
      <c r="Y355" s="117" t="str">
        <f>IF(ISBLANK(W355), "", IF(W355&gt;X355, B355, C355))</f>
        <v/>
      </c>
    </row>
    <row r="356" spans="1:25" x14ac:dyDescent="0.45">
      <c r="A356" s="78">
        <f>Schedule!A373</f>
        <v>0</v>
      </c>
      <c r="B356" s="78" t="str">
        <f>IF(ISBLANK(Schedule!C373), "", Schedule!C373)</f>
        <v/>
      </c>
      <c r="C356" s="78" t="str">
        <f>IF(ISBLANK(Schedule!D373), "", Schedule!D373)</f>
        <v/>
      </c>
      <c r="D356" s="80"/>
      <c r="E356" s="79" t="str">
        <f>_xlfn.IFNA(IF(ISBLANK(B356),"",VLOOKUP(B356,Elo!$A$2:$C$1048576,MATCH("Current Elo",Elo!$A$1:$D$1,0),FALSE)), "")</f>
        <v/>
      </c>
      <c r="F356" s="79" t="str">
        <f>_xlfn.IFNA(IFERROR(IF(ISBLANK(C356),"",VLOOKUP(C356,Elo!$A$2:$C$1048576,MATCH("Current Elo",Elo!$A$1:$D$1,0),FALSE)), ""), "")</f>
        <v/>
      </c>
      <c r="G356" s="79" t="str">
        <f>_xlfn.IFNA(IF(ISBLANK(B356),"",IF(VLOOKUP(Games!B356,Schedule!$C$2:$G$1048576,MATCH("neutral_site",Schedule!$C$1:$G$1,0),FALSE),0,50)),"")</f>
        <v/>
      </c>
      <c r="H356" s="82"/>
      <c r="I356" s="82"/>
      <c r="J356" s="77" t="str">
        <f>_xlfn.IFNA(IF(ISBLANK(B356), "",ROUND(Calc!O373, 1)), "")</f>
        <v/>
      </c>
      <c r="K356" s="77" t="str">
        <f t="shared" si="42"/>
        <v/>
      </c>
      <c r="L356" s="3" t="e">
        <f t="shared" si="40"/>
        <v>#VALUE!</v>
      </c>
      <c r="M356" s="3" t="e">
        <f t="shared" si="41"/>
        <v>#VALUE!</v>
      </c>
      <c r="N356" s="3" t="str">
        <f t="shared" si="43"/>
        <v/>
      </c>
      <c r="O356" s="3" t="str">
        <f t="shared" si="44"/>
        <v/>
      </c>
      <c r="P356" s="2" t="str">
        <f t="shared" si="45"/>
        <v/>
      </c>
      <c r="Q356" s="2" t="str">
        <f t="shared" si="46"/>
        <v/>
      </c>
      <c r="U356" s="1"/>
      <c r="V356" s="4" t="str">
        <f t="shared" si="47"/>
        <v/>
      </c>
      <c r="Y356" s="117" t="str">
        <f>IF(ISBLANK(W356), "", IF(W356&gt;X356, B356, C356))</f>
        <v/>
      </c>
    </row>
    <row r="357" spans="1:25" x14ac:dyDescent="0.45">
      <c r="A357" s="78">
        <f>Schedule!A374</f>
        <v>0</v>
      </c>
      <c r="B357" s="78" t="str">
        <f>IF(ISBLANK(Schedule!C374), "", Schedule!C374)</f>
        <v/>
      </c>
      <c r="C357" s="78" t="str">
        <f>IF(ISBLANK(Schedule!D374), "", Schedule!D374)</f>
        <v/>
      </c>
      <c r="D357" s="80"/>
      <c r="E357" s="79" t="str">
        <f>_xlfn.IFNA(IF(ISBLANK(B357),"",VLOOKUP(B357,Elo!$A$2:$C$1048576,MATCH("Current Elo",Elo!$A$1:$D$1,0),FALSE)), "")</f>
        <v/>
      </c>
      <c r="F357" s="79" t="str">
        <f>_xlfn.IFNA(IFERROR(IF(ISBLANK(C357),"",VLOOKUP(C357,Elo!$A$2:$C$1048576,MATCH("Current Elo",Elo!$A$1:$D$1,0),FALSE)), ""), "")</f>
        <v/>
      </c>
      <c r="G357" s="79" t="str">
        <f>_xlfn.IFNA(IF(ISBLANK(B357),"",IF(VLOOKUP(Games!B357,Schedule!$C$2:$G$1048576,MATCH("neutral_site",Schedule!$C$1:$G$1,0),FALSE),0,50)),"")</f>
        <v/>
      </c>
      <c r="H357" s="82"/>
      <c r="I357" s="82"/>
      <c r="J357" s="77" t="str">
        <f>_xlfn.IFNA(IF(ISBLANK(B357), "",ROUND(Calc!O374, 1)), "")</f>
        <v/>
      </c>
      <c r="K357" s="77" t="str">
        <f t="shared" si="42"/>
        <v/>
      </c>
      <c r="L357" s="3" t="e">
        <f t="shared" si="40"/>
        <v>#VALUE!</v>
      </c>
      <c r="M357" s="3" t="e">
        <f t="shared" si="41"/>
        <v>#VALUE!</v>
      </c>
      <c r="N357" s="3" t="str">
        <f t="shared" si="43"/>
        <v/>
      </c>
      <c r="O357" s="3" t="str">
        <f t="shared" si="44"/>
        <v/>
      </c>
      <c r="P357" s="2" t="str">
        <f t="shared" si="45"/>
        <v/>
      </c>
      <c r="Q357" s="2" t="str">
        <f t="shared" si="46"/>
        <v/>
      </c>
      <c r="U357" s="1"/>
      <c r="V357" s="4" t="str">
        <f t="shared" si="47"/>
        <v/>
      </c>
      <c r="Y357" s="117" t="str">
        <f>IF(ISBLANK(W357), "", IF(W357&gt;X357, B357, C357))</f>
        <v/>
      </c>
    </row>
    <row r="358" spans="1:25" x14ac:dyDescent="0.45">
      <c r="A358" s="78">
        <f>Schedule!A375</f>
        <v>0</v>
      </c>
      <c r="B358" s="78" t="str">
        <f>IF(ISBLANK(Schedule!C375), "", Schedule!C375)</f>
        <v/>
      </c>
      <c r="C358" s="78" t="str">
        <f>IF(ISBLANK(Schedule!D375), "", Schedule!D375)</f>
        <v/>
      </c>
      <c r="D358" s="80"/>
      <c r="E358" s="79" t="str">
        <f>_xlfn.IFNA(IF(ISBLANK(B358),"",VLOOKUP(B358,Elo!$A$2:$C$1048576,MATCH("Current Elo",Elo!$A$1:$D$1,0),FALSE)), "")</f>
        <v/>
      </c>
      <c r="F358" s="79" t="str">
        <f>_xlfn.IFNA(IFERROR(IF(ISBLANK(C358),"",VLOOKUP(C358,Elo!$A$2:$C$1048576,MATCH("Current Elo",Elo!$A$1:$D$1,0),FALSE)), ""), "")</f>
        <v/>
      </c>
      <c r="G358" s="79" t="str">
        <f>_xlfn.IFNA(IF(ISBLANK(B358),"",IF(VLOOKUP(Games!B358,Schedule!$C$2:$G$1048576,MATCH("neutral_site",Schedule!$C$1:$G$1,0),FALSE),0,50)),"")</f>
        <v/>
      </c>
      <c r="H358" s="82"/>
      <c r="I358" s="82"/>
      <c r="J358" s="77" t="str">
        <f>_xlfn.IFNA(IF(ISBLANK(B358), "",ROUND(Calc!O375, 1)), "")</f>
        <v/>
      </c>
      <c r="K358" s="77" t="str">
        <f t="shared" si="42"/>
        <v/>
      </c>
      <c r="L358" s="3" t="e">
        <f t="shared" si="40"/>
        <v>#VALUE!</v>
      </c>
      <c r="M358" s="3" t="e">
        <f t="shared" si="41"/>
        <v>#VALUE!</v>
      </c>
      <c r="N358" s="3" t="str">
        <f t="shared" si="43"/>
        <v/>
      </c>
      <c r="O358" s="3" t="str">
        <f t="shared" si="44"/>
        <v/>
      </c>
      <c r="P358" s="2" t="str">
        <f t="shared" si="45"/>
        <v/>
      </c>
      <c r="Q358" s="2" t="str">
        <f t="shared" si="46"/>
        <v/>
      </c>
      <c r="U358" s="1"/>
      <c r="V358" s="4" t="str">
        <f t="shared" si="47"/>
        <v/>
      </c>
      <c r="Y358" s="117" t="str">
        <f>IF(ISBLANK(W358), "", IF(W358&gt;X358, B358, C358))</f>
        <v/>
      </c>
    </row>
    <row r="359" spans="1:25" x14ac:dyDescent="0.45">
      <c r="A359" s="78">
        <f>Schedule!A376</f>
        <v>0</v>
      </c>
      <c r="B359" s="78" t="str">
        <f>IF(ISBLANK(Schedule!C376), "", Schedule!C376)</f>
        <v/>
      </c>
      <c r="C359" s="78" t="str">
        <f>IF(ISBLANK(Schedule!D376), "", Schedule!D376)</f>
        <v/>
      </c>
      <c r="D359" s="80"/>
      <c r="E359" s="79" t="str">
        <f>_xlfn.IFNA(IF(ISBLANK(B359),"",VLOOKUP(B359,Elo!$A$2:$C$1048576,MATCH("Current Elo",Elo!$A$1:$D$1,0),FALSE)), "")</f>
        <v/>
      </c>
      <c r="F359" s="79" t="str">
        <f>_xlfn.IFNA(IFERROR(IF(ISBLANK(C359),"",VLOOKUP(C359,Elo!$A$2:$C$1048576,MATCH("Current Elo",Elo!$A$1:$D$1,0),FALSE)), ""), "")</f>
        <v/>
      </c>
      <c r="G359" s="79" t="str">
        <f>_xlfn.IFNA(IF(ISBLANK(B359),"",IF(VLOOKUP(Games!B359,Schedule!$C$2:$G$1048576,MATCH("neutral_site",Schedule!$C$1:$G$1,0),FALSE),0,50)),"")</f>
        <v/>
      </c>
      <c r="H359" s="82"/>
      <c r="I359" s="82"/>
      <c r="J359" s="77" t="str">
        <f>_xlfn.IFNA(IF(ISBLANK(B359), "",ROUND(Calc!O376, 1)), "")</f>
        <v/>
      </c>
      <c r="K359" s="77" t="str">
        <f t="shared" si="42"/>
        <v/>
      </c>
      <c r="L359" s="3" t="e">
        <f t="shared" si="40"/>
        <v>#VALUE!</v>
      </c>
      <c r="M359" s="3" t="e">
        <f t="shared" si="41"/>
        <v>#VALUE!</v>
      </c>
      <c r="N359" s="3" t="str">
        <f t="shared" si="43"/>
        <v/>
      </c>
      <c r="O359" s="3" t="str">
        <f t="shared" si="44"/>
        <v/>
      </c>
      <c r="P359" s="2" t="str">
        <f t="shared" si="45"/>
        <v/>
      </c>
      <c r="Q359" s="2" t="str">
        <f t="shared" si="46"/>
        <v/>
      </c>
      <c r="U359" s="1"/>
      <c r="V359" s="4" t="str">
        <f t="shared" si="47"/>
        <v/>
      </c>
      <c r="Y359" s="117" t="str">
        <f>IF(ISBLANK(W359), "", IF(W359&gt;X359, B359, C359))</f>
        <v/>
      </c>
    </row>
    <row r="360" spans="1:25" x14ac:dyDescent="0.45">
      <c r="A360" s="78">
        <f>Schedule!A377</f>
        <v>0</v>
      </c>
      <c r="B360" s="78" t="str">
        <f>IF(ISBLANK(Schedule!C377), "", Schedule!C377)</f>
        <v/>
      </c>
      <c r="C360" s="78" t="str">
        <f>IF(ISBLANK(Schedule!D377), "", Schedule!D377)</f>
        <v/>
      </c>
      <c r="D360" s="80"/>
      <c r="E360" s="79" t="str">
        <f>_xlfn.IFNA(IF(ISBLANK(B360),"",VLOOKUP(B360,Elo!$A$2:$C$1048576,MATCH("Current Elo",Elo!$A$1:$D$1,0),FALSE)), "")</f>
        <v/>
      </c>
      <c r="F360" s="79" t="str">
        <f>_xlfn.IFNA(IFERROR(IF(ISBLANK(C360),"",VLOOKUP(C360,Elo!$A$2:$C$1048576,MATCH("Current Elo",Elo!$A$1:$D$1,0),FALSE)), ""), "")</f>
        <v/>
      </c>
      <c r="G360" s="79" t="str">
        <f>_xlfn.IFNA(IF(ISBLANK(B360),"",IF(VLOOKUP(Games!B360,Schedule!$C$2:$G$1048576,MATCH("neutral_site",Schedule!$C$1:$G$1,0),FALSE),0,50)),"")</f>
        <v/>
      </c>
      <c r="H360" s="82"/>
      <c r="I360" s="82"/>
      <c r="J360" s="77" t="str">
        <f>_xlfn.IFNA(IF(ISBLANK(B360), "",ROUND(Calc!O377, 1)), "")</f>
        <v/>
      </c>
      <c r="K360" s="77" t="str">
        <f t="shared" si="42"/>
        <v/>
      </c>
      <c r="L360" s="3" t="e">
        <f t="shared" si="40"/>
        <v>#VALUE!</v>
      </c>
      <c r="M360" s="3" t="e">
        <f t="shared" si="41"/>
        <v>#VALUE!</v>
      </c>
      <c r="N360" s="3" t="str">
        <f t="shared" si="43"/>
        <v/>
      </c>
      <c r="O360" s="3" t="str">
        <f t="shared" si="44"/>
        <v/>
      </c>
      <c r="P360" s="2" t="str">
        <f t="shared" si="45"/>
        <v/>
      </c>
      <c r="Q360" s="2" t="str">
        <f t="shared" si="46"/>
        <v/>
      </c>
      <c r="U360" s="1"/>
      <c r="V360" s="4" t="str">
        <f t="shared" si="47"/>
        <v/>
      </c>
      <c r="Y360" s="117" t="str">
        <f>IF(ISBLANK(W360), "", IF(W360&gt;X360, B360, C360))</f>
        <v/>
      </c>
    </row>
    <row r="361" spans="1:25" x14ac:dyDescent="0.45">
      <c r="A361" s="78">
        <f>Schedule!A378</f>
        <v>0</v>
      </c>
      <c r="B361" s="78" t="str">
        <f>IF(ISBLANK(Schedule!C378), "", Schedule!C378)</f>
        <v/>
      </c>
      <c r="C361" s="78" t="str">
        <f>IF(ISBLANK(Schedule!D378), "", Schedule!D378)</f>
        <v/>
      </c>
      <c r="D361" s="80"/>
      <c r="E361" s="79" t="str">
        <f>_xlfn.IFNA(IF(ISBLANK(B361),"",VLOOKUP(B361,Elo!$A$2:$C$1048576,MATCH("Current Elo",Elo!$A$1:$D$1,0),FALSE)), "")</f>
        <v/>
      </c>
      <c r="F361" s="79" t="str">
        <f>_xlfn.IFNA(IFERROR(IF(ISBLANK(C361),"",VLOOKUP(C361,Elo!$A$2:$C$1048576,MATCH("Current Elo",Elo!$A$1:$D$1,0),FALSE)), ""), "")</f>
        <v/>
      </c>
      <c r="G361" s="79" t="str">
        <f>_xlfn.IFNA(IF(ISBLANK(B361),"",IF(VLOOKUP(Games!B361,Schedule!$C$2:$G$1048576,MATCH("neutral_site",Schedule!$C$1:$G$1,0),FALSE),0,50)),"")</f>
        <v/>
      </c>
      <c r="H361" s="82"/>
      <c r="I361" s="82"/>
      <c r="J361" s="77" t="str">
        <f>_xlfn.IFNA(IF(ISBLANK(B361), "",ROUND(Calc!O378, 1)), "")</f>
        <v/>
      </c>
      <c r="K361" s="77" t="str">
        <f t="shared" si="42"/>
        <v/>
      </c>
      <c r="L361" s="3" t="e">
        <f t="shared" si="40"/>
        <v>#VALUE!</v>
      </c>
      <c r="M361" s="3" t="e">
        <f t="shared" si="41"/>
        <v>#VALUE!</v>
      </c>
      <c r="N361" s="3" t="str">
        <f t="shared" si="43"/>
        <v/>
      </c>
      <c r="O361" s="3" t="str">
        <f t="shared" si="44"/>
        <v/>
      </c>
      <c r="P361" s="2" t="str">
        <f t="shared" si="45"/>
        <v/>
      </c>
      <c r="Q361" s="2" t="str">
        <f t="shared" si="46"/>
        <v/>
      </c>
      <c r="U361" s="1"/>
      <c r="V361" s="4" t="str">
        <f t="shared" si="47"/>
        <v/>
      </c>
      <c r="Y361" s="117" t="str">
        <f>IF(ISBLANK(W361), "", IF(W361&gt;X361, B361, C361))</f>
        <v/>
      </c>
    </row>
    <row r="362" spans="1:25" x14ac:dyDescent="0.45">
      <c r="A362" s="78">
        <f>Schedule!A379</f>
        <v>0</v>
      </c>
      <c r="B362" s="78" t="str">
        <f>IF(ISBLANK(Schedule!C379), "", Schedule!C379)</f>
        <v/>
      </c>
      <c r="C362" s="78" t="str">
        <f>IF(ISBLANK(Schedule!D379), "", Schedule!D379)</f>
        <v/>
      </c>
      <c r="D362" s="80"/>
      <c r="E362" s="79" t="str">
        <f>_xlfn.IFNA(IF(ISBLANK(B362),"",VLOOKUP(B362,Elo!$A$2:$C$1048576,MATCH("Current Elo",Elo!$A$1:$D$1,0),FALSE)), "")</f>
        <v/>
      </c>
      <c r="F362" s="79" t="str">
        <f>_xlfn.IFNA(IFERROR(IF(ISBLANK(C362),"",VLOOKUP(C362,Elo!$A$2:$C$1048576,MATCH("Current Elo",Elo!$A$1:$D$1,0),FALSE)), ""), "")</f>
        <v/>
      </c>
      <c r="G362" s="79" t="str">
        <f>_xlfn.IFNA(IF(ISBLANK(B362),"",IF(VLOOKUP(Games!B362,Schedule!$C$2:$G$1048576,MATCH("neutral_site",Schedule!$C$1:$G$1,0),FALSE),0,50)),"")</f>
        <v/>
      </c>
      <c r="H362" s="82"/>
      <c r="I362" s="82"/>
      <c r="J362" s="77" t="str">
        <f>_xlfn.IFNA(IF(ISBLANK(B362), "",ROUND(Calc!O379, 1)), "")</f>
        <v/>
      </c>
      <c r="K362" s="77" t="str">
        <f t="shared" si="42"/>
        <v/>
      </c>
      <c r="L362" s="3" t="e">
        <f t="shared" si="40"/>
        <v>#VALUE!</v>
      </c>
      <c r="M362" s="3" t="e">
        <f t="shared" si="41"/>
        <v>#VALUE!</v>
      </c>
      <c r="N362" s="3" t="str">
        <f t="shared" si="43"/>
        <v/>
      </c>
      <c r="O362" s="3" t="str">
        <f t="shared" si="44"/>
        <v/>
      </c>
      <c r="P362" s="2" t="str">
        <f t="shared" si="45"/>
        <v/>
      </c>
      <c r="Q362" s="2" t="str">
        <f t="shared" si="46"/>
        <v/>
      </c>
      <c r="U362" s="1"/>
      <c r="V362" s="4" t="str">
        <f t="shared" si="47"/>
        <v/>
      </c>
      <c r="Y362" s="117" t="str">
        <f>IF(ISBLANK(W362), "", IF(W362&gt;X362, B362, C362))</f>
        <v/>
      </c>
    </row>
    <row r="363" spans="1:25" x14ac:dyDescent="0.45">
      <c r="A363" s="78">
        <f>Schedule!A380</f>
        <v>0</v>
      </c>
      <c r="B363" s="78" t="str">
        <f>IF(ISBLANK(Schedule!C380), "", Schedule!C380)</f>
        <v/>
      </c>
      <c r="C363" s="78" t="str">
        <f>IF(ISBLANK(Schedule!D380), "", Schedule!D380)</f>
        <v/>
      </c>
      <c r="D363" s="80"/>
      <c r="E363" s="79" t="str">
        <f>_xlfn.IFNA(IF(ISBLANK(B363),"",VLOOKUP(B363,Elo!$A$2:$C$1048576,MATCH("Current Elo",Elo!$A$1:$D$1,0),FALSE)), "")</f>
        <v/>
      </c>
      <c r="F363" s="79" t="str">
        <f>_xlfn.IFNA(IFERROR(IF(ISBLANK(C363),"",VLOOKUP(C363,Elo!$A$2:$C$1048576,MATCH("Current Elo",Elo!$A$1:$D$1,0),FALSE)), ""), "")</f>
        <v/>
      </c>
      <c r="G363" s="79" t="str">
        <f>_xlfn.IFNA(IF(ISBLANK(B363),"",IF(VLOOKUP(Games!B363,Schedule!$C$2:$G$1048576,MATCH("neutral_site",Schedule!$C$1:$G$1,0),FALSE),0,50)),"")</f>
        <v/>
      </c>
      <c r="H363" s="82"/>
      <c r="I363" s="82"/>
      <c r="J363" s="77" t="str">
        <f>_xlfn.IFNA(IF(ISBLANK(B363), "",ROUND(Calc!O380, 1)), "")</f>
        <v/>
      </c>
      <c r="K363" s="77" t="str">
        <f t="shared" si="42"/>
        <v/>
      </c>
      <c r="L363" s="3" t="e">
        <f t="shared" si="40"/>
        <v>#VALUE!</v>
      </c>
      <c r="M363" s="3" t="e">
        <f t="shared" si="41"/>
        <v>#VALUE!</v>
      </c>
      <c r="N363" s="3" t="str">
        <f t="shared" si="43"/>
        <v/>
      </c>
      <c r="O363" s="3" t="str">
        <f t="shared" si="44"/>
        <v/>
      </c>
      <c r="P363" s="2" t="str">
        <f t="shared" si="45"/>
        <v/>
      </c>
      <c r="Q363" s="2" t="str">
        <f t="shared" si="46"/>
        <v/>
      </c>
      <c r="U363" s="1"/>
      <c r="V363" s="4" t="str">
        <f t="shared" si="47"/>
        <v/>
      </c>
      <c r="Y363" s="117" t="str">
        <f>IF(ISBLANK(W363), "", IF(W363&gt;X363, B363, C363))</f>
        <v/>
      </c>
    </row>
    <row r="364" spans="1:25" x14ac:dyDescent="0.45">
      <c r="A364" s="78">
        <f>Schedule!A381</f>
        <v>0</v>
      </c>
      <c r="B364" s="78" t="str">
        <f>IF(ISBLANK(Schedule!C381), "", Schedule!C381)</f>
        <v/>
      </c>
      <c r="C364" s="78" t="str">
        <f>IF(ISBLANK(Schedule!D381), "", Schedule!D381)</f>
        <v/>
      </c>
      <c r="D364" s="80"/>
      <c r="E364" s="79" t="str">
        <f>_xlfn.IFNA(IF(ISBLANK(B364),"",VLOOKUP(B364,Elo!$A$2:$C$1048576,MATCH("Current Elo",Elo!$A$1:$D$1,0),FALSE)), "")</f>
        <v/>
      </c>
      <c r="F364" s="79" t="str">
        <f>_xlfn.IFNA(IFERROR(IF(ISBLANK(C364),"",VLOOKUP(C364,Elo!$A$2:$C$1048576,MATCH("Current Elo",Elo!$A$1:$D$1,0),FALSE)), ""), "")</f>
        <v/>
      </c>
      <c r="G364" s="79" t="str">
        <f>_xlfn.IFNA(IF(ISBLANK(B364),"",IF(VLOOKUP(Games!B364,Schedule!$C$2:$G$1048576,MATCH("neutral_site",Schedule!$C$1:$G$1,0),FALSE),0,50)),"")</f>
        <v/>
      </c>
      <c r="H364" s="82"/>
      <c r="I364" s="82"/>
      <c r="J364" s="77" t="str">
        <f>_xlfn.IFNA(IF(ISBLANK(B364), "",ROUND(Calc!O381, 1)), "")</f>
        <v/>
      </c>
      <c r="K364" s="77" t="str">
        <f t="shared" si="42"/>
        <v/>
      </c>
      <c r="L364" s="3" t="e">
        <f t="shared" si="40"/>
        <v>#VALUE!</v>
      </c>
      <c r="M364" s="3" t="e">
        <f t="shared" si="41"/>
        <v>#VALUE!</v>
      </c>
      <c r="N364" s="3" t="str">
        <f t="shared" si="43"/>
        <v/>
      </c>
      <c r="O364" s="3" t="str">
        <f t="shared" si="44"/>
        <v/>
      </c>
      <c r="P364" s="2" t="str">
        <f t="shared" si="45"/>
        <v/>
      </c>
      <c r="Q364" s="2" t="str">
        <f t="shared" si="46"/>
        <v/>
      </c>
      <c r="U364" s="1"/>
      <c r="V364" s="4" t="str">
        <f t="shared" si="47"/>
        <v/>
      </c>
      <c r="Y364" s="117" t="str">
        <f>IF(ISBLANK(W364), "", IF(W364&gt;X364, B364, C364))</f>
        <v/>
      </c>
    </row>
    <row r="365" spans="1:25" x14ac:dyDescent="0.45">
      <c r="A365" s="78">
        <f>Schedule!A382</f>
        <v>0</v>
      </c>
      <c r="B365" s="78" t="str">
        <f>IF(ISBLANK(Schedule!C382), "", Schedule!C382)</f>
        <v/>
      </c>
      <c r="C365" s="78" t="str">
        <f>IF(ISBLANK(Schedule!D382), "", Schedule!D382)</f>
        <v/>
      </c>
      <c r="D365" s="80"/>
      <c r="E365" s="79" t="str">
        <f>_xlfn.IFNA(IF(ISBLANK(B365),"",VLOOKUP(B365,Elo!$A$2:$C$1048576,MATCH("Current Elo",Elo!$A$1:$D$1,0),FALSE)), "")</f>
        <v/>
      </c>
      <c r="F365" s="79" t="str">
        <f>_xlfn.IFNA(IFERROR(IF(ISBLANK(C365),"",VLOOKUP(C365,Elo!$A$2:$C$1048576,MATCH("Current Elo",Elo!$A$1:$D$1,0),FALSE)), ""), "")</f>
        <v/>
      </c>
      <c r="G365" s="79" t="str">
        <f>_xlfn.IFNA(IF(ISBLANK(B365),"",IF(VLOOKUP(Games!B365,Schedule!$C$2:$G$1048576,MATCH("neutral_site",Schedule!$C$1:$G$1,0),FALSE),0,50)),"")</f>
        <v/>
      </c>
      <c r="H365" s="82"/>
      <c r="I365" s="82"/>
      <c r="J365" s="77" t="str">
        <f>_xlfn.IFNA(IF(ISBLANK(B365), "",ROUND(Calc!O382, 1)), "")</f>
        <v/>
      </c>
      <c r="K365" s="77" t="str">
        <f t="shared" si="42"/>
        <v/>
      </c>
      <c r="L365" s="3" t="e">
        <f t="shared" si="40"/>
        <v>#VALUE!</v>
      </c>
      <c r="M365" s="3" t="e">
        <f t="shared" si="41"/>
        <v>#VALUE!</v>
      </c>
      <c r="N365" s="3" t="str">
        <f t="shared" si="43"/>
        <v/>
      </c>
      <c r="O365" s="3" t="str">
        <f t="shared" si="44"/>
        <v/>
      </c>
      <c r="P365" s="2" t="str">
        <f t="shared" si="45"/>
        <v/>
      </c>
      <c r="Q365" s="2" t="str">
        <f t="shared" si="46"/>
        <v/>
      </c>
      <c r="U365" s="1"/>
      <c r="V365" s="4" t="str">
        <f t="shared" si="47"/>
        <v/>
      </c>
      <c r="Y365" s="117" t="str">
        <f>IF(ISBLANK(W365), "", IF(W365&gt;X365, B365, C365))</f>
        <v/>
      </c>
    </row>
    <row r="366" spans="1:25" x14ac:dyDescent="0.45">
      <c r="A366" s="78">
        <f>Schedule!A383</f>
        <v>0</v>
      </c>
      <c r="B366" s="78" t="str">
        <f>IF(ISBLANK(Schedule!C383), "", Schedule!C383)</f>
        <v/>
      </c>
      <c r="C366" s="78" t="str">
        <f>IF(ISBLANK(Schedule!D383), "", Schedule!D383)</f>
        <v/>
      </c>
      <c r="D366" s="80"/>
      <c r="E366" s="79" t="str">
        <f>_xlfn.IFNA(IF(ISBLANK(B366),"",VLOOKUP(B366,Elo!$A$2:$C$1048576,MATCH("Current Elo",Elo!$A$1:$D$1,0),FALSE)), "")</f>
        <v/>
      </c>
      <c r="F366" s="79" t="str">
        <f>_xlfn.IFNA(IFERROR(IF(ISBLANK(C366),"",VLOOKUP(C366,Elo!$A$2:$C$1048576,MATCH("Current Elo",Elo!$A$1:$D$1,0),FALSE)), ""), "")</f>
        <v/>
      </c>
      <c r="G366" s="79" t="str">
        <f>_xlfn.IFNA(IF(ISBLANK(B366),"",IF(VLOOKUP(Games!B366,Schedule!$C$2:$G$1048576,MATCH("neutral_site",Schedule!$C$1:$G$1,0),FALSE),0,50)),"")</f>
        <v/>
      </c>
      <c r="H366" s="82"/>
      <c r="I366" s="82"/>
      <c r="J366" s="77" t="str">
        <f>_xlfn.IFNA(IF(ISBLANK(B366), "",ROUND(Calc!O383, 1)), "")</f>
        <v/>
      </c>
      <c r="K366" s="77" t="str">
        <f t="shared" si="42"/>
        <v/>
      </c>
      <c r="L366" s="3" t="e">
        <f t="shared" si="40"/>
        <v>#VALUE!</v>
      </c>
      <c r="M366" s="3" t="e">
        <f t="shared" si="41"/>
        <v>#VALUE!</v>
      </c>
      <c r="N366" s="3" t="str">
        <f t="shared" si="43"/>
        <v/>
      </c>
      <c r="O366" s="3" t="str">
        <f t="shared" si="44"/>
        <v/>
      </c>
      <c r="P366" s="2" t="str">
        <f t="shared" si="45"/>
        <v/>
      </c>
      <c r="Q366" s="2" t="str">
        <f t="shared" si="46"/>
        <v/>
      </c>
      <c r="U366" s="1"/>
      <c r="V366" s="4" t="str">
        <f t="shared" si="47"/>
        <v/>
      </c>
      <c r="Y366" s="117" t="str">
        <f>IF(ISBLANK(W366), "", IF(W366&gt;X366, B366, C366))</f>
        <v/>
      </c>
    </row>
    <row r="367" spans="1:25" x14ac:dyDescent="0.45">
      <c r="A367" s="78">
        <f>Schedule!A384</f>
        <v>0</v>
      </c>
      <c r="B367" s="78" t="str">
        <f>IF(ISBLANK(Schedule!C384), "", Schedule!C384)</f>
        <v/>
      </c>
      <c r="C367" s="78" t="str">
        <f>IF(ISBLANK(Schedule!D384), "", Schedule!D384)</f>
        <v/>
      </c>
      <c r="D367" s="80"/>
      <c r="E367" s="79" t="str">
        <f>_xlfn.IFNA(IF(ISBLANK(B367),"",VLOOKUP(B367,Elo!$A$2:$C$1048576,MATCH("Current Elo",Elo!$A$1:$D$1,0),FALSE)), "")</f>
        <v/>
      </c>
      <c r="F367" s="79" t="str">
        <f>_xlfn.IFNA(IFERROR(IF(ISBLANK(C367),"",VLOOKUP(C367,Elo!$A$2:$C$1048576,MATCH("Current Elo",Elo!$A$1:$D$1,0),FALSE)), ""), "")</f>
        <v/>
      </c>
      <c r="G367" s="79" t="str">
        <f>_xlfn.IFNA(IF(ISBLANK(B367),"",IF(VLOOKUP(Games!B367,Schedule!$C$2:$G$1048576,MATCH("neutral_site",Schedule!$C$1:$G$1,0),FALSE),0,50)),"")</f>
        <v/>
      </c>
      <c r="H367" s="82"/>
      <c r="I367" s="82"/>
      <c r="J367" s="77" t="str">
        <f>_xlfn.IFNA(IF(ISBLANK(B367), "",ROUND(Calc!O384, 1)), "")</f>
        <v/>
      </c>
      <c r="K367" s="77" t="str">
        <f t="shared" si="42"/>
        <v/>
      </c>
      <c r="L367" s="3" t="e">
        <f t="shared" si="40"/>
        <v>#VALUE!</v>
      </c>
      <c r="M367" s="3" t="e">
        <f t="shared" si="41"/>
        <v>#VALUE!</v>
      </c>
      <c r="N367" s="3" t="str">
        <f t="shared" si="43"/>
        <v/>
      </c>
      <c r="O367" s="3" t="str">
        <f t="shared" si="44"/>
        <v/>
      </c>
      <c r="P367" s="2" t="str">
        <f t="shared" si="45"/>
        <v/>
      </c>
      <c r="Q367" s="2" t="str">
        <f t="shared" si="46"/>
        <v/>
      </c>
      <c r="U367" s="1"/>
      <c r="V367" s="4" t="str">
        <f t="shared" si="47"/>
        <v/>
      </c>
      <c r="Y367" s="117" t="str">
        <f>IF(ISBLANK(W367), "", IF(W367&gt;X367, B367, C367))</f>
        <v/>
      </c>
    </row>
    <row r="368" spans="1:25" x14ac:dyDescent="0.45">
      <c r="A368" s="78">
        <f>Schedule!A385</f>
        <v>0</v>
      </c>
      <c r="B368" s="78" t="str">
        <f>IF(ISBLANK(Schedule!C385), "", Schedule!C385)</f>
        <v/>
      </c>
      <c r="C368" s="78" t="str">
        <f>IF(ISBLANK(Schedule!D385), "", Schedule!D385)</f>
        <v/>
      </c>
      <c r="D368" s="80"/>
      <c r="E368" s="79" t="str">
        <f>_xlfn.IFNA(IF(ISBLANK(B368),"",VLOOKUP(B368,Elo!$A$2:$C$1048576,MATCH("Current Elo",Elo!$A$1:$D$1,0),FALSE)), "")</f>
        <v/>
      </c>
      <c r="F368" s="79" t="str">
        <f>_xlfn.IFNA(IFERROR(IF(ISBLANK(C368),"",VLOOKUP(C368,Elo!$A$2:$C$1048576,MATCH("Current Elo",Elo!$A$1:$D$1,0),FALSE)), ""), "")</f>
        <v/>
      </c>
      <c r="G368" s="79" t="str">
        <f>_xlfn.IFNA(IF(ISBLANK(B368),"",IF(VLOOKUP(Games!B368,Schedule!$C$2:$G$1048576,MATCH("neutral_site",Schedule!$C$1:$G$1,0),FALSE),0,50)),"")</f>
        <v/>
      </c>
      <c r="H368" s="82"/>
      <c r="I368" s="82"/>
      <c r="J368" s="77" t="str">
        <f>_xlfn.IFNA(IF(ISBLANK(B368), "",ROUND(Calc!O385, 1)), "")</f>
        <v/>
      </c>
      <c r="K368" s="77" t="str">
        <f t="shared" si="42"/>
        <v/>
      </c>
      <c r="L368" s="3" t="e">
        <f t="shared" si="40"/>
        <v>#VALUE!</v>
      </c>
      <c r="M368" s="3" t="e">
        <f t="shared" si="41"/>
        <v>#VALUE!</v>
      </c>
      <c r="N368" s="3" t="str">
        <f t="shared" si="43"/>
        <v/>
      </c>
      <c r="O368" s="3" t="str">
        <f t="shared" si="44"/>
        <v/>
      </c>
      <c r="P368" s="2" t="str">
        <f t="shared" si="45"/>
        <v/>
      </c>
      <c r="Q368" s="2" t="str">
        <f t="shared" si="46"/>
        <v/>
      </c>
      <c r="U368" s="1"/>
      <c r="V368" s="4" t="str">
        <f t="shared" si="47"/>
        <v/>
      </c>
      <c r="Y368" s="117" t="str">
        <f>IF(ISBLANK(W368), "", IF(W368&gt;X368, B368, C368))</f>
        <v/>
      </c>
    </row>
    <row r="369" spans="1:25" x14ac:dyDescent="0.45">
      <c r="A369" s="78">
        <f>Schedule!A386</f>
        <v>0</v>
      </c>
      <c r="B369" s="78" t="str">
        <f>IF(ISBLANK(Schedule!C386), "", Schedule!C386)</f>
        <v/>
      </c>
      <c r="C369" s="78" t="str">
        <f>IF(ISBLANK(Schedule!D386), "", Schedule!D386)</f>
        <v/>
      </c>
      <c r="D369" s="80"/>
      <c r="E369" s="79" t="str">
        <f>_xlfn.IFNA(IF(ISBLANK(B369),"",VLOOKUP(B369,Elo!$A$2:$C$1048576,MATCH("Current Elo",Elo!$A$1:$D$1,0),FALSE)), "")</f>
        <v/>
      </c>
      <c r="F369" s="79" t="str">
        <f>_xlfn.IFNA(IFERROR(IF(ISBLANK(C369),"",VLOOKUP(C369,Elo!$A$2:$C$1048576,MATCH("Current Elo",Elo!$A$1:$D$1,0),FALSE)), ""), "")</f>
        <v/>
      </c>
      <c r="G369" s="79" t="str">
        <f>_xlfn.IFNA(IF(ISBLANK(B369),"",IF(VLOOKUP(Games!B369,Schedule!$C$2:$G$1048576,MATCH("neutral_site",Schedule!$C$1:$G$1,0),FALSE),0,50)),"")</f>
        <v/>
      </c>
      <c r="H369" s="82"/>
      <c r="I369" s="82"/>
      <c r="J369" s="77" t="str">
        <f>_xlfn.IFNA(IF(ISBLANK(B369), "",ROUND(Calc!O386, 1)), "")</f>
        <v/>
      </c>
      <c r="K369" s="77" t="str">
        <f t="shared" si="42"/>
        <v/>
      </c>
      <c r="L369" s="3" t="e">
        <f t="shared" ref="L369:L432" si="48">IF(ISBLANK(B369), "",1/(1+10^((((F369+I369)-(E369+G369+H369))/400))))</f>
        <v>#VALUE!</v>
      </c>
      <c r="M369" s="3" t="e">
        <f t="shared" ref="M369:M432" si="49">IF(ISBLANK(C369), "", 1/(1+10^(((E369+G369+H369)-(F369+I369))/400)))</f>
        <v>#VALUE!</v>
      </c>
      <c r="N369" s="3" t="str">
        <f t="shared" si="43"/>
        <v/>
      </c>
      <c r="O369" s="3" t="str">
        <f t="shared" si="44"/>
        <v/>
      </c>
      <c r="P369" s="2" t="str">
        <f t="shared" si="45"/>
        <v/>
      </c>
      <c r="Q369" s="2" t="str">
        <f t="shared" si="46"/>
        <v/>
      </c>
      <c r="U369" s="1"/>
      <c r="V369" s="4" t="str">
        <f t="shared" si="47"/>
        <v/>
      </c>
      <c r="Y369" s="117" t="str">
        <f>IF(ISBLANK(W369), "", IF(W369&gt;X369, B369, C369))</f>
        <v/>
      </c>
    </row>
    <row r="370" spans="1:25" x14ac:dyDescent="0.45">
      <c r="A370" s="78">
        <f>Schedule!A387</f>
        <v>0</v>
      </c>
      <c r="B370" s="78" t="str">
        <f>IF(ISBLANK(Schedule!C387), "", Schedule!C387)</f>
        <v/>
      </c>
      <c r="C370" s="78" t="str">
        <f>IF(ISBLANK(Schedule!D387), "", Schedule!D387)</f>
        <v/>
      </c>
      <c r="D370" s="80"/>
      <c r="E370" s="79" t="str">
        <f>_xlfn.IFNA(IF(ISBLANK(B370),"",VLOOKUP(B370,Elo!$A$2:$C$1048576,MATCH("Current Elo",Elo!$A$1:$D$1,0),FALSE)), "")</f>
        <v/>
      </c>
      <c r="F370" s="79" t="str">
        <f>_xlfn.IFNA(IFERROR(IF(ISBLANK(C370),"",VLOOKUP(C370,Elo!$A$2:$C$1048576,MATCH("Current Elo",Elo!$A$1:$D$1,0),FALSE)), ""), "")</f>
        <v/>
      </c>
      <c r="G370" s="79" t="str">
        <f>_xlfn.IFNA(IF(ISBLANK(B370),"",IF(VLOOKUP(Games!B370,Schedule!$C$2:$G$1048576,MATCH("neutral_site",Schedule!$C$1:$G$1,0),FALSE),0,50)),"")</f>
        <v/>
      </c>
      <c r="H370" s="82"/>
      <c r="I370" s="82"/>
      <c r="J370" s="77" t="str">
        <f>_xlfn.IFNA(IF(ISBLANK(B370), "",ROUND(Calc!O387, 1)), "")</f>
        <v/>
      </c>
      <c r="K370" s="77" t="str">
        <f t="shared" ref="K370:K433" si="50">IF(OR(ISBLANK(B370), N370=""), "",IF(J370&gt;0,C370,B370))</f>
        <v/>
      </c>
      <c r="L370" s="3" t="e">
        <f t="shared" si="48"/>
        <v>#VALUE!</v>
      </c>
      <c r="M370" s="3" t="e">
        <f t="shared" si="49"/>
        <v>#VALUE!</v>
      </c>
      <c r="N370" s="3" t="str">
        <f t="shared" ref="N370:N433" si="51">IFERROR(IF(ISBLANK(B370), "", IF(L370&gt;M370, B370, C370)), "")</f>
        <v/>
      </c>
      <c r="O370" s="3" t="str">
        <f t="shared" ref="O370:O433" si="52">IFERROR(IF(ISBLANK(B370), "", IF(L370&gt;M370, L370, M370)),"")</f>
        <v/>
      </c>
      <c r="P370" s="2" t="str">
        <f t="shared" ref="P370:P433" si="53">IF(OR(ISBLANK(B370), ISBLANK(D370)),"",IF(J370&lt;D370, "Y","N"))</f>
        <v/>
      </c>
      <c r="Q370" s="2" t="str">
        <f t="shared" ref="Q370:Q433" si="54">IF(OR(ISBLANK(B370),ISBLANK(D370)),"",IF(AND(D370&lt;0,K370&lt;&gt;B370),"Y",IF(AND(B370=K370,J370&lt;D370),"Y","N")))</f>
        <v/>
      </c>
      <c r="U370" s="1"/>
      <c r="V370" s="4" t="str">
        <f t="shared" ref="V370:V433" si="55">IF(ISBLANK(T370), "", D370)</f>
        <v/>
      </c>
      <c r="Y370" s="117" t="str">
        <f>IF(ISBLANK(W370), "", IF(W370&gt;X370, B370, C370))</f>
        <v/>
      </c>
    </row>
    <row r="371" spans="1:25" x14ac:dyDescent="0.45">
      <c r="A371" s="78">
        <f>Schedule!A388</f>
        <v>0</v>
      </c>
      <c r="B371" s="78" t="str">
        <f>IF(ISBLANK(Schedule!C388), "", Schedule!C388)</f>
        <v/>
      </c>
      <c r="C371" s="78" t="str">
        <f>IF(ISBLANK(Schedule!D388), "", Schedule!D388)</f>
        <v/>
      </c>
      <c r="D371" s="80"/>
      <c r="E371" s="79" t="str">
        <f>_xlfn.IFNA(IF(ISBLANK(B371),"",VLOOKUP(B371,Elo!$A$2:$C$1048576,MATCH("Current Elo",Elo!$A$1:$D$1,0),FALSE)), "")</f>
        <v/>
      </c>
      <c r="F371" s="79" t="str">
        <f>_xlfn.IFNA(IFERROR(IF(ISBLANK(C371),"",VLOOKUP(C371,Elo!$A$2:$C$1048576,MATCH("Current Elo",Elo!$A$1:$D$1,0),FALSE)), ""), "")</f>
        <v/>
      </c>
      <c r="G371" s="79" t="str">
        <f>_xlfn.IFNA(IF(ISBLANK(B371),"",IF(VLOOKUP(Games!B371,Schedule!$C$2:$G$1048576,MATCH("neutral_site",Schedule!$C$1:$G$1,0),FALSE),0,50)),"")</f>
        <v/>
      </c>
      <c r="H371" s="82"/>
      <c r="I371" s="82"/>
      <c r="J371" s="77" t="str">
        <f>_xlfn.IFNA(IF(ISBLANK(B371), "",ROUND(Calc!O388, 1)), "")</f>
        <v/>
      </c>
      <c r="K371" s="77" t="str">
        <f t="shared" si="50"/>
        <v/>
      </c>
      <c r="L371" s="3" t="e">
        <f t="shared" si="48"/>
        <v>#VALUE!</v>
      </c>
      <c r="M371" s="3" t="e">
        <f t="shared" si="49"/>
        <v>#VALUE!</v>
      </c>
      <c r="N371" s="3" t="str">
        <f t="shared" si="51"/>
        <v/>
      </c>
      <c r="O371" s="3" t="str">
        <f t="shared" si="52"/>
        <v/>
      </c>
      <c r="P371" s="2" t="str">
        <f t="shared" si="53"/>
        <v/>
      </c>
      <c r="Q371" s="2" t="str">
        <f t="shared" si="54"/>
        <v/>
      </c>
      <c r="U371" s="1"/>
      <c r="V371" s="4" t="str">
        <f t="shared" si="55"/>
        <v/>
      </c>
      <c r="Y371" s="117" t="str">
        <f>IF(ISBLANK(W371), "", IF(W371&gt;X371, B371, C371))</f>
        <v/>
      </c>
    </row>
    <row r="372" spans="1:25" x14ac:dyDescent="0.45">
      <c r="A372" s="78">
        <f>Schedule!A389</f>
        <v>0</v>
      </c>
      <c r="B372" s="78" t="str">
        <f>IF(ISBLANK(Schedule!C389), "", Schedule!C389)</f>
        <v/>
      </c>
      <c r="C372" s="78" t="str">
        <f>IF(ISBLANK(Schedule!D389), "", Schedule!D389)</f>
        <v/>
      </c>
      <c r="D372" s="80"/>
      <c r="E372" s="79" t="str">
        <f>_xlfn.IFNA(IF(ISBLANK(B372),"",VLOOKUP(B372,Elo!$A$2:$C$1048576,MATCH("Current Elo",Elo!$A$1:$D$1,0),FALSE)), "")</f>
        <v/>
      </c>
      <c r="F372" s="79" t="str">
        <f>_xlfn.IFNA(IFERROR(IF(ISBLANK(C372),"",VLOOKUP(C372,Elo!$A$2:$C$1048576,MATCH("Current Elo",Elo!$A$1:$D$1,0),FALSE)), ""), "")</f>
        <v/>
      </c>
      <c r="G372" s="79" t="str">
        <f>_xlfn.IFNA(IF(ISBLANK(B372),"",IF(VLOOKUP(Games!B372,Schedule!$C$2:$G$1048576,MATCH("neutral_site",Schedule!$C$1:$G$1,0),FALSE),0,50)),"")</f>
        <v/>
      </c>
      <c r="H372" s="82"/>
      <c r="I372" s="82"/>
      <c r="J372" s="77" t="str">
        <f>_xlfn.IFNA(IF(ISBLANK(B372), "",ROUND(Calc!O389, 1)), "")</f>
        <v/>
      </c>
      <c r="K372" s="77" t="str">
        <f t="shared" si="50"/>
        <v/>
      </c>
      <c r="L372" s="3" t="e">
        <f t="shared" si="48"/>
        <v>#VALUE!</v>
      </c>
      <c r="M372" s="3" t="e">
        <f t="shared" si="49"/>
        <v>#VALUE!</v>
      </c>
      <c r="N372" s="3" t="str">
        <f t="shared" si="51"/>
        <v/>
      </c>
      <c r="O372" s="3" t="str">
        <f t="shared" si="52"/>
        <v/>
      </c>
      <c r="P372" s="2" t="str">
        <f t="shared" si="53"/>
        <v/>
      </c>
      <c r="Q372" s="2" t="str">
        <f t="shared" si="54"/>
        <v/>
      </c>
      <c r="U372" s="1"/>
      <c r="V372" s="4" t="str">
        <f t="shared" si="55"/>
        <v/>
      </c>
      <c r="Y372" s="117" t="str">
        <f>IF(ISBLANK(W372), "", IF(W372&gt;X372, B372, C372))</f>
        <v/>
      </c>
    </row>
    <row r="373" spans="1:25" x14ac:dyDescent="0.45">
      <c r="A373" s="78">
        <f>Schedule!A390</f>
        <v>0</v>
      </c>
      <c r="B373" s="78" t="str">
        <f>IF(ISBLANK(Schedule!C390), "", Schedule!C390)</f>
        <v/>
      </c>
      <c r="C373" s="78" t="str">
        <f>IF(ISBLANK(Schedule!D390), "", Schedule!D390)</f>
        <v/>
      </c>
      <c r="D373" s="80"/>
      <c r="E373" s="79" t="str">
        <f>_xlfn.IFNA(IF(ISBLANK(B373),"",VLOOKUP(B373,Elo!$A$2:$C$1048576,MATCH("Current Elo",Elo!$A$1:$D$1,0),FALSE)), "")</f>
        <v/>
      </c>
      <c r="F373" s="79" t="str">
        <f>_xlfn.IFNA(IFERROR(IF(ISBLANK(C373),"",VLOOKUP(C373,Elo!$A$2:$C$1048576,MATCH("Current Elo",Elo!$A$1:$D$1,0),FALSE)), ""), "")</f>
        <v/>
      </c>
      <c r="G373" s="79" t="str">
        <f>_xlfn.IFNA(IF(ISBLANK(B373),"",IF(VLOOKUP(Games!B373,Schedule!$C$2:$G$1048576,MATCH("neutral_site",Schedule!$C$1:$G$1,0),FALSE),0,50)),"")</f>
        <v/>
      </c>
      <c r="H373" s="82"/>
      <c r="I373" s="82"/>
      <c r="J373" s="77" t="str">
        <f>_xlfn.IFNA(IF(ISBLANK(B373), "",ROUND(Calc!O390, 1)), "")</f>
        <v/>
      </c>
      <c r="K373" s="77" t="str">
        <f t="shared" si="50"/>
        <v/>
      </c>
      <c r="L373" s="3" t="e">
        <f t="shared" si="48"/>
        <v>#VALUE!</v>
      </c>
      <c r="M373" s="3" t="e">
        <f t="shared" si="49"/>
        <v>#VALUE!</v>
      </c>
      <c r="N373" s="3" t="str">
        <f t="shared" si="51"/>
        <v/>
      </c>
      <c r="O373" s="3" t="str">
        <f t="shared" si="52"/>
        <v/>
      </c>
      <c r="P373" s="2" t="str">
        <f t="shared" si="53"/>
        <v/>
      </c>
      <c r="Q373" s="2" t="str">
        <f t="shared" si="54"/>
        <v/>
      </c>
      <c r="U373" s="1"/>
      <c r="V373" s="4" t="str">
        <f t="shared" si="55"/>
        <v/>
      </c>
      <c r="Y373" s="117" t="str">
        <f>IF(ISBLANK(W373), "", IF(W373&gt;X373, B373, C373))</f>
        <v/>
      </c>
    </row>
    <row r="374" spans="1:25" x14ac:dyDescent="0.45">
      <c r="A374" s="78">
        <f>Schedule!A391</f>
        <v>0</v>
      </c>
      <c r="B374" s="78" t="str">
        <f>IF(ISBLANK(Schedule!C391), "", Schedule!C391)</f>
        <v/>
      </c>
      <c r="C374" s="78" t="str">
        <f>IF(ISBLANK(Schedule!D391), "", Schedule!D391)</f>
        <v/>
      </c>
      <c r="D374" s="80"/>
      <c r="E374" s="79" t="str">
        <f>_xlfn.IFNA(IF(ISBLANK(B374),"",VLOOKUP(B374,Elo!$A$2:$C$1048576,MATCH("Current Elo",Elo!$A$1:$D$1,0),FALSE)), "")</f>
        <v/>
      </c>
      <c r="F374" s="79" t="str">
        <f>_xlfn.IFNA(IFERROR(IF(ISBLANK(C374),"",VLOOKUP(C374,Elo!$A$2:$C$1048576,MATCH("Current Elo",Elo!$A$1:$D$1,0),FALSE)), ""), "")</f>
        <v/>
      </c>
      <c r="G374" s="79" t="str">
        <f>_xlfn.IFNA(IF(ISBLANK(B374),"",IF(VLOOKUP(Games!B374,Schedule!$C$2:$G$1048576,MATCH("neutral_site",Schedule!$C$1:$G$1,0),FALSE),0,50)),"")</f>
        <v/>
      </c>
      <c r="H374" s="82"/>
      <c r="I374" s="82"/>
      <c r="J374" s="77" t="str">
        <f>_xlfn.IFNA(IF(ISBLANK(B374), "",ROUND(Calc!O391, 1)), "")</f>
        <v/>
      </c>
      <c r="K374" s="77" t="str">
        <f t="shared" si="50"/>
        <v/>
      </c>
      <c r="L374" s="3" t="e">
        <f t="shared" si="48"/>
        <v>#VALUE!</v>
      </c>
      <c r="M374" s="3" t="e">
        <f t="shared" si="49"/>
        <v>#VALUE!</v>
      </c>
      <c r="N374" s="3" t="str">
        <f t="shared" si="51"/>
        <v/>
      </c>
      <c r="O374" s="3" t="str">
        <f t="shared" si="52"/>
        <v/>
      </c>
      <c r="P374" s="2" t="str">
        <f t="shared" si="53"/>
        <v/>
      </c>
      <c r="Q374" s="2" t="str">
        <f t="shared" si="54"/>
        <v/>
      </c>
      <c r="U374" s="1"/>
      <c r="V374" s="4" t="str">
        <f t="shared" si="55"/>
        <v/>
      </c>
      <c r="Y374" s="117" t="str">
        <f>IF(ISBLANK(W374), "", IF(W374&gt;X374, B374, C374))</f>
        <v/>
      </c>
    </row>
    <row r="375" spans="1:25" x14ac:dyDescent="0.45">
      <c r="A375" s="78">
        <f>Schedule!A392</f>
        <v>0</v>
      </c>
      <c r="B375" s="78" t="str">
        <f>IF(ISBLANK(Schedule!C392), "", Schedule!C392)</f>
        <v/>
      </c>
      <c r="C375" s="78" t="str">
        <f>IF(ISBLANK(Schedule!D392), "", Schedule!D392)</f>
        <v/>
      </c>
      <c r="D375" s="80"/>
      <c r="E375" s="79" t="str">
        <f>_xlfn.IFNA(IF(ISBLANK(B375),"",VLOOKUP(B375,Elo!$A$2:$C$1048576,MATCH("Current Elo",Elo!$A$1:$D$1,0),FALSE)), "")</f>
        <v/>
      </c>
      <c r="F375" s="79" t="str">
        <f>_xlfn.IFNA(IFERROR(IF(ISBLANK(C375),"",VLOOKUP(C375,Elo!$A$2:$C$1048576,MATCH("Current Elo",Elo!$A$1:$D$1,0),FALSE)), ""), "")</f>
        <v/>
      </c>
      <c r="G375" s="79" t="str">
        <f>_xlfn.IFNA(IF(ISBLANK(B375),"",IF(VLOOKUP(Games!B375,Schedule!$C$2:$G$1048576,MATCH("neutral_site",Schedule!$C$1:$G$1,0),FALSE),0,50)),"")</f>
        <v/>
      </c>
      <c r="H375" s="82"/>
      <c r="I375" s="82"/>
      <c r="J375" s="77" t="str">
        <f>_xlfn.IFNA(IF(ISBLANK(B375), "",ROUND(Calc!O392, 1)), "")</f>
        <v/>
      </c>
      <c r="K375" s="77" t="str">
        <f t="shared" si="50"/>
        <v/>
      </c>
      <c r="L375" s="3" t="e">
        <f t="shared" si="48"/>
        <v>#VALUE!</v>
      </c>
      <c r="M375" s="3" t="e">
        <f t="shared" si="49"/>
        <v>#VALUE!</v>
      </c>
      <c r="N375" s="3" t="str">
        <f t="shared" si="51"/>
        <v/>
      </c>
      <c r="O375" s="3" t="str">
        <f t="shared" si="52"/>
        <v/>
      </c>
      <c r="P375" s="2" t="str">
        <f t="shared" si="53"/>
        <v/>
      </c>
      <c r="Q375" s="2" t="str">
        <f t="shared" si="54"/>
        <v/>
      </c>
      <c r="U375" s="1"/>
      <c r="V375" s="4" t="str">
        <f t="shared" si="55"/>
        <v/>
      </c>
      <c r="Y375" s="117" t="str">
        <f>IF(ISBLANK(W375), "", IF(W375&gt;X375, B375, C375))</f>
        <v/>
      </c>
    </row>
    <row r="376" spans="1:25" x14ac:dyDescent="0.45">
      <c r="A376" s="78">
        <f>Schedule!A393</f>
        <v>0</v>
      </c>
      <c r="B376" s="78" t="str">
        <f>IF(ISBLANK(Schedule!C393), "", Schedule!C393)</f>
        <v/>
      </c>
      <c r="C376" s="78" t="str">
        <f>IF(ISBLANK(Schedule!D393), "", Schedule!D393)</f>
        <v/>
      </c>
      <c r="D376" s="80"/>
      <c r="E376" s="79" t="str">
        <f>_xlfn.IFNA(IF(ISBLANK(B376),"",VLOOKUP(B376,Elo!$A$2:$C$1048576,MATCH("Current Elo",Elo!$A$1:$D$1,0),FALSE)), "")</f>
        <v/>
      </c>
      <c r="F376" s="79" t="str">
        <f>_xlfn.IFNA(IFERROR(IF(ISBLANK(C376),"",VLOOKUP(C376,Elo!$A$2:$C$1048576,MATCH("Current Elo",Elo!$A$1:$D$1,0),FALSE)), ""), "")</f>
        <v/>
      </c>
      <c r="G376" s="79" t="str">
        <f>_xlfn.IFNA(IF(ISBLANK(B376),"",IF(VLOOKUP(Games!B376,Schedule!$C$2:$G$1048576,MATCH("neutral_site",Schedule!$C$1:$G$1,0),FALSE),0,50)),"")</f>
        <v/>
      </c>
      <c r="H376" s="82"/>
      <c r="I376" s="82"/>
      <c r="J376" s="77" t="str">
        <f>_xlfn.IFNA(IF(ISBLANK(B376), "",ROUND(Calc!O393, 1)), "")</f>
        <v/>
      </c>
      <c r="K376" s="77" t="str">
        <f t="shared" si="50"/>
        <v/>
      </c>
      <c r="L376" s="3" t="e">
        <f t="shared" si="48"/>
        <v>#VALUE!</v>
      </c>
      <c r="M376" s="3" t="e">
        <f t="shared" si="49"/>
        <v>#VALUE!</v>
      </c>
      <c r="N376" s="3" t="str">
        <f t="shared" si="51"/>
        <v/>
      </c>
      <c r="O376" s="3" t="str">
        <f t="shared" si="52"/>
        <v/>
      </c>
      <c r="P376" s="2" t="str">
        <f t="shared" si="53"/>
        <v/>
      </c>
      <c r="Q376" s="2" t="str">
        <f t="shared" si="54"/>
        <v/>
      </c>
      <c r="U376" s="1"/>
      <c r="V376" s="4" t="str">
        <f t="shared" si="55"/>
        <v/>
      </c>
      <c r="Y376" s="117" t="str">
        <f>IF(ISBLANK(W376), "", IF(W376&gt;X376, B376, C376))</f>
        <v/>
      </c>
    </row>
    <row r="377" spans="1:25" x14ac:dyDescent="0.45">
      <c r="A377" s="78">
        <f>Schedule!A394</f>
        <v>0</v>
      </c>
      <c r="B377" s="78" t="str">
        <f>IF(ISBLANK(Schedule!C394), "", Schedule!C394)</f>
        <v/>
      </c>
      <c r="C377" s="78" t="str">
        <f>IF(ISBLANK(Schedule!D394), "", Schedule!D394)</f>
        <v/>
      </c>
      <c r="D377" s="80"/>
      <c r="E377" s="79" t="str">
        <f>_xlfn.IFNA(IF(ISBLANK(B377),"",VLOOKUP(B377,Elo!$A$2:$C$1048576,MATCH("Current Elo",Elo!$A$1:$D$1,0),FALSE)), "")</f>
        <v/>
      </c>
      <c r="F377" s="79" t="str">
        <f>_xlfn.IFNA(IFERROR(IF(ISBLANK(C377),"",VLOOKUP(C377,Elo!$A$2:$C$1048576,MATCH("Current Elo",Elo!$A$1:$D$1,0),FALSE)), ""), "")</f>
        <v/>
      </c>
      <c r="G377" s="79" t="str">
        <f>_xlfn.IFNA(IF(ISBLANK(B377),"",IF(VLOOKUP(Games!B377,Schedule!$C$2:$G$1048576,MATCH("neutral_site",Schedule!$C$1:$G$1,0),FALSE),0,50)),"")</f>
        <v/>
      </c>
      <c r="H377" s="82"/>
      <c r="I377" s="82"/>
      <c r="J377" s="77" t="str">
        <f>_xlfn.IFNA(IF(ISBLANK(B377), "",ROUND(Calc!O394, 1)), "")</f>
        <v/>
      </c>
      <c r="K377" s="77" t="str">
        <f t="shared" si="50"/>
        <v/>
      </c>
      <c r="L377" s="3" t="e">
        <f t="shared" si="48"/>
        <v>#VALUE!</v>
      </c>
      <c r="M377" s="3" t="e">
        <f t="shared" si="49"/>
        <v>#VALUE!</v>
      </c>
      <c r="N377" s="3" t="str">
        <f t="shared" si="51"/>
        <v/>
      </c>
      <c r="O377" s="3" t="str">
        <f t="shared" si="52"/>
        <v/>
      </c>
      <c r="P377" s="2" t="str">
        <f t="shared" si="53"/>
        <v/>
      </c>
      <c r="Q377" s="2" t="str">
        <f t="shared" si="54"/>
        <v/>
      </c>
      <c r="U377" s="1"/>
      <c r="V377" s="4" t="str">
        <f t="shared" si="55"/>
        <v/>
      </c>
      <c r="Y377" s="117" t="str">
        <f>IF(ISBLANK(W377), "", IF(W377&gt;X377, B377, C377))</f>
        <v/>
      </c>
    </row>
    <row r="378" spans="1:25" x14ac:dyDescent="0.45">
      <c r="A378" s="78">
        <f>Schedule!A395</f>
        <v>0</v>
      </c>
      <c r="B378" s="78" t="str">
        <f>IF(ISBLANK(Schedule!C395), "", Schedule!C395)</f>
        <v/>
      </c>
      <c r="C378" s="78" t="str">
        <f>IF(ISBLANK(Schedule!D395), "", Schedule!D395)</f>
        <v/>
      </c>
      <c r="D378" s="80"/>
      <c r="E378" s="79" t="str">
        <f>_xlfn.IFNA(IF(ISBLANK(B378),"",VLOOKUP(B378,Elo!$A$2:$C$1048576,MATCH("Current Elo",Elo!$A$1:$D$1,0),FALSE)), "")</f>
        <v/>
      </c>
      <c r="F378" s="79" t="str">
        <f>_xlfn.IFNA(IFERROR(IF(ISBLANK(C378),"",VLOOKUP(C378,Elo!$A$2:$C$1048576,MATCH("Current Elo",Elo!$A$1:$D$1,0),FALSE)), ""), "")</f>
        <v/>
      </c>
      <c r="G378" s="79" t="str">
        <f>_xlfn.IFNA(IF(ISBLANK(B378),"",IF(VLOOKUP(Games!B378,Schedule!$C$2:$G$1048576,MATCH("neutral_site",Schedule!$C$1:$G$1,0),FALSE),0,50)),"")</f>
        <v/>
      </c>
      <c r="H378" s="82"/>
      <c r="I378" s="82"/>
      <c r="J378" s="77" t="str">
        <f>_xlfn.IFNA(IF(ISBLANK(B378), "",ROUND(Calc!O395, 1)), "")</f>
        <v/>
      </c>
      <c r="K378" s="77" t="str">
        <f t="shared" si="50"/>
        <v/>
      </c>
      <c r="L378" s="3" t="e">
        <f t="shared" si="48"/>
        <v>#VALUE!</v>
      </c>
      <c r="M378" s="3" t="e">
        <f t="shared" si="49"/>
        <v>#VALUE!</v>
      </c>
      <c r="N378" s="3" t="str">
        <f t="shared" si="51"/>
        <v/>
      </c>
      <c r="O378" s="3" t="str">
        <f t="shared" si="52"/>
        <v/>
      </c>
      <c r="P378" s="2" t="str">
        <f t="shared" si="53"/>
        <v/>
      </c>
      <c r="Q378" s="2" t="str">
        <f t="shared" si="54"/>
        <v/>
      </c>
      <c r="U378" s="1"/>
      <c r="V378" s="4" t="str">
        <f t="shared" si="55"/>
        <v/>
      </c>
      <c r="Y378" s="117" t="str">
        <f>IF(ISBLANK(W378), "", IF(W378&gt;X378, B378, C378))</f>
        <v/>
      </c>
    </row>
    <row r="379" spans="1:25" x14ac:dyDescent="0.45">
      <c r="A379" s="78">
        <f>Schedule!A396</f>
        <v>0</v>
      </c>
      <c r="B379" s="78" t="str">
        <f>IF(ISBLANK(Schedule!C396), "", Schedule!C396)</f>
        <v/>
      </c>
      <c r="C379" s="78" t="str">
        <f>IF(ISBLANK(Schedule!D396), "", Schedule!D396)</f>
        <v/>
      </c>
      <c r="D379" s="80"/>
      <c r="E379" s="79" t="str">
        <f>_xlfn.IFNA(IF(ISBLANK(B379),"",VLOOKUP(B379,Elo!$A$2:$C$1048576,MATCH("Current Elo",Elo!$A$1:$D$1,0),FALSE)), "")</f>
        <v/>
      </c>
      <c r="F379" s="79" t="str">
        <f>_xlfn.IFNA(IFERROR(IF(ISBLANK(C379),"",VLOOKUP(C379,Elo!$A$2:$C$1048576,MATCH("Current Elo",Elo!$A$1:$D$1,0),FALSE)), ""), "")</f>
        <v/>
      </c>
      <c r="G379" s="79" t="str">
        <f>_xlfn.IFNA(IF(ISBLANK(B379),"",IF(VLOOKUP(Games!B379,Schedule!$C$2:$G$1048576,MATCH("neutral_site",Schedule!$C$1:$G$1,0),FALSE),0,50)),"")</f>
        <v/>
      </c>
      <c r="H379" s="82"/>
      <c r="I379" s="82"/>
      <c r="J379" s="77" t="str">
        <f>_xlfn.IFNA(IF(ISBLANK(B379), "",ROUND(Calc!O396, 1)), "")</f>
        <v/>
      </c>
      <c r="K379" s="77" t="str">
        <f t="shared" si="50"/>
        <v/>
      </c>
      <c r="L379" s="3" t="e">
        <f t="shared" si="48"/>
        <v>#VALUE!</v>
      </c>
      <c r="M379" s="3" t="e">
        <f t="shared" si="49"/>
        <v>#VALUE!</v>
      </c>
      <c r="N379" s="3" t="str">
        <f t="shared" si="51"/>
        <v/>
      </c>
      <c r="O379" s="3" t="str">
        <f t="shared" si="52"/>
        <v/>
      </c>
      <c r="P379" s="2" t="str">
        <f t="shared" si="53"/>
        <v/>
      </c>
      <c r="Q379" s="2" t="str">
        <f t="shared" si="54"/>
        <v/>
      </c>
      <c r="U379" s="1"/>
      <c r="V379" s="4" t="str">
        <f t="shared" si="55"/>
        <v/>
      </c>
      <c r="Y379" s="117" t="str">
        <f>IF(ISBLANK(W379), "", IF(W379&gt;X379, B379, C379))</f>
        <v/>
      </c>
    </row>
    <row r="380" spans="1:25" x14ac:dyDescent="0.45">
      <c r="A380" s="78">
        <f>Schedule!A397</f>
        <v>0</v>
      </c>
      <c r="B380" s="78" t="str">
        <f>IF(ISBLANK(Schedule!C397), "", Schedule!C397)</f>
        <v/>
      </c>
      <c r="C380" s="78" t="str">
        <f>IF(ISBLANK(Schedule!D397), "", Schedule!D397)</f>
        <v/>
      </c>
      <c r="D380" s="80"/>
      <c r="E380" s="79" t="str">
        <f>_xlfn.IFNA(IF(ISBLANK(B380),"",VLOOKUP(B380,Elo!$A$2:$C$1048576,MATCH("Current Elo",Elo!$A$1:$D$1,0),FALSE)), "")</f>
        <v/>
      </c>
      <c r="F380" s="79" t="str">
        <f>_xlfn.IFNA(IFERROR(IF(ISBLANK(C380),"",VLOOKUP(C380,Elo!$A$2:$C$1048576,MATCH("Current Elo",Elo!$A$1:$D$1,0),FALSE)), ""), "")</f>
        <v/>
      </c>
      <c r="G380" s="79" t="str">
        <f>_xlfn.IFNA(IF(ISBLANK(B380),"",IF(VLOOKUP(Games!B380,Schedule!$C$2:$G$1048576,MATCH("neutral_site",Schedule!$C$1:$G$1,0),FALSE),0,50)),"")</f>
        <v/>
      </c>
      <c r="H380" s="82"/>
      <c r="I380" s="82"/>
      <c r="J380" s="77" t="str">
        <f>_xlfn.IFNA(IF(ISBLANK(B380), "",ROUND(Calc!O397, 1)), "")</f>
        <v/>
      </c>
      <c r="K380" s="77" t="str">
        <f t="shared" si="50"/>
        <v/>
      </c>
      <c r="L380" s="3" t="e">
        <f t="shared" si="48"/>
        <v>#VALUE!</v>
      </c>
      <c r="M380" s="3" t="e">
        <f t="shared" si="49"/>
        <v>#VALUE!</v>
      </c>
      <c r="N380" s="3" t="str">
        <f t="shared" si="51"/>
        <v/>
      </c>
      <c r="O380" s="3" t="str">
        <f t="shared" si="52"/>
        <v/>
      </c>
      <c r="P380" s="2" t="str">
        <f t="shared" si="53"/>
        <v/>
      </c>
      <c r="Q380" s="2" t="str">
        <f t="shared" si="54"/>
        <v/>
      </c>
      <c r="U380" s="1"/>
      <c r="V380" s="4" t="str">
        <f t="shared" si="55"/>
        <v/>
      </c>
      <c r="Y380" s="117" t="str">
        <f>IF(ISBLANK(W380), "", IF(W380&gt;X380, B380, C380))</f>
        <v/>
      </c>
    </row>
    <row r="381" spans="1:25" x14ac:dyDescent="0.45">
      <c r="A381" s="78">
        <f>Schedule!A398</f>
        <v>0</v>
      </c>
      <c r="B381" s="78" t="str">
        <f>IF(ISBLANK(Schedule!C398), "", Schedule!C398)</f>
        <v/>
      </c>
      <c r="C381" s="78" t="str">
        <f>IF(ISBLANK(Schedule!D398), "", Schedule!D398)</f>
        <v/>
      </c>
      <c r="D381" s="80"/>
      <c r="E381" s="79" t="str">
        <f>_xlfn.IFNA(IF(ISBLANK(B381),"",VLOOKUP(B381,Elo!$A$2:$C$1048576,MATCH("Current Elo",Elo!$A$1:$D$1,0),FALSE)), "")</f>
        <v/>
      </c>
      <c r="F381" s="79" t="str">
        <f>_xlfn.IFNA(IFERROR(IF(ISBLANK(C381),"",VLOOKUP(C381,Elo!$A$2:$C$1048576,MATCH("Current Elo",Elo!$A$1:$D$1,0),FALSE)), ""), "")</f>
        <v/>
      </c>
      <c r="G381" s="79" t="str">
        <f>_xlfn.IFNA(IF(ISBLANK(B381),"",IF(VLOOKUP(Games!B381,Schedule!$C$2:$G$1048576,MATCH("neutral_site",Schedule!$C$1:$G$1,0),FALSE),0,50)),"")</f>
        <v/>
      </c>
      <c r="H381" s="82"/>
      <c r="I381" s="82"/>
      <c r="J381" s="77" t="str">
        <f>_xlfn.IFNA(IF(ISBLANK(B381), "",ROUND(Calc!O398, 1)), "")</f>
        <v/>
      </c>
      <c r="K381" s="77" t="str">
        <f t="shared" si="50"/>
        <v/>
      </c>
      <c r="L381" s="3" t="e">
        <f t="shared" si="48"/>
        <v>#VALUE!</v>
      </c>
      <c r="M381" s="3" t="e">
        <f t="shared" si="49"/>
        <v>#VALUE!</v>
      </c>
      <c r="N381" s="3" t="str">
        <f t="shared" si="51"/>
        <v/>
      </c>
      <c r="O381" s="3" t="str">
        <f t="shared" si="52"/>
        <v/>
      </c>
      <c r="P381" s="2" t="str">
        <f t="shared" si="53"/>
        <v/>
      </c>
      <c r="Q381" s="2" t="str">
        <f t="shared" si="54"/>
        <v/>
      </c>
      <c r="U381" s="1"/>
      <c r="V381" s="4" t="str">
        <f t="shared" si="55"/>
        <v/>
      </c>
      <c r="Y381" s="117" t="str">
        <f>IF(ISBLANK(W381), "", IF(W381&gt;X381, B381, C381))</f>
        <v/>
      </c>
    </row>
    <row r="382" spans="1:25" x14ac:dyDescent="0.45">
      <c r="A382" s="78">
        <f>Schedule!A399</f>
        <v>0</v>
      </c>
      <c r="B382" s="78" t="str">
        <f>IF(ISBLANK(Schedule!C399), "", Schedule!C399)</f>
        <v/>
      </c>
      <c r="C382" s="78" t="str">
        <f>IF(ISBLANK(Schedule!D399), "", Schedule!D399)</f>
        <v/>
      </c>
      <c r="D382" s="80"/>
      <c r="E382" s="79" t="str">
        <f>_xlfn.IFNA(IF(ISBLANK(B382),"",VLOOKUP(B382,Elo!$A$2:$C$1048576,MATCH("Current Elo",Elo!$A$1:$D$1,0),FALSE)), "")</f>
        <v/>
      </c>
      <c r="F382" s="79" t="str">
        <f>_xlfn.IFNA(IFERROR(IF(ISBLANK(C382),"",VLOOKUP(C382,Elo!$A$2:$C$1048576,MATCH("Current Elo",Elo!$A$1:$D$1,0),FALSE)), ""), "")</f>
        <v/>
      </c>
      <c r="G382" s="79" t="str">
        <f>_xlfn.IFNA(IF(ISBLANK(B382),"",IF(VLOOKUP(Games!B382,Schedule!$C$2:$G$1048576,MATCH("neutral_site",Schedule!$C$1:$G$1,0),FALSE),0,50)),"")</f>
        <v/>
      </c>
      <c r="H382" s="82"/>
      <c r="I382" s="82"/>
      <c r="J382" s="77" t="str">
        <f>_xlfn.IFNA(IF(ISBLANK(B382), "",ROUND(Calc!O399, 1)), "")</f>
        <v/>
      </c>
      <c r="K382" s="77" t="str">
        <f t="shared" si="50"/>
        <v/>
      </c>
      <c r="L382" s="3" t="e">
        <f t="shared" si="48"/>
        <v>#VALUE!</v>
      </c>
      <c r="M382" s="3" t="e">
        <f t="shared" si="49"/>
        <v>#VALUE!</v>
      </c>
      <c r="N382" s="3" t="str">
        <f t="shared" si="51"/>
        <v/>
      </c>
      <c r="O382" s="3" t="str">
        <f t="shared" si="52"/>
        <v/>
      </c>
      <c r="P382" s="2" t="str">
        <f t="shared" si="53"/>
        <v/>
      </c>
      <c r="Q382" s="2" t="str">
        <f t="shared" si="54"/>
        <v/>
      </c>
      <c r="U382" s="1"/>
      <c r="V382" s="4" t="str">
        <f t="shared" si="55"/>
        <v/>
      </c>
      <c r="Y382" s="117" t="str">
        <f>IF(ISBLANK(W382), "", IF(W382&gt;X382, B382, C382))</f>
        <v/>
      </c>
    </row>
    <row r="383" spans="1:25" x14ac:dyDescent="0.45">
      <c r="A383" s="78">
        <f>Schedule!A400</f>
        <v>0</v>
      </c>
      <c r="B383" s="78" t="str">
        <f>IF(ISBLANK(Schedule!C400), "", Schedule!C400)</f>
        <v/>
      </c>
      <c r="C383" s="78" t="str">
        <f>IF(ISBLANK(Schedule!D400), "", Schedule!D400)</f>
        <v/>
      </c>
      <c r="D383" s="80"/>
      <c r="E383" s="79" t="str">
        <f>_xlfn.IFNA(IF(ISBLANK(B383),"",VLOOKUP(B383,Elo!$A$2:$C$1048576,MATCH("Current Elo",Elo!$A$1:$D$1,0),FALSE)), "")</f>
        <v/>
      </c>
      <c r="F383" s="79" t="str">
        <f>_xlfn.IFNA(IFERROR(IF(ISBLANK(C383),"",VLOOKUP(C383,Elo!$A$2:$C$1048576,MATCH("Current Elo",Elo!$A$1:$D$1,0),FALSE)), ""), "")</f>
        <v/>
      </c>
      <c r="G383" s="79" t="str">
        <f>_xlfn.IFNA(IF(ISBLANK(B383),"",IF(VLOOKUP(Games!B383,Schedule!$C$2:$G$1048576,MATCH("neutral_site",Schedule!$C$1:$G$1,0),FALSE),0,50)),"")</f>
        <v/>
      </c>
      <c r="H383" s="82"/>
      <c r="I383" s="82"/>
      <c r="J383" s="77" t="str">
        <f>_xlfn.IFNA(IF(ISBLANK(B383), "",ROUND(Calc!O400, 1)), "")</f>
        <v/>
      </c>
      <c r="K383" s="77" t="str">
        <f t="shared" si="50"/>
        <v/>
      </c>
      <c r="L383" s="3" t="e">
        <f t="shared" si="48"/>
        <v>#VALUE!</v>
      </c>
      <c r="M383" s="3" t="e">
        <f t="shared" si="49"/>
        <v>#VALUE!</v>
      </c>
      <c r="N383" s="3" t="str">
        <f t="shared" si="51"/>
        <v/>
      </c>
      <c r="O383" s="3" t="str">
        <f t="shared" si="52"/>
        <v/>
      </c>
      <c r="P383" s="2" t="str">
        <f t="shared" si="53"/>
        <v/>
      </c>
      <c r="Q383" s="2" t="str">
        <f t="shared" si="54"/>
        <v/>
      </c>
      <c r="U383" s="1"/>
      <c r="V383" s="4" t="str">
        <f t="shared" si="55"/>
        <v/>
      </c>
      <c r="Y383" s="117" t="str">
        <f>IF(ISBLANK(W383), "", IF(W383&gt;X383, B383, C383))</f>
        <v/>
      </c>
    </row>
    <row r="384" spans="1:25" x14ac:dyDescent="0.45">
      <c r="A384" s="78">
        <f>Schedule!A401</f>
        <v>0</v>
      </c>
      <c r="B384" s="78" t="str">
        <f>IF(ISBLANK(Schedule!C401), "", Schedule!C401)</f>
        <v/>
      </c>
      <c r="C384" s="78" t="str">
        <f>IF(ISBLANK(Schedule!D401), "", Schedule!D401)</f>
        <v/>
      </c>
      <c r="D384" s="80"/>
      <c r="E384" s="79" t="str">
        <f>_xlfn.IFNA(IF(ISBLANK(B384),"",VLOOKUP(B384,Elo!$A$2:$C$1048576,MATCH("Current Elo",Elo!$A$1:$D$1,0),FALSE)), "")</f>
        <v/>
      </c>
      <c r="F384" s="79" t="str">
        <f>_xlfn.IFNA(IFERROR(IF(ISBLANK(C384),"",VLOOKUP(C384,Elo!$A$2:$C$1048576,MATCH("Current Elo",Elo!$A$1:$D$1,0),FALSE)), ""), "")</f>
        <v/>
      </c>
      <c r="G384" s="79" t="str">
        <f>_xlfn.IFNA(IF(ISBLANK(B384),"",IF(VLOOKUP(Games!B384,Schedule!$C$2:$G$1048576,MATCH("neutral_site",Schedule!$C$1:$G$1,0),FALSE),0,50)),"")</f>
        <v/>
      </c>
      <c r="H384" s="82"/>
      <c r="I384" s="82"/>
      <c r="J384" s="77" t="str">
        <f>_xlfn.IFNA(IF(ISBLANK(B384), "",ROUND(Calc!O401, 1)), "")</f>
        <v/>
      </c>
      <c r="K384" s="77" t="str">
        <f t="shared" si="50"/>
        <v/>
      </c>
      <c r="L384" s="3" t="e">
        <f t="shared" si="48"/>
        <v>#VALUE!</v>
      </c>
      <c r="M384" s="3" t="e">
        <f t="shared" si="49"/>
        <v>#VALUE!</v>
      </c>
      <c r="N384" s="3" t="str">
        <f t="shared" si="51"/>
        <v/>
      </c>
      <c r="O384" s="3" t="str">
        <f t="shared" si="52"/>
        <v/>
      </c>
      <c r="P384" s="2" t="str">
        <f t="shared" si="53"/>
        <v/>
      </c>
      <c r="Q384" s="2" t="str">
        <f t="shared" si="54"/>
        <v/>
      </c>
      <c r="U384" s="1"/>
      <c r="V384" s="4" t="str">
        <f t="shared" si="55"/>
        <v/>
      </c>
      <c r="Y384" s="117" t="str">
        <f>IF(ISBLANK(W384), "", IF(W384&gt;X384, B384, C384))</f>
        <v/>
      </c>
    </row>
    <row r="385" spans="1:25" x14ac:dyDescent="0.45">
      <c r="A385" s="78">
        <f>Schedule!A402</f>
        <v>0</v>
      </c>
      <c r="B385" s="78" t="str">
        <f>IF(ISBLANK(Schedule!C402), "", Schedule!C402)</f>
        <v/>
      </c>
      <c r="C385" s="78" t="str">
        <f>IF(ISBLANK(Schedule!D402), "", Schedule!D402)</f>
        <v/>
      </c>
      <c r="D385" s="80"/>
      <c r="E385" s="79" t="str">
        <f>_xlfn.IFNA(IF(ISBLANK(B385),"",VLOOKUP(B385,Elo!$A$2:$C$1048576,MATCH("Current Elo",Elo!$A$1:$D$1,0),FALSE)), "")</f>
        <v/>
      </c>
      <c r="F385" s="79" t="str">
        <f>_xlfn.IFNA(IFERROR(IF(ISBLANK(C385),"",VLOOKUP(C385,Elo!$A$2:$C$1048576,MATCH("Current Elo",Elo!$A$1:$D$1,0),FALSE)), ""), "")</f>
        <v/>
      </c>
      <c r="G385" s="79" t="str">
        <f>_xlfn.IFNA(IF(ISBLANK(B385),"",IF(VLOOKUP(Games!B385,Schedule!$C$2:$G$1048576,MATCH("neutral_site",Schedule!$C$1:$G$1,0),FALSE),0,50)),"")</f>
        <v/>
      </c>
      <c r="H385" s="82"/>
      <c r="I385" s="82"/>
      <c r="J385" s="77" t="str">
        <f>_xlfn.IFNA(IF(ISBLANK(B385), "",ROUND(Calc!O402, 1)), "")</f>
        <v/>
      </c>
      <c r="K385" s="77" t="str">
        <f t="shared" si="50"/>
        <v/>
      </c>
      <c r="L385" s="3" t="e">
        <f t="shared" si="48"/>
        <v>#VALUE!</v>
      </c>
      <c r="M385" s="3" t="e">
        <f t="shared" si="49"/>
        <v>#VALUE!</v>
      </c>
      <c r="N385" s="3" t="str">
        <f t="shared" si="51"/>
        <v/>
      </c>
      <c r="O385" s="3" t="str">
        <f t="shared" si="52"/>
        <v/>
      </c>
      <c r="P385" s="2" t="str">
        <f t="shared" si="53"/>
        <v/>
      </c>
      <c r="Q385" s="2" t="str">
        <f t="shared" si="54"/>
        <v/>
      </c>
      <c r="U385" s="1"/>
      <c r="V385" s="4" t="str">
        <f t="shared" si="55"/>
        <v/>
      </c>
      <c r="Y385" s="117" t="str">
        <f>IF(ISBLANK(W385), "", IF(W385&gt;X385, B385, C385))</f>
        <v/>
      </c>
    </row>
    <row r="386" spans="1:25" x14ac:dyDescent="0.45">
      <c r="A386" s="78">
        <f>Schedule!A403</f>
        <v>0</v>
      </c>
      <c r="B386" s="78" t="str">
        <f>IF(ISBLANK(Schedule!C403), "", Schedule!C403)</f>
        <v/>
      </c>
      <c r="C386" s="78" t="str">
        <f>IF(ISBLANK(Schedule!D403), "", Schedule!D403)</f>
        <v/>
      </c>
      <c r="D386" s="80"/>
      <c r="E386" s="79" t="str">
        <f>_xlfn.IFNA(IF(ISBLANK(B386),"",VLOOKUP(B386,Elo!$A$2:$C$1048576,MATCH("Current Elo",Elo!$A$1:$D$1,0),FALSE)), "")</f>
        <v/>
      </c>
      <c r="F386" s="79" t="str">
        <f>_xlfn.IFNA(IFERROR(IF(ISBLANK(C386),"",VLOOKUP(C386,Elo!$A$2:$C$1048576,MATCH("Current Elo",Elo!$A$1:$D$1,0),FALSE)), ""), "")</f>
        <v/>
      </c>
      <c r="G386" s="79" t="str">
        <f>_xlfn.IFNA(IF(ISBLANK(B386),"",IF(VLOOKUP(Games!B386,Schedule!$C$2:$G$1048576,MATCH("neutral_site",Schedule!$C$1:$G$1,0),FALSE),0,50)),"")</f>
        <v/>
      </c>
      <c r="H386" s="82"/>
      <c r="I386" s="82"/>
      <c r="J386" s="77" t="str">
        <f>_xlfn.IFNA(IF(ISBLANK(B386), "",ROUND(Calc!O403, 1)), "")</f>
        <v/>
      </c>
      <c r="K386" s="77" t="str">
        <f t="shared" si="50"/>
        <v/>
      </c>
      <c r="L386" s="3" t="e">
        <f t="shared" si="48"/>
        <v>#VALUE!</v>
      </c>
      <c r="M386" s="3" t="e">
        <f t="shared" si="49"/>
        <v>#VALUE!</v>
      </c>
      <c r="N386" s="3" t="str">
        <f t="shared" si="51"/>
        <v/>
      </c>
      <c r="O386" s="3" t="str">
        <f t="shared" si="52"/>
        <v/>
      </c>
      <c r="P386" s="2" t="str">
        <f t="shared" si="53"/>
        <v/>
      </c>
      <c r="Q386" s="2" t="str">
        <f t="shared" si="54"/>
        <v/>
      </c>
      <c r="U386" s="1"/>
      <c r="V386" s="4" t="str">
        <f t="shared" si="55"/>
        <v/>
      </c>
      <c r="Y386" s="117" t="str">
        <f>IF(ISBLANK(W386), "", IF(W386&gt;X386, B386, C386))</f>
        <v/>
      </c>
    </row>
    <row r="387" spans="1:25" x14ac:dyDescent="0.45">
      <c r="A387" s="78">
        <f>Schedule!A404</f>
        <v>0</v>
      </c>
      <c r="B387" s="78" t="str">
        <f>IF(ISBLANK(Schedule!C404), "", Schedule!C404)</f>
        <v/>
      </c>
      <c r="C387" s="78" t="str">
        <f>IF(ISBLANK(Schedule!D404), "", Schedule!D404)</f>
        <v/>
      </c>
      <c r="D387" s="80"/>
      <c r="E387" s="79" t="str">
        <f>_xlfn.IFNA(IF(ISBLANK(B387),"",VLOOKUP(B387,Elo!$A$2:$C$1048576,MATCH("Current Elo",Elo!$A$1:$D$1,0),FALSE)), "")</f>
        <v/>
      </c>
      <c r="F387" s="79" t="str">
        <f>_xlfn.IFNA(IFERROR(IF(ISBLANK(C387),"",VLOOKUP(C387,Elo!$A$2:$C$1048576,MATCH("Current Elo",Elo!$A$1:$D$1,0),FALSE)), ""), "")</f>
        <v/>
      </c>
      <c r="G387" s="79" t="str">
        <f>_xlfn.IFNA(IF(ISBLANK(B387),"",IF(VLOOKUP(Games!B387,Schedule!$C$2:$G$1048576,MATCH("neutral_site",Schedule!$C$1:$G$1,0),FALSE),0,50)),"")</f>
        <v/>
      </c>
      <c r="H387" s="82"/>
      <c r="I387" s="82"/>
      <c r="J387" s="77" t="str">
        <f>_xlfn.IFNA(IF(ISBLANK(B387), "",ROUND(Calc!O404, 1)), "")</f>
        <v/>
      </c>
      <c r="K387" s="77" t="str">
        <f t="shared" si="50"/>
        <v/>
      </c>
      <c r="L387" s="3" t="e">
        <f t="shared" si="48"/>
        <v>#VALUE!</v>
      </c>
      <c r="M387" s="3" t="e">
        <f t="shared" si="49"/>
        <v>#VALUE!</v>
      </c>
      <c r="N387" s="3" t="str">
        <f t="shared" si="51"/>
        <v/>
      </c>
      <c r="O387" s="3" t="str">
        <f t="shared" si="52"/>
        <v/>
      </c>
      <c r="P387" s="2" t="str">
        <f t="shared" si="53"/>
        <v/>
      </c>
      <c r="Q387" s="2" t="str">
        <f t="shared" si="54"/>
        <v/>
      </c>
      <c r="U387" s="1"/>
      <c r="V387" s="4" t="str">
        <f t="shared" si="55"/>
        <v/>
      </c>
      <c r="Y387" s="117" t="str">
        <f>IF(ISBLANK(W387), "", IF(W387&gt;X387, B387, C387))</f>
        <v/>
      </c>
    </row>
    <row r="388" spans="1:25" x14ac:dyDescent="0.45">
      <c r="A388" s="78">
        <f>Schedule!A405</f>
        <v>0</v>
      </c>
      <c r="B388" s="78" t="str">
        <f>IF(ISBLANK(Schedule!C405), "", Schedule!C405)</f>
        <v/>
      </c>
      <c r="C388" s="78" t="str">
        <f>IF(ISBLANK(Schedule!D405), "", Schedule!D405)</f>
        <v/>
      </c>
      <c r="D388" s="80"/>
      <c r="E388" s="79" t="str">
        <f>_xlfn.IFNA(IF(ISBLANK(B388),"",VLOOKUP(B388,Elo!$A$2:$C$1048576,MATCH("Current Elo",Elo!$A$1:$D$1,0),FALSE)), "")</f>
        <v/>
      </c>
      <c r="F388" s="79" t="str">
        <f>_xlfn.IFNA(IFERROR(IF(ISBLANK(C388),"",VLOOKUP(C388,Elo!$A$2:$C$1048576,MATCH("Current Elo",Elo!$A$1:$D$1,0),FALSE)), ""), "")</f>
        <v/>
      </c>
      <c r="G388" s="79" t="str">
        <f>_xlfn.IFNA(IF(ISBLANK(B388),"",IF(VLOOKUP(Games!B388,Schedule!$C$2:$G$1048576,MATCH("neutral_site",Schedule!$C$1:$G$1,0),FALSE),0,50)),"")</f>
        <v/>
      </c>
      <c r="H388" s="82"/>
      <c r="I388" s="82"/>
      <c r="J388" s="77" t="str">
        <f>_xlfn.IFNA(IF(ISBLANK(B388), "",ROUND(Calc!O405, 1)), "")</f>
        <v/>
      </c>
      <c r="K388" s="77" t="str">
        <f t="shared" si="50"/>
        <v/>
      </c>
      <c r="L388" s="3" t="e">
        <f t="shared" si="48"/>
        <v>#VALUE!</v>
      </c>
      <c r="M388" s="3" t="e">
        <f t="shared" si="49"/>
        <v>#VALUE!</v>
      </c>
      <c r="N388" s="3" t="str">
        <f t="shared" si="51"/>
        <v/>
      </c>
      <c r="O388" s="3" t="str">
        <f t="shared" si="52"/>
        <v/>
      </c>
      <c r="P388" s="2" t="str">
        <f t="shared" si="53"/>
        <v/>
      </c>
      <c r="Q388" s="2" t="str">
        <f t="shared" si="54"/>
        <v/>
      </c>
      <c r="U388" s="1"/>
      <c r="V388" s="4" t="str">
        <f t="shared" si="55"/>
        <v/>
      </c>
      <c r="Y388" s="117" t="str">
        <f>IF(ISBLANK(W388), "", IF(W388&gt;X388, B388, C388))</f>
        <v/>
      </c>
    </row>
    <row r="389" spans="1:25" x14ac:dyDescent="0.45">
      <c r="A389" s="78">
        <f>Schedule!A406</f>
        <v>0</v>
      </c>
      <c r="B389" s="78" t="str">
        <f>IF(ISBLANK(Schedule!C406), "", Schedule!C406)</f>
        <v/>
      </c>
      <c r="C389" s="78" t="str">
        <f>IF(ISBLANK(Schedule!D406), "", Schedule!D406)</f>
        <v/>
      </c>
      <c r="D389" s="80"/>
      <c r="E389" s="79" t="str">
        <f>_xlfn.IFNA(IF(ISBLANK(B389),"",VLOOKUP(B389,Elo!$A$2:$C$1048576,MATCH("Current Elo",Elo!$A$1:$D$1,0),FALSE)), "")</f>
        <v/>
      </c>
      <c r="F389" s="79" t="str">
        <f>_xlfn.IFNA(IFERROR(IF(ISBLANK(C389),"",VLOOKUP(C389,Elo!$A$2:$C$1048576,MATCH("Current Elo",Elo!$A$1:$D$1,0),FALSE)), ""), "")</f>
        <v/>
      </c>
      <c r="G389" s="79" t="str">
        <f>_xlfn.IFNA(IF(ISBLANK(B389),"",IF(VLOOKUP(Games!B389,Schedule!$C$2:$G$1048576,MATCH("neutral_site",Schedule!$C$1:$G$1,0),FALSE),0,50)),"")</f>
        <v/>
      </c>
      <c r="H389" s="82"/>
      <c r="I389" s="82"/>
      <c r="J389" s="77" t="str">
        <f>_xlfn.IFNA(IF(ISBLANK(B389), "",ROUND(Calc!O406, 1)), "")</f>
        <v/>
      </c>
      <c r="K389" s="77" t="str">
        <f t="shared" si="50"/>
        <v/>
      </c>
      <c r="L389" s="3" t="e">
        <f t="shared" si="48"/>
        <v>#VALUE!</v>
      </c>
      <c r="M389" s="3" t="e">
        <f t="shared" si="49"/>
        <v>#VALUE!</v>
      </c>
      <c r="N389" s="3" t="str">
        <f t="shared" si="51"/>
        <v/>
      </c>
      <c r="O389" s="3" t="str">
        <f t="shared" si="52"/>
        <v/>
      </c>
      <c r="P389" s="2" t="str">
        <f t="shared" si="53"/>
        <v/>
      </c>
      <c r="Q389" s="2" t="str">
        <f t="shared" si="54"/>
        <v/>
      </c>
      <c r="U389" s="1"/>
      <c r="V389" s="4" t="str">
        <f t="shared" si="55"/>
        <v/>
      </c>
      <c r="Y389" s="117" t="str">
        <f>IF(ISBLANK(W389), "", IF(W389&gt;X389, B389, C389))</f>
        <v/>
      </c>
    </row>
    <row r="390" spans="1:25" x14ac:dyDescent="0.45">
      <c r="A390" s="78">
        <f>Schedule!A407</f>
        <v>0</v>
      </c>
      <c r="B390" s="78" t="str">
        <f>IF(ISBLANK(Schedule!C407), "", Schedule!C407)</f>
        <v/>
      </c>
      <c r="C390" s="78" t="str">
        <f>IF(ISBLANK(Schedule!D407), "", Schedule!D407)</f>
        <v/>
      </c>
      <c r="D390" s="80"/>
      <c r="E390" s="79" t="str">
        <f>_xlfn.IFNA(IF(ISBLANK(B390),"",VLOOKUP(B390,Elo!$A$2:$C$1048576,MATCH("Current Elo",Elo!$A$1:$D$1,0),FALSE)), "")</f>
        <v/>
      </c>
      <c r="F390" s="79" t="str">
        <f>_xlfn.IFNA(IFERROR(IF(ISBLANK(C390),"",VLOOKUP(C390,Elo!$A$2:$C$1048576,MATCH("Current Elo",Elo!$A$1:$D$1,0),FALSE)), ""), "")</f>
        <v/>
      </c>
      <c r="G390" s="79" t="str">
        <f>_xlfn.IFNA(IF(ISBLANK(B390),"",IF(VLOOKUP(Games!B390,Schedule!$C$2:$G$1048576,MATCH("neutral_site",Schedule!$C$1:$G$1,0),FALSE),0,50)),"")</f>
        <v/>
      </c>
      <c r="H390" s="82"/>
      <c r="I390" s="82"/>
      <c r="J390" s="77" t="str">
        <f>_xlfn.IFNA(IF(ISBLANK(B390), "",ROUND(Calc!O407, 1)), "")</f>
        <v/>
      </c>
      <c r="K390" s="77" t="str">
        <f t="shared" si="50"/>
        <v/>
      </c>
      <c r="L390" s="3" t="e">
        <f t="shared" si="48"/>
        <v>#VALUE!</v>
      </c>
      <c r="M390" s="3" t="e">
        <f t="shared" si="49"/>
        <v>#VALUE!</v>
      </c>
      <c r="N390" s="3" t="str">
        <f t="shared" si="51"/>
        <v/>
      </c>
      <c r="O390" s="3" t="str">
        <f t="shared" si="52"/>
        <v/>
      </c>
      <c r="P390" s="2" t="str">
        <f t="shared" si="53"/>
        <v/>
      </c>
      <c r="Q390" s="2" t="str">
        <f t="shared" si="54"/>
        <v/>
      </c>
      <c r="U390" s="1"/>
      <c r="V390" s="4" t="str">
        <f t="shared" si="55"/>
        <v/>
      </c>
      <c r="Y390" s="117" t="str">
        <f>IF(ISBLANK(W390), "", IF(W390&gt;X390, B390, C390))</f>
        <v/>
      </c>
    </row>
    <row r="391" spans="1:25" x14ac:dyDescent="0.45">
      <c r="A391" s="78">
        <f>Schedule!A408</f>
        <v>0</v>
      </c>
      <c r="B391" s="78" t="str">
        <f>IF(ISBLANK(Schedule!C408), "", Schedule!C408)</f>
        <v/>
      </c>
      <c r="C391" s="78" t="str">
        <f>IF(ISBLANK(Schedule!D408), "", Schedule!D408)</f>
        <v/>
      </c>
      <c r="D391" s="80"/>
      <c r="E391" s="79" t="str">
        <f>_xlfn.IFNA(IF(ISBLANK(B391),"",VLOOKUP(B391,Elo!$A$2:$C$1048576,MATCH("Current Elo",Elo!$A$1:$D$1,0),FALSE)), "")</f>
        <v/>
      </c>
      <c r="F391" s="79" t="str">
        <f>_xlfn.IFNA(IFERROR(IF(ISBLANK(C391),"",VLOOKUP(C391,Elo!$A$2:$C$1048576,MATCH("Current Elo",Elo!$A$1:$D$1,0),FALSE)), ""), "")</f>
        <v/>
      </c>
      <c r="G391" s="79" t="str">
        <f>_xlfn.IFNA(IF(ISBLANK(B391),"",IF(VLOOKUP(Games!B391,Schedule!$C$2:$G$1048576,MATCH("neutral_site",Schedule!$C$1:$G$1,0),FALSE),0,50)),"")</f>
        <v/>
      </c>
      <c r="H391" s="82"/>
      <c r="I391" s="82"/>
      <c r="J391" s="77" t="str">
        <f>_xlfn.IFNA(IF(ISBLANK(B391), "",ROUND(Calc!O408, 1)), "")</f>
        <v/>
      </c>
      <c r="K391" s="77" t="str">
        <f t="shared" si="50"/>
        <v/>
      </c>
      <c r="L391" s="3" t="e">
        <f t="shared" si="48"/>
        <v>#VALUE!</v>
      </c>
      <c r="M391" s="3" t="e">
        <f t="shared" si="49"/>
        <v>#VALUE!</v>
      </c>
      <c r="N391" s="3" t="str">
        <f t="shared" si="51"/>
        <v/>
      </c>
      <c r="O391" s="3" t="str">
        <f t="shared" si="52"/>
        <v/>
      </c>
      <c r="P391" s="2" t="str">
        <f t="shared" si="53"/>
        <v/>
      </c>
      <c r="Q391" s="2" t="str">
        <f t="shared" si="54"/>
        <v/>
      </c>
      <c r="U391" s="1"/>
      <c r="V391" s="4" t="str">
        <f t="shared" si="55"/>
        <v/>
      </c>
      <c r="Y391" s="117" t="str">
        <f>IF(ISBLANK(W391), "", IF(W391&gt;X391, B391, C391))</f>
        <v/>
      </c>
    </row>
    <row r="392" spans="1:25" x14ac:dyDescent="0.45">
      <c r="A392" s="78">
        <f>Schedule!A409</f>
        <v>0</v>
      </c>
      <c r="B392" s="78" t="str">
        <f>IF(ISBLANK(Schedule!C409), "", Schedule!C409)</f>
        <v/>
      </c>
      <c r="C392" s="78" t="str">
        <f>IF(ISBLANK(Schedule!D409), "", Schedule!D409)</f>
        <v/>
      </c>
      <c r="D392" s="80"/>
      <c r="E392" s="79" t="str">
        <f>_xlfn.IFNA(IF(ISBLANK(B392),"",VLOOKUP(B392,Elo!$A$2:$C$1048576,MATCH("Current Elo",Elo!$A$1:$D$1,0),FALSE)), "")</f>
        <v/>
      </c>
      <c r="F392" s="79" t="str">
        <f>_xlfn.IFNA(IFERROR(IF(ISBLANK(C392),"",VLOOKUP(C392,Elo!$A$2:$C$1048576,MATCH("Current Elo",Elo!$A$1:$D$1,0),FALSE)), ""), "")</f>
        <v/>
      </c>
      <c r="G392" s="79" t="str">
        <f>_xlfn.IFNA(IF(ISBLANK(B392),"",IF(VLOOKUP(Games!B392,Schedule!$C$2:$G$1048576,MATCH("neutral_site",Schedule!$C$1:$G$1,0),FALSE),0,50)),"")</f>
        <v/>
      </c>
      <c r="H392" s="82"/>
      <c r="I392" s="82"/>
      <c r="J392" s="77" t="str">
        <f>_xlfn.IFNA(IF(ISBLANK(B392), "",ROUND(Calc!O409, 1)), "")</f>
        <v/>
      </c>
      <c r="K392" s="77" t="str">
        <f t="shared" si="50"/>
        <v/>
      </c>
      <c r="L392" s="3" t="e">
        <f t="shared" si="48"/>
        <v>#VALUE!</v>
      </c>
      <c r="M392" s="3" t="e">
        <f t="shared" si="49"/>
        <v>#VALUE!</v>
      </c>
      <c r="N392" s="3" t="str">
        <f t="shared" si="51"/>
        <v/>
      </c>
      <c r="O392" s="3" t="str">
        <f t="shared" si="52"/>
        <v/>
      </c>
      <c r="P392" s="2" t="str">
        <f t="shared" si="53"/>
        <v/>
      </c>
      <c r="Q392" s="2" t="str">
        <f t="shared" si="54"/>
        <v/>
      </c>
      <c r="U392" s="1"/>
      <c r="V392" s="4" t="str">
        <f t="shared" si="55"/>
        <v/>
      </c>
      <c r="Y392" s="117" t="str">
        <f>IF(ISBLANK(W392), "", IF(W392&gt;X392, B392, C392))</f>
        <v/>
      </c>
    </row>
    <row r="393" spans="1:25" x14ac:dyDescent="0.45">
      <c r="A393" s="78">
        <f>Schedule!A410</f>
        <v>0</v>
      </c>
      <c r="B393" s="78" t="str">
        <f>IF(ISBLANK(Schedule!C410), "", Schedule!C410)</f>
        <v/>
      </c>
      <c r="C393" s="78" t="str">
        <f>IF(ISBLANK(Schedule!D410), "", Schedule!D410)</f>
        <v/>
      </c>
      <c r="D393" s="80"/>
      <c r="E393" s="79" t="str">
        <f>_xlfn.IFNA(IF(ISBLANK(B393),"",VLOOKUP(B393,Elo!$A$2:$C$1048576,MATCH("Current Elo",Elo!$A$1:$D$1,0),FALSE)), "")</f>
        <v/>
      </c>
      <c r="F393" s="79" t="str">
        <f>_xlfn.IFNA(IFERROR(IF(ISBLANK(C393),"",VLOOKUP(C393,Elo!$A$2:$C$1048576,MATCH("Current Elo",Elo!$A$1:$D$1,0),FALSE)), ""), "")</f>
        <v/>
      </c>
      <c r="G393" s="79" t="str">
        <f>_xlfn.IFNA(IF(ISBLANK(B393),"",IF(VLOOKUP(Games!B393,Schedule!$C$2:$G$1048576,MATCH("neutral_site",Schedule!$C$1:$G$1,0),FALSE),0,50)),"")</f>
        <v/>
      </c>
      <c r="H393" s="82"/>
      <c r="I393" s="82"/>
      <c r="J393" s="77" t="str">
        <f>_xlfn.IFNA(IF(ISBLANK(B393), "",ROUND(Calc!O410, 1)), "")</f>
        <v/>
      </c>
      <c r="K393" s="77" t="str">
        <f t="shared" si="50"/>
        <v/>
      </c>
      <c r="L393" s="3" t="e">
        <f t="shared" si="48"/>
        <v>#VALUE!</v>
      </c>
      <c r="M393" s="3" t="e">
        <f t="shared" si="49"/>
        <v>#VALUE!</v>
      </c>
      <c r="N393" s="3" t="str">
        <f t="shared" si="51"/>
        <v/>
      </c>
      <c r="O393" s="3" t="str">
        <f t="shared" si="52"/>
        <v/>
      </c>
      <c r="P393" s="2" t="str">
        <f t="shared" si="53"/>
        <v/>
      </c>
      <c r="Q393" s="2" t="str">
        <f t="shared" si="54"/>
        <v/>
      </c>
      <c r="U393" s="1"/>
      <c r="V393" s="4" t="str">
        <f t="shared" si="55"/>
        <v/>
      </c>
      <c r="Y393" s="117" t="str">
        <f>IF(ISBLANK(W393), "", IF(W393&gt;X393, B393, C393))</f>
        <v/>
      </c>
    </row>
    <row r="394" spans="1:25" x14ac:dyDescent="0.45">
      <c r="A394" s="78">
        <f>Schedule!A411</f>
        <v>0</v>
      </c>
      <c r="B394" s="78" t="str">
        <f>IF(ISBLANK(Schedule!C411), "", Schedule!C411)</f>
        <v/>
      </c>
      <c r="C394" s="78" t="str">
        <f>IF(ISBLANK(Schedule!D411), "", Schedule!D411)</f>
        <v/>
      </c>
      <c r="D394" s="80"/>
      <c r="E394" s="79" t="str">
        <f>_xlfn.IFNA(IF(ISBLANK(B394),"",VLOOKUP(B394,Elo!$A$2:$C$1048576,MATCH("Current Elo",Elo!$A$1:$D$1,0),FALSE)), "")</f>
        <v/>
      </c>
      <c r="F394" s="79" t="str">
        <f>_xlfn.IFNA(IFERROR(IF(ISBLANK(C394),"",VLOOKUP(C394,Elo!$A$2:$C$1048576,MATCH("Current Elo",Elo!$A$1:$D$1,0),FALSE)), ""), "")</f>
        <v/>
      </c>
      <c r="G394" s="79" t="str">
        <f>_xlfn.IFNA(IF(ISBLANK(B394),"",IF(VLOOKUP(Games!B394,Schedule!$C$2:$G$1048576,MATCH("neutral_site",Schedule!$C$1:$G$1,0),FALSE),0,50)),"")</f>
        <v/>
      </c>
      <c r="H394" s="82"/>
      <c r="I394" s="82"/>
      <c r="J394" s="77" t="str">
        <f>_xlfn.IFNA(IF(ISBLANK(B394), "",ROUND(Calc!O411, 1)), "")</f>
        <v/>
      </c>
      <c r="K394" s="77" t="str">
        <f t="shared" si="50"/>
        <v/>
      </c>
      <c r="L394" s="3" t="e">
        <f t="shared" si="48"/>
        <v>#VALUE!</v>
      </c>
      <c r="M394" s="3" t="e">
        <f t="shared" si="49"/>
        <v>#VALUE!</v>
      </c>
      <c r="N394" s="3" t="str">
        <f t="shared" si="51"/>
        <v/>
      </c>
      <c r="O394" s="3" t="str">
        <f t="shared" si="52"/>
        <v/>
      </c>
      <c r="P394" s="2" t="str">
        <f t="shared" si="53"/>
        <v/>
      </c>
      <c r="Q394" s="2" t="str">
        <f t="shared" si="54"/>
        <v/>
      </c>
      <c r="U394" s="1"/>
      <c r="V394" s="4" t="str">
        <f t="shared" si="55"/>
        <v/>
      </c>
      <c r="Y394" s="117" t="str">
        <f>IF(ISBLANK(W394), "", IF(W394&gt;X394, B394, C394))</f>
        <v/>
      </c>
    </row>
    <row r="395" spans="1:25" x14ac:dyDescent="0.45">
      <c r="A395" s="78">
        <f>Schedule!A412</f>
        <v>0</v>
      </c>
      <c r="B395" s="78" t="str">
        <f>IF(ISBLANK(Schedule!C412), "", Schedule!C412)</f>
        <v/>
      </c>
      <c r="C395" s="78" t="str">
        <f>IF(ISBLANK(Schedule!D412), "", Schedule!D412)</f>
        <v/>
      </c>
      <c r="D395" s="80"/>
      <c r="E395" s="79" t="str">
        <f>_xlfn.IFNA(IF(ISBLANK(B395),"",VLOOKUP(B395,Elo!$A$2:$C$1048576,MATCH("Current Elo",Elo!$A$1:$D$1,0),FALSE)), "")</f>
        <v/>
      </c>
      <c r="F395" s="79" t="str">
        <f>_xlfn.IFNA(IFERROR(IF(ISBLANK(C395),"",VLOOKUP(C395,Elo!$A$2:$C$1048576,MATCH("Current Elo",Elo!$A$1:$D$1,0),FALSE)), ""), "")</f>
        <v/>
      </c>
      <c r="G395" s="79" t="str">
        <f>_xlfn.IFNA(IF(ISBLANK(B395),"",IF(VLOOKUP(Games!B395,Schedule!$C$2:$G$1048576,MATCH("neutral_site",Schedule!$C$1:$G$1,0),FALSE),0,50)),"")</f>
        <v/>
      </c>
      <c r="H395" s="82"/>
      <c r="I395" s="82"/>
      <c r="J395" s="77" t="str">
        <f>_xlfn.IFNA(IF(ISBLANK(B395), "",ROUND(Calc!O412, 1)), "")</f>
        <v/>
      </c>
      <c r="K395" s="77" t="str">
        <f t="shared" si="50"/>
        <v/>
      </c>
      <c r="L395" s="3" t="e">
        <f t="shared" si="48"/>
        <v>#VALUE!</v>
      </c>
      <c r="M395" s="3" t="e">
        <f t="shared" si="49"/>
        <v>#VALUE!</v>
      </c>
      <c r="N395" s="3" t="str">
        <f t="shared" si="51"/>
        <v/>
      </c>
      <c r="O395" s="3" t="str">
        <f t="shared" si="52"/>
        <v/>
      </c>
      <c r="P395" s="2" t="str">
        <f t="shared" si="53"/>
        <v/>
      </c>
      <c r="Q395" s="2" t="str">
        <f t="shared" si="54"/>
        <v/>
      </c>
      <c r="U395" s="1"/>
      <c r="V395" s="4" t="str">
        <f t="shared" si="55"/>
        <v/>
      </c>
      <c r="Y395" s="117" t="str">
        <f>IF(ISBLANK(W395), "", IF(W395&gt;X395, B395, C395))</f>
        <v/>
      </c>
    </row>
    <row r="396" spans="1:25" x14ac:dyDescent="0.45">
      <c r="A396" s="78">
        <f>Schedule!A413</f>
        <v>0</v>
      </c>
      <c r="B396" s="78" t="str">
        <f>IF(ISBLANK(Schedule!C413), "", Schedule!C413)</f>
        <v/>
      </c>
      <c r="C396" s="78" t="str">
        <f>IF(ISBLANK(Schedule!D413), "", Schedule!D413)</f>
        <v/>
      </c>
      <c r="D396" s="80"/>
      <c r="E396" s="79" t="str">
        <f>_xlfn.IFNA(IF(ISBLANK(B396),"",VLOOKUP(B396,Elo!$A$2:$C$1048576,MATCH("Current Elo",Elo!$A$1:$D$1,0),FALSE)), "")</f>
        <v/>
      </c>
      <c r="F396" s="79" t="str">
        <f>_xlfn.IFNA(IFERROR(IF(ISBLANK(C396),"",VLOOKUP(C396,Elo!$A$2:$C$1048576,MATCH("Current Elo",Elo!$A$1:$D$1,0),FALSE)), ""), "")</f>
        <v/>
      </c>
      <c r="G396" s="79" t="str">
        <f>_xlfn.IFNA(IF(ISBLANK(B396),"",IF(VLOOKUP(Games!B396,Schedule!$C$2:$G$1048576,MATCH("neutral_site",Schedule!$C$1:$G$1,0),FALSE),0,50)),"")</f>
        <v/>
      </c>
      <c r="H396" s="82"/>
      <c r="I396" s="82"/>
      <c r="J396" s="77" t="str">
        <f>_xlfn.IFNA(IF(ISBLANK(B396), "",ROUND(Calc!O413, 1)), "")</f>
        <v/>
      </c>
      <c r="K396" s="77" t="str">
        <f t="shared" si="50"/>
        <v/>
      </c>
      <c r="L396" s="3" t="e">
        <f t="shared" si="48"/>
        <v>#VALUE!</v>
      </c>
      <c r="M396" s="3" t="e">
        <f t="shared" si="49"/>
        <v>#VALUE!</v>
      </c>
      <c r="N396" s="3" t="str">
        <f t="shared" si="51"/>
        <v/>
      </c>
      <c r="O396" s="3" t="str">
        <f t="shared" si="52"/>
        <v/>
      </c>
      <c r="P396" s="2" t="str">
        <f t="shared" si="53"/>
        <v/>
      </c>
      <c r="Q396" s="2" t="str">
        <f t="shared" si="54"/>
        <v/>
      </c>
      <c r="U396" s="1"/>
      <c r="V396" s="4" t="str">
        <f t="shared" si="55"/>
        <v/>
      </c>
      <c r="Y396" s="117" t="str">
        <f>IF(ISBLANK(W396), "", IF(W396&gt;X396, B396, C396))</f>
        <v/>
      </c>
    </row>
    <row r="397" spans="1:25" x14ac:dyDescent="0.45">
      <c r="A397" s="78">
        <f>Schedule!A414</f>
        <v>0</v>
      </c>
      <c r="B397" s="78" t="str">
        <f>IF(ISBLANK(Schedule!C414), "", Schedule!C414)</f>
        <v/>
      </c>
      <c r="C397" s="78" t="str">
        <f>IF(ISBLANK(Schedule!D414), "", Schedule!D414)</f>
        <v/>
      </c>
      <c r="D397" s="80"/>
      <c r="E397" s="79" t="str">
        <f>_xlfn.IFNA(IF(ISBLANK(B397),"",VLOOKUP(B397,Elo!$A$2:$C$1048576,MATCH("Current Elo",Elo!$A$1:$D$1,0),FALSE)), "")</f>
        <v/>
      </c>
      <c r="F397" s="79" t="str">
        <f>_xlfn.IFNA(IFERROR(IF(ISBLANK(C397),"",VLOOKUP(C397,Elo!$A$2:$C$1048576,MATCH("Current Elo",Elo!$A$1:$D$1,0),FALSE)), ""), "")</f>
        <v/>
      </c>
      <c r="G397" s="79" t="str">
        <f>_xlfn.IFNA(IF(ISBLANK(B397),"",IF(VLOOKUP(Games!B397,Schedule!$C$2:$G$1048576,MATCH("neutral_site",Schedule!$C$1:$G$1,0),FALSE),0,50)),"")</f>
        <v/>
      </c>
      <c r="H397" s="82"/>
      <c r="I397" s="82"/>
      <c r="J397" s="77" t="str">
        <f>_xlfn.IFNA(IF(ISBLANK(B397), "",ROUND(Calc!O414, 1)), "")</f>
        <v/>
      </c>
      <c r="K397" s="77" t="str">
        <f t="shared" si="50"/>
        <v/>
      </c>
      <c r="L397" s="3" t="e">
        <f t="shared" si="48"/>
        <v>#VALUE!</v>
      </c>
      <c r="M397" s="3" t="e">
        <f t="shared" si="49"/>
        <v>#VALUE!</v>
      </c>
      <c r="N397" s="3" t="str">
        <f t="shared" si="51"/>
        <v/>
      </c>
      <c r="O397" s="3" t="str">
        <f t="shared" si="52"/>
        <v/>
      </c>
      <c r="P397" s="2" t="str">
        <f t="shared" si="53"/>
        <v/>
      </c>
      <c r="Q397" s="2" t="str">
        <f t="shared" si="54"/>
        <v/>
      </c>
      <c r="U397" s="1"/>
      <c r="V397" s="4" t="str">
        <f t="shared" si="55"/>
        <v/>
      </c>
      <c r="Y397" s="117" t="str">
        <f>IF(ISBLANK(W397), "", IF(W397&gt;X397, B397, C397))</f>
        <v/>
      </c>
    </row>
    <row r="398" spans="1:25" x14ac:dyDescent="0.45">
      <c r="A398" s="78">
        <f>Schedule!A415</f>
        <v>0</v>
      </c>
      <c r="B398" s="78" t="str">
        <f>IF(ISBLANK(Schedule!C415), "", Schedule!C415)</f>
        <v/>
      </c>
      <c r="C398" s="78" t="str">
        <f>IF(ISBLANK(Schedule!D415), "", Schedule!D415)</f>
        <v/>
      </c>
      <c r="D398" s="80"/>
      <c r="E398" s="79" t="str">
        <f>_xlfn.IFNA(IF(ISBLANK(B398),"",VLOOKUP(B398,Elo!$A$2:$C$1048576,MATCH("Current Elo",Elo!$A$1:$D$1,0),FALSE)), "")</f>
        <v/>
      </c>
      <c r="F398" s="79" t="str">
        <f>_xlfn.IFNA(IFERROR(IF(ISBLANK(C398),"",VLOOKUP(C398,Elo!$A$2:$C$1048576,MATCH("Current Elo",Elo!$A$1:$D$1,0),FALSE)), ""), "")</f>
        <v/>
      </c>
      <c r="G398" s="79" t="str">
        <f>_xlfn.IFNA(IF(ISBLANK(B398),"",IF(VLOOKUP(Games!B398,Schedule!$C$2:$G$1048576,MATCH("neutral_site",Schedule!$C$1:$G$1,0),FALSE),0,50)),"")</f>
        <v/>
      </c>
      <c r="H398" s="82"/>
      <c r="I398" s="82"/>
      <c r="J398" s="77" t="str">
        <f>_xlfn.IFNA(IF(ISBLANK(B398), "",ROUND(Calc!O415, 1)), "")</f>
        <v/>
      </c>
      <c r="K398" s="77" t="str">
        <f t="shared" si="50"/>
        <v/>
      </c>
      <c r="L398" s="3" t="e">
        <f t="shared" si="48"/>
        <v>#VALUE!</v>
      </c>
      <c r="M398" s="3" t="e">
        <f t="shared" si="49"/>
        <v>#VALUE!</v>
      </c>
      <c r="N398" s="3" t="str">
        <f t="shared" si="51"/>
        <v/>
      </c>
      <c r="O398" s="3" t="str">
        <f t="shared" si="52"/>
        <v/>
      </c>
      <c r="P398" s="2" t="str">
        <f t="shared" si="53"/>
        <v/>
      </c>
      <c r="Q398" s="2" t="str">
        <f t="shared" si="54"/>
        <v/>
      </c>
      <c r="U398" s="1"/>
      <c r="V398" s="4" t="str">
        <f t="shared" si="55"/>
        <v/>
      </c>
      <c r="Y398" s="117" t="str">
        <f>IF(ISBLANK(W398), "", IF(W398&gt;X398, B398, C398))</f>
        <v/>
      </c>
    </row>
    <row r="399" spans="1:25" x14ac:dyDescent="0.45">
      <c r="A399" s="78">
        <f>Schedule!A416</f>
        <v>0</v>
      </c>
      <c r="B399" s="78" t="str">
        <f>IF(ISBLANK(Schedule!C416), "", Schedule!C416)</f>
        <v/>
      </c>
      <c r="C399" s="78" t="str">
        <f>IF(ISBLANK(Schedule!D416), "", Schedule!D416)</f>
        <v/>
      </c>
      <c r="D399" s="80"/>
      <c r="E399" s="79" t="str">
        <f>_xlfn.IFNA(IF(ISBLANK(B399),"",VLOOKUP(B399,Elo!$A$2:$C$1048576,MATCH("Current Elo",Elo!$A$1:$D$1,0),FALSE)), "")</f>
        <v/>
      </c>
      <c r="F399" s="79" t="str">
        <f>_xlfn.IFNA(IFERROR(IF(ISBLANK(C399),"",VLOOKUP(C399,Elo!$A$2:$C$1048576,MATCH("Current Elo",Elo!$A$1:$D$1,0),FALSE)), ""), "")</f>
        <v/>
      </c>
      <c r="G399" s="79" t="str">
        <f>_xlfn.IFNA(IF(ISBLANK(B399),"",IF(VLOOKUP(Games!B399,Schedule!$C$2:$G$1048576,MATCH("neutral_site",Schedule!$C$1:$G$1,0),FALSE),0,50)),"")</f>
        <v/>
      </c>
      <c r="H399" s="82"/>
      <c r="I399" s="82"/>
      <c r="J399" s="77" t="str">
        <f>_xlfn.IFNA(IF(ISBLANK(B399), "",ROUND(Calc!O416, 1)), "")</f>
        <v/>
      </c>
      <c r="K399" s="77" t="str">
        <f t="shared" si="50"/>
        <v/>
      </c>
      <c r="L399" s="3" t="e">
        <f t="shared" si="48"/>
        <v>#VALUE!</v>
      </c>
      <c r="M399" s="3" t="e">
        <f t="shared" si="49"/>
        <v>#VALUE!</v>
      </c>
      <c r="N399" s="3" t="str">
        <f t="shared" si="51"/>
        <v/>
      </c>
      <c r="O399" s="3" t="str">
        <f t="shared" si="52"/>
        <v/>
      </c>
      <c r="P399" s="2" t="str">
        <f t="shared" si="53"/>
        <v/>
      </c>
      <c r="Q399" s="2" t="str">
        <f t="shared" si="54"/>
        <v/>
      </c>
      <c r="U399" s="1"/>
      <c r="V399" s="4" t="str">
        <f t="shared" si="55"/>
        <v/>
      </c>
      <c r="Y399" s="117" t="str">
        <f>IF(ISBLANK(W399), "", IF(W399&gt;X399, B399, C399))</f>
        <v/>
      </c>
    </row>
    <row r="400" spans="1:25" x14ac:dyDescent="0.45">
      <c r="A400" s="78">
        <f>Schedule!A417</f>
        <v>0</v>
      </c>
      <c r="B400" s="78" t="str">
        <f>IF(ISBLANK(Schedule!C417), "", Schedule!C417)</f>
        <v/>
      </c>
      <c r="C400" s="78" t="str">
        <f>IF(ISBLANK(Schedule!D417), "", Schedule!D417)</f>
        <v/>
      </c>
      <c r="D400" s="80"/>
      <c r="E400" s="79" t="str">
        <f>_xlfn.IFNA(IF(ISBLANK(B400),"",VLOOKUP(B400,Elo!$A$2:$C$1048576,MATCH("Current Elo",Elo!$A$1:$D$1,0),FALSE)), "")</f>
        <v/>
      </c>
      <c r="F400" s="79" t="str">
        <f>_xlfn.IFNA(IFERROR(IF(ISBLANK(C400),"",VLOOKUP(C400,Elo!$A$2:$C$1048576,MATCH("Current Elo",Elo!$A$1:$D$1,0),FALSE)), ""), "")</f>
        <v/>
      </c>
      <c r="G400" s="79" t="str">
        <f>_xlfn.IFNA(IF(ISBLANK(B400),"",IF(VLOOKUP(Games!B400,Schedule!$C$2:$G$1048576,MATCH("neutral_site",Schedule!$C$1:$G$1,0),FALSE),0,50)),"")</f>
        <v/>
      </c>
      <c r="H400" s="82"/>
      <c r="I400" s="82"/>
      <c r="J400" s="77" t="str">
        <f>_xlfn.IFNA(IF(ISBLANK(B400), "",ROUND(Calc!O417, 1)), "")</f>
        <v/>
      </c>
      <c r="K400" s="77" t="str">
        <f t="shared" si="50"/>
        <v/>
      </c>
      <c r="L400" s="3" t="e">
        <f t="shared" si="48"/>
        <v>#VALUE!</v>
      </c>
      <c r="M400" s="3" t="e">
        <f t="shared" si="49"/>
        <v>#VALUE!</v>
      </c>
      <c r="N400" s="3" t="str">
        <f t="shared" si="51"/>
        <v/>
      </c>
      <c r="O400" s="3" t="str">
        <f t="shared" si="52"/>
        <v/>
      </c>
      <c r="P400" s="2" t="str">
        <f t="shared" si="53"/>
        <v/>
      </c>
      <c r="Q400" s="2" t="str">
        <f t="shared" si="54"/>
        <v/>
      </c>
      <c r="U400" s="1"/>
      <c r="V400" s="4" t="str">
        <f t="shared" si="55"/>
        <v/>
      </c>
      <c r="Y400" s="117" t="str">
        <f>IF(ISBLANK(W400), "", IF(W400&gt;X400, B400, C400))</f>
        <v/>
      </c>
    </row>
    <row r="401" spans="1:25" x14ac:dyDescent="0.45">
      <c r="A401" s="78">
        <f>Schedule!A418</f>
        <v>0</v>
      </c>
      <c r="B401" s="78" t="str">
        <f>IF(ISBLANK(Schedule!C418), "", Schedule!C418)</f>
        <v/>
      </c>
      <c r="C401" s="78" t="str">
        <f>IF(ISBLANK(Schedule!D418), "", Schedule!D418)</f>
        <v/>
      </c>
      <c r="D401" s="80"/>
      <c r="E401" s="79" t="str">
        <f>_xlfn.IFNA(IF(ISBLANK(B401),"",VLOOKUP(B401,Elo!$A$2:$C$1048576,MATCH("Current Elo",Elo!$A$1:$D$1,0),FALSE)), "")</f>
        <v/>
      </c>
      <c r="F401" s="79" t="str">
        <f>_xlfn.IFNA(IFERROR(IF(ISBLANK(C401),"",VLOOKUP(C401,Elo!$A$2:$C$1048576,MATCH("Current Elo",Elo!$A$1:$D$1,0),FALSE)), ""), "")</f>
        <v/>
      </c>
      <c r="G401" s="79" t="str">
        <f>_xlfn.IFNA(IF(ISBLANK(B401),"",IF(VLOOKUP(Games!B401,Schedule!$C$2:$G$1048576,MATCH("neutral_site",Schedule!$C$1:$G$1,0),FALSE),0,50)),"")</f>
        <v/>
      </c>
      <c r="H401" s="82"/>
      <c r="I401" s="82"/>
      <c r="J401" s="77" t="str">
        <f>_xlfn.IFNA(IF(ISBLANK(B401), "",ROUND(Calc!O418, 1)), "")</f>
        <v/>
      </c>
      <c r="K401" s="77" t="str">
        <f t="shared" si="50"/>
        <v/>
      </c>
      <c r="L401" s="3" t="e">
        <f t="shared" si="48"/>
        <v>#VALUE!</v>
      </c>
      <c r="M401" s="3" t="e">
        <f t="shared" si="49"/>
        <v>#VALUE!</v>
      </c>
      <c r="N401" s="3" t="str">
        <f t="shared" si="51"/>
        <v/>
      </c>
      <c r="O401" s="3" t="str">
        <f t="shared" si="52"/>
        <v/>
      </c>
      <c r="P401" s="2" t="str">
        <f t="shared" si="53"/>
        <v/>
      </c>
      <c r="Q401" s="2" t="str">
        <f t="shared" si="54"/>
        <v/>
      </c>
      <c r="U401" s="1"/>
      <c r="V401" s="4" t="str">
        <f t="shared" si="55"/>
        <v/>
      </c>
      <c r="Y401" s="117" t="str">
        <f>IF(ISBLANK(W401), "", IF(W401&gt;X401, B401, C401))</f>
        <v/>
      </c>
    </row>
    <row r="402" spans="1:25" x14ac:dyDescent="0.45">
      <c r="A402" s="78">
        <f>Schedule!A419</f>
        <v>0</v>
      </c>
      <c r="B402" s="78" t="str">
        <f>IF(ISBLANK(Schedule!C419), "", Schedule!C419)</f>
        <v/>
      </c>
      <c r="C402" s="78" t="str">
        <f>IF(ISBLANK(Schedule!D419), "", Schedule!D419)</f>
        <v/>
      </c>
      <c r="D402" s="80"/>
      <c r="E402" s="79" t="str">
        <f>_xlfn.IFNA(IF(ISBLANK(B402),"",VLOOKUP(B402,Elo!$A$2:$C$1048576,MATCH("Current Elo",Elo!$A$1:$D$1,0),FALSE)), "")</f>
        <v/>
      </c>
      <c r="F402" s="79" t="str">
        <f>_xlfn.IFNA(IFERROR(IF(ISBLANK(C402),"",VLOOKUP(C402,Elo!$A$2:$C$1048576,MATCH("Current Elo",Elo!$A$1:$D$1,0),FALSE)), ""), "")</f>
        <v/>
      </c>
      <c r="G402" s="79" t="str">
        <f>_xlfn.IFNA(IF(ISBLANK(B402),"",IF(VLOOKUP(Games!B402,Schedule!$C$2:$G$1048576,MATCH("neutral_site",Schedule!$C$1:$G$1,0),FALSE),0,50)),"")</f>
        <v/>
      </c>
      <c r="H402" s="82"/>
      <c r="I402" s="82"/>
      <c r="J402" s="77" t="str">
        <f>_xlfn.IFNA(IF(ISBLANK(B402), "",ROUND(Calc!O419, 1)), "")</f>
        <v/>
      </c>
      <c r="K402" s="77" t="str">
        <f t="shared" si="50"/>
        <v/>
      </c>
      <c r="L402" s="3" t="e">
        <f t="shared" si="48"/>
        <v>#VALUE!</v>
      </c>
      <c r="M402" s="3" t="e">
        <f t="shared" si="49"/>
        <v>#VALUE!</v>
      </c>
      <c r="N402" s="3" t="str">
        <f t="shared" si="51"/>
        <v/>
      </c>
      <c r="O402" s="3" t="str">
        <f t="shared" si="52"/>
        <v/>
      </c>
      <c r="P402" s="2" t="str">
        <f t="shared" si="53"/>
        <v/>
      </c>
      <c r="Q402" s="2" t="str">
        <f t="shared" si="54"/>
        <v/>
      </c>
      <c r="U402" s="1"/>
      <c r="V402" s="4" t="str">
        <f t="shared" si="55"/>
        <v/>
      </c>
      <c r="Y402" s="117" t="str">
        <f>IF(ISBLANK(W402), "", IF(W402&gt;X402, B402, C402))</f>
        <v/>
      </c>
    </row>
    <row r="403" spans="1:25" x14ac:dyDescent="0.45">
      <c r="A403" s="78">
        <f>Schedule!A420</f>
        <v>0</v>
      </c>
      <c r="B403" s="78" t="str">
        <f>IF(ISBLANK(Schedule!C420), "", Schedule!C420)</f>
        <v/>
      </c>
      <c r="C403" s="78" t="str">
        <f>IF(ISBLANK(Schedule!D420), "", Schedule!D420)</f>
        <v/>
      </c>
      <c r="D403" s="80"/>
      <c r="E403" s="79" t="str">
        <f>_xlfn.IFNA(IF(ISBLANK(B403),"",VLOOKUP(B403,Elo!$A$2:$C$1048576,MATCH("Current Elo",Elo!$A$1:$D$1,0),FALSE)), "")</f>
        <v/>
      </c>
      <c r="F403" s="79" t="str">
        <f>_xlfn.IFNA(IFERROR(IF(ISBLANK(C403),"",VLOOKUP(C403,Elo!$A$2:$C$1048576,MATCH("Current Elo",Elo!$A$1:$D$1,0),FALSE)), ""), "")</f>
        <v/>
      </c>
      <c r="G403" s="79" t="str">
        <f>_xlfn.IFNA(IF(ISBLANK(B403),"",IF(VLOOKUP(Games!B403,Schedule!$C$2:$G$1048576,MATCH("neutral_site",Schedule!$C$1:$G$1,0),FALSE),0,50)),"")</f>
        <v/>
      </c>
      <c r="H403" s="82"/>
      <c r="I403" s="82"/>
      <c r="J403" s="77" t="str">
        <f>_xlfn.IFNA(IF(ISBLANK(B403), "",ROUND(Calc!O420, 1)), "")</f>
        <v/>
      </c>
      <c r="K403" s="77" t="str">
        <f t="shared" si="50"/>
        <v/>
      </c>
      <c r="L403" s="3" t="e">
        <f t="shared" si="48"/>
        <v>#VALUE!</v>
      </c>
      <c r="M403" s="3" t="e">
        <f t="shared" si="49"/>
        <v>#VALUE!</v>
      </c>
      <c r="N403" s="3" t="str">
        <f t="shared" si="51"/>
        <v/>
      </c>
      <c r="O403" s="3" t="str">
        <f t="shared" si="52"/>
        <v/>
      </c>
      <c r="P403" s="2" t="str">
        <f t="shared" si="53"/>
        <v/>
      </c>
      <c r="Q403" s="2" t="str">
        <f t="shared" si="54"/>
        <v/>
      </c>
      <c r="U403" s="1"/>
      <c r="V403" s="4" t="str">
        <f t="shared" si="55"/>
        <v/>
      </c>
      <c r="Y403" s="117" t="str">
        <f>IF(ISBLANK(W403), "", IF(W403&gt;X403, B403, C403))</f>
        <v/>
      </c>
    </row>
    <row r="404" spans="1:25" x14ac:dyDescent="0.45">
      <c r="A404" s="78">
        <f>Schedule!A421</f>
        <v>0</v>
      </c>
      <c r="B404" s="78" t="str">
        <f>IF(ISBLANK(Schedule!C421), "", Schedule!C421)</f>
        <v/>
      </c>
      <c r="C404" s="78" t="str">
        <f>IF(ISBLANK(Schedule!D421), "", Schedule!D421)</f>
        <v/>
      </c>
      <c r="D404" s="80"/>
      <c r="E404" s="79" t="str">
        <f>_xlfn.IFNA(IF(ISBLANK(B404),"",VLOOKUP(B404,Elo!$A$2:$C$1048576,MATCH("Current Elo",Elo!$A$1:$D$1,0),FALSE)), "")</f>
        <v/>
      </c>
      <c r="F404" s="79" t="str">
        <f>_xlfn.IFNA(IFERROR(IF(ISBLANK(C404),"",VLOOKUP(C404,Elo!$A$2:$C$1048576,MATCH("Current Elo",Elo!$A$1:$D$1,0),FALSE)), ""), "")</f>
        <v/>
      </c>
      <c r="G404" s="79" t="str">
        <f>_xlfn.IFNA(IF(ISBLANK(B404),"",IF(VLOOKUP(Games!B404,Schedule!$C$2:$G$1048576,MATCH("neutral_site",Schedule!$C$1:$G$1,0),FALSE),0,50)),"")</f>
        <v/>
      </c>
      <c r="H404" s="82"/>
      <c r="I404" s="82"/>
      <c r="J404" s="77" t="str">
        <f>_xlfn.IFNA(IF(ISBLANK(B404), "",ROUND(Calc!O421, 1)), "")</f>
        <v/>
      </c>
      <c r="K404" s="77" t="str">
        <f t="shared" si="50"/>
        <v/>
      </c>
      <c r="L404" s="3" t="e">
        <f t="shared" si="48"/>
        <v>#VALUE!</v>
      </c>
      <c r="M404" s="3" t="e">
        <f t="shared" si="49"/>
        <v>#VALUE!</v>
      </c>
      <c r="N404" s="3" t="str">
        <f t="shared" si="51"/>
        <v/>
      </c>
      <c r="O404" s="3" t="str">
        <f t="shared" si="52"/>
        <v/>
      </c>
      <c r="P404" s="2" t="str">
        <f t="shared" si="53"/>
        <v/>
      </c>
      <c r="Q404" s="2" t="str">
        <f t="shared" si="54"/>
        <v/>
      </c>
      <c r="U404" s="1"/>
      <c r="V404" s="4" t="str">
        <f t="shared" si="55"/>
        <v/>
      </c>
      <c r="Y404" s="117" t="str">
        <f>IF(ISBLANK(W404), "", IF(W404&gt;X404, B404, C404))</f>
        <v/>
      </c>
    </row>
    <row r="405" spans="1:25" x14ac:dyDescent="0.45">
      <c r="A405" s="78">
        <f>Schedule!A422</f>
        <v>0</v>
      </c>
      <c r="B405" s="78" t="str">
        <f>IF(ISBLANK(Schedule!C422), "", Schedule!C422)</f>
        <v/>
      </c>
      <c r="C405" s="78" t="str">
        <f>IF(ISBLANK(Schedule!D422), "", Schedule!D422)</f>
        <v/>
      </c>
      <c r="D405" s="80"/>
      <c r="E405" s="79" t="str">
        <f>_xlfn.IFNA(IF(ISBLANK(B405),"",VLOOKUP(B405,Elo!$A$2:$C$1048576,MATCH("Current Elo",Elo!$A$1:$D$1,0),FALSE)), "")</f>
        <v/>
      </c>
      <c r="F405" s="79" t="str">
        <f>_xlfn.IFNA(IFERROR(IF(ISBLANK(C405),"",VLOOKUP(C405,Elo!$A$2:$C$1048576,MATCH("Current Elo",Elo!$A$1:$D$1,0),FALSE)), ""), "")</f>
        <v/>
      </c>
      <c r="G405" s="79" t="str">
        <f>_xlfn.IFNA(IF(ISBLANK(B405),"",IF(VLOOKUP(Games!B405,Schedule!$C$2:$G$1048576,MATCH("neutral_site",Schedule!$C$1:$G$1,0),FALSE),0,50)),"")</f>
        <v/>
      </c>
      <c r="H405" s="82"/>
      <c r="I405" s="82"/>
      <c r="J405" s="77" t="str">
        <f>_xlfn.IFNA(IF(ISBLANK(B405), "",ROUND(Calc!O422, 1)), "")</f>
        <v/>
      </c>
      <c r="K405" s="77" t="str">
        <f t="shared" si="50"/>
        <v/>
      </c>
      <c r="L405" s="3" t="e">
        <f t="shared" si="48"/>
        <v>#VALUE!</v>
      </c>
      <c r="M405" s="3" t="e">
        <f t="shared" si="49"/>
        <v>#VALUE!</v>
      </c>
      <c r="N405" s="3" t="str">
        <f t="shared" si="51"/>
        <v/>
      </c>
      <c r="O405" s="3" t="str">
        <f t="shared" si="52"/>
        <v/>
      </c>
      <c r="P405" s="2" t="str">
        <f t="shared" si="53"/>
        <v/>
      </c>
      <c r="Q405" s="2" t="str">
        <f t="shared" si="54"/>
        <v/>
      </c>
      <c r="U405" s="1"/>
      <c r="V405" s="4" t="str">
        <f t="shared" si="55"/>
        <v/>
      </c>
      <c r="Y405" s="117" t="str">
        <f>IF(ISBLANK(W405), "", IF(W405&gt;X405, B405, C405))</f>
        <v/>
      </c>
    </row>
    <row r="406" spans="1:25" x14ac:dyDescent="0.45">
      <c r="A406" s="78">
        <f>Schedule!A423</f>
        <v>0</v>
      </c>
      <c r="B406" s="78" t="str">
        <f>IF(ISBLANK(Schedule!C423), "", Schedule!C423)</f>
        <v/>
      </c>
      <c r="C406" s="78" t="str">
        <f>IF(ISBLANK(Schedule!D423), "", Schedule!D423)</f>
        <v/>
      </c>
      <c r="D406" s="80"/>
      <c r="E406" s="79" t="str">
        <f>_xlfn.IFNA(IF(ISBLANK(B406),"",VLOOKUP(B406,Elo!$A$2:$C$1048576,MATCH("Current Elo",Elo!$A$1:$D$1,0),FALSE)), "")</f>
        <v/>
      </c>
      <c r="F406" s="79" t="str">
        <f>_xlfn.IFNA(IFERROR(IF(ISBLANK(C406),"",VLOOKUP(C406,Elo!$A$2:$C$1048576,MATCH("Current Elo",Elo!$A$1:$D$1,0),FALSE)), ""), "")</f>
        <v/>
      </c>
      <c r="G406" s="79" t="str">
        <f>_xlfn.IFNA(IF(ISBLANK(B406),"",IF(VLOOKUP(Games!B406,Schedule!$C$2:$G$1048576,MATCH("neutral_site",Schedule!$C$1:$G$1,0),FALSE),0,50)),"")</f>
        <v/>
      </c>
      <c r="H406" s="82"/>
      <c r="I406" s="82"/>
      <c r="J406" s="77" t="str">
        <f>_xlfn.IFNA(IF(ISBLANK(B406), "",ROUND(Calc!O423, 1)), "")</f>
        <v/>
      </c>
      <c r="K406" s="77" t="str">
        <f t="shared" si="50"/>
        <v/>
      </c>
      <c r="L406" s="3" t="e">
        <f t="shared" si="48"/>
        <v>#VALUE!</v>
      </c>
      <c r="M406" s="3" t="e">
        <f t="shared" si="49"/>
        <v>#VALUE!</v>
      </c>
      <c r="N406" s="3" t="str">
        <f t="shared" si="51"/>
        <v/>
      </c>
      <c r="O406" s="3" t="str">
        <f t="shared" si="52"/>
        <v/>
      </c>
      <c r="P406" s="2" t="str">
        <f t="shared" si="53"/>
        <v/>
      </c>
      <c r="Q406" s="2" t="str">
        <f t="shared" si="54"/>
        <v/>
      </c>
      <c r="U406" s="1"/>
      <c r="V406" s="4" t="str">
        <f t="shared" si="55"/>
        <v/>
      </c>
      <c r="Y406" s="117" t="str">
        <f>IF(ISBLANK(W406), "", IF(W406&gt;X406, B406, C406))</f>
        <v/>
      </c>
    </row>
    <row r="407" spans="1:25" x14ac:dyDescent="0.45">
      <c r="A407" s="78">
        <f>Schedule!A424</f>
        <v>0</v>
      </c>
      <c r="B407" s="78" t="str">
        <f>IF(ISBLANK(Schedule!C424), "", Schedule!C424)</f>
        <v/>
      </c>
      <c r="C407" s="78" t="str">
        <f>IF(ISBLANK(Schedule!D424), "", Schedule!D424)</f>
        <v/>
      </c>
      <c r="D407" s="80"/>
      <c r="E407" s="79" t="str">
        <f>_xlfn.IFNA(IF(ISBLANK(B407),"",VLOOKUP(B407,Elo!$A$2:$C$1048576,MATCH("Current Elo",Elo!$A$1:$D$1,0),FALSE)), "")</f>
        <v/>
      </c>
      <c r="F407" s="79" t="str">
        <f>_xlfn.IFNA(IFERROR(IF(ISBLANK(C407),"",VLOOKUP(C407,Elo!$A$2:$C$1048576,MATCH("Current Elo",Elo!$A$1:$D$1,0),FALSE)), ""), "")</f>
        <v/>
      </c>
      <c r="G407" s="79" t="str">
        <f>_xlfn.IFNA(IF(ISBLANK(B407),"",IF(VLOOKUP(Games!B407,Schedule!$C$2:$G$1048576,MATCH("neutral_site",Schedule!$C$1:$G$1,0),FALSE),0,50)),"")</f>
        <v/>
      </c>
      <c r="H407" s="82"/>
      <c r="I407" s="82"/>
      <c r="J407" s="77" t="str">
        <f>_xlfn.IFNA(IF(ISBLANK(B407), "",ROUND(Calc!O424, 1)), "")</f>
        <v/>
      </c>
      <c r="K407" s="77" t="str">
        <f t="shared" si="50"/>
        <v/>
      </c>
      <c r="L407" s="3" t="e">
        <f t="shared" si="48"/>
        <v>#VALUE!</v>
      </c>
      <c r="M407" s="3" t="e">
        <f t="shared" si="49"/>
        <v>#VALUE!</v>
      </c>
      <c r="N407" s="3" t="str">
        <f t="shared" si="51"/>
        <v/>
      </c>
      <c r="O407" s="3" t="str">
        <f t="shared" si="52"/>
        <v/>
      </c>
      <c r="P407" s="2" t="str">
        <f t="shared" si="53"/>
        <v/>
      </c>
      <c r="Q407" s="2" t="str">
        <f t="shared" si="54"/>
        <v/>
      </c>
      <c r="U407" s="1"/>
      <c r="V407" s="4" t="str">
        <f t="shared" si="55"/>
        <v/>
      </c>
      <c r="Y407" s="117" t="str">
        <f>IF(ISBLANK(W407), "", IF(W407&gt;X407, B407, C407))</f>
        <v/>
      </c>
    </row>
    <row r="408" spans="1:25" x14ac:dyDescent="0.45">
      <c r="A408" s="78">
        <f>Schedule!A425</f>
        <v>0</v>
      </c>
      <c r="B408" s="78" t="str">
        <f>IF(ISBLANK(Schedule!C425), "", Schedule!C425)</f>
        <v/>
      </c>
      <c r="C408" s="78" t="str">
        <f>IF(ISBLANK(Schedule!D425), "", Schedule!D425)</f>
        <v/>
      </c>
      <c r="D408" s="80"/>
      <c r="E408" s="79" t="str">
        <f>_xlfn.IFNA(IF(ISBLANK(B408),"",VLOOKUP(B408,Elo!$A$2:$C$1048576,MATCH("Current Elo",Elo!$A$1:$D$1,0),FALSE)), "")</f>
        <v/>
      </c>
      <c r="F408" s="79" t="str">
        <f>_xlfn.IFNA(IFERROR(IF(ISBLANK(C408),"",VLOOKUP(C408,Elo!$A$2:$C$1048576,MATCH("Current Elo",Elo!$A$1:$D$1,0),FALSE)), ""), "")</f>
        <v/>
      </c>
      <c r="G408" s="79" t="str">
        <f>_xlfn.IFNA(IF(ISBLANK(B408),"",IF(VLOOKUP(Games!B408,Schedule!$C$2:$G$1048576,MATCH("neutral_site",Schedule!$C$1:$G$1,0),FALSE),0,50)),"")</f>
        <v/>
      </c>
      <c r="H408" s="82"/>
      <c r="I408" s="82"/>
      <c r="J408" s="77" t="str">
        <f>_xlfn.IFNA(IF(ISBLANK(B408), "",ROUND(Calc!O425, 1)), "")</f>
        <v/>
      </c>
      <c r="K408" s="77" t="str">
        <f t="shared" si="50"/>
        <v/>
      </c>
      <c r="L408" s="3" t="e">
        <f t="shared" si="48"/>
        <v>#VALUE!</v>
      </c>
      <c r="M408" s="3" t="e">
        <f t="shared" si="49"/>
        <v>#VALUE!</v>
      </c>
      <c r="N408" s="3" t="str">
        <f t="shared" si="51"/>
        <v/>
      </c>
      <c r="O408" s="3" t="str">
        <f t="shared" si="52"/>
        <v/>
      </c>
      <c r="P408" s="2" t="str">
        <f t="shared" si="53"/>
        <v/>
      </c>
      <c r="Q408" s="2" t="str">
        <f t="shared" si="54"/>
        <v/>
      </c>
      <c r="U408" s="1"/>
      <c r="V408" s="4" t="str">
        <f t="shared" si="55"/>
        <v/>
      </c>
      <c r="Y408" s="117" t="str">
        <f>IF(ISBLANK(W408), "", IF(W408&gt;X408, B408, C408))</f>
        <v/>
      </c>
    </row>
    <row r="409" spans="1:25" x14ac:dyDescent="0.45">
      <c r="A409" s="78">
        <f>Schedule!A426</f>
        <v>0</v>
      </c>
      <c r="B409" s="78" t="str">
        <f>IF(ISBLANK(Schedule!C426), "", Schedule!C426)</f>
        <v/>
      </c>
      <c r="C409" s="78" t="str">
        <f>IF(ISBLANK(Schedule!D426), "", Schedule!D426)</f>
        <v/>
      </c>
      <c r="D409" s="80"/>
      <c r="E409" s="79" t="str">
        <f>_xlfn.IFNA(IF(ISBLANK(B409),"",VLOOKUP(B409,Elo!$A$2:$C$1048576,MATCH("Current Elo",Elo!$A$1:$D$1,0),FALSE)), "")</f>
        <v/>
      </c>
      <c r="F409" s="79" t="str">
        <f>_xlfn.IFNA(IFERROR(IF(ISBLANK(C409),"",VLOOKUP(C409,Elo!$A$2:$C$1048576,MATCH("Current Elo",Elo!$A$1:$D$1,0),FALSE)), ""), "")</f>
        <v/>
      </c>
      <c r="G409" s="79" t="str">
        <f>_xlfn.IFNA(IF(ISBLANK(B409),"",IF(VLOOKUP(Games!B409,Schedule!$C$2:$G$1048576,MATCH("neutral_site",Schedule!$C$1:$G$1,0),FALSE),0,50)),"")</f>
        <v/>
      </c>
      <c r="H409" s="82"/>
      <c r="I409" s="82"/>
      <c r="J409" s="77" t="str">
        <f>_xlfn.IFNA(IF(ISBLANK(B409), "",ROUND(Calc!O426, 1)), "")</f>
        <v/>
      </c>
      <c r="K409" s="77" t="str">
        <f t="shared" si="50"/>
        <v/>
      </c>
      <c r="L409" s="3" t="e">
        <f t="shared" si="48"/>
        <v>#VALUE!</v>
      </c>
      <c r="M409" s="3" t="e">
        <f t="shared" si="49"/>
        <v>#VALUE!</v>
      </c>
      <c r="N409" s="3" t="str">
        <f t="shared" si="51"/>
        <v/>
      </c>
      <c r="O409" s="3" t="str">
        <f t="shared" si="52"/>
        <v/>
      </c>
      <c r="P409" s="2" t="str">
        <f t="shared" si="53"/>
        <v/>
      </c>
      <c r="Q409" s="2" t="str">
        <f t="shared" si="54"/>
        <v/>
      </c>
      <c r="U409" s="1"/>
      <c r="V409" s="4" t="str">
        <f t="shared" si="55"/>
        <v/>
      </c>
      <c r="Y409" s="117" t="str">
        <f>IF(ISBLANK(W409), "", IF(W409&gt;X409, B409, C409))</f>
        <v/>
      </c>
    </row>
    <row r="410" spans="1:25" x14ac:dyDescent="0.45">
      <c r="A410" s="78">
        <f>Schedule!A427</f>
        <v>0</v>
      </c>
      <c r="B410" s="78" t="str">
        <f>IF(ISBLANK(Schedule!C427), "", Schedule!C427)</f>
        <v/>
      </c>
      <c r="C410" s="78" t="str">
        <f>IF(ISBLANK(Schedule!D427), "", Schedule!D427)</f>
        <v/>
      </c>
      <c r="D410" s="80"/>
      <c r="E410" s="79" t="str">
        <f>_xlfn.IFNA(IF(ISBLANK(B410),"",VLOOKUP(B410,Elo!$A$2:$C$1048576,MATCH("Current Elo",Elo!$A$1:$D$1,0),FALSE)), "")</f>
        <v/>
      </c>
      <c r="F410" s="79" t="str">
        <f>_xlfn.IFNA(IFERROR(IF(ISBLANK(C410),"",VLOOKUP(C410,Elo!$A$2:$C$1048576,MATCH("Current Elo",Elo!$A$1:$D$1,0),FALSE)), ""), "")</f>
        <v/>
      </c>
      <c r="G410" s="79" t="str">
        <f>_xlfn.IFNA(IF(ISBLANK(B410),"",IF(VLOOKUP(Games!B410,Schedule!$C$2:$G$1048576,MATCH("neutral_site",Schedule!$C$1:$G$1,0),FALSE),0,50)),"")</f>
        <v/>
      </c>
      <c r="H410" s="82"/>
      <c r="I410" s="82"/>
      <c r="J410" s="77" t="str">
        <f>_xlfn.IFNA(IF(ISBLANK(B410), "",ROUND(Calc!O427, 1)), "")</f>
        <v/>
      </c>
      <c r="K410" s="77" t="str">
        <f t="shared" si="50"/>
        <v/>
      </c>
      <c r="L410" s="3" t="e">
        <f t="shared" si="48"/>
        <v>#VALUE!</v>
      </c>
      <c r="M410" s="3" t="e">
        <f t="shared" si="49"/>
        <v>#VALUE!</v>
      </c>
      <c r="N410" s="3" t="str">
        <f t="shared" si="51"/>
        <v/>
      </c>
      <c r="O410" s="3" t="str">
        <f t="shared" si="52"/>
        <v/>
      </c>
      <c r="P410" s="2" t="str">
        <f t="shared" si="53"/>
        <v/>
      </c>
      <c r="Q410" s="2" t="str">
        <f t="shared" si="54"/>
        <v/>
      </c>
      <c r="U410" s="1"/>
      <c r="V410" s="4" t="str">
        <f t="shared" si="55"/>
        <v/>
      </c>
      <c r="Y410" s="117" t="str">
        <f>IF(ISBLANK(W410), "", IF(W410&gt;X410, B410, C410))</f>
        <v/>
      </c>
    </row>
    <row r="411" spans="1:25" x14ac:dyDescent="0.45">
      <c r="A411" s="78">
        <f>Schedule!A428</f>
        <v>0</v>
      </c>
      <c r="B411" s="78" t="str">
        <f>IF(ISBLANK(Schedule!C428), "", Schedule!C428)</f>
        <v/>
      </c>
      <c r="C411" s="78" t="str">
        <f>IF(ISBLANK(Schedule!D428), "", Schedule!D428)</f>
        <v/>
      </c>
      <c r="D411" s="80"/>
      <c r="E411" s="79" t="str">
        <f>_xlfn.IFNA(IF(ISBLANK(B411),"",VLOOKUP(B411,Elo!$A$2:$C$1048576,MATCH("Current Elo",Elo!$A$1:$D$1,0),FALSE)), "")</f>
        <v/>
      </c>
      <c r="F411" s="79" t="str">
        <f>_xlfn.IFNA(IFERROR(IF(ISBLANK(C411),"",VLOOKUP(C411,Elo!$A$2:$C$1048576,MATCH("Current Elo",Elo!$A$1:$D$1,0),FALSE)), ""), "")</f>
        <v/>
      </c>
      <c r="G411" s="79" t="str">
        <f>_xlfn.IFNA(IF(ISBLANK(B411),"",IF(VLOOKUP(Games!B411,Schedule!$C$2:$G$1048576,MATCH("neutral_site",Schedule!$C$1:$G$1,0),FALSE),0,50)),"")</f>
        <v/>
      </c>
      <c r="H411" s="82"/>
      <c r="I411" s="82"/>
      <c r="J411" s="77" t="str">
        <f>_xlfn.IFNA(IF(ISBLANK(B411), "",ROUND(Calc!O428, 1)), "")</f>
        <v/>
      </c>
      <c r="K411" s="77" t="str">
        <f t="shared" si="50"/>
        <v/>
      </c>
      <c r="L411" s="3" t="e">
        <f t="shared" si="48"/>
        <v>#VALUE!</v>
      </c>
      <c r="M411" s="3" t="e">
        <f t="shared" si="49"/>
        <v>#VALUE!</v>
      </c>
      <c r="N411" s="3" t="str">
        <f t="shared" si="51"/>
        <v/>
      </c>
      <c r="O411" s="3" t="str">
        <f t="shared" si="52"/>
        <v/>
      </c>
      <c r="P411" s="2" t="str">
        <f t="shared" si="53"/>
        <v/>
      </c>
      <c r="Q411" s="2" t="str">
        <f t="shared" si="54"/>
        <v/>
      </c>
      <c r="U411" s="1"/>
      <c r="V411" s="4" t="str">
        <f t="shared" si="55"/>
        <v/>
      </c>
      <c r="Y411" s="117" t="str">
        <f>IF(ISBLANK(W411), "", IF(W411&gt;X411, B411, C411))</f>
        <v/>
      </c>
    </row>
    <row r="412" spans="1:25" x14ac:dyDescent="0.45">
      <c r="A412" s="78">
        <f>Schedule!A429</f>
        <v>0</v>
      </c>
      <c r="B412" s="78" t="str">
        <f>IF(ISBLANK(Schedule!C429), "", Schedule!C429)</f>
        <v/>
      </c>
      <c r="C412" s="78" t="str">
        <f>IF(ISBLANK(Schedule!D429), "", Schedule!D429)</f>
        <v/>
      </c>
      <c r="D412" s="80"/>
      <c r="E412" s="79" t="str">
        <f>_xlfn.IFNA(IF(ISBLANK(B412),"",VLOOKUP(B412,Elo!$A$2:$C$1048576,MATCH("Current Elo",Elo!$A$1:$D$1,0),FALSE)), "")</f>
        <v/>
      </c>
      <c r="F412" s="79" t="str">
        <f>_xlfn.IFNA(IFERROR(IF(ISBLANK(C412),"",VLOOKUP(C412,Elo!$A$2:$C$1048576,MATCH("Current Elo",Elo!$A$1:$D$1,0),FALSE)), ""), "")</f>
        <v/>
      </c>
      <c r="G412" s="79" t="str">
        <f>_xlfn.IFNA(IF(ISBLANK(B412),"",IF(VLOOKUP(Games!B412,Schedule!$C$2:$G$1048576,MATCH("neutral_site",Schedule!$C$1:$G$1,0),FALSE),0,50)),"")</f>
        <v/>
      </c>
      <c r="H412" s="82"/>
      <c r="I412" s="82"/>
      <c r="J412" s="77" t="str">
        <f>_xlfn.IFNA(IF(ISBLANK(B412), "",ROUND(Calc!O429, 1)), "")</f>
        <v/>
      </c>
      <c r="K412" s="77" t="str">
        <f t="shared" si="50"/>
        <v/>
      </c>
      <c r="L412" s="3" t="e">
        <f t="shared" si="48"/>
        <v>#VALUE!</v>
      </c>
      <c r="M412" s="3" t="e">
        <f t="shared" si="49"/>
        <v>#VALUE!</v>
      </c>
      <c r="N412" s="3" t="str">
        <f t="shared" si="51"/>
        <v/>
      </c>
      <c r="O412" s="3" t="str">
        <f t="shared" si="52"/>
        <v/>
      </c>
      <c r="P412" s="2" t="str">
        <f t="shared" si="53"/>
        <v/>
      </c>
      <c r="Q412" s="2" t="str">
        <f t="shared" si="54"/>
        <v/>
      </c>
      <c r="U412" s="1"/>
      <c r="V412" s="4" t="str">
        <f t="shared" si="55"/>
        <v/>
      </c>
      <c r="Y412" s="117" t="str">
        <f>IF(ISBLANK(W412), "", IF(W412&gt;X412, B412, C412))</f>
        <v/>
      </c>
    </row>
    <row r="413" spans="1:25" x14ac:dyDescent="0.45">
      <c r="A413" s="78">
        <f>Schedule!A430</f>
        <v>0</v>
      </c>
      <c r="B413" s="78" t="str">
        <f>IF(ISBLANK(Schedule!C430), "", Schedule!C430)</f>
        <v/>
      </c>
      <c r="C413" s="78" t="str">
        <f>IF(ISBLANK(Schedule!D430), "", Schedule!D430)</f>
        <v/>
      </c>
      <c r="D413" s="80"/>
      <c r="E413" s="79" t="str">
        <f>_xlfn.IFNA(IF(ISBLANK(B413),"",VLOOKUP(B413,Elo!$A$2:$C$1048576,MATCH("Current Elo",Elo!$A$1:$D$1,0),FALSE)), "")</f>
        <v/>
      </c>
      <c r="F413" s="79" t="str">
        <f>_xlfn.IFNA(IFERROR(IF(ISBLANK(C413),"",VLOOKUP(C413,Elo!$A$2:$C$1048576,MATCH("Current Elo",Elo!$A$1:$D$1,0),FALSE)), ""), "")</f>
        <v/>
      </c>
      <c r="G413" s="79" t="str">
        <f>_xlfn.IFNA(IF(ISBLANK(B413),"",IF(VLOOKUP(Games!B413,Schedule!$C$2:$G$1048576,MATCH("neutral_site",Schedule!$C$1:$G$1,0),FALSE),0,50)),"")</f>
        <v/>
      </c>
      <c r="H413" s="82"/>
      <c r="I413" s="82"/>
      <c r="J413" s="77" t="str">
        <f>_xlfn.IFNA(IF(ISBLANK(B413), "",ROUND(Calc!O430, 1)), "")</f>
        <v/>
      </c>
      <c r="K413" s="77" t="str">
        <f t="shared" si="50"/>
        <v/>
      </c>
      <c r="L413" s="3" t="e">
        <f t="shared" si="48"/>
        <v>#VALUE!</v>
      </c>
      <c r="M413" s="3" t="e">
        <f t="shared" si="49"/>
        <v>#VALUE!</v>
      </c>
      <c r="N413" s="3" t="str">
        <f t="shared" si="51"/>
        <v/>
      </c>
      <c r="O413" s="3" t="str">
        <f t="shared" si="52"/>
        <v/>
      </c>
      <c r="P413" s="2" t="str">
        <f t="shared" si="53"/>
        <v/>
      </c>
      <c r="Q413" s="2" t="str">
        <f t="shared" si="54"/>
        <v/>
      </c>
      <c r="U413" s="1"/>
      <c r="V413" s="4" t="str">
        <f t="shared" si="55"/>
        <v/>
      </c>
      <c r="Y413" s="117" t="str">
        <f>IF(ISBLANK(W413), "", IF(W413&gt;X413, B413, C413))</f>
        <v/>
      </c>
    </row>
    <row r="414" spans="1:25" x14ac:dyDescent="0.45">
      <c r="A414" s="78">
        <f>Schedule!A431</f>
        <v>0</v>
      </c>
      <c r="B414" s="78" t="str">
        <f>IF(ISBLANK(Schedule!C431), "", Schedule!C431)</f>
        <v/>
      </c>
      <c r="C414" s="78" t="str">
        <f>IF(ISBLANK(Schedule!D431), "", Schedule!D431)</f>
        <v/>
      </c>
      <c r="D414" s="80"/>
      <c r="E414" s="79" t="str">
        <f>_xlfn.IFNA(IF(ISBLANK(B414),"",VLOOKUP(B414,Elo!$A$2:$C$1048576,MATCH("Current Elo",Elo!$A$1:$D$1,0),FALSE)), "")</f>
        <v/>
      </c>
      <c r="F414" s="79" t="str">
        <f>_xlfn.IFNA(IFERROR(IF(ISBLANK(C414),"",VLOOKUP(C414,Elo!$A$2:$C$1048576,MATCH("Current Elo",Elo!$A$1:$D$1,0),FALSE)), ""), "")</f>
        <v/>
      </c>
      <c r="G414" s="79" t="str">
        <f>_xlfn.IFNA(IF(ISBLANK(B414),"",IF(VLOOKUP(Games!B414,Schedule!$C$2:$G$1048576,MATCH("neutral_site",Schedule!$C$1:$G$1,0),FALSE),0,50)),"")</f>
        <v/>
      </c>
      <c r="H414" s="82"/>
      <c r="I414" s="82"/>
      <c r="J414" s="77" t="str">
        <f>_xlfn.IFNA(IF(ISBLANK(B414), "",ROUND(Calc!O431, 1)), "")</f>
        <v/>
      </c>
      <c r="K414" s="77" t="str">
        <f t="shared" si="50"/>
        <v/>
      </c>
      <c r="L414" s="3" t="e">
        <f t="shared" si="48"/>
        <v>#VALUE!</v>
      </c>
      <c r="M414" s="3" t="e">
        <f t="shared" si="49"/>
        <v>#VALUE!</v>
      </c>
      <c r="N414" s="3" t="str">
        <f t="shared" si="51"/>
        <v/>
      </c>
      <c r="O414" s="3" t="str">
        <f t="shared" si="52"/>
        <v/>
      </c>
      <c r="P414" s="2" t="str">
        <f t="shared" si="53"/>
        <v/>
      </c>
      <c r="Q414" s="2" t="str">
        <f t="shared" si="54"/>
        <v/>
      </c>
      <c r="U414" s="1"/>
      <c r="V414" s="4" t="str">
        <f t="shared" si="55"/>
        <v/>
      </c>
      <c r="Y414" s="117" t="str">
        <f>IF(ISBLANK(W414), "", IF(W414&gt;X414, B414, C414))</f>
        <v/>
      </c>
    </row>
    <row r="415" spans="1:25" x14ac:dyDescent="0.45">
      <c r="A415" s="78">
        <f>Schedule!A432</f>
        <v>0</v>
      </c>
      <c r="B415" s="78" t="str">
        <f>IF(ISBLANK(Schedule!C432), "", Schedule!C432)</f>
        <v/>
      </c>
      <c r="C415" s="78" t="str">
        <f>IF(ISBLANK(Schedule!D432), "", Schedule!D432)</f>
        <v/>
      </c>
      <c r="D415" s="80"/>
      <c r="E415" s="79" t="str">
        <f>_xlfn.IFNA(IF(ISBLANK(B415),"",VLOOKUP(B415,Elo!$A$2:$C$1048576,MATCH("Current Elo",Elo!$A$1:$D$1,0),FALSE)), "")</f>
        <v/>
      </c>
      <c r="F415" s="79" t="str">
        <f>_xlfn.IFNA(IFERROR(IF(ISBLANK(C415),"",VLOOKUP(C415,Elo!$A$2:$C$1048576,MATCH("Current Elo",Elo!$A$1:$D$1,0),FALSE)), ""), "")</f>
        <v/>
      </c>
      <c r="G415" s="79" t="str">
        <f>_xlfn.IFNA(IF(ISBLANK(B415),"",IF(VLOOKUP(Games!B415,Schedule!$C$2:$G$1048576,MATCH("neutral_site",Schedule!$C$1:$G$1,0),FALSE),0,50)),"")</f>
        <v/>
      </c>
      <c r="H415" s="82"/>
      <c r="I415" s="82"/>
      <c r="J415" s="77" t="str">
        <f>_xlfn.IFNA(IF(ISBLANK(B415), "",ROUND(Calc!O432, 1)), "")</f>
        <v/>
      </c>
      <c r="K415" s="77" t="str">
        <f t="shared" si="50"/>
        <v/>
      </c>
      <c r="L415" s="3" t="e">
        <f t="shared" si="48"/>
        <v>#VALUE!</v>
      </c>
      <c r="M415" s="3" t="e">
        <f t="shared" si="49"/>
        <v>#VALUE!</v>
      </c>
      <c r="N415" s="3" t="str">
        <f t="shared" si="51"/>
        <v/>
      </c>
      <c r="O415" s="3" t="str">
        <f t="shared" si="52"/>
        <v/>
      </c>
      <c r="P415" s="2" t="str">
        <f t="shared" si="53"/>
        <v/>
      </c>
      <c r="Q415" s="2" t="str">
        <f t="shared" si="54"/>
        <v/>
      </c>
      <c r="U415" s="1"/>
      <c r="V415" s="4" t="str">
        <f t="shared" si="55"/>
        <v/>
      </c>
      <c r="Y415" s="117" t="str">
        <f>IF(ISBLANK(W415), "", IF(W415&gt;X415, B415, C415))</f>
        <v/>
      </c>
    </row>
    <row r="416" spans="1:25" x14ac:dyDescent="0.45">
      <c r="A416" s="78">
        <f>Schedule!A433</f>
        <v>0</v>
      </c>
      <c r="B416" s="78" t="str">
        <f>IF(ISBLANK(Schedule!C433), "", Schedule!C433)</f>
        <v/>
      </c>
      <c r="C416" s="78" t="str">
        <f>IF(ISBLANK(Schedule!D433), "", Schedule!D433)</f>
        <v/>
      </c>
      <c r="D416" s="80"/>
      <c r="E416" s="79" t="str">
        <f>_xlfn.IFNA(IF(ISBLANK(B416),"",VLOOKUP(B416,Elo!$A$2:$C$1048576,MATCH("Current Elo",Elo!$A$1:$D$1,0),FALSE)), "")</f>
        <v/>
      </c>
      <c r="F416" s="79" t="str">
        <f>_xlfn.IFNA(IFERROR(IF(ISBLANK(C416),"",VLOOKUP(C416,Elo!$A$2:$C$1048576,MATCH("Current Elo",Elo!$A$1:$D$1,0),FALSE)), ""), "")</f>
        <v/>
      </c>
      <c r="G416" s="79" t="str">
        <f>_xlfn.IFNA(IF(ISBLANK(B416),"",IF(VLOOKUP(Games!B416,Schedule!$C$2:$G$1048576,MATCH("neutral_site",Schedule!$C$1:$G$1,0),FALSE),0,50)),"")</f>
        <v/>
      </c>
      <c r="H416" s="82"/>
      <c r="I416" s="82"/>
      <c r="J416" s="77" t="str">
        <f>_xlfn.IFNA(IF(ISBLANK(B416), "",ROUND(Calc!O433, 1)), "")</f>
        <v/>
      </c>
      <c r="K416" s="77" t="str">
        <f t="shared" si="50"/>
        <v/>
      </c>
      <c r="L416" s="3" t="e">
        <f t="shared" si="48"/>
        <v>#VALUE!</v>
      </c>
      <c r="M416" s="3" t="e">
        <f t="shared" si="49"/>
        <v>#VALUE!</v>
      </c>
      <c r="N416" s="3" t="str">
        <f t="shared" si="51"/>
        <v/>
      </c>
      <c r="O416" s="3" t="str">
        <f t="shared" si="52"/>
        <v/>
      </c>
      <c r="P416" s="2" t="str">
        <f t="shared" si="53"/>
        <v/>
      </c>
      <c r="Q416" s="2" t="str">
        <f t="shared" si="54"/>
        <v/>
      </c>
      <c r="U416" s="1"/>
      <c r="V416" s="4" t="str">
        <f t="shared" si="55"/>
        <v/>
      </c>
      <c r="Y416" s="117" t="str">
        <f>IF(ISBLANK(W416), "", IF(W416&gt;X416, B416, C416))</f>
        <v/>
      </c>
    </row>
    <row r="417" spans="1:25" x14ac:dyDescent="0.45">
      <c r="A417" s="78">
        <f>Schedule!A434</f>
        <v>0</v>
      </c>
      <c r="B417" s="78" t="str">
        <f>IF(ISBLANK(Schedule!C434), "", Schedule!C434)</f>
        <v/>
      </c>
      <c r="C417" s="78" t="str">
        <f>IF(ISBLANK(Schedule!D434), "", Schedule!D434)</f>
        <v/>
      </c>
      <c r="D417" s="80"/>
      <c r="E417" s="79" t="str">
        <f>_xlfn.IFNA(IF(ISBLANK(B417),"",VLOOKUP(B417,Elo!$A$2:$C$1048576,MATCH("Current Elo",Elo!$A$1:$D$1,0),FALSE)), "")</f>
        <v/>
      </c>
      <c r="F417" s="79" t="str">
        <f>_xlfn.IFNA(IFERROR(IF(ISBLANK(C417),"",VLOOKUP(C417,Elo!$A$2:$C$1048576,MATCH("Current Elo",Elo!$A$1:$D$1,0),FALSE)), ""), "")</f>
        <v/>
      </c>
      <c r="G417" s="79" t="str">
        <f>_xlfn.IFNA(IF(ISBLANK(B417),"",IF(VLOOKUP(Games!B417,Schedule!$C$2:$G$1048576,MATCH("neutral_site",Schedule!$C$1:$G$1,0),FALSE),0,50)),"")</f>
        <v/>
      </c>
      <c r="H417" s="82"/>
      <c r="I417" s="82"/>
      <c r="J417" s="77" t="str">
        <f>_xlfn.IFNA(IF(ISBLANK(B417), "",ROUND(Calc!O434, 1)), "")</f>
        <v/>
      </c>
      <c r="K417" s="77" t="str">
        <f t="shared" si="50"/>
        <v/>
      </c>
      <c r="L417" s="3" t="e">
        <f t="shared" si="48"/>
        <v>#VALUE!</v>
      </c>
      <c r="M417" s="3" t="e">
        <f t="shared" si="49"/>
        <v>#VALUE!</v>
      </c>
      <c r="N417" s="3" t="str">
        <f t="shared" si="51"/>
        <v/>
      </c>
      <c r="O417" s="3" t="str">
        <f t="shared" si="52"/>
        <v/>
      </c>
      <c r="P417" s="2" t="str">
        <f t="shared" si="53"/>
        <v/>
      </c>
      <c r="Q417" s="2" t="str">
        <f t="shared" si="54"/>
        <v/>
      </c>
      <c r="U417" s="1"/>
      <c r="V417" s="4" t="str">
        <f t="shared" si="55"/>
        <v/>
      </c>
      <c r="Y417" s="117" t="str">
        <f>IF(ISBLANK(W417), "", IF(W417&gt;X417, B417, C417))</f>
        <v/>
      </c>
    </row>
    <row r="418" spans="1:25" x14ac:dyDescent="0.45">
      <c r="A418" s="78">
        <f>Schedule!A435</f>
        <v>0</v>
      </c>
      <c r="B418" s="78" t="str">
        <f>IF(ISBLANK(Schedule!C435), "", Schedule!C435)</f>
        <v/>
      </c>
      <c r="C418" s="78" t="str">
        <f>IF(ISBLANK(Schedule!D435), "", Schedule!D435)</f>
        <v/>
      </c>
      <c r="D418" s="80"/>
      <c r="E418" s="79" t="str">
        <f>_xlfn.IFNA(IF(ISBLANK(B418),"",VLOOKUP(B418,Elo!$A$2:$C$1048576,MATCH("Current Elo",Elo!$A$1:$D$1,0),FALSE)), "")</f>
        <v/>
      </c>
      <c r="F418" s="79" t="str">
        <f>_xlfn.IFNA(IFERROR(IF(ISBLANK(C418),"",VLOOKUP(C418,Elo!$A$2:$C$1048576,MATCH("Current Elo",Elo!$A$1:$D$1,0),FALSE)), ""), "")</f>
        <v/>
      </c>
      <c r="G418" s="79" t="str">
        <f>_xlfn.IFNA(IF(ISBLANK(B418),"",IF(VLOOKUP(Games!B418,Schedule!$C$2:$G$1048576,MATCH("neutral_site",Schedule!$C$1:$G$1,0),FALSE),0,50)),"")</f>
        <v/>
      </c>
      <c r="H418" s="82"/>
      <c r="I418" s="82"/>
      <c r="J418" s="77" t="str">
        <f>_xlfn.IFNA(IF(ISBLANK(B418), "",ROUND(Calc!O435, 1)), "")</f>
        <v/>
      </c>
      <c r="K418" s="77" t="str">
        <f t="shared" si="50"/>
        <v/>
      </c>
      <c r="L418" s="3" t="e">
        <f t="shared" si="48"/>
        <v>#VALUE!</v>
      </c>
      <c r="M418" s="3" t="e">
        <f t="shared" si="49"/>
        <v>#VALUE!</v>
      </c>
      <c r="N418" s="3" t="str">
        <f t="shared" si="51"/>
        <v/>
      </c>
      <c r="O418" s="3" t="str">
        <f t="shared" si="52"/>
        <v/>
      </c>
      <c r="P418" s="2" t="str">
        <f t="shared" si="53"/>
        <v/>
      </c>
      <c r="Q418" s="2" t="str">
        <f t="shared" si="54"/>
        <v/>
      </c>
      <c r="U418" s="1"/>
      <c r="V418" s="4" t="str">
        <f t="shared" si="55"/>
        <v/>
      </c>
      <c r="Y418" s="117" t="str">
        <f>IF(ISBLANK(W418), "", IF(W418&gt;X418, B418, C418))</f>
        <v/>
      </c>
    </row>
    <row r="419" spans="1:25" x14ac:dyDescent="0.45">
      <c r="A419" s="78">
        <f>Schedule!A436</f>
        <v>0</v>
      </c>
      <c r="B419" s="78" t="str">
        <f>IF(ISBLANK(Schedule!C436), "", Schedule!C436)</f>
        <v/>
      </c>
      <c r="C419" s="78" t="str">
        <f>IF(ISBLANK(Schedule!D436), "", Schedule!D436)</f>
        <v/>
      </c>
      <c r="D419" s="80"/>
      <c r="E419" s="79" t="str">
        <f>_xlfn.IFNA(IF(ISBLANK(B419),"",VLOOKUP(B419,Elo!$A$2:$C$1048576,MATCH("Current Elo",Elo!$A$1:$D$1,0),FALSE)), "")</f>
        <v/>
      </c>
      <c r="F419" s="79" t="str">
        <f>_xlfn.IFNA(IFERROR(IF(ISBLANK(C419),"",VLOOKUP(C419,Elo!$A$2:$C$1048576,MATCH("Current Elo",Elo!$A$1:$D$1,0),FALSE)), ""), "")</f>
        <v/>
      </c>
      <c r="G419" s="79" t="str">
        <f>_xlfn.IFNA(IF(ISBLANK(B419),"",IF(VLOOKUP(Games!B419,Schedule!$C$2:$G$1048576,MATCH("neutral_site",Schedule!$C$1:$G$1,0),FALSE),0,50)),"")</f>
        <v/>
      </c>
      <c r="H419" s="82"/>
      <c r="I419" s="82"/>
      <c r="J419" s="77" t="str">
        <f>_xlfn.IFNA(IF(ISBLANK(B419), "",ROUND(Calc!O436, 1)), "")</f>
        <v/>
      </c>
      <c r="K419" s="77" t="str">
        <f t="shared" si="50"/>
        <v/>
      </c>
      <c r="L419" s="3" t="e">
        <f t="shared" si="48"/>
        <v>#VALUE!</v>
      </c>
      <c r="M419" s="3" t="e">
        <f t="shared" si="49"/>
        <v>#VALUE!</v>
      </c>
      <c r="N419" s="3" t="str">
        <f t="shared" si="51"/>
        <v/>
      </c>
      <c r="O419" s="3" t="str">
        <f t="shared" si="52"/>
        <v/>
      </c>
      <c r="P419" s="2" t="str">
        <f t="shared" si="53"/>
        <v/>
      </c>
      <c r="Q419" s="2" t="str">
        <f t="shared" si="54"/>
        <v/>
      </c>
      <c r="U419" s="1"/>
      <c r="V419" s="4" t="str">
        <f t="shared" si="55"/>
        <v/>
      </c>
      <c r="Y419" s="117" t="str">
        <f>IF(ISBLANK(W419), "", IF(W419&gt;X419, B419, C419))</f>
        <v/>
      </c>
    </row>
    <row r="420" spans="1:25" x14ac:dyDescent="0.45">
      <c r="A420" s="78">
        <f>Schedule!A437</f>
        <v>0</v>
      </c>
      <c r="B420" s="78" t="str">
        <f>IF(ISBLANK(Schedule!C437), "", Schedule!C437)</f>
        <v/>
      </c>
      <c r="C420" s="78" t="str">
        <f>IF(ISBLANK(Schedule!D437), "", Schedule!D437)</f>
        <v/>
      </c>
      <c r="D420" s="80"/>
      <c r="E420" s="79" t="str">
        <f>_xlfn.IFNA(IF(ISBLANK(B420),"",VLOOKUP(B420,Elo!$A$2:$C$1048576,MATCH("Current Elo",Elo!$A$1:$D$1,0),FALSE)), "")</f>
        <v/>
      </c>
      <c r="F420" s="79" t="str">
        <f>_xlfn.IFNA(IFERROR(IF(ISBLANK(C420),"",VLOOKUP(C420,Elo!$A$2:$C$1048576,MATCH("Current Elo",Elo!$A$1:$D$1,0),FALSE)), ""), "")</f>
        <v/>
      </c>
      <c r="G420" s="79" t="str">
        <f>_xlfn.IFNA(IF(ISBLANK(B420),"",IF(VLOOKUP(Games!B420,Schedule!$C$2:$G$1048576,MATCH("neutral_site",Schedule!$C$1:$G$1,0),FALSE),0,50)),"")</f>
        <v/>
      </c>
      <c r="H420" s="82"/>
      <c r="I420" s="82"/>
      <c r="J420" s="77" t="str">
        <f>_xlfn.IFNA(IF(ISBLANK(B420), "",ROUND(Calc!O437, 1)), "")</f>
        <v/>
      </c>
      <c r="K420" s="77" t="str">
        <f t="shared" si="50"/>
        <v/>
      </c>
      <c r="L420" s="3" t="e">
        <f t="shared" si="48"/>
        <v>#VALUE!</v>
      </c>
      <c r="M420" s="3" t="e">
        <f t="shared" si="49"/>
        <v>#VALUE!</v>
      </c>
      <c r="N420" s="3" t="str">
        <f t="shared" si="51"/>
        <v/>
      </c>
      <c r="O420" s="3" t="str">
        <f t="shared" si="52"/>
        <v/>
      </c>
      <c r="P420" s="2" t="str">
        <f t="shared" si="53"/>
        <v/>
      </c>
      <c r="Q420" s="2" t="str">
        <f t="shared" si="54"/>
        <v/>
      </c>
      <c r="U420" s="1"/>
      <c r="V420" s="4" t="str">
        <f t="shared" si="55"/>
        <v/>
      </c>
      <c r="Y420" s="117" t="str">
        <f>IF(ISBLANK(W420), "", IF(W420&gt;X420, B420, C420))</f>
        <v/>
      </c>
    </row>
    <row r="421" spans="1:25" x14ac:dyDescent="0.45">
      <c r="A421" s="78">
        <f>Schedule!A438</f>
        <v>0</v>
      </c>
      <c r="B421" s="78" t="str">
        <f>IF(ISBLANK(Schedule!C438), "", Schedule!C438)</f>
        <v/>
      </c>
      <c r="C421" s="78" t="str">
        <f>IF(ISBLANK(Schedule!D438), "", Schedule!D438)</f>
        <v/>
      </c>
      <c r="D421" s="80"/>
      <c r="E421" s="79" t="str">
        <f>_xlfn.IFNA(IF(ISBLANK(B421),"",VLOOKUP(B421,Elo!$A$2:$C$1048576,MATCH("Current Elo",Elo!$A$1:$D$1,0),FALSE)), "")</f>
        <v/>
      </c>
      <c r="F421" s="79" t="str">
        <f>_xlfn.IFNA(IFERROR(IF(ISBLANK(C421),"",VLOOKUP(C421,Elo!$A$2:$C$1048576,MATCH("Current Elo",Elo!$A$1:$D$1,0),FALSE)), ""), "")</f>
        <v/>
      </c>
      <c r="G421" s="79" t="str">
        <f>_xlfn.IFNA(IF(ISBLANK(B421),"",IF(VLOOKUP(Games!B421,Schedule!$C$2:$G$1048576,MATCH("neutral_site",Schedule!$C$1:$G$1,0),FALSE),0,50)),"")</f>
        <v/>
      </c>
      <c r="H421" s="82"/>
      <c r="I421" s="82"/>
      <c r="J421" s="77" t="str">
        <f>_xlfn.IFNA(IF(ISBLANK(B421), "",ROUND(Calc!O438, 1)), "")</f>
        <v/>
      </c>
      <c r="K421" s="77" t="str">
        <f t="shared" si="50"/>
        <v/>
      </c>
      <c r="L421" s="3" t="e">
        <f t="shared" si="48"/>
        <v>#VALUE!</v>
      </c>
      <c r="M421" s="3" t="e">
        <f t="shared" si="49"/>
        <v>#VALUE!</v>
      </c>
      <c r="N421" s="3" t="str">
        <f t="shared" si="51"/>
        <v/>
      </c>
      <c r="O421" s="3" t="str">
        <f t="shared" si="52"/>
        <v/>
      </c>
      <c r="P421" s="2" t="str">
        <f t="shared" si="53"/>
        <v/>
      </c>
      <c r="Q421" s="2" t="str">
        <f t="shared" si="54"/>
        <v/>
      </c>
      <c r="U421" s="1"/>
      <c r="V421" s="4" t="str">
        <f t="shared" si="55"/>
        <v/>
      </c>
      <c r="Y421" s="117" t="str">
        <f>IF(ISBLANK(W421), "", IF(W421&gt;X421, B421, C421))</f>
        <v/>
      </c>
    </row>
    <row r="422" spans="1:25" x14ac:dyDescent="0.45">
      <c r="A422" s="78">
        <f>Schedule!A439</f>
        <v>0</v>
      </c>
      <c r="B422" s="78" t="str">
        <f>IF(ISBLANK(Schedule!C439), "", Schedule!C439)</f>
        <v/>
      </c>
      <c r="C422" s="78" t="str">
        <f>IF(ISBLANK(Schedule!D439), "", Schedule!D439)</f>
        <v/>
      </c>
      <c r="D422" s="80"/>
      <c r="E422" s="79" t="str">
        <f>_xlfn.IFNA(IF(ISBLANK(B422),"",VLOOKUP(B422,Elo!$A$2:$C$1048576,MATCH("Current Elo",Elo!$A$1:$D$1,0),FALSE)), "")</f>
        <v/>
      </c>
      <c r="F422" s="79" t="str">
        <f>_xlfn.IFNA(IFERROR(IF(ISBLANK(C422),"",VLOOKUP(C422,Elo!$A$2:$C$1048576,MATCH("Current Elo",Elo!$A$1:$D$1,0),FALSE)), ""), "")</f>
        <v/>
      </c>
      <c r="G422" s="79" t="str">
        <f>_xlfn.IFNA(IF(ISBLANK(B422),"",IF(VLOOKUP(Games!B422,Schedule!$C$2:$G$1048576,MATCH("neutral_site",Schedule!$C$1:$G$1,0),FALSE),0,50)),"")</f>
        <v/>
      </c>
      <c r="H422" s="82"/>
      <c r="I422" s="82"/>
      <c r="J422" s="77" t="str">
        <f>_xlfn.IFNA(IF(ISBLANK(B422), "",ROUND(Calc!O439, 1)), "")</f>
        <v/>
      </c>
      <c r="K422" s="77" t="str">
        <f t="shared" si="50"/>
        <v/>
      </c>
      <c r="L422" s="3" t="e">
        <f t="shared" si="48"/>
        <v>#VALUE!</v>
      </c>
      <c r="M422" s="3" t="e">
        <f t="shared" si="49"/>
        <v>#VALUE!</v>
      </c>
      <c r="N422" s="3" t="str">
        <f t="shared" si="51"/>
        <v/>
      </c>
      <c r="O422" s="3" t="str">
        <f t="shared" si="52"/>
        <v/>
      </c>
      <c r="P422" s="2" t="str">
        <f t="shared" si="53"/>
        <v/>
      </c>
      <c r="Q422" s="2" t="str">
        <f t="shared" si="54"/>
        <v/>
      </c>
      <c r="U422" s="1"/>
      <c r="V422" s="4" t="str">
        <f t="shared" si="55"/>
        <v/>
      </c>
      <c r="Y422" s="117" t="str">
        <f>IF(ISBLANK(W422), "", IF(W422&gt;X422, B422, C422))</f>
        <v/>
      </c>
    </row>
    <row r="423" spans="1:25" x14ac:dyDescent="0.45">
      <c r="A423" s="78">
        <f>Schedule!A440</f>
        <v>0</v>
      </c>
      <c r="B423" s="78" t="str">
        <f>IF(ISBLANK(Schedule!C440), "", Schedule!C440)</f>
        <v/>
      </c>
      <c r="C423" s="78" t="str">
        <f>IF(ISBLANK(Schedule!D440), "", Schedule!D440)</f>
        <v/>
      </c>
      <c r="D423" s="80"/>
      <c r="E423" s="79" t="str">
        <f>_xlfn.IFNA(IF(ISBLANK(B423),"",VLOOKUP(B423,Elo!$A$2:$C$1048576,MATCH("Current Elo",Elo!$A$1:$D$1,0),FALSE)), "")</f>
        <v/>
      </c>
      <c r="F423" s="79" t="str">
        <f>_xlfn.IFNA(IFERROR(IF(ISBLANK(C423),"",VLOOKUP(C423,Elo!$A$2:$C$1048576,MATCH("Current Elo",Elo!$A$1:$D$1,0),FALSE)), ""), "")</f>
        <v/>
      </c>
      <c r="G423" s="79" t="str">
        <f>_xlfn.IFNA(IF(ISBLANK(B423),"",IF(VLOOKUP(Games!B423,Schedule!$C$2:$G$1048576,MATCH("neutral_site",Schedule!$C$1:$G$1,0),FALSE),0,50)),"")</f>
        <v/>
      </c>
      <c r="H423" s="82"/>
      <c r="I423" s="82"/>
      <c r="J423" s="77" t="str">
        <f>_xlfn.IFNA(IF(ISBLANK(B423), "",ROUND(Calc!O440, 1)), "")</f>
        <v/>
      </c>
      <c r="K423" s="77" t="str">
        <f t="shared" si="50"/>
        <v/>
      </c>
      <c r="L423" s="3" t="e">
        <f t="shared" si="48"/>
        <v>#VALUE!</v>
      </c>
      <c r="M423" s="3" t="e">
        <f t="shared" si="49"/>
        <v>#VALUE!</v>
      </c>
      <c r="N423" s="3" t="str">
        <f t="shared" si="51"/>
        <v/>
      </c>
      <c r="O423" s="3" t="str">
        <f t="shared" si="52"/>
        <v/>
      </c>
      <c r="P423" s="2" t="str">
        <f t="shared" si="53"/>
        <v/>
      </c>
      <c r="Q423" s="2" t="str">
        <f t="shared" si="54"/>
        <v/>
      </c>
      <c r="U423" s="1"/>
      <c r="V423" s="4" t="str">
        <f t="shared" si="55"/>
        <v/>
      </c>
      <c r="Y423" s="117" t="str">
        <f>IF(ISBLANK(W423), "", IF(W423&gt;X423, B423, C423))</f>
        <v/>
      </c>
    </row>
    <row r="424" spans="1:25" x14ac:dyDescent="0.45">
      <c r="A424" s="78">
        <f>Schedule!A441</f>
        <v>0</v>
      </c>
      <c r="B424" s="78" t="str">
        <f>IF(ISBLANK(Schedule!C441), "", Schedule!C441)</f>
        <v/>
      </c>
      <c r="C424" s="78" t="str">
        <f>IF(ISBLANK(Schedule!D441), "", Schedule!D441)</f>
        <v/>
      </c>
      <c r="D424" s="80"/>
      <c r="E424" s="79" t="str">
        <f>_xlfn.IFNA(IF(ISBLANK(B424),"",VLOOKUP(B424,Elo!$A$2:$C$1048576,MATCH("Current Elo",Elo!$A$1:$D$1,0),FALSE)), "")</f>
        <v/>
      </c>
      <c r="F424" s="79" t="str">
        <f>_xlfn.IFNA(IFERROR(IF(ISBLANK(C424),"",VLOOKUP(C424,Elo!$A$2:$C$1048576,MATCH("Current Elo",Elo!$A$1:$D$1,0),FALSE)), ""), "")</f>
        <v/>
      </c>
      <c r="G424" s="79" t="str">
        <f>_xlfn.IFNA(IF(ISBLANK(B424),"",IF(VLOOKUP(Games!B424,Schedule!$C$2:$G$1048576,MATCH("neutral_site",Schedule!$C$1:$G$1,0),FALSE),0,50)),"")</f>
        <v/>
      </c>
      <c r="H424" s="82"/>
      <c r="I424" s="82"/>
      <c r="J424" s="77" t="str">
        <f>_xlfn.IFNA(IF(ISBLANK(B424), "",ROUND(Calc!O441, 1)), "")</f>
        <v/>
      </c>
      <c r="K424" s="77" t="str">
        <f t="shared" si="50"/>
        <v/>
      </c>
      <c r="L424" s="3" t="e">
        <f t="shared" si="48"/>
        <v>#VALUE!</v>
      </c>
      <c r="M424" s="3" t="e">
        <f t="shared" si="49"/>
        <v>#VALUE!</v>
      </c>
      <c r="N424" s="3" t="str">
        <f t="shared" si="51"/>
        <v/>
      </c>
      <c r="O424" s="3" t="str">
        <f t="shared" si="52"/>
        <v/>
      </c>
      <c r="P424" s="2" t="str">
        <f t="shared" si="53"/>
        <v/>
      </c>
      <c r="Q424" s="2" t="str">
        <f t="shared" si="54"/>
        <v/>
      </c>
      <c r="U424" s="1"/>
      <c r="V424" s="4" t="str">
        <f t="shared" si="55"/>
        <v/>
      </c>
      <c r="Y424" s="117" t="str">
        <f>IF(ISBLANK(W424), "", IF(W424&gt;X424, B424, C424))</f>
        <v/>
      </c>
    </row>
    <row r="425" spans="1:25" x14ac:dyDescent="0.45">
      <c r="A425" s="78">
        <f>Schedule!A442</f>
        <v>0</v>
      </c>
      <c r="B425" s="78" t="str">
        <f>IF(ISBLANK(Schedule!C442), "", Schedule!C442)</f>
        <v/>
      </c>
      <c r="C425" s="78" t="str">
        <f>IF(ISBLANK(Schedule!D442), "", Schedule!D442)</f>
        <v/>
      </c>
      <c r="D425" s="80"/>
      <c r="E425" s="79" t="str">
        <f>_xlfn.IFNA(IF(ISBLANK(B425),"",VLOOKUP(B425,Elo!$A$2:$C$1048576,MATCH("Current Elo",Elo!$A$1:$D$1,0),FALSE)), "")</f>
        <v/>
      </c>
      <c r="F425" s="79" t="str">
        <f>_xlfn.IFNA(IFERROR(IF(ISBLANK(C425),"",VLOOKUP(C425,Elo!$A$2:$C$1048576,MATCH("Current Elo",Elo!$A$1:$D$1,0),FALSE)), ""), "")</f>
        <v/>
      </c>
      <c r="G425" s="79" t="str">
        <f>_xlfn.IFNA(IF(ISBLANK(B425),"",IF(VLOOKUP(Games!B425,Schedule!$C$2:$G$1048576,MATCH("neutral_site",Schedule!$C$1:$G$1,0),FALSE),0,50)),"")</f>
        <v/>
      </c>
      <c r="H425" s="82"/>
      <c r="I425" s="82"/>
      <c r="J425" s="77" t="str">
        <f>_xlfn.IFNA(IF(ISBLANK(B425), "",ROUND(Calc!O442, 1)), "")</f>
        <v/>
      </c>
      <c r="K425" s="77" t="str">
        <f t="shared" si="50"/>
        <v/>
      </c>
      <c r="L425" s="3" t="e">
        <f t="shared" si="48"/>
        <v>#VALUE!</v>
      </c>
      <c r="M425" s="3" t="e">
        <f t="shared" si="49"/>
        <v>#VALUE!</v>
      </c>
      <c r="N425" s="3" t="str">
        <f t="shared" si="51"/>
        <v/>
      </c>
      <c r="O425" s="3" t="str">
        <f t="shared" si="52"/>
        <v/>
      </c>
      <c r="P425" s="2" t="str">
        <f t="shared" si="53"/>
        <v/>
      </c>
      <c r="Q425" s="2" t="str">
        <f t="shared" si="54"/>
        <v/>
      </c>
      <c r="U425" s="1"/>
      <c r="V425" s="4" t="str">
        <f t="shared" si="55"/>
        <v/>
      </c>
      <c r="Y425" s="117" t="str">
        <f>IF(ISBLANK(W425), "", IF(W425&gt;X425, B425, C425))</f>
        <v/>
      </c>
    </row>
    <row r="426" spans="1:25" x14ac:dyDescent="0.45">
      <c r="A426" s="78">
        <f>Schedule!A443</f>
        <v>0</v>
      </c>
      <c r="B426" s="78" t="str">
        <f>IF(ISBLANK(Schedule!C443), "", Schedule!C443)</f>
        <v/>
      </c>
      <c r="C426" s="78" t="str">
        <f>IF(ISBLANK(Schedule!D443), "", Schedule!D443)</f>
        <v/>
      </c>
      <c r="D426" s="80"/>
      <c r="E426" s="79" t="str">
        <f>_xlfn.IFNA(IF(ISBLANK(B426),"",VLOOKUP(B426,Elo!$A$2:$C$1048576,MATCH("Current Elo",Elo!$A$1:$D$1,0),FALSE)), "")</f>
        <v/>
      </c>
      <c r="F426" s="79" t="str">
        <f>_xlfn.IFNA(IFERROR(IF(ISBLANK(C426),"",VLOOKUP(C426,Elo!$A$2:$C$1048576,MATCH("Current Elo",Elo!$A$1:$D$1,0),FALSE)), ""), "")</f>
        <v/>
      </c>
      <c r="G426" s="79" t="str">
        <f>_xlfn.IFNA(IF(ISBLANK(B426),"",IF(VLOOKUP(Games!B426,Schedule!$C$2:$G$1048576,MATCH("neutral_site",Schedule!$C$1:$G$1,0),FALSE),0,50)),"")</f>
        <v/>
      </c>
      <c r="H426" s="82"/>
      <c r="I426" s="82"/>
      <c r="J426" s="77" t="str">
        <f>_xlfn.IFNA(IF(ISBLANK(B426), "",ROUND(Calc!O443, 1)), "")</f>
        <v/>
      </c>
      <c r="K426" s="77" t="str">
        <f t="shared" si="50"/>
        <v/>
      </c>
      <c r="L426" s="3" t="e">
        <f t="shared" si="48"/>
        <v>#VALUE!</v>
      </c>
      <c r="M426" s="3" t="e">
        <f t="shared" si="49"/>
        <v>#VALUE!</v>
      </c>
      <c r="N426" s="3" t="str">
        <f t="shared" si="51"/>
        <v/>
      </c>
      <c r="O426" s="3" t="str">
        <f t="shared" si="52"/>
        <v/>
      </c>
      <c r="P426" s="2" t="str">
        <f t="shared" si="53"/>
        <v/>
      </c>
      <c r="Q426" s="2" t="str">
        <f t="shared" si="54"/>
        <v/>
      </c>
      <c r="U426" s="1"/>
      <c r="V426" s="4" t="str">
        <f t="shared" si="55"/>
        <v/>
      </c>
      <c r="Y426" s="117" t="str">
        <f>IF(ISBLANK(W426), "", IF(W426&gt;X426, B426, C426))</f>
        <v/>
      </c>
    </row>
    <row r="427" spans="1:25" x14ac:dyDescent="0.45">
      <c r="A427" s="78">
        <f>Schedule!A444</f>
        <v>0</v>
      </c>
      <c r="B427" s="78" t="str">
        <f>IF(ISBLANK(Schedule!C444), "", Schedule!C444)</f>
        <v/>
      </c>
      <c r="C427" s="78" t="str">
        <f>IF(ISBLANK(Schedule!D444), "", Schedule!D444)</f>
        <v/>
      </c>
      <c r="D427" s="80"/>
      <c r="E427" s="79" t="str">
        <f>_xlfn.IFNA(IF(ISBLANK(B427),"",VLOOKUP(B427,Elo!$A$2:$C$1048576,MATCH("Current Elo",Elo!$A$1:$D$1,0),FALSE)), "")</f>
        <v/>
      </c>
      <c r="F427" s="79" t="str">
        <f>_xlfn.IFNA(IFERROR(IF(ISBLANK(C427),"",VLOOKUP(C427,Elo!$A$2:$C$1048576,MATCH("Current Elo",Elo!$A$1:$D$1,0),FALSE)), ""), "")</f>
        <v/>
      </c>
      <c r="G427" s="79" t="str">
        <f>_xlfn.IFNA(IF(ISBLANK(B427),"",IF(VLOOKUP(Games!B427,Schedule!$C$2:$G$1048576,MATCH("neutral_site",Schedule!$C$1:$G$1,0),FALSE),0,50)),"")</f>
        <v/>
      </c>
      <c r="H427" s="82"/>
      <c r="I427" s="82"/>
      <c r="J427" s="77" t="str">
        <f>_xlfn.IFNA(IF(ISBLANK(B427), "",ROUND(Calc!O444, 1)), "")</f>
        <v/>
      </c>
      <c r="K427" s="77" t="str">
        <f t="shared" si="50"/>
        <v/>
      </c>
      <c r="L427" s="3" t="e">
        <f t="shared" si="48"/>
        <v>#VALUE!</v>
      </c>
      <c r="M427" s="3" t="e">
        <f t="shared" si="49"/>
        <v>#VALUE!</v>
      </c>
      <c r="N427" s="3" t="str">
        <f t="shared" si="51"/>
        <v/>
      </c>
      <c r="O427" s="3" t="str">
        <f t="shared" si="52"/>
        <v/>
      </c>
      <c r="P427" s="2" t="str">
        <f t="shared" si="53"/>
        <v/>
      </c>
      <c r="Q427" s="2" t="str">
        <f t="shared" si="54"/>
        <v/>
      </c>
      <c r="U427" s="1"/>
      <c r="V427" s="4" t="str">
        <f t="shared" si="55"/>
        <v/>
      </c>
      <c r="Y427" s="117" t="str">
        <f>IF(ISBLANK(W427), "", IF(W427&gt;X427, B427, C427))</f>
        <v/>
      </c>
    </row>
    <row r="428" spans="1:25" x14ac:dyDescent="0.45">
      <c r="A428" s="78">
        <f>Schedule!A445</f>
        <v>0</v>
      </c>
      <c r="B428" s="78" t="str">
        <f>IF(ISBLANK(Schedule!C445), "", Schedule!C445)</f>
        <v/>
      </c>
      <c r="C428" s="78" t="str">
        <f>IF(ISBLANK(Schedule!D445), "", Schedule!D445)</f>
        <v/>
      </c>
      <c r="D428" s="80"/>
      <c r="E428" s="79" t="str">
        <f>_xlfn.IFNA(IF(ISBLANK(B428),"",VLOOKUP(B428,Elo!$A$2:$C$1048576,MATCH("Current Elo",Elo!$A$1:$D$1,0),FALSE)), "")</f>
        <v/>
      </c>
      <c r="F428" s="79" t="str">
        <f>_xlfn.IFNA(IFERROR(IF(ISBLANK(C428),"",VLOOKUP(C428,Elo!$A$2:$C$1048576,MATCH("Current Elo",Elo!$A$1:$D$1,0),FALSE)), ""), "")</f>
        <v/>
      </c>
      <c r="G428" s="79" t="str">
        <f>_xlfn.IFNA(IF(ISBLANK(B428),"",IF(VLOOKUP(Games!B428,Schedule!$C$2:$G$1048576,MATCH("neutral_site",Schedule!$C$1:$G$1,0),FALSE),0,50)),"")</f>
        <v/>
      </c>
      <c r="H428" s="82"/>
      <c r="I428" s="82"/>
      <c r="J428" s="77" t="str">
        <f>_xlfn.IFNA(IF(ISBLANK(B428), "",ROUND(Calc!O445, 1)), "")</f>
        <v/>
      </c>
      <c r="K428" s="77" t="str">
        <f t="shared" si="50"/>
        <v/>
      </c>
      <c r="L428" s="3" t="e">
        <f t="shared" si="48"/>
        <v>#VALUE!</v>
      </c>
      <c r="M428" s="3" t="e">
        <f t="shared" si="49"/>
        <v>#VALUE!</v>
      </c>
      <c r="N428" s="3" t="str">
        <f t="shared" si="51"/>
        <v/>
      </c>
      <c r="O428" s="3" t="str">
        <f t="shared" si="52"/>
        <v/>
      </c>
      <c r="P428" s="2" t="str">
        <f t="shared" si="53"/>
        <v/>
      </c>
      <c r="Q428" s="2" t="str">
        <f t="shared" si="54"/>
        <v/>
      </c>
      <c r="U428" s="1"/>
      <c r="V428" s="4" t="str">
        <f t="shared" si="55"/>
        <v/>
      </c>
      <c r="Y428" s="117" t="str">
        <f>IF(ISBLANK(W428), "", IF(W428&gt;X428, B428, C428))</f>
        <v/>
      </c>
    </row>
    <row r="429" spans="1:25" x14ac:dyDescent="0.45">
      <c r="A429" s="78">
        <f>Schedule!A446</f>
        <v>0</v>
      </c>
      <c r="B429" s="78" t="str">
        <f>IF(ISBLANK(Schedule!C446), "", Schedule!C446)</f>
        <v/>
      </c>
      <c r="C429" s="78" t="str">
        <f>IF(ISBLANK(Schedule!D446), "", Schedule!D446)</f>
        <v/>
      </c>
      <c r="D429" s="80"/>
      <c r="E429" s="79" t="str">
        <f>_xlfn.IFNA(IF(ISBLANK(B429),"",VLOOKUP(B429,Elo!$A$2:$C$1048576,MATCH("Current Elo",Elo!$A$1:$D$1,0),FALSE)), "")</f>
        <v/>
      </c>
      <c r="F429" s="79" t="str">
        <f>_xlfn.IFNA(IFERROR(IF(ISBLANK(C429),"",VLOOKUP(C429,Elo!$A$2:$C$1048576,MATCH("Current Elo",Elo!$A$1:$D$1,0),FALSE)), ""), "")</f>
        <v/>
      </c>
      <c r="G429" s="79" t="str">
        <f>_xlfn.IFNA(IF(ISBLANK(B429),"",IF(VLOOKUP(Games!B429,Schedule!$C$2:$G$1048576,MATCH("neutral_site",Schedule!$C$1:$G$1,0),FALSE),0,50)),"")</f>
        <v/>
      </c>
      <c r="H429" s="82"/>
      <c r="I429" s="82"/>
      <c r="J429" s="77" t="str">
        <f>_xlfn.IFNA(IF(ISBLANK(B429), "",ROUND(Calc!O446, 1)), "")</f>
        <v/>
      </c>
      <c r="K429" s="77" t="str">
        <f t="shared" si="50"/>
        <v/>
      </c>
      <c r="L429" s="3" t="e">
        <f t="shared" si="48"/>
        <v>#VALUE!</v>
      </c>
      <c r="M429" s="3" t="e">
        <f t="shared" si="49"/>
        <v>#VALUE!</v>
      </c>
      <c r="N429" s="3" t="str">
        <f t="shared" si="51"/>
        <v/>
      </c>
      <c r="O429" s="3" t="str">
        <f t="shared" si="52"/>
        <v/>
      </c>
      <c r="P429" s="2" t="str">
        <f t="shared" si="53"/>
        <v/>
      </c>
      <c r="Q429" s="2" t="str">
        <f t="shared" si="54"/>
        <v/>
      </c>
      <c r="U429" s="1"/>
      <c r="V429" s="4" t="str">
        <f t="shared" si="55"/>
        <v/>
      </c>
      <c r="Y429" s="117" t="str">
        <f>IF(ISBLANK(W429), "", IF(W429&gt;X429, B429, C429))</f>
        <v/>
      </c>
    </row>
    <row r="430" spans="1:25" x14ac:dyDescent="0.45">
      <c r="A430" s="78">
        <f>Schedule!A447</f>
        <v>0</v>
      </c>
      <c r="B430" s="78" t="str">
        <f>IF(ISBLANK(Schedule!C447), "", Schedule!C447)</f>
        <v/>
      </c>
      <c r="C430" s="78" t="str">
        <f>IF(ISBLANK(Schedule!D447), "", Schedule!D447)</f>
        <v/>
      </c>
      <c r="D430" s="80"/>
      <c r="E430" s="79" t="str">
        <f>_xlfn.IFNA(IF(ISBLANK(B430),"",VLOOKUP(B430,Elo!$A$2:$C$1048576,MATCH("Current Elo",Elo!$A$1:$D$1,0),FALSE)), "")</f>
        <v/>
      </c>
      <c r="F430" s="79" t="str">
        <f>_xlfn.IFNA(IFERROR(IF(ISBLANK(C430),"",VLOOKUP(C430,Elo!$A$2:$C$1048576,MATCH("Current Elo",Elo!$A$1:$D$1,0),FALSE)), ""), "")</f>
        <v/>
      </c>
      <c r="G430" s="79" t="str">
        <f>_xlfn.IFNA(IF(ISBLANK(B430),"",IF(VLOOKUP(Games!B430,Schedule!$C$2:$G$1048576,MATCH("neutral_site",Schedule!$C$1:$G$1,0),FALSE),0,50)),"")</f>
        <v/>
      </c>
      <c r="H430" s="82"/>
      <c r="I430" s="82"/>
      <c r="J430" s="77" t="str">
        <f>_xlfn.IFNA(IF(ISBLANK(B430), "",ROUND(Calc!O447, 1)), "")</f>
        <v/>
      </c>
      <c r="K430" s="77" t="str">
        <f t="shared" si="50"/>
        <v/>
      </c>
      <c r="L430" s="3" t="e">
        <f t="shared" si="48"/>
        <v>#VALUE!</v>
      </c>
      <c r="M430" s="3" t="e">
        <f t="shared" si="49"/>
        <v>#VALUE!</v>
      </c>
      <c r="N430" s="3" t="str">
        <f t="shared" si="51"/>
        <v/>
      </c>
      <c r="O430" s="3" t="str">
        <f t="shared" si="52"/>
        <v/>
      </c>
      <c r="P430" s="2" t="str">
        <f t="shared" si="53"/>
        <v/>
      </c>
      <c r="Q430" s="2" t="str">
        <f t="shared" si="54"/>
        <v/>
      </c>
      <c r="U430" s="1"/>
      <c r="V430" s="4" t="str">
        <f t="shared" si="55"/>
        <v/>
      </c>
      <c r="Y430" s="117" t="str">
        <f>IF(ISBLANK(W430), "", IF(W430&gt;X430, B430, C430))</f>
        <v/>
      </c>
    </row>
    <row r="431" spans="1:25" x14ac:dyDescent="0.45">
      <c r="A431" s="78">
        <f>Schedule!A448</f>
        <v>0</v>
      </c>
      <c r="B431" s="78" t="str">
        <f>IF(ISBLANK(Schedule!C448), "", Schedule!C448)</f>
        <v/>
      </c>
      <c r="C431" s="78" t="str">
        <f>IF(ISBLANK(Schedule!D448), "", Schedule!D448)</f>
        <v/>
      </c>
      <c r="D431" s="80"/>
      <c r="E431" s="79" t="str">
        <f>_xlfn.IFNA(IF(ISBLANK(B431),"",VLOOKUP(B431,Elo!$A$2:$C$1048576,MATCH("Current Elo",Elo!$A$1:$D$1,0),FALSE)), "")</f>
        <v/>
      </c>
      <c r="F431" s="79" t="str">
        <f>_xlfn.IFNA(IFERROR(IF(ISBLANK(C431),"",VLOOKUP(C431,Elo!$A$2:$C$1048576,MATCH("Current Elo",Elo!$A$1:$D$1,0),FALSE)), ""), "")</f>
        <v/>
      </c>
      <c r="G431" s="79" t="str">
        <f>_xlfn.IFNA(IF(ISBLANK(B431),"",IF(VLOOKUP(Games!B431,Schedule!$C$2:$G$1048576,MATCH("neutral_site",Schedule!$C$1:$G$1,0),FALSE),0,50)),"")</f>
        <v/>
      </c>
      <c r="H431" s="82"/>
      <c r="I431" s="82"/>
      <c r="J431" s="77" t="str">
        <f>_xlfn.IFNA(IF(ISBLANK(B431), "",ROUND(Calc!O448, 1)), "")</f>
        <v/>
      </c>
      <c r="K431" s="77" t="str">
        <f t="shared" si="50"/>
        <v/>
      </c>
      <c r="L431" s="3" t="e">
        <f t="shared" si="48"/>
        <v>#VALUE!</v>
      </c>
      <c r="M431" s="3" t="e">
        <f t="shared" si="49"/>
        <v>#VALUE!</v>
      </c>
      <c r="N431" s="3" t="str">
        <f t="shared" si="51"/>
        <v/>
      </c>
      <c r="O431" s="3" t="str">
        <f t="shared" si="52"/>
        <v/>
      </c>
      <c r="P431" s="2" t="str">
        <f t="shared" si="53"/>
        <v/>
      </c>
      <c r="Q431" s="2" t="str">
        <f t="shared" si="54"/>
        <v/>
      </c>
      <c r="U431" s="1"/>
      <c r="V431" s="4" t="str">
        <f t="shared" si="55"/>
        <v/>
      </c>
      <c r="Y431" s="117" t="str">
        <f>IF(ISBLANK(W431), "", IF(W431&gt;X431, B431, C431))</f>
        <v/>
      </c>
    </row>
    <row r="432" spans="1:25" x14ac:dyDescent="0.45">
      <c r="A432" s="78">
        <f>Schedule!A449</f>
        <v>0</v>
      </c>
      <c r="B432" s="78" t="str">
        <f>IF(ISBLANK(Schedule!C449), "", Schedule!C449)</f>
        <v/>
      </c>
      <c r="C432" s="78" t="str">
        <f>IF(ISBLANK(Schedule!D449), "", Schedule!D449)</f>
        <v/>
      </c>
      <c r="D432" s="80"/>
      <c r="E432" s="79" t="str">
        <f>_xlfn.IFNA(IF(ISBLANK(B432),"",VLOOKUP(B432,Elo!$A$2:$C$1048576,MATCH("Current Elo",Elo!$A$1:$D$1,0),FALSE)), "")</f>
        <v/>
      </c>
      <c r="F432" s="79" t="str">
        <f>_xlfn.IFNA(IFERROR(IF(ISBLANK(C432),"",VLOOKUP(C432,Elo!$A$2:$C$1048576,MATCH("Current Elo",Elo!$A$1:$D$1,0),FALSE)), ""), "")</f>
        <v/>
      </c>
      <c r="G432" s="79" t="str">
        <f>_xlfn.IFNA(IF(ISBLANK(B432),"",IF(VLOOKUP(Games!B432,Schedule!$C$2:$G$1048576,MATCH("neutral_site",Schedule!$C$1:$G$1,0),FALSE),0,50)),"")</f>
        <v/>
      </c>
      <c r="H432" s="82"/>
      <c r="I432" s="82"/>
      <c r="J432" s="77" t="str">
        <f>_xlfn.IFNA(IF(ISBLANK(B432), "",ROUND(Calc!O449, 1)), "")</f>
        <v/>
      </c>
      <c r="K432" s="77" t="str">
        <f t="shared" si="50"/>
        <v/>
      </c>
      <c r="L432" s="3" t="e">
        <f t="shared" si="48"/>
        <v>#VALUE!</v>
      </c>
      <c r="M432" s="3" t="e">
        <f t="shared" si="49"/>
        <v>#VALUE!</v>
      </c>
      <c r="N432" s="3" t="str">
        <f t="shared" si="51"/>
        <v/>
      </c>
      <c r="O432" s="3" t="str">
        <f t="shared" si="52"/>
        <v/>
      </c>
      <c r="P432" s="2" t="str">
        <f t="shared" si="53"/>
        <v/>
      </c>
      <c r="Q432" s="2" t="str">
        <f t="shared" si="54"/>
        <v/>
      </c>
      <c r="U432" s="1"/>
      <c r="V432" s="4" t="str">
        <f t="shared" si="55"/>
        <v/>
      </c>
      <c r="Y432" s="117" t="str">
        <f>IF(ISBLANK(W432), "", IF(W432&gt;X432, B432, C432))</f>
        <v/>
      </c>
    </row>
    <row r="433" spans="1:25" x14ac:dyDescent="0.45">
      <c r="A433" s="78">
        <f>Schedule!A450</f>
        <v>0</v>
      </c>
      <c r="B433" s="78" t="str">
        <f>IF(ISBLANK(Schedule!C450), "", Schedule!C450)</f>
        <v/>
      </c>
      <c r="C433" s="78" t="str">
        <f>IF(ISBLANK(Schedule!D450), "", Schedule!D450)</f>
        <v/>
      </c>
      <c r="D433" s="80"/>
      <c r="E433" s="79" t="str">
        <f>_xlfn.IFNA(IF(ISBLANK(B433),"",VLOOKUP(B433,Elo!$A$2:$C$1048576,MATCH("Current Elo",Elo!$A$1:$D$1,0),FALSE)), "")</f>
        <v/>
      </c>
      <c r="F433" s="79" t="str">
        <f>_xlfn.IFNA(IFERROR(IF(ISBLANK(C433),"",VLOOKUP(C433,Elo!$A$2:$C$1048576,MATCH("Current Elo",Elo!$A$1:$D$1,0),FALSE)), ""), "")</f>
        <v/>
      </c>
      <c r="G433" s="79" t="str">
        <f>_xlfn.IFNA(IF(ISBLANK(B433),"",IF(VLOOKUP(Games!B433,Schedule!$C$2:$G$1048576,MATCH("neutral_site",Schedule!$C$1:$G$1,0),FALSE),0,50)),"")</f>
        <v/>
      </c>
      <c r="H433" s="82"/>
      <c r="I433" s="82"/>
      <c r="J433" s="77" t="str">
        <f>_xlfn.IFNA(IF(ISBLANK(B433), "",ROUND(Calc!O450, 1)), "")</f>
        <v/>
      </c>
      <c r="K433" s="77" t="str">
        <f t="shared" si="50"/>
        <v/>
      </c>
      <c r="L433" s="3" t="e">
        <f t="shared" ref="L433:L496" si="56">IF(ISBLANK(B433), "",1/(1+10^((((F433+I433)-(E433+G433+H433))/400))))</f>
        <v>#VALUE!</v>
      </c>
      <c r="M433" s="3" t="e">
        <f t="shared" ref="M433:M496" si="57">IF(ISBLANK(C433), "", 1/(1+10^(((E433+G433+H433)-(F433+I433))/400)))</f>
        <v>#VALUE!</v>
      </c>
      <c r="N433" s="3" t="str">
        <f t="shared" si="51"/>
        <v/>
      </c>
      <c r="O433" s="3" t="str">
        <f t="shared" si="52"/>
        <v/>
      </c>
      <c r="P433" s="2" t="str">
        <f t="shared" si="53"/>
        <v/>
      </c>
      <c r="Q433" s="2" t="str">
        <f t="shared" si="54"/>
        <v/>
      </c>
      <c r="U433" s="1"/>
      <c r="V433" s="4" t="str">
        <f t="shared" si="55"/>
        <v/>
      </c>
      <c r="Y433" s="117" t="str">
        <f>IF(ISBLANK(W433), "", IF(W433&gt;X433, B433, C433))</f>
        <v/>
      </c>
    </row>
    <row r="434" spans="1:25" x14ac:dyDescent="0.45">
      <c r="A434" s="78">
        <f>Schedule!A451</f>
        <v>0</v>
      </c>
      <c r="B434" s="78" t="str">
        <f>IF(ISBLANK(Schedule!C451), "", Schedule!C451)</f>
        <v/>
      </c>
      <c r="C434" s="78" t="str">
        <f>IF(ISBLANK(Schedule!D451), "", Schedule!D451)</f>
        <v/>
      </c>
      <c r="D434" s="80"/>
      <c r="E434" s="79" t="str">
        <f>_xlfn.IFNA(IF(ISBLANK(B434),"",VLOOKUP(B434,Elo!$A$2:$C$1048576,MATCH("Current Elo",Elo!$A$1:$D$1,0),FALSE)), "")</f>
        <v/>
      </c>
      <c r="F434" s="79" t="str">
        <f>_xlfn.IFNA(IFERROR(IF(ISBLANK(C434),"",VLOOKUP(C434,Elo!$A$2:$C$1048576,MATCH("Current Elo",Elo!$A$1:$D$1,0),FALSE)), ""), "")</f>
        <v/>
      </c>
      <c r="G434" s="79" t="str">
        <f>_xlfn.IFNA(IF(ISBLANK(B434),"",IF(VLOOKUP(Games!B434,Schedule!$C$2:$G$1048576,MATCH("neutral_site",Schedule!$C$1:$G$1,0),FALSE),0,50)),"")</f>
        <v/>
      </c>
      <c r="H434" s="82"/>
      <c r="I434" s="82"/>
      <c r="J434" s="77" t="str">
        <f>_xlfn.IFNA(IF(ISBLANK(B434), "",ROUND(Calc!O451, 1)), "")</f>
        <v/>
      </c>
      <c r="K434" s="77" t="str">
        <f t="shared" ref="K434:K497" si="58">IF(OR(ISBLANK(B434), N434=""), "",IF(J434&gt;0,C434,B434))</f>
        <v/>
      </c>
      <c r="L434" s="3" t="e">
        <f t="shared" si="56"/>
        <v>#VALUE!</v>
      </c>
      <c r="M434" s="3" t="e">
        <f t="shared" si="57"/>
        <v>#VALUE!</v>
      </c>
      <c r="N434" s="3" t="str">
        <f t="shared" ref="N434:N497" si="59">IFERROR(IF(ISBLANK(B434), "", IF(L434&gt;M434, B434, C434)), "")</f>
        <v/>
      </c>
      <c r="O434" s="3" t="str">
        <f t="shared" ref="O434:O497" si="60">IFERROR(IF(ISBLANK(B434), "", IF(L434&gt;M434, L434, M434)),"")</f>
        <v/>
      </c>
      <c r="P434" s="2" t="str">
        <f t="shared" ref="P434:P497" si="61">IF(OR(ISBLANK(B434), ISBLANK(D434)),"",IF(J434&lt;D434, "Y","N"))</f>
        <v/>
      </c>
      <c r="Q434" s="2" t="str">
        <f t="shared" ref="Q434:Q497" si="62">IF(OR(ISBLANK(B434),ISBLANK(D434)),"",IF(AND(D434&lt;0,K434&lt;&gt;B434),"Y",IF(AND(B434=K434,J434&lt;D434),"Y","N")))</f>
        <v/>
      </c>
      <c r="U434" s="1"/>
      <c r="V434" s="4" t="str">
        <f t="shared" ref="V434:V497" si="63">IF(ISBLANK(T434), "", D434)</f>
        <v/>
      </c>
      <c r="Y434" s="117" t="str">
        <f>IF(ISBLANK(W434), "", IF(W434&gt;X434, B434, C434))</f>
        <v/>
      </c>
    </row>
    <row r="435" spans="1:25" x14ac:dyDescent="0.45">
      <c r="A435" s="78">
        <f>Schedule!A452</f>
        <v>0</v>
      </c>
      <c r="B435" s="78" t="str">
        <f>IF(ISBLANK(Schedule!C452), "", Schedule!C452)</f>
        <v/>
      </c>
      <c r="C435" s="78" t="str">
        <f>IF(ISBLANK(Schedule!D452), "", Schedule!D452)</f>
        <v/>
      </c>
      <c r="D435" s="80"/>
      <c r="E435" s="79" t="str">
        <f>_xlfn.IFNA(IF(ISBLANK(B435),"",VLOOKUP(B435,Elo!$A$2:$C$1048576,MATCH("Current Elo",Elo!$A$1:$D$1,0),FALSE)), "")</f>
        <v/>
      </c>
      <c r="F435" s="79" t="str">
        <f>_xlfn.IFNA(IFERROR(IF(ISBLANK(C435),"",VLOOKUP(C435,Elo!$A$2:$C$1048576,MATCH("Current Elo",Elo!$A$1:$D$1,0),FALSE)), ""), "")</f>
        <v/>
      </c>
      <c r="G435" s="79" t="str">
        <f>_xlfn.IFNA(IF(ISBLANK(B435),"",IF(VLOOKUP(Games!B435,Schedule!$C$2:$G$1048576,MATCH("neutral_site",Schedule!$C$1:$G$1,0),FALSE),0,50)),"")</f>
        <v/>
      </c>
      <c r="H435" s="82"/>
      <c r="I435" s="82"/>
      <c r="J435" s="77" t="str">
        <f>_xlfn.IFNA(IF(ISBLANK(B435), "",ROUND(Calc!O452, 1)), "")</f>
        <v/>
      </c>
      <c r="K435" s="77" t="str">
        <f t="shared" si="58"/>
        <v/>
      </c>
      <c r="L435" s="3" t="e">
        <f t="shared" si="56"/>
        <v>#VALUE!</v>
      </c>
      <c r="M435" s="3" t="e">
        <f t="shared" si="57"/>
        <v>#VALUE!</v>
      </c>
      <c r="N435" s="3" t="str">
        <f t="shared" si="59"/>
        <v/>
      </c>
      <c r="O435" s="3" t="str">
        <f t="shared" si="60"/>
        <v/>
      </c>
      <c r="P435" s="2" t="str">
        <f t="shared" si="61"/>
        <v/>
      </c>
      <c r="Q435" s="2" t="str">
        <f t="shared" si="62"/>
        <v/>
      </c>
      <c r="U435" s="1"/>
      <c r="V435" s="4" t="str">
        <f t="shared" si="63"/>
        <v/>
      </c>
      <c r="Y435" s="117" t="str">
        <f>IF(ISBLANK(W435), "", IF(W435&gt;X435, B435, C435))</f>
        <v/>
      </c>
    </row>
    <row r="436" spans="1:25" x14ac:dyDescent="0.45">
      <c r="A436" s="78">
        <f>Schedule!A453</f>
        <v>0</v>
      </c>
      <c r="B436" s="78" t="str">
        <f>IF(ISBLANK(Schedule!C453), "", Schedule!C453)</f>
        <v/>
      </c>
      <c r="C436" s="78" t="str">
        <f>IF(ISBLANK(Schedule!D453), "", Schedule!D453)</f>
        <v/>
      </c>
      <c r="D436" s="80"/>
      <c r="E436" s="79" t="str">
        <f>_xlfn.IFNA(IF(ISBLANK(B436),"",VLOOKUP(B436,Elo!$A$2:$C$1048576,MATCH("Current Elo",Elo!$A$1:$D$1,0),FALSE)), "")</f>
        <v/>
      </c>
      <c r="F436" s="79" t="str">
        <f>_xlfn.IFNA(IFERROR(IF(ISBLANK(C436),"",VLOOKUP(C436,Elo!$A$2:$C$1048576,MATCH("Current Elo",Elo!$A$1:$D$1,0),FALSE)), ""), "")</f>
        <v/>
      </c>
      <c r="G436" s="79" t="str">
        <f>_xlfn.IFNA(IF(ISBLANK(B436),"",IF(VLOOKUP(Games!B436,Schedule!$C$2:$G$1048576,MATCH("neutral_site",Schedule!$C$1:$G$1,0),FALSE),0,50)),"")</f>
        <v/>
      </c>
      <c r="H436" s="82"/>
      <c r="I436" s="82"/>
      <c r="J436" s="77" t="str">
        <f>_xlfn.IFNA(IF(ISBLANK(B436), "",ROUND(Calc!O453, 1)), "")</f>
        <v/>
      </c>
      <c r="K436" s="77" t="str">
        <f t="shared" si="58"/>
        <v/>
      </c>
      <c r="L436" s="3" t="e">
        <f t="shared" si="56"/>
        <v>#VALUE!</v>
      </c>
      <c r="M436" s="3" t="e">
        <f t="shared" si="57"/>
        <v>#VALUE!</v>
      </c>
      <c r="N436" s="3" t="str">
        <f t="shared" si="59"/>
        <v/>
      </c>
      <c r="O436" s="3" t="str">
        <f t="shared" si="60"/>
        <v/>
      </c>
      <c r="P436" s="2" t="str">
        <f t="shared" si="61"/>
        <v/>
      </c>
      <c r="Q436" s="2" t="str">
        <f t="shared" si="62"/>
        <v/>
      </c>
      <c r="U436" s="1"/>
      <c r="V436" s="4" t="str">
        <f t="shared" si="63"/>
        <v/>
      </c>
      <c r="Y436" s="117" t="str">
        <f>IF(ISBLANK(W436), "", IF(W436&gt;X436, B436, C436))</f>
        <v/>
      </c>
    </row>
    <row r="437" spans="1:25" x14ac:dyDescent="0.45">
      <c r="A437" s="78">
        <f>Schedule!A454</f>
        <v>0</v>
      </c>
      <c r="B437" s="78" t="str">
        <f>IF(ISBLANK(Schedule!C454), "", Schedule!C454)</f>
        <v/>
      </c>
      <c r="C437" s="78" t="str">
        <f>IF(ISBLANK(Schedule!D454), "", Schedule!D454)</f>
        <v/>
      </c>
      <c r="D437" s="80"/>
      <c r="E437" s="79" t="str">
        <f>_xlfn.IFNA(IF(ISBLANK(B437),"",VLOOKUP(B437,Elo!$A$2:$C$1048576,MATCH("Current Elo",Elo!$A$1:$D$1,0),FALSE)), "")</f>
        <v/>
      </c>
      <c r="F437" s="79" t="str">
        <f>_xlfn.IFNA(IFERROR(IF(ISBLANK(C437),"",VLOOKUP(C437,Elo!$A$2:$C$1048576,MATCH("Current Elo",Elo!$A$1:$D$1,0),FALSE)), ""), "")</f>
        <v/>
      </c>
      <c r="G437" s="79" t="str">
        <f>_xlfn.IFNA(IF(ISBLANK(B437),"",IF(VLOOKUP(Games!B437,Schedule!$C$2:$G$1048576,MATCH("neutral_site",Schedule!$C$1:$G$1,0),FALSE),0,50)),"")</f>
        <v/>
      </c>
      <c r="H437" s="82"/>
      <c r="I437" s="82"/>
      <c r="J437" s="77" t="str">
        <f>_xlfn.IFNA(IF(ISBLANK(B437), "",ROUND(Calc!O454, 1)), "")</f>
        <v/>
      </c>
      <c r="K437" s="77" t="str">
        <f t="shared" si="58"/>
        <v/>
      </c>
      <c r="L437" s="3" t="e">
        <f t="shared" si="56"/>
        <v>#VALUE!</v>
      </c>
      <c r="M437" s="3" t="e">
        <f t="shared" si="57"/>
        <v>#VALUE!</v>
      </c>
      <c r="N437" s="3" t="str">
        <f t="shared" si="59"/>
        <v/>
      </c>
      <c r="O437" s="3" t="str">
        <f t="shared" si="60"/>
        <v/>
      </c>
      <c r="P437" s="2" t="str">
        <f t="shared" si="61"/>
        <v/>
      </c>
      <c r="Q437" s="2" t="str">
        <f t="shared" si="62"/>
        <v/>
      </c>
      <c r="U437" s="1"/>
      <c r="V437" s="4" t="str">
        <f t="shared" si="63"/>
        <v/>
      </c>
      <c r="Y437" s="117" t="str">
        <f>IF(ISBLANK(W437), "", IF(W437&gt;X437, B437, C437))</f>
        <v/>
      </c>
    </row>
    <row r="438" spans="1:25" x14ac:dyDescent="0.45">
      <c r="A438" s="78">
        <f>Schedule!A455</f>
        <v>0</v>
      </c>
      <c r="B438" s="78" t="str">
        <f>IF(ISBLANK(Schedule!C455), "", Schedule!C455)</f>
        <v/>
      </c>
      <c r="C438" s="78" t="str">
        <f>IF(ISBLANK(Schedule!D455), "", Schedule!D455)</f>
        <v/>
      </c>
      <c r="D438" s="80"/>
      <c r="E438" s="79" t="str">
        <f>_xlfn.IFNA(IF(ISBLANK(B438),"",VLOOKUP(B438,Elo!$A$2:$C$1048576,MATCH("Current Elo",Elo!$A$1:$D$1,0),FALSE)), "")</f>
        <v/>
      </c>
      <c r="F438" s="79" t="str">
        <f>_xlfn.IFNA(IFERROR(IF(ISBLANK(C438),"",VLOOKUP(C438,Elo!$A$2:$C$1048576,MATCH("Current Elo",Elo!$A$1:$D$1,0),FALSE)), ""), "")</f>
        <v/>
      </c>
      <c r="G438" s="79" t="str">
        <f>_xlfn.IFNA(IF(ISBLANK(B438),"",IF(VLOOKUP(Games!B438,Schedule!$C$2:$G$1048576,MATCH("neutral_site",Schedule!$C$1:$G$1,0),FALSE),0,50)),"")</f>
        <v/>
      </c>
      <c r="H438" s="82"/>
      <c r="I438" s="82"/>
      <c r="J438" s="77" t="str">
        <f>_xlfn.IFNA(IF(ISBLANK(B438), "",ROUND(Calc!O455, 1)), "")</f>
        <v/>
      </c>
      <c r="K438" s="77" t="str">
        <f t="shared" si="58"/>
        <v/>
      </c>
      <c r="L438" s="3" t="e">
        <f t="shared" si="56"/>
        <v>#VALUE!</v>
      </c>
      <c r="M438" s="3" t="e">
        <f t="shared" si="57"/>
        <v>#VALUE!</v>
      </c>
      <c r="N438" s="3" t="str">
        <f t="shared" si="59"/>
        <v/>
      </c>
      <c r="O438" s="3" t="str">
        <f t="shared" si="60"/>
        <v/>
      </c>
      <c r="P438" s="2" t="str">
        <f t="shared" si="61"/>
        <v/>
      </c>
      <c r="Q438" s="2" t="str">
        <f t="shared" si="62"/>
        <v/>
      </c>
      <c r="U438" s="1"/>
      <c r="V438" s="4" t="str">
        <f t="shared" si="63"/>
        <v/>
      </c>
      <c r="Y438" s="117" t="str">
        <f>IF(ISBLANK(W438), "", IF(W438&gt;X438, B438, C438))</f>
        <v/>
      </c>
    </row>
    <row r="439" spans="1:25" x14ac:dyDescent="0.45">
      <c r="A439" s="78">
        <f>Schedule!A456</f>
        <v>0</v>
      </c>
      <c r="B439" s="78" t="str">
        <f>IF(ISBLANK(Schedule!C456), "", Schedule!C456)</f>
        <v/>
      </c>
      <c r="C439" s="78" t="str">
        <f>IF(ISBLANK(Schedule!D456), "", Schedule!D456)</f>
        <v/>
      </c>
      <c r="D439" s="80"/>
      <c r="E439" s="79" t="str">
        <f>_xlfn.IFNA(IF(ISBLANK(B439),"",VLOOKUP(B439,Elo!$A$2:$C$1048576,MATCH("Current Elo",Elo!$A$1:$D$1,0),FALSE)), "")</f>
        <v/>
      </c>
      <c r="F439" s="79" t="str">
        <f>_xlfn.IFNA(IFERROR(IF(ISBLANK(C439),"",VLOOKUP(C439,Elo!$A$2:$C$1048576,MATCH("Current Elo",Elo!$A$1:$D$1,0),FALSE)), ""), "")</f>
        <v/>
      </c>
      <c r="G439" s="79" t="str">
        <f>_xlfn.IFNA(IF(ISBLANK(B439),"",IF(VLOOKUP(Games!B439,Schedule!$C$2:$G$1048576,MATCH("neutral_site",Schedule!$C$1:$G$1,0),FALSE),0,50)),"")</f>
        <v/>
      </c>
      <c r="H439" s="82"/>
      <c r="I439" s="82"/>
      <c r="J439" s="77" t="str">
        <f>_xlfn.IFNA(IF(ISBLANK(B439), "",ROUND(Calc!O456, 1)), "")</f>
        <v/>
      </c>
      <c r="K439" s="77" t="str">
        <f t="shared" si="58"/>
        <v/>
      </c>
      <c r="L439" s="3" t="e">
        <f t="shared" si="56"/>
        <v>#VALUE!</v>
      </c>
      <c r="M439" s="3" t="e">
        <f t="shared" si="57"/>
        <v>#VALUE!</v>
      </c>
      <c r="N439" s="3" t="str">
        <f t="shared" si="59"/>
        <v/>
      </c>
      <c r="O439" s="3" t="str">
        <f t="shared" si="60"/>
        <v/>
      </c>
      <c r="P439" s="2" t="str">
        <f t="shared" si="61"/>
        <v/>
      </c>
      <c r="Q439" s="2" t="str">
        <f t="shared" si="62"/>
        <v/>
      </c>
      <c r="U439" s="1"/>
      <c r="V439" s="4" t="str">
        <f t="shared" si="63"/>
        <v/>
      </c>
      <c r="Y439" s="117" t="str">
        <f>IF(ISBLANK(W439), "", IF(W439&gt;X439, B439, C439))</f>
        <v/>
      </c>
    </row>
    <row r="440" spans="1:25" x14ac:dyDescent="0.45">
      <c r="A440" s="78">
        <f>Schedule!A457</f>
        <v>0</v>
      </c>
      <c r="B440" s="78" t="str">
        <f>IF(ISBLANK(Schedule!C457), "", Schedule!C457)</f>
        <v/>
      </c>
      <c r="C440" s="78" t="str">
        <f>IF(ISBLANK(Schedule!D457), "", Schedule!D457)</f>
        <v/>
      </c>
      <c r="D440" s="80"/>
      <c r="E440" s="79" t="str">
        <f>_xlfn.IFNA(IF(ISBLANK(B440),"",VLOOKUP(B440,Elo!$A$2:$C$1048576,MATCH("Current Elo",Elo!$A$1:$D$1,0),FALSE)), "")</f>
        <v/>
      </c>
      <c r="F440" s="79" t="str">
        <f>_xlfn.IFNA(IFERROR(IF(ISBLANK(C440),"",VLOOKUP(C440,Elo!$A$2:$C$1048576,MATCH("Current Elo",Elo!$A$1:$D$1,0),FALSE)), ""), "")</f>
        <v/>
      </c>
      <c r="G440" s="79" t="str">
        <f>_xlfn.IFNA(IF(ISBLANK(B440),"",IF(VLOOKUP(Games!B440,Schedule!$C$2:$G$1048576,MATCH("neutral_site",Schedule!$C$1:$G$1,0),FALSE),0,50)),"")</f>
        <v/>
      </c>
      <c r="H440" s="82"/>
      <c r="I440" s="82"/>
      <c r="J440" s="77" t="str">
        <f>_xlfn.IFNA(IF(ISBLANK(B440), "",ROUND(Calc!O457, 1)), "")</f>
        <v/>
      </c>
      <c r="K440" s="77" t="str">
        <f t="shared" si="58"/>
        <v/>
      </c>
      <c r="L440" s="3" t="e">
        <f t="shared" si="56"/>
        <v>#VALUE!</v>
      </c>
      <c r="M440" s="3" t="e">
        <f t="shared" si="57"/>
        <v>#VALUE!</v>
      </c>
      <c r="N440" s="3" t="str">
        <f t="shared" si="59"/>
        <v/>
      </c>
      <c r="O440" s="3" t="str">
        <f t="shared" si="60"/>
        <v/>
      </c>
      <c r="P440" s="2" t="str">
        <f t="shared" si="61"/>
        <v/>
      </c>
      <c r="Q440" s="2" t="str">
        <f t="shared" si="62"/>
        <v/>
      </c>
      <c r="U440" s="1"/>
      <c r="V440" s="4" t="str">
        <f t="shared" si="63"/>
        <v/>
      </c>
      <c r="Y440" s="117" t="str">
        <f>IF(ISBLANK(W440), "", IF(W440&gt;X440, B440, C440))</f>
        <v/>
      </c>
    </row>
    <row r="441" spans="1:25" x14ac:dyDescent="0.45">
      <c r="A441" s="78">
        <f>Schedule!A458</f>
        <v>0</v>
      </c>
      <c r="B441" s="78" t="str">
        <f>IF(ISBLANK(Schedule!C458), "", Schedule!C458)</f>
        <v/>
      </c>
      <c r="C441" s="78" t="str">
        <f>IF(ISBLANK(Schedule!D458), "", Schedule!D458)</f>
        <v/>
      </c>
      <c r="D441" s="80"/>
      <c r="E441" s="79" t="str">
        <f>_xlfn.IFNA(IF(ISBLANK(B441),"",VLOOKUP(B441,Elo!$A$2:$C$1048576,MATCH("Current Elo",Elo!$A$1:$D$1,0),FALSE)), "")</f>
        <v/>
      </c>
      <c r="F441" s="79" t="str">
        <f>_xlfn.IFNA(IFERROR(IF(ISBLANK(C441),"",VLOOKUP(C441,Elo!$A$2:$C$1048576,MATCH("Current Elo",Elo!$A$1:$D$1,0),FALSE)), ""), "")</f>
        <v/>
      </c>
      <c r="G441" s="79" t="str">
        <f>_xlfn.IFNA(IF(ISBLANK(B441),"",IF(VLOOKUP(Games!B441,Schedule!$C$2:$G$1048576,MATCH("neutral_site",Schedule!$C$1:$G$1,0),FALSE),0,50)),"")</f>
        <v/>
      </c>
      <c r="H441" s="82"/>
      <c r="I441" s="82"/>
      <c r="J441" s="77" t="str">
        <f>_xlfn.IFNA(IF(ISBLANK(B441), "",ROUND(Calc!O458, 1)), "")</f>
        <v/>
      </c>
      <c r="K441" s="77" t="str">
        <f t="shared" si="58"/>
        <v/>
      </c>
      <c r="L441" s="3" t="e">
        <f t="shared" si="56"/>
        <v>#VALUE!</v>
      </c>
      <c r="M441" s="3" t="e">
        <f t="shared" si="57"/>
        <v>#VALUE!</v>
      </c>
      <c r="N441" s="3" t="str">
        <f t="shared" si="59"/>
        <v/>
      </c>
      <c r="O441" s="3" t="str">
        <f t="shared" si="60"/>
        <v/>
      </c>
      <c r="P441" s="2" t="str">
        <f t="shared" si="61"/>
        <v/>
      </c>
      <c r="Q441" s="2" t="str">
        <f t="shared" si="62"/>
        <v/>
      </c>
      <c r="U441" s="1"/>
      <c r="V441" s="4" t="str">
        <f t="shared" si="63"/>
        <v/>
      </c>
      <c r="Y441" s="117" t="str">
        <f>IF(ISBLANK(W441), "", IF(W441&gt;X441, B441, C441))</f>
        <v/>
      </c>
    </row>
    <row r="442" spans="1:25" x14ac:dyDescent="0.45">
      <c r="A442" s="78">
        <f>Schedule!A459</f>
        <v>0</v>
      </c>
      <c r="B442" s="78" t="str">
        <f>IF(ISBLANK(Schedule!C459), "", Schedule!C459)</f>
        <v/>
      </c>
      <c r="C442" s="78" t="str">
        <f>IF(ISBLANK(Schedule!D459), "", Schedule!D459)</f>
        <v/>
      </c>
      <c r="D442" s="80"/>
      <c r="E442" s="79" t="str">
        <f>_xlfn.IFNA(IF(ISBLANK(B442),"",VLOOKUP(B442,Elo!$A$2:$C$1048576,MATCH("Current Elo",Elo!$A$1:$D$1,0),FALSE)), "")</f>
        <v/>
      </c>
      <c r="F442" s="79" t="str">
        <f>_xlfn.IFNA(IFERROR(IF(ISBLANK(C442),"",VLOOKUP(C442,Elo!$A$2:$C$1048576,MATCH("Current Elo",Elo!$A$1:$D$1,0),FALSE)), ""), "")</f>
        <v/>
      </c>
      <c r="G442" s="79" t="str">
        <f>_xlfn.IFNA(IF(ISBLANK(B442),"",IF(VLOOKUP(Games!B442,Schedule!$C$2:$G$1048576,MATCH("neutral_site",Schedule!$C$1:$G$1,0),FALSE),0,50)),"")</f>
        <v/>
      </c>
      <c r="H442" s="82"/>
      <c r="I442" s="82"/>
      <c r="J442" s="77" t="str">
        <f>_xlfn.IFNA(IF(ISBLANK(B442), "",ROUND(Calc!O459, 1)), "")</f>
        <v/>
      </c>
      <c r="K442" s="77" t="str">
        <f t="shared" si="58"/>
        <v/>
      </c>
      <c r="L442" s="3" t="e">
        <f t="shared" si="56"/>
        <v>#VALUE!</v>
      </c>
      <c r="M442" s="3" t="e">
        <f t="shared" si="57"/>
        <v>#VALUE!</v>
      </c>
      <c r="N442" s="3" t="str">
        <f t="shared" si="59"/>
        <v/>
      </c>
      <c r="O442" s="3" t="str">
        <f t="shared" si="60"/>
        <v/>
      </c>
      <c r="P442" s="2" t="str">
        <f t="shared" si="61"/>
        <v/>
      </c>
      <c r="Q442" s="2" t="str">
        <f t="shared" si="62"/>
        <v/>
      </c>
      <c r="U442" s="1"/>
      <c r="V442" s="4" t="str">
        <f t="shared" si="63"/>
        <v/>
      </c>
      <c r="Y442" s="117" t="str">
        <f>IF(ISBLANK(W442), "", IF(W442&gt;X442, B442, C442))</f>
        <v/>
      </c>
    </row>
    <row r="443" spans="1:25" x14ac:dyDescent="0.45">
      <c r="A443" s="78">
        <f>Schedule!A460</f>
        <v>0</v>
      </c>
      <c r="B443" s="78" t="str">
        <f>IF(ISBLANK(Schedule!C460), "", Schedule!C460)</f>
        <v/>
      </c>
      <c r="C443" s="78" t="str">
        <f>IF(ISBLANK(Schedule!D460), "", Schedule!D460)</f>
        <v/>
      </c>
      <c r="D443" s="80"/>
      <c r="E443" s="79" t="str">
        <f>_xlfn.IFNA(IF(ISBLANK(B443),"",VLOOKUP(B443,Elo!$A$2:$C$1048576,MATCH("Current Elo",Elo!$A$1:$D$1,0),FALSE)), "")</f>
        <v/>
      </c>
      <c r="F443" s="79" t="str">
        <f>_xlfn.IFNA(IFERROR(IF(ISBLANK(C443),"",VLOOKUP(C443,Elo!$A$2:$C$1048576,MATCH("Current Elo",Elo!$A$1:$D$1,0),FALSE)), ""), "")</f>
        <v/>
      </c>
      <c r="G443" s="79" t="str">
        <f>_xlfn.IFNA(IF(ISBLANK(B443),"",IF(VLOOKUP(Games!B443,Schedule!$C$2:$G$1048576,MATCH("neutral_site",Schedule!$C$1:$G$1,0),FALSE),0,50)),"")</f>
        <v/>
      </c>
      <c r="H443" s="82"/>
      <c r="I443" s="82"/>
      <c r="J443" s="77" t="str">
        <f>_xlfn.IFNA(IF(ISBLANK(B443), "",ROUND(Calc!O460, 1)), "")</f>
        <v/>
      </c>
      <c r="K443" s="77" t="str">
        <f t="shared" si="58"/>
        <v/>
      </c>
      <c r="L443" s="3" t="e">
        <f t="shared" si="56"/>
        <v>#VALUE!</v>
      </c>
      <c r="M443" s="3" t="e">
        <f t="shared" si="57"/>
        <v>#VALUE!</v>
      </c>
      <c r="N443" s="3" t="str">
        <f t="shared" si="59"/>
        <v/>
      </c>
      <c r="O443" s="3" t="str">
        <f t="shared" si="60"/>
        <v/>
      </c>
      <c r="P443" s="2" t="str">
        <f t="shared" si="61"/>
        <v/>
      </c>
      <c r="Q443" s="2" t="str">
        <f t="shared" si="62"/>
        <v/>
      </c>
      <c r="U443" s="1"/>
      <c r="V443" s="4" t="str">
        <f t="shared" si="63"/>
        <v/>
      </c>
      <c r="Y443" s="117" t="str">
        <f>IF(ISBLANK(W443), "", IF(W443&gt;X443, B443, C443))</f>
        <v/>
      </c>
    </row>
    <row r="444" spans="1:25" x14ac:dyDescent="0.45">
      <c r="A444" s="78">
        <f>Schedule!A461</f>
        <v>0</v>
      </c>
      <c r="B444" s="78" t="str">
        <f>IF(ISBLANK(Schedule!C461), "", Schedule!C461)</f>
        <v/>
      </c>
      <c r="C444" s="78" t="str">
        <f>IF(ISBLANK(Schedule!D461), "", Schedule!D461)</f>
        <v/>
      </c>
      <c r="D444" s="80"/>
      <c r="E444" s="79" t="str">
        <f>_xlfn.IFNA(IF(ISBLANK(B444),"",VLOOKUP(B444,Elo!$A$2:$C$1048576,MATCH("Current Elo",Elo!$A$1:$D$1,0),FALSE)), "")</f>
        <v/>
      </c>
      <c r="F444" s="79" t="str">
        <f>_xlfn.IFNA(IFERROR(IF(ISBLANK(C444),"",VLOOKUP(C444,Elo!$A$2:$C$1048576,MATCH("Current Elo",Elo!$A$1:$D$1,0),FALSE)), ""), "")</f>
        <v/>
      </c>
      <c r="G444" s="79" t="str">
        <f>_xlfn.IFNA(IF(ISBLANK(B444),"",IF(VLOOKUP(Games!B444,Schedule!$C$2:$G$1048576,MATCH("neutral_site",Schedule!$C$1:$G$1,0),FALSE),0,50)),"")</f>
        <v/>
      </c>
      <c r="H444" s="82"/>
      <c r="I444" s="82"/>
      <c r="J444" s="77" t="str">
        <f>_xlfn.IFNA(IF(ISBLANK(B444), "",ROUND(Calc!O461, 1)), "")</f>
        <v/>
      </c>
      <c r="K444" s="77" t="str">
        <f t="shared" si="58"/>
        <v/>
      </c>
      <c r="L444" s="3" t="e">
        <f t="shared" si="56"/>
        <v>#VALUE!</v>
      </c>
      <c r="M444" s="3" t="e">
        <f t="shared" si="57"/>
        <v>#VALUE!</v>
      </c>
      <c r="N444" s="3" t="str">
        <f t="shared" si="59"/>
        <v/>
      </c>
      <c r="O444" s="3" t="str">
        <f t="shared" si="60"/>
        <v/>
      </c>
      <c r="P444" s="2" t="str">
        <f t="shared" si="61"/>
        <v/>
      </c>
      <c r="Q444" s="2" t="str">
        <f t="shared" si="62"/>
        <v/>
      </c>
      <c r="U444" s="1"/>
      <c r="V444" s="4" t="str">
        <f t="shared" si="63"/>
        <v/>
      </c>
      <c r="Y444" s="117" t="str">
        <f>IF(ISBLANK(W444), "", IF(W444&gt;X444, B444, C444))</f>
        <v/>
      </c>
    </row>
    <row r="445" spans="1:25" x14ac:dyDescent="0.45">
      <c r="A445" s="78">
        <f>Schedule!A462</f>
        <v>0</v>
      </c>
      <c r="B445" s="78" t="str">
        <f>IF(ISBLANK(Schedule!C462), "", Schedule!C462)</f>
        <v/>
      </c>
      <c r="C445" s="78" t="str">
        <f>IF(ISBLANK(Schedule!D462), "", Schedule!D462)</f>
        <v/>
      </c>
      <c r="D445" s="80"/>
      <c r="E445" s="79" t="str">
        <f>_xlfn.IFNA(IF(ISBLANK(B445),"",VLOOKUP(B445,Elo!$A$2:$C$1048576,MATCH("Current Elo",Elo!$A$1:$D$1,0),FALSE)), "")</f>
        <v/>
      </c>
      <c r="F445" s="79" t="str">
        <f>_xlfn.IFNA(IFERROR(IF(ISBLANK(C445),"",VLOOKUP(C445,Elo!$A$2:$C$1048576,MATCH("Current Elo",Elo!$A$1:$D$1,0),FALSE)), ""), "")</f>
        <v/>
      </c>
      <c r="G445" s="79" t="str">
        <f>_xlfn.IFNA(IF(ISBLANK(B445),"",IF(VLOOKUP(Games!B445,Schedule!$C$2:$G$1048576,MATCH("neutral_site",Schedule!$C$1:$G$1,0),FALSE),0,50)),"")</f>
        <v/>
      </c>
      <c r="H445" s="82"/>
      <c r="I445" s="82"/>
      <c r="J445" s="77" t="str">
        <f>_xlfn.IFNA(IF(ISBLANK(B445), "",ROUND(Calc!O462, 1)), "")</f>
        <v/>
      </c>
      <c r="K445" s="77" t="str">
        <f t="shared" si="58"/>
        <v/>
      </c>
      <c r="L445" s="3" t="e">
        <f t="shared" si="56"/>
        <v>#VALUE!</v>
      </c>
      <c r="M445" s="3" t="e">
        <f t="shared" si="57"/>
        <v>#VALUE!</v>
      </c>
      <c r="N445" s="3" t="str">
        <f t="shared" si="59"/>
        <v/>
      </c>
      <c r="O445" s="3" t="str">
        <f t="shared" si="60"/>
        <v/>
      </c>
      <c r="P445" s="2" t="str">
        <f t="shared" si="61"/>
        <v/>
      </c>
      <c r="Q445" s="2" t="str">
        <f t="shared" si="62"/>
        <v/>
      </c>
      <c r="U445" s="1"/>
      <c r="V445" s="4" t="str">
        <f t="shared" si="63"/>
        <v/>
      </c>
      <c r="Y445" s="117" t="str">
        <f>IF(ISBLANK(W445), "", IF(W445&gt;X445, B445, C445))</f>
        <v/>
      </c>
    </row>
    <row r="446" spans="1:25" x14ac:dyDescent="0.45">
      <c r="A446" s="78">
        <f>Schedule!A463</f>
        <v>0</v>
      </c>
      <c r="B446" s="78" t="str">
        <f>IF(ISBLANK(Schedule!C463), "", Schedule!C463)</f>
        <v/>
      </c>
      <c r="C446" s="78" t="str">
        <f>IF(ISBLANK(Schedule!D463), "", Schedule!D463)</f>
        <v/>
      </c>
      <c r="D446" s="80"/>
      <c r="E446" s="79" t="str">
        <f>_xlfn.IFNA(IF(ISBLANK(B446),"",VLOOKUP(B446,Elo!$A$2:$C$1048576,MATCH("Current Elo",Elo!$A$1:$D$1,0),FALSE)), "")</f>
        <v/>
      </c>
      <c r="F446" s="79" t="str">
        <f>_xlfn.IFNA(IFERROR(IF(ISBLANK(C446),"",VLOOKUP(C446,Elo!$A$2:$C$1048576,MATCH("Current Elo",Elo!$A$1:$D$1,0),FALSE)), ""), "")</f>
        <v/>
      </c>
      <c r="G446" s="79" t="str">
        <f>_xlfn.IFNA(IF(ISBLANK(B446),"",IF(VLOOKUP(Games!B446,Schedule!$C$2:$G$1048576,MATCH("neutral_site",Schedule!$C$1:$G$1,0),FALSE),0,50)),"")</f>
        <v/>
      </c>
      <c r="H446" s="82"/>
      <c r="I446" s="82"/>
      <c r="J446" s="77" t="str">
        <f>_xlfn.IFNA(IF(ISBLANK(B446), "",ROUND(Calc!O463, 1)), "")</f>
        <v/>
      </c>
      <c r="K446" s="77" t="str">
        <f t="shared" si="58"/>
        <v/>
      </c>
      <c r="L446" s="3" t="e">
        <f t="shared" si="56"/>
        <v>#VALUE!</v>
      </c>
      <c r="M446" s="3" t="e">
        <f t="shared" si="57"/>
        <v>#VALUE!</v>
      </c>
      <c r="N446" s="3" t="str">
        <f t="shared" si="59"/>
        <v/>
      </c>
      <c r="O446" s="3" t="str">
        <f t="shared" si="60"/>
        <v/>
      </c>
      <c r="P446" s="2" t="str">
        <f t="shared" si="61"/>
        <v/>
      </c>
      <c r="Q446" s="2" t="str">
        <f t="shared" si="62"/>
        <v/>
      </c>
      <c r="U446" s="1"/>
      <c r="V446" s="4" t="str">
        <f t="shared" si="63"/>
        <v/>
      </c>
      <c r="Y446" s="117" t="str">
        <f>IF(ISBLANK(W446), "", IF(W446&gt;X446, B446, C446))</f>
        <v/>
      </c>
    </row>
    <row r="447" spans="1:25" x14ac:dyDescent="0.45">
      <c r="A447" s="78">
        <f>Schedule!A464</f>
        <v>0</v>
      </c>
      <c r="B447" s="78" t="str">
        <f>IF(ISBLANK(Schedule!C464), "", Schedule!C464)</f>
        <v/>
      </c>
      <c r="C447" s="78" t="str">
        <f>IF(ISBLANK(Schedule!D464), "", Schedule!D464)</f>
        <v/>
      </c>
      <c r="D447" s="80"/>
      <c r="E447" s="79" t="str">
        <f>_xlfn.IFNA(IF(ISBLANK(B447),"",VLOOKUP(B447,Elo!$A$2:$C$1048576,MATCH("Current Elo",Elo!$A$1:$D$1,0),FALSE)), "")</f>
        <v/>
      </c>
      <c r="F447" s="79" t="str">
        <f>_xlfn.IFNA(IFERROR(IF(ISBLANK(C447),"",VLOOKUP(C447,Elo!$A$2:$C$1048576,MATCH("Current Elo",Elo!$A$1:$D$1,0),FALSE)), ""), "")</f>
        <v/>
      </c>
      <c r="G447" s="79" t="str">
        <f>_xlfn.IFNA(IF(ISBLANK(B447),"",IF(VLOOKUP(Games!B447,Schedule!$C$2:$G$1048576,MATCH("neutral_site",Schedule!$C$1:$G$1,0),FALSE),0,50)),"")</f>
        <v/>
      </c>
      <c r="H447" s="82"/>
      <c r="I447" s="82"/>
      <c r="J447" s="77" t="str">
        <f>_xlfn.IFNA(IF(ISBLANK(B447), "",ROUND(Calc!O464, 1)), "")</f>
        <v/>
      </c>
      <c r="K447" s="77" t="str">
        <f t="shared" si="58"/>
        <v/>
      </c>
      <c r="L447" s="3" t="e">
        <f t="shared" si="56"/>
        <v>#VALUE!</v>
      </c>
      <c r="M447" s="3" t="e">
        <f t="shared" si="57"/>
        <v>#VALUE!</v>
      </c>
      <c r="N447" s="3" t="str">
        <f t="shared" si="59"/>
        <v/>
      </c>
      <c r="O447" s="3" t="str">
        <f t="shared" si="60"/>
        <v/>
      </c>
      <c r="P447" s="2" t="str">
        <f t="shared" si="61"/>
        <v/>
      </c>
      <c r="Q447" s="2" t="str">
        <f t="shared" si="62"/>
        <v/>
      </c>
      <c r="U447" s="1"/>
      <c r="V447" s="4" t="str">
        <f t="shared" si="63"/>
        <v/>
      </c>
      <c r="Y447" s="117" t="str">
        <f>IF(ISBLANK(W447), "", IF(W447&gt;X447, B447, C447))</f>
        <v/>
      </c>
    </row>
    <row r="448" spans="1:25" x14ac:dyDescent="0.45">
      <c r="A448" s="78">
        <f>Schedule!A465</f>
        <v>0</v>
      </c>
      <c r="B448" s="78" t="str">
        <f>IF(ISBLANK(Schedule!C465), "", Schedule!C465)</f>
        <v/>
      </c>
      <c r="C448" s="78" t="str">
        <f>IF(ISBLANK(Schedule!D465), "", Schedule!D465)</f>
        <v/>
      </c>
      <c r="D448" s="80"/>
      <c r="E448" s="79" t="str">
        <f>_xlfn.IFNA(IF(ISBLANK(B448),"",VLOOKUP(B448,Elo!$A$2:$C$1048576,MATCH("Current Elo",Elo!$A$1:$D$1,0),FALSE)), "")</f>
        <v/>
      </c>
      <c r="F448" s="79" t="str">
        <f>_xlfn.IFNA(IFERROR(IF(ISBLANK(C448),"",VLOOKUP(C448,Elo!$A$2:$C$1048576,MATCH("Current Elo",Elo!$A$1:$D$1,0),FALSE)), ""), "")</f>
        <v/>
      </c>
      <c r="G448" s="79" t="str">
        <f>_xlfn.IFNA(IF(ISBLANK(B448),"",IF(VLOOKUP(Games!B448,Schedule!$C$2:$G$1048576,MATCH("neutral_site",Schedule!$C$1:$G$1,0),FALSE),0,50)),"")</f>
        <v/>
      </c>
      <c r="H448" s="82"/>
      <c r="I448" s="82"/>
      <c r="J448" s="77" t="str">
        <f>_xlfn.IFNA(IF(ISBLANK(B448), "",ROUND(Calc!O465, 1)), "")</f>
        <v/>
      </c>
      <c r="K448" s="77" t="str">
        <f t="shared" si="58"/>
        <v/>
      </c>
      <c r="L448" s="3" t="e">
        <f t="shared" si="56"/>
        <v>#VALUE!</v>
      </c>
      <c r="M448" s="3" t="e">
        <f t="shared" si="57"/>
        <v>#VALUE!</v>
      </c>
      <c r="N448" s="3" t="str">
        <f t="shared" si="59"/>
        <v/>
      </c>
      <c r="O448" s="3" t="str">
        <f t="shared" si="60"/>
        <v/>
      </c>
      <c r="P448" s="2" t="str">
        <f t="shared" si="61"/>
        <v/>
      </c>
      <c r="Q448" s="2" t="str">
        <f t="shared" si="62"/>
        <v/>
      </c>
      <c r="U448" s="1"/>
      <c r="V448" s="4" t="str">
        <f t="shared" si="63"/>
        <v/>
      </c>
      <c r="Y448" s="117" t="str">
        <f>IF(ISBLANK(W448), "", IF(W448&gt;X448, B448, C448))</f>
        <v/>
      </c>
    </row>
    <row r="449" spans="1:25" x14ac:dyDescent="0.45">
      <c r="A449" s="78">
        <f>Schedule!A466</f>
        <v>0</v>
      </c>
      <c r="B449" s="78" t="str">
        <f>IF(ISBLANK(Schedule!C466), "", Schedule!C466)</f>
        <v/>
      </c>
      <c r="C449" s="78" t="str">
        <f>IF(ISBLANK(Schedule!D466), "", Schedule!D466)</f>
        <v/>
      </c>
      <c r="D449" s="80"/>
      <c r="E449" s="79" t="str">
        <f>_xlfn.IFNA(IF(ISBLANK(B449),"",VLOOKUP(B449,Elo!$A$2:$C$1048576,MATCH("Current Elo",Elo!$A$1:$D$1,0),FALSE)), "")</f>
        <v/>
      </c>
      <c r="F449" s="79" t="str">
        <f>_xlfn.IFNA(IFERROR(IF(ISBLANK(C449),"",VLOOKUP(C449,Elo!$A$2:$C$1048576,MATCH("Current Elo",Elo!$A$1:$D$1,0),FALSE)), ""), "")</f>
        <v/>
      </c>
      <c r="G449" s="79" t="str">
        <f>_xlfn.IFNA(IF(ISBLANK(B449),"",IF(VLOOKUP(Games!B449,Schedule!$C$2:$G$1048576,MATCH("neutral_site",Schedule!$C$1:$G$1,0),FALSE),0,50)),"")</f>
        <v/>
      </c>
      <c r="H449" s="82"/>
      <c r="I449" s="82"/>
      <c r="J449" s="77" t="str">
        <f>_xlfn.IFNA(IF(ISBLANK(B449), "",ROUND(Calc!O466, 1)), "")</f>
        <v/>
      </c>
      <c r="K449" s="77" t="str">
        <f t="shared" si="58"/>
        <v/>
      </c>
      <c r="L449" s="3" t="e">
        <f t="shared" si="56"/>
        <v>#VALUE!</v>
      </c>
      <c r="M449" s="3" t="e">
        <f t="shared" si="57"/>
        <v>#VALUE!</v>
      </c>
      <c r="N449" s="3" t="str">
        <f t="shared" si="59"/>
        <v/>
      </c>
      <c r="O449" s="3" t="str">
        <f t="shared" si="60"/>
        <v/>
      </c>
      <c r="P449" s="2" t="str">
        <f t="shared" si="61"/>
        <v/>
      </c>
      <c r="Q449" s="2" t="str">
        <f t="shared" si="62"/>
        <v/>
      </c>
      <c r="U449" s="1"/>
      <c r="V449" s="4" t="str">
        <f t="shared" si="63"/>
        <v/>
      </c>
      <c r="Y449" s="117" t="str">
        <f>IF(ISBLANK(W449), "", IF(W449&gt;X449, B449, C449))</f>
        <v/>
      </c>
    </row>
    <row r="450" spans="1:25" x14ac:dyDescent="0.45">
      <c r="A450" s="78">
        <f>Schedule!A467</f>
        <v>0</v>
      </c>
      <c r="B450" s="78" t="str">
        <f>IF(ISBLANK(Schedule!C467), "", Schedule!C467)</f>
        <v/>
      </c>
      <c r="C450" s="78" t="str">
        <f>IF(ISBLANK(Schedule!D467), "", Schedule!D467)</f>
        <v/>
      </c>
      <c r="D450" s="80"/>
      <c r="E450" s="79" t="str">
        <f>_xlfn.IFNA(IF(ISBLANK(B450),"",VLOOKUP(B450,Elo!$A$2:$C$1048576,MATCH("Current Elo",Elo!$A$1:$D$1,0),FALSE)), "")</f>
        <v/>
      </c>
      <c r="F450" s="79" t="str">
        <f>_xlfn.IFNA(IFERROR(IF(ISBLANK(C450),"",VLOOKUP(C450,Elo!$A$2:$C$1048576,MATCH("Current Elo",Elo!$A$1:$D$1,0),FALSE)), ""), "")</f>
        <v/>
      </c>
      <c r="G450" s="79" t="str">
        <f>_xlfn.IFNA(IF(ISBLANK(B450),"",IF(VLOOKUP(Games!B450,Schedule!$C$2:$G$1048576,MATCH("neutral_site",Schedule!$C$1:$G$1,0),FALSE),0,50)),"")</f>
        <v/>
      </c>
      <c r="H450" s="82"/>
      <c r="I450" s="82"/>
      <c r="J450" s="77" t="str">
        <f>_xlfn.IFNA(IF(ISBLANK(B450), "",ROUND(Calc!O467, 1)), "")</f>
        <v/>
      </c>
      <c r="K450" s="77" t="str">
        <f t="shared" si="58"/>
        <v/>
      </c>
      <c r="L450" s="3" t="e">
        <f t="shared" si="56"/>
        <v>#VALUE!</v>
      </c>
      <c r="M450" s="3" t="e">
        <f t="shared" si="57"/>
        <v>#VALUE!</v>
      </c>
      <c r="N450" s="3" t="str">
        <f t="shared" si="59"/>
        <v/>
      </c>
      <c r="O450" s="3" t="str">
        <f t="shared" si="60"/>
        <v/>
      </c>
      <c r="P450" s="2" t="str">
        <f t="shared" si="61"/>
        <v/>
      </c>
      <c r="Q450" s="2" t="str">
        <f t="shared" si="62"/>
        <v/>
      </c>
      <c r="U450" s="1"/>
      <c r="V450" s="4" t="str">
        <f t="shared" si="63"/>
        <v/>
      </c>
      <c r="Y450" s="117" t="str">
        <f>IF(ISBLANK(W450), "", IF(W450&gt;X450, B450, C450))</f>
        <v/>
      </c>
    </row>
    <row r="451" spans="1:25" x14ac:dyDescent="0.45">
      <c r="A451" s="78">
        <f>Schedule!A468</f>
        <v>0</v>
      </c>
      <c r="B451" s="78" t="str">
        <f>IF(ISBLANK(Schedule!C468), "", Schedule!C468)</f>
        <v/>
      </c>
      <c r="C451" s="78" t="str">
        <f>IF(ISBLANK(Schedule!D468), "", Schedule!D468)</f>
        <v/>
      </c>
      <c r="D451" s="80"/>
      <c r="E451" s="79" t="str">
        <f>_xlfn.IFNA(IF(ISBLANK(B451),"",VLOOKUP(B451,Elo!$A$2:$C$1048576,MATCH("Current Elo",Elo!$A$1:$D$1,0),FALSE)), "")</f>
        <v/>
      </c>
      <c r="F451" s="79" t="str">
        <f>_xlfn.IFNA(IFERROR(IF(ISBLANK(C451),"",VLOOKUP(C451,Elo!$A$2:$C$1048576,MATCH("Current Elo",Elo!$A$1:$D$1,0),FALSE)), ""), "")</f>
        <v/>
      </c>
      <c r="G451" s="79" t="str">
        <f>_xlfn.IFNA(IF(ISBLANK(B451),"",IF(VLOOKUP(Games!B451,Schedule!$C$2:$G$1048576,MATCH("neutral_site",Schedule!$C$1:$G$1,0),FALSE),0,50)),"")</f>
        <v/>
      </c>
      <c r="H451" s="82"/>
      <c r="I451" s="82"/>
      <c r="J451" s="77" t="str">
        <f>_xlfn.IFNA(IF(ISBLANK(B451), "",ROUND(Calc!O468, 1)), "")</f>
        <v/>
      </c>
      <c r="K451" s="77" t="str">
        <f t="shared" si="58"/>
        <v/>
      </c>
      <c r="L451" s="3" t="e">
        <f t="shared" si="56"/>
        <v>#VALUE!</v>
      </c>
      <c r="M451" s="3" t="e">
        <f t="shared" si="57"/>
        <v>#VALUE!</v>
      </c>
      <c r="N451" s="3" t="str">
        <f t="shared" si="59"/>
        <v/>
      </c>
      <c r="O451" s="3" t="str">
        <f t="shared" si="60"/>
        <v/>
      </c>
      <c r="P451" s="2" t="str">
        <f t="shared" si="61"/>
        <v/>
      </c>
      <c r="Q451" s="2" t="str">
        <f t="shared" si="62"/>
        <v/>
      </c>
      <c r="U451" s="1"/>
      <c r="V451" s="4" t="str">
        <f t="shared" si="63"/>
        <v/>
      </c>
      <c r="Y451" s="117" t="str">
        <f>IF(ISBLANK(W451), "", IF(W451&gt;X451, B451, C451))</f>
        <v/>
      </c>
    </row>
    <row r="452" spans="1:25" x14ac:dyDescent="0.45">
      <c r="A452" s="78">
        <f>Schedule!A469</f>
        <v>0</v>
      </c>
      <c r="B452" s="78" t="str">
        <f>IF(ISBLANK(Schedule!C469), "", Schedule!C469)</f>
        <v/>
      </c>
      <c r="C452" s="78" t="str">
        <f>IF(ISBLANK(Schedule!D469), "", Schedule!D469)</f>
        <v/>
      </c>
      <c r="D452" s="80"/>
      <c r="E452" s="79" t="str">
        <f>_xlfn.IFNA(IF(ISBLANK(B452),"",VLOOKUP(B452,Elo!$A$2:$C$1048576,MATCH("Current Elo",Elo!$A$1:$D$1,0),FALSE)), "")</f>
        <v/>
      </c>
      <c r="F452" s="79" t="str">
        <f>_xlfn.IFNA(IFERROR(IF(ISBLANK(C452),"",VLOOKUP(C452,Elo!$A$2:$C$1048576,MATCH("Current Elo",Elo!$A$1:$D$1,0),FALSE)), ""), "")</f>
        <v/>
      </c>
      <c r="G452" s="79" t="str">
        <f>_xlfn.IFNA(IF(ISBLANK(B452),"",IF(VLOOKUP(Games!B452,Schedule!$C$2:$G$1048576,MATCH("neutral_site",Schedule!$C$1:$G$1,0),FALSE),0,50)),"")</f>
        <v/>
      </c>
      <c r="H452" s="82"/>
      <c r="I452" s="82"/>
      <c r="J452" s="77" t="str">
        <f>_xlfn.IFNA(IF(ISBLANK(B452), "",ROUND(Calc!O469, 1)), "")</f>
        <v/>
      </c>
      <c r="K452" s="77" t="str">
        <f t="shared" si="58"/>
        <v/>
      </c>
      <c r="L452" s="3" t="e">
        <f t="shared" si="56"/>
        <v>#VALUE!</v>
      </c>
      <c r="M452" s="3" t="e">
        <f t="shared" si="57"/>
        <v>#VALUE!</v>
      </c>
      <c r="N452" s="3" t="str">
        <f t="shared" si="59"/>
        <v/>
      </c>
      <c r="O452" s="3" t="str">
        <f t="shared" si="60"/>
        <v/>
      </c>
      <c r="P452" s="2" t="str">
        <f t="shared" si="61"/>
        <v/>
      </c>
      <c r="Q452" s="2" t="str">
        <f t="shared" si="62"/>
        <v/>
      </c>
      <c r="U452" s="1"/>
      <c r="V452" s="4" t="str">
        <f t="shared" si="63"/>
        <v/>
      </c>
      <c r="Y452" s="117" t="str">
        <f>IF(ISBLANK(W452), "", IF(W452&gt;X452, B452, C452))</f>
        <v/>
      </c>
    </row>
    <row r="453" spans="1:25" x14ac:dyDescent="0.45">
      <c r="A453" s="78">
        <f>Schedule!A470</f>
        <v>0</v>
      </c>
      <c r="B453" s="78" t="str">
        <f>IF(ISBLANK(Schedule!C470), "", Schedule!C470)</f>
        <v/>
      </c>
      <c r="C453" s="78" t="str">
        <f>IF(ISBLANK(Schedule!D470), "", Schedule!D470)</f>
        <v/>
      </c>
      <c r="D453" s="80"/>
      <c r="E453" s="79" t="str">
        <f>_xlfn.IFNA(IF(ISBLANK(B453),"",VLOOKUP(B453,Elo!$A$2:$C$1048576,MATCH("Current Elo",Elo!$A$1:$D$1,0),FALSE)), "")</f>
        <v/>
      </c>
      <c r="F453" s="79" t="str">
        <f>_xlfn.IFNA(IFERROR(IF(ISBLANK(C453),"",VLOOKUP(C453,Elo!$A$2:$C$1048576,MATCH("Current Elo",Elo!$A$1:$D$1,0),FALSE)), ""), "")</f>
        <v/>
      </c>
      <c r="G453" s="79" t="str">
        <f>_xlfn.IFNA(IF(ISBLANK(B453),"",IF(VLOOKUP(Games!B453,Schedule!$C$2:$G$1048576,MATCH("neutral_site",Schedule!$C$1:$G$1,0),FALSE),0,50)),"")</f>
        <v/>
      </c>
      <c r="H453" s="82"/>
      <c r="I453" s="82"/>
      <c r="J453" s="77" t="str">
        <f>_xlfn.IFNA(IF(ISBLANK(B453), "",ROUND(Calc!O470, 1)), "")</f>
        <v/>
      </c>
      <c r="K453" s="77" t="str">
        <f t="shared" si="58"/>
        <v/>
      </c>
      <c r="L453" s="3" t="e">
        <f t="shared" si="56"/>
        <v>#VALUE!</v>
      </c>
      <c r="M453" s="3" t="e">
        <f t="shared" si="57"/>
        <v>#VALUE!</v>
      </c>
      <c r="N453" s="3" t="str">
        <f t="shared" si="59"/>
        <v/>
      </c>
      <c r="O453" s="3" t="str">
        <f t="shared" si="60"/>
        <v/>
      </c>
      <c r="P453" s="2" t="str">
        <f t="shared" si="61"/>
        <v/>
      </c>
      <c r="Q453" s="2" t="str">
        <f t="shared" si="62"/>
        <v/>
      </c>
      <c r="U453" s="1"/>
      <c r="V453" s="4" t="str">
        <f t="shared" si="63"/>
        <v/>
      </c>
      <c r="Y453" s="117" t="str">
        <f>IF(ISBLANK(W453), "", IF(W453&gt;X453, B453, C453))</f>
        <v/>
      </c>
    </row>
    <row r="454" spans="1:25" x14ac:dyDescent="0.45">
      <c r="A454" s="78">
        <f>Schedule!A471</f>
        <v>0</v>
      </c>
      <c r="B454" s="78" t="str">
        <f>IF(ISBLANK(Schedule!C471), "", Schedule!C471)</f>
        <v/>
      </c>
      <c r="C454" s="78" t="str">
        <f>IF(ISBLANK(Schedule!D471), "", Schedule!D471)</f>
        <v/>
      </c>
      <c r="D454" s="80"/>
      <c r="E454" s="79" t="str">
        <f>_xlfn.IFNA(IF(ISBLANK(B454),"",VLOOKUP(B454,Elo!$A$2:$C$1048576,MATCH("Current Elo",Elo!$A$1:$D$1,0),FALSE)), "")</f>
        <v/>
      </c>
      <c r="F454" s="79" t="str">
        <f>_xlfn.IFNA(IFERROR(IF(ISBLANK(C454),"",VLOOKUP(C454,Elo!$A$2:$C$1048576,MATCH("Current Elo",Elo!$A$1:$D$1,0),FALSE)), ""), "")</f>
        <v/>
      </c>
      <c r="G454" s="79" t="str">
        <f>_xlfn.IFNA(IF(ISBLANK(B454),"",IF(VLOOKUP(Games!B454,Schedule!$C$2:$G$1048576,MATCH("neutral_site",Schedule!$C$1:$G$1,0),FALSE),0,50)),"")</f>
        <v/>
      </c>
      <c r="H454" s="82"/>
      <c r="I454" s="82"/>
      <c r="J454" s="77" t="str">
        <f>_xlfn.IFNA(IF(ISBLANK(B454), "",ROUND(Calc!O471, 1)), "")</f>
        <v/>
      </c>
      <c r="K454" s="77" t="str">
        <f t="shared" si="58"/>
        <v/>
      </c>
      <c r="L454" s="3" t="e">
        <f t="shared" si="56"/>
        <v>#VALUE!</v>
      </c>
      <c r="M454" s="3" t="e">
        <f t="shared" si="57"/>
        <v>#VALUE!</v>
      </c>
      <c r="N454" s="3" t="str">
        <f t="shared" si="59"/>
        <v/>
      </c>
      <c r="O454" s="3" t="str">
        <f t="shared" si="60"/>
        <v/>
      </c>
      <c r="P454" s="2" t="str">
        <f t="shared" si="61"/>
        <v/>
      </c>
      <c r="Q454" s="2" t="str">
        <f t="shared" si="62"/>
        <v/>
      </c>
      <c r="U454" s="1"/>
      <c r="V454" s="4" t="str">
        <f t="shared" si="63"/>
        <v/>
      </c>
      <c r="Y454" s="117" t="str">
        <f>IF(ISBLANK(W454), "", IF(W454&gt;X454, B454, C454))</f>
        <v/>
      </c>
    </row>
    <row r="455" spans="1:25" x14ac:dyDescent="0.45">
      <c r="A455" s="78">
        <f>Schedule!A472</f>
        <v>0</v>
      </c>
      <c r="B455" s="78" t="str">
        <f>IF(ISBLANK(Schedule!C472), "", Schedule!C472)</f>
        <v/>
      </c>
      <c r="C455" s="78" t="str">
        <f>IF(ISBLANK(Schedule!D472), "", Schedule!D472)</f>
        <v/>
      </c>
      <c r="D455" s="80"/>
      <c r="E455" s="79" t="str">
        <f>_xlfn.IFNA(IF(ISBLANK(B455),"",VLOOKUP(B455,Elo!$A$2:$C$1048576,MATCH("Current Elo",Elo!$A$1:$D$1,0),FALSE)), "")</f>
        <v/>
      </c>
      <c r="F455" s="79" t="str">
        <f>_xlfn.IFNA(IFERROR(IF(ISBLANK(C455),"",VLOOKUP(C455,Elo!$A$2:$C$1048576,MATCH("Current Elo",Elo!$A$1:$D$1,0),FALSE)), ""), "")</f>
        <v/>
      </c>
      <c r="G455" s="79" t="str">
        <f>_xlfn.IFNA(IF(ISBLANK(B455),"",IF(VLOOKUP(Games!B455,Schedule!$C$2:$G$1048576,MATCH("neutral_site",Schedule!$C$1:$G$1,0),FALSE),0,50)),"")</f>
        <v/>
      </c>
      <c r="H455" s="82"/>
      <c r="I455" s="82"/>
      <c r="J455" s="77" t="str">
        <f>_xlfn.IFNA(IF(ISBLANK(B455), "",ROUND(Calc!O472, 1)), "")</f>
        <v/>
      </c>
      <c r="K455" s="77" t="str">
        <f t="shared" si="58"/>
        <v/>
      </c>
      <c r="L455" s="3" t="e">
        <f t="shared" si="56"/>
        <v>#VALUE!</v>
      </c>
      <c r="M455" s="3" t="e">
        <f t="shared" si="57"/>
        <v>#VALUE!</v>
      </c>
      <c r="N455" s="3" t="str">
        <f t="shared" si="59"/>
        <v/>
      </c>
      <c r="O455" s="3" t="str">
        <f t="shared" si="60"/>
        <v/>
      </c>
      <c r="P455" s="2" t="str">
        <f t="shared" si="61"/>
        <v/>
      </c>
      <c r="Q455" s="2" t="str">
        <f t="shared" si="62"/>
        <v/>
      </c>
      <c r="U455" s="1"/>
      <c r="V455" s="4" t="str">
        <f t="shared" si="63"/>
        <v/>
      </c>
      <c r="Y455" s="117" t="str">
        <f>IF(ISBLANK(W455), "", IF(W455&gt;X455, B455, C455))</f>
        <v/>
      </c>
    </row>
    <row r="456" spans="1:25" x14ac:dyDescent="0.45">
      <c r="A456" s="78">
        <f>Schedule!A473</f>
        <v>0</v>
      </c>
      <c r="B456" s="78" t="str">
        <f>IF(ISBLANK(Schedule!C473), "", Schedule!C473)</f>
        <v/>
      </c>
      <c r="C456" s="78" t="str">
        <f>IF(ISBLANK(Schedule!D473), "", Schedule!D473)</f>
        <v/>
      </c>
      <c r="D456" s="80"/>
      <c r="E456" s="79" t="str">
        <f>_xlfn.IFNA(IF(ISBLANK(B456),"",VLOOKUP(B456,Elo!$A$2:$C$1048576,MATCH("Current Elo",Elo!$A$1:$D$1,0),FALSE)), "")</f>
        <v/>
      </c>
      <c r="F456" s="79" t="str">
        <f>_xlfn.IFNA(IFERROR(IF(ISBLANK(C456),"",VLOOKUP(C456,Elo!$A$2:$C$1048576,MATCH("Current Elo",Elo!$A$1:$D$1,0),FALSE)), ""), "")</f>
        <v/>
      </c>
      <c r="G456" s="79" t="str">
        <f>_xlfn.IFNA(IF(ISBLANK(B456),"",IF(VLOOKUP(Games!B456,Schedule!$C$2:$G$1048576,MATCH("neutral_site",Schedule!$C$1:$G$1,0),FALSE),0,50)),"")</f>
        <v/>
      </c>
      <c r="H456" s="82"/>
      <c r="I456" s="82"/>
      <c r="J456" s="77" t="str">
        <f>_xlfn.IFNA(IF(ISBLANK(B456), "",ROUND(Calc!O473, 1)), "")</f>
        <v/>
      </c>
      <c r="K456" s="77" t="str">
        <f t="shared" si="58"/>
        <v/>
      </c>
      <c r="L456" s="3" t="e">
        <f t="shared" si="56"/>
        <v>#VALUE!</v>
      </c>
      <c r="M456" s="3" t="e">
        <f t="shared" si="57"/>
        <v>#VALUE!</v>
      </c>
      <c r="N456" s="3" t="str">
        <f t="shared" si="59"/>
        <v/>
      </c>
      <c r="O456" s="3" t="str">
        <f t="shared" si="60"/>
        <v/>
      </c>
      <c r="P456" s="2" t="str">
        <f t="shared" si="61"/>
        <v/>
      </c>
      <c r="Q456" s="2" t="str">
        <f t="shared" si="62"/>
        <v/>
      </c>
      <c r="U456" s="1"/>
      <c r="V456" s="4" t="str">
        <f t="shared" si="63"/>
        <v/>
      </c>
      <c r="Y456" s="117" t="str">
        <f>IF(ISBLANK(W456), "", IF(W456&gt;X456, B456, C456))</f>
        <v/>
      </c>
    </row>
    <row r="457" spans="1:25" x14ac:dyDescent="0.45">
      <c r="A457" s="78">
        <f>Schedule!A474</f>
        <v>0</v>
      </c>
      <c r="B457" s="78" t="str">
        <f>IF(ISBLANK(Schedule!C474), "", Schedule!C474)</f>
        <v/>
      </c>
      <c r="C457" s="78" t="str">
        <f>IF(ISBLANK(Schedule!D474), "", Schedule!D474)</f>
        <v/>
      </c>
      <c r="D457" s="80"/>
      <c r="E457" s="79" t="str">
        <f>_xlfn.IFNA(IF(ISBLANK(B457),"",VLOOKUP(B457,Elo!$A$2:$C$1048576,MATCH("Current Elo",Elo!$A$1:$D$1,0),FALSE)), "")</f>
        <v/>
      </c>
      <c r="F457" s="79" t="str">
        <f>_xlfn.IFNA(IFERROR(IF(ISBLANK(C457),"",VLOOKUP(C457,Elo!$A$2:$C$1048576,MATCH("Current Elo",Elo!$A$1:$D$1,0),FALSE)), ""), "")</f>
        <v/>
      </c>
      <c r="G457" s="79" t="str">
        <f>_xlfn.IFNA(IF(ISBLANK(B457),"",IF(VLOOKUP(Games!B457,Schedule!$C$2:$G$1048576,MATCH("neutral_site",Schedule!$C$1:$G$1,0),FALSE),0,50)),"")</f>
        <v/>
      </c>
      <c r="H457" s="82"/>
      <c r="I457" s="82"/>
      <c r="J457" s="77" t="str">
        <f>_xlfn.IFNA(IF(ISBLANK(B457), "",ROUND(Calc!O474, 1)), "")</f>
        <v/>
      </c>
      <c r="K457" s="77" t="str">
        <f t="shared" si="58"/>
        <v/>
      </c>
      <c r="L457" s="3" t="e">
        <f t="shared" si="56"/>
        <v>#VALUE!</v>
      </c>
      <c r="M457" s="3" t="e">
        <f t="shared" si="57"/>
        <v>#VALUE!</v>
      </c>
      <c r="N457" s="3" t="str">
        <f t="shared" si="59"/>
        <v/>
      </c>
      <c r="O457" s="3" t="str">
        <f t="shared" si="60"/>
        <v/>
      </c>
      <c r="P457" s="2" t="str">
        <f t="shared" si="61"/>
        <v/>
      </c>
      <c r="Q457" s="2" t="str">
        <f t="shared" si="62"/>
        <v/>
      </c>
      <c r="U457" s="1"/>
      <c r="V457" s="4" t="str">
        <f t="shared" si="63"/>
        <v/>
      </c>
      <c r="Y457" s="117" t="str">
        <f>IF(ISBLANK(W457), "", IF(W457&gt;X457, B457, C457))</f>
        <v/>
      </c>
    </row>
    <row r="458" spans="1:25" x14ac:dyDescent="0.45">
      <c r="A458" s="78">
        <f>Schedule!A475</f>
        <v>0</v>
      </c>
      <c r="B458" s="78" t="str">
        <f>IF(ISBLANK(Schedule!C475), "", Schedule!C475)</f>
        <v/>
      </c>
      <c r="C458" s="78" t="str">
        <f>IF(ISBLANK(Schedule!D475), "", Schedule!D475)</f>
        <v/>
      </c>
      <c r="D458" s="80"/>
      <c r="E458" s="79" t="str">
        <f>_xlfn.IFNA(IF(ISBLANK(B458),"",VLOOKUP(B458,Elo!$A$2:$C$1048576,MATCH("Current Elo",Elo!$A$1:$D$1,0),FALSE)), "")</f>
        <v/>
      </c>
      <c r="F458" s="79" t="str">
        <f>_xlfn.IFNA(IFERROR(IF(ISBLANK(C458),"",VLOOKUP(C458,Elo!$A$2:$C$1048576,MATCH("Current Elo",Elo!$A$1:$D$1,0),FALSE)), ""), "")</f>
        <v/>
      </c>
      <c r="G458" s="79" t="str">
        <f>_xlfn.IFNA(IF(ISBLANK(B458),"",IF(VLOOKUP(Games!B458,Schedule!$C$2:$G$1048576,MATCH("neutral_site",Schedule!$C$1:$G$1,0),FALSE),0,50)),"")</f>
        <v/>
      </c>
      <c r="H458" s="82"/>
      <c r="I458" s="82"/>
      <c r="J458" s="77" t="str">
        <f>_xlfn.IFNA(IF(ISBLANK(B458), "",ROUND(Calc!O475, 1)), "")</f>
        <v/>
      </c>
      <c r="K458" s="77" t="str">
        <f t="shared" si="58"/>
        <v/>
      </c>
      <c r="L458" s="3" t="e">
        <f t="shared" si="56"/>
        <v>#VALUE!</v>
      </c>
      <c r="M458" s="3" t="e">
        <f t="shared" si="57"/>
        <v>#VALUE!</v>
      </c>
      <c r="N458" s="3" t="str">
        <f t="shared" si="59"/>
        <v/>
      </c>
      <c r="O458" s="3" t="str">
        <f t="shared" si="60"/>
        <v/>
      </c>
      <c r="P458" s="2" t="str">
        <f t="shared" si="61"/>
        <v/>
      </c>
      <c r="Q458" s="2" t="str">
        <f t="shared" si="62"/>
        <v/>
      </c>
      <c r="U458" s="1"/>
      <c r="V458" s="4" t="str">
        <f t="shared" si="63"/>
        <v/>
      </c>
      <c r="Y458" s="117" t="str">
        <f>IF(ISBLANK(W458), "", IF(W458&gt;X458, B458, C458))</f>
        <v/>
      </c>
    </row>
    <row r="459" spans="1:25" x14ac:dyDescent="0.45">
      <c r="A459" s="78">
        <f>Schedule!A476</f>
        <v>0</v>
      </c>
      <c r="B459" s="78" t="str">
        <f>IF(ISBLANK(Schedule!C476), "", Schedule!C476)</f>
        <v/>
      </c>
      <c r="C459" s="78" t="str">
        <f>IF(ISBLANK(Schedule!D476), "", Schedule!D476)</f>
        <v/>
      </c>
      <c r="D459" s="80"/>
      <c r="E459" s="79" t="str">
        <f>_xlfn.IFNA(IF(ISBLANK(B459),"",VLOOKUP(B459,Elo!$A$2:$C$1048576,MATCH("Current Elo",Elo!$A$1:$D$1,0),FALSE)), "")</f>
        <v/>
      </c>
      <c r="F459" s="79" t="str">
        <f>_xlfn.IFNA(IFERROR(IF(ISBLANK(C459),"",VLOOKUP(C459,Elo!$A$2:$C$1048576,MATCH("Current Elo",Elo!$A$1:$D$1,0),FALSE)), ""), "")</f>
        <v/>
      </c>
      <c r="G459" s="79" t="str">
        <f>_xlfn.IFNA(IF(ISBLANK(B459),"",IF(VLOOKUP(Games!B459,Schedule!$C$2:$G$1048576,MATCH("neutral_site",Schedule!$C$1:$G$1,0),FALSE),0,50)),"")</f>
        <v/>
      </c>
      <c r="H459" s="82"/>
      <c r="I459" s="82"/>
      <c r="J459" s="77" t="str">
        <f>_xlfn.IFNA(IF(ISBLANK(B459), "",ROUND(Calc!O476, 1)), "")</f>
        <v/>
      </c>
      <c r="K459" s="77" t="str">
        <f t="shared" si="58"/>
        <v/>
      </c>
      <c r="L459" s="3" t="e">
        <f t="shared" si="56"/>
        <v>#VALUE!</v>
      </c>
      <c r="M459" s="3" t="e">
        <f t="shared" si="57"/>
        <v>#VALUE!</v>
      </c>
      <c r="N459" s="3" t="str">
        <f t="shared" si="59"/>
        <v/>
      </c>
      <c r="O459" s="3" t="str">
        <f t="shared" si="60"/>
        <v/>
      </c>
      <c r="P459" s="2" t="str">
        <f t="shared" si="61"/>
        <v/>
      </c>
      <c r="Q459" s="2" t="str">
        <f t="shared" si="62"/>
        <v/>
      </c>
      <c r="U459" s="1"/>
      <c r="V459" s="4" t="str">
        <f t="shared" si="63"/>
        <v/>
      </c>
      <c r="Y459" s="117" t="str">
        <f>IF(ISBLANK(W459), "", IF(W459&gt;X459, B459, C459))</f>
        <v/>
      </c>
    </row>
    <row r="460" spans="1:25" x14ac:dyDescent="0.45">
      <c r="A460" s="78">
        <f>Schedule!A477</f>
        <v>0</v>
      </c>
      <c r="B460" s="78" t="str">
        <f>IF(ISBLANK(Schedule!C477), "", Schedule!C477)</f>
        <v/>
      </c>
      <c r="C460" s="78" t="str">
        <f>IF(ISBLANK(Schedule!D477), "", Schedule!D477)</f>
        <v/>
      </c>
      <c r="D460" s="80"/>
      <c r="E460" s="79" t="str">
        <f>_xlfn.IFNA(IF(ISBLANK(B460),"",VLOOKUP(B460,Elo!$A$2:$C$1048576,MATCH("Current Elo",Elo!$A$1:$D$1,0),FALSE)), "")</f>
        <v/>
      </c>
      <c r="F460" s="79" t="str">
        <f>_xlfn.IFNA(IFERROR(IF(ISBLANK(C460),"",VLOOKUP(C460,Elo!$A$2:$C$1048576,MATCH("Current Elo",Elo!$A$1:$D$1,0),FALSE)), ""), "")</f>
        <v/>
      </c>
      <c r="G460" s="79" t="str">
        <f>_xlfn.IFNA(IF(ISBLANK(B460),"",IF(VLOOKUP(Games!B460,Schedule!$C$2:$G$1048576,MATCH("neutral_site",Schedule!$C$1:$G$1,0),FALSE),0,50)),"")</f>
        <v/>
      </c>
      <c r="H460" s="82"/>
      <c r="I460" s="82"/>
      <c r="J460" s="77" t="str">
        <f>_xlfn.IFNA(IF(ISBLANK(B460), "",ROUND(Calc!O477, 1)), "")</f>
        <v/>
      </c>
      <c r="K460" s="77" t="str">
        <f t="shared" si="58"/>
        <v/>
      </c>
      <c r="L460" s="3" t="e">
        <f t="shared" si="56"/>
        <v>#VALUE!</v>
      </c>
      <c r="M460" s="3" t="e">
        <f t="shared" si="57"/>
        <v>#VALUE!</v>
      </c>
      <c r="N460" s="3" t="str">
        <f t="shared" si="59"/>
        <v/>
      </c>
      <c r="O460" s="3" t="str">
        <f t="shared" si="60"/>
        <v/>
      </c>
      <c r="P460" s="2" t="str">
        <f t="shared" si="61"/>
        <v/>
      </c>
      <c r="Q460" s="2" t="str">
        <f t="shared" si="62"/>
        <v/>
      </c>
      <c r="U460" s="1"/>
      <c r="V460" s="4" t="str">
        <f t="shared" si="63"/>
        <v/>
      </c>
      <c r="Y460" s="117" t="str">
        <f>IF(ISBLANK(W460), "", IF(W460&gt;X460, B460, C460))</f>
        <v/>
      </c>
    </row>
    <row r="461" spans="1:25" x14ac:dyDescent="0.45">
      <c r="A461" s="78">
        <f>Schedule!A478</f>
        <v>0</v>
      </c>
      <c r="B461" s="78" t="str">
        <f>IF(ISBLANK(Schedule!C478), "", Schedule!C478)</f>
        <v/>
      </c>
      <c r="C461" s="78" t="str">
        <f>IF(ISBLANK(Schedule!D478), "", Schedule!D478)</f>
        <v/>
      </c>
      <c r="D461" s="80"/>
      <c r="E461" s="79" t="str">
        <f>_xlfn.IFNA(IF(ISBLANK(B461),"",VLOOKUP(B461,Elo!$A$2:$C$1048576,MATCH("Current Elo",Elo!$A$1:$D$1,0),FALSE)), "")</f>
        <v/>
      </c>
      <c r="F461" s="79" t="str">
        <f>_xlfn.IFNA(IFERROR(IF(ISBLANK(C461),"",VLOOKUP(C461,Elo!$A$2:$C$1048576,MATCH("Current Elo",Elo!$A$1:$D$1,0),FALSE)), ""), "")</f>
        <v/>
      </c>
      <c r="G461" s="79" t="str">
        <f>_xlfn.IFNA(IF(ISBLANK(B461),"",IF(VLOOKUP(Games!B461,Schedule!$C$2:$G$1048576,MATCH("neutral_site",Schedule!$C$1:$G$1,0),FALSE),0,50)),"")</f>
        <v/>
      </c>
      <c r="H461" s="82"/>
      <c r="I461" s="82"/>
      <c r="J461" s="77" t="str">
        <f>_xlfn.IFNA(IF(ISBLANK(B461), "",ROUND(Calc!O478, 1)), "")</f>
        <v/>
      </c>
      <c r="K461" s="77" t="str">
        <f t="shared" si="58"/>
        <v/>
      </c>
      <c r="L461" s="3" t="e">
        <f t="shared" si="56"/>
        <v>#VALUE!</v>
      </c>
      <c r="M461" s="3" t="e">
        <f t="shared" si="57"/>
        <v>#VALUE!</v>
      </c>
      <c r="N461" s="3" t="str">
        <f t="shared" si="59"/>
        <v/>
      </c>
      <c r="O461" s="3" t="str">
        <f t="shared" si="60"/>
        <v/>
      </c>
      <c r="P461" s="2" t="str">
        <f t="shared" si="61"/>
        <v/>
      </c>
      <c r="Q461" s="2" t="str">
        <f t="shared" si="62"/>
        <v/>
      </c>
      <c r="U461" s="1"/>
      <c r="V461" s="4" t="str">
        <f t="shared" si="63"/>
        <v/>
      </c>
      <c r="Y461" s="117" t="str">
        <f>IF(ISBLANK(W461), "", IF(W461&gt;X461, B461, C461))</f>
        <v/>
      </c>
    </row>
    <row r="462" spans="1:25" x14ac:dyDescent="0.45">
      <c r="A462" s="78">
        <f>Schedule!A479</f>
        <v>0</v>
      </c>
      <c r="B462" s="78" t="str">
        <f>IF(ISBLANK(Schedule!C479), "", Schedule!C479)</f>
        <v/>
      </c>
      <c r="C462" s="78" t="str">
        <f>IF(ISBLANK(Schedule!D479), "", Schedule!D479)</f>
        <v/>
      </c>
      <c r="D462" s="80"/>
      <c r="E462" s="79" t="str">
        <f>_xlfn.IFNA(IF(ISBLANK(B462),"",VLOOKUP(B462,Elo!$A$2:$C$1048576,MATCH("Current Elo",Elo!$A$1:$D$1,0),FALSE)), "")</f>
        <v/>
      </c>
      <c r="F462" s="79" t="str">
        <f>_xlfn.IFNA(IFERROR(IF(ISBLANK(C462),"",VLOOKUP(C462,Elo!$A$2:$C$1048576,MATCH("Current Elo",Elo!$A$1:$D$1,0),FALSE)), ""), "")</f>
        <v/>
      </c>
      <c r="G462" s="79" t="str">
        <f>_xlfn.IFNA(IF(ISBLANK(B462),"",IF(VLOOKUP(Games!B462,Schedule!$C$2:$G$1048576,MATCH("neutral_site",Schedule!$C$1:$G$1,0),FALSE),0,50)),"")</f>
        <v/>
      </c>
      <c r="H462" s="82"/>
      <c r="I462" s="82"/>
      <c r="J462" s="77" t="str">
        <f>_xlfn.IFNA(IF(ISBLANK(B462), "",ROUND(Calc!O479, 1)), "")</f>
        <v/>
      </c>
      <c r="K462" s="77" t="str">
        <f t="shared" si="58"/>
        <v/>
      </c>
      <c r="L462" s="3" t="e">
        <f t="shared" si="56"/>
        <v>#VALUE!</v>
      </c>
      <c r="M462" s="3" t="e">
        <f t="shared" si="57"/>
        <v>#VALUE!</v>
      </c>
      <c r="N462" s="3" t="str">
        <f t="shared" si="59"/>
        <v/>
      </c>
      <c r="O462" s="3" t="str">
        <f t="shared" si="60"/>
        <v/>
      </c>
      <c r="P462" s="2" t="str">
        <f t="shared" si="61"/>
        <v/>
      </c>
      <c r="Q462" s="2" t="str">
        <f t="shared" si="62"/>
        <v/>
      </c>
      <c r="U462" s="1"/>
      <c r="V462" s="4" t="str">
        <f t="shared" si="63"/>
        <v/>
      </c>
      <c r="Y462" s="117" t="str">
        <f>IF(ISBLANK(W462), "", IF(W462&gt;X462, B462, C462))</f>
        <v/>
      </c>
    </row>
    <row r="463" spans="1:25" x14ac:dyDescent="0.45">
      <c r="A463" s="78">
        <f>Schedule!A480</f>
        <v>0</v>
      </c>
      <c r="B463" s="78" t="str">
        <f>IF(ISBLANK(Schedule!C480), "", Schedule!C480)</f>
        <v/>
      </c>
      <c r="C463" s="78" t="str">
        <f>IF(ISBLANK(Schedule!D480), "", Schedule!D480)</f>
        <v/>
      </c>
      <c r="D463" s="80"/>
      <c r="E463" s="79" t="str">
        <f>_xlfn.IFNA(IF(ISBLANK(B463),"",VLOOKUP(B463,Elo!$A$2:$C$1048576,MATCH("Current Elo",Elo!$A$1:$D$1,0),FALSE)), "")</f>
        <v/>
      </c>
      <c r="F463" s="79" t="str">
        <f>_xlfn.IFNA(IFERROR(IF(ISBLANK(C463),"",VLOOKUP(C463,Elo!$A$2:$C$1048576,MATCH("Current Elo",Elo!$A$1:$D$1,0),FALSE)), ""), "")</f>
        <v/>
      </c>
      <c r="G463" s="79" t="str">
        <f>_xlfn.IFNA(IF(ISBLANK(B463),"",IF(VLOOKUP(Games!B463,Schedule!$C$2:$G$1048576,MATCH("neutral_site",Schedule!$C$1:$G$1,0),FALSE),0,50)),"")</f>
        <v/>
      </c>
      <c r="H463" s="82"/>
      <c r="I463" s="82"/>
      <c r="J463" s="77" t="str">
        <f>_xlfn.IFNA(IF(ISBLANK(B463), "",ROUND(Calc!O480, 1)), "")</f>
        <v/>
      </c>
      <c r="K463" s="77" t="str">
        <f t="shared" si="58"/>
        <v/>
      </c>
      <c r="L463" s="3" t="e">
        <f t="shared" si="56"/>
        <v>#VALUE!</v>
      </c>
      <c r="M463" s="3" t="e">
        <f t="shared" si="57"/>
        <v>#VALUE!</v>
      </c>
      <c r="N463" s="3" t="str">
        <f t="shared" si="59"/>
        <v/>
      </c>
      <c r="O463" s="3" t="str">
        <f t="shared" si="60"/>
        <v/>
      </c>
      <c r="P463" s="2" t="str">
        <f t="shared" si="61"/>
        <v/>
      </c>
      <c r="Q463" s="2" t="str">
        <f t="shared" si="62"/>
        <v/>
      </c>
      <c r="U463" s="1"/>
      <c r="V463" s="4" t="str">
        <f t="shared" si="63"/>
        <v/>
      </c>
      <c r="Y463" s="117" t="str">
        <f>IF(ISBLANK(W463), "", IF(W463&gt;X463, B463, C463))</f>
        <v/>
      </c>
    </row>
    <row r="464" spans="1:25" x14ac:dyDescent="0.45">
      <c r="A464" s="78">
        <f>Schedule!A481</f>
        <v>0</v>
      </c>
      <c r="B464" s="78" t="str">
        <f>IF(ISBLANK(Schedule!C481), "", Schedule!C481)</f>
        <v/>
      </c>
      <c r="C464" s="78" t="str">
        <f>IF(ISBLANK(Schedule!D481), "", Schedule!D481)</f>
        <v/>
      </c>
      <c r="D464" s="80"/>
      <c r="E464" s="79" t="str">
        <f>_xlfn.IFNA(IF(ISBLANK(B464),"",VLOOKUP(B464,Elo!$A$2:$C$1048576,MATCH("Current Elo",Elo!$A$1:$D$1,0),FALSE)), "")</f>
        <v/>
      </c>
      <c r="F464" s="79" t="str">
        <f>_xlfn.IFNA(IFERROR(IF(ISBLANK(C464),"",VLOOKUP(C464,Elo!$A$2:$C$1048576,MATCH("Current Elo",Elo!$A$1:$D$1,0),FALSE)), ""), "")</f>
        <v/>
      </c>
      <c r="G464" s="79" t="str">
        <f>_xlfn.IFNA(IF(ISBLANK(B464),"",IF(VLOOKUP(Games!B464,Schedule!$C$2:$G$1048576,MATCH("neutral_site",Schedule!$C$1:$G$1,0),FALSE),0,50)),"")</f>
        <v/>
      </c>
      <c r="H464" s="82"/>
      <c r="I464" s="82"/>
      <c r="J464" s="77" t="str">
        <f>_xlfn.IFNA(IF(ISBLANK(B464), "",ROUND(Calc!O481, 1)), "")</f>
        <v/>
      </c>
      <c r="K464" s="77" t="str">
        <f t="shared" si="58"/>
        <v/>
      </c>
      <c r="L464" s="3" t="e">
        <f t="shared" si="56"/>
        <v>#VALUE!</v>
      </c>
      <c r="M464" s="3" t="e">
        <f t="shared" si="57"/>
        <v>#VALUE!</v>
      </c>
      <c r="N464" s="3" t="str">
        <f t="shared" si="59"/>
        <v/>
      </c>
      <c r="O464" s="3" t="str">
        <f t="shared" si="60"/>
        <v/>
      </c>
      <c r="P464" s="2" t="str">
        <f t="shared" si="61"/>
        <v/>
      </c>
      <c r="Q464" s="2" t="str">
        <f t="shared" si="62"/>
        <v/>
      </c>
      <c r="U464" s="1"/>
      <c r="V464" s="4" t="str">
        <f t="shared" si="63"/>
        <v/>
      </c>
      <c r="Y464" s="117" t="str">
        <f>IF(ISBLANK(W464), "", IF(W464&gt;X464, B464, C464))</f>
        <v/>
      </c>
    </row>
    <row r="465" spans="1:25" x14ac:dyDescent="0.45">
      <c r="A465" s="78">
        <f>Schedule!A482</f>
        <v>0</v>
      </c>
      <c r="B465" s="78" t="str">
        <f>IF(ISBLANK(Schedule!C482), "", Schedule!C482)</f>
        <v/>
      </c>
      <c r="C465" s="78" t="str">
        <f>IF(ISBLANK(Schedule!D482), "", Schedule!D482)</f>
        <v/>
      </c>
      <c r="D465" s="80"/>
      <c r="E465" s="79" t="str">
        <f>_xlfn.IFNA(IF(ISBLANK(B465),"",VLOOKUP(B465,Elo!$A$2:$C$1048576,MATCH("Current Elo",Elo!$A$1:$D$1,0),FALSE)), "")</f>
        <v/>
      </c>
      <c r="F465" s="79" t="str">
        <f>_xlfn.IFNA(IFERROR(IF(ISBLANK(C465),"",VLOOKUP(C465,Elo!$A$2:$C$1048576,MATCH("Current Elo",Elo!$A$1:$D$1,0),FALSE)), ""), "")</f>
        <v/>
      </c>
      <c r="G465" s="79" t="str">
        <f>_xlfn.IFNA(IF(ISBLANK(B465),"",IF(VLOOKUP(Games!B465,Schedule!$C$2:$G$1048576,MATCH("neutral_site",Schedule!$C$1:$G$1,0),FALSE),0,50)),"")</f>
        <v/>
      </c>
      <c r="H465" s="82"/>
      <c r="I465" s="82"/>
      <c r="J465" s="77" t="str">
        <f>_xlfn.IFNA(IF(ISBLANK(B465), "",ROUND(Calc!O482, 1)), "")</f>
        <v/>
      </c>
      <c r="K465" s="77" t="str">
        <f t="shared" si="58"/>
        <v/>
      </c>
      <c r="L465" s="3" t="e">
        <f t="shared" si="56"/>
        <v>#VALUE!</v>
      </c>
      <c r="M465" s="3" t="e">
        <f t="shared" si="57"/>
        <v>#VALUE!</v>
      </c>
      <c r="N465" s="3" t="str">
        <f t="shared" si="59"/>
        <v/>
      </c>
      <c r="O465" s="3" t="str">
        <f t="shared" si="60"/>
        <v/>
      </c>
      <c r="P465" s="2" t="str">
        <f t="shared" si="61"/>
        <v/>
      </c>
      <c r="Q465" s="2" t="str">
        <f t="shared" si="62"/>
        <v/>
      </c>
      <c r="U465" s="1"/>
      <c r="V465" s="4" t="str">
        <f t="shared" si="63"/>
        <v/>
      </c>
      <c r="Y465" s="117" t="str">
        <f>IF(ISBLANK(W465), "", IF(W465&gt;X465, B465, C465))</f>
        <v/>
      </c>
    </row>
    <row r="466" spans="1:25" x14ac:dyDescent="0.45">
      <c r="A466" s="78">
        <f>Schedule!A483</f>
        <v>0</v>
      </c>
      <c r="B466" s="78" t="str">
        <f>IF(ISBLANK(Schedule!C483), "", Schedule!C483)</f>
        <v/>
      </c>
      <c r="C466" s="78" t="str">
        <f>IF(ISBLANK(Schedule!D483), "", Schedule!D483)</f>
        <v/>
      </c>
      <c r="D466" s="80"/>
      <c r="E466" s="79" t="str">
        <f>_xlfn.IFNA(IF(ISBLANK(B466),"",VLOOKUP(B466,Elo!$A$2:$C$1048576,MATCH("Current Elo",Elo!$A$1:$D$1,0),FALSE)), "")</f>
        <v/>
      </c>
      <c r="F466" s="79" t="str">
        <f>_xlfn.IFNA(IFERROR(IF(ISBLANK(C466),"",VLOOKUP(C466,Elo!$A$2:$C$1048576,MATCH("Current Elo",Elo!$A$1:$D$1,0),FALSE)), ""), "")</f>
        <v/>
      </c>
      <c r="G466" s="79" t="str">
        <f>_xlfn.IFNA(IF(ISBLANK(B466),"",IF(VLOOKUP(Games!B466,Schedule!$C$2:$G$1048576,MATCH("neutral_site",Schedule!$C$1:$G$1,0),FALSE),0,50)),"")</f>
        <v/>
      </c>
      <c r="H466" s="82"/>
      <c r="I466" s="82"/>
      <c r="J466" s="77" t="str">
        <f>_xlfn.IFNA(IF(ISBLANK(B466), "",ROUND(Calc!O483, 1)), "")</f>
        <v/>
      </c>
      <c r="K466" s="77" t="str">
        <f t="shared" si="58"/>
        <v/>
      </c>
      <c r="L466" s="3" t="e">
        <f t="shared" si="56"/>
        <v>#VALUE!</v>
      </c>
      <c r="M466" s="3" t="e">
        <f t="shared" si="57"/>
        <v>#VALUE!</v>
      </c>
      <c r="N466" s="3" t="str">
        <f t="shared" si="59"/>
        <v/>
      </c>
      <c r="O466" s="3" t="str">
        <f t="shared" si="60"/>
        <v/>
      </c>
      <c r="P466" s="2" t="str">
        <f t="shared" si="61"/>
        <v/>
      </c>
      <c r="Q466" s="2" t="str">
        <f t="shared" si="62"/>
        <v/>
      </c>
      <c r="U466" s="1"/>
      <c r="V466" s="4" t="str">
        <f t="shared" si="63"/>
        <v/>
      </c>
      <c r="Y466" s="117" t="str">
        <f>IF(ISBLANK(W466), "", IF(W466&gt;X466, B466, C466))</f>
        <v/>
      </c>
    </row>
    <row r="467" spans="1:25" x14ac:dyDescent="0.45">
      <c r="A467" s="78">
        <f>Schedule!A484</f>
        <v>0</v>
      </c>
      <c r="B467" s="78" t="str">
        <f>IF(ISBLANK(Schedule!C484), "", Schedule!C484)</f>
        <v/>
      </c>
      <c r="C467" s="78" t="str">
        <f>IF(ISBLANK(Schedule!D484), "", Schedule!D484)</f>
        <v/>
      </c>
      <c r="D467" s="80"/>
      <c r="E467" s="79" t="str">
        <f>_xlfn.IFNA(IF(ISBLANK(B467),"",VLOOKUP(B467,Elo!$A$2:$C$1048576,MATCH("Current Elo",Elo!$A$1:$D$1,0),FALSE)), "")</f>
        <v/>
      </c>
      <c r="F467" s="79" t="str">
        <f>_xlfn.IFNA(IFERROR(IF(ISBLANK(C467),"",VLOOKUP(C467,Elo!$A$2:$C$1048576,MATCH("Current Elo",Elo!$A$1:$D$1,0),FALSE)), ""), "")</f>
        <v/>
      </c>
      <c r="G467" s="79" t="str">
        <f>_xlfn.IFNA(IF(ISBLANK(B467),"",IF(VLOOKUP(Games!B467,Schedule!$C$2:$G$1048576,MATCH("neutral_site",Schedule!$C$1:$G$1,0),FALSE),0,50)),"")</f>
        <v/>
      </c>
      <c r="H467" s="82"/>
      <c r="I467" s="82"/>
      <c r="J467" s="77" t="str">
        <f>_xlfn.IFNA(IF(ISBLANK(B467), "",ROUND(Calc!O484, 1)), "")</f>
        <v/>
      </c>
      <c r="K467" s="77" t="str">
        <f t="shared" si="58"/>
        <v/>
      </c>
      <c r="L467" s="3" t="e">
        <f t="shared" si="56"/>
        <v>#VALUE!</v>
      </c>
      <c r="M467" s="3" t="e">
        <f t="shared" si="57"/>
        <v>#VALUE!</v>
      </c>
      <c r="N467" s="3" t="str">
        <f t="shared" si="59"/>
        <v/>
      </c>
      <c r="O467" s="3" t="str">
        <f t="shared" si="60"/>
        <v/>
      </c>
      <c r="P467" s="2" t="str">
        <f t="shared" si="61"/>
        <v/>
      </c>
      <c r="Q467" s="2" t="str">
        <f t="shared" si="62"/>
        <v/>
      </c>
      <c r="U467" s="1"/>
      <c r="V467" s="4" t="str">
        <f t="shared" si="63"/>
        <v/>
      </c>
      <c r="Y467" s="117" t="str">
        <f>IF(ISBLANK(W467), "", IF(W467&gt;X467, B467, C467))</f>
        <v/>
      </c>
    </row>
    <row r="468" spans="1:25" x14ac:dyDescent="0.45">
      <c r="A468" s="78">
        <f>Schedule!A485</f>
        <v>0</v>
      </c>
      <c r="B468" s="78" t="str">
        <f>IF(ISBLANK(Schedule!C485), "", Schedule!C485)</f>
        <v/>
      </c>
      <c r="C468" s="78" t="str">
        <f>IF(ISBLANK(Schedule!D485), "", Schedule!D485)</f>
        <v/>
      </c>
      <c r="D468" s="80"/>
      <c r="E468" s="79" t="str">
        <f>_xlfn.IFNA(IF(ISBLANK(B468),"",VLOOKUP(B468,Elo!$A$2:$C$1048576,MATCH("Current Elo",Elo!$A$1:$D$1,0),FALSE)), "")</f>
        <v/>
      </c>
      <c r="F468" s="79" t="str">
        <f>_xlfn.IFNA(IFERROR(IF(ISBLANK(C468),"",VLOOKUP(C468,Elo!$A$2:$C$1048576,MATCH("Current Elo",Elo!$A$1:$D$1,0),FALSE)), ""), "")</f>
        <v/>
      </c>
      <c r="G468" s="79" t="str">
        <f>_xlfn.IFNA(IF(ISBLANK(B468),"",IF(VLOOKUP(Games!B468,Schedule!$C$2:$G$1048576,MATCH("neutral_site",Schedule!$C$1:$G$1,0),FALSE),0,50)),"")</f>
        <v/>
      </c>
      <c r="H468" s="82"/>
      <c r="I468" s="82"/>
      <c r="J468" s="77" t="str">
        <f>_xlfn.IFNA(IF(ISBLANK(B468), "",ROUND(Calc!O485, 1)), "")</f>
        <v/>
      </c>
      <c r="K468" s="77" t="str">
        <f t="shared" si="58"/>
        <v/>
      </c>
      <c r="L468" s="3" t="e">
        <f t="shared" si="56"/>
        <v>#VALUE!</v>
      </c>
      <c r="M468" s="3" t="e">
        <f t="shared" si="57"/>
        <v>#VALUE!</v>
      </c>
      <c r="N468" s="3" t="str">
        <f t="shared" si="59"/>
        <v/>
      </c>
      <c r="O468" s="3" t="str">
        <f t="shared" si="60"/>
        <v/>
      </c>
      <c r="P468" s="2" t="str">
        <f t="shared" si="61"/>
        <v/>
      </c>
      <c r="Q468" s="2" t="str">
        <f t="shared" si="62"/>
        <v/>
      </c>
      <c r="U468" s="1"/>
      <c r="V468" s="4" t="str">
        <f t="shared" si="63"/>
        <v/>
      </c>
      <c r="Y468" s="117" t="str">
        <f>IF(ISBLANK(W468), "", IF(W468&gt;X468, B468, C468))</f>
        <v/>
      </c>
    </row>
    <row r="469" spans="1:25" x14ac:dyDescent="0.45">
      <c r="A469" s="78">
        <f>Schedule!A486</f>
        <v>0</v>
      </c>
      <c r="B469" s="78" t="str">
        <f>IF(ISBLANK(Schedule!C486), "", Schedule!C486)</f>
        <v/>
      </c>
      <c r="C469" s="78" t="str">
        <f>IF(ISBLANK(Schedule!D486), "", Schedule!D486)</f>
        <v/>
      </c>
      <c r="D469" s="80"/>
      <c r="E469" s="79" t="str">
        <f>_xlfn.IFNA(IF(ISBLANK(B469),"",VLOOKUP(B469,Elo!$A$2:$C$1048576,MATCH("Current Elo",Elo!$A$1:$D$1,0),FALSE)), "")</f>
        <v/>
      </c>
      <c r="F469" s="79" t="str">
        <f>_xlfn.IFNA(IFERROR(IF(ISBLANK(C469),"",VLOOKUP(C469,Elo!$A$2:$C$1048576,MATCH("Current Elo",Elo!$A$1:$D$1,0),FALSE)), ""), "")</f>
        <v/>
      </c>
      <c r="G469" s="79" t="str">
        <f>_xlfn.IFNA(IF(ISBLANK(B469),"",IF(VLOOKUP(Games!B469,Schedule!$C$2:$G$1048576,MATCH("neutral_site",Schedule!$C$1:$G$1,0),FALSE),0,50)),"")</f>
        <v/>
      </c>
      <c r="H469" s="82"/>
      <c r="I469" s="82"/>
      <c r="J469" s="77" t="str">
        <f>_xlfn.IFNA(IF(ISBLANK(B469), "",ROUND(Calc!O486, 1)), "")</f>
        <v/>
      </c>
      <c r="K469" s="77" t="str">
        <f t="shared" si="58"/>
        <v/>
      </c>
      <c r="L469" s="3" t="e">
        <f t="shared" si="56"/>
        <v>#VALUE!</v>
      </c>
      <c r="M469" s="3" t="e">
        <f t="shared" si="57"/>
        <v>#VALUE!</v>
      </c>
      <c r="N469" s="3" t="str">
        <f t="shared" si="59"/>
        <v/>
      </c>
      <c r="O469" s="3" t="str">
        <f t="shared" si="60"/>
        <v/>
      </c>
      <c r="P469" s="2" t="str">
        <f t="shared" si="61"/>
        <v/>
      </c>
      <c r="Q469" s="2" t="str">
        <f t="shared" si="62"/>
        <v/>
      </c>
      <c r="U469" s="1"/>
      <c r="V469" s="4" t="str">
        <f t="shared" si="63"/>
        <v/>
      </c>
      <c r="Y469" s="117" t="str">
        <f>IF(ISBLANK(W469), "", IF(W469&gt;X469, B469, C469))</f>
        <v/>
      </c>
    </row>
    <row r="470" spans="1:25" x14ac:dyDescent="0.45">
      <c r="A470" s="78">
        <f>Schedule!A487</f>
        <v>0</v>
      </c>
      <c r="B470" s="78" t="str">
        <f>IF(ISBLANK(Schedule!C487), "", Schedule!C487)</f>
        <v/>
      </c>
      <c r="C470" s="78" t="str">
        <f>IF(ISBLANK(Schedule!D487), "", Schedule!D487)</f>
        <v/>
      </c>
      <c r="D470" s="80"/>
      <c r="E470" s="79" t="str">
        <f>_xlfn.IFNA(IF(ISBLANK(B470),"",VLOOKUP(B470,Elo!$A$2:$C$1048576,MATCH("Current Elo",Elo!$A$1:$D$1,0),FALSE)), "")</f>
        <v/>
      </c>
      <c r="F470" s="79" t="str">
        <f>_xlfn.IFNA(IFERROR(IF(ISBLANK(C470),"",VLOOKUP(C470,Elo!$A$2:$C$1048576,MATCH("Current Elo",Elo!$A$1:$D$1,0),FALSE)), ""), "")</f>
        <v/>
      </c>
      <c r="G470" s="79" t="str">
        <f>_xlfn.IFNA(IF(ISBLANK(B470),"",IF(VLOOKUP(Games!B470,Schedule!$C$2:$G$1048576,MATCH("neutral_site",Schedule!$C$1:$G$1,0),FALSE),0,50)),"")</f>
        <v/>
      </c>
      <c r="H470" s="82"/>
      <c r="I470" s="82"/>
      <c r="J470" s="77" t="str">
        <f>_xlfn.IFNA(IF(ISBLANK(B470), "",ROUND(Calc!O487, 1)), "")</f>
        <v/>
      </c>
      <c r="K470" s="77" t="str">
        <f t="shared" si="58"/>
        <v/>
      </c>
      <c r="L470" s="3" t="e">
        <f t="shared" si="56"/>
        <v>#VALUE!</v>
      </c>
      <c r="M470" s="3" t="e">
        <f t="shared" si="57"/>
        <v>#VALUE!</v>
      </c>
      <c r="N470" s="3" t="str">
        <f t="shared" si="59"/>
        <v/>
      </c>
      <c r="O470" s="3" t="str">
        <f t="shared" si="60"/>
        <v/>
      </c>
      <c r="P470" s="2" t="str">
        <f t="shared" si="61"/>
        <v/>
      </c>
      <c r="Q470" s="2" t="str">
        <f t="shared" si="62"/>
        <v/>
      </c>
      <c r="U470" s="1"/>
      <c r="V470" s="4" t="str">
        <f t="shared" si="63"/>
        <v/>
      </c>
      <c r="Y470" s="117" t="str">
        <f>IF(ISBLANK(W470), "", IF(W470&gt;X470, B470, C470))</f>
        <v/>
      </c>
    </row>
    <row r="471" spans="1:25" x14ac:dyDescent="0.45">
      <c r="A471" s="78">
        <f>Schedule!A488</f>
        <v>0</v>
      </c>
      <c r="B471" s="78" t="str">
        <f>IF(ISBLANK(Schedule!C488), "", Schedule!C488)</f>
        <v/>
      </c>
      <c r="C471" s="78" t="str">
        <f>IF(ISBLANK(Schedule!D488), "", Schedule!D488)</f>
        <v/>
      </c>
      <c r="D471" s="80"/>
      <c r="E471" s="79" t="str">
        <f>_xlfn.IFNA(IF(ISBLANK(B471),"",VLOOKUP(B471,Elo!$A$2:$C$1048576,MATCH("Current Elo",Elo!$A$1:$D$1,0),FALSE)), "")</f>
        <v/>
      </c>
      <c r="F471" s="79" t="str">
        <f>_xlfn.IFNA(IFERROR(IF(ISBLANK(C471),"",VLOOKUP(C471,Elo!$A$2:$C$1048576,MATCH("Current Elo",Elo!$A$1:$D$1,0),FALSE)), ""), "")</f>
        <v/>
      </c>
      <c r="G471" s="79" t="str">
        <f>_xlfn.IFNA(IF(ISBLANK(B471),"",IF(VLOOKUP(Games!B471,Schedule!$C$2:$G$1048576,MATCH("neutral_site",Schedule!$C$1:$G$1,0),FALSE),0,50)),"")</f>
        <v/>
      </c>
      <c r="H471" s="82"/>
      <c r="I471" s="82"/>
      <c r="J471" s="77" t="str">
        <f>_xlfn.IFNA(IF(ISBLANK(B471), "",ROUND(Calc!O488, 1)), "")</f>
        <v/>
      </c>
      <c r="K471" s="77" t="str">
        <f t="shared" si="58"/>
        <v/>
      </c>
      <c r="L471" s="3" t="e">
        <f t="shared" si="56"/>
        <v>#VALUE!</v>
      </c>
      <c r="M471" s="3" t="e">
        <f t="shared" si="57"/>
        <v>#VALUE!</v>
      </c>
      <c r="N471" s="3" t="str">
        <f t="shared" si="59"/>
        <v/>
      </c>
      <c r="O471" s="3" t="str">
        <f t="shared" si="60"/>
        <v/>
      </c>
      <c r="P471" s="2" t="str">
        <f t="shared" si="61"/>
        <v/>
      </c>
      <c r="Q471" s="2" t="str">
        <f t="shared" si="62"/>
        <v/>
      </c>
      <c r="U471" s="1"/>
      <c r="V471" s="4" t="str">
        <f t="shared" si="63"/>
        <v/>
      </c>
      <c r="Y471" s="117" t="str">
        <f>IF(ISBLANK(W471), "", IF(W471&gt;X471, B471, C471))</f>
        <v/>
      </c>
    </row>
    <row r="472" spans="1:25" x14ac:dyDescent="0.45">
      <c r="A472" s="78">
        <f>Schedule!A489</f>
        <v>0</v>
      </c>
      <c r="B472" s="78" t="str">
        <f>IF(ISBLANK(Schedule!C489), "", Schedule!C489)</f>
        <v/>
      </c>
      <c r="C472" s="78" t="str">
        <f>IF(ISBLANK(Schedule!D489), "", Schedule!D489)</f>
        <v/>
      </c>
      <c r="D472" s="80"/>
      <c r="E472" s="79" t="str">
        <f>_xlfn.IFNA(IF(ISBLANK(B472),"",VLOOKUP(B472,Elo!$A$2:$C$1048576,MATCH("Current Elo",Elo!$A$1:$D$1,0),FALSE)), "")</f>
        <v/>
      </c>
      <c r="F472" s="79" t="str">
        <f>_xlfn.IFNA(IFERROR(IF(ISBLANK(C472),"",VLOOKUP(C472,Elo!$A$2:$C$1048576,MATCH("Current Elo",Elo!$A$1:$D$1,0),FALSE)), ""), "")</f>
        <v/>
      </c>
      <c r="G472" s="79" t="str">
        <f>_xlfn.IFNA(IF(ISBLANK(B472),"",IF(VLOOKUP(Games!B472,Schedule!$C$2:$G$1048576,MATCH("neutral_site",Schedule!$C$1:$G$1,0),FALSE),0,50)),"")</f>
        <v/>
      </c>
      <c r="H472" s="82"/>
      <c r="I472" s="82"/>
      <c r="J472" s="77" t="str">
        <f>_xlfn.IFNA(IF(ISBLANK(B472), "",ROUND(Calc!O489, 1)), "")</f>
        <v/>
      </c>
      <c r="K472" s="77" t="str">
        <f t="shared" si="58"/>
        <v/>
      </c>
      <c r="L472" s="3" t="e">
        <f t="shared" si="56"/>
        <v>#VALUE!</v>
      </c>
      <c r="M472" s="3" t="e">
        <f t="shared" si="57"/>
        <v>#VALUE!</v>
      </c>
      <c r="N472" s="3" t="str">
        <f t="shared" si="59"/>
        <v/>
      </c>
      <c r="O472" s="3" t="str">
        <f t="shared" si="60"/>
        <v/>
      </c>
      <c r="P472" s="2" t="str">
        <f t="shared" si="61"/>
        <v/>
      </c>
      <c r="Q472" s="2" t="str">
        <f t="shared" si="62"/>
        <v/>
      </c>
      <c r="U472" s="1"/>
      <c r="V472" s="4" t="str">
        <f t="shared" si="63"/>
        <v/>
      </c>
      <c r="Y472" s="117" t="str">
        <f>IF(ISBLANK(W472), "", IF(W472&gt;X472, B472, C472))</f>
        <v/>
      </c>
    </row>
    <row r="473" spans="1:25" x14ac:dyDescent="0.45">
      <c r="A473" s="78">
        <f>Schedule!A490</f>
        <v>0</v>
      </c>
      <c r="B473" s="78" t="str">
        <f>IF(ISBLANK(Schedule!C490), "", Schedule!C490)</f>
        <v/>
      </c>
      <c r="C473" s="78" t="str">
        <f>IF(ISBLANK(Schedule!D490), "", Schedule!D490)</f>
        <v/>
      </c>
      <c r="D473" s="80"/>
      <c r="E473" s="79" t="str">
        <f>_xlfn.IFNA(IF(ISBLANK(B473),"",VLOOKUP(B473,Elo!$A$2:$C$1048576,MATCH("Current Elo",Elo!$A$1:$D$1,0),FALSE)), "")</f>
        <v/>
      </c>
      <c r="F473" s="79" t="str">
        <f>_xlfn.IFNA(IFERROR(IF(ISBLANK(C473),"",VLOOKUP(C473,Elo!$A$2:$C$1048576,MATCH("Current Elo",Elo!$A$1:$D$1,0),FALSE)), ""), "")</f>
        <v/>
      </c>
      <c r="G473" s="79" t="str">
        <f>_xlfn.IFNA(IF(ISBLANK(B473),"",IF(VLOOKUP(Games!B473,Schedule!$C$2:$G$1048576,MATCH("neutral_site",Schedule!$C$1:$G$1,0),FALSE),0,50)),"")</f>
        <v/>
      </c>
      <c r="H473" s="82"/>
      <c r="I473" s="82"/>
      <c r="J473" s="77" t="str">
        <f>_xlfn.IFNA(IF(ISBLANK(B473), "",ROUND(Calc!O490, 1)), "")</f>
        <v/>
      </c>
      <c r="K473" s="77" t="str">
        <f t="shared" si="58"/>
        <v/>
      </c>
      <c r="L473" s="3" t="e">
        <f t="shared" si="56"/>
        <v>#VALUE!</v>
      </c>
      <c r="M473" s="3" t="e">
        <f t="shared" si="57"/>
        <v>#VALUE!</v>
      </c>
      <c r="N473" s="3" t="str">
        <f t="shared" si="59"/>
        <v/>
      </c>
      <c r="O473" s="3" t="str">
        <f t="shared" si="60"/>
        <v/>
      </c>
      <c r="P473" s="2" t="str">
        <f t="shared" si="61"/>
        <v/>
      </c>
      <c r="Q473" s="2" t="str">
        <f t="shared" si="62"/>
        <v/>
      </c>
      <c r="U473" s="1"/>
      <c r="V473" s="4" t="str">
        <f t="shared" si="63"/>
        <v/>
      </c>
      <c r="Y473" s="117" t="str">
        <f>IF(ISBLANK(W473), "", IF(W473&gt;X473, B473, C473))</f>
        <v/>
      </c>
    </row>
    <row r="474" spans="1:25" x14ac:dyDescent="0.45">
      <c r="A474" s="78">
        <f>Schedule!A491</f>
        <v>0</v>
      </c>
      <c r="B474" s="78" t="str">
        <f>IF(ISBLANK(Schedule!C491), "", Schedule!C491)</f>
        <v/>
      </c>
      <c r="C474" s="78" t="str">
        <f>IF(ISBLANK(Schedule!D491), "", Schedule!D491)</f>
        <v/>
      </c>
      <c r="D474" s="80"/>
      <c r="E474" s="79" t="str">
        <f>_xlfn.IFNA(IF(ISBLANK(B474),"",VLOOKUP(B474,Elo!$A$2:$C$1048576,MATCH("Current Elo",Elo!$A$1:$D$1,0),FALSE)), "")</f>
        <v/>
      </c>
      <c r="F474" s="79" t="str">
        <f>_xlfn.IFNA(IFERROR(IF(ISBLANK(C474),"",VLOOKUP(C474,Elo!$A$2:$C$1048576,MATCH("Current Elo",Elo!$A$1:$D$1,0),FALSE)), ""), "")</f>
        <v/>
      </c>
      <c r="G474" s="79" t="str">
        <f>_xlfn.IFNA(IF(ISBLANK(B474),"",IF(VLOOKUP(Games!B474,Schedule!$C$2:$G$1048576,MATCH("neutral_site",Schedule!$C$1:$G$1,0),FALSE),0,50)),"")</f>
        <v/>
      </c>
      <c r="H474" s="82"/>
      <c r="I474" s="82"/>
      <c r="J474" s="77" t="str">
        <f>_xlfn.IFNA(IF(ISBLANK(B474), "",ROUND(Calc!O491, 1)), "")</f>
        <v/>
      </c>
      <c r="K474" s="77" t="str">
        <f t="shared" si="58"/>
        <v/>
      </c>
      <c r="L474" s="3" t="e">
        <f t="shared" si="56"/>
        <v>#VALUE!</v>
      </c>
      <c r="M474" s="3" t="e">
        <f t="shared" si="57"/>
        <v>#VALUE!</v>
      </c>
      <c r="N474" s="3" t="str">
        <f t="shared" si="59"/>
        <v/>
      </c>
      <c r="O474" s="3" t="str">
        <f t="shared" si="60"/>
        <v/>
      </c>
      <c r="P474" s="2" t="str">
        <f t="shared" si="61"/>
        <v/>
      </c>
      <c r="Q474" s="2" t="str">
        <f t="shared" si="62"/>
        <v/>
      </c>
      <c r="U474" s="1"/>
      <c r="V474" s="4" t="str">
        <f t="shared" si="63"/>
        <v/>
      </c>
      <c r="Y474" s="117" t="str">
        <f>IF(ISBLANK(W474), "", IF(W474&gt;X474, B474, C474))</f>
        <v/>
      </c>
    </row>
    <row r="475" spans="1:25" x14ac:dyDescent="0.45">
      <c r="A475" s="78">
        <f>Schedule!A492</f>
        <v>0</v>
      </c>
      <c r="B475" s="78" t="str">
        <f>IF(ISBLANK(Schedule!C492), "", Schedule!C492)</f>
        <v/>
      </c>
      <c r="C475" s="78" t="str">
        <f>IF(ISBLANK(Schedule!D492), "", Schedule!D492)</f>
        <v/>
      </c>
      <c r="D475" s="80"/>
      <c r="E475" s="79" t="str">
        <f>_xlfn.IFNA(IF(ISBLANK(B475),"",VLOOKUP(B475,Elo!$A$2:$C$1048576,MATCH("Current Elo",Elo!$A$1:$D$1,0),FALSE)), "")</f>
        <v/>
      </c>
      <c r="F475" s="79" t="str">
        <f>_xlfn.IFNA(IFERROR(IF(ISBLANK(C475),"",VLOOKUP(C475,Elo!$A$2:$C$1048576,MATCH("Current Elo",Elo!$A$1:$D$1,0),FALSE)), ""), "")</f>
        <v/>
      </c>
      <c r="G475" s="79" t="str">
        <f>_xlfn.IFNA(IF(ISBLANK(B475),"",IF(VLOOKUP(Games!B475,Schedule!$C$2:$G$1048576,MATCH("neutral_site",Schedule!$C$1:$G$1,0),FALSE),0,50)),"")</f>
        <v/>
      </c>
      <c r="H475" s="82"/>
      <c r="I475" s="82"/>
      <c r="J475" s="77" t="str">
        <f>_xlfn.IFNA(IF(ISBLANK(B475), "",ROUND(Calc!O492, 1)), "")</f>
        <v/>
      </c>
      <c r="K475" s="77" t="str">
        <f t="shared" si="58"/>
        <v/>
      </c>
      <c r="L475" s="3" t="e">
        <f t="shared" si="56"/>
        <v>#VALUE!</v>
      </c>
      <c r="M475" s="3" t="e">
        <f t="shared" si="57"/>
        <v>#VALUE!</v>
      </c>
      <c r="N475" s="3" t="str">
        <f t="shared" si="59"/>
        <v/>
      </c>
      <c r="O475" s="3" t="str">
        <f t="shared" si="60"/>
        <v/>
      </c>
      <c r="P475" s="2" t="str">
        <f t="shared" si="61"/>
        <v/>
      </c>
      <c r="Q475" s="2" t="str">
        <f t="shared" si="62"/>
        <v/>
      </c>
      <c r="U475" s="1"/>
      <c r="V475" s="4" t="str">
        <f t="shared" si="63"/>
        <v/>
      </c>
      <c r="Y475" s="117" t="str">
        <f>IF(ISBLANK(W475), "", IF(W475&gt;X475, B475, C475))</f>
        <v/>
      </c>
    </row>
    <row r="476" spans="1:25" x14ac:dyDescent="0.45">
      <c r="A476" s="78">
        <f>Schedule!A493</f>
        <v>0</v>
      </c>
      <c r="B476" s="78" t="str">
        <f>IF(ISBLANK(Schedule!C493), "", Schedule!C493)</f>
        <v/>
      </c>
      <c r="C476" s="78" t="str">
        <f>IF(ISBLANK(Schedule!D493), "", Schedule!D493)</f>
        <v/>
      </c>
      <c r="D476" s="80"/>
      <c r="E476" s="79" t="str">
        <f>_xlfn.IFNA(IF(ISBLANK(B476),"",VLOOKUP(B476,Elo!$A$2:$C$1048576,MATCH("Current Elo",Elo!$A$1:$D$1,0),FALSE)), "")</f>
        <v/>
      </c>
      <c r="F476" s="79" t="str">
        <f>_xlfn.IFNA(IFERROR(IF(ISBLANK(C476),"",VLOOKUP(C476,Elo!$A$2:$C$1048576,MATCH("Current Elo",Elo!$A$1:$D$1,0),FALSE)), ""), "")</f>
        <v/>
      </c>
      <c r="G476" s="79" t="str">
        <f>_xlfn.IFNA(IF(ISBLANK(B476),"",IF(VLOOKUP(Games!B476,Schedule!$C$2:$G$1048576,MATCH("neutral_site",Schedule!$C$1:$G$1,0),FALSE),0,50)),"")</f>
        <v/>
      </c>
      <c r="H476" s="82"/>
      <c r="I476" s="82"/>
      <c r="J476" s="77" t="str">
        <f>_xlfn.IFNA(IF(ISBLANK(B476), "",ROUND(Calc!O493, 1)), "")</f>
        <v/>
      </c>
      <c r="K476" s="77" t="str">
        <f t="shared" si="58"/>
        <v/>
      </c>
      <c r="L476" s="3" t="e">
        <f t="shared" si="56"/>
        <v>#VALUE!</v>
      </c>
      <c r="M476" s="3" t="e">
        <f t="shared" si="57"/>
        <v>#VALUE!</v>
      </c>
      <c r="N476" s="3" t="str">
        <f t="shared" si="59"/>
        <v/>
      </c>
      <c r="O476" s="3" t="str">
        <f t="shared" si="60"/>
        <v/>
      </c>
      <c r="P476" s="2" t="str">
        <f t="shared" si="61"/>
        <v/>
      </c>
      <c r="Q476" s="2" t="str">
        <f t="shared" si="62"/>
        <v/>
      </c>
      <c r="U476" s="1"/>
      <c r="V476" s="4" t="str">
        <f t="shared" si="63"/>
        <v/>
      </c>
      <c r="Y476" s="117" t="str">
        <f>IF(ISBLANK(W476), "", IF(W476&gt;X476, B476, C476))</f>
        <v/>
      </c>
    </row>
    <row r="477" spans="1:25" x14ac:dyDescent="0.45">
      <c r="A477" s="78">
        <f>Schedule!A494</f>
        <v>0</v>
      </c>
      <c r="B477" s="78" t="str">
        <f>IF(ISBLANK(Schedule!C494), "", Schedule!C494)</f>
        <v/>
      </c>
      <c r="C477" s="78" t="str">
        <f>IF(ISBLANK(Schedule!D494), "", Schedule!D494)</f>
        <v/>
      </c>
      <c r="D477" s="80"/>
      <c r="E477" s="79" t="str">
        <f>_xlfn.IFNA(IF(ISBLANK(B477),"",VLOOKUP(B477,Elo!$A$2:$C$1048576,MATCH("Current Elo",Elo!$A$1:$D$1,0),FALSE)), "")</f>
        <v/>
      </c>
      <c r="F477" s="79" t="str">
        <f>_xlfn.IFNA(IFERROR(IF(ISBLANK(C477),"",VLOOKUP(C477,Elo!$A$2:$C$1048576,MATCH("Current Elo",Elo!$A$1:$D$1,0),FALSE)), ""), "")</f>
        <v/>
      </c>
      <c r="G477" s="79" t="str">
        <f>_xlfn.IFNA(IF(ISBLANK(B477),"",IF(VLOOKUP(Games!B477,Schedule!$C$2:$G$1048576,MATCH("neutral_site",Schedule!$C$1:$G$1,0),FALSE),0,50)),"")</f>
        <v/>
      </c>
      <c r="H477" s="82"/>
      <c r="I477" s="82"/>
      <c r="J477" s="77" t="str">
        <f>_xlfn.IFNA(IF(ISBLANK(B477), "",ROUND(Calc!O494, 1)), "")</f>
        <v/>
      </c>
      <c r="K477" s="77" t="str">
        <f t="shared" si="58"/>
        <v/>
      </c>
      <c r="L477" s="3" t="e">
        <f t="shared" si="56"/>
        <v>#VALUE!</v>
      </c>
      <c r="M477" s="3" t="e">
        <f t="shared" si="57"/>
        <v>#VALUE!</v>
      </c>
      <c r="N477" s="3" t="str">
        <f t="shared" si="59"/>
        <v/>
      </c>
      <c r="O477" s="3" t="str">
        <f t="shared" si="60"/>
        <v/>
      </c>
      <c r="P477" s="2" t="str">
        <f t="shared" si="61"/>
        <v/>
      </c>
      <c r="Q477" s="2" t="str">
        <f t="shared" si="62"/>
        <v/>
      </c>
      <c r="U477" s="1"/>
      <c r="V477" s="4" t="str">
        <f t="shared" si="63"/>
        <v/>
      </c>
      <c r="Y477" s="117" t="str">
        <f>IF(ISBLANK(W477), "", IF(W477&gt;X477, B477, C477))</f>
        <v/>
      </c>
    </row>
    <row r="478" spans="1:25" x14ac:dyDescent="0.45">
      <c r="A478" s="78">
        <f>Schedule!A495</f>
        <v>0</v>
      </c>
      <c r="B478" s="78" t="str">
        <f>IF(ISBLANK(Schedule!C495), "", Schedule!C495)</f>
        <v/>
      </c>
      <c r="C478" s="78" t="str">
        <f>IF(ISBLANK(Schedule!D495), "", Schedule!D495)</f>
        <v/>
      </c>
      <c r="D478" s="80"/>
      <c r="E478" s="79" t="str">
        <f>_xlfn.IFNA(IF(ISBLANK(B478),"",VLOOKUP(B478,Elo!$A$2:$C$1048576,MATCH("Current Elo",Elo!$A$1:$D$1,0),FALSE)), "")</f>
        <v/>
      </c>
      <c r="F478" s="79" t="str">
        <f>_xlfn.IFNA(IFERROR(IF(ISBLANK(C478),"",VLOOKUP(C478,Elo!$A$2:$C$1048576,MATCH("Current Elo",Elo!$A$1:$D$1,0),FALSE)), ""), "")</f>
        <v/>
      </c>
      <c r="G478" s="79" t="str">
        <f>_xlfn.IFNA(IF(ISBLANK(B478),"",IF(VLOOKUP(Games!B478,Schedule!$C$2:$G$1048576,MATCH("neutral_site",Schedule!$C$1:$G$1,0),FALSE),0,50)),"")</f>
        <v/>
      </c>
      <c r="H478" s="82"/>
      <c r="I478" s="82"/>
      <c r="J478" s="77" t="str">
        <f>_xlfn.IFNA(IF(ISBLANK(B478), "",ROUND(Calc!O495, 1)), "")</f>
        <v/>
      </c>
      <c r="K478" s="77" t="str">
        <f t="shared" si="58"/>
        <v/>
      </c>
      <c r="L478" s="3" t="e">
        <f t="shared" si="56"/>
        <v>#VALUE!</v>
      </c>
      <c r="M478" s="3" t="e">
        <f t="shared" si="57"/>
        <v>#VALUE!</v>
      </c>
      <c r="N478" s="3" t="str">
        <f t="shared" si="59"/>
        <v/>
      </c>
      <c r="O478" s="3" t="str">
        <f t="shared" si="60"/>
        <v/>
      </c>
      <c r="P478" s="2" t="str">
        <f t="shared" si="61"/>
        <v/>
      </c>
      <c r="Q478" s="2" t="str">
        <f t="shared" si="62"/>
        <v/>
      </c>
      <c r="U478" s="1"/>
      <c r="V478" s="4" t="str">
        <f t="shared" si="63"/>
        <v/>
      </c>
      <c r="Y478" s="117" t="str">
        <f>IF(ISBLANK(W478), "", IF(W478&gt;X478, B478, C478))</f>
        <v/>
      </c>
    </row>
    <row r="479" spans="1:25" x14ac:dyDescent="0.45">
      <c r="A479" s="78">
        <f>Schedule!A496</f>
        <v>0</v>
      </c>
      <c r="B479" s="78" t="str">
        <f>IF(ISBLANK(Schedule!C496), "", Schedule!C496)</f>
        <v/>
      </c>
      <c r="C479" s="78" t="str">
        <f>IF(ISBLANK(Schedule!D496), "", Schedule!D496)</f>
        <v/>
      </c>
      <c r="D479" s="80"/>
      <c r="E479" s="79" t="str">
        <f>_xlfn.IFNA(IF(ISBLANK(B479),"",VLOOKUP(B479,Elo!$A$2:$C$1048576,MATCH("Current Elo",Elo!$A$1:$D$1,0),FALSE)), "")</f>
        <v/>
      </c>
      <c r="F479" s="79" t="str">
        <f>_xlfn.IFNA(IFERROR(IF(ISBLANK(C479),"",VLOOKUP(C479,Elo!$A$2:$C$1048576,MATCH("Current Elo",Elo!$A$1:$D$1,0),FALSE)), ""), "")</f>
        <v/>
      </c>
      <c r="G479" s="79" t="str">
        <f>_xlfn.IFNA(IF(ISBLANK(B479),"",IF(VLOOKUP(Games!B479,Schedule!$C$2:$G$1048576,MATCH("neutral_site",Schedule!$C$1:$G$1,0),FALSE),0,50)),"")</f>
        <v/>
      </c>
      <c r="H479" s="82"/>
      <c r="I479" s="82"/>
      <c r="J479" s="77" t="str">
        <f>_xlfn.IFNA(IF(ISBLANK(B479), "",ROUND(Calc!O496, 1)), "")</f>
        <v/>
      </c>
      <c r="K479" s="77" t="str">
        <f t="shared" si="58"/>
        <v/>
      </c>
      <c r="L479" s="3" t="e">
        <f t="shared" si="56"/>
        <v>#VALUE!</v>
      </c>
      <c r="M479" s="3" t="e">
        <f t="shared" si="57"/>
        <v>#VALUE!</v>
      </c>
      <c r="N479" s="3" t="str">
        <f t="shared" si="59"/>
        <v/>
      </c>
      <c r="O479" s="3" t="str">
        <f t="shared" si="60"/>
        <v/>
      </c>
      <c r="P479" s="2" t="str">
        <f t="shared" si="61"/>
        <v/>
      </c>
      <c r="Q479" s="2" t="str">
        <f t="shared" si="62"/>
        <v/>
      </c>
      <c r="U479" s="1"/>
      <c r="V479" s="4" t="str">
        <f t="shared" si="63"/>
        <v/>
      </c>
      <c r="Y479" s="117" t="str">
        <f>IF(ISBLANK(W479), "", IF(W479&gt;X479, B479, C479))</f>
        <v/>
      </c>
    </row>
    <row r="480" spans="1:25" x14ac:dyDescent="0.45">
      <c r="A480" s="78">
        <f>Schedule!A497</f>
        <v>0</v>
      </c>
      <c r="B480" s="78" t="str">
        <f>IF(ISBLANK(Schedule!C497), "", Schedule!C497)</f>
        <v/>
      </c>
      <c r="C480" s="78" t="str">
        <f>IF(ISBLANK(Schedule!D497), "", Schedule!D497)</f>
        <v/>
      </c>
      <c r="D480" s="80"/>
      <c r="E480" s="79" t="str">
        <f>_xlfn.IFNA(IF(ISBLANK(B480),"",VLOOKUP(B480,Elo!$A$2:$C$1048576,MATCH("Current Elo",Elo!$A$1:$D$1,0),FALSE)), "")</f>
        <v/>
      </c>
      <c r="F480" s="79" t="str">
        <f>_xlfn.IFNA(IFERROR(IF(ISBLANK(C480),"",VLOOKUP(C480,Elo!$A$2:$C$1048576,MATCH("Current Elo",Elo!$A$1:$D$1,0),FALSE)), ""), "")</f>
        <v/>
      </c>
      <c r="G480" s="79" t="str">
        <f>_xlfn.IFNA(IF(ISBLANK(B480),"",IF(VLOOKUP(Games!B480,Schedule!$C$2:$G$1048576,MATCH("neutral_site",Schedule!$C$1:$G$1,0),FALSE),0,50)),"")</f>
        <v/>
      </c>
      <c r="H480" s="82"/>
      <c r="I480" s="82"/>
      <c r="J480" s="77" t="str">
        <f>_xlfn.IFNA(IF(ISBLANK(B480), "",ROUND(Calc!O497, 1)), "")</f>
        <v/>
      </c>
      <c r="K480" s="77" t="str">
        <f t="shared" si="58"/>
        <v/>
      </c>
      <c r="L480" s="3" t="e">
        <f t="shared" si="56"/>
        <v>#VALUE!</v>
      </c>
      <c r="M480" s="3" t="e">
        <f t="shared" si="57"/>
        <v>#VALUE!</v>
      </c>
      <c r="N480" s="3" t="str">
        <f t="shared" si="59"/>
        <v/>
      </c>
      <c r="O480" s="3" t="str">
        <f t="shared" si="60"/>
        <v/>
      </c>
      <c r="P480" s="2" t="str">
        <f t="shared" si="61"/>
        <v/>
      </c>
      <c r="Q480" s="2" t="str">
        <f t="shared" si="62"/>
        <v/>
      </c>
      <c r="U480" s="1"/>
      <c r="V480" s="4" t="str">
        <f t="shared" si="63"/>
        <v/>
      </c>
      <c r="Y480" s="117" t="str">
        <f>IF(ISBLANK(W480), "", IF(W480&gt;X480, B480, C480))</f>
        <v/>
      </c>
    </row>
    <row r="481" spans="1:25" x14ac:dyDescent="0.45">
      <c r="A481" s="78">
        <f>Schedule!A498</f>
        <v>0</v>
      </c>
      <c r="B481" s="78" t="str">
        <f>IF(ISBLANK(Schedule!C498), "", Schedule!C498)</f>
        <v/>
      </c>
      <c r="C481" s="78" t="str">
        <f>IF(ISBLANK(Schedule!D498), "", Schedule!D498)</f>
        <v/>
      </c>
      <c r="D481" s="80"/>
      <c r="E481" s="79" t="str">
        <f>_xlfn.IFNA(IF(ISBLANK(B481),"",VLOOKUP(B481,Elo!$A$2:$C$1048576,MATCH("Current Elo",Elo!$A$1:$D$1,0),FALSE)), "")</f>
        <v/>
      </c>
      <c r="F481" s="79" t="str">
        <f>_xlfn.IFNA(IFERROR(IF(ISBLANK(C481),"",VLOOKUP(C481,Elo!$A$2:$C$1048576,MATCH("Current Elo",Elo!$A$1:$D$1,0),FALSE)), ""), "")</f>
        <v/>
      </c>
      <c r="G481" s="79" t="str">
        <f>_xlfn.IFNA(IF(ISBLANK(B481),"",IF(VLOOKUP(Games!B481,Schedule!$C$2:$G$1048576,MATCH("neutral_site",Schedule!$C$1:$G$1,0),FALSE),0,50)),"")</f>
        <v/>
      </c>
      <c r="H481" s="82"/>
      <c r="I481" s="82"/>
      <c r="J481" s="77" t="str">
        <f>_xlfn.IFNA(IF(ISBLANK(B481), "",ROUND(Calc!O498, 1)), "")</f>
        <v/>
      </c>
      <c r="K481" s="77" t="str">
        <f t="shared" si="58"/>
        <v/>
      </c>
      <c r="L481" s="3" t="e">
        <f t="shared" si="56"/>
        <v>#VALUE!</v>
      </c>
      <c r="M481" s="3" t="e">
        <f t="shared" si="57"/>
        <v>#VALUE!</v>
      </c>
      <c r="N481" s="3" t="str">
        <f t="shared" si="59"/>
        <v/>
      </c>
      <c r="O481" s="3" t="str">
        <f t="shared" si="60"/>
        <v/>
      </c>
      <c r="P481" s="2" t="str">
        <f t="shared" si="61"/>
        <v/>
      </c>
      <c r="Q481" s="2" t="str">
        <f t="shared" si="62"/>
        <v/>
      </c>
      <c r="U481" s="1"/>
      <c r="V481" s="4" t="str">
        <f t="shared" si="63"/>
        <v/>
      </c>
      <c r="Y481" s="117" t="str">
        <f>IF(ISBLANK(W481), "", IF(W481&gt;X481, B481, C481))</f>
        <v/>
      </c>
    </row>
    <row r="482" spans="1:25" x14ac:dyDescent="0.45">
      <c r="A482" s="78">
        <f>Schedule!A499</f>
        <v>0</v>
      </c>
      <c r="B482" s="78" t="str">
        <f>IF(ISBLANK(Schedule!C499), "", Schedule!C499)</f>
        <v/>
      </c>
      <c r="C482" s="78" t="str">
        <f>IF(ISBLANK(Schedule!D499), "", Schedule!D499)</f>
        <v/>
      </c>
      <c r="D482" s="80"/>
      <c r="E482" s="79" t="str">
        <f>_xlfn.IFNA(IF(ISBLANK(B482),"",VLOOKUP(B482,Elo!$A$2:$C$1048576,MATCH("Current Elo",Elo!$A$1:$D$1,0),FALSE)), "")</f>
        <v/>
      </c>
      <c r="F482" s="79" t="str">
        <f>_xlfn.IFNA(IFERROR(IF(ISBLANK(C482),"",VLOOKUP(C482,Elo!$A$2:$C$1048576,MATCH("Current Elo",Elo!$A$1:$D$1,0),FALSE)), ""), "")</f>
        <v/>
      </c>
      <c r="G482" s="79" t="str">
        <f>_xlfn.IFNA(IF(ISBLANK(B482),"",IF(VLOOKUP(Games!B482,Schedule!$C$2:$G$1048576,MATCH("neutral_site",Schedule!$C$1:$G$1,0),FALSE),0,50)),"")</f>
        <v/>
      </c>
      <c r="H482" s="82"/>
      <c r="I482" s="82"/>
      <c r="J482" s="77" t="str">
        <f>_xlfn.IFNA(IF(ISBLANK(B482), "",ROUND(Calc!O499, 1)), "")</f>
        <v/>
      </c>
      <c r="K482" s="77" t="str">
        <f t="shared" si="58"/>
        <v/>
      </c>
      <c r="L482" s="3" t="e">
        <f t="shared" si="56"/>
        <v>#VALUE!</v>
      </c>
      <c r="M482" s="3" t="e">
        <f t="shared" si="57"/>
        <v>#VALUE!</v>
      </c>
      <c r="N482" s="3" t="str">
        <f t="shared" si="59"/>
        <v/>
      </c>
      <c r="O482" s="3" t="str">
        <f t="shared" si="60"/>
        <v/>
      </c>
      <c r="P482" s="2" t="str">
        <f t="shared" si="61"/>
        <v/>
      </c>
      <c r="Q482" s="2" t="str">
        <f t="shared" si="62"/>
        <v/>
      </c>
      <c r="U482" s="1"/>
      <c r="V482" s="4" t="str">
        <f t="shared" si="63"/>
        <v/>
      </c>
      <c r="Y482" s="117" t="str">
        <f>IF(ISBLANK(W482), "", IF(W482&gt;X482, B482, C482))</f>
        <v/>
      </c>
    </row>
    <row r="483" spans="1:25" x14ac:dyDescent="0.45">
      <c r="A483" s="78">
        <f>Schedule!A500</f>
        <v>0</v>
      </c>
      <c r="B483" s="78" t="str">
        <f>IF(ISBLANK(Schedule!C500), "", Schedule!C500)</f>
        <v/>
      </c>
      <c r="C483" s="78" t="str">
        <f>IF(ISBLANK(Schedule!D500), "", Schedule!D500)</f>
        <v/>
      </c>
      <c r="D483" s="80"/>
      <c r="E483" s="79" t="str">
        <f>_xlfn.IFNA(IF(ISBLANK(B483),"",VLOOKUP(B483,Elo!$A$2:$C$1048576,MATCH("Current Elo",Elo!$A$1:$D$1,0),FALSE)), "")</f>
        <v/>
      </c>
      <c r="F483" s="79" t="str">
        <f>_xlfn.IFNA(IFERROR(IF(ISBLANK(C483),"",VLOOKUP(C483,Elo!$A$2:$C$1048576,MATCH("Current Elo",Elo!$A$1:$D$1,0),FALSE)), ""), "")</f>
        <v/>
      </c>
      <c r="G483" s="79" t="str">
        <f>_xlfn.IFNA(IF(ISBLANK(B483),"",IF(VLOOKUP(Games!B483,Schedule!$C$2:$G$1048576,MATCH("neutral_site",Schedule!$C$1:$G$1,0),FALSE),0,50)),"")</f>
        <v/>
      </c>
      <c r="H483" s="82"/>
      <c r="I483" s="82"/>
      <c r="J483" s="77" t="str">
        <f>_xlfn.IFNA(IF(ISBLANK(B483), "",ROUND(Calc!O500, 1)), "")</f>
        <v/>
      </c>
      <c r="K483" s="77" t="str">
        <f t="shared" si="58"/>
        <v/>
      </c>
      <c r="L483" s="3" t="e">
        <f t="shared" si="56"/>
        <v>#VALUE!</v>
      </c>
      <c r="M483" s="3" t="e">
        <f t="shared" si="57"/>
        <v>#VALUE!</v>
      </c>
      <c r="N483" s="3" t="str">
        <f t="shared" si="59"/>
        <v/>
      </c>
      <c r="O483" s="3" t="str">
        <f t="shared" si="60"/>
        <v/>
      </c>
      <c r="P483" s="2" t="str">
        <f t="shared" si="61"/>
        <v/>
      </c>
      <c r="Q483" s="2" t="str">
        <f t="shared" si="62"/>
        <v/>
      </c>
      <c r="U483" s="1"/>
      <c r="V483" s="4" t="str">
        <f t="shared" si="63"/>
        <v/>
      </c>
      <c r="Y483" s="117" t="str">
        <f>IF(ISBLANK(W483), "", IF(W483&gt;X483, B483, C483))</f>
        <v/>
      </c>
    </row>
    <row r="484" spans="1:25" x14ac:dyDescent="0.45">
      <c r="A484" s="78">
        <f>Schedule!A501</f>
        <v>0</v>
      </c>
      <c r="B484" s="78" t="str">
        <f>IF(ISBLANK(Schedule!C501), "", Schedule!C501)</f>
        <v/>
      </c>
      <c r="C484" s="78" t="str">
        <f>IF(ISBLANK(Schedule!D501), "", Schedule!D501)</f>
        <v/>
      </c>
      <c r="D484" s="80"/>
      <c r="E484" s="79" t="str">
        <f>_xlfn.IFNA(IF(ISBLANK(B484),"",VLOOKUP(B484,Elo!$A$2:$C$1048576,MATCH("Current Elo",Elo!$A$1:$D$1,0),FALSE)), "")</f>
        <v/>
      </c>
      <c r="F484" s="79" t="str">
        <f>_xlfn.IFNA(IFERROR(IF(ISBLANK(C484),"",VLOOKUP(C484,Elo!$A$2:$C$1048576,MATCH("Current Elo",Elo!$A$1:$D$1,0),FALSE)), ""), "")</f>
        <v/>
      </c>
      <c r="G484" s="79" t="str">
        <f>_xlfn.IFNA(IF(ISBLANK(B484),"",IF(VLOOKUP(Games!B484,Schedule!$C$2:$G$1048576,MATCH("neutral_site",Schedule!$C$1:$G$1,0),FALSE),0,50)),"")</f>
        <v/>
      </c>
      <c r="H484" s="82"/>
      <c r="I484" s="82"/>
      <c r="J484" s="77" t="str">
        <f>_xlfn.IFNA(IF(ISBLANK(B484), "",ROUND(Calc!O501, 1)), "")</f>
        <v/>
      </c>
      <c r="K484" s="77" t="str">
        <f t="shared" si="58"/>
        <v/>
      </c>
      <c r="L484" s="3" t="e">
        <f t="shared" si="56"/>
        <v>#VALUE!</v>
      </c>
      <c r="M484" s="3" t="e">
        <f t="shared" si="57"/>
        <v>#VALUE!</v>
      </c>
      <c r="N484" s="3" t="str">
        <f t="shared" si="59"/>
        <v/>
      </c>
      <c r="O484" s="3" t="str">
        <f t="shared" si="60"/>
        <v/>
      </c>
      <c r="P484" s="2" t="str">
        <f t="shared" si="61"/>
        <v/>
      </c>
      <c r="Q484" s="2" t="str">
        <f t="shared" si="62"/>
        <v/>
      </c>
      <c r="U484" s="1"/>
      <c r="V484" s="4" t="str">
        <f t="shared" si="63"/>
        <v/>
      </c>
      <c r="Y484" s="117" t="str">
        <f>IF(ISBLANK(W484), "", IF(W484&gt;X484, B484, C484))</f>
        <v/>
      </c>
    </row>
    <row r="485" spans="1:25" x14ac:dyDescent="0.45">
      <c r="A485" s="78">
        <f>Schedule!A502</f>
        <v>0</v>
      </c>
      <c r="B485" s="78" t="str">
        <f>IF(ISBLANK(Schedule!C502), "", Schedule!C502)</f>
        <v/>
      </c>
      <c r="C485" s="78" t="str">
        <f>IF(ISBLANK(Schedule!D502), "", Schedule!D502)</f>
        <v/>
      </c>
      <c r="D485" s="80"/>
      <c r="E485" s="79" t="str">
        <f>_xlfn.IFNA(IF(ISBLANK(B485),"",VLOOKUP(B485,Elo!$A$2:$C$1048576,MATCH("Current Elo",Elo!$A$1:$D$1,0),FALSE)), "")</f>
        <v/>
      </c>
      <c r="F485" s="79" t="str">
        <f>_xlfn.IFNA(IFERROR(IF(ISBLANK(C485),"",VLOOKUP(C485,Elo!$A$2:$C$1048576,MATCH("Current Elo",Elo!$A$1:$D$1,0),FALSE)), ""), "")</f>
        <v/>
      </c>
      <c r="G485" s="79" t="str">
        <f>_xlfn.IFNA(IF(ISBLANK(B485),"",IF(VLOOKUP(Games!B485,Schedule!$C$2:$G$1048576,MATCH("neutral_site",Schedule!$C$1:$G$1,0),FALSE),0,50)),"")</f>
        <v/>
      </c>
      <c r="H485" s="82"/>
      <c r="I485" s="82"/>
      <c r="J485" s="77" t="str">
        <f>_xlfn.IFNA(IF(ISBLANK(B485), "",ROUND(Calc!O502, 1)), "")</f>
        <v/>
      </c>
      <c r="K485" s="77" t="str">
        <f t="shared" si="58"/>
        <v/>
      </c>
      <c r="L485" s="3" t="e">
        <f t="shared" si="56"/>
        <v>#VALUE!</v>
      </c>
      <c r="M485" s="3" t="e">
        <f t="shared" si="57"/>
        <v>#VALUE!</v>
      </c>
      <c r="N485" s="3" t="str">
        <f t="shared" si="59"/>
        <v/>
      </c>
      <c r="O485" s="3" t="str">
        <f t="shared" si="60"/>
        <v/>
      </c>
      <c r="P485" s="2" t="str">
        <f t="shared" si="61"/>
        <v/>
      </c>
      <c r="Q485" s="2" t="str">
        <f t="shared" si="62"/>
        <v/>
      </c>
      <c r="U485" s="1"/>
      <c r="V485" s="4" t="str">
        <f t="shared" si="63"/>
        <v/>
      </c>
      <c r="Y485" s="117" t="str">
        <f>IF(ISBLANK(W485), "", IF(W485&gt;X485, B485, C485))</f>
        <v/>
      </c>
    </row>
    <row r="486" spans="1:25" x14ac:dyDescent="0.45">
      <c r="A486" s="78">
        <f>Schedule!A503</f>
        <v>0</v>
      </c>
      <c r="B486" s="78" t="str">
        <f>IF(ISBLANK(Schedule!C503), "", Schedule!C503)</f>
        <v/>
      </c>
      <c r="C486" s="78" t="str">
        <f>IF(ISBLANK(Schedule!D503), "", Schedule!D503)</f>
        <v/>
      </c>
      <c r="D486" s="80"/>
      <c r="E486" s="79" t="str">
        <f>_xlfn.IFNA(IF(ISBLANK(B486),"",VLOOKUP(B486,Elo!$A$2:$C$1048576,MATCH("Current Elo",Elo!$A$1:$D$1,0),FALSE)), "")</f>
        <v/>
      </c>
      <c r="F486" s="79" t="str">
        <f>_xlfn.IFNA(IFERROR(IF(ISBLANK(C486),"",VLOOKUP(C486,Elo!$A$2:$C$1048576,MATCH("Current Elo",Elo!$A$1:$D$1,0),FALSE)), ""), "")</f>
        <v/>
      </c>
      <c r="G486" s="79" t="str">
        <f>_xlfn.IFNA(IF(ISBLANK(B486),"",IF(VLOOKUP(Games!B486,Schedule!$C$2:$G$1048576,MATCH("neutral_site",Schedule!$C$1:$G$1,0),FALSE),0,50)),"")</f>
        <v/>
      </c>
      <c r="H486" s="82"/>
      <c r="I486" s="82"/>
      <c r="J486" s="77" t="str">
        <f>_xlfn.IFNA(IF(ISBLANK(B486), "",ROUND(Calc!O503, 1)), "")</f>
        <v/>
      </c>
      <c r="K486" s="77" t="str">
        <f t="shared" si="58"/>
        <v/>
      </c>
      <c r="L486" s="3" t="e">
        <f t="shared" si="56"/>
        <v>#VALUE!</v>
      </c>
      <c r="M486" s="3" t="e">
        <f t="shared" si="57"/>
        <v>#VALUE!</v>
      </c>
      <c r="N486" s="3" t="str">
        <f t="shared" si="59"/>
        <v/>
      </c>
      <c r="O486" s="3" t="str">
        <f t="shared" si="60"/>
        <v/>
      </c>
      <c r="P486" s="2" t="str">
        <f t="shared" si="61"/>
        <v/>
      </c>
      <c r="Q486" s="2" t="str">
        <f t="shared" si="62"/>
        <v/>
      </c>
      <c r="U486" s="1"/>
      <c r="V486" s="4" t="str">
        <f t="shared" si="63"/>
        <v/>
      </c>
      <c r="Y486" s="117" t="str">
        <f>IF(ISBLANK(W486), "", IF(W486&gt;X486, B486, C486))</f>
        <v/>
      </c>
    </row>
    <row r="487" spans="1:25" x14ac:dyDescent="0.45">
      <c r="A487" s="78">
        <f>Schedule!A504</f>
        <v>0</v>
      </c>
      <c r="B487" s="78" t="str">
        <f>IF(ISBLANK(Schedule!C504), "", Schedule!C504)</f>
        <v/>
      </c>
      <c r="C487" s="78" t="str">
        <f>IF(ISBLANK(Schedule!D504), "", Schedule!D504)</f>
        <v/>
      </c>
      <c r="D487" s="80"/>
      <c r="E487" s="79" t="str">
        <f>_xlfn.IFNA(IF(ISBLANK(B487),"",VLOOKUP(B487,Elo!$A$2:$C$1048576,MATCH("Current Elo",Elo!$A$1:$D$1,0),FALSE)), "")</f>
        <v/>
      </c>
      <c r="F487" s="79" t="str">
        <f>_xlfn.IFNA(IFERROR(IF(ISBLANK(C487),"",VLOOKUP(C487,Elo!$A$2:$C$1048576,MATCH("Current Elo",Elo!$A$1:$D$1,0),FALSE)), ""), "")</f>
        <v/>
      </c>
      <c r="G487" s="79" t="str">
        <f>_xlfn.IFNA(IF(ISBLANK(B487),"",IF(VLOOKUP(Games!B487,Schedule!$C$2:$G$1048576,MATCH("neutral_site",Schedule!$C$1:$G$1,0),FALSE),0,50)),"")</f>
        <v/>
      </c>
      <c r="H487" s="82"/>
      <c r="I487" s="82"/>
      <c r="J487" s="77" t="str">
        <f>_xlfn.IFNA(IF(ISBLANK(B487), "",ROUND(Calc!O504, 1)), "")</f>
        <v/>
      </c>
      <c r="K487" s="77" t="str">
        <f t="shared" si="58"/>
        <v/>
      </c>
      <c r="L487" s="3" t="e">
        <f t="shared" si="56"/>
        <v>#VALUE!</v>
      </c>
      <c r="M487" s="3" t="e">
        <f t="shared" si="57"/>
        <v>#VALUE!</v>
      </c>
      <c r="N487" s="3" t="str">
        <f t="shared" si="59"/>
        <v/>
      </c>
      <c r="O487" s="3" t="str">
        <f t="shared" si="60"/>
        <v/>
      </c>
      <c r="P487" s="2" t="str">
        <f t="shared" si="61"/>
        <v/>
      </c>
      <c r="Q487" s="2" t="str">
        <f t="shared" si="62"/>
        <v/>
      </c>
      <c r="U487" s="1"/>
      <c r="V487" s="4" t="str">
        <f t="shared" si="63"/>
        <v/>
      </c>
      <c r="Y487" s="117" t="str">
        <f>IF(ISBLANK(W487), "", IF(W487&gt;X487, B487, C487))</f>
        <v/>
      </c>
    </row>
    <row r="488" spans="1:25" x14ac:dyDescent="0.45">
      <c r="A488" s="78">
        <f>Schedule!A505</f>
        <v>0</v>
      </c>
      <c r="B488" s="78" t="str">
        <f>IF(ISBLANK(Schedule!C505), "", Schedule!C505)</f>
        <v/>
      </c>
      <c r="C488" s="78" t="str">
        <f>IF(ISBLANK(Schedule!D505), "", Schedule!D505)</f>
        <v/>
      </c>
      <c r="D488" s="80"/>
      <c r="E488" s="79" t="str">
        <f>_xlfn.IFNA(IF(ISBLANK(B488),"",VLOOKUP(B488,Elo!$A$2:$C$1048576,MATCH("Current Elo",Elo!$A$1:$D$1,0),FALSE)), "")</f>
        <v/>
      </c>
      <c r="F488" s="79" t="str">
        <f>_xlfn.IFNA(IFERROR(IF(ISBLANK(C488),"",VLOOKUP(C488,Elo!$A$2:$C$1048576,MATCH("Current Elo",Elo!$A$1:$D$1,0),FALSE)), ""), "")</f>
        <v/>
      </c>
      <c r="G488" s="79" t="str">
        <f>_xlfn.IFNA(IF(ISBLANK(B488),"",IF(VLOOKUP(Games!B488,Schedule!$C$2:$G$1048576,MATCH("neutral_site",Schedule!$C$1:$G$1,0),FALSE),0,50)),"")</f>
        <v/>
      </c>
      <c r="H488" s="82"/>
      <c r="I488" s="82"/>
      <c r="J488" s="77" t="str">
        <f>_xlfn.IFNA(IF(ISBLANK(B488), "",ROUND(Calc!O505, 1)), "")</f>
        <v/>
      </c>
      <c r="K488" s="77" t="str">
        <f t="shared" si="58"/>
        <v/>
      </c>
      <c r="L488" s="3" t="e">
        <f t="shared" si="56"/>
        <v>#VALUE!</v>
      </c>
      <c r="M488" s="3" t="e">
        <f t="shared" si="57"/>
        <v>#VALUE!</v>
      </c>
      <c r="N488" s="3" t="str">
        <f t="shared" si="59"/>
        <v/>
      </c>
      <c r="O488" s="3" t="str">
        <f t="shared" si="60"/>
        <v/>
      </c>
      <c r="P488" s="2" t="str">
        <f t="shared" si="61"/>
        <v/>
      </c>
      <c r="Q488" s="2" t="str">
        <f t="shared" si="62"/>
        <v/>
      </c>
      <c r="U488" s="1"/>
      <c r="V488" s="4" t="str">
        <f t="shared" si="63"/>
        <v/>
      </c>
      <c r="Y488" s="117" t="str">
        <f>IF(ISBLANK(W488), "", IF(W488&gt;X488, B488, C488))</f>
        <v/>
      </c>
    </row>
    <row r="489" spans="1:25" x14ac:dyDescent="0.45">
      <c r="A489" s="78">
        <f>Schedule!A506</f>
        <v>0</v>
      </c>
      <c r="B489" s="78" t="str">
        <f>IF(ISBLANK(Schedule!C506), "", Schedule!C506)</f>
        <v/>
      </c>
      <c r="C489" s="78" t="str">
        <f>IF(ISBLANK(Schedule!D506), "", Schedule!D506)</f>
        <v/>
      </c>
      <c r="D489" s="80"/>
      <c r="E489" s="79" t="str">
        <f>_xlfn.IFNA(IF(ISBLANK(B489),"",VLOOKUP(B489,Elo!$A$2:$C$1048576,MATCH("Current Elo",Elo!$A$1:$D$1,0),FALSE)), "")</f>
        <v/>
      </c>
      <c r="F489" s="79" t="str">
        <f>_xlfn.IFNA(IFERROR(IF(ISBLANK(C489),"",VLOOKUP(C489,Elo!$A$2:$C$1048576,MATCH("Current Elo",Elo!$A$1:$D$1,0),FALSE)), ""), "")</f>
        <v/>
      </c>
      <c r="G489" s="79" t="str">
        <f>_xlfn.IFNA(IF(ISBLANK(B489),"",IF(VLOOKUP(Games!B489,Schedule!$C$2:$G$1048576,MATCH("neutral_site",Schedule!$C$1:$G$1,0),FALSE),0,50)),"")</f>
        <v/>
      </c>
      <c r="H489" s="82"/>
      <c r="I489" s="82"/>
      <c r="J489" s="77" t="str">
        <f>_xlfn.IFNA(IF(ISBLANK(B489), "",ROUND(Calc!O506, 1)), "")</f>
        <v/>
      </c>
      <c r="K489" s="77" t="str">
        <f t="shared" si="58"/>
        <v/>
      </c>
      <c r="L489" s="3" t="e">
        <f t="shared" si="56"/>
        <v>#VALUE!</v>
      </c>
      <c r="M489" s="3" t="e">
        <f t="shared" si="57"/>
        <v>#VALUE!</v>
      </c>
      <c r="N489" s="3" t="str">
        <f t="shared" si="59"/>
        <v/>
      </c>
      <c r="O489" s="3" t="str">
        <f t="shared" si="60"/>
        <v/>
      </c>
      <c r="P489" s="2" t="str">
        <f t="shared" si="61"/>
        <v/>
      </c>
      <c r="Q489" s="2" t="str">
        <f t="shared" si="62"/>
        <v/>
      </c>
      <c r="U489" s="1"/>
      <c r="V489" s="4" t="str">
        <f t="shared" si="63"/>
        <v/>
      </c>
      <c r="Y489" s="117" t="str">
        <f>IF(ISBLANK(W489), "", IF(W489&gt;X489, B489, C489))</f>
        <v/>
      </c>
    </row>
    <row r="490" spans="1:25" x14ac:dyDescent="0.45">
      <c r="A490" s="78">
        <f>Schedule!A507</f>
        <v>0</v>
      </c>
      <c r="B490" s="78" t="str">
        <f>IF(ISBLANK(Schedule!C507), "", Schedule!C507)</f>
        <v/>
      </c>
      <c r="C490" s="78" t="str">
        <f>IF(ISBLANK(Schedule!D507), "", Schedule!D507)</f>
        <v/>
      </c>
      <c r="D490" s="80"/>
      <c r="E490" s="79" t="str">
        <f>_xlfn.IFNA(IF(ISBLANK(B490),"",VLOOKUP(B490,Elo!$A$2:$C$1048576,MATCH("Current Elo",Elo!$A$1:$D$1,0),FALSE)), "")</f>
        <v/>
      </c>
      <c r="F490" s="79" t="str">
        <f>_xlfn.IFNA(IFERROR(IF(ISBLANK(C490),"",VLOOKUP(C490,Elo!$A$2:$C$1048576,MATCH("Current Elo",Elo!$A$1:$D$1,0),FALSE)), ""), "")</f>
        <v/>
      </c>
      <c r="G490" s="79" t="str">
        <f>_xlfn.IFNA(IF(ISBLANK(B490),"",IF(VLOOKUP(Games!B490,Schedule!$C$2:$G$1048576,MATCH("neutral_site",Schedule!$C$1:$G$1,0),FALSE),0,50)),"")</f>
        <v/>
      </c>
      <c r="H490" s="82"/>
      <c r="I490" s="82"/>
      <c r="J490" s="77" t="str">
        <f>_xlfn.IFNA(IF(ISBLANK(B490), "",ROUND(Calc!O507, 1)), "")</f>
        <v/>
      </c>
      <c r="K490" s="77" t="str">
        <f t="shared" si="58"/>
        <v/>
      </c>
      <c r="L490" s="3" t="e">
        <f t="shared" si="56"/>
        <v>#VALUE!</v>
      </c>
      <c r="M490" s="3" t="e">
        <f t="shared" si="57"/>
        <v>#VALUE!</v>
      </c>
      <c r="N490" s="3" t="str">
        <f t="shared" si="59"/>
        <v/>
      </c>
      <c r="O490" s="3" t="str">
        <f t="shared" si="60"/>
        <v/>
      </c>
      <c r="P490" s="2" t="str">
        <f t="shared" si="61"/>
        <v/>
      </c>
      <c r="Q490" s="2" t="str">
        <f t="shared" si="62"/>
        <v/>
      </c>
      <c r="U490" s="1"/>
      <c r="V490" s="4" t="str">
        <f t="shared" si="63"/>
        <v/>
      </c>
      <c r="Y490" s="117" t="str">
        <f>IF(ISBLANK(W490), "", IF(W490&gt;X490, B490, C490))</f>
        <v/>
      </c>
    </row>
    <row r="491" spans="1:25" x14ac:dyDescent="0.45">
      <c r="A491" s="78">
        <f>Schedule!A508</f>
        <v>0</v>
      </c>
      <c r="B491" s="78" t="str">
        <f>IF(ISBLANK(Schedule!C508), "", Schedule!C508)</f>
        <v/>
      </c>
      <c r="C491" s="78" t="str">
        <f>IF(ISBLANK(Schedule!D508), "", Schedule!D508)</f>
        <v/>
      </c>
      <c r="D491" s="80"/>
      <c r="E491" s="79" t="str">
        <f>_xlfn.IFNA(IF(ISBLANK(B491),"",VLOOKUP(B491,Elo!$A$2:$C$1048576,MATCH("Current Elo",Elo!$A$1:$D$1,0),FALSE)), "")</f>
        <v/>
      </c>
      <c r="F491" s="79" t="str">
        <f>_xlfn.IFNA(IFERROR(IF(ISBLANK(C491),"",VLOOKUP(C491,Elo!$A$2:$C$1048576,MATCH("Current Elo",Elo!$A$1:$D$1,0),FALSE)), ""), "")</f>
        <v/>
      </c>
      <c r="G491" s="79" t="str">
        <f>_xlfn.IFNA(IF(ISBLANK(B491),"",IF(VLOOKUP(Games!B491,Schedule!$C$2:$G$1048576,MATCH("neutral_site",Schedule!$C$1:$G$1,0),FALSE),0,50)),"")</f>
        <v/>
      </c>
      <c r="H491" s="82"/>
      <c r="I491" s="82"/>
      <c r="J491" s="77" t="str">
        <f>_xlfn.IFNA(IF(ISBLANK(B491), "",ROUND(Calc!O508, 1)), "")</f>
        <v/>
      </c>
      <c r="K491" s="77" t="str">
        <f t="shared" si="58"/>
        <v/>
      </c>
      <c r="L491" s="3" t="e">
        <f t="shared" si="56"/>
        <v>#VALUE!</v>
      </c>
      <c r="M491" s="3" t="e">
        <f t="shared" si="57"/>
        <v>#VALUE!</v>
      </c>
      <c r="N491" s="3" t="str">
        <f t="shared" si="59"/>
        <v/>
      </c>
      <c r="O491" s="3" t="str">
        <f t="shared" si="60"/>
        <v/>
      </c>
      <c r="P491" s="2" t="str">
        <f t="shared" si="61"/>
        <v/>
      </c>
      <c r="Q491" s="2" t="str">
        <f t="shared" si="62"/>
        <v/>
      </c>
      <c r="U491" s="1"/>
      <c r="V491" s="4" t="str">
        <f t="shared" si="63"/>
        <v/>
      </c>
      <c r="Y491" s="117" t="str">
        <f>IF(ISBLANK(W491), "", IF(W491&gt;X491, B491, C491))</f>
        <v/>
      </c>
    </row>
    <row r="492" spans="1:25" x14ac:dyDescent="0.45">
      <c r="A492" s="78">
        <f>Schedule!A509</f>
        <v>0</v>
      </c>
      <c r="B492" s="78" t="str">
        <f>IF(ISBLANK(Schedule!C509), "", Schedule!C509)</f>
        <v/>
      </c>
      <c r="C492" s="78" t="str">
        <f>IF(ISBLANK(Schedule!D509), "", Schedule!D509)</f>
        <v/>
      </c>
      <c r="D492" s="80"/>
      <c r="E492" s="79" t="str">
        <f>_xlfn.IFNA(IF(ISBLANK(B492),"",VLOOKUP(B492,Elo!$A$2:$C$1048576,MATCH("Current Elo",Elo!$A$1:$D$1,0),FALSE)), "")</f>
        <v/>
      </c>
      <c r="F492" s="79" t="str">
        <f>_xlfn.IFNA(IFERROR(IF(ISBLANK(C492),"",VLOOKUP(C492,Elo!$A$2:$C$1048576,MATCH("Current Elo",Elo!$A$1:$D$1,0),FALSE)), ""), "")</f>
        <v/>
      </c>
      <c r="G492" s="79" t="str">
        <f>_xlfn.IFNA(IF(ISBLANK(B492),"",IF(VLOOKUP(Games!B492,Schedule!$C$2:$G$1048576,MATCH("neutral_site",Schedule!$C$1:$G$1,0),FALSE),0,50)),"")</f>
        <v/>
      </c>
      <c r="H492" s="82"/>
      <c r="I492" s="82"/>
      <c r="J492" s="77" t="str">
        <f>_xlfn.IFNA(IF(ISBLANK(B492), "",ROUND(Calc!O509, 1)), "")</f>
        <v/>
      </c>
      <c r="K492" s="77" t="str">
        <f t="shared" si="58"/>
        <v/>
      </c>
      <c r="L492" s="3" t="e">
        <f t="shared" si="56"/>
        <v>#VALUE!</v>
      </c>
      <c r="M492" s="3" t="e">
        <f t="shared" si="57"/>
        <v>#VALUE!</v>
      </c>
      <c r="N492" s="3" t="str">
        <f t="shared" si="59"/>
        <v/>
      </c>
      <c r="O492" s="3" t="str">
        <f t="shared" si="60"/>
        <v/>
      </c>
      <c r="P492" s="2" t="str">
        <f t="shared" si="61"/>
        <v/>
      </c>
      <c r="Q492" s="2" t="str">
        <f t="shared" si="62"/>
        <v/>
      </c>
      <c r="U492" s="1"/>
      <c r="V492" s="4" t="str">
        <f t="shared" si="63"/>
        <v/>
      </c>
      <c r="Y492" s="117" t="str">
        <f>IF(ISBLANK(W492), "", IF(W492&gt;X492, B492, C492))</f>
        <v/>
      </c>
    </row>
    <row r="493" spans="1:25" x14ac:dyDescent="0.45">
      <c r="A493" s="78">
        <f>Schedule!A510</f>
        <v>0</v>
      </c>
      <c r="B493" s="78" t="str">
        <f>IF(ISBLANK(Schedule!C510), "", Schedule!C510)</f>
        <v/>
      </c>
      <c r="C493" s="78" t="str">
        <f>IF(ISBLANK(Schedule!D510), "", Schedule!D510)</f>
        <v/>
      </c>
      <c r="D493" s="80"/>
      <c r="E493" s="79" t="str">
        <f>_xlfn.IFNA(IF(ISBLANK(B493),"",VLOOKUP(B493,Elo!$A$2:$C$1048576,MATCH("Current Elo",Elo!$A$1:$D$1,0),FALSE)), "")</f>
        <v/>
      </c>
      <c r="F493" s="79" t="str">
        <f>_xlfn.IFNA(IFERROR(IF(ISBLANK(C493),"",VLOOKUP(C493,Elo!$A$2:$C$1048576,MATCH("Current Elo",Elo!$A$1:$D$1,0),FALSE)), ""), "")</f>
        <v/>
      </c>
      <c r="G493" s="79" t="str">
        <f>_xlfn.IFNA(IF(ISBLANK(B493),"",IF(VLOOKUP(Games!B493,Schedule!$C$2:$G$1048576,MATCH("neutral_site",Schedule!$C$1:$G$1,0),FALSE),0,50)),"")</f>
        <v/>
      </c>
      <c r="H493" s="82"/>
      <c r="I493" s="82"/>
      <c r="J493" s="77" t="str">
        <f>_xlfn.IFNA(IF(ISBLANK(B493), "",ROUND(Calc!O510, 1)), "")</f>
        <v/>
      </c>
      <c r="K493" s="77" t="str">
        <f t="shared" si="58"/>
        <v/>
      </c>
      <c r="L493" s="3" t="e">
        <f t="shared" si="56"/>
        <v>#VALUE!</v>
      </c>
      <c r="M493" s="3" t="e">
        <f t="shared" si="57"/>
        <v>#VALUE!</v>
      </c>
      <c r="N493" s="3" t="str">
        <f t="shared" si="59"/>
        <v/>
      </c>
      <c r="O493" s="3" t="str">
        <f t="shared" si="60"/>
        <v/>
      </c>
      <c r="P493" s="2" t="str">
        <f t="shared" si="61"/>
        <v/>
      </c>
      <c r="Q493" s="2" t="str">
        <f t="shared" si="62"/>
        <v/>
      </c>
      <c r="U493" s="1"/>
      <c r="V493" s="4" t="str">
        <f t="shared" si="63"/>
        <v/>
      </c>
      <c r="Y493" s="117" t="str">
        <f>IF(ISBLANK(W493), "", IF(W493&gt;X493, B493, C493))</f>
        <v/>
      </c>
    </row>
    <row r="494" spans="1:25" x14ac:dyDescent="0.45">
      <c r="A494" s="78">
        <f>Schedule!A511</f>
        <v>0</v>
      </c>
      <c r="B494" s="78" t="str">
        <f>IF(ISBLANK(Schedule!C511), "", Schedule!C511)</f>
        <v/>
      </c>
      <c r="C494" s="78" t="str">
        <f>IF(ISBLANK(Schedule!D511), "", Schedule!D511)</f>
        <v/>
      </c>
      <c r="D494" s="80"/>
      <c r="E494" s="79" t="str">
        <f>_xlfn.IFNA(IF(ISBLANK(B494),"",VLOOKUP(B494,Elo!$A$2:$C$1048576,MATCH("Current Elo",Elo!$A$1:$D$1,0),FALSE)), "")</f>
        <v/>
      </c>
      <c r="F494" s="79" t="str">
        <f>_xlfn.IFNA(IFERROR(IF(ISBLANK(C494),"",VLOOKUP(C494,Elo!$A$2:$C$1048576,MATCH("Current Elo",Elo!$A$1:$D$1,0),FALSE)), ""), "")</f>
        <v/>
      </c>
      <c r="G494" s="79" t="str">
        <f>_xlfn.IFNA(IF(ISBLANK(B494),"",IF(VLOOKUP(Games!B494,Schedule!$C$2:$G$1048576,MATCH("neutral_site",Schedule!$C$1:$G$1,0),FALSE),0,50)),"")</f>
        <v/>
      </c>
      <c r="H494" s="82"/>
      <c r="I494" s="82"/>
      <c r="J494" s="77" t="str">
        <f>_xlfn.IFNA(IF(ISBLANK(B494), "",ROUND(Calc!O511, 1)), "")</f>
        <v/>
      </c>
      <c r="K494" s="77" t="str">
        <f t="shared" si="58"/>
        <v/>
      </c>
      <c r="L494" s="3" t="e">
        <f t="shared" si="56"/>
        <v>#VALUE!</v>
      </c>
      <c r="M494" s="3" t="e">
        <f t="shared" si="57"/>
        <v>#VALUE!</v>
      </c>
      <c r="N494" s="3" t="str">
        <f t="shared" si="59"/>
        <v/>
      </c>
      <c r="O494" s="3" t="str">
        <f t="shared" si="60"/>
        <v/>
      </c>
      <c r="P494" s="2" t="str">
        <f t="shared" si="61"/>
        <v/>
      </c>
      <c r="Q494" s="2" t="str">
        <f t="shared" si="62"/>
        <v/>
      </c>
      <c r="U494" s="1"/>
      <c r="V494" s="4" t="str">
        <f t="shared" si="63"/>
        <v/>
      </c>
      <c r="Y494" s="117" t="str">
        <f>IF(ISBLANK(W494), "", IF(W494&gt;X494, B494, C494))</f>
        <v/>
      </c>
    </row>
    <row r="495" spans="1:25" x14ac:dyDescent="0.45">
      <c r="A495" s="78">
        <f>Schedule!A512</f>
        <v>0</v>
      </c>
      <c r="B495" s="78" t="str">
        <f>IF(ISBLANK(Schedule!C512), "", Schedule!C512)</f>
        <v/>
      </c>
      <c r="C495" s="78" t="str">
        <f>IF(ISBLANK(Schedule!D512), "", Schedule!D512)</f>
        <v/>
      </c>
      <c r="D495" s="80"/>
      <c r="E495" s="79" t="str">
        <f>_xlfn.IFNA(IF(ISBLANK(B495),"",VLOOKUP(B495,Elo!$A$2:$C$1048576,MATCH("Current Elo",Elo!$A$1:$D$1,0),FALSE)), "")</f>
        <v/>
      </c>
      <c r="F495" s="79" t="str">
        <f>_xlfn.IFNA(IFERROR(IF(ISBLANK(C495),"",VLOOKUP(C495,Elo!$A$2:$C$1048576,MATCH("Current Elo",Elo!$A$1:$D$1,0),FALSE)), ""), "")</f>
        <v/>
      </c>
      <c r="G495" s="79" t="str">
        <f>_xlfn.IFNA(IF(ISBLANK(B495),"",IF(VLOOKUP(Games!B495,Schedule!$C$2:$G$1048576,MATCH("neutral_site",Schedule!$C$1:$G$1,0),FALSE),0,50)),"")</f>
        <v/>
      </c>
      <c r="H495" s="82"/>
      <c r="I495" s="82"/>
      <c r="J495" s="77" t="str">
        <f>_xlfn.IFNA(IF(ISBLANK(B495), "",ROUND(Calc!O512, 1)), "")</f>
        <v/>
      </c>
      <c r="K495" s="77" t="str">
        <f t="shared" si="58"/>
        <v/>
      </c>
      <c r="L495" s="3" t="e">
        <f t="shared" si="56"/>
        <v>#VALUE!</v>
      </c>
      <c r="M495" s="3" t="e">
        <f t="shared" si="57"/>
        <v>#VALUE!</v>
      </c>
      <c r="N495" s="3" t="str">
        <f t="shared" si="59"/>
        <v/>
      </c>
      <c r="O495" s="3" t="str">
        <f t="shared" si="60"/>
        <v/>
      </c>
      <c r="P495" s="2" t="str">
        <f t="shared" si="61"/>
        <v/>
      </c>
      <c r="Q495" s="2" t="str">
        <f t="shared" si="62"/>
        <v/>
      </c>
      <c r="U495" s="1"/>
      <c r="V495" s="4" t="str">
        <f t="shared" si="63"/>
        <v/>
      </c>
      <c r="Y495" s="117" t="str">
        <f>IF(ISBLANK(W495), "", IF(W495&gt;X495, B495, C495))</f>
        <v/>
      </c>
    </row>
    <row r="496" spans="1:25" x14ac:dyDescent="0.45">
      <c r="A496" s="78">
        <f>Schedule!A513</f>
        <v>0</v>
      </c>
      <c r="B496" s="78" t="str">
        <f>IF(ISBLANK(Schedule!C513), "", Schedule!C513)</f>
        <v/>
      </c>
      <c r="C496" s="78" t="str">
        <f>IF(ISBLANK(Schedule!D513), "", Schedule!D513)</f>
        <v/>
      </c>
      <c r="D496" s="80"/>
      <c r="E496" s="79" t="str">
        <f>_xlfn.IFNA(IF(ISBLANK(B496),"",VLOOKUP(B496,Elo!$A$2:$C$1048576,MATCH("Current Elo",Elo!$A$1:$D$1,0),FALSE)), "")</f>
        <v/>
      </c>
      <c r="F496" s="79" t="str">
        <f>_xlfn.IFNA(IFERROR(IF(ISBLANK(C496),"",VLOOKUP(C496,Elo!$A$2:$C$1048576,MATCH("Current Elo",Elo!$A$1:$D$1,0),FALSE)), ""), "")</f>
        <v/>
      </c>
      <c r="G496" s="79" t="str">
        <f>_xlfn.IFNA(IF(ISBLANK(B496),"",IF(VLOOKUP(Games!B496,Schedule!$C$2:$G$1048576,MATCH("neutral_site",Schedule!$C$1:$G$1,0),FALSE),0,50)),"")</f>
        <v/>
      </c>
      <c r="H496" s="82"/>
      <c r="I496" s="82"/>
      <c r="J496" s="77" t="str">
        <f>_xlfn.IFNA(IF(ISBLANK(B496), "",ROUND(Calc!O513, 1)), "")</f>
        <v/>
      </c>
      <c r="K496" s="77" t="str">
        <f t="shared" si="58"/>
        <v/>
      </c>
      <c r="L496" s="3" t="e">
        <f t="shared" si="56"/>
        <v>#VALUE!</v>
      </c>
      <c r="M496" s="3" t="e">
        <f t="shared" si="57"/>
        <v>#VALUE!</v>
      </c>
      <c r="N496" s="3" t="str">
        <f t="shared" si="59"/>
        <v/>
      </c>
      <c r="O496" s="3" t="str">
        <f t="shared" si="60"/>
        <v/>
      </c>
      <c r="P496" s="2" t="str">
        <f t="shared" si="61"/>
        <v/>
      </c>
      <c r="Q496" s="2" t="str">
        <f t="shared" si="62"/>
        <v/>
      </c>
      <c r="U496" s="1"/>
      <c r="V496" s="4" t="str">
        <f t="shared" si="63"/>
        <v/>
      </c>
      <c r="Y496" s="117" t="str">
        <f>IF(ISBLANK(W496), "", IF(W496&gt;X496, B496, C496))</f>
        <v/>
      </c>
    </row>
    <row r="497" spans="1:25" x14ac:dyDescent="0.45">
      <c r="A497" s="78">
        <f>Schedule!A514</f>
        <v>0</v>
      </c>
      <c r="B497" s="78" t="str">
        <f>IF(ISBLANK(Schedule!C514), "", Schedule!C514)</f>
        <v/>
      </c>
      <c r="C497" s="78" t="str">
        <f>IF(ISBLANK(Schedule!D514), "", Schedule!D514)</f>
        <v/>
      </c>
      <c r="D497" s="80"/>
      <c r="E497" s="79" t="str">
        <f>_xlfn.IFNA(IF(ISBLANK(B497),"",VLOOKUP(B497,Elo!$A$2:$C$1048576,MATCH("Current Elo",Elo!$A$1:$D$1,0),FALSE)), "")</f>
        <v/>
      </c>
      <c r="F497" s="79" t="str">
        <f>_xlfn.IFNA(IFERROR(IF(ISBLANK(C497),"",VLOOKUP(C497,Elo!$A$2:$C$1048576,MATCH("Current Elo",Elo!$A$1:$D$1,0),FALSE)), ""), "")</f>
        <v/>
      </c>
      <c r="G497" s="79" t="str">
        <f>_xlfn.IFNA(IF(ISBLANK(B497),"",IF(VLOOKUP(Games!B497,Schedule!$C$2:$G$1048576,MATCH("neutral_site",Schedule!$C$1:$G$1,0),FALSE),0,50)),"")</f>
        <v/>
      </c>
      <c r="H497" s="82"/>
      <c r="I497" s="82"/>
      <c r="J497" s="77" t="str">
        <f>_xlfn.IFNA(IF(ISBLANK(B497), "",ROUND(Calc!O514, 1)), "")</f>
        <v/>
      </c>
      <c r="K497" s="77" t="str">
        <f t="shared" si="58"/>
        <v/>
      </c>
      <c r="L497" s="3" t="e">
        <f t="shared" ref="L497:L560" si="64">IF(ISBLANK(B497), "",1/(1+10^((((F497+I497)-(E497+G497+H497))/400))))</f>
        <v>#VALUE!</v>
      </c>
      <c r="M497" s="3" t="e">
        <f t="shared" ref="M497:M560" si="65">IF(ISBLANK(C497), "", 1/(1+10^(((E497+G497+H497)-(F497+I497))/400)))</f>
        <v>#VALUE!</v>
      </c>
      <c r="N497" s="3" t="str">
        <f t="shared" si="59"/>
        <v/>
      </c>
      <c r="O497" s="3" t="str">
        <f t="shared" si="60"/>
        <v/>
      </c>
      <c r="P497" s="2" t="str">
        <f t="shared" si="61"/>
        <v/>
      </c>
      <c r="Q497" s="2" t="str">
        <f t="shared" si="62"/>
        <v/>
      </c>
      <c r="U497" s="1"/>
      <c r="V497" s="4" t="str">
        <f t="shared" si="63"/>
        <v/>
      </c>
      <c r="Y497" s="117" t="str">
        <f>IF(ISBLANK(W497), "", IF(W497&gt;X497, B497, C497))</f>
        <v/>
      </c>
    </row>
    <row r="498" spans="1:25" x14ac:dyDescent="0.45">
      <c r="A498" s="78">
        <f>Schedule!A515</f>
        <v>0</v>
      </c>
      <c r="B498" s="78" t="str">
        <f>IF(ISBLANK(Schedule!C515), "", Schedule!C515)</f>
        <v/>
      </c>
      <c r="C498" s="78" t="str">
        <f>IF(ISBLANK(Schedule!D515), "", Schedule!D515)</f>
        <v/>
      </c>
      <c r="D498" s="80"/>
      <c r="E498" s="79" t="str">
        <f>_xlfn.IFNA(IF(ISBLANK(B498),"",VLOOKUP(B498,Elo!$A$2:$C$1048576,MATCH("Current Elo",Elo!$A$1:$D$1,0),FALSE)), "")</f>
        <v/>
      </c>
      <c r="F498" s="79" t="str">
        <f>_xlfn.IFNA(IFERROR(IF(ISBLANK(C498),"",VLOOKUP(C498,Elo!$A$2:$C$1048576,MATCH("Current Elo",Elo!$A$1:$D$1,0),FALSE)), ""), "")</f>
        <v/>
      </c>
      <c r="G498" s="79" t="str">
        <f>_xlfn.IFNA(IF(ISBLANK(B498),"",IF(VLOOKUP(Games!B498,Schedule!$C$2:$G$1048576,MATCH("neutral_site",Schedule!$C$1:$G$1,0),FALSE),0,50)),"")</f>
        <v/>
      </c>
      <c r="H498" s="82"/>
      <c r="I498" s="82"/>
      <c r="J498" s="77" t="str">
        <f>_xlfn.IFNA(IF(ISBLANK(B498), "",ROUND(Calc!O515, 1)), "")</f>
        <v/>
      </c>
      <c r="K498" s="77" t="str">
        <f t="shared" ref="K498:K561" si="66">IF(OR(ISBLANK(B498), N498=""), "",IF(J498&gt;0,C498,B498))</f>
        <v/>
      </c>
      <c r="L498" s="3" t="e">
        <f t="shared" si="64"/>
        <v>#VALUE!</v>
      </c>
      <c r="M498" s="3" t="e">
        <f t="shared" si="65"/>
        <v>#VALUE!</v>
      </c>
      <c r="N498" s="3" t="str">
        <f t="shared" ref="N498:N561" si="67">IFERROR(IF(ISBLANK(B498), "", IF(L498&gt;M498, B498, C498)), "")</f>
        <v/>
      </c>
      <c r="O498" s="3" t="str">
        <f t="shared" ref="O498:O561" si="68">IFERROR(IF(ISBLANK(B498), "", IF(L498&gt;M498, L498, M498)),"")</f>
        <v/>
      </c>
      <c r="P498" s="2" t="str">
        <f t="shared" ref="P498:P561" si="69">IF(OR(ISBLANK(B498), ISBLANK(D498)),"",IF(J498&lt;D498, "Y","N"))</f>
        <v/>
      </c>
      <c r="Q498" s="2" t="str">
        <f t="shared" ref="Q498:Q561" si="70">IF(OR(ISBLANK(B498),ISBLANK(D498)),"",IF(AND(D498&lt;0,K498&lt;&gt;B498),"Y",IF(AND(B498=K498,J498&lt;D498),"Y","N")))</f>
        <v/>
      </c>
      <c r="U498" s="1"/>
      <c r="V498" s="4" t="str">
        <f t="shared" ref="V498:V561" si="71">IF(ISBLANK(T498), "", D498)</f>
        <v/>
      </c>
      <c r="Y498" s="117" t="str">
        <f>IF(ISBLANK(W498), "", IF(W498&gt;X498, B498, C498))</f>
        <v/>
      </c>
    </row>
    <row r="499" spans="1:25" x14ac:dyDescent="0.45">
      <c r="A499" s="78">
        <f>Schedule!A516</f>
        <v>0</v>
      </c>
      <c r="B499" s="78" t="str">
        <f>IF(ISBLANK(Schedule!C516), "", Schedule!C516)</f>
        <v/>
      </c>
      <c r="C499" s="78" t="str">
        <f>IF(ISBLANK(Schedule!D516), "", Schedule!D516)</f>
        <v/>
      </c>
      <c r="D499" s="80"/>
      <c r="E499" s="79" t="str">
        <f>_xlfn.IFNA(IF(ISBLANK(B499),"",VLOOKUP(B499,Elo!$A$2:$C$1048576,MATCH("Current Elo",Elo!$A$1:$D$1,0),FALSE)), "")</f>
        <v/>
      </c>
      <c r="F499" s="79" t="str">
        <f>_xlfn.IFNA(IFERROR(IF(ISBLANK(C499),"",VLOOKUP(C499,Elo!$A$2:$C$1048576,MATCH("Current Elo",Elo!$A$1:$D$1,0),FALSE)), ""), "")</f>
        <v/>
      </c>
      <c r="G499" s="79" t="str">
        <f>_xlfn.IFNA(IF(ISBLANK(B499),"",IF(VLOOKUP(Games!B499,Schedule!$C$2:$G$1048576,MATCH("neutral_site",Schedule!$C$1:$G$1,0),FALSE),0,50)),"")</f>
        <v/>
      </c>
      <c r="H499" s="82"/>
      <c r="I499" s="82"/>
      <c r="J499" s="77" t="str">
        <f>_xlfn.IFNA(IF(ISBLANK(B499), "",ROUND(Calc!O516, 1)), "")</f>
        <v/>
      </c>
      <c r="K499" s="77" t="str">
        <f t="shared" si="66"/>
        <v/>
      </c>
      <c r="L499" s="3" t="e">
        <f t="shared" si="64"/>
        <v>#VALUE!</v>
      </c>
      <c r="M499" s="3" t="e">
        <f t="shared" si="65"/>
        <v>#VALUE!</v>
      </c>
      <c r="N499" s="3" t="str">
        <f t="shared" si="67"/>
        <v/>
      </c>
      <c r="O499" s="3" t="str">
        <f t="shared" si="68"/>
        <v/>
      </c>
      <c r="P499" s="2" t="str">
        <f t="shared" si="69"/>
        <v/>
      </c>
      <c r="Q499" s="2" t="str">
        <f t="shared" si="70"/>
        <v/>
      </c>
      <c r="U499" s="1"/>
      <c r="V499" s="4" t="str">
        <f t="shared" si="71"/>
        <v/>
      </c>
      <c r="Y499" s="117" t="str">
        <f>IF(ISBLANK(W499), "", IF(W499&gt;X499, B499, C499))</f>
        <v/>
      </c>
    </row>
    <row r="500" spans="1:25" x14ac:dyDescent="0.45">
      <c r="A500" s="78">
        <f>Schedule!A517</f>
        <v>0</v>
      </c>
      <c r="B500" s="78" t="str">
        <f>IF(ISBLANK(Schedule!C517), "", Schedule!C517)</f>
        <v/>
      </c>
      <c r="C500" s="78" t="str">
        <f>IF(ISBLANK(Schedule!D517), "", Schedule!D517)</f>
        <v/>
      </c>
      <c r="D500" s="80"/>
      <c r="E500" s="79" t="str">
        <f>_xlfn.IFNA(IF(ISBLANK(B500),"",VLOOKUP(B500,Elo!$A$2:$C$1048576,MATCH("Current Elo",Elo!$A$1:$D$1,0),FALSE)), "")</f>
        <v/>
      </c>
      <c r="F500" s="79" t="str">
        <f>_xlfn.IFNA(IFERROR(IF(ISBLANK(C500),"",VLOOKUP(C500,Elo!$A$2:$C$1048576,MATCH("Current Elo",Elo!$A$1:$D$1,0),FALSE)), ""), "")</f>
        <v/>
      </c>
      <c r="G500" s="79" t="str">
        <f>_xlfn.IFNA(IF(ISBLANK(B500),"",IF(VLOOKUP(Games!B500,Schedule!$C$2:$G$1048576,MATCH("neutral_site",Schedule!$C$1:$G$1,0),FALSE),0,50)),"")</f>
        <v/>
      </c>
      <c r="H500" s="82"/>
      <c r="I500" s="82"/>
      <c r="J500" s="77" t="str">
        <f>_xlfn.IFNA(IF(ISBLANK(B500), "",ROUND(Calc!O517, 1)), "")</f>
        <v/>
      </c>
      <c r="K500" s="77" t="str">
        <f t="shared" si="66"/>
        <v/>
      </c>
      <c r="L500" s="3" t="e">
        <f t="shared" si="64"/>
        <v>#VALUE!</v>
      </c>
      <c r="M500" s="3" t="e">
        <f t="shared" si="65"/>
        <v>#VALUE!</v>
      </c>
      <c r="N500" s="3" t="str">
        <f t="shared" si="67"/>
        <v/>
      </c>
      <c r="O500" s="3" t="str">
        <f t="shared" si="68"/>
        <v/>
      </c>
      <c r="P500" s="2" t="str">
        <f t="shared" si="69"/>
        <v/>
      </c>
      <c r="Q500" s="2" t="str">
        <f t="shared" si="70"/>
        <v/>
      </c>
      <c r="U500" s="1"/>
      <c r="V500" s="4" t="str">
        <f t="shared" si="71"/>
        <v/>
      </c>
      <c r="Y500" s="117" t="str">
        <f>IF(ISBLANK(W500), "", IF(W500&gt;X500, B500, C500))</f>
        <v/>
      </c>
    </row>
    <row r="501" spans="1:25" x14ac:dyDescent="0.45">
      <c r="A501" s="78">
        <f>Schedule!A518</f>
        <v>0</v>
      </c>
      <c r="B501" s="78" t="str">
        <f>IF(ISBLANK(Schedule!C518), "", Schedule!C518)</f>
        <v/>
      </c>
      <c r="C501" s="78" t="str">
        <f>IF(ISBLANK(Schedule!D518), "", Schedule!D518)</f>
        <v/>
      </c>
      <c r="D501" s="80"/>
      <c r="E501" s="79" t="str">
        <f>_xlfn.IFNA(IF(ISBLANK(B501),"",VLOOKUP(B501,Elo!$A$2:$C$1048576,MATCH("Current Elo",Elo!$A$1:$D$1,0),FALSE)), "")</f>
        <v/>
      </c>
      <c r="F501" s="79" t="str">
        <f>_xlfn.IFNA(IFERROR(IF(ISBLANK(C501),"",VLOOKUP(C501,Elo!$A$2:$C$1048576,MATCH("Current Elo",Elo!$A$1:$D$1,0),FALSE)), ""), "")</f>
        <v/>
      </c>
      <c r="G501" s="79" t="str">
        <f>_xlfn.IFNA(IF(ISBLANK(B501),"",IF(VLOOKUP(Games!B501,Schedule!$C$2:$G$1048576,MATCH("neutral_site",Schedule!$C$1:$G$1,0),FALSE),0,50)),"")</f>
        <v/>
      </c>
      <c r="H501" s="82"/>
      <c r="I501" s="82"/>
      <c r="J501" s="77" t="str">
        <f>_xlfn.IFNA(IF(ISBLANK(B501), "",ROUND(Calc!O518, 1)), "")</f>
        <v/>
      </c>
      <c r="K501" s="77" t="str">
        <f t="shared" si="66"/>
        <v/>
      </c>
      <c r="L501" s="3" t="e">
        <f t="shared" si="64"/>
        <v>#VALUE!</v>
      </c>
      <c r="M501" s="3" t="e">
        <f t="shared" si="65"/>
        <v>#VALUE!</v>
      </c>
      <c r="N501" s="3" t="str">
        <f t="shared" si="67"/>
        <v/>
      </c>
      <c r="O501" s="3" t="str">
        <f t="shared" si="68"/>
        <v/>
      </c>
      <c r="P501" s="2" t="str">
        <f t="shared" si="69"/>
        <v/>
      </c>
      <c r="Q501" s="2" t="str">
        <f t="shared" si="70"/>
        <v/>
      </c>
      <c r="U501" s="1"/>
      <c r="V501" s="4" t="str">
        <f t="shared" si="71"/>
        <v/>
      </c>
      <c r="Y501" s="117" t="str">
        <f>IF(ISBLANK(W501), "", IF(W501&gt;X501, B501, C501))</f>
        <v/>
      </c>
    </row>
    <row r="502" spans="1:25" x14ac:dyDescent="0.45">
      <c r="A502" s="78">
        <f>Schedule!A519</f>
        <v>0</v>
      </c>
      <c r="B502" s="78" t="str">
        <f>IF(ISBLANK(Schedule!C519), "", Schedule!C519)</f>
        <v/>
      </c>
      <c r="C502" s="78" t="str">
        <f>IF(ISBLANK(Schedule!D519), "", Schedule!D519)</f>
        <v/>
      </c>
      <c r="D502" s="80"/>
      <c r="E502" s="79" t="str">
        <f>_xlfn.IFNA(IF(ISBLANK(B502),"",VLOOKUP(B502,Elo!$A$2:$C$1048576,MATCH("Current Elo",Elo!$A$1:$D$1,0),FALSE)), "")</f>
        <v/>
      </c>
      <c r="F502" s="79" t="str">
        <f>_xlfn.IFNA(IFERROR(IF(ISBLANK(C502),"",VLOOKUP(C502,Elo!$A$2:$C$1048576,MATCH("Current Elo",Elo!$A$1:$D$1,0),FALSE)), ""), "")</f>
        <v/>
      </c>
      <c r="G502" s="79" t="str">
        <f>_xlfn.IFNA(IF(ISBLANK(B502),"",IF(VLOOKUP(Games!B502,Schedule!$C$2:$G$1048576,MATCH("neutral_site",Schedule!$C$1:$G$1,0),FALSE),0,50)),"")</f>
        <v/>
      </c>
      <c r="H502" s="82"/>
      <c r="I502" s="82"/>
      <c r="J502" s="77" t="str">
        <f>_xlfn.IFNA(IF(ISBLANK(B502), "",ROUND(Calc!O519, 1)), "")</f>
        <v/>
      </c>
      <c r="K502" s="77" t="str">
        <f t="shared" si="66"/>
        <v/>
      </c>
      <c r="L502" s="3" t="e">
        <f t="shared" si="64"/>
        <v>#VALUE!</v>
      </c>
      <c r="M502" s="3" t="e">
        <f t="shared" si="65"/>
        <v>#VALUE!</v>
      </c>
      <c r="N502" s="3" t="str">
        <f t="shared" si="67"/>
        <v/>
      </c>
      <c r="O502" s="3" t="str">
        <f t="shared" si="68"/>
        <v/>
      </c>
      <c r="P502" s="2" t="str">
        <f t="shared" si="69"/>
        <v/>
      </c>
      <c r="Q502" s="2" t="str">
        <f t="shared" si="70"/>
        <v/>
      </c>
      <c r="U502" s="1"/>
      <c r="V502" s="4" t="str">
        <f t="shared" si="71"/>
        <v/>
      </c>
      <c r="Y502" s="117" t="str">
        <f>IF(ISBLANK(W502), "", IF(W502&gt;X502, B502, C502))</f>
        <v/>
      </c>
    </row>
    <row r="503" spans="1:25" x14ac:dyDescent="0.45">
      <c r="A503" s="78">
        <f>Schedule!A520</f>
        <v>0</v>
      </c>
      <c r="B503" s="78" t="str">
        <f>IF(ISBLANK(Schedule!C520), "", Schedule!C520)</f>
        <v/>
      </c>
      <c r="C503" s="78" t="str">
        <f>IF(ISBLANK(Schedule!D520), "", Schedule!D520)</f>
        <v/>
      </c>
      <c r="D503" s="80"/>
      <c r="E503" s="79" t="str">
        <f>_xlfn.IFNA(IF(ISBLANK(B503),"",VLOOKUP(B503,Elo!$A$2:$C$1048576,MATCH("Current Elo",Elo!$A$1:$D$1,0),FALSE)), "")</f>
        <v/>
      </c>
      <c r="F503" s="79" t="str">
        <f>_xlfn.IFNA(IFERROR(IF(ISBLANK(C503),"",VLOOKUP(C503,Elo!$A$2:$C$1048576,MATCH("Current Elo",Elo!$A$1:$D$1,0),FALSE)), ""), "")</f>
        <v/>
      </c>
      <c r="G503" s="79" t="str">
        <f>_xlfn.IFNA(IF(ISBLANK(B503),"",IF(VLOOKUP(Games!B503,Schedule!$C$2:$G$1048576,MATCH("neutral_site",Schedule!$C$1:$G$1,0),FALSE),0,50)),"")</f>
        <v/>
      </c>
      <c r="H503" s="82"/>
      <c r="I503" s="82"/>
      <c r="J503" s="77" t="str">
        <f>_xlfn.IFNA(IF(ISBLANK(B503), "",ROUND(Calc!O520, 1)), "")</f>
        <v/>
      </c>
      <c r="K503" s="77" t="str">
        <f t="shared" si="66"/>
        <v/>
      </c>
      <c r="L503" s="3" t="e">
        <f t="shared" si="64"/>
        <v>#VALUE!</v>
      </c>
      <c r="M503" s="3" t="e">
        <f t="shared" si="65"/>
        <v>#VALUE!</v>
      </c>
      <c r="N503" s="3" t="str">
        <f t="shared" si="67"/>
        <v/>
      </c>
      <c r="O503" s="3" t="str">
        <f t="shared" si="68"/>
        <v/>
      </c>
      <c r="P503" s="2" t="str">
        <f t="shared" si="69"/>
        <v/>
      </c>
      <c r="Q503" s="2" t="str">
        <f t="shared" si="70"/>
        <v/>
      </c>
      <c r="U503" s="1"/>
      <c r="V503" s="4" t="str">
        <f t="shared" si="71"/>
        <v/>
      </c>
      <c r="Y503" s="117" t="str">
        <f>IF(ISBLANK(W503), "", IF(W503&gt;X503, B503, C503))</f>
        <v/>
      </c>
    </row>
    <row r="504" spans="1:25" x14ac:dyDescent="0.45">
      <c r="A504" s="78">
        <f>Schedule!A521</f>
        <v>0</v>
      </c>
      <c r="B504" s="78" t="str">
        <f>IF(ISBLANK(Schedule!C521), "", Schedule!C521)</f>
        <v/>
      </c>
      <c r="C504" s="78" t="str">
        <f>IF(ISBLANK(Schedule!D521), "", Schedule!D521)</f>
        <v/>
      </c>
      <c r="D504" s="80"/>
      <c r="E504" s="79" t="str">
        <f>_xlfn.IFNA(IF(ISBLANK(B504),"",VLOOKUP(B504,Elo!$A$2:$C$1048576,MATCH("Current Elo",Elo!$A$1:$D$1,0),FALSE)), "")</f>
        <v/>
      </c>
      <c r="F504" s="79" t="str">
        <f>_xlfn.IFNA(IFERROR(IF(ISBLANK(C504),"",VLOOKUP(C504,Elo!$A$2:$C$1048576,MATCH("Current Elo",Elo!$A$1:$D$1,0),FALSE)), ""), "")</f>
        <v/>
      </c>
      <c r="G504" s="79" t="str">
        <f>_xlfn.IFNA(IF(ISBLANK(B504),"",IF(VLOOKUP(Games!B504,Schedule!$C$2:$G$1048576,MATCH("neutral_site",Schedule!$C$1:$G$1,0),FALSE),0,50)),"")</f>
        <v/>
      </c>
      <c r="H504" s="82"/>
      <c r="I504" s="82"/>
      <c r="J504" s="77" t="str">
        <f>_xlfn.IFNA(IF(ISBLANK(B504), "",ROUND(Calc!O521, 1)), "")</f>
        <v/>
      </c>
      <c r="K504" s="77" t="str">
        <f t="shared" si="66"/>
        <v/>
      </c>
      <c r="L504" s="3" t="e">
        <f t="shared" si="64"/>
        <v>#VALUE!</v>
      </c>
      <c r="M504" s="3" t="e">
        <f t="shared" si="65"/>
        <v>#VALUE!</v>
      </c>
      <c r="N504" s="3" t="str">
        <f t="shared" si="67"/>
        <v/>
      </c>
      <c r="O504" s="3" t="str">
        <f t="shared" si="68"/>
        <v/>
      </c>
      <c r="P504" s="2" t="str">
        <f t="shared" si="69"/>
        <v/>
      </c>
      <c r="Q504" s="2" t="str">
        <f t="shared" si="70"/>
        <v/>
      </c>
      <c r="U504" s="1"/>
      <c r="V504" s="4" t="str">
        <f t="shared" si="71"/>
        <v/>
      </c>
      <c r="Y504" s="117" t="str">
        <f>IF(ISBLANK(W504), "", IF(W504&gt;X504, B504, C504))</f>
        <v/>
      </c>
    </row>
    <row r="505" spans="1:25" x14ac:dyDescent="0.45">
      <c r="A505" s="78">
        <f>Schedule!A522</f>
        <v>0</v>
      </c>
      <c r="B505" s="78" t="str">
        <f>IF(ISBLANK(Schedule!C522), "", Schedule!C522)</f>
        <v/>
      </c>
      <c r="C505" s="78" t="str">
        <f>IF(ISBLANK(Schedule!D522), "", Schedule!D522)</f>
        <v/>
      </c>
      <c r="D505" s="80"/>
      <c r="E505" s="79" t="str">
        <f>_xlfn.IFNA(IF(ISBLANK(B505),"",VLOOKUP(B505,Elo!$A$2:$C$1048576,MATCH("Current Elo",Elo!$A$1:$D$1,0),FALSE)), "")</f>
        <v/>
      </c>
      <c r="F505" s="79" t="str">
        <f>_xlfn.IFNA(IFERROR(IF(ISBLANK(C505),"",VLOOKUP(C505,Elo!$A$2:$C$1048576,MATCH("Current Elo",Elo!$A$1:$D$1,0),FALSE)), ""), "")</f>
        <v/>
      </c>
      <c r="G505" s="79" t="str">
        <f>_xlfn.IFNA(IF(ISBLANK(B505),"",IF(VLOOKUP(Games!B505,Schedule!$C$2:$G$1048576,MATCH("neutral_site",Schedule!$C$1:$G$1,0),FALSE),0,50)),"")</f>
        <v/>
      </c>
      <c r="H505" s="82"/>
      <c r="I505" s="82"/>
      <c r="J505" s="77" t="str">
        <f>_xlfn.IFNA(IF(ISBLANK(B505), "",ROUND(Calc!O522, 1)), "")</f>
        <v/>
      </c>
      <c r="K505" s="77" t="str">
        <f t="shared" si="66"/>
        <v/>
      </c>
      <c r="L505" s="3" t="e">
        <f t="shared" si="64"/>
        <v>#VALUE!</v>
      </c>
      <c r="M505" s="3" t="e">
        <f t="shared" si="65"/>
        <v>#VALUE!</v>
      </c>
      <c r="N505" s="3" t="str">
        <f t="shared" si="67"/>
        <v/>
      </c>
      <c r="O505" s="3" t="str">
        <f t="shared" si="68"/>
        <v/>
      </c>
      <c r="P505" s="2" t="str">
        <f t="shared" si="69"/>
        <v/>
      </c>
      <c r="Q505" s="2" t="str">
        <f t="shared" si="70"/>
        <v/>
      </c>
      <c r="U505" s="1"/>
      <c r="V505" s="4" t="str">
        <f t="shared" si="71"/>
        <v/>
      </c>
      <c r="Y505" s="117" t="str">
        <f>IF(ISBLANK(W505), "", IF(W505&gt;X505, B505, C505))</f>
        <v/>
      </c>
    </row>
    <row r="506" spans="1:25" x14ac:dyDescent="0.45">
      <c r="A506" s="78">
        <f>Schedule!A523</f>
        <v>0</v>
      </c>
      <c r="B506" s="78" t="str">
        <f>IF(ISBLANK(Schedule!C523), "", Schedule!C523)</f>
        <v/>
      </c>
      <c r="C506" s="78" t="str">
        <f>IF(ISBLANK(Schedule!D523), "", Schedule!D523)</f>
        <v/>
      </c>
      <c r="D506" s="80"/>
      <c r="E506" s="79" t="str">
        <f>_xlfn.IFNA(IF(ISBLANK(B506),"",VLOOKUP(B506,Elo!$A$2:$C$1048576,MATCH("Current Elo",Elo!$A$1:$D$1,0),FALSE)), "")</f>
        <v/>
      </c>
      <c r="F506" s="79" t="str">
        <f>_xlfn.IFNA(IFERROR(IF(ISBLANK(C506),"",VLOOKUP(C506,Elo!$A$2:$C$1048576,MATCH("Current Elo",Elo!$A$1:$D$1,0),FALSE)), ""), "")</f>
        <v/>
      </c>
      <c r="G506" s="79" t="str">
        <f>_xlfn.IFNA(IF(ISBLANK(B506),"",IF(VLOOKUP(Games!B506,Schedule!$C$2:$G$1048576,MATCH("neutral_site",Schedule!$C$1:$G$1,0),FALSE),0,50)),"")</f>
        <v/>
      </c>
      <c r="H506" s="82"/>
      <c r="I506" s="82"/>
      <c r="J506" s="77" t="str">
        <f>_xlfn.IFNA(IF(ISBLANK(B506), "",ROUND(Calc!O523, 1)), "")</f>
        <v/>
      </c>
      <c r="K506" s="77" t="str">
        <f t="shared" si="66"/>
        <v/>
      </c>
      <c r="L506" s="3" t="e">
        <f t="shared" si="64"/>
        <v>#VALUE!</v>
      </c>
      <c r="M506" s="3" t="e">
        <f t="shared" si="65"/>
        <v>#VALUE!</v>
      </c>
      <c r="N506" s="3" t="str">
        <f t="shared" si="67"/>
        <v/>
      </c>
      <c r="O506" s="3" t="str">
        <f t="shared" si="68"/>
        <v/>
      </c>
      <c r="P506" s="2" t="str">
        <f t="shared" si="69"/>
        <v/>
      </c>
      <c r="Q506" s="2" t="str">
        <f t="shared" si="70"/>
        <v/>
      </c>
      <c r="U506" s="1"/>
      <c r="V506" s="4" t="str">
        <f t="shared" si="71"/>
        <v/>
      </c>
      <c r="Y506" s="117" t="str">
        <f>IF(ISBLANK(W506), "", IF(W506&gt;X506, B506, C506))</f>
        <v/>
      </c>
    </row>
    <row r="507" spans="1:25" x14ac:dyDescent="0.45">
      <c r="A507" s="78">
        <f>Schedule!A524</f>
        <v>0</v>
      </c>
      <c r="B507" s="78" t="str">
        <f>IF(ISBLANK(Schedule!C524), "", Schedule!C524)</f>
        <v/>
      </c>
      <c r="C507" s="78" t="str">
        <f>IF(ISBLANK(Schedule!D524), "", Schedule!D524)</f>
        <v/>
      </c>
      <c r="D507" s="80"/>
      <c r="E507" s="79" t="str">
        <f>_xlfn.IFNA(IF(ISBLANK(B507),"",VLOOKUP(B507,Elo!$A$2:$C$1048576,MATCH("Current Elo",Elo!$A$1:$D$1,0),FALSE)), "")</f>
        <v/>
      </c>
      <c r="F507" s="79" t="str">
        <f>_xlfn.IFNA(IFERROR(IF(ISBLANK(C507),"",VLOOKUP(C507,Elo!$A$2:$C$1048576,MATCH("Current Elo",Elo!$A$1:$D$1,0),FALSE)), ""), "")</f>
        <v/>
      </c>
      <c r="G507" s="79" t="str">
        <f>_xlfn.IFNA(IF(ISBLANK(B507),"",IF(VLOOKUP(Games!B507,Schedule!$C$2:$G$1048576,MATCH("neutral_site",Schedule!$C$1:$G$1,0),FALSE),0,50)),"")</f>
        <v/>
      </c>
      <c r="H507" s="82"/>
      <c r="I507" s="82"/>
      <c r="J507" s="77" t="str">
        <f>_xlfn.IFNA(IF(ISBLANK(B507), "",ROUND(Calc!O524, 1)), "")</f>
        <v/>
      </c>
      <c r="K507" s="77" t="str">
        <f t="shared" si="66"/>
        <v/>
      </c>
      <c r="L507" s="3" t="e">
        <f t="shared" si="64"/>
        <v>#VALUE!</v>
      </c>
      <c r="M507" s="3" t="e">
        <f t="shared" si="65"/>
        <v>#VALUE!</v>
      </c>
      <c r="N507" s="3" t="str">
        <f t="shared" si="67"/>
        <v/>
      </c>
      <c r="O507" s="3" t="str">
        <f t="shared" si="68"/>
        <v/>
      </c>
      <c r="P507" s="2" t="str">
        <f t="shared" si="69"/>
        <v/>
      </c>
      <c r="Q507" s="2" t="str">
        <f t="shared" si="70"/>
        <v/>
      </c>
      <c r="U507" s="1"/>
      <c r="V507" s="4" t="str">
        <f t="shared" si="71"/>
        <v/>
      </c>
      <c r="Y507" s="117" t="str">
        <f>IF(ISBLANK(W507), "", IF(W507&gt;X507, B507, C507))</f>
        <v/>
      </c>
    </row>
    <row r="508" spans="1:25" x14ac:dyDescent="0.45">
      <c r="A508" s="78">
        <f>Schedule!A525</f>
        <v>0</v>
      </c>
      <c r="B508" s="78" t="str">
        <f>IF(ISBLANK(Schedule!C525), "", Schedule!C525)</f>
        <v/>
      </c>
      <c r="C508" s="78" t="str">
        <f>IF(ISBLANK(Schedule!D525), "", Schedule!D525)</f>
        <v/>
      </c>
      <c r="D508" s="80"/>
      <c r="E508" s="79" t="str">
        <f>_xlfn.IFNA(IF(ISBLANK(B508),"",VLOOKUP(B508,Elo!$A$2:$C$1048576,MATCH("Current Elo",Elo!$A$1:$D$1,0),FALSE)), "")</f>
        <v/>
      </c>
      <c r="F508" s="79" t="str">
        <f>_xlfn.IFNA(IFERROR(IF(ISBLANK(C508),"",VLOOKUP(C508,Elo!$A$2:$C$1048576,MATCH("Current Elo",Elo!$A$1:$D$1,0),FALSE)), ""), "")</f>
        <v/>
      </c>
      <c r="G508" s="79" t="str">
        <f>_xlfn.IFNA(IF(ISBLANK(B508),"",IF(VLOOKUP(Games!B508,Schedule!$C$2:$G$1048576,MATCH("neutral_site",Schedule!$C$1:$G$1,0),FALSE),0,50)),"")</f>
        <v/>
      </c>
      <c r="H508" s="82"/>
      <c r="I508" s="82"/>
      <c r="J508" s="77" t="str">
        <f>_xlfn.IFNA(IF(ISBLANK(B508), "",ROUND(Calc!O525, 1)), "")</f>
        <v/>
      </c>
      <c r="K508" s="77" t="str">
        <f t="shared" si="66"/>
        <v/>
      </c>
      <c r="L508" s="3" t="e">
        <f t="shared" si="64"/>
        <v>#VALUE!</v>
      </c>
      <c r="M508" s="3" t="e">
        <f t="shared" si="65"/>
        <v>#VALUE!</v>
      </c>
      <c r="N508" s="3" t="str">
        <f t="shared" si="67"/>
        <v/>
      </c>
      <c r="O508" s="3" t="str">
        <f t="shared" si="68"/>
        <v/>
      </c>
      <c r="P508" s="2" t="str">
        <f t="shared" si="69"/>
        <v/>
      </c>
      <c r="Q508" s="2" t="str">
        <f t="shared" si="70"/>
        <v/>
      </c>
      <c r="U508" s="1"/>
      <c r="V508" s="4" t="str">
        <f t="shared" si="71"/>
        <v/>
      </c>
      <c r="Y508" s="117" t="str">
        <f>IF(ISBLANK(W508), "", IF(W508&gt;X508, B508, C508))</f>
        <v/>
      </c>
    </row>
    <row r="509" spans="1:25" x14ac:dyDescent="0.45">
      <c r="A509" s="78">
        <f>Schedule!A526</f>
        <v>0</v>
      </c>
      <c r="B509" s="78" t="str">
        <f>IF(ISBLANK(Schedule!C526), "", Schedule!C526)</f>
        <v/>
      </c>
      <c r="C509" s="78" t="str">
        <f>IF(ISBLANK(Schedule!D526), "", Schedule!D526)</f>
        <v/>
      </c>
      <c r="D509" s="80"/>
      <c r="E509" s="79" t="str">
        <f>_xlfn.IFNA(IF(ISBLANK(B509),"",VLOOKUP(B509,Elo!$A$2:$C$1048576,MATCH("Current Elo",Elo!$A$1:$D$1,0),FALSE)), "")</f>
        <v/>
      </c>
      <c r="F509" s="79" t="str">
        <f>_xlfn.IFNA(IFERROR(IF(ISBLANK(C509),"",VLOOKUP(C509,Elo!$A$2:$C$1048576,MATCH("Current Elo",Elo!$A$1:$D$1,0),FALSE)), ""), "")</f>
        <v/>
      </c>
      <c r="G509" s="79" t="str">
        <f>_xlfn.IFNA(IF(ISBLANK(B509),"",IF(VLOOKUP(Games!B509,Schedule!$C$2:$G$1048576,MATCH("neutral_site",Schedule!$C$1:$G$1,0),FALSE),0,50)),"")</f>
        <v/>
      </c>
      <c r="H509" s="82"/>
      <c r="I509" s="82"/>
      <c r="J509" s="77" t="str">
        <f>_xlfn.IFNA(IF(ISBLANK(B509), "",ROUND(Calc!O526, 1)), "")</f>
        <v/>
      </c>
      <c r="K509" s="77" t="str">
        <f t="shared" si="66"/>
        <v/>
      </c>
      <c r="L509" s="3" t="e">
        <f t="shared" si="64"/>
        <v>#VALUE!</v>
      </c>
      <c r="M509" s="3" t="e">
        <f t="shared" si="65"/>
        <v>#VALUE!</v>
      </c>
      <c r="N509" s="3" t="str">
        <f t="shared" si="67"/>
        <v/>
      </c>
      <c r="O509" s="3" t="str">
        <f t="shared" si="68"/>
        <v/>
      </c>
      <c r="P509" s="2" t="str">
        <f t="shared" si="69"/>
        <v/>
      </c>
      <c r="Q509" s="2" t="str">
        <f t="shared" si="70"/>
        <v/>
      </c>
      <c r="U509" s="1"/>
      <c r="V509" s="4" t="str">
        <f t="shared" si="71"/>
        <v/>
      </c>
      <c r="Y509" s="117" t="str">
        <f>IF(ISBLANK(W509), "", IF(W509&gt;X509, B509, C509))</f>
        <v/>
      </c>
    </row>
    <row r="510" spans="1:25" x14ac:dyDescent="0.45">
      <c r="A510" s="78">
        <f>Schedule!A527</f>
        <v>0</v>
      </c>
      <c r="B510" s="78" t="str">
        <f>IF(ISBLANK(Schedule!C527), "", Schedule!C527)</f>
        <v/>
      </c>
      <c r="C510" s="78" t="str">
        <f>IF(ISBLANK(Schedule!D527), "", Schedule!D527)</f>
        <v/>
      </c>
      <c r="D510" s="80"/>
      <c r="E510" s="79" t="str">
        <f>_xlfn.IFNA(IF(ISBLANK(B510),"",VLOOKUP(B510,Elo!$A$2:$C$1048576,MATCH("Current Elo",Elo!$A$1:$D$1,0),FALSE)), "")</f>
        <v/>
      </c>
      <c r="F510" s="79" t="str">
        <f>_xlfn.IFNA(IFERROR(IF(ISBLANK(C510),"",VLOOKUP(C510,Elo!$A$2:$C$1048576,MATCH("Current Elo",Elo!$A$1:$D$1,0),FALSE)), ""), "")</f>
        <v/>
      </c>
      <c r="G510" s="79" t="str">
        <f>_xlfn.IFNA(IF(ISBLANK(B510),"",IF(VLOOKUP(Games!B510,Schedule!$C$2:$G$1048576,MATCH("neutral_site",Schedule!$C$1:$G$1,0),FALSE),0,50)),"")</f>
        <v/>
      </c>
      <c r="H510" s="82"/>
      <c r="I510" s="82"/>
      <c r="J510" s="77" t="str">
        <f>_xlfn.IFNA(IF(ISBLANK(B510), "",ROUND(Calc!O527, 1)), "")</f>
        <v/>
      </c>
      <c r="K510" s="77" t="str">
        <f t="shared" si="66"/>
        <v/>
      </c>
      <c r="L510" s="3" t="e">
        <f t="shared" si="64"/>
        <v>#VALUE!</v>
      </c>
      <c r="M510" s="3" t="e">
        <f t="shared" si="65"/>
        <v>#VALUE!</v>
      </c>
      <c r="N510" s="3" t="str">
        <f t="shared" si="67"/>
        <v/>
      </c>
      <c r="O510" s="3" t="str">
        <f t="shared" si="68"/>
        <v/>
      </c>
      <c r="P510" s="2" t="str">
        <f t="shared" si="69"/>
        <v/>
      </c>
      <c r="Q510" s="2" t="str">
        <f t="shared" si="70"/>
        <v/>
      </c>
      <c r="U510" s="1"/>
      <c r="V510" s="4" t="str">
        <f t="shared" si="71"/>
        <v/>
      </c>
      <c r="Y510" s="117" t="str">
        <f>IF(ISBLANK(W510), "", IF(W510&gt;X510, B510, C510))</f>
        <v/>
      </c>
    </row>
    <row r="511" spans="1:25" x14ac:dyDescent="0.45">
      <c r="A511" s="78">
        <f>Schedule!A528</f>
        <v>0</v>
      </c>
      <c r="B511" s="78" t="str">
        <f>IF(ISBLANK(Schedule!C528), "", Schedule!C528)</f>
        <v/>
      </c>
      <c r="C511" s="78" t="str">
        <f>IF(ISBLANK(Schedule!D528), "", Schedule!D528)</f>
        <v/>
      </c>
      <c r="D511" s="80"/>
      <c r="E511" s="79" t="str">
        <f>_xlfn.IFNA(IF(ISBLANK(B511),"",VLOOKUP(B511,Elo!$A$2:$C$1048576,MATCH("Current Elo",Elo!$A$1:$D$1,0),FALSE)), "")</f>
        <v/>
      </c>
      <c r="F511" s="79" t="str">
        <f>_xlfn.IFNA(IFERROR(IF(ISBLANK(C511),"",VLOOKUP(C511,Elo!$A$2:$C$1048576,MATCH("Current Elo",Elo!$A$1:$D$1,0),FALSE)), ""), "")</f>
        <v/>
      </c>
      <c r="G511" s="79" t="str">
        <f>_xlfn.IFNA(IF(ISBLANK(B511),"",IF(VLOOKUP(Games!B511,Schedule!$C$2:$G$1048576,MATCH("neutral_site",Schedule!$C$1:$G$1,0),FALSE),0,50)),"")</f>
        <v/>
      </c>
      <c r="H511" s="82"/>
      <c r="I511" s="82"/>
      <c r="J511" s="77" t="str">
        <f>_xlfn.IFNA(IF(ISBLANK(B511), "",ROUND(Calc!O528, 1)), "")</f>
        <v/>
      </c>
      <c r="K511" s="77" t="str">
        <f t="shared" si="66"/>
        <v/>
      </c>
      <c r="L511" s="3" t="e">
        <f t="shared" si="64"/>
        <v>#VALUE!</v>
      </c>
      <c r="M511" s="3" t="e">
        <f t="shared" si="65"/>
        <v>#VALUE!</v>
      </c>
      <c r="N511" s="3" t="str">
        <f t="shared" si="67"/>
        <v/>
      </c>
      <c r="O511" s="3" t="str">
        <f t="shared" si="68"/>
        <v/>
      </c>
      <c r="P511" s="2" t="str">
        <f t="shared" si="69"/>
        <v/>
      </c>
      <c r="Q511" s="2" t="str">
        <f t="shared" si="70"/>
        <v/>
      </c>
      <c r="U511" s="1"/>
      <c r="V511" s="4" t="str">
        <f t="shared" si="71"/>
        <v/>
      </c>
      <c r="Y511" s="117" t="str">
        <f>IF(ISBLANK(W511), "", IF(W511&gt;X511, B511, C511))</f>
        <v/>
      </c>
    </row>
    <row r="512" spans="1:25" x14ac:dyDescent="0.45">
      <c r="A512" s="78">
        <f>Schedule!A529</f>
        <v>0</v>
      </c>
      <c r="B512" s="78" t="str">
        <f>IF(ISBLANK(Schedule!C529), "", Schedule!C529)</f>
        <v/>
      </c>
      <c r="C512" s="78" t="str">
        <f>IF(ISBLANK(Schedule!D529), "", Schedule!D529)</f>
        <v/>
      </c>
      <c r="D512" s="80"/>
      <c r="E512" s="79" t="str">
        <f>_xlfn.IFNA(IF(ISBLANK(B512),"",VLOOKUP(B512,Elo!$A$2:$C$1048576,MATCH("Current Elo",Elo!$A$1:$D$1,0),FALSE)), "")</f>
        <v/>
      </c>
      <c r="F512" s="79" t="str">
        <f>_xlfn.IFNA(IFERROR(IF(ISBLANK(C512),"",VLOOKUP(C512,Elo!$A$2:$C$1048576,MATCH("Current Elo",Elo!$A$1:$D$1,0),FALSE)), ""), "")</f>
        <v/>
      </c>
      <c r="G512" s="79" t="str">
        <f>_xlfn.IFNA(IF(ISBLANK(B512),"",IF(VLOOKUP(Games!B512,Schedule!$C$2:$G$1048576,MATCH("neutral_site",Schedule!$C$1:$G$1,0),FALSE),0,50)),"")</f>
        <v/>
      </c>
      <c r="H512" s="82"/>
      <c r="I512" s="82"/>
      <c r="J512" s="77" t="str">
        <f>_xlfn.IFNA(IF(ISBLANK(B512), "",ROUND(Calc!O529, 1)), "")</f>
        <v/>
      </c>
      <c r="K512" s="77" t="str">
        <f t="shared" si="66"/>
        <v/>
      </c>
      <c r="L512" s="3" t="e">
        <f t="shared" si="64"/>
        <v>#VALUE!</v>
      </c>
      <c r="M512" s="3" t="e">
        <f t="shared" si="65"/>
        <v>#VALUE!</v>
      </c>
      <c r="N512" s="3" t="str">
        <f t="shared" si="67"/>
        <v/>
      </c>
      <c r="O512" s="3" t="str">
        <f t="shared" si="68"/>
        <v/>
      </c>
      <c r="P512" s="2" t="str">
        <f t="shared" si="69"/>
        <v/>
      </c>
      <c r="Q512" s="2" t="str">
        <f t="shared" si="70"/>
        <v/>
      </c>
      <c r="U512" s="1"/>
      <c r="V512" s="4" t="str">
        <f t="shared" si="71"/>
        <v/>
      </c>
      <c r="Y512" s="117" t="str">
        <f>IF(ISBLANK(W512), "", IF(W512&gt;X512, B512, C512))</f>
        <v/>
      </c>
    </row>
    <row r="513" spans="1:25" x14ac:dyDescent="0.45">
      <c r="A513" s="78">
        <f>Schedule!A530</f>
        <v>0</v>
      </c>
      <c r="B513" s="78" t="str">
        <f>IF(ISBLANK(Schedule!C530), "", Schedule!C530)</f>
        <v/>
      </c>
      <c r="C513" s="78" t="str">
        <f>IF(ISBLANK(Schedule!D530), "", Schedule!D530)</f>
        <v/>
      </c>
      <c r="D513" s="80"/>
      <c r="E513" s="79" t="str">
        <f>_xlfn.IFNA(IF(ISBLANK(B513),"",VLOOKUP(B513,Elo!$A$2:$C$1048576,MATCH("Current Elo",Elo!$A$1:$D$1,0),FALSE)), "")</f>
        <v/>
      </c>
      <c r="F513" s="79" t="str">
        <f>_xlfn.IFNA(IFERROR(IF(ISBLANK(C513),"",VLOOKUP(C513,Elo!$A$2:$C$1048576,MATCH("Current Elo",Elo!$A$1:$D$1,0),FALSE)), ""), "")</f>
        <v/>
      </c>
      <c r="G513" s="79" t="str">
        <f>_xlfn.IFNA(IF(ISBLANK(B513),"",IF(VLOOKUP(Games!B513,Schedule!$C$2:$G$1048576,MATCH("neutral_site",Schedule!$C$1:$G$1,0),FALSE),0,50)),"")</f>
        <v/>
      </c>
      <c r="H513" s="82"/>
      <c r="I513" s="82"/>
      <c r="J513" s="77" t="str">
        <f>_xlfn.IFNA(IF(ISBLANK(B513), "",ROUND(Calc!O530, 1)), "")</f>
        <v/>
      </c>
      <c r="K513" s="77" t="str">
        <f t="shared" si="66"/>
        <v/>
      </c>
      <c r="L513" s="3" t="e">
        <f t="shared" si="64"/>
        <v>#VALUE!</v>
      </c>
      <c r="M513" s="3" t="e">
        <f t="shared" si="65"/>
        <v>#VALUE!</v>
      </c>
      <c r="N513" s="3" t="str">
        <f t="shared" si="67"/>
        <v/>
      </c>
      <c r="O513" s="3" t="str">
        <f t="shared" si="68"/>
        <v/>
      </c>
      <c r="P513" s="2" t="str">
        <f t="shared" si="69"/>
        <v/>
      </c>
      <c r="Q513" s="2" t="str">
        <f t="shared" si="70"/>
        <v/>
      </c>
      <c r="U513" s="1"/>
      <c r="V513" s="4" t="str">
        <f t="shared" si="71"/>
        <v/>
      </c>
      <c r="Y513" s="117" t="str">
        <f>IF(ISBLANK(W513), "", IF(W513&gt;X513, B513, C513))</f>
        <v/>
      </c>
    </row>
    <row r="514" spans="1:25" x14ac:dyDescent="0.45">
      <c r="A514" s="78">
        <f>Schedule!A531</f>
        <v>0</v>
      </c>
      <c r="B514" s="78" t="str">
        <f>IF(ISBLANK(Schedule!C531), "", Schedule!C531)</f>
        <v/>
      </c>
      <c r="C514" s="78" t="str">
        <f>IF(ISBLANK(Schedule!D531), "", Schedule!D531)</f>
        <v/>
      </c>
      <c r="D514" s="80"/>
      <c r="E514" s="79" t="str">
        <f>_xlfn.IFNA(IF(ISBLANK(B514),"",VLOOKUP(B514,Elo!$A$2:$C$1048576,MATCH("Current Elo",Elo!$A$1:$D$1,0),FALSE)), "")</f>
        <v/>
      </c>
      <c r="F514" s="79" t="str">
        <f>_xlfn.IFNA(IFERROR(IF(ISBLANK(C514),"",VLOOKUP(C514,Elo!$A$2:$C$1048576,MATCH("Current Elo",Elo!$A$1:$D$1,0),FALSE)), ""), "")</f>
        <v/>
      </c>
      <c r="G514" s="79" t="str">
        <f>_xlfn.IFNA(IF(ISBLANK(B514),"",IF(VLOOKUP(Games!B514,Schedule!$C$2:$G$1048576,MATCH("neutral_site",Schedule!$C$1:$G$1,0),FALSE),0,50)),"")</f>
        <v/>
      </c>
      <c r="H514" s="82"/>
      <c r="I514" s="82"/>
      <c r="J514" s="77" t="str">
        <f>_xlfn.IFNA(IF(ISBLANK(B514), "",ROUND(Calc!O531, 1)), "")</f>
        <v/>
      </c>
      <c r="K514" s="77" t="str">
        <f t="shared" si="66"/>
        <v/>
      </c>
      <c r="L514" s="3" t="e">
        <f t="shared" si="64"/>
        <v>#VALUE!</v>
      </c>
      <c r="M514" s="3" t="e">
        <f t="shared" si="65"/>
        <v>#VALUE!</v>
      </c>
      <c r="N514" s="3" t="str">
        <f t="shared" si="67"/>
        <v/>
      </c>
      <c r="O514" s="3" t="str">
        <f t="shared" si="68"/>
        <v/>
      </c>
      <c r="P514" s="2" t="str">
        <f t="shared" si="69"/>
        <v/>
      </c>
      <c r="Q514" s="2" t="str">
        <f t="shared" si="70"/>
        <v/>
      </c>
      <c r="U514" s="1"/>
      <c r="V514" s="4" t="str">
        <f t="shared" si="71"/>
        <v/>
      </c>
      <c r="Y514" s="117" t="str">
        <f>IF(ISBLANK(W514), "", IF(W514&gt;X514, B514, C514))</f>
        <v/>
      </c>
    </row>
    <row r="515" spans="1:25" x14ac:dyDescent="0.45">
      <c r="A515" s="78">
        <f>Schedule!A532</f>
        <v>0</v>
      </c>
      <c r="B515" s="78" t="str">
        <f>IF(ISBLANK(Schedule!C532), "", Schedule!C532)</f>
        <v/>
      </c>
      <c r="C515" s="78" t="str">
        <f>IF(ISBLANK(Schedule!D532), "", Schedule!D532)</f>
        <v/>
      </c>
      <c r="D515" s="80"/>
      <c r="E515" s="79" t="str">
        <f>_xlfn.IFNA(IF(ISBLANK(B515),"",VLOOKUP(B515,Elo!$A$2:$C$1048576,MATCH("Current Elo",Elo!$A$1:$D$1,0),FALSE)), "")</f>
        <v/>
      </c>
      <c r="F515" s="79" t="str">
        <f>_xlfn.IFNA(IFERROR(IF(ISBLANK(C515),"",VLOOKUP(C515,Elo!$A$2:$C$1048576,MATCH("Current Elo",Elo!$A$1:$D$1,0),FALSE)), ""), "")</f>
        <v/>
      </c>
      <c r="G515" s="79" t="str">
        <f>_xlfn.IFNA(IF(ISBLANK(B515),"",IF(VLOOKUP(Games!B515,Schedule!$C$2:$G$1048576,MATCH("neutral_site",Schedule!$C$1:$G$1,0),FALSE),0,50)),"")</f>
        <v/>
      </c>
      <c r="H515" s="82"/>
      <c r="I515" s="82"/>
      <c r="J515" s="77" t="str">
        <f>_xlfn.IFNA(IF(ISBLANK(B515), "",ROUND(Calc!O532, 1)), "")</f>
        <v/>
      </c>
      <c r="K515" s="77" t="str">
        <f t="shared" si="66"/>
        <v/>
      </c>
      <c r="L515" s="3" t="e">
        <f t="shared" si="64"/>
        <v>#VALUE!</v>
      </c>
      <c r="M515" s="3" t="e">
        <f t="shared" si="65"/>
        <v>#VALUE!</v>
      </c>
      <c r="N515" s="3" t="str">
        <f t="shared" si="67"/>
        <v/>
      </c>
      <c r="O515" s="3" t="str">
        <f t="shared" si="68"/>
        <v/>
      </c>
      <c r="P515" s="2" t="str">
        <f t="shared" si="69"/>
        <v/>
      </c>
      <c r="Q515" s="2" t="str">
        <f t="shared" si="70"/>
        <v/>
      </c>
      <c r="U515" s="1"/>
      <c r="V515" s="4" t="str">
        <f t="shared" si="71"/>
        <v/>
      </c>
      <c r="Y515" s="117" t="str">
        <f>IF(ISBLANK(W515), "", IF(W515&gt;X515, B515, C515))</f>
        <v/>
      </c>
    </row>
    <row r="516" spans="1:25" x14ac:dyDescent="0.45">
      <c r="A516" s="78">
        <f>Schedule!A533</f>
        <v>0</v>
      </c>
      <c r="B516" s="78" t="str">
        <f>IF(ISBLANK(Schedule!C533), "", Schedule!C533)</f>
        <v/>
      </c>
      <c r="C516" s="78" t="str">
        <f>IF(ISBLANK(Schedule!D533), "", Schedule!D533)</f>
        <v/>
      </c>
      <c r="D516" s="80"/>
      <c r="E516" s="79" t="str">
        <f>_xlfn.IFNA(IF(ISBLANK(B516),"",VLOOKUP(B516,Elo!$A$2:$C$1048576,MATCH("Current Elo",Elo!$A$1:$D$1,0),FALSE)), "")</f>
        <v/>
      </c>
      <c r="F516" s="79" t="str">
        <f>_xlfn.IFNA(IFERROR(IF(ISBLANK(C516),"",VLOOKUP(C516,Elo!$A$2:$C$1048576,MATCH("Current Elo",Elo!$A$1:$D$1,0),FALSE)), ""), "")</f>
        <v/>
      </c>
      <c r="G516" s="79" t="str">
        <f>_xlfn.IFNA(IF(ISBLANK(B516),"",IF(VLOOKUP(Games!B516,Schedule!$C$2:$G$1048576,MATCH("neutral_site",Schedule!$C$1:$G$1,0),FALSE),0,50)),"")</f>
        <v/>
      </c>
      <c r="H516" s="82"/>
      <c r="I516" s="82"/>
      <c r="J516" s="77" t="str">
        <f>_xlfn.IFNA(IF(ISBLANK(B516), "",ROUND(Calc!O533, 1)), "")</f>
        <v/>
      </c>
      <c r="K516" s="77" t="str">
        <f t="shared" si="66"/>
        <v/>
      </c>
      <c r="L516" s="3" t="e">
        <f t="shared" si="64"/>
        <v>#VALUE!</v>
      </c>
      <c r="M516" s="3" t="e">
        <f t="shared" si="65"/>
        <v>#VALUE!</v>
      </c>
      <c r="N516" s="3" t="str">
        <f t="shared" si="67"/>
        <v/>
      </c>
      <c r="O516" s="3" t="str">
        <f t="shared" si="68"/>
        <v/>
      </c>
      <c r="P516" s="2" t="str">
        <f t="shared" si="69"/>
        <v/>
      </c>
      <c r="Q516" s="2" t="str">
        <f t="shared" si="70"/>
        <v/>
      </c>
      <c r="U516" s="1"/>
      <c r="V516" s="4" t="str">
        <f t="shared" si="71"/>
        <v/>
      </c>
      <c r="Y516" s="117" t="str">
        <f>IF(ISBLANK(W516), "", IF(W516&gt;X516, B516, C516))</f>
        <v/>
      </c>
    </row>
    <row r="517" spans="1:25" x14ac:dyDescent="0.45">
      <c r="A517" s="78">
        <f>Schedule!A534</f>
        <v>0</v>
      </c>
      <c r="B517" s="78" t="str">
        <f>IF(ISBLANK(Schedule!C534), "", Schedule!C534)</f>
        <v/>
      </c>
      <c r="C517" s="78" t="str">
        <f>IF(ISBLANK(Schedule!D534), "", Schedule!D534)</f>
        <v/>
      </c>
      <c r="D517" s="80"/>
      <c r="E517" s="79" t="str">
        <f>_xlfn.IFNA(IF(ISBLANK(B517),"",VLOOKUP(B517,Elo!$A$2:$C$1048576,MATCH("Current Elo",Elo!$A$1:$D$1,0),FALSE)), "")</f>
        <v/>
      </c>
      <c r="F517" s="79" t="str">
        <f>_xlfn.IFNA(IFERROR(IF(ISBLANK(C517),"",VLOOKUP(C517,Elo!$A$2:$C$1048576,MATCH("Current Elo",Elo!$A$1:$D$1,0),FALSE)), ""), "")</f>
        <v/>
      </c>
      <c r="G517" s="79" t="str">
        <f>_xlfn.IFNA(IF(ISBLANK(B517),"",IF(VLOOKUP(Games!B517,Schedule!$C$2:$G$1048576,MATCH("neutral_site",Schedule!$C$1:$G$1,0),FALSE),0,50)),"")</f>
        <v/>
      </c>
      <c r="H517" s="82"/>
      <c r="I517" s="82"/>
      <c r="J517" s="77" t="str">
        <f>_xlfn.IFNA(IF(ISBLANK(B517), "",ROUND(Calc!O534, 1)), "")</f>
        <v/>
      </c>
      <c r="K517" s="77" t="str">
        <f t="shared" si="66"/>
        <v/>
      </c>
      <c r="L517" s="3" t="e">
        <f t="shared" si="64"/>
        <v>#VALUE!</v>
      </c>
      <c r="M517" s="3" t="e">
        <f t="shared" si="65"/>
        <v>#VALUE!</v>
      </c>
      <c r="N517" s="3" t="str">
        <f t="shared" si="67"/>
        <v/>
      </c>
      <c r="O517" s="3" t="str">
        <f t="shared" si="68"/>
        <v/>
      </c>
      <c r="P517" s="2" t="str">
        <f t="shared" si="69"/>
        <v/>
      </c>
      <c r="Q517" s="2" t="str">
        <f t="shared" si="70"/>
        <v/>
      </c>
      <c r="U517" s="1"/>
      <c r="V517" s="4" t="str">
        <f t="shared" si="71"/>
        <v/>
      </c>
      <c r="Y517" s="117" t="str">
        <f>IF(ISBLANK(W517), "", IF(W517&gt;X517, B517, C517))</f>
        <v/>
      </c>
    </row>
    <row r="518" spans="1:25" x14ac:dyDescent="0.45">
      <c r="A518" s="78">
        <f>Schedule!A535</f>
        <v>0</v>
      </c>
      <c r="B518" s="78" t="str">
        <f>IF(ISBLANK(Schedule!C535), "", Schedule!C535)</f>
        <v/>
      </c>
      <c r="C518" s="78" t="str">
        <f>IF(ISBLANK(Schedule!D535), "", Schedule!D535)</f>
        <v/>
      </c>
      <c r="D518" s="80"/>
      <c r="E518" s="79" t="str">
        <f>_xlfn.IFNA(IF(ISBLANK(B518),"",VLOOKUP(B518,Elo!$A$2:$C$1048576,MATCH("Current Elo",Elo!$A$1:$D$1,0),FALSE)), "")</f>
        <v/>
      </c>
      <c r="F518" s="79" t="str">
        <f>_xlfn.IFNA(IFERROR(IF(ISBLANK(C518),"",VLOOKUP(C518,Elo!$A$2:$C$1048576,MATCH("Current Elo",Elo!$A$1:$D$1,0),FALSE)), ""), "")</f>
        <v/>
      </c>
      <c r="G518" s="79" t="str">
        <f>_xlfn.IFNA(IF(ISBLANK(B518),"",IF(VLOOKUP(Games!B518,Schedule!$C$2:$G$1048576,MATCH("neutral_site",Schedule!$C$1:$G$1,0),FALSE),0,50)),"")</f>
        <v/>
      </c>
      <c r="H518" s="82"/>
      <c r="I518" s="82"/>
      <c r="J518" s="77" t="str">
        <f>_xlfn.IFNA(IF(ISBLANK(B518), "",ROUND(Calc!O535, 1)), "")</f>
        <v/>
      </c>
      <c r="K518" s="77" t="str">
        <f t="shared" si="66"/>
        <v/>
      </c>
      <c r="L518" s="3" t="e">
        <f t="shared" si="64"/>
        <v>#VALUE!</v>
      </c>
      <c r="M518" s="3" t="e">
        <f t="shared" si="65"/>
        <v>#VALUE!</v>
      </c>
      <c r="N518" s="3" t="str">
        <f t="shared" si="67"/>
        <v/>
      </c>
      <c r="O518" s="3" t="str">
        <f t="shared" si="68"/>
        <v/>
      </c>
      <c r="P518" s="2" t="str">
        <f t="shared" si="69"/>
        <v/>
      </c>
      <c r="Q518" s="2" t="str">
        <f t="shared" si="70"/>
        <v/>
      </c>
      <c r="U518" s="1"/>
      <c r="V518" s="4" t="str">
        <f t="shared" si="71"/>
        <v/>
      </c>
      <c r="Y518" s="117" t="str">
        <f>IF(ISBLANK(W518), "", IF(W518&gt;X518, B518, C518))</f>
        <v/>
      </c>
    </row>
    <row r="519" spans="1:25" x14ac:dyDescent="0.45">
      <c r="A519" s="78">
        <f>Schedule!A536</f>
        <v>0</v>
      </c>
      <c r="B519" s="78" t="str">
        <f>IF(ISBLANK(Schedule!C536), "", Schedule!C536)</f>
        <v/>
      </c>
      <c r="C519" s="78" t="str">
        <f>IF(ISBLANK(Schedule!D536), "", Schedule!D536)</f>
        <v/>
      </c>
      <c r="D519" s="80"/>
      <c r="E519" s="79" t="str">
        <f>_xlfn.IFNA(IF(ISBLANK(B519),"",VLOOKUP(B519,Elo!$A$2:$C$1048576,MATCH("Current Elo",Elo!$A$1:$D$1,0),FALSE)), "")</f>
        <v/>
      </c>
      <c r="F519" s="79" t="str">
        <f>_xlfn.IFNA(IFERROR(IF(ISBLANK(C519),"",VLOOKUP(C519,Elo!$A$2:$C$1048576,MATCH("Current Elo",Elo!$A$1:$D$1,0),FALSE)), ""), "")</f>
        <v/>
      </c>
      <c r="G519" s="79" t="str">
        <f>_xlfn.IFNA(IF(ISBLANK(B519),"",IF(VLOOKUP(Games!B519,Schedule!$C$2:$G$1048576,MATCH("neutral_site",Schedule!$C$1:$G$1,0),FALSE),0,50)),"")</f>
        <v/>
      </c>
      <c r="H519" s="82"/>
      <c r="I519" s="82"/>
      <c r="J519" s="77" t="str">
        <f>_xlfn.IFNA(IF(ISBLANK(B519), "",ROUND(Calc!O536, 1)), "")</f>
        <v/>
      </c>
      <c r="K519" s="77" t="str">
        <f t="shared" si="66"/>
        <v/>
      </c>
      <c r="L519" s="3" t="e">
        <f t="shared" si="64"/>
        <v>#VALUE!</v>
      </c>
      <c r="M519" s="3" t="e">
        <f t="shared" si="65"/>
        <v>#VALUE!</v>
      </c>
      <c r="N519" s="3" t="str">
        <f t="shared" si="67"/>
        <v/>
      </c>
      <c r="O519" s="3" t="str">
        <f t="shared" si="68"/>
        <v/>
      </c>
      <c r="P519" s="2" t="str">
        <f t="shared" si="69"/>
        <v/>
      </c>
      <c r="Q519" s="2" t="str">
        <f t="shared" si="70"/>
        <v/>
      </c>
      <c r="U519" s="1"/>
      <c r="V519" s="4" t="str">
        <f t="shared" si="71"/>
        <v/>
      </c>
      <c r="Y519" s="117" t="str">
        <f>IF(ISBLANK(W519), "", IF(W519&gt;X519, B519, C519))</f>
        <v/>
      </c>
    </row>
    <row r="520" spans="1:25" x14ac:dyDescent="0.45">
      <c r="A520" s="78">
        <f>Schedule!A537</f>
        <v>0</v>
      </c>
      <c r="B520" s="78" t="str">
        <f>IF(ISBLANK(Schedule!C537), "", Schedule!C537)</f>
        <v/>
      </c>
      <c r="C520" s="78" t="str">
        <f>IF(ISBLANK(Schedule!D537), "", Schedule!D537)</f>
        <v/>
      </c>
      <c r="D520" s="80"/>
      <c r="E520" s="79" t="str">
        <f>_xlfn.IFNA(IF(ISBLANK(B520),"",VLOOKUP(B520,Elo!$A$2:$C$1048576,MATCH("Current Elo",Elo!$A$1:$D$1,0),FALSE)), "")</f>
        <v/>
      </c>
      <c r="F520" s="79" t="str">
        <f>_xlfn.IFNA(IFERROR(IF(ISBLANK(C520),"",VLOOKUP(C520,Elo!$A$2:$C$1048576,MATCH("Current Elo",Elo!$A$1:$D$1,0),FALSE)), ""), "")</f>
        <v/>
      </c>
      <c r="G520" s="79" t="str">
        <f>_xlfn.IFNA(IF(ISBLANK(B520),"",IF(VLOOKUP(Games!B520,Schedule!$C$2:$G$1048576,MATCH("neutral_site",Schedule!$C$1:$G$1,0),FALSE),0,50)),"")</f>
        <v/>
      </c>
      <c r="H520" s="82"/>
      <c r="I520" s="82"/>
      <c r="J520" s="77" t="str">
        <f>_xlfn.IFNA(IF(ISBLANK(B520), "",ROUND(Calc!O537, 1)), "")</f>
        <v/>
      </c>
      <c r="K520" s="77" t="str">
        <f t="shared" si="66"/>
        <v/>
      </c>
      <c r="L520" s="3" t="e">
        <f t="shared" si="64"/>
        <v>#VALUE!</v>
      </c>
      <c r="M520" s="3" t="e">
        <f t="shared" si="65"/>
        <v>#VALUE!</v>
      </c>
      <c r="N520" s="3" t="str">
        <f t="shared" si="67"/>
        <v/>
      </c>
      <c r="O520" s="3" t="str">
        <f t="shared" si="68"/>
        <v/>
      </c>
      <c r="P520" s="2" t="str">
        <f t="shared" si="69"/>
        <v/>
      </c>
      <c r="Q520" s="2" t="str">
        <f t="shared" si="70"/>
        <v/>
      </c>
      <c r="U520" s="1"/>
      <c r="V520" s="4" t="str">
        <f t="shared" si="71"/>
        <v/>
      </c>
      <c r="Y520" s="117" t="str">
        <f>IF(ISBLANK(W520), "", IF(W520&gt;X520, B520, C520))</f>
        <v/>
      </c>
    </row>
    <row r="521" spans="1:25" x14ac:dyDescent="0.45">
      <c r="A521" s="78">
        <f>Schedule!A538</f>
        <v>0</v>
      </c>
      <c r="B521" s="78" t="str">
        <f>IF(ISBLANK(Schedule!C538), "", Schedule!C538)</f>
        <v/>
      </c>
      <c r="C521" s="78" t="str">
        <f>IF(ISBLANK(Schedule!D538), "", Schedule!D538)</f>
        <v/>
      </c>
      <c r="D521" s="80"/>
      <c r="E521" s="79" t="str">
        <f>_xlfn.IFNA(IF(ISBLANK(B521),"",VLOOKUP(B521,Elo!$A$2:$C$1048576,MATCH("Current Elo",Elo!$A$1:$D$1,0),FALSE)), "")</f>
        <v/>
      </c>
      <c r="F521" s="79" t="str">
        <f>_xlfn.IFNA(IFERROR(IF(ISBLANK(C521),"",VLOOKUP(C521,Elo!$A$2:$C$1048576,MATCH("Current Elo",Elo!$A$1:$D$1,0),FALSE)), ""), "")</f>
        <v/>
      </c>
      <c r="G521" s="79" t="str">
        <f>_xlfn.IFNA(IF(ISBLANK(B521),"",IF(VLOOKUP(Games!B521,Schedule!$C$2:$G$1048576,MATCH("neutral_site",Schedule!$C$1:$G$1,0),FALSE),0,50)),"")</f>
        <v/>
      </c>
      <c r="H521" s="82"/>
      <c r="I521" s="82"/>
      <c r="J521" s="77" t="str">
        <f>_xlfn.IFNA(IF(ISBLANK(B521), "",ROUND(Calc!O538, 1)), "")</f>
        <v/>
      </c>
      <c r="K521" s="77" t="str">
        <f t="shared" si="66"/>
        <v/>
      </c>
      <c r="L521" s="3" t="e">
        <f t="shared" si="64"/>
        <v>#VALUE!</v>
      </c>
      <c r="M521" s="3" t="e">
        <f t="shared" si="65"/>
        <v>#VALUE!</v>
      </c>
      <c r="N521" s="3" t="str">
        <f t="shared" si="67"/>
        <v/>
      </c>
      <c r="O521" s="3" t="str">
        <f t="shared" si="68"/>
        <v/>
      </c>
      <c r="P521" s="2" t="str">
        <f t="shared" si="69"/>
        <v/>
      </c>
      <c r="Q521" s="2" t="str">
        <f t="shared" si="70"/>
        <v/>
      </c>
      <c r="U521" s="1"/>
      <c r="V521" s="4" t="str">
        <f t="shared" si="71"/>
        <v/>
      </c>
      <c r="Y521" s="117" t="str">
        <f>IF(ISBLANK(W521), "", IF(W521&gt;X521, B521, C521))</f>
        <v/>
      </c>
    </row>
    <row r="522" spans="1:25" x14ac:dyDescent="0.45">
      <c r="A522" s="78">
        <f>Schedule!A539</f>
        <v>0</v>
      </c>
      <c r="B522" s="78" t="str">
        <f>IF(ISBLANK(Schedule!C539), "", Schedule!C539)</f>
        <v/>
      </c>
      <c r="C522" s="78" t="str">
        <f>IF(ISBLANK(Schedule!D539), "", Schedule!D539)</f>
        <v/>
      </c>
      <c r="D522" s="80"/>
      <c r="E522" s="79" t="str">
        <f>_xlfn.IFNA(IF(ISBLANK(B522),"",VLOOKUP(B522,Elo!$A$2:$C$1048576,MATCH("Current Elo",Elo!$A$1:$D$1,0),FALSE)), "")</f>
        <v/>
      </c>
      <c r="F522" s="79" t="str">
        <f>_xlfn.IFNA(IFERROR(IF(ISBLANK(C522),"",VLOOKUP(C522,Elo!$A$2:$C$1048576,MATCH("Current Elo",Elo!$A$1:$D$1,0),FALSE)), ""), "")</f>
        <v/>
      </c>
      <c r="G522" s="79" t="str">
        <f>_xlfn.IFNA(IF(ISBLANK(B522),"",IF(VLOOKUP(Games!B522,Schedule!$C$2:$G$1048576,MATCH("neutral_site",Schedule!$C$1:$G$1,0),FALSE),0,50)),"")</f>
        <v/>
      </c>
      <c r="H522" s="82"/>
      <c r="I522" s="82"/>
      <c r="J522" s="77" t="str">
        <f>_xlfn.IFNA(IF(ISBLANK(B522), "",ROUND(Calc!O539, 1)), "")</f>
        <v/>
      </c>
      <c r="K522" s="77" t="str">
        <f t="shared" si="66"/>
        <v/>
      </c>
      <c r="L522" s="3" t="e">
        <f t="shared" si="64"/>
        <v>#VALUE!</v>
      </c>
      <c r="M522" s="3" t="e">
        <f t="shared" si="65"/>
        <v>#VALUE!</v>
      </c>
      <c r="N522" s="3" t="str">
        <f t="shared" si="67"/>
        <v/>
      </c>
      <c r="O522" s="3" t="str">
        <f t="shared" si="68"/>
        <v/>
      </c>
      <c r="P522" s="2" t="str">
        <f t="shared" si="69"/>
        <v/>
      </c>
      <c r="Q522" s="2" t="str">
        <f t="shared" si="70"/>
        <v/>
      </c>
      <c r="U522" s="1"/>
      <c r="V522" s="4" t="str">
        <f t="shared" si="71"/>
        <v/>
      </c>
      <c r="Y522" s="117" t="str">
        <f>IF(ISBLANK(W522), "", IF(W522&gt;X522, B522, C522))</f>
        <v/>
      </c>
    </row>
    <row r="523" spans="1:25" x14ac:dyDescent="0.45">
      <c r="A523" s="78">
        <f>Schedule!A540</f>
        <v>0</v>
      </c>
      <c r="B523" s="78" t="str">
        <f>IF(ISBLANK(Schedule!C540), "", Schedule!C540)</f>
        <v/>
      </c>
      <c r="C523" s="78" t="str">
        <f>IF(ISBLANK(Schedule!D540), "", Schedule!D540)</f>
        <v/>
      </c>
      <c r="D523" s="80"/>
      <c r="E523" s="79" t="str">
        <f>_xlfn.IFNA(IF(ISBLANK(B523),"",VLOOKUP(B523,Elo!$A$2:$C$1048576,MATCH("Current Elo",Elo!$A$1:$D$1,0),FALSE)), "")</f>
        <v/>
      </c>
      <c r="F523" s="79" t="str">
        <f>_xlfn.IFNA(IFERROR(IF(ISBLANK(C523),"",VLOOKUP(C523,Elo!$A$2:$C$1048576,MATCH("Current Elo",Elo!$A$1:$D$1,0),FALSE)), ""), "")</f>
        <v/>
      </c>
      <c r="G523" s="79" t="str">
        <f>_xlfn.IFNA(IF(ISBLANK(B523),"",IF(VLOOKUP(Games!B523,Schedule!$C$2:$G$1048576,MATCH("neutral_site",Schedule!$C$1:$G$1,0),FALSE),0,50)),"")</f>
        <v/>
      </c>
      <c r="H523" s="82"/>
      <c r="I523" s="82"/>
      <c r="J523" s="77" t="str">
        <f>_xlfn.IFNA(IF(ISBLANK(B523), "",ROUND(Calc!O540, 1)), "")</f>
        <v/>
      </c>
      <c r="K523" s="77" t="str">
        <f t="shared" si="66"/>
        <v/>
      </c>
      <c r="L523" s="3" t="e">
        <f t="shared" si="64"/>
        <v>#VALUE!</v>
      </c>
      <c r="M523" s="3" t="e">
        <f t="shared" si="65"/>
        <v>#VALUE!</v>
      </c>
      <c r="N523" s="3" t="str">
        <f t="shared" si="67"/>
        <v/>
      </c>
      <c r="O523" s="3" t="str">
        <f t="shared" si="68"/>
        <v/>
      </c>
      <c r="P523" s="2" t="str">
        <f t="shared" si="69"/>
        <v/>
      </c>
      <c r="Q523" s="2" t="str">
        <f t="shared" si="70"/>
        <v/>
      </c>
      <c r="U523" s="1"/>
      <c r="V523" s="4" t="str">
        <f t="shared" si="71"/>
        <v/>
      </c>
      <c r="Y523" s="117" t="str">
        <f>IF(ISBLANK(W523), "", IF(W523&gt;X523, B523, C523))</f>
        <v/>
      </c>
    </row>
    <row r="524" spans="1:25" x14ac:dyDescent="0.45">
      <c r="A524" s="78">
        <f>Schedule!A541</f>
        <v>0</v>
      </c>
      <c r="B524" s="78" t="str">
        <f>IF(ISBLANK(Schedule!C541), "", Schedule!C541)</f>
        <v/>
      </c>
      <c r="C524" s="78" t="str">
        <f>IF(ISBLANK(Schedule!D541), "", Schedule!D541)</f>
        <v/>
      </c>
      <c r="D524" s="80"/>
      <c r="E524" s="79" t="str">
        <f>_xlfn.IFNA(IF(ISBLANK(B524),"",VLOOKUP(B524,Elo!$A$2:$C$1048576,MATCH("Current Elo",Elo!$A$1:$D$1,0),FALSE)), "")</f>
        <v/>
      </c>
      <c r="F524" s="79" t="str">
        <f>_xlfn.IFNA(IFERROR(IF(ISBLANK(C524),"",VLOOKUP(C524,Elo!$A$2:$C$1048576,MATCH("Current Elo",Elo!$A$1:$D$1,0),FALSE)), ""), "")</f>
        <v/>
      </c>
      <c r="G524" s="79" t="str">
        <f>_xlfn.IFNA(IF(ISBLANK(B524),"",IF(VLOOKUP(Games!B524,Schedule!$C$2:$G$1048576,MATCH("neutral_site",Schedule!$C$1:$G$1,0),FALSE),0,50)),"")</f>
        <v/>
      </c>
      <c r="H524" s="82"/>
      <c r="I524" s="82"/>
      <c r="J524" s="77" t="str">
        <f>_xlfn.IFNA(IF(ISBLANK(B524), "",ROUND(Calc!O541, 1)), "")</f>
        <v/>
      </c>
      <c r="K524" s="77" t="str">
        <f t="shared" si="66"/>
        <v/>
      </c>
      <c r="L524" s="3" t="e">
        <f t="shared" si="64"/>
        <v>#VALUE!</v>
      </c>
      <c r="M524" s="3" t="e">
        <f t="shared" si="65"/>
        <v>#VALUE!</v>
      </c>
      <c r="N524" s="3" t="str">
        <f t="shared" si="67"/>
        <v/>
      </c>
      <c r="O524" s="3" t="str">
        <f t="shared" si="68"/>
        <v/>
      </c>
      <c r="P524" s="2" t="str">
        <f t="shared" si="69"/>
        <v/>
      </c>
      <c r="Q524" s="2" t="str">
        <f t="shared" si="70"/>
        <v/>
      </c>
      <c r="U524" s="1"/>
      <c r="V524" s="4" t="str">
        <f t="shared" si="71"/>
        <v/>
      </c>
      <c r="Y524" s="117" t="str">
        <f>IF(ISBLANK(W524), "", IF(W524&gt;X524, B524, C524))</f>
        <v/>
      </c>
    </row>
    <row r="525" spans="1:25" x14ac:dyDescent="0.45">
      <c r="A525" s="78">
        <f>Schedule!A542</f>
        <v>0</v>
      </c>
      <c r="B525" s="78" t="str">
        <f>IF(ISBLANK(Schedule!C542), "", Schedule!C542)</f>
        <v/>
      </c>
      <c r="C525" s="78" t="str">
        <f>IF(ISBLANK(Schedule!D542), "", Schedule!D542)</f>
        <v/>
      </c>
      <c r="D525" s="80"/>
      <c r="E525" s="79" t="str">
        <f>_xlfn.IFNA(IF(ISBLANK(B525),"",VLOOKUP(B525,Elo!$A$2:$C$1048576,MATCH("Current Elo",Elo!$A$1:$D$1,0),FALSE)), "")</f>
        <v/>
      </c>
      <c r="F525" s="79" t="str">
        <f>_xlfn.IFNA(IFERROR(IF(ISBLANK(C525),"",VLOOKUP(C525,Elo!$A$2:$C$1048576,MATCH("Current Elo",Elo!$A$1:$D$1,0),FALSE)), ""), "")</f>
        <v/>
      </c>
      <c r="G525" s="79" t="str">
        <f>_xlfn.IFNA(IF(ISBLANK(B525),"",IF(VLOOKUP(Games!B525,Schedule!$C$2:$G$1048576,MATCH("neutral_site",Schedule!$C$1:$G$1,0),FALSE),0,50)),"")</f>
        <v/>
      </c>
      <c r="H525" s="82"/>
      <c r="I525" s="82"/>
      <c r="J525" s="77" t="str">
        <f>_xlfn.IFNA(IF(ISBLANK(B525), "",ROUND(Calc!O542, 1)), "")</f>
        <v/>
      </c>
      <c r="K525" s="77" t="str">
        <f t="shared" si="66"/>
        <v/>
      </c>
      <c r="L525" s="3" t="e">
        <f t="shared" si="64"/>
        <v>#VALUE!</v>
      </c>
      <c r="M525" s="3" t="e">
        <f t="shared" si="65"/>
        <v>#VALUE!</v>
      </c>
      <c r="N525" s="3" t="str">
        <f t="shared" si="67"/>
        <v/>
      </c>
      <c r="O525" s="3" t="str">
        <f t="shared" si="68"/>
        <v/>
      </c>
      <c r="P525" s="2" t="str">
        <f t="shared" si="69"/>
        <v/>
      </c>
      <c r="Q525" s="2" t="str">
        <f t="shared" si="70"/>
        <v/>
      </c>
      <c r="U525" s="1"/>
      <c r="V525" s="4" t="str">
        <f t="shared" si="71"/>
        <v/>
      </c>
      <c r="Y525" s="117" t="str">
        <f>IF(ISBLANK(W525), "", IF(W525&gt;X525, B525, C525))</f>
        <v/>
      </c>
    </row>
    <row r="526" spans="1:25" x14ac:dyDescent="0.45">
      <c r="A526" s="78">
        <f>Schedule!A543</f>
        <v>0</v>
      </c>
      <c r="B526" s="78" t="str">
        <f>IF(ISBLANK(Schedule!C543), "", Schedule!C543)</f>
        <v/>
      </c>
      <c r="C526" s="78" t="str">
        <f>IF(ISBLANK(Schedule!D543), "", Schedule!D543)</f>
        <v/>
      </c>
      <c r="D526" s="80"/>
      <c r="E526" s="79" t="str">
        <f>_xlfn.IFNA(IF(ISBLANK(B526),"",VLOOKUP(B526,Elo!$A$2:$C$1048576,MATCH("Current Elo",Elo!$A$1:$D$1,0),FALSE)), "")</f>
        <v/>
      </c>
      <c r="F526" s="79" t="str">
        <f>_xlfn.IFNA(IFERROR(IF(ISBLANK(C526),"",VLOOKUP(C526,Elo!$A$2:$C$1048576,MATCH("Current Elo",Elo!$A$1:$D$1,0),FALSE)), ""), "")</f>
        <v/>
      </c>
      <c r="G526" s="79" t="str">
        <f>_xlfn.IFNA(IF(ISBLANK(B526),"",IF(VLOOKUP(Games!B526,Schedule!$C$2:$G$1048576,MATCH("neutral_site",Schedule!$C$1:$G$1,0),FALSE),0,50)),"")</f>
        <v/>
      </c>
      <c r="H526" s="82"/>
      <c r="I526" s="82"/>
      <c r="J526" s="77" t="str">
        <f>_xlfn.IFNA(IF(ISBLANK(B526), "",ROUND(Calc!O543, 1)), "")</f>
        <v/>
      </c>
      <c r="K526" s="77" t="str">
        <f t="shared" si="66"/>
        <v/>
      </c>
      <c r="L526" s="3" t="e">
        <f t="shared" si="64"/>
        <v>#VALUE!</v>
      </c>
      <c r="M526" s="3" t="e">
        <f t="shared" si="65"/>
        <v>#VALUE!</v>
      </c>
      <c r="N526" s="3" t="str">
        <f t="shared" si="67"/>
        <v/>
      </c>
      <c r="O526" s="3" t="str">
        <f t="shared" si="68"/>
        <v/>
      </c>
      <c r="P526" s="2" t="str">
        <f t="shared" si="69"/>
        <v/>
      </c>
      <c r="Q526" s="2" t="str">
        <f t="shared" si="70"/>
        <v/>
      </c>
      <c r="U526" s="1"/>
      <c r="V526" s="4" t="str">
        <f t="shared" si="71"/>
        <v/>
      </c>
      <c r="Y526" s="117" t="str">
        <f>IF(ISBLANK(W526), "", IF(W526&gt;X526, B526, C526))</f>
        <v/>
      </c>
    </row>
    <row r="527" spans="1:25" x14ac:dyDescent="0.45">
      <c r="A527" s="78">
        <f>Schedule!A544</f>
        <v>0</v>
      </c>
      <c r="B527" s="78" t="str">
        <f>IF(ISBLANK(Schedule!C544), "", Schedule!C544)</f>
        <v/>
      </c>
      <c r="C527" s="78" t="str">
        <f>IF(ISBLANK(Schedule!D544), "", Schedule!D544)</f>
        <v/>
      </c>
      <c r="D527" s="80"/>
      <c r="E527" s="79" t="str">
        <f>_xlfn.IFNA(IF(ISBLANK(B527),"",VLOOKUP(B527,Elo!$A$2:$C$1048576,MATCH("Current Elo",Elo!$A$1:$D$1,0),FALSE)), "")</f>
        <v/>
      </c>
      <c r="F527" s="79" t="str">
        <f>_xlfn.IFNA(IFERROR(IF(ISBLANK(C527),"",VLOOKUP(C527,Elo!$A$2:$C$1048576,MATCH("Current Elo",Elo!$A$1:$D$1,0),FALSE)), ""), "")</f>
        <v/>
      </c>
      <c r="G527" s="79" t="str">
        <f>_xlfn.IFNA(IF(ISBLANK(B527),"",IF(VLOOKUP(Games!B527,Schedule!$C$2:$G$1048576,MATCH("neutral_site",Schedule!$C$1:$G$1,0),FALSE),0,50)),"")</f>
        <v/>
      </c>
      <c r="H527" s="82"/>
      <c r="I527" s="82"/>
      <c r="J527" s="77" t="str">
        <f>_xlfn.IFNA(IF(ISBLANK(B527), "",ROUND(Calc!O544, 1)), "")</f>
        <v/>
      </c>
      <c r="K527" s="77" t="str">
        <f t="shared" si="66"/>
        <v/>
      </c>
      <c r="L527" s="3" t="e">
        <f t="shared" si="64"/>
        <v>#VALUE!</v>
      </c>
      <c r="M527" s="3" t="e">
        <f t="shared" si="65"/>
        <v>#VALUE!</v>
      </c>
      <c r="N527" s="3" t="str">
        <f t="shared" si="67"/>
        <v/>
      </c>
      <c r="O527" s="3" t="str">
        <f t="shared" si="68"/>
        <v/>
      </c>
      <c r="P527" s="2" t="str">
        <f t="shared" si="69"/>
        <v/>
      </c>
      <c r="Q527" s="2" t="str">
        <f t="shared" si="70"/>
        <v/>
      </c>
      <c r="U527" s="1"/>
      <c r="V527" s="4" t="str">
        <f t="shared" si="71"/>
        <v/>
      </c>
      <c r="Y527" s="117" t="str">
        <f>IF(ISBLANK(W527), "", IF(W527&gt;X527, B527, C527))</f>
        <v/>
      </c>
    </row>
    <row r="528" spans="1:25" x14ac:dyDescent="0.45">
      <c r="A528" s="78">
        <f>Schedule!A545</f>
        <v>0</v>
      </c>
      <c r="B528" s="78" t="str">
        <f>IF(ISBLANK(Schedule!C545), "", Schedule!C545)</f>
        <v/>
      </c>
      <c r="C528" s="78" t="str">
        <f>IF(ISBLANK(Schedule!D545), "", Schedule!D545)</f>
        <v/>
      </c>
      <c r="D528" s="80"/>
      <c r="E528" s="79" t="str">
        <f>_xlfn.IFNA(IF(ISBLANK(B528),"",VLOOKUP(B528,Elo!$A$2:$C$1048576,MATCH("Current Elo",Elo!$A$1:$D$1,0),FALSE)), "")</f>
        <v/>
      </c>
      <c r="F528" s="79" t="str">
        <f>_xlfn.IFNA(IFERROR(IF(ISBLANK(C528),"",VLOOKUP(C528,Elo!$A$2:$C$1048576,MATCH("Current Elo",Elo!$A$1:$D$1,0),FALSE)), ""), "")</f>
        <v/>
      </c>
      <c r="G528" s="79" t="str">
        <f>_xlfn.IFNA(IF(ISBLANK(B528),"",IF(VLOOKUP(Games!B528,Schedule!$C$2:$G$1048576,MATCH("neutral_site",Schedule!$C$1:$G$1,0),FALSE),0,50)),"")</f>
        <v/>
      </c>
      <c r="H528" s="82"/>
      <c r="I528" s="82"/>
      <c r="J528" s="77" t="str">
        <f>_xlfn.IFNA(IF(ISBLANK(B528), "",ROUND(Calc!O545, 1)), "")</f>
        <v/>
      </c>
      <c r="K528" s="77" t="str">
        <f t="shared" si="66"/>
        <v/>
      </c>
      <c r="L528" s="3" t="e">
        <f t="shared" si="64"/>
        <v>#VALUE!</v>
      </c>
      <c r="M528" s="3" t="e">
        <f t="shared" si="65"/>
        <v>#VALUE!</v>
      </c>
      <c r="N528" s="3" t="str">
        <f t="shared" si="67"/>
        <v/>
      </c>
      <c r="O528" s="3" t="str">
        <f t="shared" si="68"/>
        <v/>
      </c>
      <c r="P528" s="2" t="str">
        <f t="shared" si="69"/>
        <v/>
      </c>
      <c r="Q528" s="2" t="str">
        <f t="shared" si="70"/>
        <v/>
      </c>
      <c r="U528" s="1"/>
      <c r="V528" s="4" t="str">
        <f t="shared" si="71"/>
        <v/>
      </c>
      <c r="Y528" s="117" t="str">
        <f>IF(ISBLANK(W528), "", IF(W528&gt;X528, B528, C528))</f>
        <v/>
      </c>
    </row>
    <row r="529" spans="1:25" x14ac:dyDescent="0.45">
      <c r="A529" s="78">
        <f>Schedule!A546</f>
        <v>0</v>
      </c>
      <c r="B529" s="78" t="str">
        <f>IF(ISBLANK(Schedule!C546), "", Schedule!C546)</f>
        <v/>
      </c>
      <c r="C529" s="78" t="str">
        <f>IF(ISBLANK(Schedule!D546), "", Schedule!D546)</f>
        <v/>
      </c>
      <c r="D529" s="80"/>
      <c r="E529" s="79" t="str">
        <f>_xlfn.IFNA(IF(ISBLANK(B529),"",VLOOKUP(B529,Elo!$A$2:$C$1048576,MATCH("Current Elo",Elo!$A$1:$D$1,0),FALSE)), "")</f>
        <v/>
      </c>
      <c r="F529" s="79" t="str">
        <f>_xlfn.IFNA(IFERROR(IF(ISBLANK(C529),"",VLOOKUP(C529,Elo!$A$2:$C$1048576,MATCH("Current Elo",Elo!$A$1:$D$1,0),FALSE)), ""), "")</f>
        <v/>
      </c>
      <c r="G529" s="79" t="str">
        <f>_xlfn.IFNA(IF(ISBLANK(B529),"",IF(VLOOKUP(Games!B529,Schedule!$C$2:$G$1048576,MATCH("neutral_site",Schedule!$C$1:$G$1,0),FALSE),0,50)),"")</f>
        <v/>
      </c>
      <c r="H529" s="82"/>
      <c r="I529" s="82"/>
      <c r="J529" s="77" t="str">
        <f>_xlfn.IFNA(IF(ISBLANK(B529), "",ROUND(Calc!O546, 1)), "")</f>
        <v/>
      </c>
      <c r="K529" s="77" t="str">
        <f t="shared" si="66"/>
        <v/>
      </c>
      <c r="L529" s="3" t="e">
        <f t="shared" si="64"/>
        <v>#VALUE!</v>
      </c>
      <c r="M529" s="3" t="e">
        <f t="shared" si="65"/>
        <v>#VALUE!</v>
      </c>
      <c r="N529" s="3" t="str">
        <f t="shared" si="67"/>
        <v/>
      </c>
      <c r="O529" s="3" t="str">
        <f t="shared" si="68"/>
        <v/>
      </c>
      <c r="P529" s="2" t="str">
        <f t="shared" si="69"/>
        <v/>
      </c>
      <c r="Q529" s="2" t="str">
        <f t="shared" si="70"/>
        <v/>
      </c>
      <c r="U529" s="1"/>
      <c r="V529" s="4" t="str">
        <f t="shared" si="71"/>
        <v/>
      </c>
      <c r="Y529" s="117" t="str">
        <f>IF(ISBLANK(W529), "", IF(W529&gt;X529, B529, C529))</f>
        <v/>
      </c>
    </row>
    <row r="530" spans="1:25" x14ac:dyDescent="0.45">
      <c r="A530" s="78">
        <f>Schedule!A547</f>
        <v>0</v>
      </c>
      <c r="B530" s="78" t="str">
        <f>IF(ISBLANK(Schedule!C547), "", Schedule!C547)</f>
        <v/>
      </c>
      <c r="C530" s="78" t="str">
        <f>IF(ISBLANK(Schedule!D547), "", Schedule!D547)</f>
        <v/>
      </c>
      <c r="D530" s="80"/>
      <c r="E530" s="79" t="str">
        <f>_xlfn.IFNA(IF(ISBLANK(B530),"",VLOOKUP(B530,Elo!$A$2:$C$1048576,MATCH("Current Elo",Elo!$A$1:$D$1,0),FALSE)), "")</f>
        <v/>
      </c>
      <c r="F530" s="79" t="str">
        <f>_xlfn.IFNA(IFERROR(IF(ISBLANK(C530),"",VLOOKUP(C530,Elo!$A$2:$C$1048576,MATCH("Current Elo",Elo!$A$1:$D$1,0),FALSE)), ""), "")</f>
        <v/>
      </c>
      <c r="G530" s="79" t="str">
        <f>_xlfn.IFNA(IF(ISBLANK(B530),"",IF(VLOOKUP(Games!B530,Schedule!$C$2:$G$1048576,MATCH("neutral_site",Schedule!$C$1:$G$1,0),FALSE),0,50)),"")</f>
        <v/>
      </c>
      <c r="H530" s="82"/>
      <c r="I530" s="82"/>
      <c r="J530" s="77" t="str">
        <f>_xlfn.IFNA(IF(ISBLANK(B530), "",ROUND(Calc!O547, 1)), "")</f>
        <v/>
      </c>
      <c r="K530" s="77" t="str">
        <f t="shared" si="66"/>
        <v/>
      </c>
      <c r="L530" s="3" t="e">
        <f t="shared" si="64"/>
        <v>#VALUE!</v>
      </c>
      <c r="M530" s="3" t="e">
        <f t="shared" si="65"/>
        <v>#VALUE!</v>
      </c>
      <c r="N530" s="3" t="str">
        <f t="shared" si="67"/>
        <v/>
      </c>
      <c r="O530" s="3" t="str">
        <f t="shared" si="68"/>
        <v/>
      </c>
      <c r="P530" s="2" t="str">
        <f t="shared" si="69"/>
        <v/>
      </c>
      <c r="Q530" s="2" t="str">
        <f t="shared" si="70"/>
        <v/>
      </c>
      <c r="U530" s="1"/>
      <c r="V530" s="4" t="str">
        <f t="shared" si="71"/>
        <v/>
      </c>
      <c r="Y530" s="117" t="str">
        <f>IF(ISBLANK(W530), "", IF(W530&gt;X530, B530, C530))</f>
        <v/>
      </c>
    </row>
    <row r="531" spans="1:25" x14ac:dyDescent="0.45">
      <c r="A531" s="78">
        <f>Schedule!A548</f>
        <v>0</v>
      </c>
      <c r="B531" s="78" t="str">
        <f>IF(ISBLANK(Schedule!C548), "", Schedule!C548)</f>
        <v/>
      </c>
      <c r="C531" s="78" t="str">
        <f>IF(ISBLANK(Schedule!D548), "", Schedule!D548)</f>
        <v/>
      </c>
      <c r="D531" s="80"/>
      <c r="E531" s="79" t="str">
        <f>_xlfn.IFNA(IF(ISBLANK(B531),"",VLOOKUP(B531,Elo!$A$2:$C$1048576,MATCH("Current Elo",Elo!$A$1:$D$1,0),FALSE)), "")</f>
        <v/>
      </c>
      <c r="F531" s="79" t="str">
        <f>_xlfn.IFNA(IFERROR(IF(ISBLANK(C531),"",VLOOKUP(C531,Elo!$A$2:$C$1048576,MATCH("Current Elo",Elo!$A$1:$D$1,0),FALSE)), ""), "")</f>
        <v/>
      </c>
      <c r="G531" s="79" t="str">
        <f>_xlfn.IFNA(IF(ISBLANK(B531),"",IF(VLOOKUP(Games!B531,Schedule!$C$2:$G$1048576,MATCH("neutral_site",Schedule!$C$1:$G$1,0),FALSE),0,50)),"")</f>
        <v/>
      </c>
      <c r="H531" s="82"/>
      <c r="I531" s="82"/>
      <c r="J531" s="77">
        <f>_xlfn.IFNA(IF(ISBLANK(B531), "",ROUND(Calc!O548, 1)), "")</f>
        <v>0</v>
      </c>
      <c r="K531" s="77" t="str">
        <f t="shared" si="66"/>
        <v/>
      </c>
      <c r="L531" s="3" t="e">
        <f t="shared" si="64"/>
        <v>#VALUE!</v>
      </c>
      <c r="M531" s="3" t="e">
        <f t="shared" si="65"/>
        <v>#VALUE!</v>
      </c>
      <c r="N531" s="3" t="str">
        <f t="shared" si="67"/>
        <v/>
      </c>
      <c r="O531" s="3" t="str">
        <f t="shared" si="68"/>
        <v/>
      </c>
      <c r="P531" s="2" t="str">
        <f t="shared" si="69"/>
        <v/>
      </c>
      <c r="Q531" s="2" t="str">
        <f t="shared" si="70"/>
        <v/>
      </c>
      <c r="U531" s="1"/>
      <c r="V531" s="4" t="str">
        <f t="shared" si="71"/>
        <v/>
      </c>
      <c r="Y531" s="117" t="str">
        <f>IF(ISBLANK(W531), "", IF(W531&gt;X531, B531, C531))</f>
        <v/>
      </c>
    </row>
    <row r="532" spans="1:25" x14ac:dyDescent="0.45">
      <c r="A532" s="78">
        <f>Schedule!A549</f>
        <v>0</v>
      </c>
      <c r="B532" s="78" t="str">
        <f>IF(ISBLANK(Schedule!C549), "", Schedule!C549)</f>
        <v/>
      </c>
      <c r="C532" s="78" t="str">
        <f>IF(ISBLANK(Schedule!D549), "", Schedule!D549)</f>
        <v/>
      </c>
      <c r="D532" s="80"/>
      <c r="E532" s="79" t="str">
        <f>_xlfn.IFNA(IF(ISBLANK(B532),"",VLOOKUP(B532,Elo!$A$2:$C$1048576,MATCH("Current Elo",Elo!$A$1:$D$1,0),FALSE)), "")</f>
        <v/>
      </c>
      <c r="F532" s="79" t="str">
        <f>_xlfn.IFNA(IFERROR(IF(ISBLANK(C532),"",VLOOKUP(C532,Elo!$A$2:$C$1048576,MATCH("Current Elo",Elo!$A$1:$D$1,0),FALSE)), ""), "")</f>
        <v/>
      </c>
      <c r="G532" s="79" t="str">
        <f>_xlfn.IFNA(IF(ISBLANK(B532),"",IF(VLOOKUP(Games!B532,Schedule!$C$2:$G$1048576,MATCH("neutral_site",Schedule!$C$1:$G$1,0),FALSE),0,50)),"")</f>
        <v/>
      </c>
      <c r="H532" s="82"/>
      <c r="I532" s="82"/>
      <c r="J532" s="77">
        <f>_xlfn.IFNA(IF(ISBLANK(B532), "",ROUND(Calc!O549, 1)), "")</f>
        <v>0</v>
      </c>
      <c r="K532" s="77" t="str">
        <f t="shared" si="66"/>
        <v/>
      </c>
      <c r="L532" s="3" t="e">
        <f t="shared" si="64"/>
        <v>#VALUE!</v>
      </c>
      <c r="M532" s="3" t="e">
        <f t="shared" si="65"/>
        <v>#VALUE!</v>
      </c>
      <c r="N532" s="3" t="str">
        <f t="shared" si="67"/>
        <v/>
      </c>
      <c r="O532" s="3" t="str">
        <f t="shared" si="68"/>
        <v/>
      </c>
      <c r="P532" s="2" t="str">
        <f t="shared" si="69"/>
        <v/>
      </c>
      <c r="Q532" s="2" t="str">
        <f t="shared" si="70"/>
        <v/>
      </c>
      <c r="U532" s="1"/>
      <c r="V532" s="4" t="str">
        <f t="shared" si="71"/>
        <v/>
      </c>
      <c r="Y532" s="117" t="str">
        <f>IF(ISBLANK(W532), "", IF(W532&gt;X532, B532, C532))</f>
        <v/>
      </c>
    </row>
    <row r="533" spans="1:25" x14ac:dyDescent="0.45">
      <c r="A533" s="78">
        <f>Schedule!A550</f>
        <v>0</v>
      </c>
      <c r="B533" s="78" t="str">
        <f>IF(ISBLANK(Schedule!C550), "", Schedule!C550)</f>
        <v/>
      </c>
      <c r="C533" s="78" t="str">
        <f>IF(ISBLANK(Schedule!D550), "", Schedule!D550)</f>
        <v/>
      </c>
      <c r="D533" s="80"/>
      <c r="E533" s="79" t="str">
        <f>_xlfn.IFNA(IF(ISBLANK(B533),"",VLOOKUP(B533,Elo!$A$2:$C$1048576,MATCH("Current Elo",Elo!$A$1:$D$1,0),FALSE)), "")</f>
        <v/>
      </c>
      <c r="F533" s="79" t="str">
        <f>_xlfn.IFNA(IFERROR(IF(ISBLANK(C533),"",VLOOKUP(C533,Elo!$A$2:$C$1048576,MATCH("Current Elo",Elo!$A$1:$D$1,0),FALSE)), ""), "")</f>
        <v/>
      </c>
      <c r="G533" s="79" t="str">
        <f>_xlfn.IFNA(IF(ISBLANK(B533),"",IF(VLOOKUP(Games!B533,Schedule!$C$2:$G$1048576,MATCH("neutral_site",Schedule!$C$1:$G$1,0),FALSE),0,50)),"")</f>
        <v/>
      </c>
      <c r="H533" s="82"/>
      <c r="I533" s="82"/>
      <c r="J533" s="77">
        <f>_xlfn.IFNA(IF(ISBLANK(B533), "",ROUND(Calc!O550, 1)), "")</f>
        <v>0</v>
      </c>
      <c r="K533" s="77" t="str">
        <f t="shared" si="66"/>
        <v/>
      </c>
      <c r="L533" s="3" t="e">
        <f t="shared" si="64"/>
        <v>#VALUE!</v>
      </c>
      <c r="M533" s="3" t="e">
        <f t="shared" si="65"/>
        <v>#VALUE!</v>
      </c>
      <c r="N533" s="3" t="str">
        <f t="shared" si="67"/>
        <v/>
      </c>
      <c r="O533" s="3" t="str">
        <f t="shared" si="68"/>
        <v/>
      </c>
      <c r="P533" s="2" t="str">
        <f t="shared" si="69"/>
        <v/>
      </c>
      <c r="Q533" s="2" t="str">
        <f t="shared" si="70"/>
        <v/>
      </c>
      <c r="U533" s="1"/>
      <c r="V533" s="4" t="str">
        <f t="shared" si="71"/>
        <v/>
      </c>
      <c r="Y533" s="117" t="str">
        <f>IF(ISBLANK(W533), "", IF(W533&gt;X533, B533, C533))</f>
        <v/>
      </c>
    </row>
    <row r="534" spans="1:25" x14ac:dyDescent="0.45">
      <c r="A534" s="78">
        <f>Schedule!A551</f>
        <v>0</v>
      </c>
      <c r="B534" s="78" t="str">
        <f>IF(ISBLANK(Schedule!C551), "", Schedule!C551)</f>
        <v/>
      </c>
      <c r="C534" s="78" t="str">
        <f>IF(ISBLANK(Schedule!D551), "", Schedule!D551)</f>
        <v/>
      </c>
      <c r="D534" s="80"/>
      <c r="E534" s="79" t="str">
        <f>_xlfn.IFNA(IF(ISBLANK(B534),"",VLOOKUP(B534,Elo!$A$2:$C$1048576,MATCH("Current Elo",Elo!$A$1:$D$1,0),FALSE)), "")</f>
        <v/>
      </c>
      <c r="F534" s="79" t="str">
        <f>_xlfn.IFNA(IFERROR(IF(ISBLANK(C534),"",VLOOKUP(C534,Elo!$A$2:$C$1048576,MATCH("Current Elo",Elo!$A$1:$D$1,0),FALSE)), ""), "")</f>
        <v/>
      </c>
      <c r="G534" s="79" t="str">
        <f>_xlfn.IFNA(IF(ISBLANK(B534),"",IF(VLOOKUP(Games!B534,Schedule!$C$2:$G$1048576,MATCH("neutral_site",Schedule!$C$1:$G$1,0),FALSE),0,50)),"")</f>
        <v/>
      </c>
      <c r="H534" s="82"/>
      <c r="I534" s="82"/>
      <c r="J534" s="77">
        <f>_xlfn.IFNA(IF(ISBLANK(B534), "",ROUND(Calc!O551, 1)), "")</f>
        <v>0</v>
      </c>
      <c r="K534" s="77" t="str">
        <f t="shared" si="66"/>
        <v/>
      </c>
      <c r="L534" s="3" t="e">
        <f t="shared" si="64"/>
        <v>#VALUE!</v>
      </c>
      <c r="M534" s="3" t="e">
        <f t="shared" si="65"/>
        <v>#VALUE!</v>
      </c>
      <c r="N534" s="3" t="str">
        <f t="shared" si="67"/>
        <v/>
      </c>
      <c r="O534" s="3" t="str">
        <f t="shared" si="68"/>
        <v/>
      </c>
      <c r="P534" s="2" t="str">
        <f t="shared" si="69"/>
        <v/>
      </c>
      <c r="Q534" s="2" t="str">
        <f t="shared" si="70"/>
        <v/>
      </c>
      <c r="U534" s="1"/>
      <c r="V534" s="4" t="str">
        <f t="shared" si="71"/>
        <v/>
      </c>
      <c r="Y534" s="117" t="str">
        <f>IF(ISBLANK(W534), "", IF(W534&gt;X534, B534, C534))</f>
        <v/>
      </c>
    </row>
    <row r="535" spans="1:25" x14ac:dyDescent="0.45">
      <c r="A535" s="78">
        <f>Schedule!A552</f>
        <v>0</v>
      </c>
      <c r="B535" s="78" t="str">
        <f>IF(ISBLANK(Schedule!C552), "", Schedule!C552)</f>
        <v/>
      </c>
      <c r="C535" s="78" t="str">
        <f>IF(ISBLANK(Schedule!D552), "", Schedule!D552)</f>
        <v/>
      </c>
      <c r="D535" s="80"/>
      <c r="E535" s="79" t="str">
        <f>_xlfn.IFNA(IF(ISBLANK(B535),"",VLOOKUP(B535,Elo!$A$2:$C$1048576,MATCH("Current Elo",Elo!$A$1:$D$1,0),FALSE)), "")</f>
        <v/>
      </c>
      <c r="F535" s="79" t="str">
        <f>_xlfn.IFNA(IFERROR(IF(ISBLANK(C535),"",VLOOKUP(C535,Elo!$A$2:$C$1048576,MATCH("Current Elo",Elo!$A$1:$D$1,0),FALSE)), ""), "")</f>
        <v/>
      </c>
      <c r="G535" s="79" t="str">
        <f>_xlfn.IFNA(IF(ISBLANK(B535),"",IF(VLOOKUP(Games!B535,Schedule!$C$2:$G$1048576,MATCH("neutral_site",Schedule!$C$1:$G$1,0),FALSE),0,50)),"")</f>
        <v/>
      </c>
      <c r="H535" s="82"/>
      <c r="I535" s="82"/>
      <c r="J535" s="77">
        <f>_xlfn.IFNA(IF(ISBLANK(B535), "",ROUND(Calc!O552, 1)), "")</f>
        <v>0</v>
      </c>
      <c r="K535" s="77" t="str">
        <f t="shared" si="66"/>
        <v/>
      </c>
      <c r="L535" s="3" t="e">
        <f t="shared" si="64"/>
        <v>#VALUE!</v>
      </c>
      <c r="M535" s="3" t="e">
        <f t="shared" si="65"/>
        <v>#VALUE!</v>
      </c>
      <c r="N535" s="3" t="str">
        <f t="shared" si="67"/>
        <v/>
      </c>
      <c r="O535" s="3" t="str">
        <f t="shared" si="68"/>
        <v/>
      </c>
      <c r="P535" s="2" t="str">
        <f t="shared" si="69"/>
        <v/>
      </c>
      <c r="Q535" s="2" t="str">
        <f t="shared" si="70"/>
        <v/>
      </c>
      <c r="U535" s="1"/>
      <c r="V535" s="4" t="str">
        <f t="shared" si="71"/>
        <v/>
      </c>
      <c r="Y535" s="117" t="str">
        <f>IF(ISBLANK(W535), "", IF(W535&gt;X535, B535, C535))</f>
        <v/>
      </c>
    </row>
    <row r="536" spans="1:25" x14ac:dyDescent="0.45">
      <c r="A536" s="78">
        <f>Schedule!A553</f>
        <v>0</v>
      </c>
      <c r="B536" s="78" t="str">
        <f>IF(ISBLANK(Schedule!C553), "", Schedule!C553)</f>
        <v/>
      </c>
      <c r="C536" s="78" t="str">
        <f>IF(ISBLANK(Schedule!D553), "", Schedule!D553)</f>
        <v/>
      </c>
      <c r="D536" s="80"/>
      <c r="E536" s="79" t="str">
        <f>_xlfn.IFNA(IF(ISBLANK(B536),"",VLOOKUP(B536,Elo!$A$2:$C$1048576,MATCH("Current Elo",Elo!$A$1:$D$1,0),FALSE)), "")</f>
        <v/>
      </c>
      <c r="F536" s="79" t="str">
        <f>_xlfn.IFNA(IFERROR(IF(ISBLANK(C536),"",VLOOKUP(C536,Elo!$A$2:$C$1048576,MATCH("Current Elo",Elo!$A$1:$D$1,0),FALSE)), ""), "")</f>
        <v/>
      </c>
      <c r="G536" s="79" t="str">
        <f>_xlfn.IFNA(IF(ISBLANK(B536),"",IF(VLOOKUP(Games!B536,Schedule!$C$2:$G$1048576,MATCH("neutral_site",Schedule!$C$1:$G$1,0),FALSE),0,50)),"")</f>
        <v/>
      </c>
      <c r="H536" s="82"/>
      <c r="I536" s="82"/>
      <c r="J536" s="77">
        <f>_xlfn.IFNA(IF(ISBLANK(B536), "",ROUND(Calc!O553, 1)), "")</f>
        <v>0</v>
      </c>
      <c r="K536" s="77" t="str">
        <f t="shared" si="66"/>
        <v/>
      </c>
      <c r="L536" s="3" t="e">
        <f t="shared" si="64"/>
        <v>#VALUE!</v>
      </c>
      <c r="M536" s="3" t="e">
        <f t="shared" si="65"/>
        <v>#VALUE!</v>
      </c>
      <c r="N536" s="3" t="str">
        <f t="shared" si="67"/>
        <v/>
      </c>
      <c r="O536" s="3" t="str">
        <f t="shared" si="68"/>
        <v/>
      </c>
      <c r="P536" s="2" t="str">
        <f t="shared" si="69"/>
        <v/>
      </c>
      <c r="Q536" s="2" t="str">
        <f t="shared" si="70"/>
        <v/>
      </c>
      <c r="U536" s="1"/>
      <c r="V536" s="4" t="str">
        <f t="shared" si="71"/>
        <v/>
      </c>
      <c r="Y536" s="117" t="str">
        <f>IF(ISBLANK(W536), "", IF(W536&gt;X536, B536, C536))</f>
        <v/>
      </c>
    </row>
    <row r="537" spans="1:25" x14ac:dyDescent="0.45">
      <c r="A537" s="78">
        <f>Schedule!A554</f>
        <v>0</v>
      </c>
      <c r="B537" s="78" t="str">
        <f>IF(ISBLANK(Schedule!C554), "", Schedule!C554)</f>
        <v/>
      </c>
      <c r="C537" s="78" t="str">
        <f>IF(ISBLANK(Schedule!D554), "", Schedule!D554)</f>
        <v/>
      </c>
      <c r="D537" s="80"/>
      <c r="E537" s="79" t="str">
        <f>_xlfn.IFNA(IF(ISBLANK(B537),"",VLOOKUP(B537,Elo!$A$2:$C$1048576,MATCH("Current Elo",Elo!$A$1:$D$1,0),FALSE)), "")</f>
        <v/>
      </c>
      <c r="F537" s="79" t="str">
        <f>_xlfn.IFNA(IFERROR(IF(ISBLANK(C537),"",VLOOKUP(C537,Elo!$A$2:$C$1048576,MATCH("Current Elo",Elo!$A$1:$D$1,0),FALSE)), ""), "")</f>
        <v/>
      </c>
      <c r="G537" s="79" t="str">
        <f>_xlfn.IFNA(IF(ISBLANK(B537),"",IF(VLOOKUP(Games!B537,Schedule!$C$2:$G$1048576,MATCH("neutral_site",Schedule!$C$1:$G$1,0),FALSE),0,50)),"")</f>
        <v/>
      </c>
      <c r="H537" s="82"/>
      <c r="I537" s="82"/>
      <c r="J537" s="77">
        <f>_xlfn.IFNA(IF(ISBLANK(B537), "",ROUND(Calc!O554, 1)), "")</f>
        <v>0</v>
      </c>
      <c r="K537" s="77" t="str">
        <f t="shared" si="66"/>
        <v/>
      </c>
      <c r="L537" s="3" t="e">
        <f t="shared" si="64"/>
        <v>#VALUE!</v>
      </c>
      <c r="M537" s="3" t="e">
        <f t="shared" si="65"/>
        <v>#VALUE!</v>
      </c>
      <c r="N537" s="3" t="str">
        <f t="shared" si="67"/>
        <v/>
      </c>
      <c r="O537" s="3" t="str">
        <f t="shared" si="68"/>
        <v/>
      </c>
      <c r="P537" s="2" t="str">
        <f t="shared" si="69"/>
        <v/>
      </c>
      <c r="Q537" s="2" t="str">
        <f t="shared" si="70"/>
        <v/>
      </c>
      <c r="U537" s="1"/>
      <c r="V537" s="4" t="str">
        <f t="shared" si="71"/>
        <v/>
      </c>
      <c r="Y537" s="117" t="str">
        <f>IF(ISBLANK(W537), "", IF(W537&gt;X537, B537, C537))</f>
        <v/>
      </c>
    </row>
    <row r="538" spans="1:25" x14ac:dyDescent="0.45">
      <c r="A538" s="78">
        <f>Schedule!A555</f>
        <v>0</v>
      </c>
      <c r="B538" s="78" t="str">
        <f>IF(ISBLANK(Schedule!C555), "", Schedule!C555)</f>
        <v/>
      </c>
      <c r="C538" s="78" t="str">
        <f>IF(ISBLANK(Schedule!D555), "", Schedule!D555)</f>
        <v/>
      </c>
      <c r="D538" s="80"/>
      <c r="E538" s="79" t="str">
        <f>_xlfn.IFNA(IF(ISBLANK(B538),"",VLOOKUP(B538,Elo!$A$2:$C$1048576,MATCH("Current Elo",Elo!$A$1:$D$1,0),FALSE)), "")</f>
        <v/>
      </c>
      <c r="F538" s="79" t="str">
        <f>_xlfn.IFNA(IFERROR(IF(ISBLANK(C538),"",VLOOKUP(C538,Elo!$A$2:$C$1048576,MATCH("Current Elo",Elo!$A$1:$D$1,0),FALSE)), ""), "")</f>
        <v/>
      </c>
      <c r="G538" s="79" t="str">
        <f>_xlfn.IFNA(IF(ISBLANK(B538),"",IF(VLOOKUP(Games!B538,Schedule!$C$2:$G$1048576,MATCH("neutral_site",Schedule!$C$1:$G$1,0),FALSE),0,50)),"")</f>
        <v/>
      </c>
      <c r="H538" s="82"/>
      <c r="I538" s="82"/>
      <c r="J538" s="77">
        <f>_xlfn.IFNA(IF(ISBLANK(B538), "",ROUND(Calc!O555, 1)), "")</f>
        <v>0</v>
      </c>
      <c r="K538" s="77" t="str">
        <f t="shared" si="66"/>
        <v/>
      </c>
      <c r="L538" s="3" t="e">
        <f t="shared" si="64"/>
        <v>#VALUE!</v>
      </c>
      <c r="M538" s="3" t="e">
        <f t="shared" si="65"/>
        <v>#VALUE!</v>
      </c>
      <c r="N538" s="3" t="str">
        <f t="shared" si="67"/>
        <v/>
      </c>
      <c r="O538" s="3" t="str">
        <f t="shared" si="68"/>
        <v/>
      </c>
      <c r="P538" s="2" t="str">
        <f t="shared" si="69"/>
        <v/>
      </c>
      <c r="Q538" s="2" t="str">
        <f t="shared" si="70"/>
        <v/>
      </c>
      <c r="U538" s="1"/>
      <c r="V538" s="4" t="str">
        <f t="shared" si="71"/>
        <v/>
      </c>
      <c r="Y538" s="117" t="str">
        <f>IF(ISBLANK(W538), "", IF(W538&gt;X538, B538, C538))</f>
        <v/>
      </c>
    </row>
    <row r="539" spans="1:25" x14ac:dyDescent="0.45">
      <c r="A539" s="78">
        <f>Schedule!A556</f>
        <v>0</v>
      </c>
      <c r="B539" s="78" t="str">
        <f>IF(ISBLANK(Schedule!C556), "", Schedule!C556)</f>
        <v/>
      </c>
      <c r="C539" s="78" t="str">
        <f>IF(ISBLANK(Schedule!D556), "", Schedule!D556)</f>
        <v/>
      </c>
      <c r="D539" s="80"/>
      <c r="E539" s="79" t="str">
        <f>_xlfn.IFNA(IF(ISBLANK(B539),"",VLOOKUP(B539,Elo!$A$2:$C$1048576,MATCH("Current Elo",Elo!$A$1:$D$1,0),FALSE)), "")</f>
        <v/>
      </c>
      <c r="F539" s="79" t="str">
        <f>_xlfn.IFNA(IFERROR(IF(ISBLANK(C539),"",VLOOKUP(C539,Elo!$A$2:$C$1048576,MATCH("Current Elo",Elo!$A$1:$D$1,0),FALSE)), ""), "")</f>
        <v/>
      </c>
      <c r="G539" s="79" t="str">
        <f>_xlfn.IFNA(IF(ISBLANK(B539),"",IF(VLOOKUP(Games!B539,Schedule!$C$2:$G$1048576,MATCH("neutral_site",Schedule!$C$1:$G$1,0),FALSE),0,50)),"")</f>
        <v/>
      </c>
      <c r="H539" s="82"/>
      <c r="I539" s="82"/>
      <c r="J539" s="77">
        <f>_xlfn.IFNA(IF(ISBLANK(B539), "",ROUND(Calc!O556, 1)), "")</f>
        <v>0</v>
      </c>
      <c r="K539" s="77" t="str">
        <f t="shared" si="66"/>
        <v/>
      </c>
      <c r="L539" s="3" t="e">
        <f t="shared" si="64"/>
        <v>#VALUE!</v>
      </c>
      <c r="M539" s="3" t="e">
        <f t="shared" si="65"/>
        <v>#VALUE!</v>
      </c>
      <c r="N539" s="3" t="str">
        <f t="shared" si="67"/>
        <v/>
      </c>
      <c r="O539" s="3" t="str">
        <f t="shared" si="68"/>
        <v/>
      </c>
      <c r="P539" s="2" t="str">
        <f t="shared" si="69"/>
        <v/>
      </c>
      <c r="Q539" s="2" t="str">
        <f t="shared" si="70"/>
        <v/>
      </c>
      <c r="U539" s="1"/>
      <c r="V539" s="4" t="str">
        <f t="shared" si="71"/>
        <v/>
      </c>
      <c r="Y539" s="117" t="str">
        <f>IF(ISBLANK(W539), "", IF(W539&gt;X539, B539, C539))</f>
        <v/>
      </c>
    </row>
    <row r="540" spans="1:25" x14ac:dyDescent="0.45">
      <c r="A540" s="78">
        <f>Schedule!A557</f>
        <v>0</v>
      </c>
      <c r="B540" s="78" t="str">
        <f>IF(ISBLANK(Schedule!C557), "", Schedule!C557)</f>
        <v/>
      </c>
      <c r="C540" s="78" t="str">
        <f>IF(ISBLANK(Schedule!D557), "", Schedule!D557)</f>
        <v/>
      </c>
      <c r="D540" s="80"/>
      <c r="E540" s="79" t="str">
        <f>_xlfn.IFNA(IF(ISBLANK(B540),"",VLOOKUP(B540,Elo!$A$2:$C$1048576,MATCH("Current Elo",Elo!$A$1:$D$1,0),FALSE)), "")</f>
        <v/>
      </c>
      <c r="F540" s="79" t="str">
        <f>_xlfn.IFNA(IFERROR(IF(ISBLANK(C540),"",VLOOKUP(C540,Elo!$A$2:$C$1048576,MATCH("Current Elo",Elo!$A$1:$D$1,0),FALSE)), ""), "")</f>
        <v/>
      </c>
      <c r="G540" s="79" t="str">
        <f>_xlfn.IFNA(IF(ISBLANK(B540),"",IF(VLOOKUP(Games!B540,Schedule!$C$2:$G$1048576,MATCH("neutral_site",Schedule!$C$1:$G$1,0),FALSE),0,50)),"")</f>
        <v/>
      </c>
      <c r="H540" s="82"/>
      <c r="I540" s="82"/>
      <c r="J540" s="77">
        <f>_xlfn.IFNA(IF(ISBLANK(B540), "",ROUND(Calc!O557, 1)), "")</f>
        <v>0</v>
      </c>
      <c r="K540" s="77" t="str">
        <f t="shared" si="66"/>
        <v/>
      </c>
      <c r="L540" s="3" t="e">
        <f t="shared" si="64"/>
        <v>#VALUE!</v>
      </c>
      <c r="M540" s="3" t="e">
        <f t="shared" si="65"/>
        <v>#VALUE!</v>
      </c>
      <c r="N540" s="3" t="str">
        <f t="shared" si="67"/>
        <v/>
      </c>
      <c r="O540" s="3" t="str">
        <f t="shared" si="68"/>
        <v/>
      </c>
      <c r="P540" s="2" t="str">
        <f t="shared" si="69"/>
        <v/>
      </c>
      <c r="Q540" s="2" t="str">
        <f t="shared" si="70"/>
        <v/>
      </c>
      <c r="U540" s="1"/>
      <c r="V540" s="4" t="str">
        <f t="shared" si="71"/>
        <v/>
      </c>
      <c r="Y540" s="117" t="str">
        <f>IF(ISBLANK(W540), "", IF(W540&gt;X540, B540, C540))</f>
        <v/>
      </c>
    </row>
    <row r="541" spans="1:25" x14ac:dyDescent="0.45">
      <c r="A541" s="78">
        <f>Schedule!A558</f>
        <v>0</v>
      </c>
      <c r="B541" s="78" t="str">
        <f>IF(ISBLANK(Schedule!C558), "", Schedule!C558)</f>
        <v/>
      </c>
      <c r="C541" s="78" t="str">
        <f>IF(ISBLANK(Schedule!D558), "", Schedule!D558)</f>
        <v/>
      </c>
      <c r="D541" s="80"/>
      <c r="E541" s="79" t="str">
        <f>_xlfn.IFNA(IF(ISBLANK(B541),"",VLOOKUP(B541,Elo!$A$2:$C$1048576,MATCH("Current Elo",Elo!$A$1:$D$1,0),FALSE)), "")</f>
        <v/>
      </c>
      <c r="F541" s="79" t="str">
        <f>_xlfn.IFNA(IFERROR(IF(ISBLANK(C541),"",VLOOKUP(C541,Elo!$A$2:$C$1048576,MATCH("Current Elo",Elo!$A$1:$D$1,0),FALSE)), ""), "")</f>
        <v/>
      </c>
      <c r="G541" s="79" t="str">
        <f>_xlfn.IFNA(IF(ISBLANK(B541),"",IF(VLOOKUP(Games!B541,Schedule!$C$2:$G$1048576,MATCH("neutral_site",Schedule!$C$1:$G$1,0),FALSE),0,50)),"")</f>
        <v/>
      </c>
      <c r="H541" s="82"/>
      <c r="I541" s="82"/>
      <c r="J541" s="77">
        <f>_xlfn.IFNA(IF(ISBLANK(B541), "",ROUND(Calc!O558, 1)), "")</f>
        <v>0</v>
      </c>
      <c r="K541" s="77" t="str">
        <f t="shared" si="66"/>
        <v/>
      </c>
      <c r="L541" s="3" t="e">
        <f t="shared" si="64"/>
        <v>#VALUE!</v>
      </c>
      <c r="M541" s="3" t="e">
        <f t="shared" si="65"/>
        <v>#VALUE!</v>
      </c>
      <c r="N541" s="3" t="str">
        <f t="shared" si="67"/>
        <v/>
      </c>
      <c r="O541" s="3" t="str">
        <f t="shared" si="68"/>
        <v/>
      </c>
      <c r="P541" s="2" t="str">
        <f t="shared" si="69"/>
        <v/>
      </c>
      <c r="Q541" s="2" t="str">
        <f t="shared" si="70"/>
        <v/>
      </c>
      <c r="U541" s="1"/>
      <c r="V541" s="4" t="str">
        <f t="shared" si="71"/>
        <v/>
      </c>
      <c r="Y541" s="117" t="str">
        <f>IF(ISBLANK(W541), "", IF(W541&gt;X541, B541, C541))</f>
        <v/>
      </c>
    </row>
    <row r="542" spans="1:25" x14ac:dyDescent="0.45">
      <c r="A542" s="78">
        <f>Schedule!A559</f>
        <v>0</v>
      </c>
      <c r="B542" s="78" t="str">
        <f>IF(ISBLANK(Schedule!C559), "", Schedule!C559)</f>
        <v/>
      </c>
      <c r="C542" s="78" t="str">
        <f>IF(ISBLANK(Schedule!D559), "", Schedule!D559)</f>
        <v/>
      </c>
      <c r="D542" s="80"/>
      <c r="E542" s="79" t="str">
        <f>_xlfn.IFNA(IF(ISBLANK(B542),"",VLOOKUP(B542,Elo!$A$2:$C$1048576,MATCH("Current Elo",Elo!$A$1:$D$1,0),FALSE)), "")</f>
        <v/>
      </c>
      <c r="F542" s="79" t="str">
        <f>_xlfn.IFNA(IFERROR(IF(ISBLANK(C542),"",VLOOKUP(C542,Elo!$A$2:$C$1048576,MATCH("Current Elo",Elo!$A$1:$D$1,0),FALSE)), ""), "")</f>
        <v/>
      </c>
      <c r="G542" s="79" t="str">
        <f>_xlfn.IFNA(IF(ISBLANK(B542),"",IF(VLOOKUP(Games!B542,Schedule!$C$2:$G$1048576,MATCH("neutral_site",Schedule!$C$1:$G$1,0),FALSE),0,50)),"")</f>
        <v/>
      </c>
      <c r="H542" s="82"/>
      <c r="I542" s="82"/>
      <c r="J542" s="77">
        <f>_xlfn.IFNA(IF(ISBLANK(B542), "",ROUND(Calc!O559, 1)), "")</f>
        <v>0</v>
      </c>
      <c r="K542" s="77" t="str">
        <f t="shared" si="66"/>
        <v/>
      </c>
      <c r="L542" s="3" t="e">
        <f t="shared" si="64"/>
        <v>#VALUE!</v>
      </c>
      <c r="M542" s="3" t="e">
        <f t="shared" si="65"/>
        <v>#VALUE!</v>
      </c>
      <c r="N542" s="3" t="str">
        <f t="shared" si="67"/>
        <v/>
      </c>
      <c r="O542" s="3" t="str">
        <f t="shared" si="68"/>
        <v/>
      </c>
      <c r="P542" s="2" t="str">
        <f t="shared" si="69"/>
        <v/>
      </c>
      <c r="Q542" s="2" t="str">
        <f t="shared" si="70"/>
        <v/>
      </c>
      <c r="U542" s="1"/>
      <c r="V542" s="4" t="str">
        <f t="shared" si="71"/>
        <v/>
      </c>
      <c r="Y542" s="117" t="str">
        <f>IF(ISBLANK(W542), "", IF(W542&gt;X542, B542, C542))</f>
        <v/>
      </c>
    </row>
    <row r="543" spans="1:25" x14ac:dyDescent="0.45">
      <c r="A543" s="78">
        <f>Schedule!A560</f>
        <v>0</v>
      </c>
      <c r="B543" s="78" t="str">
        <f>IF(ISBLANK(Schedule!C560), "", Schedule!C560)</f>
        <v/>
      </c>
      <c r="C543" s="78" t="str">
        <f>IF(ISBLANK(Schedule!D560), "", Schedule!D560)</f>
        <v/>
      </c>
      <c r="D543" s="80"/>
      <c r="E543" s="79" t="str">
        <f>_xlfn.IFNA(IF(ISBLANK(B543),"",VLOOKUP(B543,Elo!$A$2:$C$1048576,MATCH("Current Elo",Elo!$A$1:$D$1,0),FALSE)), "")</f>
        <v/>
      </c>
      <c r="F543" s="79" t="str">
        <f>_xlfn.IFNA(IFERROR(IF(ISBLANK(C543),"",VLOOKUP(C543,Elo!$A$2:$C$1048576,MATCH("Current Elo",Elo!$A$1:$D$1,0),FALSE)), ""), "")</f>
        <v/>
      </c>
      <c r="G543" s="79" t="str">
        <f>_xlfn.IFNA(IF(ISBLANK(B543),"",IF(VLOOKUP(Games!B543,Schedule!$C$2:$G$1048576,MATCH("neutral_site",Schedule!$C$1:$G$1,0),FALSE),0,50)),"")</f>
        <v/>
      </c>
      <c r="H543" s="82"/>
      <c r="I543" s="82"/>
      <c r="J543" s="77">
        <f>_xlfn.IFNA(IF(ISBLANK(B543), "",ROUND(Calc!O560, 1)), "")</f>
        <v>0</v>
      </c>
      <c r="K543" s="77" t="str">
        <f t="shared" si="66"/>
        <v/>
      </c>
      <c r="L543" s="3" t="e">
        <f t="shared" si="64"/>
        <v>#VALUE!</v>
      </c>
      <c r="M543" s="3" t="e">
        <f t="shared" si="65"/>
        <v>#VALUE!</v>
      </c>
      <c r="N543" s="3" t="str">
        <f t="shared" si="67"/>
        <v/>
      </c>
      <c r="O543" s="3" t="str">
        <f t="shared" si="68"/>
        <v/>
      </c>
      <c r="P543" s="2" t="str">
        <f t="shared" si="69"/>
        <v/>
      </c>
      <c r="Q543" s="2" t="str">
        <f t="shared" si="70"/>
        <v/>
      </c>
      <c r="U543" s="1"/>
      <c r="V543" s="4" t="str">
        <f t="shared" si="71"/>
        <v/>
      </c>
      <c r="Y543" s="117" t="str">
        <f>IF(ISBLANK(W543), "", IF(W543&gt;X543, B543, C543))</f>
        <v/>
      </c>
    </row>
    <row r="544" spans="1:25" x14ac:dyDescent="0.45">
      <c r="A544" s="78">
        <f>Schedule!A561</f>
        <v>0</v>
      </c>
      <c r="B544" s="78" t="str">
        <f>IF(ISBLANK(Schedule!C561), "", Schedule!C561)</f>
        <v/>
      </c>
      <c r="C544" s="78" t="str">
        <f>IF(ISBLANK(Schedule!D561), "", Schedule!D561)</f>
        <v/>
      </c>
      <c r="D544" s="80"/>
      <c r="E544" s="79" t="str">
        <f>_xlfn.IFNA(IF(ISBLANK(B544),"",VLOOKUP(B544,Elo!$A$2:$C$1048576,MATCH("Current Elo",Elo!$A$1:$D$1,0),FALSE)), "")</f>
        <v/>
      </c>
      <c r="F544" s="79" t="str">
        <f>_xlfn.IFNA(IFERROR(IF(ISBLANK(C544),"",VLOOKUP(C544,Elo!$A$2:$C$1048576,MATCH("Current Elo",Elo!$A$1:$D$1,0),FALSE)), ""), "")</f>
        <v/>
      </c>
      <c r="G544" s="79" t="str">
        <f>_xlfn.IFNA(IF(ISBLANK(B544),"",IF(VLOOKUP(Games!B544,Schedule!$C$2:$G$1048576,MATCH("neutral_site",Schedule!$C$1:$G$1,0),FALSE),0,50)),"")</f>
        <v/>
      </c>
      <c r="H544" s="82"/>
      <c r="I544" s="82"/>
      <c r="J544" s="77">
        <f>_xlfn.IFNA(IF(ISBLANK(B544), "",ROUND(Calc!O561, 1)), "")</f>
        <v>0</v>
      </c>
      <c r="K544" s="77" t="str">
        <f t="shared" si="66"/>
        <v/>
      </c>
      <c r="L544" s="3" t="e">
        <f t="shared" si="64"/>
        <v>#VALUE!</v>
      </c>
      <c r="M544" s="3" t="e">
        <f t="shared" si="65"/>
        <v>#VALUE!</v>
      </c>
      <c r="N544" s="3" t="str">
        <f t="shared" si="67"/>
        <v/>
      </c>
      <c r="O544" s="3" t="str">
        <f t="shared" si="68"/>
        <v/>
      </c>
      <c r="P544" s="2" t="str">
        <f t="shared" si="69"/>
        <v/>
      </c>
      <c r="Q544" s="2" t="str">
        <f t="shared" si="70"/>
        <v/>
      </c>
      <c r="U544" s="1"/>
      <c r="V544" s="4" t="str">
        <f t="shared" si="71"/>
        <v/>
      </c>
      <c r="Y544" s="117" t="str">
        <f>IF(ISBLANK(W544), "", IF(W544&gt;X544, B544, C544))</f>
        <v/>
      </c>
    </row>
    <row r="545" spans="1:25" x14ac:dyDescent="0.45">
      <c r="A545" s="78">
        <f>Schedule!A562</f>
        <v>0</v>
      </c>
      <c r="B545" s="78" t="str">
        <f>IF(ISBLANK(Schedule!C562), "", Schedule!C562)</f>
        <v/>
      </c>
      <c r="C545" s="78" t="str">
        <f>IF(ISBLANK(Schedule!D562), "", Schedule!D562)</f>
        <v/>
      </c>
      <c r="D545" s="80"/>
      <c r="E545" s="79" t="str">
        <f>_xlfn.IFNA(IF(ISBLANK(B545),"",VLOOKUP(B545,Elo!$A$2:$C$1048576,MATCH("Current Elo",Elo!$A$1:$D$1,0),FALSE)), "")</f>
        <v/>
      </c>
      <c r="F545" s="79" t="str">
        <f>_xlfn.IFNA(IFERROR(IF(ISBLANK(C545),"",VLOOKUP(C545,Elo!$A$2:$C$1048576,MATCH("Current Elo",Elo!$A$1:$D$1,0),FALSE)), ""), "")</f>
        <v/>
      </c>
      <c r="G545" s="79" t="str">
        <f>_xlfn.IFNA(IF(ISBLANK(B545),"",IF(VLOOKUP(Games!B545,Schedule!$C$2:$G$1048576,MATCH("neutral_site",Schedule!$C$1:$G$1,0),FALSE),0,50)),"")</f>
        <v/>
      </c>
      <c r="H545" s="82"/>
      <c r="I545" s="82"/>
      <c r="J545" s="77">
        <f>_xlfn.IFNA(IF(ISBLANK(B545), "",ROUND(Calc!O562, 1)), "")</f>
        <v>0</v>
      </c>
      <c r="K545" s="77" t="str">
        <f t="shared" si="66"/>
        <v/>
      </c>
      <c r="L545" s="3" t="e">
        <f t="shared" si="64"/>
        <v>#VALUE!</v>
      </c>
      <c r="M545" s="3" t="e">
        <f t="shared" si="65"/>
        <v>#VALUE!</v>
      </c>
      <c r="N545" s="3" t="str">
        <f t="shared" si="67"/>
        <v/>
      </c>
      <c r="O545" s="3" t="str">
        <f t="shared" si="68"/>
        <v/>
      </c>
      <c r="P545" s="2" t="str">
        <f t="shared" si="69"/>
        <v/>
      </c>
      <c r="Q545" s="2" t="str">
        <f t="shared" si="70"/>
        <v/>
      </c>
      <c r="U545" s="1"/>
      <c r="V545" s="4" t="str">
        <f t="shared" si="71"/>
        <v/>
      </c>
      <c r="Y545" s="117" t="str">
        <f>IF(ISBLANK(W545), "", IF(W545&gt;X545, B545, C545))</f>
        <v/>
      </c>
    </row>
    <row r="546" spans="1:25" x14ac:dyDescent="0.45">
      <c r="A546" s="78">
        <f>Schedule!A563</f>
        <v>0</v>
      </c>
      <c r="B546" s="78" t="str">
        <f>IF(ISBLANK(Schedule!C563), "", Schedule!C563)</f>
        <v/>
      </c>
      <c r="C546" s="78" t="str">
        <f>IF(ISBLANK(Schedule!D563), "", Schedule!D563)</f>
        <v/>
      </c>
      <c r="D546" s="80"/>
      <c r="E546" s="79" t="str">
        <f>_xlfn.IFNA(IF(ISBLANK(B546),"",VLOOKUP(B546,Elo!$A$2:$C$1048576,MATCH("Current Elo",Elo!$A$1:$D$1,0),FALSE)), "")</f>
        <v/>
      </c>
      <c r="F546" s="79" t="str">
        <f>_xlfn.IFNA(IFERROR(IF(ISBLANK(C546),"",VLOOKUP(C546,Elo!$A$2:$C$1048576,MATCH("Current Elo",Elo!$A$1:$D$1,0),FALSE)), ""), "")</f>
        <v/>
      </c>
      <c r="G546" s="79" t="str">
        <f>_xlfn.IFNA(IF(ISBLANK(B546),"",IF(VLOOKUP(Games!B546,Schedule!$C$2:$G$1048576,MATCH("neutral_site",Schedule!$C$1:$G$1,0),FALSE),0,50)),"")</f>
        <v/>
      </c>
      <c r="H546" s="82"/>
      <c r="I546" s="82"/>
      <c r="J546" s="77">
        <f>_xlfn.IFNA(IF(ISBLANK(B546), "",ROUND(Calc!O563, 1)), "")</f>
        <v>0</v>
      </c>
      <c r="K546" s="77" t="str">
        <f t="shared" si="66"/>
        <v/>
      </c>
      <c r="L546" s="3" t="e">
        <f t="shared" si="64"/>
        <v>#VALUE!</v>
      </c>
      <c r="M546" s="3" t="e">
        <f t="shared" si="65"/>
        <v>#VALUE!</v>
      </c>
      <c r="N546" s="3" t="str">
        <f t="shared" si="67"/>
        <v/>
      </c>
      <c r="O546" s="3" t="str">
        <f t="shared" si="68"/>
        <v/>
      </c>
      <c r="P546" s="2" t="str">
        <f t="shared" si="69"/>
        <v/>
      </c>
      <c r="Q546" s="2" t="str">
        <f t="shared" si="70"/>
        <v/>
      </c>
      <c r="U546" s="1"/>
      <c r="V546" s="4" t="str">
        <f t="shared" si="71"/>
        <v/>
      </c>
      <c r="Y546" s="117" t="str">
        <f>IF(ISBLANK(W546), "", IF(W546&gt;X546, B546, C546))</f>
        <v/>
      </c>
    </row>
    <row r="547" spans="1:25" x14ac:dyDescent="0.45">
      <c r="A547" s="78">
        <f>Schedule!A564</f>
        <v>0</v>
      </c>
      <c r="B547" s="78" t="str">
        <f>IF(ISBLANK(Schedule!C564), "", Schedule!C564)</f>
        <v/>
      </c>
      <c r="C547" s="78" t="str">
        <f>IF(ISBLANK(Schedule!D564), "", Schedule!D564)</f>
        <v/>
      </c>
      <c r="D547" s="80"/>
      <c r="E547" s="79" t="str">
        <f>_xlfn.IFNA(IF(ISBLANK(B547),"",VLOOKUP(B547,Elo!$A$2:$C$1048576,MATCH("Current Elo",Elo!$A$1:$D$1,0),FALSE)), "")</f>
        <v/>
      </c>
      <c r="F547" s="79" t="str">
        <f>_xlfn.IFNA(IFERROR(IF(ISBLANK(C547),"",VLOOKUP(C547,Elo!$A$2:$C$1048576,MATCH("Current Elo",Elo!$A$1:$D$1,0),FALSE)), ""), "")</f>
        <v/>
      </c>
      <c r="G547" s="79" t="str">
        <f>_xlfn.IFNA(IF(ISBLANK(B547),"",IF(VLOOKUP(Games!B547,Schedule!$C$2:$G$1048576,MATCH("neutral_site",Schedule!$C$1:$G$1,0),FALSE),0,50)),"")</f>
        <v/>
      </c>
      <c r="H547" s="82"/>
      <c r="I547" s="82"/>
      <c r="J547" s="77">
        <f>_xlfn.IFNA(IF(ISBLANK(B547), "",ROUND(Calc!O564, 1)), "")</f>
        <v>0</v>
      </c>
      <c r="K547" s="77" t="str">
        <f t="shared" si="66"/>
        <v/>
      </c>
      <c r="L547" s="3" t="e">
        <f t="shared" si="64"/>
        <v>#VALUE!</v>
      </c>
      <c r="M547" s="3" t="e">
        <f t="shared" si="65"/>
        <v>#VALUE!</v>
      </c>
      <c r="N547" s="3" t="str">
        <f t="shared" si="67"/>
        <v/>
      </c>
      <c r="O547" s="3" t="str">
        <f t="shared" si="68"/>
        <v/>
      </c>
      <c r="P547" s="2" t="str">
        <f t="shared" si="69"/>
        <v/>
      </c>
      <c r="Q547" s="2" t="str">
        <f t="shared" si="70"/>
        <v/>
      </c>
      <c r="U547" s="1"/>
      <c r="V547" s="4" t="str">
        <f t="shared" si="71"/>
        <v/>
      </c>
      <c r="Y547" s="117" t="str">
        <f>IF(ISBLANK(W547), "", IF(W547&gt;X547, B547, C547))</f>
        <v/>
      </c>
    </row>
    <row r="548" spans="1:25" x14ac:dyDescent="0.45">
      <c r="A548" s="78">
        <f>Schedule!A565</f>
        <v>0</v>
      </c>
      <c r="B548" s="78" t="str">
        <f>IF(ISBLANK(Schedule!C565), "", Schedule!C565)</f>
        <v/>
      </c>
      <c r="C548" s="78" t="str">
        <f>IF(ISBLANK(Schedule!D565), "", Schedule!D565)</f>
        <v/>
      </c>
      <c r="D548" s="80"/>
      <c r="E548" s="79" t="str">
        <f>_xlfn.IFNA(IF(ISBLANK(B548),"",VLOOKUP(B548,Elo!$A$2:$C$1048576,MATCH("Current Elo",Elo!$A$1:$D$1,0),FALSE)), "")</f>
        <v/>
      </c>
      <c r="F548" s="79" t="str">
        <f>_xlfn.IFNA(IFERROR(IF(ISBLANK(C548),"",VLOOKUP(C548,Elo!$A$2:$C$1048576,MATCH("Current Elo",Elo!$A$1:$D$1,0),FALSE)), ""), "")</f>
        <v/>
      </c>
      <c r="G548" s="79" t="str">
        <f>_xlfn.IFNA(IF(ISBLANK(B548),"",IF(VLOOKUP(Games!B548,Schedule!$C$2:$G$1048576,MATCH("neutral_site",Schedule!$C$1:$G$1,0),FALSE),0,50)),"")</f>
        <v/>
      </c>
      <c r="H548" s="82"/>
      <c r="I548" s="82"/>
      <c r="J548" s="77">
        <f>_xlfn.IFNA(IF(ISBLANK(B548), "",ROUND(Calc!O565, 1)), "")</f>
        <v>0</v>
      </c>
      <c r="K548" s="77" t="str">
        <f t="shared" si="66"/>
        <v/>
      </c>
      <c r="L548" s="3" t="e">
        <f t="shared" si="64"/>
        <v>#VALUE!</v>
      </c>
      <c r="M548" s="3" t="e">
        <f t="shared" si="65"/>
        <v>#VALUE!</v>
      </c>
      <c r="N548" s="3" t="str">
        <f t="shared" si="67"/>
        <v/>
      </c>
      <c r="O548" s="3" t="str">
        <f t="shared" si="68"/>
        <v/>
      </c>
      <c r="P548" s="2" t="str">
        <f t="shared" si="69"/>
        <v/>
      </c>
      <c r="Q548" s="2" t="str">
        <f t="shared" si="70"/>
        <v/>
      </c>
      <c r="U548" s="1"/>
      <c r="V548" s="4" t="str">
        <f t="shared" si="71"/>
        <v/>
      </c>
      <c r="Y548" s="117" t="str">
        <f>IF(ISBLANK(W548), "", IF(W548&gt;X548, B548, C548))</f>
        <v/>
      </c>
    </row>
    <row r="549" spans="1:25" x14ac:dyDescent="0.45">
      <c r="A549" s="78">
        <f>Schedule!A566</f>
        <v>0</v>
      </c>
      <c r="B549" s="78" t="str">
        <f>IF(ISBLANK(Schedule!C566), "", Schedule!C566)</f>
        <v/>
      </c>
      <c r="C549" s="78" t="str">
        <f>IF(ISBLANK(Schedule!D566), "", Schedule!D566)</f>
        <v/>
      </c>
      <c r="D549" s="80"/>
      <c r="E549" s="79" t="str">
        <f>_xlfn.IFNA(IF(ISBLANK(B549),"",VLOOKUP(B549,Elo!$A$2:$C$1048576,MATCH("Current Elo",Elo!$A$1:$D$1,0),FALSE)), "")</f>
        <v/>
      </c>
      <c r="F549" s="79" t="str">
        <f>_xlfn.IFNA(IFERROR(IF(ISBLANK(C549),"",VLOOKUP(C549,Elo!$A$2:$C$1048576,MATCH("Current Elo",Elo!$A$1:$D$1,0),FALSE)), ""), "")</f>
        <v/>
      </c>
      <c r="G549" s="79" t="str">
        <f>_xlfn.IFNA(IF(ISBLANK(B549),"",IF(VLOOKUP(Games!B549,Schedule!$C$2:$G$1048576,MATCH("neutral_site",Schedule!$C$1:$G$1,0),FALSE),0,50)),"")</f>
        <v/>
      </c>
      <c r="H549" s="82"/>
      <c r="I549" s="82"/>
      <c r="J549" s="77">
        <f>_xlfn.IFNA(IF(ISBLANK(B549), "",ROUND(Calc!O566, 1)), "")</f>
        <v>0</v>
      </c>
      <c r="K549" s="77" t="str">
        <f t="shared" si="66"/>
        <v/>
      </c>
      <c r="L549" s="3" t="e">
        <f t="shared" si="64"/>
        <v>#VALUE!</v>
      </c>
      <c r="M549" s="3" t="e">
        <f t="shared" si="65"/>
        <v>#VALUE!</v>
      </c>
      <c r="N549" s="3" t="str">
        <f t="shared" si="67"/>
        <v/>
      </c>
      <c r="O549" s="3" t="str">
        <f t="shared" si="68"/>
        <v/>
      </c>
      <c r="P549" s="2" t="str">
        <f t="shared" si="69"/>
        <v/>
      </c>
      <c r="Q549" s="2" t="str">
        <f t="shared" si="70"/>
        <v/>
      </c>
      <c r="U549" s="1"/>
      <c r="V549" s="4" t="str">
        <f t="shared" si="71"/>
        <v/>
      </c>
      <c r="Y549" s="117" t="str">
        <f>IF(ISBLANK(W549), "", IF(W549&gt;X549, B549, C549))</f>
        <v/>
      </c>
    </row>
    <row r="550" spans="1:25" x14ac:dyDescent="0.45">
      <c r="A550" s="78">
        <f>Schedule!A567</f>
        <v>0</v>
      </c>
      <c r="B550" s="78" t="str">
        <f>IF(ISBLANK(Schedule!C567), "", Schedule!C567)</f>
        <v/>
      </c>
      <c r="C550" s="78" t="str">
        <f>IF(ISBLANK(Schedule!D567), "", Schedule!D567)</f>
        <v/>
      </c>
      <c r="D550" s="80"/>
      <c r="E550" s="79" t="str">
        <f>_xlfn.IFNA(IF(ISBLANK(B550),"",VLOOKUP(B550,Elo!$A$2:$C$1048576,MATCH("Current Elo",Elo!$A$1:$D$1,0),FALSE)), "")</f>
        <v/>
      </c>
      <c r="F550" s="79" t="str">
        <f>_xlfn.IFNA(IFERROR(IF(ISBLANK(C550),"",VLOOKUP(C550,Elo!$A$2:$C$1048576,MATCH("Current Elo",Elo!$A$1:$D$1,0),FALSE)), ""), "")</f>
        <v/>
      </c>
      <c r="G550" s="79" t="str">
        <f>_xlfn.IFNA(IF(ISBLANK(B550),"",IF(VLOOKUP(Games!B550,Schedule!$C$2:$G$1048576,MATCH("neutral_site",Schedule!$C$1:$G$1,0),FALSE),0,50)),"")</f>
        <v/>
      </c>
      <c r="H550" s="82"/>
      <c r="I550" s="82"/>
      <c r="J550" s="77">
        <f>_xlfn.IFNA(IF(ISBLANK(B550), "",ROUND(Calc!O567, 1)), "")</f>
        <v>0</v>
      </c>
      <c r="K550" s="77" t="str">
        <f t="shared" si="66"/>
        <v/>
      </c>
      <c r="L550" s="3" t="e">
        <f t="shared" si="64"/>
        <v>#VALUE!</v>
      </c>
      <c r="M550" s="3" t="e">
        <f t="shared" si="65"/>
        <v>#VALUE!</v>
      </c>
      <c r="N550" s="3" t="str">
        <f t="shared" si="67"/>
        <v/>
      </c>
      <c r="O550" s="3" t="str">
        <f t="shared" si="68"/>
        <v/>
      </c>
      <c r="P550" s="2" t="str">
        <f t="shared" si="69"/>
        <v/>
      </c>
      <c r="Q550" s="2" t="str">
        <f t="shared" si="70"/>
        <v/>
      </c>
      <c r="U550" s="1"/>
      <c r="V550" s="4" t="str">
        <f t="shared" si="71"/>
        <v/>
      </c>
      <c r="Y550" s="117" t="str">
        <f>IF(ISBLANK(W550), "", IF(W550&gt;X550, B550, C550))</f>
        <v/>
      </c>
    </row>
    <row r="551" spans="1:25" x14ac:dyDescent="0.45">
      <c r="A551" s="78">
        <f>Schedule!A568</f>
        <v>0</v>
      </c>
      <c r="B551" s="78" t="str">
        <f>IF(ISBLANK(Schedule!C568), "", Schedule!C568)</f>
        <v/>
      </c>
      <c r="C551" s="78" t="str">
        <f>IF(ISBLANK(Schedule!D568), "", Schedule!D568)</f>
        <v/>
      </c>
      <c r="D551" s="80"/>
      <c r="E551" s="79" t="str">
        <f>_xlfn.IFNA(IF(ISBLANK(B551),"",VLOOKUP(B551,Elo!$A$2:$C$1048576,MATCH("Current Elo",Elo!$A$1:$D$1,0),FALSE)), "")</f>
        <v/>
      </c>
      <c r="F551" s="79" t="str">
        <f>_xlfn.IFNA(IFERROR(IF(ISBLANK(C551),"",VLOOKUP(C551,Elo!$A$2:$C$1048576,MATCH("Current Elo",Elo!$A$1:$D$1,0),FALSE)), ""), "")</f>
        <v/>
      </c>
      <c r="G551" s="79" t="str">
        <f>_xlfn.IFNA(IF(ISBLANK(B551),"",IF(VLOOKUP(Games!B551,Schedule!$C$2:$G$1048576,MATCH("neutral_site",Schedule!$C$1:$G$1,0),FALSE),0,50)),"")</f>
        <v/>
      </c>
      <c r="H551" s="82"/>
      <c r="I551" s="82"/>
      <c r="J551" s="77">
        <f>_xlfn.IFNA(IF(ISBLANK(B551), "",ROUND(Calc!O568, 1)), "")</f>
        <v>0</v>
      </c>
      <c r="K551" s="77" t="str">
        <f t="shared" si="66"/>
        <v/>
      </c>
      <c r="L551" s="3" t="e">
        <f t="shared" si="64"/>
        <v>#VALUE!</v>
      </c>
      <c r="M551" s="3" t="e">
        <f t="shared" si="65"/>
        <v>#VALUE!</v>
      </c>
      <c r="N551" s="3" t="str">
        <f t="shared" si="67"/>
        <v/>
      </c>
      <c r="O551" s="3" t="str">
        <f t="shared" si="68"/>
        <v/>
      </c>
      <c r="P551" s="2" t="str">
        <f t="shared" si="69"/>
        <v/>
      </c>
      <c r="Q551" s="2" t="str">
        <f t="shared" si="70"/>
        <v/>
      </c>
      <c r="U551" s="1"/>
      <c r="V551" s="4" t="str">
        <f t="shared" si="71"/>
        <v/>
      </c>
      <c r="Y551" s="117" t="str">
        <f>IF(ISBLANK(W551), "", IF(W551&gt;X551, B551, C551))</f>
        <v/>
      </c>
    </row>
    <row r="552" spans="1:25" x14ac:dyDescent="0.45">
      <c r="A552" s="78">
        <f>Schedule!A569</f>
        <v>0</v>
      </c>
      <c r="B552" s="78" t="str">
        <f>IF(ISBLANK(Schedule!C569), "", Schedule!C569)</f>
        <v/>
      </c>
      <c r="C552" s="78" t="str">
        <f>IF(ISBLANK(Schedule!D569), "", Schedule!D569)</f>
        <v/>
      </c>
      <c r="D552" s="80"/>
      <c r="E552" s="79" t="str">
        <f>_xlfn.IFNA(IF(ISBLANK(B552),"",VLOOKUP(B552,Elo!$A$2:$C$1048576,MATCH("Current Elo",Elo!$A$1:$D$1,0),FALSE)), "")</f>
        <v/>
      </c>
      <c r="F552" s="79" t="str">
        <f>_xlfn.IFNA(IFERROR(IF(ISBLANK(C552),"",VLOOKUP(C552,Elo!$A$2:$C$1048576,MATCH("Current Elo",Elo!$A$1:$D$1,0),FALSE)), ""), "")</f>
        <v/>
      </c>
      <c r="G552" s="79" t="str">
        <f>_xlfn.IFNA(IF(ISBLANK(B552),"",IF(VLOOKUP(Games!B552,Schedule!$C$2:$G$1048576,MATCH("neutral_site",Schedule!$C$1:$G$1,0),FALSE),0,50)),"")</f>
        <v/>
      </c>
      <c r="H552" s="82"/>
      <c r="I552" s="82"/>
      <c r="J552" s="77">
        <f>_xlfn.IFNA(IF(ISBLANK(B552), "",ROUND(Calc!O569, 1)), "")</f>
        <v>0</v>
      </c>
      <c r="K552" s="77" t="str">
        <f t="shared" si="66"/>
        <v/>
      </c>
      <c r="L552" s="3" t="e">
        <f t="shared" si="64"/>
        <v>#VALUE!</v>
      </c>
      <c r="M552" s="3" t="e">
        <f t="shared" si="65"/>
        <v>#VALUE!</v>
      </c>
      <c r="N552" s="3" t="str">
        <f t="shared" si="67"/>
        <v/>
      </c>
      <c r="O552" s="3" t="str">
        <f t="shared" si="68"/>
        <v/>
      </c>
      <c r="P552" s="2" t="str">
        <f t="shared" si="69"/>
        <v/>
      </c>
      <c r="Q552" s="2" t="str">
        <f t="shared" si="70"/>
        <v/>
      </c>
      <c r="U552" s="1"/>
      <c r="V552" s="4" t="str">
        <f t="shared" si="71"/>
        <v/>
      </c>
      <c r="Y552" s="117" t="str">
        <f>IF(ISBLANK(W552), "", IF(W552&gt;X552, B552, C552))</f>
        <v/>
      </c>
    </row>
    <row r="553" spans="1:25" x14ac:dyDescent="0.45">
      <c r="A553" s="78">
        <f>Schedule!A570</f>
        <v>0</v>
      </c>
      <c r="B553" s="78" t="str">
        <f>IF(ISBLANK(Schedule!C570), "", Schedule!C570)</f>
        <v/>
      </c>
      <c r="C553" s="78" t="str">
        <f>IF(ISBLANK(Schedule!D570), "", Schedule!D570)</f>
        <v/>
      </c>
      <c r="D553" s="80"/>
      <c r="E553" s="79" t="str">
        <f>_xlfn.IFNA(IF(ISBLANK(B553),"",VLOOKUP(B553,Elo!$A$2:$C$1048576,MATCH("Current Elo",Elo!$A$1:$D$1,0),FALSE)), "")</f>
        <v/>
      </c>
      <c r="F553" s="79" t="str">
        <f>_xlfn.IFNA(IFERROR(IF(ISBLANK(C553),"",VLOOKUP(C553,Elo!$A$2:$C$1048576,MATCH("Current Elo",Elo!$A$1:$D$1,0),FALSE)), ""), "")</f>
        <v/>
      </c>
      <c r="G553" s="79" t="str">
        <f>_xlfn.IFNA(IF(ISBLANK(B553),"",IF(VLOOKUP(Games!B553,Schedule!$C$2:$G$1048576,MATCH("neutral_site",Schedule!$C$1:$G$1,0),FALSE),0,50)),"")</f>
        <v/>
      </c>
      <c r="H553" s="82"/>
      <c r="I553" s="82"/>
      <c r="J553" s="77">
        <f>_xlfn.IFNA(IF(ISBLANK(B553), "",ROUND(Calc!O570, 1)), "")</f>
        <v>0</v>
      </c>
      <c r="K553" s="77" t="str">
        <f t="shared" si="66"/>
        <v/>
      </c>
      <c r="L553" s="3" t="e">
        <f t="shared" si="64"/>
        <v>#VALUE!</v>
      </c>
      <c r="M553" s="3" t="e">
        <f t="shared" si="65"/>
        <v>#VALUE!</v>
      </c>
      <c r="N553" s="3" t="str">
        <f t="shared" si="67"/>
        <v/>
      </c>
      <c r="O553" s="3" t="str">
        <f t="shared" si="68"/>
        <v/>
      </c>
      <c r="P553" s="2" t="str">
        <f t="shared" si="69"/>
        <v/>
      </c>
      <c r="Q553" s="2" t="str">
        <f t="shared" si="70"/>
        <v/>
      </c>
      <c r="U553" s="1"/>
      <c r="V553" s="4" t="str">
        <f t="shared" si="71"/>
        <v/>
      </c>
      <c r="Y553" s="117" t="str">
        <f>IF(ISBLANK(W553), "", IF(W553&gt;X553, B553, C553))</f>
        <v/>
      </c>
    </row>
    <row r="554" spans="1:25" x14ac:dyDescent="0.45">
      <c r="A554" s="78">
        <f>Schedule!A571</f>
        <v>0</v>
      </c>
      <c r="B554" s="78" t="str">
        <f>IF(ISBLANK(Schedule!C571), "", Schedule!C571)</f>
        <v/>
      </c>
      <c r="C554" s="78" t="str">
        <f>IF(ISBLANK(Schedule!D571), "", Schedule!D571)</f>
        <v/>
      </c>
      <c r="D554" s="80"/>
      <c r="E554" s="79" t="str">
        <f>_xlfn.IFNA(IF(ISBLANK(B554),"",VLOOKUP(B554,Elo!$A$2:$C$1048576,MATCH("Current Elo",Elo!$A$1:$D$1,0),FALSE)), "")</f>
        <v/>
      </c>
      <c r="F554" s="79" t="str">
        <f>_xlfn.IFNA(IFERROR(IF(ISBLANK(C554),"",VLOOKUP(C554,Elo!$A$2:$C$1048576,MATCH("Current Elo",Elo!$A$1:$D$1,0),FALSE)), ""), "")</f>
        <v/>
      </c>
      <c r="G554" s="79" t="str">
        <f>_xlfn.IFNA(IF(ISBLANK(B554),"",IF(VLOOKUP(Games!B554,Schedule!$C$2:$G$1048576,MATCH("neutral_site",Schedule!$C$1:$G$1,0),FALSE),0,50)),"")</f>
        <v/>
      </c>
      <c r="H554" s="82"/>
      <c r="I554" s="82"/>
      <c r="J554" s="77">
        <f>_xlfn.IFNA(IF(ISBLANK(B554), "",ROUND(Calc!O571, 1)), "")</f>
        <v>0</v>
      </c>
      <c r="K554" s="77" t="str">
        <f t="shared" si="66"/>
        <v/>
      </c>
      <c r="L554" s="3" t="e">
        <f t="shared" si="64"/>
        <v>#VALUE!</v>
      </c>
      <c r="M554" s="3" t="e">
        <f t="shared" si="65"/>
        <v>#VALUE!</v>
      </c>
      <c r="N554" s="3" t="str">
        <f t="shared" si="67"/>
        <v/>
      </c>
      <c r="O554" s="3" t="str">
        <f t="shared" si="68"/>
        <v/>
      </c>
      <c r="P554" s="2" t="str">
        <f t="shared" si="69"/>
        <v/>
      </c>
      <c r="Q554" s="2" t="str">
        <f t="shared" si="70"/>
        <v/>
      </c>
      <c r="U554" s="1"/>
      <c r="V554" s="4" t="str">
        <f t="shared" si="71"/>
        <v/>
      </c>
      <c r="Y554" s="117" t="str">
        <f>IF(ISBLANK(W554), "", IF(W554&gt;X554, B554, C554))</f>
        <v/>
      </c>
    </row>
    <row r="555" spans="1:25" x14ac:dyDescent="0.45">
      <c r="A555" s="78">
        <f>Schedule!A572</f>
        <v>0</v>
      </c>
      <c r="B555" s="78" t="str">
        <f>IF(ISBLANK(Schedule!C572), "", Schedule!C572)</f>
        <v/>
      </c>
      <c r="C555" s="78" t="str">
        <f>IF(ISBLANK(Schedule!D572), "", Schedule!D572)</f>
        <v/>
      </c>
      <c r="D555" s="80"/>
      <c r="E555" s="79" t="str">
        <f>_xlfn.IFNA(IF(ISBLANK(B555),"",VLOOKUP(B555,Elo!$A$2:$C$1048576,MATCH("Current Elo",Elo!$A$1:$D$1,0),FALSE)), "")</f>
        <v/>
      </c>
      <c r="F555" s="79" t="str">
        <f>_xlfn.IFNA(IFERROR(IF(ISBLANK(C555),"",VLOOKUP(C555,Elo!$A$2:$C$1048576,MATCH("Current Elo",Elo!$A$1:$D$1,0),FALSE)), ""), "")</f>
        <v/>
      </c>
      <c r="G555" s="79" t="str">
        <f>_xlfn.IFNA(IF(ISBLANK(B555),"",IF(VLOOKUP(Games!B555,Schedule!$C$2:$G$1048576,MATCH("neutral_site",Schedule!$C$1:$G$1,0),FALSE),0,50)),"")</f>
        <v/>
      </c>
      <c r="H555" s="82"/>
      <c r="I555" s="82"/>
      <c r="J555" s="77">
        <f>_xlfn.IFNA(IF(ISBLANK(B555), "",ROUND(Calc!O572, 1)), "")</f>
        <v>0</v>
      </c>
      <c r="K555" s="77" t="str">
        <f t="shared" si="66"/>
        <v/>
      </c>
      <c r="L555" s="3" t="e">
        <f t="shared" si="64"/>
        <v>#VALUE!</v>
      </c>
      <c r="M555" s="3" t="e">
        <f t="shared" si="65"/>
        <v>#VALUE!</v>
      </c>
      <c r="N555" s="3" t="str">
        <f t="shared" si="67"/>
        <v/>
      </c>
      <c r="O555" s="3" t="str">
        <f t="shared" si="68"/>
        <v/>
      </c>
      <c r="P555" s="2" t="str">
        <f t="shared" si="69"/>
        <v/>
      </c>
      <c r="Q555" s="2" t="str">
        <f t="shared" si="70"/>
        <v/>
      </c>
      <c r="U555" s="1"/>
      <c r="V555" s="4" t="str">
        <f t="shared" si="71"/>
        <v/>
      </c>
      <c r="Y555" s="117" t="str">
        <f>IF(ISBLANK(W555), "", IF(W555&gt;X555, B555, C555))</f>
        <v/>
      </c>
    </row>
    <row r="556" spans="1:25" x14ac:dyDescent="0.45">
      <c r="A556" s="78">
        <f>Schedule!A573</f>
        <v>0</v>
      </c>
      <c r="B556" s="78" t="str">
        <f>IF(ISBLANK(Schedule!C573), "", Schedule!C573)</f>
        <v/>
      </c>
      <c r="C556" s="78" t="str">
        <f>IF(ISBLANK(Schedule!D573), "", Schedule!D573)</f>
        <v/>
      </c>
      <c r="D556" s="80"/>
      <c r="E556" s="79" t="str">
        <f>_xlfn.IFNA(IF(ISBLANK(B556),"",VLOOKUP(B556,Elo!$A$2:$C$1048576,MATCH("Current Elo",Elo!$A$1:$D$1,0),FALSE)), "")</f>
        <v/>
      </c>
      <c r="F556" s="79" t="str">
        <f>_xlfn.IFNA(IFERROR(IF(ISBLANK(C556),"",VLOOKUP(C556,Elo!$A$2:$C$1048576,MATCH("Current Elo",Elo!$A$1:$D$1,0),FALSE)), ""), "")</f>
        <v/>
      </c>
      <c r="G556" s="79" t="str">
        <f>_xlfn.IFNA(IF(ISBLANK(B556),"",IF(VLOOKUP(Games!B556,Schedule!$C$2:$G$1048576,MATCH("neutral_site",Schedule!$C$1:$G$1,0),FALSE),0,50)),"")</f>
        <v/>
      </c>
      <c r="H556" s="82"/>
      <c r="I556" s="82"/>
      <c r="J556" s="77">
        <f>_xlfn.IFNA(IF(ISBLANK(B556), "",ROUND(Calc!O573, 1)), "")</f>
        <v>0</v>
      </c>
      <c r="K556" s="77" t="str">
        <f t="shared" si="66"/>
        <v/>
      </c>
      <c r="L556" s="3" t="e">
        <f t="shared" si="64"/>
        <v>#VALUE!</v>
      </c>
      <c r="M556" s="3" t="e">
        <f t="shared" si="65"/>
        <v>#VALUE!</v>
      </c>
      <c r="N556" s="3" t="str">
        <f t="shared" si="67"/>
        <v/>
      </c>
      <c r="O556" s="3" t="str">
        <f t="shared" si="68"/>
        <v/>
      </c>
      <c r="P556" s="2" t="str">
        <f t="shared" si="69"/>
        <v/>
      </c>
      <c r="Q556" s="2" t="str">
        <f t="shared" si="70"/>
        <v/>
      </c>
      <c r="U556" s="1"/>
      <c r="V556" s="4" t="str">
        <f t="shared" si="71"/>
        <v/>
      </c>
      <c r="Y556" s="117" t="str">
        <f>IF(ISBLANK(W556), "", IF(W556&gt;X556, B556, C556))</f>
        <v/>
      </c>
    </row>
    <row r="557" spans="1:25" x14ac:dyDescent="0.45">
      <c r="A557" s="78">
        <f>Schedule!A574</f>
        <v>0</v>
      </c>
      <c r="B557" s="78" t="str">
        <f>IF(ISBLANK(Schedule!C574), "", Schedule!C574)</f>
        <v/>
      </c>
      <c r="C557" s="78" t="str">
        <f>IF(ISBLANK(Schedule!D574), "", Schedule!D574)</f>
        <v/>
      </c>
      <c r="D557" s="80"/>
      <c r="E557" s="79" t="str">
        <f>_xlfn.IFNA(IF(ISBLANK(B557),"",VLOOKUP(B557,Elo!$A$2:$C$1048576,MATCH("Current Elo",Elo!$A$1:$D$1,0),FALSE)), "")</f>
        <v/>
      </c>
      <c r="F557" s="79" t="str">
        <f>_xlfn.IFNA(IFERROR(IF(ISBLANK(C557),"",VLOOKUP(C557,Elo!$A$2:$C$1048576,MATCH("Current Elo",Elo!$A$1:$D$1,0),FALSE)), ""), "")</f>
        <v/>
      </c>
      <c r="G557" s="79" t="str">
        <f>_xlfn.IFNA(IF(ISBLANK(B557),"",IF(VLOOKUP(Games!B557,Schedule!$C$2:$G$1048576,MATCH("neutral_site",Schedule!$C$1:$G$1,0),FALSE),0,50)),"")</f>
        <v/>
      </c>
      <c r="H557" s="82"/>
      <c r="I557" s="82"/>
      <c r="J557" s="77">
        <f>_xlfn.IFNA(IF(ISBLANK(B557), "",ROUND(Calc!O574, 1)), "")</f>
        <v>0</v>
      </c>
      <c r="K557" s="77" t="str">
        <f t="shared" si="66"/>
        <v/>
      </c>
      <c r="L557" s="3" t="e">
        <f t="shared" si="64"/>
        <v>#VALUE!</v>
      </c>
      <c r="M557" s="3" t="e">
        <f t="shared" si="65"/>
        <v>#VALUE!</v>
      </c>
      <c r="N557" s="3" t="str">
        <f t="shared" si="67"/>
        <v/>
      </c>
      <c r="O557" s="3" t="str">
        <f t="shared" si="68"/>
        <v/>
      </c>
      <c r="P557" s="2" t="str">
        <f t="shared" si="69"/>
        <v/>
      </c>
      <c r="Q557" s="2" t="str">
        <f t="shared" si="70"/>
        <v/>
      </c>
      <c r="U557" s="1"/>
      <c r="V557" s="4" t="str">
        <f t="shared" si="71"/>
        <v/>
      </c>
      <c r="Y557" s="117" t="str">
        <f>IF(ISBLANK(W557), "", IF(W557&gt;X557, B557, C557))</f>
        <v/>
      </c>
    </row>
    <row r="558" spans="1:25" x14ac:dyDescent="0.45">
      <c r="A558" s="78">
        <f>Schedule!A575</f>
        <v>0</v>
      </c>
      <c r="B558" s="78" t="str">
        <f>IF(ISBLANK(Schedule!C575), "", Schedule!C575)</f>
        <v/>
      </c>
      <c r="C558" s="78" t="str">
        <f>IF(ISBLANK(Schedule!D575), "", Schedule!D575)</f>
        <v/>
      </c>
      <c r="D558" s="80"/>
      <c r="E558" s="79" t="str">
        <f>_xlfn.IFNA(IF(ISBLANK(B558),"",VLOOKUP(B558,Elo!$A$2:$C$1048576,MATCH("Current Elo",Elo!$A$1:$D$1,0),FALSE)), "")</f>
        <v/>
      </c>
      <c r="F558" s="79" t="str">
        <f>_xlfn.IFNA(IFERROR(IF(ISBLANK(C558),"",VLOOKUP(C558,Elo!$A$2:$C$1048576,MATCH("Current Elo",Elo!$A$1:$D$1,0),FALSE)), ""), "")</f>
        <v/>
      </c>
      <c r="G558" s="79" t="str">
        <f>_xlfn.IFNA(IF(ISBLANK(B558),"",IF(VLOOKUP(Games!B558,Schedule!$C$2:$G$1048576,MATCH("neutral_site",Schedule!$C$1:$G$1,0),FALSE),0,50)),"")</f>
        <v/>
      </c>
      <c r="H558" s="82"/>
      <c r="I558" s="82"/>
      <c r="J558" s="77">
        <f>_xlfn.IFNA(IF(ISBLANK(B558), "",ROUND(Calc!O575, 1)), "")</f>
        <v>0</v>
      </c>
      <c r="K558" s="77" t="str">
        <f t="shared" si="66"/>
        <v/>
      </c>
      <c r="L558" s="3" t="e">
        <f t="shared" si="64"/>
        <v>#VALUE!</v>
      </c>
      <c r="M558" s="3" t="e">
        <f t="shared" si="65"/>
        <v>#VALUE!</v>
      </c>
      <c r="N558" s="3" t="str">
        <f t="shared" si="67"/>
        <v/>
      </c>
      <c r="O558" s="3" t="str">
        <f t="shared" si="68"/>
        <v/>
      </c>
      <c r="P558" s="2" t="str">
        <f t="shared" si="69"/>
        <v/>
      </c>
      <c r="Q558" s="2" t="str">
        <f t="shared" si="70"/>
        <v/>
      </c>
      <c r="U558" s="1"/>
      <c r="V558" s="4" t="str">
        <f t="shared" si="71"/>
        <v/>
      </c>
      <c r="Y558" s="117" t="str">
        <f>IF(ISBLANK(W558), "", IF(W558&gt;X558, B558, C558))</f>
        <v/>
      </c>
    </row>
    <row r="559" spans="1:25" x14ac:dyDescent="0.45">
      <c r="A559" s="78">
        <f>Schedule!A576</f>
        <v>0</v>
      </c>
      <c r="B559" s="78" t="str">
        <f>IF(ISBLANK(Schedule!C576), "", Schedule!C576)</f>
        <v/>
      </c>
      <c r="C559" s="78" t="str">
        <f>IF(ISBLANK(Schedule!D576), "", Schedule!D576)</f>
        <v/>
      </c>
      <c r="D559" s="80"/>
      <c r="E559" s="79" t="str">
        <f>_xlfn.IFNA(IF(ISBLANK(B559),"",VLOOKUP(B559,Elo!$A$2:$C$1048576,MATCH("Current Elo",Elo!$A$1:$D$1,0),FALSE)), "")</f>
        <v/>
      </c>
      <c r="F559" s="79" t="str">
        <f>_xlfn.IFNA(IFERROR(IF(ISBLANK(C559),"",VLOOKUP(C559,Elo!$A$2:$C$1048576,MATCH("Current Elo",Elo!$A$1:$D$1,0),FALSE)), ""), "")</f>
        <v/>
      </c>
      <c r="G559" s="79" t="str">
        <f>_xlfn.IFNA(IF(ISBLANK(B559),"",IF(VLOOKUP(Games!B559,Schedule!$C$2:$G$1048576,MATCH("neutral_site",Schedule!$C$1:$G$1,0),FALSE),0,50)),"")</f>
        <v/>
      </c>
      <c r="H559" s="82"/>
      <c r="I559" s="82"/>
      <c r="J559" s="77">
        <f>_xlfn.IFNA(IF(ISBLANK(B559), "",ROUND(Calc!O576, 1)), "")</f>
        <v>0</v>
      </c>
      <c r="K559" s="77" t="str">
        <f t="shared" si="66"/>
        <v/>
      </c>
      <c r="L559" s="3" t="e">
        <f t="shared" si="64"/>
        <v>#VALUE!</v>
      </c>
      <c r="M559" s="3" t="e">
        <f t="shared" si="65"/>
        <v>#VALUE!</v>
      </c>
      <c r="N559" s="3" t="str">
        <f t="shared" si="67"/>
        <v/>
      </c>
      <c r="O559" s="3" t="str">
        <f t="shared" si="68"/>
        <v/>
      </c>
      <c r="P559" s="2" t="str">
        <f t="shared" si="69"/>
        <v/>
      </c>
      <c r="Q559" s="2" t="str">
        <f t="shared" si="70"/>
        <v/>
      </c>
      <c r="U559" s="1"/>
      <c r="V559" s="4" t="str">
        <f t="shared" si="71"/>
        <v/>
      </c>
      <c r="Y559" s="117" t="str">
        <f>IF(ISBLANK(W559), "", IF(W559&gt;X559, B559, C559))</f>
        <v/>
      </c>
    </row>
    <row r="560" spans="1:25" x14ac:dyDescent="0.45">
      <c r="A560" s="78">
        <f>Schedule!A577</f>
        <v>0</v>
      </c>
      <c r="B560" s="78" t="str">
        <f>IF(ISBLANK(Schedule!C577), "", Schedule!C577)</f>
        <v/>
      </c>
      <c r="C560" s="78" t="str">
        <f>IF(ISBLANK(Schedule!D577), "", Schedule!D577)</f>
        <v/>
      </c>
      <c r="D560" s="80"/>
      <c r="E560" s="79" t="str">
        <f>_xlfn.IFNA(IF(ISBLANK(B560),"",VLOOKUP(B560,Elo!$A$2:$C$1048576,MATCH("Current Elo",Elo!$A$1:$D$1,0),FALSE)), "")</f>
        <v/>
      </c>
      <c r="F560" s="79" t="str">
        <f>_xlfn.IFNA(IFERROR(IF(ISBLANK(C560),"",VLOOKUP(C560,Elo!$A$2:$C$1048576,MATCH("Current Elo",Elo!$A$1:$D$1,0),FALSE)), ""), "")</f>
        <v/>
      </c>
      <c r="G560" s="79" t="str">
        <f>_xlfn.IFNA(IF(ISBLANK(B560),"",IF(VLOOKUP(Games!B560,Schedule!$C$2:$G$1048576,MATCH("neutral_site",Schedule!$C$1:$G$1,0),FALSE),0,50)),"")</f>
        <v/>
      </c>
      <c r="H560" s="82"/>
      <c r="I560" s="82"/>
      <c r="J560" s="77">
        <f>_xlfn.IFNA(IF(ISBLANK(B560), "",ROUND(Calc!O577, 1)), "")</f>
        <v>0</v>
      </c>
      <c r="K560" s="77" t="str">
        <f t="shared" si="66"/>
        <v/>
      </c>
      <c r="L560" s="3" t="e">
        <f t="shared" si="64"/>
        <v>#VALUE!</v>
      </c>
      <c r="M560" s="3" t="e">
        <f t="shared" si="65"/>
        <v>#VALUE!</v>
      </c>
      <c r="N560" s="3" t="str">
        <f t="shared" si="67"/>
        <v/>
      </c>
      <c r="O560" s="3" t="str">
        <f t="shared" si="68"/>
        <v/>
      </c>
      <c r="P560" s="2" t="str">
        <f t="shared" si="69"/>
        <v/>
      </c>
      <c r="Q560" s="2" t="str">
        <f t="shared" si="70"/>
        <v/>
      </c>
      <c r="U560" s="1"/>
      <c r="V560" s="4" t="str">
        <f t="shared" si="71"/>
        <v/>
      </c>
      <c r="Y560" s="117" t="str">
        <f>IF(ISBLANK(W560), "", IF(W560&gt;X560, B560, C560))</f>
        <v/>
      </c>
    </row>
    <row r="561" spans="1:25" x14ac:dyDescent="0.45">
      <c r="A561" s="78">
        <f>Schedule!A578</f>
        <v>0</v>
      </c>
      <c r="B561" s="78" t="str">
        <f>IF(ISBLANK(Schedule!C578), "", Schedule!C578)</f>
        <v/>
      </c>
      <c r="C561" s="78" t="str">
        <f>IF(ISBLANK(Schedule!D578), "", Schedule!D578)</f>
        <v/>
      </c>
      <c r="D561" s="80"/>
      <c r="E561" s="79" t="str">
        <f>_xlfn.IFNA(IF(ISBLANK(B561),"",VLOOKUP(B561,Elo!$A$2:$C$1048576,MATCH("Current Elo",Elo!$A$1:$D$1,0),FALSE)), "")</f>
        <v/>
      </c>
      <c r="F561" s="79" t="str">
        <f>_xlfn.IFNA(IFERROR(IF(ISBLANK(C561),"",VLOOKUP(C561,Elo!$A$2:$C$1048576,MATCH("Current Elo",Elo!$A$1:$D$1,0),FALSE)), ""), "")</f>
        <v/>
      </c>
      <c r="G561" s="79" t="str">
        <f>_xlfn.IFNA(IF(ISBLANK(B561),"",IF(VLOOKUP(Games!B561,Schedule!$C$2:$G$1048576,MATCH("neutral_site",Schedule!$C$1:$G$1,0),FALSE),0,50)),"")</f>
        <v/>
      </c>
      <c r="H561" s="82"/>
      <c r="I561" s="82"/>
      <c r="J561" s="77">
        <f>_xlfn.IFNA(IF(ISBLANK(B561), "",ROUND(Calc!O578, 1)), "")</f>
        <v>0</v>
      </c>
      <c r="K561" s="77" t="str">
        <f t="shared" si="66"/>
        <v/>
      </c>
      <c r="L561" s="3" t="e">
        <f t="shared" ref="L561:L624" si="72">IF(ISBLANK(B561), "",1/(1+10^((((F561+I561)-(E561+G561+H561))/400))))</f>
        <v>#VALUE!</v>
      </c>
      <c r="M561" s="3" t="e">
        <f t="shared" ref="M561:M624" si="73">IF(ISBLANK(C561), "", 1/(1+10^(((E561+G561+H561)-(F561+I561))/400)))</f>
        <v>#VALUE!</v>
      </c>
      <c r="N561" s="3" t="str">
        <f t="shared" si="67"/>
        <v/>
      </c>
      <c r="O561" s="3" t="str">
        <f t="shared" si="68"/>
        <v/>
      </c>
      <c r="P561" s="2" t="str">
        <f t="shared" si="69"/>
        <v/>
      </c>
      <c r="Q561" s="2" t="str">
        <f t="shared" si="70"/>
        <v/>
      </c>
      <c r="U561" s="1"/>
      <c r="V561" s="4" t="str">
        <f t="shared" si="71"/>
        <v/>
      </c>
      <c r="Y561" s="117" t="str">
        <f>IF(ISBLANK(W561), "", IF(W561&gt;X561, B561, C561))</f>
        <v/>
      </c>
    </row>
    <row r="562" spans="1:25" x14ac:dyDescent="0.45">
      <c r="A562" s="78">
        <f>Schedule!A579</f>
        <v>0</v>
      </c>
      <c r="B562" s="78" t="str">
        <f>IF(ISBLANK(Schedule!C579), "", Schedule!C579)</f>
        <v/>
      </c>
      <c r="C562" s="78" t="str">
        <f>IF(ISBLANK(Schedule!D579), "", Schedule!D579)</f>
        <v/>
      </c>
      <c r="D562" s="80"/>
      <c r="E562" s="79" t="str">
        <f>_xlfn.IFNA(IF(ISBLANK(B562),"",VLOOKUP(B562,Elo!$A$2:$C$1048576,MATCH("Current Elo",Elo!$A$1:$D$1,0),FALSE)), "")</f>
        <v/>
      </c>
      <c r="F562" s="79" t="str">
        <f>_xlfn.IFNA(IFERROR(IF(ISBLANK(C562),"",VLOOKUP(C562,Elo!$A$2:$C$1048576,MATCH("Current Elo",Elo!$A$1:$D$1,0),FALSE)), ""), "")</f>
        <v/>
      </c>
      <c r="G562" s="79" t="str">
        <f>_xlfn.IFNA(IF(ISBLANK(B562),"",IF(VLOOKUP(Games!B562,Schedule!$C$2:$G$1048576,MATCH("neutral_site",Schedule!$C$1:$G$1,0),FALSE),0,50)),"")</f>
        <v/>
      </c>
      <c r="H562" s="82"/>
      <c r="I562" s="82"/>
      <c r="J562" s="77">
        <f>_xlfn.IFNA(IF(ISBLANK(B562), "",ROUND(Calc!O579, 1)), "")</f>
        <v>0</v>
      </c>
      <c r="K562" s="77" t="str">
        <f t="shared" ref="K562:K625" si="74">IF(OR(ISBLANK(B562), N562=""), "",IF(J562&gt;0,C562,B562))</f>
        <v/>
      </c>
      <c r="L562" s="3" t="e">
        <f t="shared" si="72"/>
        <v>#VALUE!</v>
      </c>
      <c r="M562" s="3" t="e">
        <f t="shared" si="73"/>
        <v>#VALUE!</v>
      </c>
      <c r="N562" s="3" t="str">
        <f t="shared" ref="N562:N625" si="75">IFERROR(IF(ISBLANK(B562), "", IF(L562&gt;M562, B562, C562)), "")</f>
        <v/>
      </c>
      <c r="O562" s="3" t="str">
        <f t="shared" ref="O562:O625" si="76">IFERROR(IF(ISBLANK(B562), "", IF(L562&gt;M562, L562, M562)),"")</f>
        <v/>
      </c>
      <c r="P562" s="2" t="str">
        <f t="shared" ref="P562:P625" si="77">IF(OR(ISBLANK(B562), ISBLANK(D562)),"",IF(J562&lt;D562, "Y","N"))</f>
        <v/>
      </c>
      <c r="Q562" s="2" t="str">
        <f t="shared" ref="Q562:Q625" si="78">IF(OR(ISBLANK(B562),ISBLANK(D562)),"",IF(AND(D562&lt;0,K562&lt;&gt;B562),"Y",IF(AND(B562=K562,J562&lt;D562),"Y","N")))</f>
        <v/>
      </c>
      <c r="U562" s="1"/>
      <c r="V562" s="4" t="str">
        <f t="shared" ref="V562:V625" si="79">IF(ISBLANK(T562), "", D562)</f>
        <v/>
      </c>
      <c r="Y562" s="117" t="str">
        <f>IF(ISBLANK(W562), "", IF(W562&gt;X562, B562, C562))</f>
        <v/>
      </c>
    </row>
    <row r="563" spans="1:25" x14ac:dyDescent="0.45">
      <c r="A563" s="78">
        <f>Schedule!A580</f>
        <v>0</v>
      </c>
      <c r="B563" s="78" t="str">
        <f>IF(ISBLANK(Schedule!C580), "", Schedule!C580)</f>
        <v/>
      </c>
      <c r="C563" s="78" t="str">
        <f>IF(ISBLANK(Schedule!D580), "", Schedule!D580)</f>
        <v/>
      </c>
      <c r="D563" s="80"/>
      <c r="E563" s="79" t="str">
        <f>_xlfn.IFNA(IF(ISBLANK(B563),"",VLOOKUP(B563,Elo!$A$2:$C$1048576,MATCH("Current Elo",Elo!$A$1:$D$1,0),FALSE)), "")</f>
        <v/>
      </c>
      <c r="F563" s="79" t="str">
        <f>_xlfn.IFNA(IFERROR(IF(ISBLANK(C563),"",VLOOKUP(C563,Elo!$A$2:$C$1048576,MATCH("Current Elo",Elo!$A$1:$D$1,0),FALSE)), ""), "")</f>
        <v/>
      </c>
      <c r="G563" s="79" t="str">
        <f>_xlfn.IFNA(IF(ISBLANK(B563),"",IF(VLOOKUP(Games!B563,Schedule!$C$2:$G$1048576,MATCH("neutral_site",Schedule!$C$1:$G$1,0),FALSE),0,50)),"")</f>
        <v/>
      </c>
      <c r="H563" s="82"/>
      <c r="I563" s="82"/>
      <c r="J563" s="77">
        <f>_xlfn.IFNA(IF(ISBLANK(B563), "",ROUND(Calc!O580, 1)), "")</f>
        <v>0</v>
      </c>
      <c r="K563" s="77" t="str">
        <f t="shared" si="74"/>
        <v/>
      </c>
      <c r="L563" s="3" t="e">
        <f t="shared" si="72"/>
        <v>#VALUE!</v>
      </c>
      <c r="M563" s="3" t="e">
        <f t="shared" si="73"/>
        <v>#VALUE!</v>
      </c>
      <c r="N563" s="3" t="str">
        <f t="shared" si="75"/>
        <v/>
      </c>
      <c r="O563" s="3" t="str">
        <f t="shared" si="76"/>
        <v/>
      </c>
      <c r="P563" s="2" t="str">
        <f t="shared" si="77"/>
        <v/>
      </c>
      <c r="Q563" s="2" t="str">
        <f t="shared" si="78"/>
        <v/>
      </c>
      <c r="U563" s="1"/>
      <c r="V563" s="4" t="str">
        <f t="shared" si="79"/>
        <v/>
      </c>
      <c r="Y563" s="117" t="str">
        <f>IF(ISBLANK(W563), "", IF(W563&gt;X563, B563, C563))</f>
        <v/>
      </c>
    </row>
    <row r="564" spans="1:25" x14ac:dyDescent="0.45">
      <c r="A564" s="78">
        <f>Schedule!A581</f>
        <v>0</v>
      </c>
      <c r="B564" s="78" t="str">
        <f>IF(ISBLANK(Schedule!C581), "", Schedule!C581)</f>
        <v/>
      </c>
      <c r="C564" s="78" t="str">
        <f>IF(ISBLANK(Schedule!D581), "", Schedule!D581)</f>
        <v/>
      </c>
      <c r="D564" s="80"/>
      <c r="E564" s="79" t="str">
        <f>_xlfn.IFNA(IF(ISBLANK(B564),"",VLOOKUP(B564,Elo!$A$2:$C$1048576,MATCH("Current Elo",Elo!$A$1:$D$1,0),FALSE)), "")</f>
        <v/>
      </c>
      <c r="F564" s="79" t="str">
        <f>_xlfn.IFNA(IFERROR(IF(ISBLANK(C564),"",VLOOKUP(C564,Elo!$A$2:$C$1048576,MATCH("Current Elo",Elo!$A$1:$D$1,0),FALSE)), ""), "")</f>
        <v/>
      </c>
      <c r="G564" s="79" t="str">
        <f>_xlfn.IFNA(IF(ISBLANK(B564),"",IF(VLOOKUP(Games!B564,Schedule!$C$2:$G$1048576,MATCH("neutral_site",Schedule!$C$1:$G$1,0),FALSE),0,50)),"")</f>
        <v/>
      </c>
      <c r="H564" s="82"/>
      <c r="I564" s="82"/>
      <c r="J564" s="77">
        <f>_xlfn.IFNA(IF(ISBLANK(B564), "",ROUND(Calc!O581, 1)), "")</f>
        <v>0</v>
      </c>
      <c r="K564" s="77" t="str">
        <f t="shared" si="74"/>
        <v/>
      </c>
      <c r="L564" s="3" t="e">
        <f t="shared" si="72"/>
        <v>#VALUE!</v>
      </c>
      <c r="M564" s="3" t="e">
        <f t="shared" si="73"/>
        <v>#VALUE!</v>
      </c>
      <c r="N564" s="3" t="str">
        <f t="shared" si="75"/>
        <v/>
      </c>
      <c r="O564" s="3" t="str">
        <f t="shared" si="76"/>
        <v/>
      </c>
      <c r="P564" s="2" t="str">
        <f t="shared" si="77"/>
        <v/>
      </c>
      <c r="Q564" s="2" t="str">
        <f t="shared" si="78"/>
        <v/>
      </c>
      <c r="U564" s="1"/>
      <c r="V564" s="4" t="str">
        <f t="shared" si="79"/>
        <v/>
      </c>
      <c r="Y564" s="117" t="str">
        <f>IF(ISBLANK(W564), "", IF(W564&gt;X564, B564, C564))</f>
        <v/>
      </c>
    </row>
    <row r="565" spans="1:25" x14ac:dyDescent="0.45">
      <c r="A565" s="78">
        <f>Schedule!A582</f>
        <v>0</v>
      </c>
      <c r="B565" s="78" t="str">
        <f>IF(ISBLANK(Schedule!C582), "", Schedule!C582)</f>
        <v/>
      </c>
      <c r="C565" s="78" t="str">
        <f>IF(ISBLANK(Schedule!D582), "", Schedule!D582)</f>
        <v/>
      </c>
      <c r="D565" s="80"/>
      <c r="E565" s="79" t="str">
        <f>_xlfn.IFNA(IF(ISBLANK(B565),"",VLOOKUP(B565,Elo!$A$2:$C$1048576,MATCH("Current Elo",Elo!$A$1:$D$1,0),FALSE)), "")</f>
        <v/>
      </c>
      <c r="F565" s="79" t="str">
        <f>_xlfn.IFNA(IFERROR(IF(ISBLANK(C565),"",VLOOKUP(C565,Elo!$A$2:$C$1048576,MATCH("Current Elo",Elo!$A$1:$D$1,0),FALSE)), ""), "")</f>
        <v/>
      </c>
      <c r="G565" s="79" t="str">
        <f>_xlfn.IFNA(IF(ISBLANK(B565),"",IF(VLOOKUP(Games!B565,Schedule!$C$2:$G$1048576,MATCH("neutral_site",Schedule!$C$1:$G$1,0),FALSE),0,50)),"")</f>
        <v/>
      </c>
      <c r="H565" s="82"/>
      <c r="I565" s="82"/>
      <c r="J565" s="77">
        <f>_xlfn.IFNA(IF(ISBLANK(B565), "",ROUND(Calc!O582, 1)), "")</f>
        <v>0</v>
      </c>
      <c r="K565" s="77" t="str">
        <f t="shared" si="74"/>
        <v/>
      </c>
      <c r="L565" s="3" t="e">
        <f t="shared" si="72"/>
        <v>#VALUE!</v>
      </c>
      <c r="M565" s="3" t="e">
        <f t="shared" si="73"/>
        <v>#VALUE!</v>
      </c>
      <c r="N565" s="3" t="str">
        <f t="shared" si="75"/>
        <v/>
      </c>
      <c r="O565" s="3" t="str">
        <f t="shared" si="76"/>
        <v/>
      </c>
      <c r="P565" s="2" t="str">
        <f t="shared" si="77"/>
        <v/>
      </c>
      <c r="Q565" s="2" t="str">
        <f t="shared" si="78"/>
        <v/>
      </c>
      <c r="U565" s="1"/>
      <c r="V565" s="4" t="str">
        <f t="shared" si="79"/>
        <v/>
      </c>
      <c r="Y565" s="117" t="str">
        <f>IF(ISBLANK(W565), "", IF(W565&gt;X565, B565, C565))</f>
        <v/>
      </c>
    </row>
    <row r="566" spans="1:25" x14ac:dyDescent="0.45">
      <c r="A566" s="78">
        <f>Schedule!A583</f>
        <v>0</v>
      </c>
      <c r="B566" s="78" t="str">
        <f>IF(ISBLANK(Schedule!C583), "", Schedule!C583)</f>
        <v/>
      </c>
      <c r="C566" s="78" t="str">
        <f>IF(ISBLANK(Schedule!D583), "", Schedule!D583)</f>
        <v/>
      </c>
      <c r="D566" s="80"/>
      <c r="E566" s="79" t="str">
        <f>_xlfn.IFNA(IF(ISBLANK(B566),"",VLOOKUP(B566,Elo!$A$2:$C$1048576,MATCH("Current Elo",Elo!$A$1:$D$1,0),FALSE)), "")</f>
        <v/>
      </c>
      <c r="F566" s="79" t="str">
        <f>_xlfn.IFNA(IFERROR(IF(ISBLANK(C566),"",VLOOKUP(C566,Elo!$A$2:$C$1048576,MATCH("Current Elo",Elo!$A$1:$D$1,0),FALSE)), ""), "")</f>
        <v/>
      </c>
      <c r="G566" s="79" t="str">
        <f>_xlfn.IFNA(IF(ISBLANK(B566),"",IF(VLOOKUP(Games!B566,Schedule!$C$2:$G$1048576,MATCH("neutral_site",Schedule!$C$1:$G$1,0),FALSE),0,50)),"")</f>
        <v/>
      </c>
      <c r="H566" s="82"/>
      <c r="I566" s="82"/>
      <c r="J566" s="77">
        <f>_xlfn.IFNA(IF(ISBLANK(B566), "",ROUND(Calc!O583, 1)), "")</f>
        <v>0</v>
      </c>
      <c r="K566" s="77" t="str">
        <f t="shared" si="74"/>
        <v/>
      </c>
      <c r="L566" s="3" t="e">
        <f t="shared" si="72"/>
        <v>#VALUE!</v>
      </c>
      <c r="M566" s="3" t="e">
        <f t="shared" si="73"/>
        <v>#VALUE!</v>
      </c>
      <c r="N566" s="3" t="str">
        <f t="shared" si="75"/>
        <v/>
      </c>
      <c r="O566" s="3" t="str">
        <f t="shared" si="76"/>
        <v/>
      </c>
      <c r="P566" s="2" t="str">
        <f t="shared" si="77"/>
        <v/>
      </c>
      <c r="Q566" s="2" t="str">
        <f t="shared" si="78"/>
        <v/>
      </c>
      <c r="U566" s="1"/>
      <c r="V566" s="4" t="str">
        <f t="shared" si="79"/>
        <v/>
      </c>
      <c r="Y566" s="117" t="str">
        <f>IF(ISBLANK(W566), "", IF(W566&gt;X566, B566, C566))</f>
        <v/>
      </c>
    </row>
    <row r="567" spans="1:25" x14ac:dyDescent="0.45">
      <c r="A567" s="78">
        <f>Schedule!A584</f>
        <v>0</v>
      </c>
      <c r="B567" s="78" t="str">
        <f>IF(ISBLANK(Schedule!C584), "", Schedule!C584)</f>
        <v/>
      </c>
      <c r="C567" s="78" t="str">
        <f>IF(ISBLANK(Schedule!D584), "", Schedule!D584)</f>
        <v/>
      </c>
      <c r="D567" s="80"/>
      <c r="E567" s="79" t="str">
        <f>_xlfn.IFNA(IF(ISBLANK(B567),"",VLOOKUP(B567,Elo!$A$2:$C$1048576,MATCH("Current Elo",Elo!$A$1:$D$1,0),FALSE)), "")</f>
        <v/>
      </c>
      <c r="F567" s="79" t="str">
        <f>_xlfn.IFNA(IFERROR(IF(ISBLANK(C567),"",VLOOKUP(C567,Elo!$A$2:$C$1048576,MATCH("Current Elo",Elo!$A$1:$D$1,0),FALSE)), ""), "")</f>
        <v/>
      </c>
      <c r="G567" s="79" t="str">
        <f>_xlfn.IFNA(IF(ISBLANK(B567),"",IF(VLOOKUP(Games!B567,Schedule!$C$2:$G$1048576,MATCH("neutral_site",Schedule!$C$1:$G$1,0),FALSE),0,50)),"")</f>
        <v/>
      </c>
      <c r="H567" s="82"/>
      <c r="I567" s="82"/>
      <c r="J567" s="77">
        <f>_xlfn.IFNA(IF(ISBLANK(B567), "",ROUND(Calc!O584, 1)), "")</f>
        <v>0</v>
      </c>
      <c r="K567" s="77" t="str">
        <f t="shared" si="74"/>
        <v/>
      </c>
      <c r="L567" s="3" t="e">
        <f t="shared" si="72"/>
        <v>#VALUE!</v>
      </c>
      <c r="M567" s="3" t="e">
        <f t="shared" si="73"/>
        <v>#VALUE!</v>
      </c>
      <c r="N567" s="3" t="str">
        <f t="shared" si="75"/>
        <v/>
      </c>
      <c r="O567" s="3" t="str">
        <f t="shared" si="76"/>
        <v/>
      </c>
      <c r="P567" s="2" t="str">
        <f t="shared" si="77"/>
        <v/>
      </c>
      <c r="Q567" s="2" t="str">
        <f t="shared" si="78"/>
        <v/>
      </c>
      <c r="U567" s="1"/>
      <c r="V567" s="4" t="str">
        <f t="shared" si="79"/>
        <v/>
      </c>
      <c r="Y567" s="117" t="str">
        <f>IF(ISBLANK(W567), "", IF(W567&gt;X567, B567, C567))</f>
        <v/>
      </c>
    </row>
    <row r="568" spans="1:25" x14ac:dyDescent="0.45">
      <c r="A568" s="78">
        <f>Schedule!A585</f>
        <v>0</v>
      </c>
      <c r="B568" s="78" t="str">
        <f>IF(ISBLANK(Schedule!C585), "", Schedule!C585)</f>
        <v/>
      </c>
      <c r="C568" s="78" t="str">
        <f>IF(ISBLANK(Schedule!D585), "", Schedule!D585)</f>
        <v/>
      </c>
      <c r="D568" s="80"/>
      <c r="E568" s="79" t="str">
        <f>_xlfn.IFNA(IF(ISBLANK(B568),"",VLOOKUP(B568,Elo!$A$2:$C$1048576,MATCH("Current Elo",Elo!$A$1:$D$1,0),FALSE)), "")</f>
        <v/>
      </c>
      <c r="F568" s="79" t="str">
        <f>_xlfn.IFNA(IFERROR(IF(ISBLANK(C568),"",VLOOKUP(C568,Elo!$A$2:$C$1048576,MATCH("Current Elo",Elo!$A$1:$D$1,0),FALSE)), ""), "")</f>
        <v/>
      </c>
      <c r="G568" s="79" t="str">
        <f>_xlfn.IFNA(IF(ISBLANK(B568),"",IF(VLOOKUP(Games!B568,Schedule!$C$2:$G$1048576,MATCH("neutral_site",Schedule!$C$1:$G$1,0),FALSE),0,50)),"")</f>
        <v/>
      </c>
      <c r="H568" s="82"/>
      <c r="I568" s="82"/>
      <c r="J568" s="77">
        <f>_xlfn.IFNA(IF(ISBLANK(B568), "",ROUND(Calc!O585, 1)), "")</f>
        <v>0</v>
      </c>
      <c r="K568" s="77" t="str">
        <f t="shared" si="74"/>
        <v/>
      </c>
      <c r="L568" s="3" t="e">
        <f t="shared" si="72"/>
        <v>#VALUE!</v>
      </c>
      <c r="M568" s="3" t="e">
        <f t="shared" si="73"/>
        <v>#VALUE!</v>
      </c>
      <c r="N568" s="3" t="str">
        <f t="shared" si="75"/>
        <v/>
      </c>
      <c r="O568" s="3" t="str">
        <f t="shared" si="76"/>
        <v/>
      </c>
      <c r="P568" s="2" t="str">
        <f t="shared" si="77"/>
        <v/>
      </c>
      <c r="Q568" s="2" t="str">
        <f t="shared" si="78"/>
        <v/>
      </c>
      <c r="U568" s="1"/>
      <c r="V568" s="4" t="str">
        <f t="shared" si="79"/>
        <v/>
      </c>
      <c r="Y568" s="117" t="str">
        <f>IF(ISBLANK(W568), "", IF(W568&gt;X568, B568, C568))</f>
        <v/>
      </c>
    </row>
    <row r="569" spans="1:25" x14ac:dyDescent="0.45">
      <c r="A569" s="78">
        <f>Schedule!A586</f>
        <v>0</v>
      </c>
      <c r="B569" s="78" t="str">
        <f>IF(ISBLANK(Schedule!C586), "", Schedule!C586)</f>
        <v/>
      </c>
      <c r="C569" s="78" t="str">
        <f>IF(ISBLANK(Schedule!D586), "", Schedule!D586)</f>
        <v/>
      </c>
      <c r="D569" s="80"/>
      <c r="E569" s="79" t="str">
        <f>_xlfn.IFNA(IF(ISBLANK(B569),"",VLOOKUP(B569,Elo!$A$2:$C$1048576,MATCH("Current Elo",Elo!$A$1:$D$1,0),FALSE)), "")</f>
        <v/>
      </c>
      <c r="F569" s="79" t="str">
        <f>_xlfn.IFNA(IFERROR(IF(ISBLANK(C569),"",VLOOKUP(C569,Elo!$A$2:$C$1048576,MATCH("Current Elo",Elo!$A$1:$D$1,0),FALSE)), ""), "")</f>
        <v/>
      </c>
      <c r="G569" s="79" t="str">
        <f>_xlfn.IFNA(IF(ISBLANK(B569),"",IF(VLOOKUP(Games!B569,Schedule!$C$2:$G$1048576,MATCH("neutral_site",Schedule!$C$1:$G$1,0),FALSE),0,50)),"")</f>
        <v/>
      </c>
      <c r="H569" s="82"/>
      <c r="I569" s="82"/>
      <c r="J569" s="77">
        <f>_xlfn.IFNA(IF(ISBLANK(B569), "",ROUND(Calc!O586, 1)), "")</f>
        <v>0</v>
      </c>
      <c r="K569" s="77" t="str">
        <f t="shared" si="74"/>
        <v/>
      </c>
      <c r="L569" s="3" t="e">
        <f t="shared" si="72"/>
        <v>#VALUE!</v>
      </c>
      <c r="M569" s="3" t="e">
        <f t="shared" si="73"/>
        <v>#VALUE!</v>
      </c>
      <c r="N569" s="3" t="str">
        <f t="shared" si="75"/>
        <v/>
      </c>
      <c r="O569" s="3" t="str">
        <f t="shared" si="76"/>
        <v/>
      </c>
      <c r="P569" s="2" t="str">
        <f t="shared" si="77"/>
        <v/>
      </c>
      <c r="Q569" s="2" t="str">
        <f t="shared" si="78"/>
        <v/>
      </c>
      <c r="U569" s="1"/>
      <c r="V569" s="4" t="str">
        <f t="shared" si="79"/>
        <v/>
      </c>
      <c r="Y569" s="117" t="str">
        <f>IF(ISBLANK(W569), "", IF(W569&gt;X569, B569, C569))</f>
        <v/>
      </c>
    </row>
    <row r="570" spans="1:25" x14ac:dyDescent="0.45">
      <c r="A570" s="78">
        <f>Schedule!A587</f>
        <v>0</v>
      </c>
      <c r="B570" s="78" t="str">
        <f>IF(ISBLANK(Schedule!C587), "", Schedule!C587)</f>
        <v/>
      </c>
      <c r="C570" s="78" t="str">
        <f>IF(ISBLANK(Schedule!D587), "", Schedule!D587)</f>
        <v/>
      </c>
      <c r="D570" s="80"/>
      <c r="E570" s="79" t="str">
        <f>_xlfn.IFNA(IF(ISBLANK(B570),"",VLOOKUP(B570,Elo!$A$2:$C$1048576,MATCH("Current Elo",Elo!$A$1:$D$1,0),FALSE)), "")</f>
        <v/>
      </c>
      <c r="F570" s="79" t="str">
        <f>_xlfn.IFNA(IFERROR(IF(ISBLANK(C570),"",VLOOKUP(C570,Elo!$A$2:$C$1048576,MATCH("Current Elo",Elo!$A$1:$D$1,0),FALSE)), ""), "")</f>
        <v/>
      </c>
      <c r="G570" s="79" t="str">
        <f>_xlfn.IFNA(IF(ISBLANK(B570),"",IF(VLOOKUP(Games!B570,Schedule!$C$2:$G$1048576,MATCH("neutral_site",Schedule!$C$1:$G$1,0),FALSE),0,50)),"")</f>
        <v/>
      </c>
      <c r="H570" s="82"/>
      <c r="I570" s="82"/>
      <c r="J570" s="77">
        <f>_xlfn.IFNA(IF(ISBLANK(B570), "",ROUND(Calc!O587, 1)), "")</f>
        <v>0</v>
      </c>
      <c r="K570" s="77" t="str">
        <f t="shared" si="74"/>
        <v/>
      </c>
      <c r="L570" s="3" t="e">
        <f t="shared" si="72"/>
        <v>#VALUE!</v>
      </c>
      <c r="M570" s="3" t="e">
        <f t="shared" si="73"/>
        <v>#VALUE!</v>
      </c>
      <c r="N570" s="3" t="str">
        <f t="shared" si="75"/>
        <v/>
      </c>
      <c r="O570" s="3" t="str">
        <f t="shared" si="76"/>
        <v/>
      </c>
      <c r="P570" s="2" t="str">
        <f t="shared" si="77"/>
        <v/>
      </c>
      <c r="Q570" s="2" t="str">
        <f t="shared" si="78"/>
        <v/>
      </c>
      <c r="U570" s="1"/>
      <c r="V570" s="4" t="str">
        <f t="shared" si="79"/>
        <v/>
      </c>
      <c r="Y570" s="117" t="str">
        <f>IF(ISBLANK(W570), "", IF(W570&gt;X570, B570, C570))</f>
        <v/>
      </c>
    </row>
    <row r="571" spans="1:25" x14ac:dyDescent="0.45">
      <c r="A571" s="78">
        <f>Schedule!A588</f>
        <v>0</v>
      </c>
      <c r="B571" s="78" t="str">
        <f>IF(ISBLANK(Schedule!C588), "", Schedule!C588)</f>
        <v/>
      </c>
      <c r="C571" s="78" t="str">
        <f>IF(ISBLANK(Schedule!D588), "", Schedule!D588)</f>
        <v/>
      </c>
      <c r="D571" s="80"/>
      <c r="E571" s="79" t="str">
        <f>_xlfn.IFNA(IF(ISBLANK(B571),"",VLOOKUP(B571,Elo!$A$2:$C$1048576,MATCH("Current Elo",Elo!$A$1:$D$1,0),FALSE)), "")</f>
        <v/>
      </c>
      <c r="F571" s="79" t="str">
        <f>_xlfn.IFNA(IFERROR(IF(ISBLANK(C571),"",VLOOKUP(C571,Elo!$A$2:$C$1048576,MATCH("Current Elo",Elo!$A$1:$D$1,0),FALSE)), ""), "")</f>
        <v/>
      </c>
      <c r="G571" s="79" t="str">
        <f>_xlfn.IFNA(IF(ISBLANK(B571),"",IF(VLOOKUP(Games!B571,Schedule!$C$2:$G$1048576,MATCH("neutral_site",Schedule!$C$1:$G$1,0),FALSE),0,50)),"")</f>
        <v/>
      </c>
      <c r="H571" s="82"/>
      <c r="I571" s="82"/>
      <c r="J571" s="77">
        <f>_xlfn.IFNA(IF(ISBLANK(B571), "",ROUND(Calc!O588, 1)), "")</f>
        <v>0</v>
      </c>
      <c r="K571" s="77" t="str">
        <f t="shared" si="74"/>
        <v/>
      </c>
      <c r="L571" s="3" t="e">
        <f t="shared" si="72"/>
        <v>#VALUE!</v>
      </c>
      <c r="M571" s="3" t="e">
        <f t="shared" si="73"/>
        <v>#VALUE!</v>
      </c>
      <c r="N571" s="3" t="str">
        <f t="shared" si="75"/>
        <v/>
      </c>
      <c r="O571" s="3" t="str">
        <f t="shared" si="76"/>
        <v/>
      </c>
      <c r="P571" s="2" t="str">
        <f t="shared" si="77"/>
        <v/>
      </c>
      <c r="Q571" s="2" t="str">
        <f t="shared" si="78"/>
        <v/>
      </c>
      <c r="U571" s="1"/>
      <c r="V571" s="4" t="str">
        <f t="shared" si="79"/>
        <v/>
      </c>
      <c r="Y571" s="117" t="str">
        <f>IF(ISBLANK(W571), "", IF(W571&gt;X571, B571, C571))</f>
        <v/>
      </c>
    </row>
    <row r="572" spans="1:25" x14ac:dyDescent="0.45">
      <c r="A572" s="78">
        <f>Schedule!A589</f>
        <v>0</v>
      </c>
      <c r="B572" s="78" t="str">
        <f>IF(ISBLANK(Schedule!C589), "", Schedule!C589)</f>
        <v/>
      </c>
      <c r="C572" s="78" t="str">
        <f>IF(ISBLANK(Schedule!D589), "", Schedule!D589)</f>
        <v/>
      </c>
      <c r="D572" s="80"/>
      <c r="E572" s="79" t="str">
        <f>_xlfn.IFNA(IF(ISBLANK(B572),"",VLOOKUP(B572,Elo!$A$2:$C$1048576,MATCH("Current Elo",Elo!$A$1:$D$1,0),FALSE)), "")</f>
        <v/>
      </c>
      <c r="F572" s="79" t="str">
        <f>_xlfn.IFNA(IFERROR(IF(ISBLANK(C572),"",VLOOKUP(C572,Elo!$A$2:$C$1048576,MATCH("Current Elo",Elo!$A$1:$D$1,0),FALSE)), ""), "")</f>
        <v/>
      </c>
      <c r="G572" s="79" t="str">
        <f>_xlfn.IFNA(IF(ISBLANK(B572),"",IF(VLOOKUP(Games!B572,Schedule!$C$2:$G$1048576,MATCH("neutral_site",Schedule!$C$1:$G$1,0),FALSE),0,50)),"")</f>
        <v/>
      </c>
      <c r="H572" s="82"/>
      <c r="I572" s="82"/>
      <c r="J572" s="77">
        <f>_xlfn.IFNA(IF(ISBLANK(B572), "",ROUND(Calc!O589, 1)), "")</f>
        <v>0</v>
      </c>
      <c r="K572" s="77" t="str">
        <f t="shared" si="74"/>
        <v/>
      </c>
      <c r="L572" s="3" t="e">
        <f t="shared" si="72"/>
        <v>#VALUE!</v>
      </c>
      <c r="M572" s="3" t="e">
        <f t="shared" si="73"/>
        <v>#VALUE!</v>
      </c>
      <c r="N572" s="3" t="str">
        <f t="shared" si="75"/>
        <v/>
      </c>
      <c r="O572" s="3" t="str">
        <f t="shared" si="76"/>
        <v/>
      </c>
      <c r="P572" s="2" t="str">
        <f t="shared" si="77"/>
        <v/>
      </c>
      <c r="Q572" s="2" t="str">
        <f t="shared" si="78"/>
        <v/>
      </c>
      <c r="U572" s="1"/>
      <c r="V572" s="4" t="str">
        <f t="shared" si="79"/>
        <v/>
      </c>
      <c r="Y572" s="117" t="str">
        <f>IF(ISBLANK(W572), "", IF(W572&gt;X572, B572, C572))</f>
        <v/>
      </c>
    </row>
    <row r="573" spans="1:25" x14ac:dyDescent="0.45">
      <c r="A573" s="78">
        <f>Schedule!A590</f>
        <v>0</v>
      </c>
      <c r="B573" s="78" t="str">
        <f>IF(ISBLANK(Schedule!C590), "", Schedule!C590)</f>
        <v/>
      </c>
      <c r="C573" s="78" t="str">
        <f>IF(ISBLANK(Schedule!D590), "", Schedule!D590)</f>
        <v/>
      </c>
      <c r="D573" s="80"/>
      <c r="E573" s="79" t="str">
        <f>_xlfn.IFNA(IF(ISBLANK(B573),"",VLOOKUP(B573,Elo!$A$2:$C$1048576,MATCH("Current Elo",Elo!$A$1:$D$1,0),FALSE)), "")</f>
        <v/>
      </c>
      <c r="F573" s="79" t="str">
        <f>_xlfn.IFNA(IFERROR(IF(ISBLANK(C573),"",VLOOKUP(C573,Elo!$A$2:$C$1048576,MATCH("Current Elo",Elo!$A$1:$D$1,0),FALSE)), ""), "")</f>
        <v/>
      </c>
      <c r="G573" s="79" t="str">
        <f>_xlfn.IFNA(IF(ISBLANK(B573),"",IF(VLOOKUP(Games!B573,Schedule!$C$2:$G$1048576,MATCH("neutral_site",Schedule!$C$1:$G$1,0),FALSE),0,50)),"")</f>
        <v/>
      </c>
      <c r="H573" s="82"/>
      <c r="I573" s="82"/>
      <c r="J573" s="77">
        <f>_xlfn.IFNA(IF(ISBLANK(B573), "",ROUND(Calc!O590, 1)), "")</f>
        <v>0</v>
      </c>
      <c r="K573" s="77" t="str">
        <f t="shared" si="74"/>
        <v/>
      </c>
      <c r="L573" s="3" t="e">
        <f t="shared" si="72"/>
        <v>#VALUE!</v>
      </c>
      <c r="M573" s="3" t="e">
        <f t="shared" si="73"/>
        <v>#VALUE!</v>
      </c>
      <c r="N573" s="3" t="str">
        <f t="shared" si="75"/>
        <v/>
      </c>
      <c r="O573" s="3" t="str">
        <f t="shared" si="76"/>
        <v/>
      </c>
      <c r="P573" s="2" t="str">
        <f t="shared" si="77"/>
        <v/>
      </c>
      <c r="Q573" s="2" t="str">
        <f t="shared" si="78"/>
        <v/>
      </c>
      <c r="U573" s="1"/>
      <c r="V573" s="4" t="str">
        <f t="shared" si="79"/>
        <v/>
      </c>
      <c r="Y573" s="117" t="str">
        <f>IF(ISBLANK(W573), "", IF(W573&gt;X573, B573, C573))</f>
        <v/>
      </c>
    </row>
    <row r="574" spans="1:25" x14ac:dyDescent="0.45">
      <c r="A574" s="78">
        <f>Schedule!A591</f>
        <v>0</v>
      </c>
      <c r="B574" s="78" t="str">
        <f>IF(ISBLANK(Schedule!C591), "", Schedule!C591)</f>
        <v/>
      </c>
      <c r="C574" s="78" t="str">
        <f>IF(ISBLANK(Schedule!D591), "", Schedule!D591)</f>
        <v/>
      </c>
      <c r="D574" s="80"/>
      <c r="E574" s="79" t="str">
        <f>_xlfn.IFNA(IF(ISBLANK(B574),"",VLOOKUP(B574,Elo!$A$2:$C$1048576,MATCH("Current Elo",Elo!$A$1:$D$1,0),FALSE)), "")</f>
        <v/>
      </c>
      <c r="F574" s="79" t="str">
        <f>_xlfn.IFNA(IFERROR(IF(ISBLANK(C574),"",VLOOKUP(C574,Elo!$A$2:$C$1048576,MATCH("Current Elo",Elo!$A$1:$D$1,0),FALSE)), ""), "")</f>
        <v/>
      </c>
      <c r="G574" s="79" t="str">
        <f>_xlfn.IFNA(IF(ISBLANK(B574),"",IF(VLOOKUP(Games!B574,Schedule!$C$2:$G$1048576,MATCH("neutral_site",Schedule!$C$1:$G$1,0),FALSE),0,50)),"")</f>
        <v/>
      </c>
      <c r="H574" s="82"/>
      <c r="I574" s="82"/>
      <c r="J574" s="77">
        <f>_xlfn.IFNA(IF(ISBLANK(B574), "",ROUND(Calc!O591, 1)), "")</f>
        <v>0</v>
      </c>
      <c r="K574" s="77" t="str">
        <f t="shared" si="74"/>
        <v/>
      </c>
      <c r="L574" s="3" t="e">
        <f t="shared" si="72"/>
        <v>#VALUE!</v>
      </c>
      <c r="M574" s="3" t="e">
        <f t="shared" si="73"/>
        <v>#VALUE!</v>
      </c>
      <c r="N574" s="3" t="str">
        <f t="shared" si="75"/>
        <v/>
      </c>
      <c r="O574" s="3" t="str">
        <f t="shared" si="76"/>
        <v/>
      </c>
      <c r="P574" s="2" t="str">
        <f t="shared" si="77"/>
        <v/>
      </c>
      <c r="Q574" s="2" t="str">
        <f t="shared" si="78"/>
        <v/>
      </c>
      <c r="U574" s="1"/>
      <c r="V574" s="4" t="str">
        <f t="shared" si="79"/>
        <v/>
      </c>
      <c r="Y574" s="117" t="str">
        <f>IF(ISBLANK(W574), "", IF(W574&gt;X574, B574, C574))</f>
        <v/>
      </c>
    </row>
    <row r="575" spans="1:25" x14ac:dyDescent="0.45">
      <c r="A575" s="78">
        <f>Schedule!A592</f>
        <v>0</v>
      </c>
      <c r="B575" s="78" t="str">
        <f>IF(ISBLANK(Schedule!C592), "", Schedule!C592)</f>
        <v/>
      </c>
      <c r="C575" s="78" t="str">
        <f>IF(ISBLANK(Schedule!D592), "", Schedule!D592)</f>
        <v/>
      </c>
      <c r="D575" s="80"/>
      <c r="E575" s="79" t="str">
        <f>_xlfn.IFNA(IF(ISBLANK(B575),"",VLOOKUP(B575,Elo!$A$2:$C$1048576,MATCH("Current Elo",Elo!$A$1:$D$1,0),FALSE)), "")</f>
        <v/>
      </c>
      <c r="F575" s="79" t="str">
        <f>_xlfn.IFNA(IFERROR(IF(ISBLANK(C575),"",VLOOKUP(C575,Elo!$A$2:$C$1048576,MATCH("Current Elo",Elo!$A$1:$D$1,0),FALSE)), ""), "")</f>
        <v/>
      </c>
      <c r="G575" s="79" t="str">
        <f>_xlfn.IFNA(IF(ISBLANK(B575),"",IF(VLOOKUP(Games!B575,Schedule!$C$2:$G$1048576,MATCH("neutral_site",Schedule!$C$1:$G$1,0),FALSE),0,50)),"")</f>
        <v/>
      </c>
      <c r="H575" s="82"/>
      <c r="I575" s="82"/>
      <c r="J575" s="77">
        <f>_xlfn.IFNA(IF(ISBLANK(B575), "",ROUND(Calc!O592, 1)), "")</f>
        <v>0</v>
      </c>
      <c r="K575" s="77" t="str">
        <f t="shared" si="74"/>
        <v/>
      </c>
      <c r="L575" s="3" t="e">
        <f t="shared" si="72"/>
        <v>#VALUE!</v>
      </c>
      <c r="M575" s="3" t="e">
        <f t="shared" si="73"/>
        <v>#VALUE!</v>
      </c>
      <c r="N575" s="3" t="str">
        <f t="shared" si="75"/>
        <v/>
      </c>
      <c r="O575" s="3" t="str">
        <f t="shared" si="76"/>
        <v/>
      </c>
      <c r="P575" s="2" t="str">
        <f t="shared" si="77"/>
        <v/>
      </c>
      <c r="Q575" s="2" t="str">
        <f t="shared" si="78"/>
        <v/>
      </c>
      <c r="U575" s="1"/>
      <c r="V575" s="4" t="str">
        <f t="shared" si="79"/>
        <v/>
      </c>
      <c r="Y575" s="117" t="str">
        <f>IF(ISBLANK(W575), "", IF(W575&gt;X575, B575, C575))</f>
        <v/>
      </c>
    </row>
    <row r="576" spans="1:25" x14ac:dyDescent="0.45">
      <c r="A576" s="78">
        <f>Schedule!A593</f>
        <v>0</v>
      </c>
      <c r="B576" s="78" t="str">
        <f>IF(ISBLANK(Schedule!C593), "", Schedule!C593)</f>
        <v/>
      </c>
      <c r="C576" s="78" t="str">
        <f>IF(ISBLANK(Schedule!D593), "", Schedule!D593)</f>
        <v/>
      </c>
      <c r="D576" s="80"/>
      <c r="E576" s="79" t="str">
        <f>_xlfn.IFNA(IF(ISBLANK(B576),"",VLOOKUP(B576,Elo!$A$2:$C$1048576,MATCH("Current Elo",Elo!$A$1:$D$1,0),FALSE)), "")</f>
        <v/>
      </c>
      <c r="F576" s="79" t="str">
        <f>_xlfn.IFNA(IFERROR(IF(ISBLANK(C576),"",VLOOKUP(C576,Elo!$A$2:$C$1048576,MATCH("Current Elo",Elo!$A$1:$D$1,0),FALSE)), ""), "")</f>
        <v/>
      </c>
      <c r="G576" s="79" t="str">
        <f>_xlfn.IFNA(IF(ISBLANK(B576),"",IF(VLOOKUP(Games!B576,Schedule!$C$2:$G$1048576,MATCH("neutral_site",Schedule!$C$1:$G$1,0),FALSE),0,50)),"")</f>
        <v/>
      </c>
      <c r="H576" s="82"/>
      <c r="I576" s="82"/>
      <c r="J576" s="77">
        <f>_xlfn.IFNA(IF(ISBLANK(B576), "",ROUND(Calc!O593, 1)), "")</f>
        <v>0</v>
      </c>
      <c r="K576" s="77" t="str">
        <f t="shared" si="74"/>
        <v/>
      </c>
      <c r="L576" s="3" t="e">
        <f t="shared" si="72"/>
        <v>#VALUE!</v>
      </c>
      <c r="M576" s="3" t="e">
        <f t="shared" si="73"/>
        <v>#VALUE!</v>
      </c>
      <c r="N576" s="3" t="str">
        <f t="shared" si="75"/>
        <v/>
      </c>
      <c r="O576" s="3" t="str">
        <f t="shared" si="76"/>
        <v/>
      </c>
      <c r="P576" s="2" t="str">
        <f t="shared" si="77"/>
        <v/>
      </c>
      <c r="Q576" s="2" t="str">
        <f t="shared" si="78"/>
        <v/>
      </c>
      <c r="U576" s="1"/>
      <c r="V576" s="4" t="str">
        <f t="shared" si="79"/>
        <v/>
      </c>
      <c r="Y576" s="117" t="str">
        <f>IF(ISBLANK(W576), "", IF(W576&gt;X576, B576, C576))</f>
        <v/>
      </c>
    </row>
    <row r="577" spans="1:25" x14ac:dyDescent="0.45">
      <c r="A577" s="78">
        <f>Schedule!A594</f>
        <v>0</v>
      </c>
      <c r="B577" s="78" t="str">
        <f>IF(ISBLANK(Schedule!C594), "", Schedule!C594)</f>
        <v/>
      </c>
      <c r="C577" s="78" t="str">
        <f>IF(ISBLANK(Schedule!D594), "", Schedule!D594)</f>
        <v/>
      </c>
      <c r="D577" s="80"/>
      <c r="E577" s="79" t="str">
        <f>_xlfn.IFNA(IF(ISBLANK(B577),"",VLOOKUP(B577,Elo!$A$2:$C$1048576,MATCH("Current Elo",Elo!$A$1:$D$1,0),FALSE)), "")</f>
        <v/>
      </c>
      <c r="F577" s="79" t="str">
        <f>_xlfn.IFNA(IFERROR(IF(ISBLANK(C577),"",VLOOKUP(C577,Elo!$A$2:$C$1048576,MATCH("Current Elo",Elo!$A$1:$D$1,0),FALSE)), ""), "")</f>
        <v/>
      </c>
      <c r="G577" s="79" t="str">
        <f>_xlfn.IFNA(IF(ISBLANK(B577),"",IF(VLOOKUP(Games!B577,Schedule!$C$2:$G$1048576,MATCH("neutral_site",Schedule!$C$1:$G$1,0),FALSE),0,50)),"")</f>
        <v/>
      </c>
      <c r="H577" s="82"/>
      <c r="I577" s="82"/>
      <c r="J577" s="77">
        <f>_xlfn.IFNA(IF(ISBLANK(B577), "",ROUND(Calc!O594, 1)), "")</f>
        <v>0</v>
      </c>
      <c r="K577" s="77" t="str">
        <f t="shared" si="74"/>
        <v/>
      </c>
      <c r="L577" s="3" t="e">
        <f t="shared" si="72"/>
        <v>#VALUE!</v>
      </c>
      <c r="M577" s="3" t="e">
        <f t="shared" si="73"/>
        <v>#VALUE!</v>
      </c>
      <c r="N577" s="3" t="str">
        <f t="shared" si="75"/>
        <v/>
      </c>
      <c r="O577" s="3" t="str">
        <f t="shared" si="76"/>
        <v/>
      </c>
      <c r="P577" s="2" t="str">
        <f t="shared" si="77"/>
        <v/>
      </c>
      <c r="Q577" s="2" t="str">
        <f t="shared" si="78"/>
        <v/>
      </c>
      <c r="U577" s="1"/>
      <c r="V577" s="4" t="str">
        <f t="shared" si="79"/>
        <v/>
      </c>
      <c r="Y577" s="117" t="str">
        <f>IF(ISBLANK(W577), "", IF(W577&gt;X577, B577, C577))</f>
        <v/>
      </c>
    </row>
    <row r="578" spans="1:25" x14ac:dyDescent="0.45">
      <c r="A578" s="78">
        <f>Schedule!A595</f>
        <v>0</v>
      </c>
      <c r="B578" s="78" t="str">
        <f>IF(ISBLANK(Schedule!C595), "", Schedule!C595)</f>
        <v/>
      </c>
      <c r="C578" s="78" t="str">
        <f>IF(ISBLANK(Schedule!D595), "", Schedule!D595)</f>
        <v/>
      </c>
      <c r="D578" s="80"/>
      <c r="E578" s="79" t="str">
        <f>_xlfn.IFNA(IF(ISBLANK(B578),"",VLOOKUP(B578,Elo!$A$2:$C$1048576,MATCH("Current Elo",Elo!$A$1:$D$1,0),FALSE)), "")</f>
        <v/>
      </c>
      <c r="F578" s="79" t="str">
        <f>_xlfn.IFNA(IFERROR(IF(ISBLANK(C578),"",VLOOKUP(C578,Elo!$A$2:$C$1048576,MATCH("Current Elo",Elo!$A$1:$D$1,0),FALSE)), ""), "")</f>
        <v/>
      </c>
      <c r="G578" s="79" t="str">
        <f>_xlfn.IFNA(IF(ISBLANK(B578),"",IF(VLOOKUP(Games!B578,Schedule!$C$2:$G$1048576,MATCH("neutral_site",Schedule!$C$1:$G$1,0),FALSE),0,50)),"")</f>
        <v/>
      </c>
      <c r="H578" s="82"/>
      <c r="I578" s="82"/>
      <c r="J578" s="77">
        <f>_xlfn.IFNA(IF(ISBLANK(B578), "",ROUND(Calc!O595, 1)), "")</f>
        <v>0</v>
      </c>
      <c r="K578" s="77" t="str">
        <f t="shared" si="74"/>
        <v/>
      </c>
      <c r="L578" s="3" t="e">
        <f t="shared" si="72"/>
        <v>#VALUE!</v>
      </c>
      <c r="M578" s="3" t="e">
        <f t="shared" si="73"/>
        <v>#VALUE!</v>
      </c>
      <c r="N578" s="3" t="str">
        <f t="shared" si="75"/>
        <v/>
      </c>
      <c r="O578" s="3" t="str">
        <f t="shared" si="76"/>
        <v/>
      </c>
      <c r="P578" s="2" t="str">
        <f t="shared" si="77"/>
        <v/>
      </c>
      <c r="Q578" s="2" t="str">
        <f t="shared" si="78"/>
        <v/>
      </c>
      <c r="U578" s="1"/>
      <c r="V578" s="4" t="str">
        <f t="shared" si="79"/>
        <v/>
      </c>
      <c r="Y578" s="117" t="str">
        <f>IF(ISBLANK(W578), "", IF(W578&gt;X578, B578, C578))</f>
        <v/>
      </c>
    </row>
    <row r="579" spans="1:25" x14ac:dyDescent="0.45">
      <c r="A579" s="78">
        <f>Schedule!A596</f>
        <v>0</v>
      </c>
      <c r="B579" s="78" t="str">
        <f>IF(ISBLANK(Schedule!C596), "", Schedule!C596)</f>
        <v/>
      </c>
      <c r="C579" s="78" t="str">
        <f>IF(ISBLANK(Schedule!D596), "", Schedule!D596)</f>
        <v/>
      </c>
      <c r="D579" s="80"/>
      <c r="E579" s="79" t="str">
        <f>_xlfn.IFNA(IF(ISBLANK(B579),"",VLOOKUP(B579,Elo!$A$2:$C$1048576,MATCH("Current Elo",Elo!$A$1:$D$1,0),FALSE)), "")</f>
        <v/>
      </c>
      <c r="F579" s="79" t="str">
        <f>_xlfn.IFNA(IFERROR(IF(ISBLANK(C579),"",VLOOKUP(C579,Elo!$A$2:$C$1048576,MATCH("Current Elo",Elo!$A$1:$D$1,0),FALSE)), ""), "")</f>
        <v/>
      </c>
      <c r="G579" s="79" t="str">
        <f>_xlfn.IFNA(IF(ISBLANK(B579),"",IF(VLOOKUP(Games!B579,Schedule!$C$2:$G$1048576,MATCH("neutral_site",Schedule!$C$1:$G$1,0),FALSE),0,50)),"")</f>
        <v/>
      </c>
      <c r="H579" s="82"/>
      <c r="I579" s="82"/>
      <c r="J579" s="77">
        <f>_xlfn.IFNA(IF(ISBLANK(B579), "",ROUND(Calc!O596, 1)), "")</f>
        <v>0</v>
      </c>
      <c r="K579" s="77" t="str">
        <f t="shared" si="74"/>
        <v/>
      </c>
      <c r="L579" s="3" t="e">
        <f t="shared" si="72"/>
        <v>#VALUE!</v>
      </c>
      <c r="M579" s="3" t="e">
        <f t="shared" si="73"/>
        <v>#VALUE!</v>
      </c>
      <c r="N579" s="3" t="str">
        <f t="shared" si="75"/>
        <v/>
      </c>
      <c r="O579" s="3" t="str">
        <f t="shared" si="76"/>
        <v/>
      </c>
      <c r="P579" s="2" t="str">
        <f t="shared" si="77"/>
        <v/>
      </c>
      <c r="Q579" s="2" t="str">
        <f t="shared" si="78"/>
        <v/>
      </c>
      <c r="U579" s="1"/>
      <c r="V579" s="4" t="str">
        <f t="shared" si="79"/>
        <v/>
      </c>
      <c r="Y579" s="117" t="str">
        <f>IF(ISBLANK(W579), "", IF(W579&gt;X579, B579, C579))</f>
        <v/>
      </c>
    </row>
    <row r="580" spans="1:25" x14ac:dyDescent="0.45">
      <c r="A580" s="78">
        <f>Schedule!A597</f>
        <v>0</v>
      </c>
      <c r="B580" s="78" t="str">
        <f>IF(ISBLANK(Schedule!C597), "", Schedule!C597)</f>
        <v/>
      </c>
      <c r="C580" s="78" t="str">
        <f>IF(ISBLANK(Schedule!D597), "", Schedule!D597)</f>
        <v/>
      </c>
      <c r="D580" s="80"/>
      <c r="E580" s="79" t="str">
        <f>_xlfn.IFNA(IF(ISBLANK(B580),"",VLOOKUP(B580,Elo!$A$2:$C$1048576,MATCH("Current Elo",Elo!$A$1:$D$1,0),FALSE)), "")</f>
        <v/>
      </c>
      <c r="F580" s="79" t="str">
        <f>_xlfn.IFNA(IFERROR(IF(ISBLANK(C580),"",VLOOKUP(C580,Elo!$A$2:$C$1048576,MATCH("Current Elo",Elo!$A$1:$D$1,0),FALSE)), ""), "")</f>
        <v/>
      </c>
      <c r="G580" s="79" t="str">
        <f>_xlfn.IFNA(IF(ISBLANK(B580),"",IF(VLOOKUP(Games!B580,Schedule!$C$2:$G$1048576,MATCH("neutral_site",Schedule!$C$1:$G$1,0),FALSE),0,50)),"")</f>
        <v/>
      </c>
      <c r="H580" s="82"/>
      <c r="I580" s="82"/>
      <c r="J580" s="77">
        <f>_xlfn.IFNA(IF(ISBLANK(B580), "",ROUND(Calc!O597, 1)), "")</f>
        <v>0</v>
      </c>
      <c r="K580" s="77" t="str">
        <f t="shared" si="74"/>
        <v/>
      </c>
      <c r="L580" s="3" t="e">
        <f t="shared" si="72"/>
        <v>#VALUE!</v>
      </c>
      <c r="M580" s="3" t="e">
        <f t="shared" si="73"/>
        <v>#VALUE!</v>
      </c>
      <c r="N580" s="3" t="str">
        <f t="shared" si="75"/>
        <v/>
      </c>
      <c r="O580" s="3" t="str">
        <f t="shared" si="76"/>
        <v/>
      </c>
      <c r="P580" s="2" t="str">
        <f t="shared" si="77"/>
        <v/>
      </c>
      <c r="Q580" s="2" t="str">
        <f t="shared" si="78"/>
        <v/>
      </c>
      <c r="U580" s="1"/>
      <c r="V580" s="4" t="str">
        <f t="shared" si="79"/>
        <v/>
      </c>
      <c r="Y580" s="117" t="str">
        <f>IF(ISBLANK(W580), "", IF(W580&gt;X580, B580, C580))</f>
        <v/>
      </c>
    </row>
    <row r="581" spans="1:25" x14ac:dyDescent="0.45">
      <c r="A581" s="78">
        <f>Schedule!A598</f>
        <v>0</v>
      </c>
      <c r="B581" s="78" t="str">
        <f>IF(ISBLANK(Schedule!C598), "", Schedule!C598)</f>
        <v/>
      </c>
      <c r="C581" s="78" t="str">
        <f>IF(ISBLANK(Schedule!D598), "", Schedule!D598)</f>
        <v/>
      </c>
      <c r="D581" s="80"/>
      <c r="E581" s="79" t="str">
        <f>_xlfn.IFNA(IF(ISBLANK(B581),"",VLOOKUP(B581,Elo!$A$2:$C$1048576,MATCH("Current Elo",Elo!$A$1:$D$1,0),FALSE)), "")</f>
        <v/>
      </c>
      <c r="F581" s="79" t="str">
        <f>_xlfn.IFNA(IFERROR(IF(ISBLANK(C581),"",VLOOKUP(C581,Elo!$A$2:$C$1048576,MATCH("Current Elo",Elo!$A$1:$D$1,0),FALSE)), ""), "")</f>
        <v/>
      </c>
      <c r="G581" s="79" t="str">
        <f>_xlfn.IFNA(IF(ISBLANK(B581),"",IF(VLOOKUP(Games!B581,Schedule!$C$2:$G$1048576,MATCH("neutral_site",Schedule!$C$1:$G$1,0),FALSE),0,50)),"")</f>
        <v/>
      </c>
      <c r="H581" s="82"/>
      <c r="I581" s="82"/>
      <c r="J581" s="77">
        <f>_xlfn.IFNA(IF(ISBLANK(B581), "",ROUND(Calc!O598, 1)), "")</f>
        <v>0</v>
      </c>
      <c r="K581" s="77" t="str">
        <f t="shared" si="74"/>
        <v/>
      </c>
      <c r="L581" s="3" t="e">
        <f t="shared" si="72"/>
        <v>#VALUE!</v>
      </c>
      <c r="M581" s="3" t="e">
        <f t="shared" si="73"/>
        <v>#VALUE!</v>
      </c>
      <c r="N581" s="3" t="str">
        <f t="shared" si="75"/>
        <v/>
      </c>
      <c r="O581" s="3" t="str">
        <f t="shared" si="76"/>
        <v/>
      </c>
      <c r="P581" s="2" t="str">
        <f t="shared" si="77"/>
        <v/>
      </c>
      <c r="Q581" s="2" t="str">
        <f t="shared" si="78"/>
        <v/>
      </c>
      <c r="U581" s="1"/>
      <c r="V581" s="4" t="str">
        <f t="shared" si="79"/>
        <v/>
      </c>
      <c r="Y581" s="117" t="str">
        <f>IF(ISBLANK(W581), "", IF(W581&gt;X581, B581, C581))</f>
        <v/>
      </c>
    </row>
    <row r="582" spans="1:25" x14ac:dyDescent="0.45">
      <c r="A582" s="78">
        <f>Schedule!A599</f>
        <v>0</v>
      </c>
      <c r="B582" s="78" t="str">
        <f>IF(ISBLANK(Schedule!C599), "", Schedule!C599)</f>
        <v/>
      </c>
      <c r="C582" s="78" t="str">
        <f>IF(ISBLANK(Schedule!D599), "", Schedule!D599)</f>
        <v/>
      </c>
      <c r="D582" s="80"/>
      <c r="E582" s="79" t="str">
        <f>_xlfn.IFNA(IF(ISBLANK(B582),"",VLOOKUP(B582,Elo!$A$2:$C$1048576,MATCH("Current Elo",Elo!$A$1:$D$1,0),FALSE)), "")</f>
        <v/>
      </c>
      <c r="F582" s="79" t="str">
        <f>_xlfn.IFNA(IFERROR(IF(ISBLANK(C582),"",VLOOKUP(C582,Elo!$A$2:$C$1048576,MATCH("Current Elo",Elo!$A$1:$D$1,0),FALSE)), ""), "")</f>
        <v/>
      </c>
      <c r="G582" s="79" t="str">
        <f>_xlfn.IFNA(IF(ISBLANK(B582),"",IF(VLOOKUP(Games!B582,Schedule!$C$2:$G$1048576,MATCH("neutral_site",Schedule!$C$1:$G$1,0),FALSE),0,50)),"")</f>
        <v/>
      </c>
      <c r="H582" s="82"/>
      <c r="I582" s="82"/>
      <c r="J582" s="77">
        <f>_xlfn.IFNA(IF(ISBLANK(B582), "",ROUND(Calc!O599, 1)), "")</f>
        <v>0</v>
      </c>
      <c r="K582" s="77" t="str">
        <f t="shared" si="74"/>
        <v/>
      </c>
      <c r="L582" s="3" t="e">
        <f t="shared" si="72"/>
        <v>#VALUE!</v>
      </c>
      <c r="M582" s="3" t="e">
        <f t="shared" si="73"/>
        <v>#VALUE!</v>
      </c>
      <c r="N582" s="3" t="str">
        <f t="shared" si="75"/>
        <v/>
      </c>
      <c r="O582" s="3" t="str">
        <f t="shared" si="76"/>
        <v/>
      </c>
      <c r="P582" s="2" t="str">
        <f t="shared" si="77"/>
        <v/>
      </c>
      <c r="Q582" s="2" t="str">
        <f t="shared" si="78"/>
        <v/>
      </c>
      <c r="U582" s="1"/>
      <c r="V582" s="4" t="str">
        <f t="shared" si="79"/>
        <v/>
      </c>
      <c r="Y582" s="117" t="str">
        <f>IF(ISBLANK(W582), "", IF(W582&gt;X582, B582, C582))</f>
        <v/>
      </c>
    </row>
    <row r="583" spans="1:25" x14ac:dyDescent="0.45">
      <c r="A583" s="78">
        <f>Schedule!A600</f>
        <v>0</v>
      </c>
      <c r="B583" s="78" t="str">
        <f>IF(ISBLANK(Schedule!C600), "", Schedule!C600)</f>
        <v/>
      </c>
      <c r="C583" s="78" t="str">
        <f>IF(ISBLANK(Schedule!D600), "", Schedule!D600)</f>
        <v/>
      </c>
      <c r="D583" s="80"/>
      <c r="E583" s="79" t="str">
        <f>_xlfn.IFNA(IF(ISBLANK(B583),"",VLOOKUP(B583,Elo!$A$2:$C$1048576,MATCH("Current Elo",Elo!$A$1:$D$1,0),FALSE)), "")</f>
        <v/>
      </c>
      <c r="F583" s="79" t="str">
        <f>_xlfn.IFNA(IFERROR(IF(ISBLANK(C583),"",VLOOKUP(C583,Elo!$A$2:$C$1048576,MATCH("Current Elo",Elo!$A$1:$D$1,0),FALSE)), ""), "")</f>
        <v/>
      </c>
      <c r="G583" s="79" t="str">
        <f>_xlfn.IFNA(IF(ISBLANK(B583),"",IF(VLOOKUP(Games!B583,Schedule!$C$2:$G$1048576,MATCH("neutral_site",Schedule!$C$1:$G$1,0),FALSE),0,50)),"")</f>
        <v/>
      </c>
      <c r="H583" s="82"/>
      <c r="I583" s="82"/>
      <c r="J583" s="77">
        <f>_xlfn.IFNA(IF(ISBLANK(B583), "",ROUND(Calc!O600, 1)), "")</f>
        <v>0</v>
      </c>
      <c r="K583" s="77" t="str">
        <f t="shared" si="74"/>
        <v/>
      </c>
      <c r="L583" s="3" t="e">
        <f t="shared" si="72"/>
        <v>#VALUE!</v>
      </c>
      <c r="M583" s="3" t="e">
        <f t="shared" si="73"/>
        <v>#VALUE!</v>
      </c>
      <c r="N583" s="3" t="str">
        <f t="shared" si="75"/>
        <v/>
      </c>
      <c r="O583" s="3" t="str">
        <f t="shared" si="76"/>
        <v/>
      </c>
      <c r="P583" s="2" t="str">
        <f t="shared" si="77"/>
        <v/>
      </c>
      <c r="Q583" s="2" t="str">
        <f t="shared" si="78"/>
        <v/>
      </c>
      <c r="U583" s="1"/>
      <c r="V583" s="4" t="str">
        <f t="shared" si="79"/>
        <v/>
      </c>
      <c r="Y583" s="117" t="str">
        <f>IF(ISBLANK(W583), "", IF(W583&gt;X583, B583, C583))</f>
        <v/>
      </c>
    </row>
    <row r="584" spans="1:25" x14ac:dyDescent="0.45">
      <c r="A584" s="78">
        <f>Schedule!A601</f>
        <v>0</v>
      </c>
      <c r="B584" s="78" t="str">
        <f>IF(ISBLANK(Schedule!C601), "", Schedule!C601)</f>
        <v/>
      </c>
      <c r="C584" s="78" t="str">
        <f>IF(ISBLANK(Schedule!D601), "", Schedule!D601)</f>
        <v/>
      </c>
      <c r="D584" s="80"/>
      <c r="E584" s="79" t="str">
        <f>_xlfn.IFNA(IF(ISBLANK(B584),"",VLOOKUP(B584,Elo!$A$2:$C$1048576,MATCH("Current Elo",Elo!$A$1:$D$1,0),FALSE)), "")</f>
        <v/>
      </c>
      <c r="F584" s="79" t="str">
        <f>_xlfn.IFNA(IFERROR(IF(ISBLANK(C584),"",VLOOKUP(C584,Elo!$A$2:$C$1048576,MATCH("Current Elo",Elo!$A$1:$D$1,0),FALSE)), ""), "")</f>
        <v/>
      </c>
      <c r="G584" s="79" t="str">
        <f>_xlfn.IFNA(IF(ISBLANK(B584),"",IF(VLOOKUP(Games!B584,Schedule!$C$2:$G$1048576,MATCH("neutral_site",Schedule!$C$1:$G$1,0),FALSE),0,50)),"")</f>
        <v/>
      </c>
      <c r="H584" s="82"/>
      <c r="I584" s="82"/>
      <c r="J584" s="77">
        <f>_xlfn.IFNA(IF(ISBLANK(B584), "",ROUND(Calc!O601, 1)), "")</f>
        <v>0</v>
      </c>
      <c r="K584" s="77" t="str">
        <f t="shared" si="74"/>
        <v/>
      </c>
      <c r="L584" s="3" t="e">
        <f t="shared" si="72"/>
        <v>#VALUE!</v>
      </c>
      <c r="M584" s="3" t="e">
        <f t="shared" si="73"/>
        <v>#VALUE!</v>
      </c>
      <c r="N584" s="3" t="str">
        <f t="shared" si="75"/>
        <v/>
      </c>
      <c r="O584" s="3" t="str">
        <f t="shared" si="76"/>
        <v/>
      </c>
      <c r="P584" s="2" t="str">
        <f t="shared" si="77"/>
        <v/>
      </c>
      <c r="Q584" s="2" t="str">
        <f t="shared" si="78"/>
        <v/>
      </c>
      <c r="U584" s="1"/>
      <c r="V584" s="4" t="str">
        <f t="shared" si="79"/>
        <v/>
      </c>
      <c r="Y584" s="117" t="str">
        <f>IF(ISBLANK(W584), "", IF(W584&gt;X584, B584, C584))</f>
        <v/>
      </c>
    </row>
    <row r="585" spans="1:25" x14ac:dyDescent="0.45">
      <c r="A585" s="78">
        <f>Schedule!A602</f>
        <v>0</v>
      </c>
      <c r="B585" s="78" t="str">
        <f>IF(ISBLANK(Schedule!C602), "", Schedule!C602)</f>
        <v/>
      </c>
      <c r="C585" s="78" t="str">
        <f>IF(ISBLANK(Schedule!D602), "", Schedule!D602)</f>
        <v/>
      </c>
      <c r="D585" s="80"/>
      <c r="E585" s="79" t="str">
        <f>_xlfn.IFNA(IF(ISBLANK(B585),"",VLOOKUP(B585,Elo!$A$2:$C$1048576,MATCH("Current Elo",Elo!$A$1:$D$1,0),FALSE)), "")</f>
        <v/>
      </c>
      <c r="F585" s="79" t="str">
        <f>_xlfn.IFNA(IFERROR(IF(ISBLANK(C585),"",VLOOKUP(C585,Elo!$A$2:$C$1048576,MATCH("Current Elo",Elo!$A$1:$D$1,0),FALSE)), ""), "")</f>
        <v/>
      </c>
      <c r="G585" s="79" t="str">
        <f>_xlfn.IFNA(IF(ISBLANK(B585),"",IF(VLOOKUP(Games!B585,Schedule!$C$2:$G$1048576,MATCH("neutral_site",Schedule!$C$1:$G$1,0),FALSE),0,50)),"")</f>
        <v/>
      </c>
      <c r="H585" s="82"/>
      <c r="I585" s="82"/>
      <c r="J585" s="77">
        <f>_xlfn.IFNA(IF(ISBLANK(B585), "",ROUND(Calc!O602, 1)), "")</f>
        <v>0</v>
      </c>
      <c r="K585" s="77" t="str">
        <f t="shared" si="74"/>
        <v/>
      </c>
      <c r="L585" s="3" t="e">
        <f t="shared" si="72"/>
        <v>#VALUE!</v>
      </c>
      <c r="M585" s="3" t="e">
        <f t="shared" si="73"/>
        <v>#VALUE!</v>
      </c>
      <c r="N585" s="3" t="str">
        <f t="shared" si="75"/>
        <v/>
      </c>
      <c r="O585" s="3" t="str">
        <f t="shared" si="76"/>
        <v/>
      </c>
      <c r="P585" s="2" t="str">
        <f t="shared" si="77"/>
        <v/>
      </c>
      <c r="Q585" s="2" t="str">
        <f t="shared" si="78"/>
        <v/>
      </c>
      <c r="U585" s="1"/>
      <c r="V585" s="4" t="str">
        <f t="shared" si="79"/>
        <v/>
      </c>
      <c r="Y585" s="117" t="str">
        <f>IF(ISBLANK(W585), "", IF(W585&gt;X585, B585, C585))</f>
        <v/>
      </c>
    </row>
    <row r="586" spans="1:25" x14ac:dyDescent="0.45">
      <c r="A586" s="78">
        <f>Schedule!A603</f>
        <v>0</v>
      </c>
      <c r="B586" s="78" t="str">
        <f>IF(ISBLANK(Schedule!C603), "", Schedule!C603)</f>
        <v/>
      </c>
      <c r="C586" s="78" t="str">
        <f>IF(ISBLANK(Schedule!D603), "", Schedule!D603)</f>
        <v/>
      </c>
      <c r="D586" s="80"/>
      <c r="E586" s="79" t="str">
        <f>_xlfn.IFNA(IF(ISBLANK(B586),"",VLOOKUP(B586,Elo!$A$2:$C$1048576,MATCH("Current Elo",Elo!$A$1:$D$1,0),FALSE)), "")</f>
        <v/>
      </c>
      <c r="F586" s="79" t="str">
        <f>_xlfn.IFNA(IFERROR(IF(ISBLANK(C586),"",VLOOKUP(C586,Elo!$A$2:$C$1048576,MATCH("Current Elo",Elo!$A$1:$D$1,0),FALSE)), ""), "")</f>
        <v/>
      </c>
      <c r="G586" s="79" t="str">
        <f>_xlfn.IFNA(IF(ISBLANK(B586),"",IF(VLOOKUP(Games!B586,Schedule!$C$2:$G$1048576,MATCH("neutral_site",Schedule!$C$1:$G$1,0),FALSE),0,50)),"")</f>
        <v/>
      </c>
      <c r="H586" s="82"/>
      <c r="I586" s="82"/>
      <c r="J586" s="77">
        <f>_xlfn.IFNA(IF(ISBLANK(B586), "",ROUND(Calc!O603, 1)), "")</f>
        <v>0</v>
      </c>
      <c r="K586" s="77" t="str">
        <f t="shared" si="74"/>
        <v/>
      </c>
      <c r="L586" s="3" t="e">
        <f t="shared" si="72"/>
        <v>#VALUE!</v>
      </c>
      <c r="M586" s="3" t="e">
        <f t="shared" si="73"/>
        <v>#VALUE!</v>
      </c>
      <c r="N586" s="3" t="str">
        <f t="shared" si="75"/>
        <v/>
      </c>
      <c r="O586" s="3" t="str">
        <f t="shared" si="76"/>
        <v/>
      </c>
      <c r="P586" s="2" t="str">
        <f t="shared" si="77"/>
        <v/>
      </c>
      <c r="Q586" s="2" t="str">
        <f t="shared" si="78"/>
        <v/>
      </c>
      <c r="U586" s="1"/>
      <c r="V586" s="4" t="str">
        <f t="shared" si="79"/>
        <v/>
      </c>
      <c r="Y586" s="117" t="str">
        <f>IF(ISBLANK(W586), "", IF(W586&gt;X586, B586, C586))</f>
        <v/>
      </c>
    </row>
    <row r="587" spans="1:25" x14ac:dyDescent="0.45">
      <c r="A587" s="78">
        <f>Schedule!A604</f>
        <v>0</v>
      </c>
      <c r="B587" s="78" t="str">
        <f>IF(ISBLANK(Schedule!C604), "", Schedule!C604)</f>
        <v/>
      </c>
      <c r="C587" s="78" t="str">
        <f>IF(ISBLANK(Schedule!D604), "", Schedule!D604)</f>
        <v/>
      </c>
      <c r="D587" s="80"/>
      <c r="E587" s="79" t="str">
        <f>_xlfn.IFNA(IF(ISBLANK(B587),"",VLOOKUP(B587,Elo!$A$2:$C$1048576,MATCH("Current Elo",Elo!$A$1:$D$1,0),FALSE)), "")</f>
        <v/>
      </c>
      <c r="F587" s="79" t="str">
        <f>_xlfn.IFNA(IFERROR(IF(ISBLANK(C587),"",VLOOKUP(C587,Elo!$A$2:$C$1048576,MATCH("Current Elo",Elo!$A$1:$D$1,0),FALSE)), ""), "")</f>
        <v/>
      </c>
      <c r="G587" s="79" t="str">
        <f>_xlfn.IFNA(IF(ISBLANK(B587),"",IF(VLOOKUP(Games!B587,Schedule!$C$2:$G$1048576,MATCH("neutral_site",Schedule!$C$1:$G$1,0),FALSE),0,50)),"")</f>
        <v/>
      </c>
      <c r="H587" s="82"/>
      <c r="I587" s="82"/>
      <c r="J587" s="77">
        <f>_xlfn.IFNA(IF(ISBLANK(B587), "",ROUND(Calc!O604, 1)), "")</f>
        <v>0</v>
      </c>
      <c r="K587" s="77" t="str">
        <f t="shared" si="74"/>
        <v/>
      </c>
      <c r="L587" s="3" t="e">
        <f t="shared" si="72"/>
        <v>#VALUE!</v>
      </c>
      <c r="M587" s="3" t="e">
        <f t="shared" si="73"/>
        <v>#VALUE!</v>
      </c>
      <c r="N587" s="3" t="str">
        <f t="shared" si="75"/>
        <v/>
      </c>
      <c r="O587" s="3" t="str">
        <f t="shared" si="76"/>
        <v/>
      </c>
      <c r="P587" s="2" t="str">
        <f t="shared" si="77"/>
        <v/>
      </c>
      <c r="Q587" s="2" t="str">
        <f t="shared" si="78"/>
        <v/>
      </c>
      <c r="U587" s="1"/>
      <c r="V587" s="4" t="str">
        <f t="shared" si="79"/>
        <v/>
      </c>
      <c r="Y587" s="117" t="str">
        <f>IF(ISBLANK(W587), "", IF(W587&gt;X587, B587, C587))</f>
        <v/>
      </c>
    </row>
    <row r="588" spans="1:25" x14ac:dyDescent="0.45">
      <c r="A588" s="78">
        <f>Schedule!A605</f>
        <v>0</v>
      </c>
      <c r="B588" s="78" t="str">
        <f>IF(ISBLANK(Schedule!C605), "", Schedule!C605)</f>
        <v/>
      </c>
      <c r="C588" s="78" t="str">
        <f>IF(ISBLANK(Schedule!D605), "", Schedule!D605)</f>
        <v/>
      </c>
      <c r="D588" s="80"/>
      <c r="E588" s="79" t="str">
        <f>_xlfn.IFNA(IF(ISBLANK(B588),"",VLOOKUP(B588,Elo!$A$2:$C$1048576,MATCH("Current Elo",Elo!$A$1:$D$1,0),FALSE)), "")</f>
        <v/>
      </c>
      <c r="F588" s="79" t="str">
        <f>_xlfn.IFNA(IFERROR(IF(ISBLANK(C588),"",VLOOKUP(C588,Elo!$A$2:$C$1048576,MATCH("Current Elo",Elo!$A$1:$D$1,0),FALSE)), ""), "")</f>
        <v/>
      </c>
      <c r="G588" s="79" t="str">
        <f>_xlfn.IFNA(IF(ISBLANK(B588),"",IF(VLOOKUP(Games!B588,Schedule!$C$2:$G$1048576,MATCH("neutral_site",Schedule!$C$1:$G$1,0),FALSE),0,50)),"")</f>
        <v/>
      </c>
      <c r="H588" s="82"/>
      <c r="I588" s="82"/>
      <c r="J588" s="77">
        <f>_xlfn.IFNA(IF(ISBLANK(B588), "",ROUND(Calc!O605, 1)), "")</f>
        <v>0</v>
      </c>
      <c r="K588" s="77" t="str">
        <f t="shared" si="74"/>
        <v/>
      </c>
      <c r="L588" s="3" t="e">
        <f t="shared" si="72"/>
        <v>#VALUE!</v>
      </c>
      <c r="M588" s="3" t="e">
        <f t="shared" si="73"/>
        <v>#VALUE!</v>
      </c>
      <c r="N588" s="3" t="str">
        <f t="shared" si="75"/>
        <v/>
      </c>
      <c r="O588" s="3" t="str">
        <f t="shared" si="76"/>
        <v/>
      </c>
      <c r="P588" s="2" t="str">
        <f t="shared" si="77"/>
        <v/>
      </c>
      <c r="Q588" s="2" t="str">
        <f t="shared" si="78"/>
        <v/>
      </c>
      <c r="U588" s="1"/>
      <c r="V588" s="4" t="str">
        <f t="shared" si="79"/>
        <v/>
      </c>
      <c r="Y588" s="117" t="str">
        <f>IF(ISBLANK(W588), "", IF(W588&gt;X588, B588, C588))</f>
        <v/>
      </c>
    </row>
    <row r="589" spans="1:25" x14ac:dyDescent="0.45">
      <c r="A589" s="78">
        <f>Schedule!A606</f>
        <v>0</v>
      </c>
      <c r="B589" s="78" t="str">
        <f>IF(ISBLANK(Schedule!C606), "", Schedule!C606)</f>
        <v/>
      </c>
      <c r="C589" s="78" t="str">
        <f>IF(ISBLANK(Schedule!D606), "", Schedule!D606)</f>
        <v/>
      </c>
      <c r="D589" s="80"/>
      <c r="E589" s="79" t="str">
        <f>_xlfn.IFNA(IF(ISBLANK(B589),"",VLOOKUP(B589,Elo!$A$2:$C$1048576,MATCH("Current Elo",Elo!$A$1:$D$1,0),FALSE)), "")</f>
        <v/>
      </c>
      <c r="F589" s="79" t="str">
        <f>_xlfn.IFNA(IFERROR(IF(ISBLANK(C589),"",VLOOKUP(C589,Elo!$A$2:$C$1048576,MATCH("Current Elo",Elo!$A$1:$D$1,0),FALSE)), ""), "")</f>
        <v/>
      </c>
      <c r="G589" s="79" t="str">
        <f>_xlfn.IFNA(IF(ISBLANK(B589),"",IF(VLOOKUP(Games!B589,Schedule!$C$2:$G$1048576,MATCH("neutral_site",Schedule!$C$1:$G$1,0),FALSE),0,50)),"")</f>
        <v/>
      </c>
      <c r="H589" s="82"/>
      <c r="I589" s="82"/>
      <c r="J589" s="77">
        <f>_xlfn.IFNA(IF(ISBLANK(B589), "",ROUND(Calc!O606, 1)), "")</f>
        <v>0</v>
      </c>
      <c r="K589" s="77" t="str">
        <f t="shared" si="74"/>
        <v/>
      </c>
      <c r="L589" s="3" t="e">
        <f t="shared" si="72"/>
        <v>#VALUE!</v>
      </c>
      <c r="M589" s="3" t="e">
        <f t="shared" si="73"/>
        <v>#VALUE!</v>
      </c>
      <c r="N589" s="3" t="str">
        <f t="shared" si="75"/>
        <v/>
      </c>
      <c r="O589" s="3" t="str">
        <f t="shared" si="76"/>
        <v/>
      </c>
      <c r="P589" s="2" t="str">
        <f t="shared" si="77"/>
        <v/>
      </c>
      <c r="Q589" s="2" t="str">
        <f t="shared" si="78"/>
        <v/>
      </c>
      <c r="U589" s="1"/>
      <c r="V589" s="4" t="str">
        <f t="shared" si="79"/>
        <v/>
      </c>
      <c r="Y589" s="117" t="str">
        <f>IF(ISBLANK(W589), "", IF(W589&gt;X589, B589, C589))</f>
        <v/>
      </c>
    </row>
    <row r="590" spans="1:25" x14ac:dyDescent="0.45">
      <c r="A590" s="78">
        <f>Schedule!A607</f>
        <v>0</v>
      </c>
      <c r="B590" s="78" t="str">
        <f>IF(ISBLANK(Schedule!C607), "", Schedule!C607)</f>
        <v/>
      </c>
      <c r="C590" s="78" t="str">
        <f>IF(ISBLANK(Schedule!D607), "", Schedule!D607)</f>
        <v/>
      </c>
      <c r="D590" s="80"/>
      <c r="E590" s="79" t="str">
        <f>_xlfn.IFNA(IF(ISBLANK(B590),"",VLOOKUP(B590,Elo!$A$2:$C$1048576,MATCH("Current Elo",Elo!$A$1:$D$1,0),FALSE)), "")</f>
        <v/>
      </c>
      <c r="F590" s="79" t="str">
        <f>_xlfn.IFNA(IFERROR(IF(ISBLANK(C590),"",VLOOKUP(C590,Elo!$A$2:$C$1048576,MATCH("Current Elo",Elo!$A$1:$D$1,0),FALSE)), ""), "")</f>
        <v/>
      </c>
      <c r="G590" s="79" t="str">
        <f>_xlfn.IFNA(IF(ISBLANK(B590),"",IF(VLOOKUP(Games!B590,Schedule!$C$2:$G$1048576,MATCH("neutral_site",Schedule!$C$1:$G$1,0),FALSE),0,50)),"")</f>
        <v/>
      </c>
      <c r="H590" s="82"/>
      <c r="I590" s="82"/>
      <c r="J590" s="77">
        <f>_xlfn.IFNA(IF(ISBLANK(B590), "",ROUND(Calc!O607, 1)), "")</f>
        <v>0</v>
      </c>
      <c r="K590" s="77" t="str">
        <f t="shared" si="74"/>
        <v/>
      </c>
      <c r="L590" s="3" t="e">
        <f t="shared" si="72"/>
        <v>#VALUE!</v>
      </c>
      <c r="M590" s="3" t="e">
        <f t="shared" si="73"/>
        <v>#VALUE!</v>
      </c>
      <c r="N590" s="3" t="str">
        <f t="shared" si="75"/>
        <v/>
      </c>
      <c r="O590" s="3" t="str">
        <f t="shared" si="76"/>
        <v/>
      </c>
      <c r="P590" s="2" t="str">
        <f t="shared" si="77"/>
        <v/>
      </c>
      <c r="Q590" s="2" t="str">
        <f t="shared" si="78"/>
        <v/>
      </c>
      <c r="U590" s="1"/>
      <c r="V590" s="4" t="str">
        <f t="shared" si="79"/>
        <v/>
      </c>
      <c r="Y590" s="117" t="str">
        <f>IF(ISBLANK(W590), "", IF(W590&gt;X590, B590, C590))</f>
        <v/>
      </c>
    </row>
    <row r="591" spans="1:25" x14ac:dyDescent="0.45">
      <c r="A591" s="78">
        <f>Schedule!A608</f>
        <v>0</v>
      </c>
      <c r="B591" s="78" t="str">
        <f>IF(ISBLANK(Schedule!C608), "", Schedule!C608)</f>
        <v/>
      </c>
      <c r="C591" s="78" t="str">
        <f>IF(ISBLANK(Schedule!D608), "", Schedule!D608)</f>
        <v/>
      </c>
      <c r="D591" s="80"/>
      <c r="E591" s="79" t="str">
        <f>_xlfn.IFNA(IF(ISBLANK(B591),"",VLOOKUP(B591,Elo!$A$2:$C$1048576,MATCH("Current Elo",Elo!$A$1:$D$1,0),FALSE)), "")</f>
        <v/>
      </c>
      <c r="F591" s="79" t="str">
        <f>_xlfn.IFNA(IFERROR(IF(ISBLANK(C591),"",VLOOKUP(C591,Elo!$A$2:$C$1048576,MATCH("Current Elo",Elo!$A$1:$D$1,0),FALSE)), ""), "")</f>
        <v/>
      </c>
      <c r="G591" s="79" t="str">
        <f>_xlfn.IFNA(IF(ISBLANK(B591),"",IF(VLOOKUP(Games!B591,Schedule!$C$2:$G$1048576,MATCH("neutral_site",Schedule!$C$1:$G$1,0),FALSE),0,50)),"")</f>
        <v/>
      </c>
      <c r="H591" s="82"/>
      <c r="I591" s="82"/>
      <c r="J591" s="77">
        <f>_xlfn.IFNA(IF(ISBLANK(B591), "",ROUND(Calc!O608, 1)), "")</f>
        <v>0</v>
      </c>
      <c r="K591" s="77" t="str">
        <f t="shared" si="74"/>
        <v/>
      </c>
      <c r="L591" s="3" t="e">
        <f t="shared" si="72"/>
        <v>#VALUE!</v>
      </c>
      <c r="M591" s="3" t="e">
        <f t="shared" si="73"/>
        <v>#VALUE!</v>
      </c>
      <c r="N591" s="3" t="str">
        <f t="shared" si="75"/>
        <v/>
      </c>
      <c r="O591" s="3" t="str">
        <f t="shared" si="76"/>
        <v/>
      </c>
      <c r="P591" s="2" t="str">
        <f t="shared" si="77"/>
        <v/>
      </c>
      <c r="Q591" s="2" t="str">
        <f t="shared" si="78"/>
        <v/>
      </c>
      <c r="U591" s="1"/>
      <c r="V591" s="4" t="str">
        <f t="shared" si="79"/>
        <v/>
      </c>
      <c r="Y591" s="117" t="str">
        <f>IF(ISBLANK(W591), "", IF(W591&gt;X591, B591, C591))</f>
        <v/>
      </c>
    </row>
    <row r="592" spans="1:25" x14ac:dyDescent="0.45">
      <c r="A592" s="78">
        <f>Schedule!A609</f>
        <v>0</v>
      </c>
      <c r="B592" s="78" t="str">
        <f>IF(ISBLANK(Schedule!C609), "", Schedule!C609)</f>
        <v/>
      </c>
      <c r="C592" s="78" t="str">
        <f>IF(ISBLANK(Schedule!D609), "", Schedule!D609)</f>
        <v/>
      </c>
      <c r="D592" s="80"/>
      <c r="E592" s="79" t="str">
        <f>_xlfn.IFNA(IF(ISBLANK(B592),"",VLOOKUP(B592,Elo!$A$2:$C$1048576,MATCH("Current Elo",Elo!$A$1:$D$1,0),FALSE)), "")</f>
        <v/>
      </c>
      <c r="F592" s="79" t="str">
        <f>_xlfn.IFNA(IFERROR(IF(ISBLANK(C592),"",VLOOKUP(C592,Elo!$A$2:$C$1048576,MATCH("Current Elo",Elo!$A$1:$D$1,0),FALSE)), ""), "")</f>
        <v/>
      </c>
      <c r="G592" s="79" t="str">
        <f>_xlfn.IFNA(IF(ISBLANK(B592),"",IF(VLOOKUP(Games!B592,Schedule!$C$2:$G$1048576,MATCH("neutral_site",Schedule!$C$1:$G$1,0),FALSE),0,50)),"")</f>
        <v/>
      </c>
      <c r="H592" s="82"/>
      <c r="I592" s="82"/>
      <c r="J592" s="77">
        <f>_xlfn.IFNA(IF(ISBLANK(B592), "",ROUND(Calc!O609, 1)), "")</f>
        <v>0</v>
      </c>
      <c r="K592" s="77" t="str">
        <f t="shared" si="74"/>
        <v/>
      </c>
      <c r="L592" s="3" t="e">
        <f t="shared" si="72"/>
        <v>#VALUE!</v>
      </c>
      <c r="M592" s="3" t="e">
        <f t="shared" si="73"/>
        <v>#VALUE!</v>
      </c>
      <c r="N592" s="3" t="str">
        <f t="shared" si="75"/>
        <v/>
      </c>
      <c r="O592" s="3" t="str">
        <f t="shared" si="76"/>
        <v/>
      </c>
      <c r="P592" s="2" t="str">
        <f t="shared" si="77"/>
        <v/>
      </c>
      <c r="Q592" s="2" t="str">
        <f t="shared" si="78"/>
        <v/>
      </c>
      <c r="U592" s="1"/>
      <c r="V592" s="4" t="str">
        <f t="shared" si="79"/>
        <v/>
      </c>
      <c r="Y592" s="117" t="str">
        <f>IF(ISBLANK(W592), "", IF(W592&gt;X592, B592, C592))</f>
        <v/>
      </c>
    </row>
    <row r="593" spans="1:25" x14ac:dyDescent="0.45">
      <c r="A593" s="78">
        <f>Schedule!A610</f>
        <v>0</v>
      </c>
      <c r="B593" s="78" t="str">
        <f>IF(ISBLANK(Schedule!C610), "", Schedule!C610)</f>
        <v/>
      </c>
      <c r="C593" s="78" t="str">
        <f>IF(ISBLANK(Schedule!D610), "", Schedule!D610)</f>
        <v/>
      </c>
      <c r="D593" s="80"/>
      <c r="E593" s="79" t="str">
        <f>_xlfn.IFNA(IF(ISBLANK(B593),"",VLOOKUP(B593,Elo!$A$2:$C$1048576,MATCH("Current Elo",Elo!$A$1:$D$1,0),FALSE)), "")</f>
        <v/>
      </c>
      <c r="F593" s="79" t="str">
        <f>_xlfn.IFNA(IFERROR(IF(ISBLANK(C593),"",VLOOKUP(C593,Elo!$A$2:$C$1048576,MATCH("Current Elo",Elo!$A$1:$D$1,0),FALSE)), ""), "")</f>
        <v/>
      </c>
      <c r="G593" s="79" t="str">
        <f>_xlfn.IFNA(IF(ISBLANK(B593),"",IF(VLOOKUP(Games!B593,Schedule!$C$2:$G$1048576,MATCH("neutral_site",Schedule!$C$1:$G$1,0),FALSE),0,50)),"")</f>
        <v/>
      </c>
      <c r="H593" s="82"/>
      <c r="I593" s="82"/>
      <c r="J593" s="77">
        <f>_xlfn.IFNA(IF(ISBLANK(B593), "",ROUND(Calc!O610, 1)), "")</f>
        <v>0</v>
      </c>
      <c r="K593" s="77" t="str">
        <f t="shared" si="74"/>
        <v/>
      </c>
      <c r="L593" s="3" t="e">
        <f t="shared" si="72"/>
        <v>#VALUE!</v>
      </c>
      <c r="M593" s="3" t="e">
        <f t="shared" si="73"/>
        <v>#VALUE!</v>
      </c>
      <c r="N593" s="3" t="str">
        <f t="shared" si="75"/>
        <v/>
      </c>
      <c r="O593" s="3" t="str">
        <f t="shared" si="76"/>
        <v/>
      </c>
      <c r="P593" s="2" t="str">
        <f t="shared" si="77"/>
        <v/>
      </c>
      <c r="Q593" s="2" t="str">
        <f t="shared" si="78"/>
        <v/>
      </c>
      <c r="U593" s="1"/>
      <c r="V593" s="4" t="str">
        <f t="shared" si="79"/>
        <v/>
      </c>
      <c r="Y593" s="117" t="str">
        <f>IF(ISBLANK(W593), "", IF(W593&gt;X593, B593, C593))</f>
        <v/>
      </c>
    </row>
    <row r="594" spans="1:25" x14ac:dyDescent="0.45">
      <c r="A594" s="78">
        <f>Schedule!A611</f>
        <v>0</v>
      </c>
      <c r="B594" s="78" t="str">
        <f>IF(ISBLANK(Schedule!C611), "", Schedule!C611)</f>
        <v/>
      </c>
      <c r="C594" s="78" t="str">
        <f>IF(ISBLANK(Schedule!D611), "", Schedule!D611)</f>
        <v/>
      </c>
      <c r="D594" s="80"/>
      <c r="E594" s="79" t="str">
        <f>_xlfn.IFNA(IF(ISBLANK(B594),"",VLOOKUP(B594,Elo!$A$2:$C$1048576,MATCH("Current Elo",Elo!$A$1:$D$1,0),FALSE)), "")</f>
        <v/>
      </c>
      <c r="F594" s="79" t="str">
        <f>_xlfn.IFNA(IFERROR(IF(ISBLANK(C594),"",VLOOKUP(C594,Elo!$A$2:$C$1048576,MATCH("Current Elo",Elo!$A$1:$D$1,0),FALSE)), ""), "")</f>
        <v/>
      </c>
      <c r="G594" s="79" t="str">
        <f>_xlfn.IFNA(IF(ISBLANK(B594),"",IF(VLOOKUP(Games!B594,Schedule!$C$2:$G$1048576,MATCH("neutral_site",Schedule!$C$1:$G$1,0),FALSE),0,50)),"")</f>
        <v/>
      </c>
      <c r="H594" s="82"/>
      <c r="I594" s="82"/>
      <c r="J594" s="77">
        <f>_xlfn.IFNA(IF(ISBLANK(B594), "",ROUND(Calc!O611, 1)), "")</f>
        <v>0</v>
      </c>
      <c r="K594" s="77" t="str">
        <f t="shared" si="74"/>
        <v/>
      </c>
      <c r="L594" s="3" t="e">
        <f t="shared" si="72"/>
        <v>#VALUE!</v>
      </c>
      <c r="M594" s="3" t="e">
        <f t="shared" si="73"/>
        <v>#VALUE!</v>
      </c>
      <c r="N594" s="3" t="str">
        <f t="shared" si="75"/>
        <v/>
      </c>
      <c r="O594" s="3" t="str">
        <f t="shared" si="76"/>
        <v/>
      </c>
      <c r="P594" s="2" t="str">
        <f t="shared" si="77"/>
        <v/>
      </c>
      <c r="Q594" s="2" t="str">
        <f t="shared" si="78"/>
        <v/>
      </c>
      <c r="U594" s="1"/>
      <c r="V594" s="4" t="str">
        <f t="shared" si="79"/>
        <v/>
      </c>
      <c r="Y594" s="117" t="str">
        <f>IF(ISBLANK(W594), "", IF(W594&gt;X594, B594, C594))</f>
        <v/>
      </c>
    </row>
    <row r="595" spans="1:25" x14ac:dyDescent="0.45">
      <c r="A595" s="78">
        <f>Schedule!A612</f>
        <v>0</v>
      </c>
      <c r="B595" s="78" t="str">
        <f>IF(ISBLANK(Schedule!C612), "", Schedule!C612)</f>
        <v/>
      </c>
      <c r="C595" s="78" t="str">
        <f>IF(ISBLANK(Schedule!D612), "", Schedule!D612)</f>
        <v/>
      </c>
      <c r="D595" s="80"/>
      <c r="E595" s="79" t="str">
        <f>_xlfn.IFNA(IF(ISBLANK(B595),"",VLOOKUP(B595,Elo!$A$2:$C$1048576,MATCH("Current Elo",Elo!$A$1:$D$1,0),FALSE)), "")</f>
        <v/>
      </c>
      <c r="F595" s="79" t="str">
        <f>_xlfn.IFNA(IFERROR(IF(ISBLANK(C595),"",VLOOKUP(C595,Elo!$A$2:$C$1048576,MATCH("Current Elo",Elo!$A$1:$D$1,0),FALSE)), ""), "")</f>
        <v/>
      </c>
      <c r="G595" s="79" t="str">
        <f>_xlfn.IFNA(IF(ISBLANK(B595),"",IF(VLOOKUP(Games!B595,Schedule!$C$2:$G$1048576,MATCH("neutral_site",Schedule!$C$1:$G$1,0),FALSE),0,50)),"")</f>
        <v/>
      </c>
      <c r="H595" s="82"/>
      <c r="I595" s="82"/>
      <c r="J595" s="77">
        <f>_xlfn.IFNA(IF(ISBLANK(B595), "",ROUND(Calc!O612, 1)), "")</f>
        <v>0</v>
      </c>
      <c r="K595" s="77" t="str">
        <f t="shared" si="74"/>
        <v/>
      </c>
      <c r="L595" s="3" t="e">
        <f t="shared" si="72"/>
        <v>#VALUE!</v>
      </c>
      <c r="M595" s="3" t="e">
        <f t="shared" si="73"/>
        <v>#VALUE!</v>
      </c>
      <c r="N595" s="3" t="str">
        <f t="shared" si="75"/>
        <v/>
      </c>
      <c r="O595" s="3" t="str">
        <f t="shared" si="76"/>
        <v/>
      </c>
      <c r="P595" s="2" t="str">
        <f t="shared" si="77"/>
        <v/>
      </c>
      <c r="Q595" s="2" t="str">
        <f t="shared" si="78"/>
        <v/>
      </c>
      <c r="U595" s="1"/>
      <c r="V595" s="4" t="str">
        <f t="shared" si="79"/>
        <v/>
      </c>
      <c r="Y595" s="117" t="str">
        <f>IF(ISBLANK(W595), "", IF(W595&gt;X595, B595, C595))</f>
        <v/>
      </c>
    </row>
    <row r="596" spans="1:25" x14ac:dyDescent="0.45">
      <c r="A596" s="78">
        <f>Schedule!A613</f>
        <v>0</v>
      </c>
      <c r="B596" s="78" t="str">
        <f>IF(ISBLANK(Schedule!C613), "", Schedule!C613)</f>
        <v/>
      </c>
      <c r="C596" s="78" t="str">
        <f>IF(ISBLANK(Schedule!D613), "", Schedule!D613)</f>
        <v/>
      </c>
      <c r="D596" s="80"/>
      <c r="E596" s="79" t="str">
        <f>_xlfn.IFNA(IF(ISBLANK(B596),"",VLOOKUP(B596,Elo!$A$2:$C$1048576,MATCH("Current Elo",Elo!$A$1:$D$1,0),FALSE)), "")</f>
        <v/>
      </c>
      <c r="F596" s="79" t="str">
        <f>_xlfn.IFNA(IFERROR(IF(ISBLANK(C596),"",VLOOKUP(C596,Elo!$A$2:$C$1048576,MATCH("Current Elo",Elo!$A$1:$D$1,0),FALSE)), ""), "")</f>
        <v/>
      </c>
      <c r="G596" s="79" t="str">
        <f>_xlfn.IFNA(IF(ISBLANK(B596),"",IF(VLOOKUP(Games!B596,Schedule!$C$2:$G$1048576,MATCH("neutral_site",Schedule!$C$1:$G$1,0),FALSE),0,50)),"")</f>
        <v/>
      </c>
      <c r="H596" s="82"/>
      <c r="I596" s="82"/>
      <c r="J596" s="77">
        <f>_xlfn.IFNA(IF(ISBLANK(B596), "",ROUND(Calc!O613, 1)), "")</f>
        <v>0</v>
      </c>
      <c r="K596" s="77" t="str">
        <f t="shared" si="74"/>
        <v/>
      </c>
      <c r="L596" s="3" t="e">
        <f t="shared" si="72"/>
        <v>#VALUE!</v>
      </c>
      <c r="M596" s="3" t="e">
        <f t="shared" si="73"/>
        <v>#VALUE!</v>
      </c>
      <c r="N596" s="3" t="str">
        <f t="shared" si="75"/>
        <v/>
      </c>
      <c r="O596" s="3" t="str">
        <f t="shared" si="76"/>
        <v/>
      </c>
      <c r="P596" s="2" t="str">
        <f t="shared" si="77"/>
        <v/>
      </c>
      <c r="Q596" s="2" t="str">
        <f t="shared" si="78"/>
        <v/>
      </c>
      <c r="U596" s="1"/>
      <c r="V596" s="4" t="str">
        <f t="shared" si="79"/>
        <v/>
      </c>
      <c r="Y596" s="117" t="str">
        <f>IF(ISBLANK(W596), "", IF(W596&gt;X596, B596, C596))</f>
        <v/>
      </c>
    </row>
    <row r="597" spans="1:25" x14ac:dyDescent="0.45">
      <c r="A597" s="78">
        <f>Schedule!A614</f>
        <v>0</v>
      </c>
      <c r="B597" s="78" t="str">
        <f>IF(ISBLANK(Schedule!C614), "", Schedule!C614)</f>
        <v/>
      </c>
      <c r="C597" s="78" t="str">
        <f>IF(ISBLANK(Schedule!D614), "", Schedule!D614)</f>
        <v/>
      </c>
      <c r="D597" s="80"/>
      <c r="E597" s="79" t="str">
        <f>_xlfn.IFNA(IF(ISBLANK(B597),"",VLOOKUP(B597,Elo!$A$2:$C$1048576,MATCH("Current Elo",Elo!$A$1:$D$1,0),FALSE)), "")</f>
        <v/>
      </c>
      <c r="F597" s="79" t="str">
        <f>_xlfn.IFNA(IFERROR(IF(ISBLANK(C597),"",VLOOKUP(C597,Elo!$A$2:$C$1048576,MATCH("Current Elo",Elo!$A$1:$D$1,0),FALSE)), ""), "")</f>
        <v/>
      </c>
      <c r="G597" s="79" t="str">
        <f>_xlfn.IFNA(IF(ISBLANK(B597),"",IF(VLOOKUP(Games!B597,Schedule!$C$2:$G$1048576,MATCH("neutral_site",Schedule!$C$1:$G$1,0),FALSE),0,50)),"")</f>
        <v/>
      </c>
      <c r="H597" s="82"/>
      <c r="I597" s="82"/>
      <c r="J597" s="77">
        <f>_xlfn.IFNA(IF(ISBLANK(B597), "",ROUND(Calc!O614, 1)), "")</f>
        <v>0</v>
      </c>
      <c r="K597" s="77" t="str">
        <f t="shared" si="74"/>
        <v/>
      </c>
      <c r="L597" s="3" t="e">
        <f t="shared" si="72"/>
        <v>#VALUE!</v>
      </c>
      <c r="M597" s="3" t="e">
        <f t="shared" si="73"/>
        <v>#VALUE!</v>
      </c>
      <c r="N597" s="3" t="str">
        <f t="shared" si="75"/>
        <v/>
      </c>
      <c r="O597" s="3" t="str">
        <f t="shared" si="76"/>
        <v/>
      </c>
      <c r="P597" s="2" t="str">
        <f t="shared" si="77"/>
        <v/>
      </c>
      <c r="Q597" s="2" t="str">
        <f t="shared" si="78"/>
        <v/>
      </c>
      <c r="U597" s="1"/>
      <c r="V597" s="4" t="str">
        <f t="shared" si="79"/>
        <v/>
      </c>
      <c r="Y597" s="117" t="str">
        <f>IF(ISBLANK(W597), "", IF(W597&gt;X597, B597, C597))</f>
        <v/>
      </c>
    </row>
    <row r="598" spans="1:25" x14ac:dyDescent="0.45">
      <c r="A598" s="78">
        <f>Schedule!A615</f>
        <v>0</v>
      </c>
      <c r="B598" s="78" t="str">
        <f>IF(ISBLANK(Schedule!C615), "", Schedule!C615)</f>
        <v/>
      </c>
      <c r="C598" s="78" t="str">
        <f>IF(ISBLANK(Schedule!D615), "", Schedule!D615)</f>
        <v/>
      </c>
      <c r="D598" s="80"/>
      <c r="E598" s="79" t="str">
        <f>_xlfn.IFNA(IF(ISBLANK(B598),"",VLOOKUP(B598,Elo!$A$2:$C$1048576,MATCH("Current Elo",Elo!$A$1:$D$1,0),FALSE)), "")</f>
        <v/>
      </c>
      <c r="F598" s="79" t="str">
        <f>_xlfn.IFNA(IFERROR(IF(ISBLANK(C598),"",VLOOKUP(C598,Elo!$A$2:$C$1048576,MATCH("Current Elo",Elo!$A$1:$D$1,0),FALSE)), ""), "")</f>
        <v/>
      </c>
      <c r="G598" s="79" t="str">
        <f>_xlfn.IFNA(IF(ISBLANK(B598),"",IF(VLOOKUP(Games!B598,Schedule!$C$2:$G$1048576,MATCH("neutral_site",Schedule!$C$1:$G$1,0),FALSE),0,50)),"")</f>
        <v/>
      </c>
      <c r="H598" s="82"/>
      <c r="I598" s="82"/>
      <c r="J598" s="77">
        <f>_xlfn.IFNA(IF(ISBLANK(B598), "",ROUND(Calc!O615, 1)), "")</f>
        <v>0</v>
      </c>
      <c r="K598" s="77" t="str">
        <f t="shared" si="74"/>
        <v/>
      </c>
      <c r="L598" s="3" t="e">
        <f t="shared" si="72"/>
        <v>#VALUE!</v>
      </c>
      <c r="M598" s="3" t="e">
        <f t="shared" si="73"/>
        <v>#VALUE!</v>
      </c>
      <c r="N598" s="3" t="str">
        <f t="shared" si="75"/>
        <v/>
      </c>
      <c r="O598" s="3" t="str">
        <f t="shared" si="76"/>
        <v/>
      </c>
      <c r="P598" s="2" t="str">
        <f t="shared" si="77"/>
        <v/>
      </c>
      <c r="Q598" s="2" t="str">
        <f t="shared" si="78"/>
        <v/>
      </c>
      <c r="U598" s="1"/>
      <c r="V598" s="4" t="str">
        <f t="shared" si="79"/>
        <v/>
      </c>
      <c r="Y598" s="117" t="str">
        <f>IF(ISBLANK(W598), "", IF(W598&gt;X598, B598, C598))</f>
        <v/>
      </c>
    </row>
    <row r="599" spans="1:25" x14ac:dyDescent="0.45">
      <c r="A599" s="78">
        <f>Schedule!A616</f>
        <v>0</v>
      </c>
      <c r="B599" s="78" t="str">
        <f>IF(ISBLANK(Schedule!C616), "", Schedule!C616)</f>
        <v/>
      </c>
      <c r="C599" s="78" t="str">
        <f>IF(ISBLANK(Schedule!D616), "", Schedule!D616)</f>
        <v/>
      </c>
      <c r="D599" s="80"/>
      <c r="E599" s="79" t="str">
        <f>_xlfn.IFNA(IF(ISBLANK(B599),"",VLOOKUP(B599,Elo!$A$2:$C$1048576,MATCH("Current Elo",Elo!$A$1:$D$1,0),FALSE)), "")</f>
        <v/>
      </c>
      <c r="F599" s="79" t="str">
        <f>_xlfn.IFNA(IFERROR(IF(ISBLANK(C599),"",VLOOKUP(C599,Elo!$A$2:$C$1048576,MATCH("Current Elo",Elo!$A$1:$D$1,0),FALSE)), ""), "")</f>
        <v/>
      </c>
      <c r="G599" s="79" t="str">
        <f>_xlfn.IFNA(IF(ISBLANK(B599),"",IF(VLOOKUP(Games!B599,Schedule!$C$2:$G$1048576,MATCH("neutral_site",Schedule!$C$1:$G$1,0),FALSE),0,50)),"")</f>
        <v/>
      </c>
      <c r="H599" s="82"/>
      <c r="I599" s="82"/>
      <c r="J599" s="77">
        <f>_xlfn.IFNA(IF(ISBLANK(B599), "",ROUND(Calc!O616, 1)), "")</f>
        <v>0</v>
      </c>
      <c r="K599" s="77" t="str">
        <f t="shared" si="74"/>
        <v/>
      </c>
      <c r="L599" s="3" t="e">
        <f t="shared" si="72"/>
        <v>#VALUE!</v>
      </c>
      <c r="M599" s="3" t="e">
        <f t="shared" si="73"/>
        <v>#VALUE!</v>
      </c>
      <c r="N599" s="3" t="str">
        <f t="shared" si="75"/>
        <v/>
      </c>
      <c r="O599" s="3" t="str">
        <f t="shared" si="76"/>
        <v/>
      </c>
      <c r="P599" s="2" t="str">
        <f t="shared" si="77"/>
        <v/>
      </c>
      <c r="Q599" s="2" t="str">
        <f t="shared" si="78"/>
        <v/>
      </c>
      <c r="U599" s="1"/>
      <c r="V599" s="4" t="str">
        <f t="shared" si="79"/>
        <v/>
      </c>
      <c r="Y599" s="117" t="str">
        <f>IF(ISBLANK(W599), "", IF(W599&gt;X599, B599, C599))</f>
        <v/>
      </c>
    </row>
    <row r="600" spans="1:25" x14ac:dyDescent="0.45">
      <c r="A600" s="78">
        <f>Schedule!A617</f>
        <v>0</v>
      </c>
      <c r="B600" s="78" t="str">
        <f>IF(ISBLANK(Schedule!C617), "", Schedule!C617)</f>
        <v/>
      </c>
      <c r="C600" s="78" t="str">
        <f>IF(ISBLANK(Schedule!D617), "", Schedule!D617)</f>
        <v/>
      </c>
      <c r="D600" s="80"/>
      <c r="E600" s="79" t="str">
        <f>_xlfn.IFNA(IF(ISBLANK(B600),"",VLOOKUP(B600,Elo!$A$2:$C$1048576,MATCH("Current Elo",Elo!$A$1:$D$1,0),FALSE)), "")</f>
        <v/>
      </c>
      <c r="F600" s="79" t="str">
        <f>_xlfn.IFNA(IFERROR(IF(ISBLANK(C600),"",VLOOKUP(C600,Elo!$A$2:$C$1048576,MATCH("Current Elo",Elo!$A$1:$D$1,0),FALSE)), ""), "")</f>
        <v/>
      </c>
      <c r="G600" s="79" t="str">
        <f>_xlfn.IFNA(IF(ISBLANK(B600),"",IF(VLOOKUP(Games!B600,Schedule!$C$2:$G$1048576,MATCH("neutral_site",Schedule!$C$1:$G$1,0),FALSE),0,50)),"")</f>
        <v/>
      </c>
      <c r="H600" s="82"/>
      <c r="I600" s="82"/>
      <c r="J600" s="77">
        <f>_xlfn.IFNA(IF(ISBLANK(B600), "",ROUND(Calc!O617, 1)), "")</f>
        <v>0</v>
      </c>
      <c r="K600" s="77" t="str">
        <f t="shared" si="74"/>
        <v/>
      </c>
      <c r="L600" s="3" t="e">
        <f t="shared" si="72"/>
        <v>#VALUE!</v>
      </c>
      <c r="M600" s="3" t="e">
        <f t="shared" si="73"/>
        <v>#VALUE!</v>
      </c>
      <c r="N600" s="3" t="str">
        <f t="shared" si="75"/>
        <v/>
      </c>
      <c r="O600" s="3" t="str">
        <f t="shared" si="76"/>
        <v/>
      </c>
      <c r="P600" s="2" t="str">
        <f t="shared" si="77"/>
        <v/>
      </c>
      <c r="Q600" s="2" t="str">
        <f t="shared" si="78"/>
        <v/>
      </c>
      <c r="U600" s="1"/>
      <c r="V600" s="4" t="str">
        <f t="shared" si="79"/>
        <v/>
      </c>
      <c r="Y600" s="117" t="str">
        <f>IF(ISBLANK(W600), "", IF(W600&gt;X600, B600, C600))</f>
        <v/>
      </c>
    </row>
    <row r="601" spans="1:25" x14ac:dyDescent="0.45">
      <c r="A601" s="78">
        <f>Schedule!A618</f>
        <v>0</v>
      </c>
      <c r="B601" s="78" t="str">
        <f>IF(ISBLANK(Schedule!C618), "", Schedule!C618)</f>
        <v/>
      </c>
      <c r="C601" s="78" t="str">
        <f>IF(ISBLANK(Schedule!D618), "", Schedule!D618)</f>
        <v/>
      </c>
      <c r="D601" s="80"/>
      <c r="E601" s="79" t="str">
        <f>_xlfn.IFNA(IF(ISBLANK(B601),"",VLOOKUP(B601,Elo!$A$2:$C$1048576,MATCH("Current Elo",Elo!$A$1:$D$1,0),FALSE)), "")</f>
        <v/>
      </c>
      <c r="F601" s="79" t="str">
        <f>_xlfn.IFNA(IFERROR(IF(ISBLANK(C601),"",VLOOKUP(C601,Elo!$A$2:$C$1048576,MATCH("Current Elo",Elo!$A$1:$D$1,0),FALSE)), ""), "")</f>
        <v/>
      </c>
      <c r="G601" s="79" t="str">
        <f>_xlfn.IFNA(IF(ISBLANK(B601),"",IF(VLOOKUP(Games!B601,Schedule!$C$2:$G$1048576,MATCH("neutral_site",Schedule!$C$1:$G$1,0),FALSE),0,50)),"")</f>
        <v/>
      </c>
      <c r="H601" s="82"/>
      <c r="I601" s="82"/>
      <c r="J601" s="77">
        <f>_xlfn.IFNA(IF(ISBLANK(B601), "",ROUND(Calc!O618, 1)), "")</f>
        <v>0</v>
      </c>
      <c r="K601" s="77" t="str">
        <f t="shared" si="74"/>
        <v/>
      </c>
      <c r="L601" s="3" t="e">
        <f t="shared" si="72"/>
        <v>#VALUE!</v>
      </c>
      <c r="M601" s="3" t="e">
        <f t="shared" si="73"/>
        <v>#VALUE!</v>
      </c>
      <c r="N601" s="3" t="str">
        <f t="shared" si="75"/>
        <v/>
      </c>
      <c r="O601" s="3" t="str">
        <f t="shared" si="76"/>
        <v/>
      </c>
      <c r="P601" s="2" t="str">
        <f t="shared" si="77"/>
        <v/>
      </c>
      <c r="Q601" s="2" t="str">
        <f t="shared" si="78"/>
        <v/>
      </c>
      <c r="U601" s="1"/>
      <c r="V601" s="4" t="str">
        <f t="shared" si="79"/>
        <v/>
      </c>
      <c r="Y601" s="117" t="str">
        <f>IF(ISBLANK(W601), "", IF(W601&gt;X601, B601, C601))</f>
        <v/>
      </c>
    </row>
    <row r="602" spans="1:25" x14ac:dyDescent="0.45">
      <c r="A602" s="78">
        <f>Schedule!A619</f>
        <v>0</v>
      </c>
      <c r="B602" s="78" t="str">
        <f>IF(ISBLANK(Schedule!C619), "", Schedule!C619)</f>
        <v/>
      </c>
      <c r="C602" s="78" t="str">
        <f>IF(ISBLANK(Schedule!D619), "", Schedule!D619)</f>
        <v/>
      </c>
      <c r="D602" s="80"/>
      <c r="E602" s="79" t="str">
        <f>_xlfn.IFNA(IF(ISBLANK(B602),"",VLOOKUP(B602,Elo!$A$2:$C$1048576,MATCH("Current Elo",Elo!$A$1:$D$1,0),FALSE)), "")</f>
        <v/>
      </c>
      <c r="F602" s="79" t="str">
        <f>_xlfn.IFNA(IFERROR(IF(ISBLANK(C602),"",VLOOKUP(C602,Elo!$A$2:$C$1048576,MATCH("Current Elo",Elo!$A$1:$D$1,0),FALSE)), ""), "")</f>
        <v/>
      </c>
      <c r="G602" s="79" t="str">
        <f>_xlfn.IFNA(IF(ISBLANK(B602),"",IF(VLOOKUP(Games!B602,Schedule!$C$2:$G$1048576,MATCH("neutral_site",Schedule!$C$1:$G$1,0),FALSE),0,50)),"")</f>
        <v/>
      </c>
      <c r="H602" s="82"/>
      <c r="I602" s="82"/>
      <c r="J602" s="77">
        <f>_xlfn.IFNA(IF(ISBLANK(B602), "",ROUND(Calc!O619, 1)), "")</f>
        <v>0</v>
      </c>
      <c r="K602" s="77" t="str">
        <f t="shared" si="74"/>
        <v/>
      </c>
      <c r="L602" s="3" t="e">
        <f t="shared" si="72"/>
        <v>#VALUE!</v>
      </c>
      <c r="M602" s="3" t="e">
        <f t="shared" si="73"/>
        <v>#VALUE!</v>
      </c>
      <c r="N602" s="3" t="str">
        <f t="shared" si="75"/>
        <v/>
      </c>
      <c r="O602" s="3" t="str">
        <f t="shared" si="76"/>
        <v/>
      </c>
      <c r="P602" s="2" t="str">
        <f t="shared" si="77"/>
        <v/>
      </c>
      <c r="Q602" s="2" t="str">
        <f t="shared" si="78"/>
        <v/>
      </c>
      <c r="U602" s="1"/>
      <c r="V602" s="4" t="str">
        <f t="shared" si="79"/>
        <v/>
      </c>
      <c r="Y602" s="117" t="str">
        <f>IF(ISBLANK(W602), "", IF(W602&gt;X602, B602, C602))</f>
        <v/>
      </c>
    </row>
    <row r="603" spans="1:25" x14ac:dyDescent="0.45">
      <c r="A603" s="78">
        <f>Schedule!A620</f>
        <v>0</v>
      </c>
      <c r="B603" s="78" t="str">
        <f>IF(ISBLANK(Schedule!C620), "", Schedule!C620)</f>
        <v/>
      </c>
      <c r="C603" s="78" t="str">
        <f>IF(ISBLANK(Schedule!D620), "", Schedule!D620)</f>
        <v/>
      </c>
      <c r="D603" s="80"/>
      <c r="E603" s="79" t="str">
        <f>_xlfn.IFNA(IF(ISBLANK(B603),"",VLOOKUP(B603,Elo!$A$2:$C$1048576,MATCH("Current Elo",Elo!$A$1:$D$1,0),FALSE)), "")</f>
        <v/>
      </c>
      <c r="F603" s="79" t="str">
        <f>_xlfn.IFNA(IFERROR(IF(ISBLANK(C603),"",VLOOKUP(C603,Elo!$A$2:$C$1048576,MATCH("Current Elo",Elo!$A$1:$D$1,0),FALSE)), ""), "")</f>
        <v/>
      </c>
      <c r="G603" s="79" t="str">
        <f>_xlfn.IFNA(IF(ISBLANK(B603),"",IF(VLOOKUP(Games!B603,Schedule!$C$2:$G$1048576,MATCH("neutral_site",Schedule!$C$1:$G$1,0),FALSE),0,50)),"")</f>
        <v/>
      </c>
      <c r="H603" s="82"/>
      <c r="I603" s="82"/>
      <c r="J603" s="77">
        <f>_xlfn.IFNA(IF(ISBLANK(B603), "",ROUND(Calc!O620, 1)), "")</f>
        <v>0</v>
      </c>
      <c r="K603" s="77" t="str">
        <f t="shared" si="74"/>
        <v/>
      </c>
      <c r="L603" s="3" t="e">
        <f t="shared" si="72"/>
        <v>#VALUE!</v>
      </c>
      <c r="M603" s="3" t="e">
        <f t="shared" si="73"/>
        <v>#VALUE!</v>
      </c>
      <c r="N603" s="3" t="str">
        <f t="shared" si="75"/>
        <v/>
      </c>
      <c r="O603" s="3" t="str">
        <f t="shared" si="76"/>
        <v/>
      </c>
      <c r="P603" s="2" t="str">
        <f t="shared" si="77"/>
        <v/>
      </c>
      <c r="Q603" s="2" t="str">
        <f t="shared" si="78"/>
        <v/>
      </c>
      <c r="U603" s="1"/>
      <c r="V603" s="4" t="str">
        <f t="shared" si="79"/>
        <v/>
      </c>
      <c r="Y603" s="117" t="str">
        <f>IF(ISBLANK(W603), "", IF(W603&gt;X603, B603, C603))</f>
        <v/>
      </c>
    </row>
    <row r="604" spans="1:25" x14ac:dyDescent="0.45">
      <c r="A604" s="78">
        <f>Schedule!A621</f>
        <v>0</v>
      </c>
      <c r="B604" s="78" t="str">
        <f>IF(ISBLANK(Schedule!C621), "", Schedule!C621)</f>
        <v/>
      </c>
      <c r="C604" s="78" t="str">
        <f>IF(ISBLANK(Schedule!D621), "", Schedule!D621)</f>
        <v/>
      </c>
      <c r="D604" s="80"/>
      <c r="E604" s="79" t="str">
        <f>_xlfn.IFNA(IF(ISBLANK(B604),"",VLOOKUP(B604,Elo!$A$2:$C$1048576,MATCH("Current Elo",Elo!$A$1:$D$1,0),FALSE)), "")</f>
        <v/>
      </c>
      <c r="F604" s="79" t="str">
        <f>_xlfn.IFNA(IFERROR(IF(ISBLANK(C604),"",VLOOKUP(C604,Elo!$A$2:$C$1048576,MATCH("Current Elo",Elo!$A$1:$D$1,0),FALSE)), ""), "")</f>
        <v/>
      </c>
      <c r="G604" s="79" t="str">
        <f>_xlfn.IFNA(IF(ISBLANK(B604),"",IF(VLOOKUP(Games!B604,Schedule!$C$2:$G$1048576,MATCH("neutral_site",Schedule!$C$1:$G$1,0),FALSE),0,50)),"")</f>
        <v/>
      </c>
      <c r="H604" s="82"/>
      <c r="I604" s="82"/>
      <c r="J604" s="77">
        <f>_xlfn.IFNA(IF(ISBLANK(B604), "",ROUND(Calc!O621, 1)), "")</f>
        <v>0</v>
      </c>
      <c r="K604" s="77" t="str">
        <f t="shared" si="74"/>
        <v/>
      </c>
      <c r="L604" s="3" t="e">
        <f t="shared" si="72"/>
        <v>#VALUE!</v>
      </c>
      <c r="M604" s="3" t="e">
        <f t="shared" si="73"/>
        <v>#VALUE!</v>
      </c>
      <c r="N604" s="3" t="str">
        <f t="shared" si="75"/>
        <v/>
      </c>
      <c r="O604" s="3" t="str">
        <f t="shared" si="76"/>
        <v/>
      </c>
      <c r="P604" s="2" t="str">
        <f t="shared" si="77"/>
        <v/>
      </c>
      <c r="Q604" s="2" t="str">
        <f t="shared" si="78"/>
        <v/>
      </c>
      <c r="U604" s="1"/>
      <c r="V604" s="4" t="str">
        <f t="shared" si="79"/>
        <v/>
      </c>
      <c r="Y604" s="117" t="str">
        <f>IF(ISBLANK(W604), "", IF(W604&gt;X604, B604, C604))</f>
        <v/>
      </c>
    </row>
    <row r="605" spans="1:25" x14ac:dyDescent="0.45">
      <c r="A605" s="78">
        <f>Schedule!A622</f>
        <v>0</v>
      </c>
      <c r="B605" s="78" t="str">
        <f>IF(ISBLANK(Schedule!C622), "", Schedule!C622)</f>
        <v/>
      </c>
      <c r="C605" s="78" t="str">
        <f>IF(ISBLANK(Schedule!D622), "", Schedule!D622)</f>
        <v/>
      </c>
      <c r="D605" s="80"/>
      <c r="E605" s="79" t="str">
        <f>_xlfn.IFNA(IF(ISBLANK(B605),"",VLOOKUP(B605,Elo!$A$2:$C$1048576,MATCH("Current Elo",Elo!$A$1:$D$1,0),FALSE)), "")</f>
        <v/>
      </c>
      <c r="F605" s="79" t="str">
        <f>_xlfn.IFNA(IFERROR(IF(ISBLANK(C605),"",VLOOKUP(C605,Elo!$A$2:$C$1048576,MATCH("Current Elo",Elo!$A$1:$D$1,0),FALSE)), ""), "")</f>
        <v/>
      </c>
      <c r="G605" s="79" t="str">
        <f>_xlfn.IFNA(IF(ISBLANK(B605),"",IF(VLOOKUP(Games!B605,Schedule!$C$2:$G$1048576,MATCH("neutral_site",Schedule!$C$1:$G$1,0),FALSE),0,50)),"")</f>
        <v/>
      </c>
      <c r="H605" s="82"/>
      <c r="I605" s="82"/>
      <c r="J605" s="77">
        <f>_xlfn.IFNA(IF(ISBLANK(B605), "",ROUND(Calc!O622, 1)), "")</f>
        <v>0</v>
      </c>
      <c r="K605" s="77" t="str">
        <f t="shared" si="74"/>
        <v/>
      </c>
      <c r="L605" s="3" t="e">
        <f t="shared" si="72"/>
        <v>#VALUE!</v>
      </c>
      <c r="M605" s="3" t="e">
        <f t="shared" si="73"/>
        <v>#VALUE!</v>
      </c>
      <c r="N605" s="3" t="str">
        <f t="shared" si="75"/>
        <v/>
      </c>
      <c r="O605" s="3" t="str">
        <f t="shared" si="76"/>
        <v/>
      </c>
      <c r="P605" s="2" t="str">
        <f t="shared" si="77"/>
        <v/>
      </c>
      <c r="Q605" s="2" t="str">
        <f t="shared" si="78"/>
        <v/>
      </c>
      <c r="U605" s="1"/>
      <c r="V605" s="4" t="str">
        <f t="shared" si="79"/>
        <v/>
      </c>
      <c r="Y605" s="117" t="str">
        <f>IF(ISBLANK(W605), "", IF(W605&gt;X605, B605, C605))</f>
        <v/>
      </c>
    </row>
    <row r="606" spans="1:25" x14ac:dyDescent="0.45">
      <c r="A606" s="78">
        <f>Schedule!A623</f>
        <v>0</v>
      </c>
      <c r="B606" s="78" t="str">
        <f>IF(ISBLANK(Schedule!C623), "", Schedule!C623)</f>
        <v/>
      </c>
      <c r="C606" s="78" t="str">
        <f>IF(ISBLANK(Schedule!D623), "", Schedule!D623)</f>
        <v/>
      </c>
      <c r="D606" s="80"/>
      <c r="E606" s="79" t="str">
        <f>_xlfn.IFNA(IF(ISBLANK(B606),"",VLOOKUP(B606,Elo!$A$2:$C$1048576,MATCH("Current Elo",Elo!$A$1:$D$1,0),FALSE)), "")</f>
        <v/>
      </c>
      <c r="F606" s="79" t="str">
        <f>_xlfn.IFNA(IFERROR(IF(ISBLANK(C606),"",VLOOKUP(C606,Elo!$A$2:$C$1048576,MATCH("Current Elo",Elo!$A$1:$D$1,0),FALSE)), ""), "")</f>
        <v/>
      </c>
      <c r="G606" s="79" t="str">
        <f>_xlfn.IFNA(IF(ISBLANK(B606),"",IF(VLOOKUP(Games!B606,Schedule!$C$2:$G$1048576,MATCH("neutral_site",Schedule!$C$1:$G$1,0),FALSE),0,50)),"")</f>
        <v/>
      </c>
      <c r="H606" s="82"/>
      <c r="I606" s="82"/>
      <c r="J606" s="77">
        <f>_xlfn.IFNA(IF(ISBLANK(B606), "",ROUND(Calc!O623, 1)), "")</f>
        <v>0</v>
      </c>
      <c r="K606" s="77" t="str">
        <f t="shared" si="74"/>
        <v/>
      </c>
      <c r="L606" s="3" t="e">
        <f t="shared" si="72"/>
        <v>#VALUE!</v>
      </c>
      <c r="M606" s="3" t="e">
        <f t="shared" si="73"/>
        <v>#VALUE!</v>
      </c>
      <c r="N606" s="3" t="str">
        <f t="shared" si="75"/>
        <v/>
      </c>
      <c r="O606" s="3" t="str">
        <f t="shared" si="76"/>
        <v/>
      </c>
      <c r="P606" s="2" t="str">
        <f t="shared" si="77"/>
        <v/>
      </c>
      <c r="Q606" s="2" t="str">
        <f t="shared" si="78"/>
        <v/>
      </c>
      <c r="U606" s="1"/>
      <c r="V606" s="4" t="str">
        <f t="shared" si="79"/>
        <v/>
      </c>
      <c r="Y606" s="117" t="str">
        <f>IF(ISBLANK(W606), "", IF(W606&gt;X606, B606, C606))</f>
        <v/>
      </c>
    </row>
    <row r="607" spans="1:25" x14ac:dyDescent="0.45">
      <c r="A607" s="78">
        <f>Schedule!A624</f>
        <v>0</v>
      </c>
      <c r="B607" s="78" t="str">
        <f>IF(ISBLANK(Schedule!C624), "", Schedule!C624)</f>
        <v/>
      </c>
      <c r="C607" s="78" t="str">
        <f>IF(ISBLANK(Schedule!D624), "", Schedule!D624)</f>
        <v/>
      </c>
      <c r="D607" s="80"/>
      <c r="E607" s="79" t="str">
        <f>_xlfn.IFNA(IF(ISBLANK(B607),"",VLOOKUP(B607,Elo!$A$2:$C$1048576,MATCH("Current Elo",Elo!$A$1:$D$1,0),FALSE)), "")</f>
        <v/>
      </c>
      <c r="F607" s="79" t="str">
        <f>_xlfn.IFNA(IFERROR(IF(ISBLANK(C607),"",VLOOKUP(C607,Elo!$A$2:$C$1048576,MATCH("Current Elo",Elo!$A$1:$D$1,0),FALSE)), ""), "")</f>
        <v/>
      </c>
      <c r="G607" s="79" t="str">
        <f>_xlfn.IFNA(IF(ISBLANK(B607),"",IF(VLOOKUP(Games!B607,Schedule!$C$2:$G$1048576,MATCH("neutral_site",Schedule!$C$1:$G$1,0),FALSE),0,50)),"")</f>
        <v/>
      </c>
      <c r="H607" s="82"/>
      <c r="I607" s="82"/>
      <c r="J607" s="77">
        <f>_xlfn.IFNA(IF(ISBLANK(B607), "",ROUND(Calc!O624, 1)), "")</f>
        <v>0</v>
      </c>
      <c r="K607" s="77" t="str">
        <f t="shared" si="74"/>
        <v/>
      </c>
      <c r="L607" s="3" t="e">
        <f t="shared" si="72"/>
        <v>#VALUE!</v>
      </c>
      <c r="M607" s="3" t="e">
        <f t="shared" si="73"/>
        <v>#VALUE!</v>
      </c>
      <c r="N607" s="3" t="str">
        <f t="shared" si="75"/>
        <v/>
      </c>
      <c r="O607" s="3" t="str">
        <f t="shared" si="76"/>
        <v/>
      </c>
      <c r="P607" s="2" t="str">
        <f t="shared" si="77"/>
        <v/>
      </c>
      <c r="Q607" s="2" t="str">
        <f t="shared" si="78"/>
        <v/>
      </c>
      <c r="U607" s="1"/>
      <c r="V607" s="4" t="str">
        <f t="shared" si="79"/>
        <v/>
      </c>
      <c r="Y607" s="117" t="str">
        <f>IF(ISBLANK(W607), "", IF(W607&gt;X607, B607, C607))</f>
        <v/>
      </c>
    </row>
    <row r="608" spans="1:25" x14ac:dyDescent="0.45">
      <c r="A608" s="78">
        <f>Schedule!A625</f>
        <v>0</v>
      </c>
      <c r="B608" s="78" t="str">
        <f>IF(ISBLANK(Schedule!C625), "", Schedule!C625)</f>
        <v/>
      </c>
      <c r="C608" s="78" t="str">
        <f>IF(ISBLANK(Schedule!D625), "", Schedule!D625)</f>
        <v/>
      </c>
      <c r="D608" s="80"/>
      <c r="E608" s="79" t="str">
        <f>_xlfn.IFNA(IF(ISBLANK(B608),"",VLOOKUP(B608,Elo!$A$2:$C$1048576,MATCH("Current Elo",Elo!$A$1:$D$1,0),FALSE)), "")</f>
        <v/>
      </c>
      <c r="F608" s="79" t="str">
        <f>_xlfn.IFNA(IFERROR(IF(ISBLANK(C608),"",VLOOKUP(C608,Elo!$A$2:$C$1048576,MATCH("Current Elo",Elo!$A$1:$D$1,0),FALSE)), ""), "")</f>
        <v/>
      </c>
      <c r="G608" s="79" t="str">
        <f>_xlfn.IFNA(IF(ISBLANK(B608),"",IF(VLOOKUP(Games!B608,Schedule!$C$2:$G$1048576,MATCH("neutral_site",Schedule!$C$1:$G$1,0),FALSE),0,50)),"")</f>
        <v/>
      </c>
      <c r="H608" s="82"/>
      <c r="I608" s="82"/>
      <c r="J608" s="77">
        <f>_xlfn.IFNA(IF(ISBLANK(B608), "",ROUND(Calc!O625, 1)), "")</f>
        <v>0</v>
      </c>
      <c r="K608" s="77" t="str">
        <f t="shared" si="74"/>
        <v/>
      </c>
      <c r="L608" s="3" t="e">
        <f t="shared" si="72"/>
        <v>#VALUE!</v>
      </c>
      <c r="M608" s="3" t="e">
        <f t="shared" si="73"/>
        <v>#VALUE!</v>
      </c>
      <c r="N608" s="3" t="str">
        <f t="shared" si="75"/>
        <v/>
      </c>
      <c r="O608" s="3" t="str">
        <f t="shared" si="76"/>
        <v/>
      </c>
      <c r="P608" s="2" t="str">
        <f t="shared" si="77"/>
        <v/>
      </c>
      <c r="Q608" s="2" t="str">
        <f t="shared" si="78"/>
        <v/>
      </c>
      <c r="U608" s="1"/>
      <c r="V608" s="4" t="str">
        <f t="shared" si="79"/>
        <v/>
      </c>
      <c r="Y608" s="117" t="str">
        <f>IF(ISBLANK(W608), "", IF(W608&gt;X608, B608, C608))</f>
        <v/>
      </c>
    </row>
    <row r="609" spans="1:25" x14ac:dyDescent="0.45">
      <c r="A609" s="78">
        <f>Schedule!A626</f>
        <v>0</v>
      </c>
      <c r="B609" s="78" t="str">
        <f>IF(ISBLANK(Schedule!C626), "", Schedule!C626)</f>
        <v/>
      </c>
      <c r="C609" s="78" t="str">
        <f>IF(ISBLANK(Schedule!D626), "", Schedule!D626)</f>
        <v/>
      </c>
      <c r="D609" s="80"/>
      <c r="E609" s="79" t="str">
        <f>_xlfn.IFNA(IF(ISBLANK(B609),"",VLOOKUP(B609,Elo!$A$2:$C$1048576,MATCH("Current Elo",Elo!$A$1:$D$1,0),FALSE)), "")</f>
        <v/>
      </c>
      <c r="F609" s="79" t="str">
        <f>_xlfn.IFNA(IFERROR(IF(ISBLANK(C609),"",VLOOKUP(C609,Elo!$A$2:$C$1048576,MATCH("Current Elo",Elo!$A$1:$D$1,0),FALSE)), ""), "")</f>
        <v/>
      </c>
      <c r="G609" s="79" t="str">
        <f>_xlfn.IFNA(IF(ISBLANK(B609),"",IF(VLOOKUP(Games!B609,Schedule!$C$2:$G$1048576,MATCH("neutral_site",Schedule!$C$1:$G$1,0),FALSE),0,50)),"")</f>
        <v/>
      </c>
      <c r="H609" s="82"/>
      <c r="I609" s="82"/>
      <c r="J609" s="77">
        <f>_xlfn.IFNA(IF(ISBLANK(B609), "",ROUND(Calc!O626, 1)), "")</f>
        <v>0</v>
      </c>
      <c r="K609" s="77" t="str">
        <f t="shared" si="74"/>
        <v/>
      </c>
      <c r="L609" s="3" t="e">
        <f t="shared" si="72"/>
        <v>#VALUE!</v>
      </c>
      <c r="M609" s="3" t="e">
        <f t="shared" si="73"/>
        <v>#VALUE!</v>
      </c>
      <c r="N609" s="3" t="str">
        <f t="shared" si="75"/>
        <v/>
      </c>
      <c r="O609" s="3" t="str">
        <f t="shared" si="76"/>
        <v/>
      </c>
      <c r="P609" s="2" t="str">
        <f t="shared" si="77"/>
        <v/>
      </c>
      <c r="Q609" s="2" t="str">
        <f t="shared" si="78"/>
        <v/>
      </c>
      <c r="U609" s="1"/>
      <c r="V609" s="4" t="str">
        <f t="shared" si="79"/>
        <v/>
      </c>
      <c r="Y609" s="117" t="str">
        <f>IF(ISBLANK(W609), "", IF(W609&gt;X609, B609, C609))</f>
        <v/>
      </c>
    </row>
    <row r="610" spans="1:25" x14ac:dyDescent="0.45">
      <c r="A610" s="78">
        <f>Schedule!A627</f>
        <v>0</v>
      </c>
      <c r="B610" s="78" t="str">
        <f>IF(ISBLANK(Schedule!C627), "", Schedule!C627)</f>
        <v/>
      </c>
      <c r="C610" s="78" t="str">
        <f>IF(ISBLANK(Schedule!D627), "", Schedule!D627)</f>
        <v/>
      </c>
      <c r="D610" s="80"/>
      <c r="E610" s="79" t="str">
        <f>_xlfn.IFNA(IF(ISBLANK(B610),"",VLOOKUP(B610,Elo!$A$2:$C$1048576,MATCH("Current Elo",Elo!$A$1:$D$1,0),FALSE)), "")</f>
        <v/>
      </c>
      <c r="F610" s="79" t="str">
        <f>_xlfn.IFNA(IFERROR(IF(ISBLANK(C610),"",VLOOKUP(C610,Elo!$A$2:$C$1048576,MATCH("Current Elo",Elo!$A$1:$D$1,0),FALSE)), ""), "")</f>
        <v/>
      </c>
      <c r="G610" s="79" t="str">
        <f>_xlfn.IFNA(IF(ISBLANK(B610),"",IF(VLOOKUP(Games!B610,Schedule!$C$2:$G$1048576,MATCH("neutral_site",Schedule!$C$1:$G$1,0),FALSE),0,50)),"")</f>
        <v/>
      </c>
      <c r="H610" s="82"/>
      <c r="I610" s="82"/>
      <c r="J610" s="77">
        <f>_xlfn.IFNA(IF(ISBLANK(B610), "",ROUND(Calc!O627, 1)), "")</f>
        <v>0</v>
      </c>
      <c r="K610" s="77" t="str">
        <f t="shared" si="74"/>
        <v/>
      </c>
      <c r="L610" s="3" t="e">
        <f t="shared" si="72"/>
        <v>#VALUE!</v>
      </c>
      <c r="M610" s="3" t="e">
        <f t="shared" si="73"/>
        <v>#VALUE!</v>
      </c>
      <c r="N610" s="3" t="str">
        <f t="shared" si="75"/>
        <v/>
      </c>
      <c r="O610" s="3" t="str">
        <f t="shared" si="76"/>
        <v/>
      </c>
      <c r="P610" s="2" t="str">
        <f t="shared" si="77"/>
        <v/>
      </c>
      <c r="Q610" s="2" t="str">
        <f t="shared" si="78"/>
        <v/>
      </c>
      <c r="U610" s="1"/>
      <c r="V610" s="4" t="str">
        <f t="shared" si="79"/>
        <v/>
      </c>
      <c r="Y610" s="117" t="str">
        <f>IF(ISBLANK(W610), "", IF(W610&gt;X610, B610, C610))</f>
        <v/>
      </c>
    </row>
    <row r="611" spans="1:25" x14ac:dyDescent="0.45">
      <c r="A611" s="78">
        <f>Schedule!A628</f>
        <v>0</v>
      </c>
      <c r="B611" s="78" t="str">
        <f>IF(ISBLANK(Schedule!C628), "", Schedule!C628)</f>
        <v/>
      </c>
      <c r="C611" s="78" t="str">
        <f>IF(ISBLANK(Schedule!D628), "", Schedule!D628)</f>
        <v/>
      </c>
      <c r="D611" s="80"/>
      <c r="E611" s="79" t="str">
        <f>_xlfn.IFNA(IF(ISBLANK(B611),"",VLOOKUP(B611,Elo!$A$2:$C$1048576,MATCH("Current Elo",Elo!$A$1:$D$1,0),FALSE)), "")</f>
        <v/>
      </c>
      <c r="F611" s="79" t="str">
        <f>_xlfn.IFNA(IFERROR(IF(ISBLANK(C611),"",VLOOKUP(C611,Elo!$A$2:$C$1048576,MATCH("Current Elo",Elo!$A$1:$D$1,0),FALSE)), ""), "")</f>
        <v/>
      </c>
      <c r="G611" s="79" t="str">
        <f>_xlfn.IFNA(IF(ISBLANK(B611),"",IF(VLOOKUP(Games!B611,Schedule!$C$2:$G$1048576,MATCH("neutral_site",Schedule!$C$1:$G$1,0),FALSE),0,50)),"")</f>
        <v/>
      </c>
      <c r="H611" s="82"/>
      <c r="I611" s="82"/>
      <c r="J611" s="77">
        <f>_xlfn.IFNA(IF(ISBLANK(B611), "",ROUND(Calc!O628, 1)), "")</f>
        <v>0</v>
      </c>
      <c r="K611" s="77" t="str">
        <f t="shared" si="74"/>
        <v/>
      </c>
      <c r="L611" s="3" t="e">
        <f t="shared" si="72"/>
        <v>#VALUE!</v>
      </c>
      <c r="M611" s="3" t="e">
        <f t="shared" si="73"/>
        <v>#VALUE!</v>
      </c>
      <c r="N611" s="3" t="str">
        <f t="shared" si="75"/>
        <v/>
      </c>
      <c r="O611" s="3" t="str">
        <f t="shared" si="76"/>
        <v/>
      </c>
      <c r="P611" s="2" t="str">
        <f t="shared" si="77"/>
        <v/>
      </c>
      <c r="Q611" s="2" t="str">
        <f t="shared" si="78"/>
        <v/>
      </c>
      <c r="U611" s="1"/>
      <c r="V611" s="4" t="str">
        <f t="shared" si="79"/>
        <v/>
      </c>
      <c r="Y611" s="117" t="str">
        <f>IF(ISBLANK(W611), "", IF(W611&gt;X611, B611, C611))</f>
        <v/>
      </c>
    </row>
    <row r="612" spans="1:25" x14ac:dyDescent="0.45">
      <c r="A612" s="78">
        <f>Schedule!A629</f>
        <v>0</v>
      </c>
      <c r="B612" s="78" t="str">
        <f>IF(ISBLANK(Schedule!C629), "", Schedule!C629)</f>
        <v/>
      </c>
      <c r="C612" s="78" t="str">
        <f>IF(ISBLANK(Schedule!D629), "", Schedule!D629)</f>
        <v/>
      </c>
      <c r="D612" s="80"/>
      <c r="E612" s="79" t="str">
        <f>_xlfn.IFNA(IF(ISBLANK(B612),"",VLOOKUP(B612,Elo!$A$2:$C$1048576,MATCH("Current Elo",Elo!$A$1:$D$1,0),FALSE)), "")</f>
        <v/>
      </c>
      <c r="F612" s="79" t="str">
        <f>_xlfn.IFNA(IFERROR(IF(ISBLANK(C612),"",VLOOKUP(C612,Elo!$A$2:$C$1048576,MATCH("Current Elo",Elo!$A$1:$D$1,0),FALSE)), ""), "")</f>
        <v/>
      </c>
      <c r="G612" s="79" t="str">
        <f>_xlfn.IFNA(IF(ISBLANK(B612),"",IF(VLOOKUP(Games!B612,Schedule!$C$2:$G$1048576,MATCH("neutral_site",Schedule!$C$1:$G$1,0),FALSE),0,50)),"")</f>
        <v/>
      </c>
      <c r="H612" s="82"/>
      <c r="I612" s="82"/>
      <c r="J612" s="77">
        <f>_xlfn.IFNA(IF(ISBLANK(B612), "",ROUND(Calc!O629, 1)), "")</f>
        <v>0</v>
      </c>
      <c r="K612" s="77" t="str">
        <f t="shared" si="74"/>
        <v/>
      </c>
      <c r="L612" s="3" t="e">
        <f t="shared" si="72"/>
        <v>#VALUE!</v>
      </c>
      <c r="M612" s="3" t="e">
        <f t="shared" si="73"/>
        <v>#VALUE!</v>
      </c>
      <c r="N612" s="3" t="str">
        <f t="shared" si="75"/>
        <v/>
      </c>
      <c r="O612" s="3" t="str">
        <f t="shared" si="76"/>
        <v/>
      </c>
      <c r="P612" s="2" t="str">
        <f t="shared" si="77"/>
        <v/>
      </c>
      <c r="Q612" s="2" t="str">
        <f t="shared" si="78"/>
        <v/>
      </c>
      <c r="U612" s="1"/>
      <c r="V612" s="4" t="str">
        <f t="shared" si="79"/>
        <v/>
      </c>
      <c r="Y612" s="117" t="str">
        <f>IF(ISBLANK(W612), "", IF(W612&gt;X612, B612, C612))</f>
        <v/>
      </c>
    </row>
    <row r="613" spans="1:25" x14ac:dyDescent="0.45">
      <c r="A613" s="78">
        <f>Schedule!A630</f>
        <v>0</v>
      </c>
      <c r="B613" s="78" t="str">
        <f>IF(ISBLANK(Schedule!C630), "", Schedule!C630)</f>
        <v/>
      </c>
      <c r="C613" s="78" t="str">
        <f>IF(ISBLANK(Schedule!D630), "", Schedule!D630)</f>
        <v/>
      </c>
      <c r="D613" s="80"/>
      <c r="E613" s="79" t="str">
        <f>_xlfn.IFNA(IF(ISBLANK(B613),"",VLOOKUP(B613,Elo!$A$2:$C$1048576,MATCH("Current Elo",Elo!$A$1:$D$1,0),FALSE)), "")</f>
        <v/>
      </c>
      <c r="F613" s="79" t="str">
        <f>_xlfn.IFNA(IFERROR(IF(ISBLANK(C613),"",VLOOKUP(C613,Elo!$A$2:$C$1048576,MATCH("Current Elo",Elo!$A$1:$D$1,0),FALSE)), ""), "")</f>
        <v/>
      </c>
      <c r="G613" s="79" t="str">
        <f>_xlfn.IFNA(IF(ISBLANK(B613),"",IF(VLOOKUP(Games!B613,Schedule!$C$2:$G$1048576,MATCH("neutral_site",Schedule!$C$1:$G$1,0),FALSE),0,50)),"")</f>
        <v/>
      </c>
      <c r="H613" s="82"/>
      <c r="I613" s="82"/>
      <c r="J613" s="77">
        <f>_xlfn.IFNA(IF(ISBLANK(B613), "",ROUND(Calc!O630, 1)), "")</f>
        <v>0</v>
      </c>
      <c r="K613" s="77" t="str">
        <f t="shared" si="74"/>
        <v/>
      </c>
      <c r="L613" s="3" t="e">
        <f t="shared" si="72"/>
        <v>#VALUE!</v>
      </c>
      <c r="M613" s="3" t="e">
        <f t="shared" si="73"/>
        <v>#VALUE!</v>
      </c>
      <c r="N613" s="3" t="str">
        <f t="shared" si="75"/>
        <v/>
      </c>
      <c r="O613" s="3" t="str">
        <f t="shared" si="76"/>
        <v/>
      </c>
      <c r="P613" s="2" t="str">
        <f t="shared" si="77"/>
        <v/>
      </c>
      <c r="Q613" s="2" t="str">
        <f t="shared" si="78"/>
        <v/>
      </c>
      <c r="U613" s="1"/>
      <c r="V613" s="4" t="str">
        <f t="shared" si="79"/>
        <v/>
      </c>
      <c r="Y613" s="117" t="str">
        <f>IF(ISBLANK(W613), "", IF(W613&gt;X613, B613, C613))</f>
        <v/>
      </c>
    </row>
    <row r="614" spans="1:25" x14ac:dyDescent="0.45">
      <c r="A614" s="78">
        <f>Schedule!A631</f>
        <v>0</v>
      </c>
      <c r="B614" s="78" t="str">
        <f>IF(ISBLANK(Schedule!C631), "", Schedule!C631)</f>
        <v/>
      </c>
      <c r="C614" s="78" t="str">
        <f>IF(ISBLANK(Schedule!D631), "", Schedule!D631)</f>
        <v/>
      </c>
      <c r="D614" s="80"/>
      <c r="E614" s="79" t="str">
        <f>_xlfn.IFNA(IF(ISBLANK(B614),"",VLOOKUP(B614,Elo!$A$2:$C$1048576,MATCH("Current Elo",Elo!$A$1:$D$1,0),FALSE)), "")</f>
        <v/>
      </c>
      <c r="F614" s="79" t="str">
        <f>_xlfn.IFNA(IFERROR(IF(ISBLANK(C614),"",VLOOKUP(C614,Elo!$A$2:$C$1048576,MATCH("Current Elo",Elo!$A$1:$D$1,0),FALSE)), ""), "")</f>
        <v/>
      </c>
      <c r="G614" s="79" t="str">
        <f>_xlfn.IFNA(IF(ISBLANK(B614),"",IF(VLOOKUP(Games!B614,Schedule!$C$2:$G$1048576,MATCH("neutral_site",Schedule!$C$1:$G$1,0),FALSE),0,50)),"")</f>
        <v/>
      </c>
      <c r="H614" s="82"/>
      <c r="I614" s="82"/>
      <c r="J614" s="77">
        <f>_xlfn.IFNA(IF(ISBLANK(B614), "",ROUND(Calc!O631, 1)), "")</f>
        <v>0</v>
      </c>
      <c r="K614" s="77" t="str">
        <f t="shared" si="74"/>
        <v/>
      </c>
      <c r="L614" s="3" t="e">
        <f t="shared" si="72"/>
        <v>#VALUE!</v>
      </c>
      <c r="M614" s="3" t="e">
        <f t="shared" si="73"/>
        <v>#VALUE!</v>
      </c>
      <c r="N614" s="3" t="str">
        <f t="shared" si="75"/>
        <v/>
      </c>
      <c r="O614" s="3" t="str">
        <f t="shared" si="76"/>
        <v/>
      </c>
      <c r="P614" s="2" t="str">
        <f t="shared" si="77"/>
        <v/>
      </c>
      <c r="Q614" s="2" t="str">
        <f t="shared" si="78"/>
        <v/>
      </c>
      <c r="U614" s="1"/>
      <c r="V614" s="4" t="str">
        <f t="shared" si="79"/>
        <v/>
      </c>
      <c r="Y614" s="117" t="str">
        <f>IF(ISBLANK(W614), "", IF(W614&gt;X614, B614, C614))</f>
        <v/>
      </c>
    </row>
    <row r="615" spans="1:25" x14ac:dyDescent="0.45">
      <c r="A615" s="78">
        <f>Schedule!A632</f>
        <v>0</v>
      </c>
      <c r="B615" s="78" t="str">
        <f>IF(ISBLANK(Schedule!C632), "", Schedule!C632)</f>
        <v/>
      </c>
      <c r="C615" s="78" t="str">
        <f>IF(ISBLANK(Schedule!D632), "", Schedule!D632)</f>
        <v/>
      </c>
      <c r="D615" s="80"/>
      <c r="E615" s="79" t="str">
        <f>_xlfn.IFNA(IF(ISBLANK(B615),"",VLOOKUP(B615,Elo!$A$2:$C$1048576,MATCH("Current Elo",Elo!$A$1:$D$1,0),FALSE)), "")</f>
        <v/>
      </c>
      <c r="F615" s="79" t="str">
        <f>_xlfn.IFNA(IFERROR(IF(ISBLANK(C615),"",VLOOKUP(C615,Elo!$A$2:$C$1048576,MATCH("Current Elo",Elo!$A$1:$D$1,0),FALSE)), ""), "")</f>
        <v/>
      </c>
      <c r="G615" s="79" t="str">
        <f>_xlfn.IFNA(IF(ISBLANK(B615),"",IF(VLOOKUP(Games!B615,Schedule!$C$2:$G$1048576,MATCH("neutral_site",Schedule!$C$1:$G$1,0),FALSE),0,50)),"")</f>
        <v/>
      </c>
      <c r="H615" s="82"/>
      <c r="I615" s="82"/>
      <c r="J615" s="77">
        <f>_xlfn.IFNA(IF(ISBLANK(B615), "",ROUND(Calc!O632, 1)), "")</f>
        <v>0</v>
      </c>
      <c r="K615" s="77" t="str">
        <f t="shared" si="74"/>
        <v/>
      </c>
      <c r="L615" s="3" t="e">
        <f t="shared" si="72"/>
        <v>#VALUE!</v>
      </c>
      <c r="M615" s="3" t="e">
        <f t="shared" si="73"/>
        <v>#VALUE!</v>
      </c>
      <c r="N615" s="3" t="str">
        <f t="shared" si="75"/>
        <v/>
      </c>
      <c r="O615" s="3" t="str">
        <f t="shared" si="76"/>
        <v/>
      </c>
      <c r="P615" s="2" t="str">
        <f t="shared" si="77"/>
        <v/>
      </c>
      <c r="Q615" s="2" t="str">
        <f t="shared" si="78"/>
        <v/>
      </c>
      <c r="U615" s="1"/>
      <c r="V615" s="4" t="str">
        <f t="shared" si="79"/>
        <v/>
      </c>
      <c r="Y615" s="117" t="str">
        <f>IF(ISBLANK(W615), "", IF(W615&gt;X615, B615, C615))</f>
        <v/>
      </c>
    </row>
    <row r="616" spans="1:25" x14ac:dyDescent="0.45">
      <c r="A616" s="78">
        <f>Schedule!A633</f>
        <v>0</v>
      </c>
      <c r="B616" s="78" t="str">
        <f>IF(ISBLANK(Schedule!C633), "", Schedule!C633)</f>
        <v/>
      </c>
      <c r="C616" s="78" t="str">
        <f>IF(ISBLANK(Schedule!D633), "", Schedule!D633)</f>
        <v/>
      </c>
      <c r="D616" s="80"/>
      <c r="E616" s="79" t="str">
        <f>_xlfn.IFNA(IF(ISBLANK(B616),"",VLOOKUP(B616,Elo!$A$2:$C$1048576,MATCH("Current Elo",Elo!$A$1:$D$1,0),FALSE)), "")</f>
        <v/>
      </c>
      <c r="F616" s="79" t="str">
        <f>_xlfn.IFNA(IFERROR(IF(ISBLANK(C616),"",VLOOKUP(C616,Elo!$A$2:$C$1048576,MATCH("Current Elo",Elo!$A$1:$D$1,0),FALSE)), ""), "")</f>
        <v/>
      </c>
      <c r="G616" s="79" t="str">
        <f>_xlfn.IFNA(IF(ISBLANK(B616),"",IF(VLOOKUP(Games!B616,Schedule!$C$2:$G$1048576,MATCH("neutral_site",Schedule!$C$1:$G$1,0),FALSE),0,50)),"")</f>
        <v/>
      </c>
      <c r="H616" s="82"/>
      <c r="I616" s="82"/>
      <c r="J616" s="77">
        <f>_xlfn.IFNA(IF(ISBLANK(B616), "",ROUND(Calc!O633, 1)), "")</f>
        <v>0</v>
      </c>
      <c r="K616" s="77" t="str">
        <f t="shared" si="74"/>
        <v/>
      </c>
      <c r="L616" s="3" t="e">
        <f t="shared" si="72"/>
        <v>#VALUE!</v>
      </c>
      <c r="M616" s="3" t="e">
        <f t="shared" si="73"/>
        <v>#VALUE!</v>
      </c>
      <c r="N616" s="3" t="str">
        <f t="shared" si="75"/>
        <v/>
      </c>
      <c r="O616" s="3" t="str">
        <f t="shared" si="76"/>
        <v/>
      </c>
      <c r="P616" s="2" t="str">
        <f t="shared" si="77"/>
        <v/>
      </c>
      <c r="Q616" s="2" t="str">
        <f t="shared" si="78"/>
        <v/>
      </c>
      <c r="U616" s="1"/>
      <c r="V616" s="4" t="str">
        <f t="shared" si="79"/>
        <v/>
      </c>
      <c r="Y616" s="117" t="str">
        <f>IF(ISBLANK(W616), "", IF(W616&gt;X616, B616, C616))</f>
        <v/>
      </c>
    </row>
    <row r="617" spans="1:25" x14ac:dyDescent="0.45">
      <c r="A617" s="78">
        <f>Schedule!A634</f>
        <v>0</v>
      </c>
      <c r="B617" s="78" t="str">
        <f>IF(ISBLANK(Schedule!C634), "", Schedule!C634)</f>
        <v/>
      </c>
      <c r="C617" s="78" t="str">
        <f>IF(ISBLANK(Schedule!D634), "", Schedule!D634)</f>
        <v/>
      </c>
      <c r="D617" s="80"/>
      <c r="E617" s="79" t="str">
        <f>_xlfn.IFNA(IF(ISBLANK(B617),"",VLOOKUP(B617,Elo!$A$2:$C$1048576,MATCH("Current Elo",Elo!$A$1:$D$1,0),FALSE)), "")</f>
        <v/>
      </c>
      <c r="F617" s="79" t="str">
        <f>_xlfn.IFNA(IFERROR(IF(ISBLANK(C617),"",VLOOKUP(C617,Elo!$A$2:$C$1048576,MATCH("Current Elo",Elo!$A$1:$D$1,0),FALSE)), ""), "")</f>
        <v/>
      </c>
      <c r="G617" s="79" t="str">
        <f>_xlfn.IFNA(IF(ISBLANK(B617),"",IF(VLOOKUP(Games!B617,Schedule!$C$2:$G$1048576,MATCH("neutral_site",Schedule!$C$1:$G$1,0),FALSE),0,50)),"")</f>
        <v/>
      </c>
      <c r="H617" s="82"/>
      <c r="I617" s="82"/>
      <c r="J617" s="77">
        <f>_xlfn.IFNA(IF(ISBLANK(B617), "",ROUND(Calc!O634, 1)), "")</f>
        <v>0</v>
      </c>
      <c r="K617" s="77" t="str">
        <f t="shared" si="74"/>
        <v/>
      </c>
      <c r="L617" s="3" t="e">
        <f t="shared" si="72"/>
        <v>#VALUE!</v>
      </c>
      <c r="M617" s="3" t="e">
        <f t="shared" si="73"/>
        <v>#VALUE!</v>
      </c>
      <c r="N617" s="3" t="str">
        <f t="shared" si="75"/>
        <v/>
      </c>
      <c r="O617" s="3" t="str">
        <f t="shared" si="76"/>
        <v/>
      </c>
      <c r="P617" s="2" t="str">
        <f t="shared" si="77"/>
        <v/>
      </c>
      <c r="Q617" s="2" t="str">
        <f t="shared" si="78"/>
        <v/>
      </c>
      <c r="U617" s="1"/>
      <c r="V617" s="4" t="str">
        <f t="shared" si="79"/>
        <v/>
      </c>
      <c r="Y617" s="117" t="str">
        <f>IF(ISBLANK(W617), "", IF(W617&gt;X617, B617, C617))</f>
        <v/>
      </c>
    </row>
    <row r="618" spans="1:25" x14ac:dyDescent="0.45">
      <c r="A618" s="78">
        <f>Schedule!A635</f>
        <v>0</v>
      </c>
      <c r="B618" s="78" t="str">
        <f>IF(ISBLANK(Schedule!C635), "", Schedule!C635)</f>
        <v/>
      </c>
      <c r="C618" s="78" t="str">
        <f>IF(ISBLANK(Schedule!D635), "", Schedule!D635)</f>
        <v/>
      </c>
      <c r="D618" s="80"/>
      <c r="E618" s="79" t="str">
        <f>_xlfn.IFNA(IF(ISBLANK(B618),"",VLOOKUP(B618,Elo!$A$2:$C$1048576,MATCH("Current Elo",Elo!$A$1:$D$1,0),FALSE)), "")</f>
        <v/>
      </c>
      <c r="F618" s="79" t="str">
        <f>_xlfn.IFNA(IFERROR(IF(ISBLANK(C618),"",VLOOKUP(C618,Elo!$A$2:$C$1048576,MATCH("Current Elo",Elo!$A$1:$D$1,0),FALSE)), ""), "")</f>
        <v/>
      </c>
      <c r="G618" s="79" t="str">
        <f>_xlfn.IFNA(IF(ISBLANK(B618),"",IF(VLOOKUP(Games!B618,Schedule!$C$2:$G$1048576,MATCH("neutral_site",Schedule!$C$1:$G$1,0),FALSE),0,50)),"")</f>
        <v/>
      </c>
      <c r="H618" s="82"/>
      <c r="I618" s="82"/>
      <c r="J618" s="77">
        <f>_xlfn.IFNA(IF(ISBLANK(B618), "",ROUND(Calc!O635, 1)), "")</f>
        <v>0</v>
      </c>
      <c r="K618" s="77" t="str">
        <f t="shared" si="74"/>
        <v/>
      </c>
      <c r="L618" s="3" t="e">
        <f t="shared" si="72"/>
        <v>#VALUE!</v>
      </c>
      <c r="M618" s="3" t="e">
        <f t="shared" si="73"/>
        <v>#VALUE!</v>
      </c>
      <c r="N618" s="3" t="str">
        <f t="shared" si="75"/>
        <v/>
      </c>
      <c r="O618" s="3" t="str">
        <f t="shared" si="76"/>
        <v/>
      </c>
      <c r="P618" s="2" t="str">
        <f t="shared" si="77"/>
        <v/>
      </c>
      <c r="Q618" s="2" t="str">
        <f t="shared" si="78"/>
        <v/>
      </c>
      <c r="U618" s="1"/>
      <c r="V618" s="4" t="str">
        <f t="shared" si="79"/>
        <v/>
      </c>
      <c r="Y618" s="117" t="str">
        <f>IF(ISBLANK(W618), "", IF(W618&gt;X618, B618, C618))</f>
        <v/>
      </c>
    </row>
    <row r="619" spans="1:25" x14ac:dyDescent="0.45">
      <c r="A619" s="78">
        <f>Schedule!A636</f>
        <v>0</v>
      </c>
      <c r="B619" s="78" t="str">
        <f>IF(ISBLANK(Schedule!C636), "", Schedule!C636)</f>
        <v/>
      </c>
      <c r="C619" s="78" t="str">
        <f>IF(ISBLANK(Schedule!D636), "", Schedule!D636)</f>
        <v/>
      </c>
      <c r="D619" s="80"/>
      <c r="E619" s="79" t="str">
        <f>_xlfn.IFNA(IF(ISBLANK(B619),"",VLOOKUP(B619,Elo!$A$2:$C$1048576,MATCH("Current Elo",Elo!$A$1:$D$1,0),FALSE)), "")</f>
        <v/>
      </c>
      <c r="F619" s="79" t="str">
        <f>_xlfn.IFNA(IFERROR(IF(ISBLANK(C619),"",VLOOKUP(C619,Elo!$A$2:$C$1048576,MATCH("Current Elo",Elo!$A$1:$D$1,0),FALSE)), ""), "")</f>
        <v/>
      </c>
      <c r="G619" s="79" t="str">
        <f>_xlfn.IFNA(IF(ISBLANK(B619),"",IF(VLOOKUP(Games!B619,Schedule!$C$2:$G$1048576,MATCH("neutral_site",Schedule!$C$1:$G$1,0),FALSE),0,50)),"")</f>
        <v/>
      </c>
      <c r="H619" s="82"/>
      <c r="I619" s="82"/>
      <c r="J619" s="77">
        <f>_xlfn.IFNA(IF(ISBLANK(B619), "",ROUND(Calc!O636, 1)), "")</f>
        <v>0</v>
      </c>
      <c r="K619" s="77" t="str">
        <f t="shared" si="74"/>
        <v/>
      </c>
      <c r="L619" s="3" t="e">
        <f t="shared" si="72"/>
        <v>#VALUE!</v>
      </c>
      <c r="M619" s="3" t="e">
        <f t="shared" si="73"/>
        <v>#VALUE!</v>
      </c>
      <c r="N619" s="3" t="str">
        <f t="shared" si="75"/>
        <v/>
      </c>
      <c r="O619" s="3" t="str">
        <f t="shared" si="76"/>
        <v/>
      </c>
      <c r="P619" s="2" t="str">
        <f t="shared" si="77"/>
        <v/>
      </c>
      <c r="Q619" s="2" t="str">
        <f t="shared" si="78"/>
        <v/>
      </c>
      <c r="U619" s="1"/>
      <c r="V619" s="4" t="str">
        <f t="shared" si="79"/>
        <v/>
      </c>
      <c r="Y619" s="117" t="str">
        <f>IF(ISBLANK(W619), "", IF(W619&gt;X619, B619, C619))</f>
        <v/>
      </c>
    </row>
    <row r="620" spans="1:25" x14ac:dyDescent="0.45">
      <c r="A620" s="78">
        <f>Schedule!A637</f>
        <v>0</v>
      </c>
      <c r="B620" s="78" t="str">
        <f>IF(ISBLANK(Schedule!C637), "", Schedule!C637)</f>
        <v/>
      </c>
      <c r="C620" s="78" t="str">
        <f>IF(ISBLANK(Schedule!D637), "", Schedule!D637)</f>
        <v/>
      </c>
      <c r="D620" s="80"/>
      <c r="E620" s="79" t="str">
        <f>_xlfn.IFNA(IF(ISBLANK(B620),"",VLOOKUP(B620,Elo!$A$2:$C$1048576,MATCH("Current Elo",Elo!$A$1:$D$1,0),FALSE)), "")</f>
        <v/>
      </c>
      <c r="F620" s="79" t="str">
        <f>_xlfn.IFNA(IFERROR(IF(ISBLANK(C620),"",VLOOKUP(C620,Elo!$A$2:$C$1048576,MATCH("Current Elo",Elo!$A$1:$D$1,0),FALSE)), ""), "")</f>
        <v/>
      </c>
      <c r="G620" s="79" t="str">
        <f>_xlfn.IFNA(IF(ISBLANK(B620),"",IF(VLOOKUP(Games!B620,Schedule!$C$2:$G$1048576,MATCH("neutral_site",Schedule!$C$1:$G$1,0),FALSE),0,50)),"")</f>
        <v/>
      </c>
      <c r="H620" s="82"/>
      <c r="I620" s="82"/>
      <c r="J620" s="77">
        <f>_xlfn.IFNA(IF(ISBLANK(B620), "",ROUND(Calc!O637, 1)), "")</f>
        <v>0</v>
      </c>
      <c r="K620" s="77" t="str">
        <f t="shared" si="74"/>
        <v/>
      </c>
      <c r="L620" s="3" t="e">
        <f t="shared" si="72"/>
        <v>#VALUE!</v>
      </c>
      <c r="M620" s="3" t="e">
        <f t="shared" si="73"/>
        <v>#VALUE!</v>
      </c>
      <c r="N620" s="3" t="str">
        <f t="shared" si="75"/>
        <v/>
      </c>
      <c r="O620" s="3" t="str">
        <f t="shared" si="76"/>
        <v/>
      </c>
      <c r="P620" s="2" t="str">
        <f t="shared" si="77"/>
        <v/>
      </c>
      <c r="Q620" s="2" t="str">
        <f t="shared" si="78"/>
        <v/>
      </c>
      <c r="U620" s="1"/>
      <c r="V620" s="4" t="str">
        <f t="shared" si="79"/>
        <v/>
      </c>
      <c r="Y620" s="117" t="str">
        <f>IF(ISBLANK(W620), "", IF(W620&gt;X620, B620, C620))</f>
        <v/>
      </c>
    </row>
    <row r="621" spans="1:25" x14ac:dyDescent="0.45">
      <c r="A621" s="78">
        <f>Schedule!A638</f>
        <v>0</v>
      </c>
      <c r="B621" s="78" t="str">
        <f>IF(ISBLANK(Schedule!C638), "", Schedule!C638)</f>
        <v/>
      </c>
      <c r="C621" s="78" t="str">
        <f>IF(ISBLANK(Schedule!D638), "", Schedule!D638)</f>
        <v/>
      </c>
      <c r="D621" s="80"/>
      <c r="E621" s="79" t="str">
        <f>_xlfn.IFNA(IF(ISBLANK(B621),"",VLOOKUP(B621,Elo!$A$2:$C$1048576,MATCH("Current Elo",Elo!$A$1:$D$1,0),FALSE)), "")</f>
        <v/>
      </c>
      <c r="F621" s="79" t="str">
        <f>_xlfn.IFNA(IFERROR(IF(ISBLANK(C621),"",VLOOKUP(C621,Elo!$A$2:$C$1048576,MATCH("Current Elo",Elo!$A$1:$D$1,0),FALSE)), ""), "")</f>
        <v/>
      </c>
      <c r="G621" s="79" t="str">
        <f>_xlfn.IFNA(IF(ISBLANK(B621),"",IF(VLOOKUP(Games!B621,Schedule!$C$2:$G$1048576,MATCH("neutral_site",Schedule!$C$1:$G$1,0),FALSE),0,50)),"")</f>
        <v/>
      </c>
      <c r="H621" s="82"/>
      <c r="I621" s="82"/>
      <c r="J621" s="77">
        <f>_xlfn.IFNA(IF(ISBLANK(B621), "",ROUND(Calc!O638, 1)), "")</f>
        <v>0</v>
      </c>
      <c r="K621" s="77" t="str">
        <f t="shared" si="74"/>
        <v/>
      </c>
      <c r="L621" s="3" t="e">
        <f t="shared" si="72"/>
        <v>#VALUE!</v>
      </c>
      <c r="M621" s="3" t="e">
        <f t="shared" si="73"/>
        <v>#VALUE!</v>
      </c>
      <c r="N621" s="3" t="str">
        <f t="shared" si="75"/>
        <v/>
      </c>
      <c r="O621" s="3" t="str">
        <f t="shared" si="76"/>
        <v/>
      </c>
      <c r="P621" s="2" t="str">
        <f t="shared" si="77"/>
        <v/>
      </c>
      <c r="Q621" s="2" t="str">
        <f t="shared" si="78"/>
        <v/>
      </c>
      <c r="U621" s="1"/>
      <c r="V621" s="4" t="str">
        <f t="shared" si="79"/>
        <v/>
      </c>
      <c r="Y621" s="117" t="str">
        <f>IF(ISBLANK(W621), "", IF(W621&gt;X621, B621, C621))</f>
        <v/>
      </c>
    </row>
    <row r="622" spans="1:25" x14ac:dyDescent="0.45">
      <c r="A622" s="78">
        <f>Schedule!A639</f>
        <v>0</v>
      </c>
      <c r="B622" s="78" t="str">
        <f>IF(ISBLANK(Schedule!C639), "", Schedule!C639)</f>
        <v/>
      </c>
      <c r="C622" s="78" t="str">
        <f>IF(ISBLANK(Schedule!D639), "", Schedule!D639)</f>
        <v/>
      </c>
      <c r="D622" s="80"/>
      <c r="E622" s="79" t="str">
        <f>_xlfn.IFNA(IF(ISBLANK(B622),"",VLOOKUP(B622,Elo!$A$2:$C$1048576,MATCH("Current Elo",Elo!$A$1:$D$1,0),FALSE)), "")</f>
        <v/>
      </c>
      <c r="F622" s="79" t="str">
        <f>_xlfn.IFNA(IFERROR(IF(ISBLANK(C622),"",VLOOKUP(C622,Elo!$A$2:$C$1048576,MATCH("Current Elo",Elo!$A$1:$D$1,0),FALSE)), ""), "")</f>
        <v/>
      </c>
      <c r="G622" s="79" t="str">
        <f>_xlfn.IFNA(IF(ISBLANK(B622),"",IF(VLOOKUP(Games!B622,Schedule!$C$2:$G$1048576,MATCH("neutral_site",Schedule!$C$1:$G$1,0),FALSE),0,50)),"")</f>
        <v/>
      </c>
      <c r="H622" s="82"/>
      <c r="I622" s="82"/>
      <c r="J622" s="77">
        <f>_xlfn.IFNA(IF(ISBLANK(B622), "",ROUND(Calc!O639, 1)), "")</f>
        <v>0</v>
      </c>
      <c r="K622" s="77" t="str">
        <f t="shared" si="74"/>
        <v/>
      </c>
      <c r="L622" s="3" t="e">
        <f t="shared" si="72"/>
        <v>#VALUE!</v>
      </c>
      <c r="M622" s="3" t="e">
        <f t="shared" si="73"/>
        <v>#VALUE!</v>
      </c>
      <c r="N622" s="3" t="str">
        <f t="shared" si="75"/>
        <v/>
      </c>
      <c r="O622" s="3" t="str">
        <f t="shared" si="76"/>
        <v/>
      </c>
      <c r="P622" s="2" t="str">
        <f t="shared" si="77"/>
        <v/>
      </c>
      <c r="Q622" s="2" t="str">
        <f t="shared" si="78"/>
        <v/>
      </c>
      <c r="U622" s="1"/>
      <c r="V622" s="4" t="str">
        <f t="shared" si="79"/>
        <v/>
      </c>
      <c r="Y622" s="117" t="str">
        <f>IF(ISBLANK(W622), "", IF(W622&gt;X622, B622, C622))</f>
        <v/>
      </c>
    </row>
    <row r="623" spans="1:25" x14ac:dyDescent="0.45">
      <c r="A623" s="78">
        <f>Schedule!A640</f>
        <v>0</v>
      </c>
      <c r="B623" s="78" t="str">
        <f>IF(ISBLANK(Schedule!C640), "", Schedule!C640)</f>
        <v/>
      </c>
      <c r="C623" s="78" t="str">
        <f>IF(ISBLANK(Schedule!D640), "", Schedule!D640)</f>
        <v/>
      </c>
      <c r="D623" s="80"/>
      <c r="E623" s="79" t="str">
        <f>_xlfn.IFNA(IF(ISBLANK(B623),"",VLOOKUP(B623,Elo!$A$2:$C$1048576,MATCH("Current Elo",Elo!$A$1:$D$1,0),FALSE)), "")</f>
        <v/>
      </c>
      <c r="F623" s="79" t="str">
        <f>_xlfn.IFNA(IFERROR(IF(ISBLANK(C623),"",VLOOKUP(C623,Elo!$A$2:$C$1048576,MATCH("Current Elo",Elo!$A$1:$D$1,0),FALSE)), ""), "")</f>
        <v/>
      </c>
      <c r="G623" s="79" t="str">
        <f>_xlfn.IFNA(IF(ISBLANK(B623),"",IF(VLOOKUP(Games!B623,Schedule!$C$2:$G$1048576,MATCH("neutral_site",Schedule!$C$1:$G$1,0),FALSE),0,50)),"")</f>
        <v/>
      </c>
      <c r="H623" s="82"/>
      <c r="I623" s="82"/>
      <c r="J623" s="77">
        <f>_xlfn.IFNA(IF(ISBLANK(B623), "",ROUND(Calc!O640, 1)), "")</f>
        <v>0</v>
      </c>
      <c r="K623" s="77" t="str">
        <f t="shared" si="74"/>
        <v/>
      </c>
      <c r="L623" s="3" t="e">
        <f t="shared" si="72"/>
        <v>#VALUE!</v>
      </c>
      <c r="M623" s="3" t="e">
        <f t="shared" si="73"/>
        <v>#VALUE!</v>
      </c>
      <c r="N623" s="3" t="str">
        <f t="shared" si="75"/>
        <v/>
      </c>
      <c r="O623" s="3" t="str">
        <f t="shared" si="76"/>
        <v/>
      </c>
      <c r="P623" s="2" t="str">
        <f t="shared" si="77"/>
        <v/>
      </c>
      <c r="Q623" s="2" t="str">
        <f t="shared" si="78"/>
        <v/>
      </c>
      <c r="U623" s="1"/>
      <c r="V623" s="4" t="str">
        <f t="shared" si="79"/>
        <v/>
      </c>
      <c r="Y623" s="117" t="str">
        <f>IF(ISBLANK(W623), "", IF(W623&gt;X623, B623, C623))</f>
        <v/>
      </c>
    </row>
    <row r="624" spans="1:25" x14ac:dyDescent="0.45">
      <c r="A624" s="78">
        <f>Schedule!A641</f>
        <v>0</v>
      </c>
      <c r="B624" s="78" t="str">
        <f>IF(ISBLANK(Schedule!C641), "", Schedule!C641)</f>
        <v/>
      </c>
      <c r="C624" s="78" t="str">
        <f>IF(ISBLANK(Schedule!D641), "", Schedule!D641)</f>
        <v/>
      </c>
      <c r="D624" s="80"/>
      <c r="E624" s="79" t="str">
        <f>_xlfn.IFNA(IF(ISBLANK(B624),"",VLOOKUP(B624,Elo!$A$2:$C$1048576,MATCH("Current Elo",Elo!$A$1:$D$1,0),FALSE)), "")</f>
        <v/>
      </c>
      <c r="F624" s="79" t="str">
        <f>_xlfn.IFNA(IFERROR(IF(ISBLANK(C624),"",VLOOKUP(C624,Elo!$A$2:$C$1048576,MATCH("Current Elo",Elo!$A$1:$D$1,0),FALSE)), ""), "")</f>
        <v/>
      </c>
      <c r="G624" s="79" t="str">
        <f>_xlfn.IFNA(IF(ISBLANK(B624),"",IF(VLOOKUP(Games!B624,Schedule!$C$2:$G$1048576,MATCH("neutral_site",Schedule!$C$1:$G$1,0),FALSE),0,50)),"")</f>
        <v/>
      </c>
      <c r="H624" s="82"/>
      <c r="I624" s="82"/>
      <c r="J624" s="77">
        <f>_xlfn.IFNA(IF(ISBLANK(B624), "",ROUND(Calc!O641, 1)), "")</f>
        <v>0</v>
      </c>
      <c r="K624" s="77" t="str">
        <f t="shared" si="74"/>
        <v/>
      </c>
      <c r="L624" s="3" t="e">
        <f t="shared" si="72"/>
        <v>#VALUE!</v>
      </c>
      <c r="M624" s="3" t="e">
        <f t="shared" si="73"/>
        <v>#VALUE!</v>
      </c>
      <c r="N624" s="3" t="str">
        <f t="shared" si="75"/>
        <v/>
      </c>
      <c r="O624" s="3" t="str">
        <f t="shared" si="76"/>
        <v/>
      </c>
      <c r="P624" s="2" t="str">
        <f t="shared" si="77"/>
        <v/>
      </c>
      <c r="Q624" s="2" t="str">
        <f t="shared" si="78"/>
        <v/>
      </c>
      <c r="U624" s="1"/>
      <c r="V624" s="4" t="str">
        <f t="shared" si="79"/>
        <v/>
      </c>
      <c r="Y624" s="117" t="str">
        <f>IF(ISBLANK(W624), "", IF(W624&gt;X624, B624, C624))</f>
        <v/>
      </c>
    </row>
    <row r="625" spans="1:25" x14ac:dyDescent="0.45">
      <c r="A625" s="78">
        <f>Schedule!A642</f>
        <v>0</v>
      </c>
      <c r="B625" s="78" t="str">
        <f>IF(ISBLANK(Schedule!C642), "", Schedule!C642)</f>
        <v/>
      </c>
      <c r="C625" s="78" t="str">
        <f>IF(ISBLANK(Schedule!D642), "", Schedule!D642)</f>
        <v/>
      </c>
      <c r="D625" s="80"/>
      <c r="E625" s="79" t="str">
        <f>_xlfn.IFNA(IF(ISBLANK(B625),"",VLOOKUP(B625,Elo!$A$2:$C$1048576,MATCH("Current Elo",Elo!$A$1:$D$1,0),FALSE)), "")</f>
        <v/>
      </c>
      <c r="F625" s="79" t="str">
        <f>_xlfn.IFNA(IFERROR(IF(ISBLANK(C625),"",VLOOKUP(C625,Elo!$A$2:$C$1048576,MATCH("Current Elo",Elo!$A$1:$D$1,0),FALSE)), ""), "")</f>
        <v/>
      </c>
      <c r="G625" s="79" t="str">
        <f>_xlfn.IFNA(IF(ISBLANK(B625),"",IF(VLOOKUP(Games!B625,Schedule!$C$2:$G$1048576,MATCH("neutral_site",Schedule!$C$1:$G$1,0),FALSE),0,50)),"")</f>
        <v/>
      </c>
      <c r="H625" s="82"/>
      <c r="I625" s="82"/>
      <c r="J625" s="77">
        <f>_xlfn.IFNA(IF(ISBLANK(B625), "",ROUND(Calc!O642, 1)), "")</f>
        <v>0</v>
      </c>
      <c r="K625" s="77" t="str">
        <f t="shared" si="74"/>
        <v/>
      </c>
      <c r="L625" s="3" t="e">
        <f t="shared" ref="L625:L688" si="80">IF(ISBLANK(B625), "",1/(1+10^((((F625+I625)-(E625+G625+H625))/400))))</f>
        <v>#VALUE!</v>
      </c>
      <c r="M625" s="3" t="e">
        <f t="shared" ref="M625:M688" si="81">IF(ISBLANK(C625), "", 1/(1+10^(((E625+G625+H625)-(F625+I625))/400)))</f>
        <v>#VALUE!</v>
      </c>
      <c r="N625" s="3" t="str">
        <f t="shared" si="75"/>
        <v/>
      </c>
      <c r="O625" s="3" t="str">
        <f t="shared" si="76"/>
        <v/>
      </c>
      <c r="P625" s="2" t="str">
        <f t="shared" si="77"/>
        <v/>
      </c>
      <c r="Q625" s="2" t="str">
        <f t="shared" si="78"/>
        <v/>
      </c>
      <c r="U625" s="1"/>
      <c r="V625" s="4" t="str">
        <f t="shared" si="79"/>
        <v/>
      </c>
      <c r="Y625" s="117" t="str">
        <f>IF(ISBLANK(W625), "", IF(W625&gt;X625, B625, C625))</f>
        <v/>
      </c>
    </row>
    <row r="626" spans="1:25" x14ac:dyDescent="0.45">
      <c r="A626" s="78">
        <f>Schedule!A643</f>
        <v>0</v>
      </c>
      <c r="B626" s="78" t="str">
        <f>IF(ISBLANK(Schedule!C643), "", Schedule!C643)</f>
        <v/>
      </c>
      <c r="C626" s="78" t="str">
        <f>IF(ISBLANK(Schedule!D643), "", Schedule!D643)</f>
        <v/>
      </c>
      <c r="D626" s="80"/>
      <c r="E626" s="79" t="str">
        <f>_xlfn.IFNA(IF(ISBLANK(B626),"",VLOOKUP(B626,Elo!$A$2:$C$1048576,MATCH("Current Elo",Elo!$A$1:$D$1,0),FALSE)), "")</f>
        <v/>
      </c>
      <c r="F626" s="79" t="str">
        <f>_xlfn.IFNA(IFERROR(IF(ISBLANK(C626),"",VLOOKUP(C626,Elo!$A$2:$C$1048576,MATCH("Current Elo",Elo!$A$1:$D$1,0),FALSE)), ""), "")</f>
        <v/>
      </c>
      <c r="G626" s="79" t="str">
        <f>_xlfn.IFNA(IF(ISBLANK(B626),"",IF(VLOOKUP(Games!B626,Schedule!$C$2:$G$1048576,MATCH("neutral_site",Schedule!$C$1:$G$1,0),FALSE),0,50)),"")</f>
        <v/>
      </c>
      <c r="H626" s="82"/>
      <c r="I626" s="82"/>
      <c r="J626" s="77">
        <f>_xlfn.IFNA(IF(ISBLANK(B626), "",ROUND(Calc!O643, 1)), "")</f>
        <v>0</v>
      </c>
      <c r="K626" s="77" t="str">
        <f t="shared" ref="K626:K689" si="82">IF(OR(ISBLANK(B626), N626=""), "",IF(J626&gt;0,C626,B626))</f>
        <v/>
      </c>
      <c r="L626" s="3" t="e">
        <f t="shared" si="80"/>
        <v>#VALUE!</v>
      </c>
      <c r="M626" s="3" t="e">
        <f t="shared" si="81"/>
        <v>#VALUE!</v>
      </c>
      <c r="N626" s="3" t="str">
        <f t="shared" ref="N626:N689" si="83">IFERROR(IF(ISBLANK(B626), "", IF(L626&gt;M626, B626, C626)), "")</f>
        <v/>
      </c>
      <c r="O626" s="3" t="str">
        <f t="shared" ref="O626:O689" si="84">IFERROR(IF(ISBLANK(B626), "", IF(L626&gt;M626, L626, M626)),"")</f>
        <v/>
      </c>
      <c r="P626" s="2" t="str">
        <f t="shared" ref="P626:P689" si="85">IF(OR(ISBLANK(B626), ISBLANK(D626)),"",IF(J626&lt;D626, "Y","N"))</f>
        <v/>
      </c>
      <c r="Q626" s="2" t="str">
        <f t="shared" ref="Q626:Q689" si="86">IF(OR(ISBLANK(B626),ISBLANK(D626)),"",IF(AND(D626&lt;0,K626&lt;&gt;B626),"Y",IF(AND(B626=K626,J626&lt;D626),"Y","N")))</f>
        <v/>
      </c>
      <c r="U626" s="1"/>
      <c r="V626" s="4" t="str">
        <f t="shared" ref="V626:V689" si="87">IF(ISBLANK(T626), "", D626)</f>
        <v/>
      </c>
      <c r="Y626" s="117" t="str">
        <f>IF(ISBLANK(W626), "", IF(W626&gt;X626, B626, C626))</f>
        <v/>
      </c>
    </row>
    <row r="627" spans="1:25" x14ac:dyDescent="0.45">
      <c r="A627" s="78">
        <f>Schedule!A644</f>
        <v>0</v>
      </c>
      <c r="B627" s="78" t="str">
        <f>IF(ISBLANK(Schedule!C644), "", Schedule!C644)</f>
        <v/>
      </c>
      <c r="C627" s="78" t="str">
        <f>IF(ISBLANK(Schedule!D644), "", Schedule!D644)</f>
        <v/>
      </c>
      <c r="D627" s="80"/>
      <c r="E627" s="79" t="str">
        <f>_xlfn.IFNA(IF(ISBLANK(B627),"",VLOOKUP(B627,Elo!$A$2:$C$1048576,MATCH("Current Elo",Elo!$A$1:$D$1,0),FALSE)), "")</f>
        <v/>
      </c>
      <c r="F627" s="79" t="str">
        <f>_xlfn.IFNA(IFERROR(IF(ISBLANK(C627),"",VLOOKUP(C627,Elo!$A$2:$C$1048576,MATCH("Current Elo",Elo!$A$1:$D$1,0),FALSE)), ""), "")</f>
        <v/>
      </c>
      <c r="G627" s="79" t="str">
        <f>_xlfn.IFNA(IF(ISBLANK(B627),"",IF(VLOOKUP(Games!B627,Schedule!$C$2:$G$1048576,MATCH("neutral_site",Schedule!$C$1:$G$1,0),FALSE),0,50)),"")</f>
        <v/>
      </c>
      <c r="H627" s="82"/>
      <c r="I627" s="82"/>
      <c r="J627" s="77">
        <f>_xlfn.IFNA(IF(ISBLANK(B627), "",ROUND(Calc!O644, 1)), "")</f>
        <v>0</v>
      </c>
      <c r="K627" s="77" t="str">
        <f t="shared" si="82"/>
        <v/>
      </c>
      <c r="L627" s="3" t="e">
        <f t="shared" si="80"/>
        <v>#VALUE!</v>
      </c>
      <c r="M627" s="3" t="e">
        <f t="shared" si="81"/>
        <v>#VALUE!</v>
      </c>
      <c r="N627" s="3" t="str">
        <f t="shared" si="83"/>
        <v/>
      </c>
      <c r="O627" s="3" t="str">
        <f t="shared" si="84"/>
        <v/>
      </c>
      <c r="P627" s="2" t="str">
        <f t="shared" si="85"/>
        <v/>
      </c>
      <c r="Q627" s="2" t="str">
        <f t="shared" si="86"/>
        <v/>
      </c>
      <c r="U627" s="1"/>
      <c r="V627" s="4" t="str">
        <f t="shared" si="87"/>
        <v/>
      </c>
      <c r="Y627" s="117" t="str">
        <f>IF(ISBLANK(W627), "", IF(W627&gt;X627, B627, C627))</f>
        <v/>
      </c>
    </row>
    <row r="628" spans="1:25" x14ac:dyDescent="0.45">
      <c r="A628" s="78">
        <f>Schedule!A645</f>
        <v>0</v>
      </c>
      <c r="B628" s="78" t="str">
        <f>IF(ISBLANK(Schedule!C645), "", Schedule!C645)</f>
        <v/>
      </c>
      <c r="C628" s="78" t="str">
        <f>IF(ISBLANK(Schedule!D645), "", Schedule!D645)</f>
        <v/>
      </c>
      <c r="D628" s="80"/>
      <c r="E628" s="79" t="str">
        <f>_xlfn.IFNA(IF(ISBLANK(B628),"",VLOOKUP(B628,Elo!$A$2:$C$1048576,MATCH("Current Elo",Elo!$A$1:$D$1,0),FALSE)), "")</f>
        <v/>
      </c>
      <c r="F628" s="79" t="str">
        <f>_xlfn.IFNA(IFERROR(IF(ISBLANK(C628),"",VLOOKUP(C628,Elo!$A$2:$C$1048576,MATCH("Current Elo",Elo!$A$1:$D$1,0),FALSE)), ""), "")</f>
        <v/>
      </c>
      <c r="G628" s="79" t="str">
        <f>_xlfn.IFNA(IF(ISBLANK(B628),"",IF(VLOOKUP(Games!B628,Schedule!$C$2:$G$1048576,MATCH("neutral_site",Schedule!$C$1:$G$1,0),FALSE),0,50)),"")</f>
        <v/>
      </c>
      <c r="H628" s="82"/>
      <c r="I628" s="82"/>
      <c r="J628" s="77">
        <f>_xlfn.IFNA(IF(ISBLANK(B628), "",ROUND(Calc!O645, 1)), "")</f>
        <v>0</v>
      </c>
      <c r="K628" s="77" t="str">
        <f t="shared" si="82"/>
        <v/>
      </c>
      <c r="L628" s="3" t="e">
        <f t="shared" si="80"/>
        <v>#VALUE!</v>
      </c>
      <c r="M628" s="3" t="e">
        <f t="shared" si="81"/>
        <v>#VALUE!</v>
      </c>
      <c r="N628" s="3" t="str">
        <f t="shared" si="83"/>
        <v/>
      </c>
      <c r="O628" s="3" t="str">
        <f t="shared" si="84"/>
        <v/>
      </c>
      <c r="P628" s="2" t="str">
        <f t="shared" si="85"/>
        <v/>
      </c>
      <c r="Q628" s="2" t="str">
        <f t="shared" si="86"/>
        <v/>
      </c>
      <c r="U628" s="1"/>
      <c r="V628" s="4" t="str">
        <f t="shared" si="87"/>
        <v/>
      </c>
      <c r="Y628" s="117" t="str">
        <f>IF(ISBLANK(W628), "", IF(W628&gt;X628, B628, C628))</f>
        <v/>
      </c>
    </row>
    <row r="629" spans="1:25" x14ac:dyDescent="0.45">
      <c r="A629" s="78">
        <f>Schedule!A646</f>
        <v>0</v>
      </c>
      <c r="B629" s="78" t="str">
        <f>IF(ISBLANK(Schedule!C646), "", Schedule!C646)</f>
        <v/>
      </c>
      <c r="C629" s="78" t="str">
        <f>IF(ISBLANK(Schedule!D646), "", Schedule!D646)</f>
        <v/>
      </c>
      <c r="D629" s="80"/>
      <c r="E629" s="79" t="str">
        <f>_xlfn.IFNA(IF(ISBLANK(B629),"",VLOOKUP(B629,Elo!$A$2:$C$1048576,MATCH("Current Elo",Elo!$A$1:$D$1,0),FALSE)), "")</f>
        <v/>
      </c>
      <c r="F629" s="79" t="str">
        <f>_xlfn.IFNA(IFERROR(IF(ISBLANK(C629),"",VLOOKUP(C629,Elo!$A$2:$C$1048576,MATCH("Current Elo",Elo!$A$1:$D$1,0),FALSE)), ""), "")</f>
        <v/>
      </c>
      <c r="G629" s="79" t="str">
        <f>_xlfn.IFNA(IF(ISBLANK(B629),"",IF(VLOOKUP(Games!B629,Schedule!$C$2:$G$1048576,MATCH("neutral_site",Schedule!$C$1:$G$1,0),FALSE),0,50)),"")</f>
        <v/>
      </c>
      <c r="H629" s="82"/>
      <c r="I629" s="82"/>
      <c r="J629" s="77">
        <f>_xlfn.IFNA(IF(ISBLANK(B629), "",ROUND(Calc!O646, 1)), "")</f>
        <v>0</v>
      </c>
      <c r="K629" s="77" t="str">
        <f t="shared" si="82"/>
        <v/>
      </c>
      <c r="L629" s="3" t="e">
        <f t="shared" si="80"/>
        <v>#VALUE!</v>
      </c>
      <c r="M629" s="3" t="e">
        <f t="shared" si="81"/>
        <v>#VALUE!</v>
      </c>
      <c r="N629" s="3" t="str">
        <f t="shared" si="83"/>
        <v/>
      </c>
      <c r="O629" s="3" t="str">
        <f t="shared" si="84"/>
        <v/>
      </c>
      <c r="P629" s="2" t="str">
        <f t="shared" si="85"/>
        <v/>
      </c>
      <c r="Q629" s="2" t="str">
        <f t="shared" si="86"/>
        <v/>
      </c>
      <c r="U629" s="1"/>
      <c r="V629" s="4" t="str">
        <f t="shared" si="87"/>
        <v/>
      </c>
      <c r="Y629" s="117" t="str">
        <f>IF(ISBLANK(W629), "", IF(W629&gt;X629, B629, C629))</f>
        <v/>
      </c>
    </row>
    <row r="630" spans="1:25" x14ac:dyDescent="0.45">
      <c r="A630" s="78">
        <f>Schedule!A647</f>
        <v>0</v>
      </c>
      <c r="B630" s="78" t="str">
        <f>IF(ISBLANK(Schedule!C647), "", Schedule!C647)</f>
        <v/>
      </c>
      <c r="C630" s="78" t="str">
        <f>IF(ISBLANK(Schedule!D647), "", Schedule!D647)</f>
        <v/>
      </c>
      <c r="D630" s="80"/>
      <c r="E630" s="79" t="str">
        <f>_xlfn.IFNA(IF(ISBLANK(B630),"",VLOOKUP(B630,Elo!$A$2:$C$1048576,MATCH("Current Elo",Elo!$A$1:$D$1,0),FALSE)), "")</f>
        <v/>
      </c>
      <c r="F630" s="79" t="str">
        <f>_xlfn.IFNA(IFERROR(IF(ISBLANK(C630),"",VLOOKUP(C630,Elo!$A$2:$C$1048576,MATCH("Current Elo",Elo!$A$1:$D$1,0),FALSE)), ""), "")</f>
        <v/>
      </c>
      <c r="G630" s="79" t="str">
        <f>_xlfn.IFNA(IF(ISBLANK(B630),"",IF(VLOOKUP(Games!B630,Schedule!$C$2:$G$1048576,MATCH("neutral_site",Schedule!$C$1:$G$1,0),FALSE),0,50)),"")</f>
        <v/>
      </c>
      <c r="H630" s="82"/>
      <c r="I630" s="82"/>
      <c r="J630" s="77">
        <f>_xlfn.IFNA(IF(ISBLANK(B630), "",ROUND(Calc!O647, 1)), "")</f>
        <v>0</v>
      </c>
      <c r="K630" s="77" t="str">
        <f t="shared" si="82"/>
        <v/>
      </c>
      <c r="L630" s="3" t="e">
        <f t="shared" si="80"/>
        <v>#VALUE!</v>
      </c>
      <c r="M630" s="3" t="e">
        <f t="shared" si="81"/>
        <v>#VALUE!</v>
      </c>
      <c r="N630" s="3" t="str">
        <f t="shared" si="83"/>
        <v/>
      </c>
      <c r="O630" s="3" t="str">
        <f t="shared" si="84"/>
        <v/>
      </c>
      <c r="P630" s="2" t="str">
        <f t="shared" si="85"/>
        <v/>
      </c>
      <c r="Q630" s="2" t="str">
        <f t="shared" si="86"/>
        <v/>
      </c>
      <c r="U630" s="1"/>
      <c r="V630" s="4" t="str">
        <f t="shared" si="87"/>
        <v/>
      </c>
      <c r="Y630" s="117" t="str">
        <f>IF(ISBLANK(W630), "", IF(W630&gt;X630, B630, C630))</f>
        <v/>
      </c>
    </row>
    <row r="631" spans="1:25" x14ac:dyDescent="0.45">
      <c r="A631" s="78">
        <f>Schedule!A648</f>
        <v>0</v>
      </c>
      <c r="B631" s="78" t="str">
        <f>IF(ISBLANK(Schedule!C648), "", Schedule!C648)</f>
        <v/>
      </c>
      <c r="C631" s="78" t="str">
        <f>IF(ISBLANK(Schedule!D648), "", Schedule!D648)</f>
        <v/>
      </c>
      <c r="D631" s="80"/>
      <c r="E631" s="79" t="str">
        <f>_xlfn.IFNA(IF(ISBLANK(B631),"",VLOOKUP(B631,Elo!$A$2:$C$1048576,MATCH("Current Elo",Elo!$A$1:$D$1,0),FALSE)), "")</f>
        <v/>
      </c>
      <c r="F631" s="79" t="str">
        <f>_xlfn.IFNA(IFERROR(IF(ISBLANK(C631),"",VLOOKUP(C631,Elo!$A$2:$C$1048576,MATCH("Current Elo",Elo!$A$1:$D$1,0),FALSE)), ""), "")</f>
        <v/>
      </c>
      <c r="G631" s="79" t="str">
        <f>_xlfn.IFNA(IF(ISBLANK(B631),"",IF(VLOOKUP(Games!B631,Schedule!$C$2:$G$1048576,MATCH("neutral_site",Schedule!$C$1:$G$1,0),FALSE),0,50)),"")</f>
        <v/>
      </c>
      <c r="H631" s="82"/>
      <c r="I631" s="82"/>
      <c r="J631" s="77">
        <f>_xlfn.IFNA(IF(ISBLANK(B631), "",ROUND(Calc!O648, 1)), "")</f>
        <v>0</v>
      </c>
      <c r="K631" s="77" t="str">
        <f t="shared" si="82"/>
        <v/>
      </c>
      <c r="L631" s="3" t="e">
        <f t="shared" si="80"/>
        <v>#VALUE!</v>
      </c>
      <c r="M631" s="3" t="e">
        <f t="shared" si="81"/>
        <v>#VALUE!</v>
      </c>
      <c r="N631" s="3" t="str">
        <f t="shared" si="83"/>
        <v/>
      </c>
      <c r="O631" s="3" t="str">
        <f t="shared" si="84"/>
        <v/>
      </c>
      <c r="P631" s="2" t="str">
        <f t="shared" si="85"/>
        <v/>
      </c>
      <c r="Q631" s="2" t="str">
        <f t="shared" si="86"/>
        <v/>
      </c>
      <c r="U631" s="1"/>
      <c r="V631" s="4" t="str">
        <f t="shared" si="87"/>
        <v/>
      </c>
      <c r="Y631" s="117" t="str">
        <f>IF(ISBLANK(W631), "", IF(W631&gt;X631, B631, C631))</f>
        <v/>
      </c>
    </row>
    <row r="632" spans="1:25" x14ac:dyDescent="0.45">
      <c r="A632" s="78">
        <f>Schedule!A649</f>
        <v>0</v>
      </c>
      <c r="B632" s="78" t="str">
        <f>IF(ISBLANK(Schedule!C649), "", Schedule!C649)</f>
        <v/>
      </c>
      <c r="C632" s="78" t="str">
        <f>IF(ISBLANK(Schedule!D649), "", Schedule!D649)</f>
        <v/>
      </c>
      <c r="D632" s="80"/>
      <c r="E632" s="79" t="str">
        <f>_xlfn.IFNA(IF(ISBLANK(B632),"",VLOOKUP(B632,Elo!$A$2:$C$1048576,MATCH("Current Elo",Elo!$A$1:$D$1,0),FALSE)), "")</f>
        <v/>
      </c>
      <c r="F632" s="79" t="str">
        <f>_xlfn.IFNA(IFERROR(IF(ISBLANK(C632),"",VLOOKUP(C632,Elo!$A$2:$C$1048576,MATCH("Current Elo",Elo!$A$1:$D$1,0),FALSE)), ""), "")</f>
        <v/>
      </c>
      <c r="G632" s="79" t="str">
        <f>_xlfn.IFNA(IF(ISBLANK(B632),"",IF(VLOOKUP(Games!B632,Schedule!$C$2:$G$1048576,MATCH("neutral_site",Schedule!$C$1:$G$1,0),FALSE),0,50)),"")</f>
        <v/>
      </c>
      <c r="H632" s="82"/>
      <c r="I632" s="82"/>
      <c r="J632" s="77">
        <f>_xlfn.IFNA(IF(ISBLANK(B632), "",ROUND(Calc!O649, 1)), "")</f>
        <v>0</v>
      </c>
      <c r="K632" s="77" t="str">
        <f t="shared" si="82"/>
        <v/>
      </c>
      <c r="L632" s="3" t="e">
        <f t="shared" si="80"/>
        <v>#VALUE!</v>
      </c>
      <c r="M632" s="3" t="e">
        <f t="shared" si="81"/>
        <v>#VALUE!</v>
      </c>
      <c r="N632" s="3" t="str">
        <f t="shared" si="83"/>
        <v/>
      </c>
      <c r="O632" s="3" t="str">
        <f t="shared" si="84"/>
        <v/>
      </c>
      <c r="P632" s="2" t="str">
        <f t="shared" si="85"/>
        <v/>
      </c>
      <c r="Q632" s="2" t="str">
        <f t="shared" si="86"/>
        <v/>
      </c>
      <c r="U632" s="1"/>
      <c r="V632" s="4" t="str">
        <f t="shared" si="87"/>
        <v/>
      </c>
      <c r="Y632" s="117" t="str">
        <f>IF(ISBLANK(W632), "", IF(W632&gt;X632, B632, C632))</f>
        <v/>
      </c>
    </row>
    <row r="633" spans="1:25" x14ac:dyDescent="0.45">
      <c r="A633" s="78">
        <f>Schedule!A650</f>
        <v>0</v>
      </c>
      <c r="B633" s="78" t="str">
        <f>IF(ISBLANK(Schedule!C650), "", Schedule!C650)</f>
        <v/>
      </c>
      <c r="C633" s="78" t="str">
        <f>IF(ISBLANK(Schedule!D650), "", Schedule!D650)</f>
        <v/>
      </c>
      <c r="D633" s="80"/>
      <c r="E633" s="79" t="str">
        <f>_xlfn.IFNA(IF(ISBLANK(B633),"",VLOOKUP(B633,Elo!$A$2:$C$1048576,MATCH("Current Elo",Elo!$A$1:$D$1,0),FALSE)), "")</f>
        <v/>
      </c>
      <c r="F633" s="79" t="str">
        <f>_xlfn.IFNA(IFERROR(IF(ISBLANK(C633),"",VLOOKUP(C633,Elo!$A$2:$C$1048576,MATCH("Current Elo",Elo!$A$1:$D$1,0),FALSE)), ""), "")</f>
        <v/>
      </c>
      <c r="G633" s="79" t="str">
        <f>_xlfn.IFNA(IF(ISBLANK(B633),"",IF(VLOOKUP(Games!B633,Schedule!$C$2:$G$1048576,MATCH("neutral_site",Schedule!$C$1:$G$1,0),FALSE),0,50)),"")</f>
        <v/>
      </c>
      <c r="H633" s="82"/>
      <c r="I633" s="82"/>
      <c r="J633" s="77">
        <f>_xlfn.IFNA(IF(ISBLANK(B633), "",ROUND(Calc!O650, 1)), "")</f>
        <v>0</v>
      </c>
      <c r="K633" s="77" t="str">
        <f t="shared" si="82"/>
        <v/>
      </c>
      <c r="L633" s="3" t="e">
        <f t="shared" si="80"/>
        <v>#VALUE!</v>
      </c>
      <c r="M633" s="3" t="e">
        <f t="shared" si="81"/>
        <v>#VALUE!</v>
      </c>
      <c r="N633" s="3" t="str">
        <f t="shared" si="83"/>
        <v/>
      </c>
      <c r="O633" s="3" t="str">
        <f t="shared" si="84"/>
        <v/>
      </c>
      <c r="P633" s="2" t="str">
        <f t="shared" si="85"/>
        <v/>
      </c>
      <c r="Q633" s="2" t="str">
        <f t="shared" si="86"/>
        <v/>
      </c>
      <c r="U633" s="1"/>
      <c r="V633" s="4" t="str">
        <f t="shared" si="87"/>
        <v/>
      </c>
      <c r="Y633" s="117" t="str">
        <f>IF(ISBLANK(W633), "", IF(W633&gt;X633, B633, C633))</f>
        <v/>
      </c>
    </row>
    <row r="634" spans="1:25" x14ac:dyDescent="0.45">
      <c r="A634" s="78">
        <f>Schedule!A651</f>
        <v>0</v>
      </c>
      <c r="B634" s="78" t="str">
        <f>IF(ISBLANK(Schedule!C651), "", Schedule!C651)</f>
        <v/>
      </c>
      <c r="C634" s="78" t="str">
        <f>IF(ISBLANK(Schedule!D651), "", Schedule!D651)</f>
        <v/>
      </c>
      <c r="D634" s="80"/>
      <c r="E634" s="79" t="str">
        <f>_xlfn.IFNA(IF(ISBLANK(B634),"",VLOOKUP(B634,Elo!$A$2:$C$1048576,MATCH("Current Elo",Elo!$A$1:$D$1,0),FALSE)), "")</f>
        <v/>
      </c>
      <c r="F634" s="79" t="str">
        <f>_xlfn.IFNA(IFERROR(IF(ISBLANK(C634),"",VLOOKUP(C634,Elo!$A$2:$C$1048576,MATCH("Current Elo",Elo!$A$1:$D$1,0),FALSE)), ""), "")</f>
        <v/>
      </c>
      <c r="G634" s="79" t="str">
        <f>_xlfn.IFNA(IF(ISBLANK(B634),"",IF(VLOOKUP(Games!B634,Schedule!$C$2:$G$1048576,MATCH("neutral_site",Schedule!$C$1:$G$1,0),FALSE),0,50)),"")</f>
        <v/>
      </c>
      <c r="H634" s="82"/>
      <c r="I634" s="82"/>
      <c r="J634" s="77">
        <f>_xlfn.IFNA(IF(ISBLANK(B634), "",ROUND(Calc!O651, 1)), "")</f>
        <v>0</v>
      </c>
      <c r="K634" s="77" t="str">
        <f t="shared" si="82"/>
        <v/>
      </c>
      <c r="L634" s="3" t="e">
        <f t="shared" si="80"/>
        <v>#VALUE!</v>
      </c>
      <c r="M634" s="3" t="e">
        <f t="shared" si="81"/>
        <v>#VALUE!</v>
      </c>
      <c r="N634" s="3" t="str">
        <f t="shared" si="83"/>
        <v/>
      </c>
      <c r="O634" s="3" t="str">
        <f t="shared" si="84"/>
        <v/>
      </c>
      <c r="P634" s="2" t="str">
        <f t="shared" si="85"/>
        <v/>
      </c>
      <c r="Q634" s="2" t="str">
        <f t="shared" si="86"/>
        <v/>
      </c>
      <c r="U634" s="1"/>
      <c r="V634" s="4" t="str">
        <f t="shared" si="87"/>
        <v/>
      </c>
      <c r="Y634" s="117" t="str">
        <f>IF(ISBLANK(W634), "", IF(W634&gt;X634, B634, C634))</f>
        <v/>
      </c>
    </row>
    <row r="635" spans="1:25" x14ac:dyDescent="0.45">
      <c r="A635" s="78">
        <f>Schedule!A652</f>
        <v>0</v>
      </c>
      <c r="B635" s="78" t="str">
        <f>IF(ISBLANK(Schedule!C652), "", Schedule!C652)</f>
        <v/>
      </c>
      <c r="C635" s="78" t="str">
        <f>IF(ISBLANK(Schedule!D652), "", Schedule!D652)</f>
        <v/>
      </c>
      <c r="D635" s="80"/>
      <c r="E635" s="79" t="str">
        <f>_xlfn.IFNA(IF(ISBLANK(B635),"",VLOOKUP(B635,Elo!$A$2:$C$1048576,MATCH("Current Elo",Elo!$A$1:$D$1,0),FALSE)), "")</f>
        <v/>
      </c>
      <c r="F635" s="79" t="str">
        <f>_xlfn.IFNA(IFERROR(IF(ISBLANK(C635),"",VLOOKUP(C635,Elo!$A$2:$C$1048576,MATCH("Current Elo",Elo!$A$1:$D$1,0),FALSE)), ""), "")</f>
        <v/>
      </c>
      <c r="G635" s="79" t="str">
        <f>_xlfn.IFNA(IF(ISBLANK(B635),"",IF(VLOOKUP(Games!B635,Schedule!$C$2:$G$1048576,MATCH("neutral_site",Schedule!$C$1:$G$1,0),FALSE),0,50)),"")</f>
        <v/>
      </c>
      <c r="H635" s="82"/>
      <c r="I635" s="82"/>
      <c r="J635" s="77">
        <f>_xlfn.IFNA(IF(ISBLANK(B635), "",ROUND(Calc!O652, 1)), "")</f>
        <v>0</v>
      </c>
      <c r="K635" s="77" t="str">
        <f t="shared" si="82"/>
        <v/>
      </c>
      <c r="L635" s="3" t="e">
        <f t="shared" si="80"/>
        <v>#VALUE!</v>
      </c>
      <c r="M635" s="3" t="e">
        <f t="shared" si="81"/>
        <v>#VALUE!</v>
      </c>
      <c r="N635" s="3" t="str">
        <f t="shared" si="83"/>
        <v/>
      </c>
      <c r="O635" s="3" t="str">
        <f t="shared" si="84"/>
        <v/>
      </c>
      <c r="P635" s="2" t="str">
        <f t="shared" si="85"/>
        <v/>
      </c>
      <c r="Q635" s="2" t="str">
        <f t="shared" si="86"/>
        <v/>
      </c>
      <c r="U635" s="1"/>
      <c r="V635" s="4" t="str">
        <f t="shared" si="87"/>
        <v/>
      </c>
      <c r="Y635" s="117" t="str">
        <f>IF(ISBLANK(W635), "", IF(W635&gt;X635, B635, C635))</f>
        <v/>
      </c>
    </row>
    <row r="636" spans="1:25" x14ac:dyDescent="0.45">
      <c r="A636" s="78">
        <f>Schedule!A653</f>
        <v>0</v>
      </c>
      <c r="B636" s="78" t="str">
        <f>IF(ISBLANK(Schedule!C653), "", Schedule!C653)</f>
        <v/>
      </c>
      <c r="C636" s="78" t="str">
        <f>IF(ISBLANK(Schedule!D653), "", Schedule!D653)</f>
        <v/>
      </c>
      <c r="D636" s="80"/>
      <c r="E636" s="79" t="str">
        <f>_xlfn.IFNA(IF(ISBLANK(B636),"",VLOOKUP(B636,Elo!$A$2:$C$1048576,MATCH("Current Elo",Elo!$A$1:$D$1,0),FALSE)), "")</f>
        <v/>
      </c>
      <c r="F636" s="79" t="str">
        <f>_xlfn.IFNA(IFERROR(IF(ISBLANK(C636),"",VLOOKUP(C636,Elo!$A$2:$C$1048576,MATCH("Current Elo",Elo!$A$1:$D$1,0),FALSE)), ""), "")</f>
        <v/>
      </c>
      <c r="G636" s="79" t="str">
        <f>_xlfn.IFNA(IF(ISBLANK(B636),"",IF(VLOOKUP(Games!B636,Schedule!$C$2:$G$1048576,MATCH("neutral_site",Schedule!$C$1:$G$1,0),FALSE),0,50)),"")</f>
        <v/>
      </c>
      <c r="H636" s="82"/>
      <c r="I636" s="82"/>
      <c r="J636" s="77">
        <f>_xlfn.IFNA(IF(ISBLANK(B636), "",ROUND(Calc!O653, 1)), "")</f>
        <v>0</v>
      </c>
      <c r="K636" s="77" t="str">
        <f t="shared" si="82"/>
        <v/>
      </c>
      <c r="L636" s="3" t="e">
        <f t="shared" si="80"/>
        <v>#VALUE!</v>
      </c>
      <c r="M636" s="3" t="e">
        <f t="shared" si="81"/>
        <v>#VALUE!</v>
      </c>
      <c r="N636" s="3" t="str">
        <f t="shared" si="83"/>
        <v/>
      </c>
      <c r="O636" s="3" t="str">
        <f t="shared" si="84"/>
        <v/>
      </c>
      <c r="P636" s="2" t="str">
        <f t="shared" si="85"/>
        <v/>
      </c>
      <c r="Q636" s="2" t="str">
        <f t="shared" si="86"/>
        <v/>
      </c>
      <c r="U636" s="1"/>
      <c r="V636" s="4" t="str">
        <f t="shared" si="87"/>
        <v/>
      </c>
      <c r="Y636" s="117" t="str">
        <f>IF(ISBLANK(W636), "", IF(W636&gt;X636, B636, C636))</f>
        <v/>
      </c>
    </row>
    <row r="637" spans="1:25" x14ac:dyDescent="0.45">
      <c r="A637" s="78">
        <f>Schedule!A654</f>
        <v>0</v>
      </c>
      <c r="B637" s="78" t="str">
        <f>IF(ISBLANK(Schedule!C654), "", Schedule!C654)</f>
        <v/>
      </c>
      <c r="C637" s="78" t="str">
        <f>IF(ISBLANK(Schedule!D654), "", Schedule!D654)</f>
        <v/>
      </c>
      <c r="D637" s="80"/>
      <c r="E637" s="79" t="str">
        <f>_xlfn.IFNA(IF(ISBLANK(B637),"",VLOOKUP(B637,Elo!$A$2:$C$1048576,MATCH("Current Elo",Elo!$A$1:$D$1,0),FALSE)), "")</f>
        <v/>
      </c>
      <c r="F637" s="79" t="str">
        <f>_xlfn.IFNA(IFERROR(IF(ISBLANK(C637),"",VLOOKUP(C637,Elo!$A$2:$C$1048576,MATCH("Current Elo",Elo!$A$1:$D$1,0),FALSE)), ""), "")</f>
        <v/>
      </c>
      <c r="G637" s="79" t="str">
        <f>_xlfn.IFNA(IF(ISBLANK(B637),"",IF(VLOOKUP(Games!B637,Schedule!$C$2:$G$1048576,MATCH("neutral_site",Schedule!$C$1:$G$1,0),FALSE),0,50)),"")</f>
        <v/>
      </c>
      <c r="H637" s="82"/>
      <c r="I637" s="82"/>
      <c r="J637" s="77">
        <f>_xlfn.IFNA(IF(ISBLANK(B637), "",ROUND(Calc!O654, 1)), "")</f>
        <v>0</v>
      </c>
      <c r="K637" s="77" t="str">
        <f t="shared" si="82"/>
        <v/>
      </c>
      <c r="L637" s="3" t="e">
        <f t="shared" si="80"/>
        <v>#VALUE!</v>
      </c>
      <c r="M637" s="3" t="e">
        <f t="shared" si="81"/>
        <v>#VALUE!</v>
      </c>
      <c r="N637" s="3" t="str">
        <f t="shared" si="83"/>
        <v/>
      </c>
      <c r="O637" s="3" t="str">
        <f t="shared" si="84"/>
        <v/>
      </c>
      <c r="P637" s="2" t="str">
        <f t="shared" si="85"/>
        <v/>
      </c>
      <c r="Q637" s="2" t="str">
        <f t="shared" si="86"/>
        <v/>
      </c>
      <c r="U637" s="1"/>
      <c r="V637" s="4" t="str">
        <f t="shared" si="87"/>
        <v/>
      </c>
      <c r="Y637" s="117" t="str">
        <f>IF(ISBLANK(W637), "", IF(W637&gt;X637, B637, C637))</f>
        <v/>
      </c>
    </row>
    <row r="638" spans="1:25" x14ac:dyDescent="0.45">
      <c r="A638" s="78">
        <f>Schedule!A655</f>
        <v>0</v>
      </c>
      <c r="B638" s="78" t="str">
        <f>IF(ISBLANK(Schedule!C655), "", Schedule!C655)</f>
        <v/>
      </c>
      <c r="C638" s="78" t="str">
        <f>IF(ISBLANK(Schedule!D655), "", Schedule!D655)</f>
        <v/>
      </c>
      <c r="D638" s="80"/>
      <c r="E638" s="79" t="str">
        <f>_xlfn.IFNA(IF(ISBLANK(B638),"",VLOOKUP(B638,Elo!$A$2:$C$1048576,MATCH("Current Elo",Elo!$A$1:$D$1,0),FALSE)), "")</f>
        <v/>
      </c>
      <c r="F638" s="79" t="str">
        <f>_xlfn.IFNA(IFERROR(IF(ISBLANK(C638),"",VLOOKUP(C638,Elo!$A$2:$C$1048576,MATCH("Current Elo",Elo!$A$1:$D$1,0),FALSE)), ""), "")</f>
        <v/>
      </c>
      <c r="G638" s="79" t="str">
        <f>_xlfn.IFNA(IF(ISBLANK(B638),"",IF(VLOOKUP(Games!B638,Schedule!$C$2:$G$1048576,MATCH("neutral_site",Schedule!$C$1:$G$1,0),FALSE),0,50)),"")</f>
        <v/>
      </c>
      <c r="H638" s="82"/>
      <c r="I638" s="82"/>
      <c r="J638" s="77">
        <f>_xlfn.IFNA(IF(ISBLANK(B638), "",ROUND(Calc!O655, 1)), "")</f>
        <v>0</v>
      </c>
      <c r="K638" s="77" t="str">
        <f t="shared" si="82"/>
        <v/>
      </c>
      <c r="L638" s="3" t="e">
        <f t="shared" si="80"/>
        <v>#VALUE!</v>
      </c>
      <c r="M638" s="3" t="e">
        <f t="shared" si="81"/>
        <v>#VALUE!</v>
      </c>
      <c r="N638" s="3" t="str">
        <f t="shared" si="83"/>
        <v/>
      </c>
      <c r="O638" s="3" t="str">
        <f t="shared" si="84"/>
        <v/>
      </c>
      <c r="P638" s="2" t="str">
        <f t="shared" si="85"/>
        <v/>
      </c>
      <c r="Q638" s="2" t="str">
        <f t="shared" si="86"/>
        <v/>
      </c>
      <c r="U638" s="1"/>
      <c r="V638" s="4" t="str">
        <f t="shared" si="87"/>
        <v/>
      </c>
      <c r="Y638" s="117" t="str">
        <f>IF(ISBLANK(W638), "", IF(W638&gt;X638, B638, C638))</f>
        <v/>
      </c>
    </row>
    <row r="639" spans="1:25" x14ac:dyDescent="0.45">
      <c r="A639" s="78">
        <f>Schedule!A656</f>
        <v>0</v>
      </c>
      <c r="B639" s="78" t="str">
        <f>IF(ISBLANK(Schedule!C656), "", Schedule!C656)</f>
        <v/>
      </c>
      <c r="C639" s="78" t="str">
        <f>IF(ISBLANK(Schedule!D656), "", Schedule!D656)</f>
        <v/>
      </c>
      <c r="D639" s="80"/>
      <c r="E639" s="79" t="str">
        <f>_xlfn.IFNA(IF(ISBLANK(B639),"",VLOOKUP(B639,Elo!$A$2:$C$1048576,MATCH("Current Elo",Elo!$A$1:$D$1,0),FALSE)), "")</f>
        <v/>
      </c>
      <c r="F639" s="79" t="str">
        <f>_xlfn.IFNA(IFERROR(IF(ISBLANK(C639),"",VLOOKUP(C639,Elo!$A$2:$C$1048576,MATCH("Current Elo",Elo!$A$1:$D$1,0),FALSE)), ""), "")</f>
        <v/>
      </c>
      <c r="G639" s="79" t="str">
        <f>_xlfn.IFNA(IF(ISBLANK(B639),"",IF(VLOOKUP(Games!B639,Schedule!$C$2:$G$1048576,MATCH("neutral_site",Schedule!$C$1:$G$1,0),FALSE),0,50)),"")</f>
        <v/>
      </c>
      <c r="H639" s="82"/>
      <c r="I639" s="82"/>
      <c r="J639" s="77">
        <f>_xlfn.IFNA(IF(ISBLANK(B639), "",ROUND(Calc!O656, 1)), "")</f>
        <v>0</v>
      </c>
      <c r="K639" s="77" t="str">
        <f t="shared" si="82"/>
        <v/>
      </c>
      <c r="L639" s="3" t="e">
        <f t="shared" si="80"/>
        <v>#VALUE!</v>
      </c>
      <c r="M639" s="3" t="e">
        <f t="shared" si="81"/>
        <v>#VALUE!</v>
      </c>
      <c r="N639" s="3" t="str">
        <f t="shared" si="83"/>
        <v/>
      </c>
      <c r="O639" s="3" t="str">
        <f t="shared" si="84"/>
        <v/>
      </c>
      <c r="P639" s="2" t="str">
        <f t="shared" si="85"/>
        <v/>
      </c>
      <c r="Q639" s="2" t="str">
        <f t="shared" si="86"/>
        <v/>
      </c>
      <c r="U639" s="1"/>
      <c r="V639" s="4" t="str">
        <f t="shared" si="87"/>
        <v/>
      </c>
      <c r="Y639" s="117" t="str">
        <f>IF(ISBLANK(W639), "", IF(W639&gt;X639, B639, C639))</f>
        <v/>
      </c>
    </row>
    <row r="640" spans="1:25" x14ac:dyDescent="0.45">
      <c r="A640" s="78">
        <f>Schedule!A657</f>
        <v>0</v>
      </c>
      <c r="B640" s="78" t="str">
        <f>IF(ISBLANK(Schedule!C657), "", Schedule!C657)</f>
        <v/>
      </c>
      <c r="C640" s="78" t="str">
        <f>IF(ISBLANK(Schedule!D657), "", Schedule!D657)</f>
        <v/>
      </c>
      <c r="D640" s="80"/>
      <c r="E640" s="79" t="str">
        <f>_xlfn.IFNA(IF(ISBLANK(B640),"",VLOOKUP(B640,Elo!$A$2:$C$1048576,MATCH("Current Elo",Elo!$A$1:$D$1,0),FALSE)), "")</f>
        <v/>
      </c>
      <c r="F640" s="79" t="str">
        <f>_xlfn.IFNA(IFERROR(IF(ISBLANK(C640),"",VLOOKUP(C640,Elo!$A$2:$C$1048576,MATCH("Current Elo",Elo!$A$1:$D$1,0),FALSE)), ""), "")</f>
        <v/>
      </c>
      <c r="G640" s="79" t="str">
        <f>_xlfn.IFNA(IF(ISBLANK(B640),"",IF(VLOOKUP(Games!B640,Schedule!$C$2:$G$1048576,MATCH("neutral_site",Schedule!$C$1:$G$1,0),FALSE),0,50)),"")</f>
        <v/>
      </c>
      <c r="H640" s="82"/>
      <c r="I640" s="82"/>
      <c r="J640" s="77">
        <f>_xlfn.IFNA(IF(ISBLANK(B640), "",ROUND(Calc!O657, 1)), "")</f>
        <v>0</v>
      </c>
      <c r="K640" s="77" t="str">
        <f t="shared" si="82"/>
        <v/>
      </c>
      <c r="L640" s="3" t="e">
        <f t="shared" si="80"/>
        <v>#VALUE!</v>
      </c>
      <c r="M640" s="3" t="e">
        <f t="shared" si="81"/>
        <v>#VALUE!</v>
      </c>
      <c r="N640" s="3" t="str">
        <f t="shared" si="83"/>
        <v/>
      </c>
      <c r="O640" s="3" t="str">
        <f t="shared" si="84"/>
        <v/>
      </c>
      <c r="P640" s="2" t="str">
        <f t="shared" si="85"/>
        <v/>
      </c>
      <c r="Q640" s="2" t="str">
        <f t="shared" si="86"/>
        <v/>
      </c>
      <c r="U640" s="1"/>
      <c r="V640" s="4" t="str">
        <f t="shared" si="87"/>
        <v/>
      </c>
      <c r="Y640" s="117" t="str">
        <f>IF(ISBLANK(W640), "", IF(W640&gt;X640, B640, C640))</f>
        <v/>
      </c>
    </row>
    <row r="641" spans="1:25" x14ac:dyDescent="0.45">
      <c r="A641" s="78">
        <f>Schedule!A658</f>
        <v>0</v>
      </c>
      <c r="B641" s="78" t="str">
        <f>IF(ISBLANK(Schedule!C658), "", Schedule!C658)</f>
        <v/>
      </c>
      <c r="C641" s="78" t="str">
        <f>IF(ISBLANK(Schedule!D658), "", Schedule!D658)</f>
        <v/>
      </c>
      <c r="D641" s="80"/>
      <c r="E641" s="79" t="str">
        <f>_xlfn.IFNA(IF(ISBLANK(B641),"",VLOOKUP(B641,Elo!$A$2:$C$1048576,MATCH("Current Elo",Elo!$A$1:$D$1,0),FALSE)), "")</f>
        <v/>
      </c>
      <c r="F641" s="79" t="str">
        <f>_xlfn.IFNA(IFERROR(IF(ISBLANK(C641),"",VLOOKUP(C641,Elo!$A$2:$C$1048576,MATCH("Current Elo",Elo!$A$1:$D$1,0),FALSE)), ""), "")</f>
        <v/>
      </c>
      <c r="G641" s="79" t="str">
        <f>_xlfn.IFNA(IF(ISBLANK(B641),"",IF(VLOOKUP(Games!B641,Schedule!$C$2:$G$1048576,MATCH("neutral_site",Schedule!$C$1:$G$1,0),FALSE),0,50)),"")</f>
        <v/>
      </c>
      <c r="H641" s="82"/>
      <c r="I641" s="82"/>
      <c r="J641" s="77">
        <f>_xlfn.IFNA(IF(ISBLANK(B641), "",ROUND(Calc!O658, 1)), "")</f>
        <v>0</v>
      </c>
      <c r="K641" s="77" t="str">
        <f t="shared" si="82"/>
        <v/>
      </c>
      <c r="L641" s="3" t="e">
        <f t="shared" si="80"/>
        <v>#VALUE!</v>
      </c>
      <c r="M641" s="3" t="e">
        <f t="shared" si="81"/>
        <v>#VALUE!</v>
      </c>
      <c r="N641" s="3" t="str">
        <f t="shared" si="83"/>
        <v/>
      </c>
      <c r="O641" s="3" t="str">
        <f t="shared" si="84"/>
        <v/>
      </c>
      <c r="P641" s="2" t="str">
        <f t="shared" si="85"/>
        <v/>
      </c>
      <c r="Q641" s="2" t="str">
        <f t="shared" si="86"/>
        <v/>
      </c>
      <c r="U641" s="1"/>
      <c r="V641" s="4" t="str">
        <f t="shared" si="87"/>
        <v/>
      </c>
      <c r="Y641" s="117" t="str">
        <f>IF(ISBLANK(W641), "", IF(W641&gt;X641, B641, C641))</f>
        <v/>
      </c>
    </row>
    <row r="642" spans="1:25" x14ac:dyDescent="0.45">
      <c r="A642" s="78">
        <f>Schedule!A659</f>
        <v>0</v>
      </c>
      <c r="B642" s="78" t="str">
        <f>IF(ISBLANK(Schedule!C659), "", Schedule!C659)</f>
        <v/>
      </c>
      <c r="C642" s="78" t="str">
        <f>IF(ISBLANK(Schedule!D659), "", Schedule!D659)</f>
        <v/>
      </c>
      <c r="D642" s="80"/>
      <c r="E642" s="79" t="str">
        <f>_xlfn.IFNA(IF(ISBLANK(B642),"",VLOOKUP(B642,Elo!$A$2:$C$1048576,MATCH("Current Elo",Elo!$A$1:$D$1,0),FALSE)), "")</f>
        <v/>
      </c>
      <c r="F642" s="79" t="str">
        <f>_xlfn.IFNA(IFERROR(IF(ISBLANK(C642),"",VLOOKUP(C642,Elo!$A$2:$C$1048576,MATCH("Current Elo",Elo!$A$1:$D$1,0),FALSE)), ""), "")</f>
        <v/>
      </c>
      <c r="G642" s="79" t="str">
        <f>_xlfn.IFNA(IF(ISBLANK(B642),"",IF(VLOOKUP(Games!B642,Schedule!$C$2:$G$1048576,MATCH("neutral_site",Schedule!$C$1:$G$1,0),FALSE),0,50)),"")</f>
        <v/>
      </c>
      <c r="H642" s="82"/>
      <c r="I642" s="82"/>
      <c r="J642" s="77">
        <f>_xlfn.IFNA(IF(ISBLANK(B642), "",ROUND(Calc!O659, 1)), "")</f>
        <v>0</v>
      </c>
      <c r="K642" s="77" t="str">
        <f t="shared" si="82"/>
        <v/>
      </c>
      <c r="L642" s="3" t="e">
        <f t="shared" si="80"/>
        <v>#VALUE!</v>
      </c>
      <c r="M642" s="3" t="e">
        <f t="shared" si="81"/>
        <v>#VALUE!</v>
      </c>
      <c r="N642" s="3" t="str">
        <f t="shared" si="83"/>
        <v/>
      </c>
      <c r="O642" s="3" t="str">
        <f t="shared" si="84"/>
        <v/>
      </c>
      <c r="P642" s="2" t="str">
        <f t="shared" si="85"/>
        <v/>
      </c>
      <c r="Q642" s="2" t="str">
        <f t="shared" si="86"/>
        <v/>
      </c>
      <c r="U642" s="1"/>
      <c r="V642" s="4" t="str">
        <f t="shared" si="87"/>
        <v/>
      </c>
      <c r="Y642" s="117" t="str">
        <f>IF(ISBLANK(W642), "", IF(W642&gt;X642, B642, C642))</f>
        <v/>
      </c>
    </row>
    <row r="643" spans="1:25" x14ac:dyDescent="0.45">
      <c r="A643" s="78">
        <f>Schedule!A660</f>
        <v>0</v>
      </c>
      <c r="B643" s="78" t="str">
        <f>IF(ISBLANK(Schedule!C660), "", Schedule!C660)</f>
        <v/>
      </c>
      <c r="C643" s="78" t="str">
        <f>IF(ISBLANK(Schedule!D660), "", Schedule!D660)</f>
        <v/>
      </c>
      <c r="D643" s="80"/>
      <c r="E643" s="79" t="str">
        <f>_xlfn.IFNA(IF(ISBLANK(B643),"",VLOOKUP(B643,Elo!$A$2:$C$1048576,MATCH("Current Elo",Elo!$A$1:$D$1,0),FALSE)), "")</f>
        <v/>
      </c>
      <c r="F643" s="79" t="str">
        <f>_xlfn.IFNA(IFERROR(IF(ISBLANK(C643),"",VLOOKUP(C643,Elo!$A$2:$C$1048576,MATCH("Current Elo",Elo!$A$1:$D$1,0),FALSE)), ""), "")</f>
        <v/>
      </c>
      <c r="G643" s="79" t="str">
        <f>_xlfn.IFNA(IF(ISBLANK(B643),"",IF(VLOOKUP(Games!B643,Schedule!$C$2:$G$1048576,MATCH("neutral_site",Schedule!$C$1:$G$1,0),FALSE),0,50)),"")</f>
        <v/>
      </c>
      <c r="H643" s="82"/>
      <c r="I643" s="82"/>
      <c r="J643" s="77">
        <f>_xlfn.IFNA(IF(ISBLANK(B643), "",ROUND(Calc!O660, 1)), "")</f>
        <v>0</v>
      </c>
      <c r="K643" s="77" t="str">
        <f t="shared" si="82"/>
        <v/>
      </c>
      <c r="L643" s="3" t="e">
        <f t="shared" si="80"/>
        <v>#VALUE!</v>
      </c>
      <c r="M643" s="3" t="e">
        <f t="shared" si="81"/>
        <v>#VALUE!</v>
      </c>
      <c r="N643" s="3" t="str">
        <f t="shared" si="83"/>
        <v/>
      </c>
      <c r="O643" s="3" t="str">
        <f t="shared" si="84"/>
        <v/>
      </c>
      <c r="P643" s="2" t="str">
        <f t="shared" si="85"/>
        <v/>
      </c>
      <c r="Q643" s="2" t="str">
        <f t="shared" si="86"/>
        <v/>
      </c>
      <c r="U643" s="1"/>
      <c r="V643" s="4" t="str">
        <f t="shared" si="87"/>
        <v/>
      </c>
      <c r="Y643" s="117" t="str">
        <f>IF(ISBLANK(W643), "", IF(W643&gt;X643, B643, C643))</f>
        <v/>
      </c>
    </row>
    <row r="644" spans="1:25" x14ac:dyDescent="0.45">
      <c r="A644" s="78">
        <f>Schedule!A661</f>
        <v>0</v>
      </c>
      <c r="B644" s="78" t="str">
        <f>IF(ISBLANK(Schedule!C661), "", Schedule!C661)</f>
        <v/>
      </c>
      <c r="C644" s="78" t="str">
        <f>IF(ISBLANK(Schedule!D661), "", Schedule!D661)</f>
        <v/>
      </c>
      <c r="D644" s="80"/>
      <c r="E644" s="79" t="str">
        <f>_xlfn.IFNA(IF(ISBLANK(B644),"",VLOOKUP(B644,Elo!$A$2:$C$1048576,MATCH("Current Elo",Elo!$A$1:$D$1,0),FALSE)), "")</f>
        <v/>
      </c>
      <c r="F644" s="79" t="str">
        <f>_xlfn.IFNA(IFERROR(IF(ISBLANK(C644),"",VLOOKUP(C644,Elo!$A$2:$C$1048576,MATCH("Current Elo",Elo!$A$1:$D$1,0),FALSE)), ""), "")</f>
        <v/>
      </c>
      <c r="G644" s="79" t="str">
        <f>_xlfn.IFNA(IF(ISBLANK(B644),"",IF(VLOOKUP(Games!B644,Schedule!$C$2:$G$1048576,MATCH("neutral_site",Schedule!$C$1:$G$1,0),FALSE),0,50)),"")</f>
        <v/>
      </c>
      <c r="H644" s="82"/>
      <c r="I644" s="82"/>
      <c r="J644" s="77">
        <f>_xlfn.IFNA(IF(ISBLANK(B644), "",ROUND(Calc!O661, 1)), "")</f>
        <v>0</v>
      </c>
      <c r="K644" s="77" t="str">
        <f t="shared" si="82"/>
        <v/>
      </c>
      <c r="L644" s="3" t="e">
        <f t="shared" si="80"/>
        <v>#VALUE!</v>
      </c>
      <c r="M644" s="3" t="e">
        <f t="shared" si="81"/>
        <v>#VALUE!</v>
      </c>
      <c r="N644" s="3" t="str">
        <f t="shared" si="83"/>
        <v/>
      </c>
      <c r="O644" s="3" t="str">
        <f t="shared" si="84"/>
        <v/>
      </c>
      <c r="P644" s="2" t="str">
        <f t="shared" si="85"/>
        <v/>
      </c>
      <c r="Q644" s="2" t="str">
        <f t="shared" si="86"/>
        <v/>
      </c>
      <c r="U644" s="1"/>
      <c r="V644" s="4" t="str">
        <f t="shared" si="87"/>
        <v/>
      </c>
      <c r="Y644" s="117" t="str">
        <f>IF(ISBLANK(W644), "", IF(W644&gt;X644, B644, C644))</f>
        <v/>
      </c>
    </row>
    <row r="645" spans="1:25" x14ac:dyDescent="0.45">
      <c r="A645" s="78">
        <f>Schedule!A662</f>
        <v>0</v>
      </c>
      <c r="B645" s="78" t="str">
        <f>IF(ISBLANK(Schedule!C662), "", Schedule!C662)</f>
        <v/>
      </c>
      <c r="C645" s="78" t="str">
        <f>IF(ISBLANK(Schedule!D662), "", Schedule!D662)</f>
        <v/>
      </c>
      <c r="D645" s="80"/>
      <c r="E645" s="79" t="str">
        <f>_xlfn.IFNA(IF(ISBLANK(B645),"",VLOOKUP(B645,Elo!$A$2:$C$1048576,MATCH("Current Elo",Elo!$A$1:$D$1,0),FALSE)), "")</f>
        <v/>
      </c>
      <c r="F645" s="79" t="str">
        <f>_xlfn.IFNA(IFERROR(IF(ISBLANK(C645),"",VLOOKUP(C645,Elo!$A$2:$C$1048576,MATCH("Current Elo",Elo!$A$1:$D$1,0),FALSE)), ""), "")</f>
        <v/>
      </c>
      <c r="G645" s="79" t="str">
        <f>_xlfn.IFNA(IF(ISBLANK(B645),"",IF(VLOOKUP(Games!B645,Schedule!$C$2:$G$1048576,MATCH("neutral_site",Schedule!$C$1:$G$1,0),FALSE),0,50)),"")</f>
        <v/>
      </c>
      <c r="H645" s="82"/>
      <c r="I645" s="82"/>
      <c r="J645" s="77">
        <f>_xlfn.IFNA(IF(ISBLANK(B645), "",ROUND(Calc!O662, 1)), "")</f>
        <v>0</v>
      </c>
      <c r="K645" s="77" t="str">
        <f t="shared" si="82"/>
        <v/>
      </c>
      <c r="L645" s="3" t="e">
        <f t="shared" si="80"/>
        <v>#VALUE!</v>
      </c>
      <c r="M645" s="3" t="e">
        <f t="shared" si="81"/>
        <v>#VALUE!</v>
      </c>
      <c r="N645" s="3" t="str">
        <f t="shared" si="83"/>
        <v/>
      </c>
      <c r="O645" s="3" t="str">
        <f t="shared" si="84"/>
        <v/>
      </c>
      <c r="P645" s="2" t="str">
        <f t="shared" si="85"/>
        <v/>
      </c>
      <c r="Q645" s="2" t="str">
        <f t="shared" si="86"/>
        <v/>
      </c>
      <c r="U645" s="1"/>
      <c r="V645" s="4" t="str">
        <f t="shared" si="87"/>
        <v/>
      </c>
      <c r="Y645" s="117" t="str">
        <f>IF(ISBLANK(W645), "", IF(W645&gt;X645, B645, C645))</f>
        <v/>
      </c>
    </row>
    <row r="646" spans="1:25" x14ac:dyDescent="0.45">
      <c r="A646" s="78">
        <f>Schedule!A663</f>
        <v>0</v>
      </c>
      <c r="B646" s="78" t="str">
        <f>IF(ISBLANK(Schedule!C663), "", Schedule!C663)</f>
        <v/>
      </c>
      <c r="C646" s="78" t="str">
        <f>IF(ISBLANK(Schedule!D663), "", Schedule!D663)</f>
        <v/>
      </c>
      <c r="D646" s="80"/>
      <c r="E646" s="79" t="str">
        <f>_xlfn.IFNA(IF(ISBLANK(B646),"",VLOOKUP(B646,Elo!$A$2:$C$1048576,MATCH("Current Elo",Elo!$A$1:$D$1,0),FALSE)), "")</f>
        <v/>
      </c>
      <c r="F646" s="79" t="str">
        <f>_xlfn.IFNA(IFERROR(IF(ISBLANK(C646),"",VLOOKUP(C646,Elo!$A$2:$C$1048576,MATCH("Current Elo",Elo!$A$1:$D$1,0),FALSE)), ""), "")</f>
        <v/>
      </c>
      <c r="G646" s="79" t="str">
        <f>_xlfn.IFNA(IF(ISBLANK(B646),"",IF(VLOOKUP(Games!B646,Schedule!$C$2:$G$1048576,MATCH("neutral_site",Schedule!$C$1:$G$1,0),FALSE),0,50)),"")</f>
        <v/>
      </c>
      <c r="H646" s="82"/>
      <c r="I646" s="82"/>
      <c r="J646" s="77">
        <f>_xlfn.IFNA(IF(ISBLANK(B646), "",ROUND(Calc!O663, 1)), "")</f>
        <v>0</v>
      </c>
      <c r="K646" s="77" t="str">
        <f t="shared" si="82"/>
        <v/>
      </c>
      <c r="L646" s="3" t="e">
        <f t="shared" si="80"/>
        <v>#VALUE!</v>
      </c>
      <c r="M646" s="3" t="e">
        <f t="shared" si="81"/>
        <v>#VALUE!</v>
      </c>
      <c r="N646" s="3" t="str">
        <f t="shared" si="83"/>
        <v/>
      </c>
      <c r="O646" s="3" t="str">
        <f t="shared" si="84"/>
        <v/>
      </c>
      <c r="P646" s="2" t="str">
        <f t="shared" si="85"/>
        <v/>
      </c>
      <c r="Q646" s="2" t="str">
        <f t="shared" si="86"/>
        <v/>
      </c>
      <c r="U646" s="1"/>
      <c r="V646" s="4" t="str">
        <f t="shared" si="87"/>
        <v/>
      </c>
      <c r="Y646" s="117" t="str">
        <f>IF(ISBLANK(W646), "", IF(W646&gt;X646, B646, C646))</f>
        <v/>
      </c>
    </row>
    <row r="647" spans="1:25" x14ac:dyDescent="0.45">
      <c r="A647" s="78">
        <f>Schedule!A664</f>
        <v>0</v>
      </c>
      <c r="B647" s="78" t="str">
        <f>IF(ISBLANK(Schedule!C664), "", Schedule!C664)</f>
        <v/>
      </c>
      <c r="C647" s="78" t="str">
        <f>IF(ISBLANK(Schedule!D664), "", Schedule!D664)</f>
        <v/>
      </c>
      <c r="D647" s="80"/>
      <c r="E647" s="79" t="str">
        <f>_xlfn.IFNA(IF(ISBLANK(B647),"",VLOOKUP(B647,Elo!$A$2:$C$1048576,MATCH("Current Elo",Elo!$A$1:$D$1,0),FALSE)), "")</f>
        <v/>
      </c>
      <c r="F647" s="79" t="str">
        <f>_xlfn.IFNA(IFERROR(IF(ISBLANK(C647),"",VLOOKUP(C647,Elo!$A$2:$C$1048576,MATCH("Current Elo",Elo!$A$1:$D$1,0),FALSE)), ""), "")</f>
        <v/>
      </c>
      <c r="G647" s="79" t="str">
        <f>_xlfn.IFNA(IF(ISBLANK(B647),"",IF(VLOOKUP(Games!B647,Schedule!$C$2:$G$1048576,MATCH("neutral_site",Schedule!$C$1:$G$1,0),FALSE),0,50)),"")</f>
        <v/>
      </c>
      <c r="H647" s="82"/>
      <c r="I647" s="82"/>
      <c r="J647" s="77">
        <f>_xlfn.IFNA(IF(ISBLANK(B647), "",ROUND(Calc!O664, 1)), "")</f>
        <v>0</v>
      </c>
      <c r="K647" s="77" t="str">
        <f t="shared" si="82"/>
        <v/>
      </c>
      <c r="L647" s="3" t="e">
        <f t="shared" si="80"/>
        <v>#VALUE!</v>
      </c>
      <c r="M647" s="3" t="e">
        <f t="shared" si="81"/>
        <v>#VALUE!</v>
      </c>
      <c r="N647" s="3" t="str">
        <f t="shared" si="83"/>
        <v/>
      </c>
      <c r="O647" s="3" t="str">
        <f t="shared" si="84"/>
        <v/>
      </c>
      <c r="P647" s="2" t="str">
        <f t="shared" si="85"/>
        <v/>
      </c>
      <c r="Q647" s="2" t="str">
        <f t="shared" si="86"/>
        <v/>
      </c>
      <c r="U647" s="1"/>
      <c r="V647" s="4" t="str">
        <f t="shared" si="87"/>
        <v/>
      </c>
      <c r="Y647" s="117" t="str">
        <f>IF(ISBLANK(W647), "", IF(W647&gt;X647, B647, C647))</f>
        <v/>
      </c>
    </row>
    <row r="648" spans="1:25" x14ac:dyDescent="0.45">
      <c r="A648" s="78">
        <f>Schedule!A665</f>
        <v>0</v>
      </c>
      <c r="B648" s="78" t="str">
        <f>IF(ISBLANK(Schedule!C665), "", Schedule!C665)</f>
        <v/>
      </c>
      <c r="C648" s="78" t="str">
        <f>IF(ISBLANK(Schedule!D665), "", Schedule!D665)</f>
        <v/>
      </c>
      <c r="D648" s="80"/>
      <c r="E648" s="79" t="str">
        <f>_xlfn.IFNA(IF(ISBLANK(B648),"",VLOOKUP(B648,Elo!$A$2:$C$1048576,MATCH("Current Elo",Elo!$A$1:$D$1,0),FALSE)), "")</f>
        <v/>
      </c>
      <c r="F648" s="79" t="str">
        <f>_xlfn.IFNA(IFERROR(IF(ISBLANK(C648),"",VLOOKUP(C648,Elo!$A$2:$C$1048576,MATCH("Current Elo",Elo!$A$1:$D$1,0),FALSE)), ""), "")</f>
        <v/>
      </c>
      <c r="G648" s="79" t="str">
        <f>_xlfn.IFNA(IF(ISBLANK(B648),"",IF(VLOOKUP(Games!B648,Schedule!$C$2:$G$1048576,MATCH("neutral_site",Schedule!$C$1:$G$1,0),FALSE),0,50)),"")</f>
        <v/>
      </c>
      <c r="H648" s="82"/>
      <c r="I648" s="82"/>
      <c r="J648" s="77">
        <f>_xlfn.IFNA(IF(ISBLANK(B648), "",ROUND(Calc!O665, 1)), "")</f>
        <v>0</v>
      </c>
      <c r="K648" s="77" t="str">
        <f t="shared" si="82"/>
        <v/>
      </c>
      <c r="L648" s="3" t="e">
        <f t="shared" si="80"/>
        <v>#VALUE!</v>
      </c>
      <c r="M648" s="3" t="e">
        <f t="shared" si="81"/>
        <v>#VALUE!</v>
      </c>
      <c r="N648" s="3" t="str">
        <f t="shared" si="83"/>
        <v/>
      </c>
      <c r="O648" s="3" t="str">
        <f t="shared" si="84"/>
        <v/>
      </c>
      <c r="P648" s="2" t="str">
        <f t="shared" si="85"/>
        <v/>
      </c>
      <c r="Q648" s="2" t="str">
        <f t="shared" si="86"/>
        <v/>
      </c>
      <c r="U648" s="1"/>
      <c r="V648" s="4" t="str">
        <f t="shared" si="87"/>
        <v/>
      </c>
      <c r="Y648" s="117" t="str">
        <f>IF(ISBLANK(W648), "", IF(W648&gt;X648, B648, C648))</f>
        <v/>
      </c>
    </row>
    <row r="649" spans="1:25" x14ac:dyDescent="0.45">
      <c r="A649" s="78">
        <f>Schedule!A666</f>
        <v>0</v>
      </c>
      <c r="B649" s="78" t="str">
        <f>IF(ISBLANK(Schedule!C666), "", Schedule!C666)</f>
        <v/>
      </c>
      <c r="C649" s="78" t="str">
        <f>IF(ISBLANK(Schedule!D666), "", Schedule!D666)</f>
        <v/>
      </c>
      <c r="D649" s="80"/>
      <c r="E649" s="79" t="str">
        <f>_xlfn.IFNA(IF(ISBLANK(B649),"",VLOOKUP(B649,Elo!$A$2:$C$1048576,MATCH("Current Elo",Elo!$A$1:$D$1,0),FALSE)), "")</f>
        <v/>
      </c>
      <c r="F649" s="79" t="str">
        <f>_xlfn.IFNA(IFERROR(IF(ISBLANK(C649),"",VLOOKUP(C649,Elo!$A$2:$C$1048576,MATCH("Current Elo",Elo!$A$1:$D$1,0),FALSE)), ""), "")</f>
        <v/>
      </c>
      <c r="G649" s="79" t="str">
        <f>_xlfn.IFNA(IF(ISBLANK(B649),"",IF(VLOOKUP(Games!B649,Schedule!$C$2:$G$1048576,MATCH("neutral_site",Schedule!$C$1:$G$1,0),FALSE),0,50)),"")</f>
        <v/>
      </c>
      <c r="H649" s="82"/>
      <c r="I649" s="82"/>
      <c r="J649" s="77">
        <f>_xlfn.IFNA(IF(ISBLANK(B649), "",ROUND(Calc!O666, 1)), "")</f>
        <v>0</v>
      </c>
      <c r="K649" s="77" t="str">
        <f t="shared" si="82"/>
        <v/>
      </c>
      <c r="L649" s="3" t="e">
        <f t="shared" si="80"/>
        <v>#VALUE!</v>
      </c>
      <c r="M649" s="3" t="e">
        <f t="shared" si="81"/>
        <v>#VALUE!</v>
      </c>
      <c r="N649" s="3" t="str">
        <f t="shared" si="83"/>
        <v/>
      </c>
      <c r="O649" s="3" t="str">
        <f t="shared" si="84"/>
        <v/>
      </c>
      <c r="P649" s="2" t="str">
        <f t="shared" si="85"/>
        <v/>
      </c>
      <c r="Q649" s="2" t="str">
        <f t="shared" si="86"/>
        <v/>
      </c>
      <c r="U649" s="1"/>
      <c r="V649" s="4" t="str">
        <f t="shared" si="87"/>
        <v/>
      </c>
      <c r="Y649" s="117" t="str">
        <f>IF(ISBLANK(W649), "", IF(W649&gt;X649, B649, C649))</f>
        <v/>
      </c>
    </row>
    <row r="650" spans="1:25" x14ac:dyDescent="0.45">
      <c r="A650" s="78">
        <f>Schedule!A667</f>
        <v>0</v>
      </c>
      <c r="B650" s="78" t="str">
        <f>IF(ISBLANK(Schedule!C667), "", Schedule!C667)</f>
        <v/>
      </c>
      <c r="C650" s="78" t="str">
        <f>IF(ISBLANK(Schedule!D667), "", Schedule!D667)</f>
        <v/>
      </c>
      <c r="D650" s="80"/>
      <c r="E650" s="79" t="str">
        <f>_xlfn.IFNA(IF(ISBLANK(B650),"",VLOOKUP(B650,Elo!$A$2:$C$1048576,MATCH("Current Elo",Elo!$A$1:$D$1,0),FALSE)), "")</f>
        <v/>
      </c>
      <c r="F650" s="79" t="str">
        <f>_xlfn.IFNA(IFERROR(IF(ISBLANK(C650),"",VLOOKUP(C650,Elo!$A$2:$C$1048576,MATCH("Current Elo",Elo!$A$1:$D$1,0),FALSE)), ""), "")</f>
        <v/>
      </c>
      <c r="G650" s="79" t="str">
        <f>_xlfn.IFNA(IF(ISBLANK(B650),"",IF(VLOOKUP(Games!B650,Schedule!$C$2:$G$1048576,MATCH("neutral_site",Schedule!$C$1:$G$1,0),FALSE),0,50)),"")</f>
        <v/>
      </c>
      <c r="H650" s="82"/>
      <c r="I650" s="82"/>
      <c r="J650" s="77">
        <f>_xlfn.IFNA(IF(ISBLANK(B650), "",ROUND(Calc!O667, 1)), "")</f>
        <v>0</v>
      </c>
      <c r="K650" s="77" t="str">
        <f t="shared" si="82"/>
        <v/>
      </c>
      <c r="L650" s="3" t="e">
        <f t="shared" si="80"/>
        <v>#VALUE!</v>
      </c>
      <c r="M650" s="3" t="e">
        <f t="shared" si="81"/>
        <v>#VALUE!</v>
      </c>
      <c r="N650" s="3" t="str">
        <f t="shared" si="83"/>
        <v/>
      </c>
      <c r="O650" s="3" t="str">
        <f t="shared" si="84"/>
        <v/>
      </c>
      <c r="P650" s="2" t="str">
        <f t="shared" si="85"/>
        <v/>
      </c>
      <c r="Q650" s="2" t="str">
        <f t="shared" si="86"/>
        <v/>
      </c>
      <c r="U650" s="1"/>
      <c r="V650" s="4" t="str">
        <f t="shared" si="87"/>
        <v/>
      </c>
      <c r="Y650" s="117" t="str">
        <f>IF(ISBLANK(W650), "", IF(W650&gt;X650, B650, C650))</f>
        <v/>
      </c>
    </row>
    <row r="651" spans="1:25" x14ac:dyDescent="0.45">
      <c r="A651" s="78">
        <f>Schedule!A668</f>
        <v>0</v>
      </c>
      <c r="B651" s="78" t="str">
        <f>IF(ISBLANK(Schedule!C668), "", Schedule!C668)</f>
        <v/>
      </c>
      <c r="C651" s="78" t="str">
        <f>IF(ISBLANK(Schedule!D668), "", Schedule!D668)</f>
        <v/>
      </c>
      <c r="D651" s="80"/>
      <c r="E651" s="79" t="str">
        <f>_xlfn.IFNA(IF(ISBLANK(B651),"",VLOOKUP(B651,Elo!$A$2:$C$1048576,MATCH("Current Elo",Elo!$A$1:$D$1,0),FALSE)), "")</f>
        <v/>
      </c>
      <c r="F651" s="79" t="str">
        <f>_xlfn.IFNA(IFERROR(IF(ISBLANK(C651),"",VLOOKUP(C651,Elo!$A$2:$C$1048576,MATCH("Current Elo",Elo!$A$1:$D$1,0),FALSE)), ""), "")</f>
        <v/>
      </c>
      <c r="G651" s="79" t="str">
        <f>_xlfn.IFNA(IF(ISBLANK(B651),"",IF(VLOOKUP(Games!B651,Schedule!$C$2:$G$1048576,MATCH("neutral_site",Schedule!$C$1:$G$1,0),FALSE),0,50)),"")</f>
        <v/>
      </c>
      <c r="H651" s="82"/>
      <c r="I651" s="82"/>
      <c r="J651" s="77">
        <f>_xlfn.IFNA(IF(ISBLANK(B651), "",ROUND(Calc!O668, 1)), "")</f>
        <v>0</v>
      </c>
      <c r="K651" s="77" t="str">
        <f t="shared" si="82"/>
        <v/>
      </c>
      <c r="L651" s="3" t="e">
        <f t="shared" si="80"/>
        <v>#VALUE!</v>
      </c>
      <c r="M651" s="3" t="e">
        <f t="shared" si="81"/>
        <v>#VALUE!</v>
      </c>
      <c r="N651" s="3" t="str">
        <f t="shared" si="83"/>
        <v/>
      </c>
      <c r="O651" s="3" t="str">
        <f t="shared" si="84"/>
        <v/>
      </c>
      <c r="P651" s="2" t="str">
        <f t="shared" si="85"/>
        <v/>
      </c>
      <c r="Q651" s="2" t="str">
        <f t="shared" si="86"/>
        <v/>
      </c>
      <c r="U651" s="1"/>
      <c r="V651" s="4" t="str">
        <f t="shared" si="87"/>
        <v/>
      </c>
      <c r="Y651" s="117" t="str">
        <f>IF(ISBLANK(W651), "", IF(W651&gt;X651, B651, C651))</f>
        <v/>
      </c>
    </row>
    <row r="652" spans="1:25" x14ac:dyDescent="0.45">
      <c r="A652" s="78">
        <f>Schedule!A669</f>
        <v>0</v>
      </c>
      <c r="B652" s="78" t="str">
        <f>IF(ISBLANK(Schedule!C669), "", Schedule!C669)</f>
        <v/>
      </c>
      <c r="C652" s="78" t="str">
        <f>IF(ISBLANK(Schedule!D669), "", Schedule!D669)</f>
        <v/>
      </c>
      <c r="D652" s="80"/>
      <c r="E652" s="79" t="str">
        <f>_xlfn.IFNA(IF(ISBLANK(B652),"",VLOOKUP(B652,Elo!$A$2:$C$1048576,MATCH("Current Elo",Elo!$A$1:$D$1,0),FALSE)), "")</f>
        <v/>
      </c>
      <c r="F652" s="79" t="str">
        <f>_xlfn.IFNA(IFERROR(IF(ISBLANK(C652),"",VLOOKUP(C652,Elo!$A$2:$C$1048576,MATCH("Current Elo",Elo!$A$1:$D$1,0),FALSE)), ""), "")</f>
        <v/>
      </c>
      <c r="G652" s="79" t="str">
        <f>_xlfn.IFNA(IF(ISBLANK(B652),"",IF(VLOOKUP(Games!B652,Schedule!$C$2:$G$1048576,MATCH("neutral_site",Schedule!$C$1:$G$1,0),FALSE),0,50)),"")</f>
        <v/>
      </c>
      <c r="H652" s="82"/>
      <c r="I652" s="82"/>
      <c r="J652" s="77">
        <f>_xlfn.IFNA(IF(ISBLANK(B652), "",ROUND(Calc!O669, 1)), "")</f>
        <v>0</v>
      </c>
      <c r="K652" s="77" t="str">
        <f t="shared" si="82"/>
        <v/>
      </c>
      <c r="L652" s="3" t="e">
        <f t="shared" si="80"/>
        <v>#VALUE!</v>
      </c>
      <c r="M652" s="3" t="e">
        <f t="shared" si="81"/>
        <v>#VALUE!</v>
      </c>
      <c r="N652" s="3" t="str">
        <f t="shared" si="83"/>
        <v/>
      </c>
      <c r="O652" s="3" t="str">
        <f t="shared" si="84"/>
        <v/>
      </c>
      <c r="P652" s="2" t="str">
        <f t="shared" si="85"/>
        <v/>
      </c>
      <c r="Q652" s="2" t="str">
        <f t="shared" si="86"/>
        <v/>
      </c>
      <c r="U652" s="1"/>
      <c r="V652" s="4" t="str">
        <f t="shared" si="87"/>
        <v/>
      </c>
      <c r="Y652" s="117" t="str">
        <f>IF(ISBLANK(W652), "", IF(W652&gt;X652, B652, C652))</f>
        <v/>
      </c>
    </row>
    <row r="653" spans="1:25" x14ac:dyDescent="0.45">
      <c r="A653" s="78">
        <f>Schedule!A670</f>
        <v>0</v>
      </c>
      <c r="B653" s="78" t="str">
        <f>IF(ISBLANK(Schedule!C670), "", Schedule!C670)</f>
        <v/>
      </c>
      <c r="C653" s="78" t="str">
        <f>IF(ISBLANK(Schedule!D670), "", Schedule!D670)</f>
        <v/>
      </c>
      <c r="D653" s="80"/>
      <c r="E653" s="79" t="str">
        <f>_xlfn.IFNA(IF(ISBLANK(B653),"",VLOOKUP(B653,Elo!$A$2:$C$1048576,MATCH("Current Elo",Elo!$A$1:$D$1,0),FALSE)), "")</f>
        <v/>
      </c>
      <c r="F653" s="79" t="str">
        <f>_xlfn.IFNA(IFERROR(IF(ISBLANK(C653),"",VLOOKUP(C653,Elo!$A$2:$C$1048576,MATCH("Current Elo",Elo!$A$1:$D$1,0),FALSE)), ""), "")</f>
        <v/>
      </c>
      <c r="G653" s="79" t="str">
        <f>_xlfn.IFNA(IF(ISBLANK(B653),"",IF(VLOOKUP(Games!B653,Schedule!$C$2:$G$1048576,MATCH("neutral_site",Schedule!$C$1:$G$1,0),FALSE),0,50)),"")</f>
        <v/>
      </c>
      <c r="H653" s="82"/>
      <c r="I653" s="82"/>
      <c r="J653" s="77">
        <f>_xlfn.IFNA(IF(ISBLANK(B653), "",ROUND(Calc!O670, 1)), "")</f>
        <v>0</v>
      </c>
      <c r="K653" s="77" t="str">
        <f t="shared" si="82"/>
        <v/>
      </c>
      <c r="L653" s="3" t="e">
        <f t="shared" si="80"/>
        <v>#VALUE!</v>
      </c>
      <c r="M653" s="3" t="e">
        <f t="shared" si="81"/>
        <v>#VALUE!</v>
      </c>
      <c r="N653" s="3" t="str">
        <f t="shared" si="83"/>
        <v/>
      </c>
      <c r="O653" s="3" t="str">
        <f t="shared" si="84"/>
        <v/>
      </c>
      <c r="P653" s="2" t="str">
        <f t="shared" si="85"/>
        <v/>
      </c>
      <c r="Q653" s="2" t="str">
        <f t="shared" si="86"/>
        <v/>
      </c>
      <c r="U653" s="1"/>
      <c r="V653" s="4" t="str">
        <f t="shared" si="87"/>
        <v/>
      </c>
      <c r="Y653" s="117" t="str">
        <f>IF(ISBLANK(W653), "", IF(W653&gt;X653, B653, C653))</f>
        <v/>
      </c>
    </row>
    <row r="654" spans="1:25" x14ac:dyDescent="0.45">
      <c r="A654" s="78">
        <f>Schedule!A671</f>
        <v>0</v>
      </c>
      <c r="B654" s="78" t="str">
        <f>IF(ISBLANK(Schedule!C671), "", Schedule!C671)</f>
        <v/>
      </c>
      <c r="C654" s="78" t="str">
        <f>IF(ISBLANK(Schedule!D671), "", Schedule!D671)</f>
        <v/>
      </c>
      <c r="D654" s="80"/>
      <c r="E654" s="79" t="str">
        <f>_xlfn.IFNA(IF(ISBLANK(B654),"",VLOOKUP(B654,Elo!$A$2:$C$1048576,MATCH("Current Elo",Elo!$A$1:$D$1,0),FALSE)), "")</f>
        <v/>
      </c>
      <c r="F654" s="79" t="str">
        <f>_xlfn.IFNA(IFERROR(IF(ISBLANK(C654),"",VLOOKUP(C654,Elo!$A$2:$C$1048576,MATCH("Current Elo",Elo!$A$1:$D$1,0),FALSE)), ""), "")</f>
        <v/>
      </c>
      <c r="G654" s="79" t="str">
        <f>_xlfn.IFNA(IF(ISBLANK(B654),"",IF(VLOOKUP(Games!B654,Schedule!$C$2:$G$1048576,MATCH("neutral_site",Schedule!$C$1:$G$1,0),FALSE),0,50)),"")</f>
        <v/>
      </c>
      <c r="H654" s="82"/>
      <c r="I654" s="82"/>
      <c r="J654" s="77">
        <f>_xlfn.IFNA(IF(ISBLANK(B654), "",ROUND(Calc!O671, 1)), "")</f>
        <v>0</v>
      </c>
      <c r="K654" s="77" t="str">
        <f t="shared" si="82"/>
        <v/>
      </c>
      <c r="L654" s="3" t="e">
        <f t="shared" si="80"/>
        <v>#VALUE!</v>
      </c>
      <c r="M654" s="3" t="e">
        <f t="shared" si="81"/>
        <v>#VALUE!</v>
      </c>
      <c r="N654" s="3" t="str">
        <f t="shared" si="83"/>
        <v/>
      </c>
      <c r="O654" s="3" t="str">
        <f t="shared" si="84"/>
        <v/>
      </c>
      <c r="P654" s="2" t="str">
        <f t="shared" si="85"/>
        <v/>
      </c>
      <c r="Q654" s="2" t="str">
        <f t="shared" si="86"/>
        <v/>
      </c>
      <c r="U654" s="1"/>
      <c r="V654" s="4" t="str">
        <f t="shared" si="87"/>
        <v/>
      </c>
      <c r="Y654" s="117" t="str">
        <f>IF(ISBLANK(W654), "", IF(W654&gt;X654, B654, C654))</f>
        <v/>
      </c>
    </row>
    <row r="655" spans="1:25" x14ac:dyDescent="0.45">
      <c r="A655" s="78">
        <f>Schedule!A672</f>
        <v>0</v>
      </c>
      <c r="B655" s="78" t="str">
        <f>IF(ISBLANK(Schedule!C672), "", Schedule!C672)</f>
        <v/>
      </c>
      <c r="C655" s="78" t="str">
        <f>IF(ISBLANK(Schedule!D672), "", Schedule!D672)</f>
        <v/>
      </c>
      <c r="D655" s="80"/>
      <c r="E655" s="79" t="str">
        <f>_xlfn.IFNA(IF(ISBLANK(B655),"",VLOOKUP(B655,Elo!$A$2:$C$1048576,MATCH("Current Elo",Elo!$A$1:$D$1,0),FALSE)), "")</f>
        <v/>
      </c>
      <c r="F655" s="79" t="str">
        <f>_xlfn.IFNA(IFERROR(IF(ISBLANK(C655),"",VLOOKUP(C655,Elo!$A$2:$C$1048576,MATCH("Current Elo",Elo!$A$1:$D$1,0),FALSE)), ""), "")</f>
        <v/>
      </c>
      <c r="G655" s="79" t="str">
        <f>_xlfn.IFNA(IF(ISBLANK(B655),"",IF(VLOOKUP(Games!B655,Schedule!$C$2:$G$1048576,MATCH("neutral_site",Schedule!$C$1:$G$1,0),FALSE),0,50)),"")</f>
        <v/>
      </c>
      <c r="H655" s="82"/>
      <c r="I655" s="82"/>
      <c r="J655" s="77">
        <f>_xlfn.IFNA(IF(ISBLANK(B655), "",ROUND(Calc!O672, 1)), "")</f>
        <v>0</v>
      </c>
      <c r="K655" s="77" t="str">
        <f t="shared" si="82"/>
        <v/>
      </c>
      <c r="L655" s="3" t="e">
        <f t="shared" si="80"/>
        <v>#VALUE!</v>
      </c>
      <c r="M655" s="3" t="e">
        <f t="shared" si="81"/>
        <v>#VALUE!</v>
      </c>
      <c r="N655" s="3" t="str">
        <f t="shared" si="83"/>
        <v/>
      </c>
      <c r="O655" s="3" t="str">
        <f t="shared" si="84"/>
        <v/>
      </c>
      <c r="P655" s="2" t="str">
        <f t="shared" si="85"/>
        <v/>
      </c>
      <c r="Q655" s="2" t="str">
        <f t="shared" si="86"/>
        <v/>
      </c>
      <c r="U655" s="1"/>
      <c r="V655" s="4" t="str">
        <f t="shared" si="87"/>
        <v/>
      </c>
      <c r="Y655" s="117" t="str">
        <f>IF(ISBLANK(W655), "", IF(W655&gt;X655, B655, C655))</f>
        <v/>
      </c>
    </row>
    <row r="656" spans="1:25" x14ac:dyDescent="0.45">
      <c r="A656" s="78">
        <f>Schedule!A673</f>
        <v>0</v>
      </c>
      <c r="B656" s="78" t="str">
        <f>IF(ISBLANK(Schedule!C673), "", Schedule!C673)</f>
        <v/>
      </c>
      <c r="C656" s="78" t="str">
        <f>IF(ISBLANK(Schedule!D673), "", Schedule!D673)</f>
        <v/>
      </c>
      <c r="D656" s="80"/>
      <c r="E656" s="79" t="str">
        <f>_xlfn.IFNA(IF(ISBLANK(B656),"",VLOOKUP(B656,Elo!$A$2:$C$1048576,MATCH("Current Elo",Elo!$A$1:$D$1,0),FALSE)), "")</f>
        <v/>
      </c>
      <c r="F656" s="79" t="str">
        <f>_xlfn.IFNA(IFERROR(IF(ISBLANK(C656),"",VLOOKUP(C656,Elo!$A$2:$C$1048576,MATCH("Current Elo",Elo!$A$1:$D$1,0),FALSE)), ""), "")</f>
        <v/>
      </c>
      <c r="G656" s="79" t="str">
        <f>_xlfn.IFNA(IF(ISBLANK(B656),"",IF(VLOOKUP(Games!B656,Schedule!$C$2:$G$1048576,MATCH("neutral_site",Schedule!$C$1:$G$1,0),FALSE),0,50)),"")</f>
        <v/>
      </c>
      <c r="H656" s="82"/>
      <c r="I656" s="82"/>
      <c r="J656" s="77">
        <f>_xlfn.IFNA(IF(ISBLANK(B656), "",ROUND(Calc!O673, 1)), "")</f>
        <v>0</v>
      </c>
      <c r="K656" s="77" t="str">
        <f t="shared" si="82"/>
        <v/>
      </c>
      <c r="L656" s="3" t="e">
        <f t="shared" si="80"/>
        <v>#VALUE!</v>
      </c>
      <c r="M656" s="3" t="e">
        <f t="shared" si="81"/>
        <v>#VALUE!</v>
      </c>
      <c r="N656" s="3" t="str">
        <f t="shared" si="83"/>
        <v/>
      </c>
      <c r="O656" s="3" t="str">
        <f t="shared" si="84"/>
        <v/>
      </c>
      <c r="P656" s="2" t="str">
        <f t="shared" si="85"/>
        <v/>
      </c>
      <c r="Q656" s="2" t="str">
        <f t="shared" si="86"/>
        <v/>
      </c>
      <c r="U656" s="1"/>
      <c r="V656" s="4" t="str">
        <f t="shared" si="87"/>
        <v/>
      </c>
      <c r="Y656" s="117" t="str">
        <f>IF(ISBLANK(W656), "", IF(W656&gt;X656, B656, C656))</f>
        <v/>
      </c>
    </row>
    <row r="657" spans="1:25" x14ac:dyDescent="0.45">
      <c r="A657" s="78">
        <f>Schedule!A674</f>
        <v>0</v>
      </c>
      <c r="B657" s="78" t="str">
        <f>IF(ISBLANK(Schedule!C674), "", Schedule!C674)</f>
        <v/>
      </c>
      <c r="C657" s="78" t="str">
        <f>IF(ISBLANK(Schedule!D674), "", Schedule!D674)</f>
        <v/>
      </c>
      <c r="D657" s="80"/>
      <c r="E657" s="79" t="str">
        <f>_xlfn.IFNA(IF(ISBLANK(B657),"",VLOOKUP(B657,Elo!$A$2:$C$1048576,MATCH("Current Elo",Elo!$A$1:$D$1,0),FALSE)), "")</f>
        <v/>
      </c>
      <c r="F657" s="79" t="str">
        <f>_xlfn.IFNA(IFERROR(IF(ISBLANK(C657),"",VLOOKUP(C657,Elo!$A$2:$C$1048576,MATCH("Current Elo",Elo!$A$1:$D$1,0),FALSE)), ""), "")</f>
        <v/>
      </c>
      <c r="G657" s="79" t="str">
        <f>_xlfn.IFNA(IF(ISBLANK(B657),"",IF(VLOOKUP(Games!B657,Schedule!$C$2:$G$1048576,MATCH("neutral_site",Schedule!$C$1:$G$1,0),FALSE),0,50)),"")</f>
        <v/>
      </c>
      <c r="H657" s="82"/>
      <c r="I657" s="82"/>
      <c r="J657" s="77">
        <f>_xlfn.IFNA(IF(ISBLANK(B657), "",ROUND(Calc!O674, 1)), "")</f>
        <v>0</v>
      </c>
      <c r="K657" s="77" t="str">
        <f t="shared" si="82"/>
        <v/>
      </c>
      <c r="L657" s="3" t="e">
        <f t="shared" si="80"/>
        <v>#VALUE!</v>
      </c>
      <c r="M657" s="3" t="e">
        <f t="shared" si="81"/>
        <v>#VALUE!</v>
      </c>
      <c r="N657" s="3" t="str">
        <f t="shared" si="83"/>
        <v/>
      </c>
      <c r="O657" s="3" t="str">
        <f t="shared" si="84"/>
        <v/>
      </c>
      <c r="P657" s="2" t="str">
        <f t="shared" si="85"/>
        <v/>
      </c>
      <c r="Q657" s="2" t="str">
        <f t="shared" si="86"/>
        <v/>
      </c>
      <c r="U657" s="1"/>
      <c r="V657" s="4" t="str">
        <f t="shared" si="87"/>
        <v/>
      </c>
      <c r="Y657" s="117" t="str">
        <f>IF(ISBLANK(W657), "", IF(W657&gt;X657, B657, C657))</f>
        <v/>
      </c>
    </row>
    <row r="658" spans="1:25" x14ac:dyDescent="0.45">
      <c r="A658" s="78">
        <f>Schedule!A675</f>
        <v>0</v>
      </c>
      <c r="B658" s="78" t="str">
        <f>IF(ISBLANK(Schedule!C675), "", Schedule!C675)</f>
        <v/>
      </c>
      <c r="C658" s="78" t="str">
        <f>IF(ISBLANK(Schedule!D675), "", Schedule!D675)</f>
        <v/>
      </c>
      <c r="D658" s="80"/>
      <c r="E658" s="79" t="str">
        <f>_xlfn.IFNA(IF(ISBLANK(B658),"",VLOOKUP(B658,Elo!$A$2:$C$1048576,MATCH("Current Elo",Elo!$A$1:$D$1,0),FALSE)), "")</f>
        <v/>
      </c>
      <c r="F658" s="79" t="str">
        <f>_xlfn.IFNA(IFERROR(IF(ISBLANK(C658),"",VLOOKUP(C658,Elo!$A$2:$C$1048576,MATCH("Current Elo",Elo!$A$1:$D$1,0),FALSE)), ""), "")</f>
        <v/>
      </c>
      <c r="G658" s="79" t="str">
        <f>_xlfn.IFNA(IF(ISBLANK(B658),"",IF(VLOOKUP(Games!B658,Schedule!$C$2:$G$1048576,MATCH("neutral_site",Schedule!$C$1:$G$1,0),FALSE),0,50)),"")</f>
        <v/>
      </c>
      <c r="H658" s="82"/>
      <c r="I658" s="82"/>
      <c r="J658" s="77">
        <f>_xlfn.IFNA(IF(ISBLANK(B658), "",ROUND(Calc!O675, 1)), "")</f>
        <v>0</v>
      </c>
      <c r="K658" s="77" t="str">
        <f t="shared" si="82"/>
        <v/>
      </c>
      <c r="L658" s="3" t="e">
        <f t="shared" si="80"/>
        <v>#VALUE!</v>
      </c>
      <c r="M658" s="3" t="e">
        <f t="shared" si="81"/>
        <v>#VALUE!</v>
      </c>
      <c r="N658" s="3" t="str">
        <f t="shared" si="83"/>
        <v/>
      </c>
      <c r="O658" s="3" t="str">
        <f t="shared" si="84"/>
        <v/>
      </c>
      <c r="P658" s="2" t="str">
        <f t="shared" si="85"/>
        <v/>
      </c>
      <c r="Q658" s="2" t="str">
        <f t="shared" si="86"/>
        <v/>
      </c>
      <c r="U658" s="1"/>
      <c r="V658" s="4" t="str">
        <f t="shared" si="87"/>
        <v/>
      </c>
      <c r="Y658" s="117" t="str">
        <f>IF(ISBLANK(W658), "", IF(W658&gt;X658, B658, C658))</f>
        <v/>
      </c>
    </row>
    <row r="659" spans="1:25" x14ac:dyDescent="0.45">
      <c r="A659" s="78">
        <f>Schedule!A676</f>
        <v>0</v>
      </c>
      <c r="B659" s="78" t="str">
        <f>IF(ISBLANK(Schedule!C676), "", Schedule!C676)</f>
        <v/>
      </c>
      <c r="C659" s="78" t="str">
        <f>IF(ISBLANK(Schedule!D676), "", Schedule!D676)</f>
        <v/>
      </c>
      <c r="D659" s="80"/>
      <c r="E659" s="79" t="str">
        <f>_xlfn.IFNA(IF(ISBLANK(B659),"",VLOOKUP(B659,Elo!$A$2:$C$1048576,MATCH("Current Elo",Elo!$A$1:$D$1,0),FALSE)), "")</f>
        <v/>
      </c>
      <c r="F659" s="79" t="str">
        <f>_xlfn.IFNA(IFERROR(IF(ISBLANK(C659),"",VLOOKUP(C659,Elo!$A$2:$C$1048576,MATCH("Current Elo",Elo!$A$1:$D$1,0),FALSE)), ""), "")</f>
        <v/>
      </c>
      <c r="G659" s="79" t="str">
        <f>_xlfn.IFNA(IF(ISBLANK(B659),"",IF(VLOOKUP(Games!B659,Schedule!$C$2:$G$1048576,MATCH("neutral_site",Schedule!$C$1:$G$1,0),FALSE),0,50)),"")</f>
        <v/>
      </c>
      <c r="H659" s="82"/>
      <c r="I659" s="82"/>
      <c r="J659" s="77">
        <f>_xlfn.IFNA(IF(ISBLANK(B659), "",ROUND(Calc!O676, 1)), "")</f>
        <v>0</v>
      </c>
      <c r="K659" s="77" t="str">
        <f t="shared" si="82"/>
        <v/>
      </c>
      <c r="L659" s="3" t="e">
        <f t="shared" si="80"/>
        <v>#VALUE!</v>
      </c>
      <c r="M659" s="3" t="e">
        <f t="shared" si="81"/>
        <v>#VALUE!</v>
      </c>
      <c r="N659" s="3" t="str">
        <f t="shared" si="83"/>
        <v/>
      </c>
      <c r="O659" s="3" t="str">
        <f t="shared" si="84"/>
        <v/>
      </c>
      <c r="P659" s="2" t="str">
        <f t="shared" si="85"/>
        <v/>
      </c>
      <c r="Q659" s="2" t="str">
        <f t="shared" si="86"/>
        <v/>
      </c>
      <c r="U659" s="1"/>
      <c r="V659" s="4" t="str">
        <f t="shared" si="87"/>
        <v/>
      </c>
      <c r="Y659" s="117" t="str">
        <f>IF(ISBLANK(W659), "", IF(W659&gt;X659, B659, C659))</f>
        <v/>
      </c>
    </row>
    <row r="660" spans="1:25" x14ac:dyDescent="0.45">
      <c r="A660" s="78">
        <f>Schedule!A677</f>
        <v>0</v>
      </c>
      <c r="B660" s="78" t="str">
        <f>IF(ISBLANK(Schedule!C677), "", Schedule!C677)</f>
        <v/>
      </c>
      <c r="C660" s="78" t="str">
        <f>IF(ISBLANK(Schedule!D677), "", Schedule!D677)</f>
        <v/>
      </c>
      <c r="D660" s="80"/>
      <c r="E660" s="79" t="str">
        <f>_xlfn.IFNA(IF(ISBLANK(B660),"",VLOOKUP(B660,Elo!$A$2:$C$1048576,MATCH("Current Elo",Elo!$A$1:$D$1,0),FALSE)), "")</f>
        <v/>
      </c>
      <c r="F660" s="79" t="str">
        <f>_xlfn.IFNA(IFERROR(IF(ISBLANK(C660),"",VLOOKUP(C660,Elo!$A$2:$C$1048576,MATCH("Current Elo",Elo!$A$1:$D$1,0),FALSE)), ""), "")</f>
        <v/>
      </c>
      <c r="G660" s="79" t="str">
        <f>_xlfn.IFNA(IF(ISBLANK(B660),"",IF(VLOOKUP(Games!B660,Schedule!$C$2:$G$1048576,MATCH("neutral_site",Schedule!$C$1:$G$1,0),FALSE),0,50)),"")</f>
        <v/>
      </c>
      <c r="H660" s="82"/>
      <c r="I660" s="82"/>
      <c r="J660" s="77">
        <f>_xlfn.IFNA(IF(ISBLANK(B660), "",ROUND(Calc!O677, 1)), "")</f>
        <v>0</v>
      </c>
      <c r="K660" s="77" t="str">
        <f t="shared" si="82"/>
        <v/>
      </c>
      <c r="L660" s="3" t="e">
        <f t="shared" si="80"/>
        <v>#VALUE!</v>
      </c>
      <c r="M660" s="3" t="e">
        <f t="shared" si="81"/>
        <v>#VALUE!</v>
      </c>
      <c r="N660" s="3" t="str">
        <f t="shared" si="83"/>
        <v/>
      </c>
      <c r="O660" s="3" t="str">
        <f t="shared" si="84"/>
        <v/>
      </c>
      <c r="P660" s="2" t="str">
        <f t="shared" si="85"/>
        <v/>
      </c>
      <c r="Q660" s="2" t="str">
        <f t="shared" si="86"/>
        <v/>
      </c>
      <c r="U660" s="1"/>
      <c r="V660" s="4" t="str">
        <f t="shared" si="87"/>
        <v/>
      </c>
      <c r="Y660" s="117" t="str">
        <f>IF(ISBLANK(W660), "", IF(W660&gt;X660, B660, C660))</f>
        <v/>
      </c>
    </row>
    <row r="661" spans="1:25" x14ac:dyDescent="0.45">
      <c r="A661" s="78">
        <f>Schedule!A678</f>
        <v>0</v>
      </c>
      <c r="B661" s="78" t="str">
        <f>IF(ISBLANK(Schedule!C678), "", Schedule!C678)</f>
        <v/>
      </c>
      <c r="C661" s="78" t="str">
        <f>IF(ISBLANK(Schedule!D678), "", Schedule!D678)</f>
        <v/>
      </c>
      <c r="D661" s="80"/>
      <c r="E661" s="79" t="str">
        <f>_xlfn.IFNA(IF(ISBLANK(B661),"",VLOOKUP(B661,Elo!$A$2:$C$1048576,MATCH("Current Elo",Elo!$A$1:$D$1,0),FALSE)), "")</f>
        <v/>
      </c>
      <c r="F661" s="79" t="str">
        <f>_xlfn.IFNA(IFERROR(IF(ISBLANK(C661),"",VLOOKUP(C661,Elo!$A$2:$C$1048576,MATCH("Current Elo",Elo!$A$1:$D$1,0),FALSE)), ""), "")</f>
        <v/>
      </c>
      <c r="G661" s="79" t="str">
        <f>_xlfn.IFNA(IF(ISBLANK(B661),"",IF(VLOOKUP(Games!B661,Schedule!$C$2:$G$1048576,MATCH("neutral_site",Schedule!$C$1:$G$1,0),FALSE),0,50)),"")</f>
        <v/>
      </c>
      <c r="H661" s="82"/>
      <c r="I661" s="82"/>
      <c r="J661" s="77">
        <f>_xlfn.IFNA(IF(ISBLANK(B661), "",ROUND(Calc!O678, 1)), "")</f>
        <v>0</v>
      </c>
      <c r="K661" s="77" t="str">
        <f t="shared" si="82"/>
        <v/>
      </c>
      <c r="L661" s="3" t="e">
        <f t="shared" si="80"/>
        <v>#VALUE!</v>
      </c>
      <c r="M661" s="3" t="e">
        <f t="shared" si="81"/>
        <v>#VALUE!</v>
      </c>
      <c r="N661" s="3" t="str">
        <f t="shared" si="83"/>
        <v/>
      </c>
      <c r="O661" s="3" t="str">
        <f t="shared" si="84"/>
        <v/>
      </c>
      <c r="P661" s="2" t="str">
        <f t="shared" si="85"/>
        <v/>
      </c>
      <c r="Q661" s="2" t="str">
        <f t="shared" si="86"/>
        <v/>
      </c>
      <c r="U661" s="1"/>
      <c r="V661" s="4" t="str">
        <f t="shared" si="87"/>
        <v/>
      </c>
      <c r="Y661" s="117" t="str">
        <f>IF(ISBLANK(W661), "", IF(W661&gt;X661, B661, C661))</f>
        <v/>
      </c>
    </row>
    <row r="662" spans="1:25" x14ac:dyDescent="0.45">
      <c r="A662" s="78">
        <f>Schedule!A679</f>
        <v>0</v>
      </c>
      <c r="B662" s="78" t="str">
        <f>IF(ISBLANK(Schedule!C679), "", Schedule!C679)</f>
        <v/>
      </c>
      <c r="C662" s="78" t="str">
        <f>IF(ISBLANK(Schedule!D679), "", Schedule!D679)</f>
        <v/>
      </c>
      <c r="D662" s="80"/>
      <c r="E662" s="79" t="str">
        <f>_xlfn.IFNA(IF(ISBLANK(B662),"",VLOOKUP(B662,Elo!$A$2:$C$1048576,MATCH("Current Elo",Elo!$A$1:$D$1,0),FALSE)), "")</f>
        <v/>
      </c>
      <c r="F662" s="79" t="str">
        <f>_xlfn.IFNA(IFERROR(IF(ISBLANK(C662),"",VLOOKUP(C662,Elo!$A$2:$C$1048576,MATCH("Current Elo",Elo!$A$1:$D$1,0),FALSE)), ""), "")</f>
        <v/>
      </c>
      <c r="G662" s="79" t="str">
        <f>_xlfn.IFNA(IF(ISBLANK(B662),"",IF(VLOOKUP(Games!B662,Schedule!$C$2:$G$1048576,MATCH("neutral_site",Schedule!$C$1:$G$1,0),FALSE),0,50)),"")</f>
        <v/>
      </c>
      <c r="H662" s="82"/>
      <c r="I662" s="82"/>
      <c r="J662" s="77">
        <f>_xlfn.IFNA(IF(ISBLANK(B662), "",ROUND(Calc!O679, 1)), "")</f>
        <v>0</v>
      </c>
      <c r="K662" s="77" t="str">
        <f t="shared" si="82"/>
        <v/>
      </c>
      <c r="L662" s="3" t="e">
        <f t="shared" si="80"/>
        <v>#VALUE!</v>
      </c>
      <c r="M662" s="3" t="e">
        <f t="shared" si="81"/>
        <v>#VALUE!</v>
      </c>
      <c r="N662" s="3" t="str">
        <f t="shared" si="83"/>
        <v/>
      </c>
      <c r="O662" s="3" t="str">
        <f t="shared" si="84"/>
        <v/>
      </c>
      <c r="P662" s="2" t="str">
        <f t="shared" si="85"/>
        <v/>
      </c>
      <c r="Q662" s="2" t="str">
        <f t="shared" si="86"/>
        <v/>
      </c>
      <c r="U662" s="1"/>
      <c r="V662" s="4" t="str">
        <f t="shared" si="87"/>
        <v/>
      </c>
      <c r="Y662" s="117" t="str">
        <f>IF(ISBLANK(W662), "", IF(W662&gt;X662, B662, C662))</f>
        <v/>
      </c>
    </row>
    <row r="663" spans="1:25" x14ac:dyDescent="0.45">
      <c r="A663" s="78">
        <f>Schedule!A680</f>
        <v>0</v>
      </c>
      <c r="B663" s="78" t="str">
        <f>IF(ISBLANK(Schedule!C680), "", Schedule!C680)</f>
        <v/>
      </c>
      <c r="C663" s="78" t="str">
        <f>IF(ISBLANK(Schedule!D680), "", Schedule!D680)</f>
        <v/>
      </c>
      <c r="D663" s="80"/>
      <c r="E663" s="79" t="str">
        <f>_xlfn.IFNA(IF(ISBLANK(B663),"",VLOOKUP(B663,Elo!$A$2:$C$1048576,MATCH("Current Elo",Elo!$A$1:$D$1,0),FALSE)), "")</f>
        <v/>
      </c>
      <c r="F663" s="79" t="str">
        <f>_xlfn.IFNA(IFERROR(IF(ISBLANK(C663),"",VLOOKUP(C663,Elo!$A$2:$C$1048576,MATCH("Current Elo",Elo!$A$1:$D$1,0),FALSE)), ""), "")</f>
        <v/>
      </c>
      <c r="G663" s="79" t="str">
        <f>_xlfn.IFNA(IF(ISBLANK(B663),"",IF(VLOOKUP(Games!B663,Schedule!$C$2:$G$1048576,MATCH("neutral_site",Schedule!$C$1:$G$1,0),FALSE),0,50)),"")</f>
        <v/>
      </c>
      <c r="H663" s="82"/>
      <c r="I663" s="82"/>
      <c r="J663" s="77">
        <f>_xlfn.IFNA(IF(ISBLANK(B663), "",ROUND(Calc!O680, 1)), "")</f>
        <v>0</v>
      </c>
      <c r="K663" s="77" t="str">
        <f t="shared" si="82"/>
        <v/>
      </c>
      <c r="L663" s="3" t="e">
        <f t="shared" si="80"/>
        <v>#VALUE!</v>
      </c>
      <c r="M663" s="3" t="e">
        <f t="shared" si="81"/>
        <v>#VALUE!</v>
      </c>
      <c r="N663" s="3" t="str">
        <f t="shared" si="83"/>
        <v/>
      </c>
      <c r="O663" s="3" t="str">
        <f t="shared" si="84"/>
        <v/>
      </c>
      <c r="P663" s="2" t="str">
        <f t="shared" si="85"/>
        <v/>
      </c>
      <c r="Q663" s="2" t="str">
        <f t="shared" si="86"/>
        <v/>
      </c>
      <c r="U663" s="1"/>
      <c r="V663" s="4" t="str">
        <f t="shared" si="87"/>
        <v/>
      </c>
      <c r="Y663" s="117" t="str">
        <f>IF(ISBLANK(W663), "", IF(W663&gt;X663, B663, C663))</f>
        <v/>
      </c>
    </row>
    <row r="664" spans="1:25" x14ac:dyDescent="0.45">
      <c r="A664" s="78">
        <f>Schedule!A681</f>
        <v>0</v>
      </c>
      <c r="B664" s="78" t="str">
        <f>IF(ISBLANK(Schedule!C681), "", Schedule!C681)</f>
        <v/>
      </c>
      <c r="C664" s="78" t="str">
        <f>IF(ISBLANK(Schedule!D681), "", Schedule!D681)</f>
        <v/>
      </c>
      <c r="D664" s="80"/>
      <c r="E664" s="79" t="str">
        <f>_xlfn.IFNA(IF(ISBLANK(B664),"",VLOOKUP(B664,Elo!$A$2:$C$1048576,MATCH("Current Elo",Elo!$A$1:$D$1,0),FALSE)), "")</f>
        <v/>
      </c>
      <c r="F664" s="79" t="str">
        <f>_xlfn.IFNA(IFERROR(IF(ISBLANK(C664),"",VLOOKUP(C664,Elo!$A$2:$C$1048576,MATCH("Current Elo",Elo!$A$1:$D$1,0),FALSE)), ""), "")</f>
        <v/>
      </c>
      <c r="G664" s="79" t="str">
        <f>_xlfn.IFNA(IF(ISBLANK(B664),"",IF(VLOOKUP(Games!B664,Schedule!$C$2:$G$1048576,MATCH("neutral_site",Schedule!$C$1:$G$1,0),FALSE),0,50)),"")</f>
        <v/>
      </c>
      <c r="H664" s="82"/>
      <c r="I664" s="82"/>
      <c r="J664" s="77">
        <f>_xlfn.IFNA(IF(ISBLANK(B664), "",ROUND(Calc!O681, 1)), "")</f>
        <v>0</v>
      </c>
      <c r="K664" s="77" t="str">
        <f t="shared" si="82"/>
        <v/>
      </c>
      <c r="L664" s="3" t="e">
        <f t="shared" si="80"/>
        <v>#VALUE!</v>
      </c>
      <c r="M664" s="3" t="e">
        <f t="shared" si="81"/>
        <v>#VALUE!</v>
      </c>
      <c r="N664" s="3" t="str">
        <f t="shared" si="83"/>
        <v/>
      </c>
      <c r="O664" s="3" t="str">
        <f t="shared" si="84"/>
        <v/>
      </c>
      <c r="P664" s="2" t="str">
        <f t="shared" si="85"/>
        <v/>
      </c>
      <c r="Q664" s="2" t="str">
        <f t="shared" si="86"/>
        <v/>
      </c>
      <c r="U664" s="1"/>
      <c r="V664" s="4" t="str">
        <f t="shared" si="87"/>
        <v/>
      </c>
      <c r="Y664" s="117" t="str">
        <f>IF(ISBLANK(W664), "", IF(W664&gt;X664, B664, C664))</f>
        <v/>
      </c>
    </row>
    <row r="665" spans="1:25" x14ac:dyDescent="0.45">
      <c r="A665" s="78">
        <f>Schedule!A682</f>
        <v>0</v>
      </c>
      <c r="B665" s="78" t="str">
        <f>IF(ISBLANK(Schedule!C682), "", Schedule!C682)</f>
        <v/>
      </c>
      <c r="C665" s="78" t="str">
        <f>IF(ISBLANK(Schedule!D682), "", Schedule!D682)</f>
        <v/>
      </c>
      <c r="D665" s="80"/>
      <c r="E665" s="79" t="str">
        <f>_xlfn.IFNA(IF(ISBLANK(B665),"",VLOOKUP(B665,Elo!$A$2:$C$1048576,MATCH("Current Elo",Elo!$A$1:$D$1,0),FALSE)), "")</f>
        <v/>
      </c>
      <c r="F665" s="79" t="str">
        <f>_xlfn.IFNA(IFERROR(IF(ISBLANK(C665),"",VLOOKUP(C665,Elo!$A$2:$C$1048576,MATCH("Current Elo",Elo!$A$1:$D$1,0),FALSE)), ""), "")</f>
        <v/>
      </c>
      <c r="G665" s="79" t="str">
        <f>_xlfn.IFNA(IF(ISBLANK(B665),"",IF(VLOOKUP(Games!B665,Schedule!$C$2:$G$1048576,MATCH("neutral_site",Schedule!$C$1:$G$1,0),FALSE),0,50)),"")</f>
        <v/>
      </c>
      <c r="H665" s="82"/>
      <c r="I665" s="82"/>
      <c r="J665" s="77">
        <f>_xlfn.IFNA(IF(ISBLANK(B665), "",ROUND(Calc!O682, 1)), "")</f>
        <v>0</v>
      </c>
      <c r="K665" s="77" t="str">
        <f t="shared" si="82"/>
        <v/>
      </c>
      <c r="L665" s="3" t="e">
        <f t="shared" si="80"/>
        <v>#VALUE!</v>
      </c>
      <c r="M665" s="3" t="e">
        <f t="shared" si="81"/>
        <v>#VALUE!</v>
      </c>
      <c r="N665" s="3" t="str">
        <f t="shared" si="83"/>
        <v/>
      </c>
      <c r="O665" s="3" t="str">
        <f t="shared" si="84"/>
        <v/>
      </c>
      <c r="P665" s="2" t="str">
        <f t="shared" si="85"/>
        <v/>
      </c>
      <c r="Q665" s="2" t="str">
        <f t="shared" si="86"/>
        <v/>
      </c>
      <c r="U665" s="1"/>
      <c r="V665" s="4" t="str">
        <f t="shared" si="87"/>
        <v/>
      </c>
      <c r="Y665" s="117" t="str">
        <f>IF(ISBLANK(W665), "", IF(W665&gt;X665, B665, C665))</f>
        <v/>
      </c>
    </row>
    <row r="666" spans="1:25" x14ac:dyDescent="0.45">
      <c r="A666" s="78">
        <f>Schedule!A683</f>
        <v>0</v>
      </c>
      <c r="B666" s="78" t="str">
        <f>IF(ISBLANK(Schedule!C683), "", Schedule!C683)</f>
        <v/>
      </c>
      <c r="C666" s="78" t="str">
        <f>IF(ISBLANK(Schedule!D683), "", Schedule!D683)</f>
        <v/>
      </c>
      <c r="D666" s="80"/>
      <c r="E666" s="79" t="str">
        <f>_xlfn.IFNA(IF(ISBLANK(B666),"",VLOOKUP(B666,Elo!$A$2:$C$1048576,MATCH("Current Elo",Elo!$A$1:$D$1,0),FALSE)), "")</f>
        <v/>
      </c>
      <c r="F666" s="79" t="str">
        <f>_xlfn.IFNA(IFERROR(IF(ISBLANK(C666),"",VLOOKUP(C666,Elo!$A$2:$C$1048576,MATCH("Current Elo",Elo!$A$1:$D$1,0),FALSE)), ""), "")</f>
        <v/>
      </c>
      <c r="G666" s="79" t="str">
        <f>_xlfn.IFNA(IF(ISBLANK(B666),"",IF(VLOOKUP(Games!B666,Schedule!$C$2:$G$1048576,MATCH("neutral_site",Schedule!$C$1:$G$1,0),FALSE),0,50)),"")</f>
        <v/>
      </c>
      <c r="H666" s="82"/>
      <c r="I666" s="82"/>
      <c r="J666" s="77">
        <f>_xlfn.IFNA(IF(ISBLANK(B666), "",ROUND(Calc!O683, 1)), "")</f>
        <v>0</v>
      </c>
      <c r="K666" s="77" t="str">
        <f t="shared" si="82"/>
        <v/>
      </c>
      <c r="L666" s="3" t="e">
        <f t="shared" si="80"/>
        <v>#VALUE!</v>
      </c>
      <c r="M666" s="3" t="e">
        <f t="shared" si="81"/>
        <v>#VALUE!</v>
      </c>
      <c r="N666" s="3" t="str">
        <f t="shared" si="83"/>
        <v/>
      </c>
      <c r="O666" s="3" t="str">
        <f t="shared" si="84"/>
        <v/>
      </c>
      <c r="P666" s="2" t="str">
        <f t="shared" si="85"/>
        <v/>
      </c>
      <c r="Q666" s="2" t="str">
        <f t="shared" si="86"/>
        <v/>
      </c>
      <c r="U666" s="1"/>
      <c r="V666" s="4" t="str">
        <f t="shared" si="87"/>
        <v/>
      </c>
      <c r="Y666" s="117" t="str">
        <f>IF(ISBLANK(W666), "", IF(W666&gt;X666, B666, C666))</f>
        <v/>
      </c>
    </row>
    <row r="667" spans="1:25" x14ac:dyDescent="0.45">
      <c r="A667" s="78">
        <f>Schedule!A684</f>
        <v>0</v>
      </c>
      <c r="B667" s="78" t="str">
        <f>IF(ISBLANK(Schedule!C684), "", Schedule!C684)</f>
        <v/>
      </c>
      <c r="C667" s="78" t="str">
        <f>IF(ISBLANK(Schedule!D684), "", Schedule!D684)</f>
        <v/>
      </c>
      <c r="D667" s="80"/>
      <c r="E667" s="79" t="str">
        <f>_xlfn.IFNA(IF(ISBLANK(B667),"",VLOOKUP(B667,Elo!$A$2:$C$1048576,MATCH("Current Elo",Elo!$A$1:$D$1,0),FALSE)), "")</f>
        <v/>
      </c>
      <c r="F667" s="79" t="str">
        <f>_xlfn.IFNA(IFERROR(IF(ISBLANK(C667),"",VLOOKUP(C667,Elo!$A$2:$C$1048576,MATCH("Current Elo",Elo!$A$1:$D$1,0),FALSE)), ""), "")</f>
        <v/>
      </c>
      <c r="G667" s="79" t="str">
        <f>_xlfn.IFNA(IF(ISBLANK(B667),"",IF(VLOOKUP(Games!B667,Schedule!$C$2:$G$1048576,MATCH("neutral_site",Schedule!$C$1:$G$1,0),FALSE),0,50)),"")</f>
        <v/>
      </c>
      <c r="H667" s="82"/>
      <c r="I667" s="82"/>
      <c r="J667" s="77">
        <f>_xlfn.IFNA(IF(ISBLANK(B667), "",ROUND(Calc!O684, 1)), "")</f>
        <v>0</v>
      </c>
      <c r="K667" s="77" t="str">
        <f t="shared" si="82"/>
        <v/>
      </c>
      <c r="L667" s="3" t="e">
        <f t="shared" si="80"/>
        <v>#VALUE!</v>
      </c>
      <c r="M667" s="3" t="e">
        <f t="shared" si="81"/>
        <v>#VALUE!</v>
      </c>
      <c r="N667" s="3" t="str">
        <f t="shared" si="83"/>
        <v/>
      </c>
      <c r="O667" s="3" t="str">
        <f t="shared" si="84"/>
        <v/>
      </c>
      <c r="P667" s="2" t="str">
        <f t="shared" si="85"/>
        <v/>
      </c>
      <c r="Q667" s="2" t="str">
        <f t="shared" si="86"/>
        <v/>
      </c>
      <c r="U667" s="1"/>
      <c r="V667" s="4" t="str">
        <f t="shared" si="87"/>
        <v/>
      </c>
      <c r="Y667" s="117" t="str">
        <f>IF(ISBLANK(W667), "", IF(W667&gt;X667, B667, C667))</f>
        <v/>
      </c>
    </row>
    <row r="668" spans="1:25" x14ac:dyDescent="0.45">
      <c r="A668" s="78">
        <f>Schedule!A685</f>
        <v>0</v>
      </c>
      <c r="B668" s="78" t="str">
        <f>IF(ISBLANK(Schedule!C685), "", Schedule!C685)</f>
        <v/>
      </c>
      <c r="C668" s="78" t="str">
        <f>IF(ISBLANK(Schedule!D685), "", Schedule!D685)</f>
        <v/>
      </c>
      <c r="D668" s="80"/>
      <c r="E668" s="79" t="str">
        <f>_xlfn.IFNA(IF(ISBLANK(B668),"",VLOOKUP(B668,Elo!$A$2:$C$1048576,MATCH("Current Elo",Elo!$A$1:$D$1,0),FALSE)), "")</f>
        <v/>
      </c>
      <c r="F668" s="79" t="str">
        <f>_xlfn.IFNA(IFERROR(IF(ISBLANK(C668),"",VLOOKUP(C668,Elo!$A$2:$C$1048576,MATCH("Current Elo",Elo!$A$1:$D$1,0),FALSE)), ""), "")</f>
        <v/>
      </c>
      <c r="G668" s="79" t="str">
        <f>_xlfn.IFNA(IF(ISBLANK(B668),"",IF(VLOOKUP(Games!B668,Schedule!$C$2:$G$1048576,MATCH("neutral_site",Schedule!$C$1:$G$1,0),FALSE),0,50)),"")</f>
        <v/>
      </c>
      <c r="H668" s="82"/>
      <c r="I668" s="82"/>
      <c r="J668" s="77">
        <f>_xlfn.IFNA(IF(ISBLANK(B668), "",ROUND(Calc!O685, 1)), "")</f>
        <v>0</v>
      </c>
      <c r="K668" s="77" t="str">
        <f t="shared" si="82"/>
        <v/>
      </c>
      <c r="L668" s="3" t="e">
        <f t="shared" si="80"/>
        <v>#VALUE!</v>
      </c>
      <c r="M668" s="3" t="e">
        <f t="shared" si="81"/>
        <v>#VALUE!</v>
      </c>
      <c r="N668" s="3" t="str">
        <f t="shared" si="83"/>
        <v/>
      </c>
      <c r="O668" s="3" t="str">
        <f t="shared" si="84"/>
        <v/>
      </c>
      <c r="P668" s="2" t="str">
        <f t="shared" si="85"/>
        <v/>
      </c>
      <c r="Q668" s="2" t="str">
        <f t="shared" si="86"/>
        <v/>
      </c>
      <c r="U668" s="1"/>
      <c r="V668" s="4" t="str">
        <f t="shared" si="87"/>
        <v/>
      </c>
      <c r="Y668" s="117" t="str">
        <f>IF(ISBLANK(W668), "", IF(W668&gt;X668, B668, C668))</f>
        <v/>
      </c>
    </row>
    <row r="669" spans="1:25" x14ac:dyDescent="0.45">
      <c r="A669" s="78">
        <f>Schedule!A686</f>
        <v>0</v>
      </c>
      <c r="B669" s="78" t="str">
        <f>IF(ISBLANK(Schedule!C686), "", Schedule!C686)</f>
        <v/>
      </c>
      <c r="C669" s="78" t="str">
        <f>IF(ISBLANK(Schedule!D686), "", Schedule!D686)</f>
        <v/>
      </c>
      <c r="D669" s="80"/>
      <c r="E669" s="79" t="str">
        <f>_xlfn.IFNA(IF(ISBLANK(B669),"",VLOOKUP(B669,Elo!$A$2:$C$1048576,MATCH("Current Elo",Elo!$A$1:$D$1,0),FALSE)), "")</f>
        <v/>
      </c>
      <c r="F669" s="79" t="str">
        <f>_xlfn.IFNA(IFERROR(IF(ISBLANK(C669),"",VLOOKUP(C669,Elo!$A$2:$C$1048576,MATCH("Current Elo",Elo!$A$1:$D$1,0),FALSE)), ""), "")</f>
        <v/>
      </c>
      <c r="G669" s="79" t="str">
        <f>_xlfn.IFNA(IF(ISBLANK(B669),"",IF(VLOOKUP(Games!B669,Schedule!$C$2:$G$1048576,MATCH("neutral_site",Schedule!$C$1:$G$1,0),FALSE),0,50)),"")</f>
        <v/>
      </c>
      <c r="H669" s="82"/>
      <c r="I669" s="82"/>
      <c r="J669" s="77">
        <f>_xlfn.IFNA(IF(ISBLANK(B669), "",ROUND(Calc!O686, 1)), "")</f>
        <v>0</v>
      </c>
      <c r="K669" s="77" t="str">
        <f t="shared" si="82"/>
        <v/>
      </c>
      <c r="L669" s="3" t="e">
        <f t="shared" si="80"/>
        <v>#VALUE!</v>
      </c>
      <c r="M669" s="3" t="e">
        <f t="shared" si="81"/>
        <v>#VALUE!</v>
      </c>
      <c r="N669" s="3" t="str">
        <f t="shared" si="83"/>
        <v/>
      </c>
      <c r="O669" s="3" t="str">
        <f t="shared" si="84"/>
        <v/>
      </c>
      <c r="P669" s="2" t="str">
        <f t="shared" si="85"/>
        <v/>
      </c>
      <c r="Q669" s="2" t="str">
        <f t="shared" si="86"/>
        <v/>
      </c>
      <c r="U669" s="1"/>
      <c r="V669" s="4" t="str">
        <f t="shared" si="87"/>
        <v/>
      </c>
      <c r="Y669" s="117" t="str">
        <f>IF(ISBLANK(W669), "", IF(W669&gt;X669, B669, C669))</f>
        <v/>
      </c>
    </row>
    <row r="670" spans="1:25" x14ac:dyDescent="0.45">
      <c r="A670" s="78">
        <f>Schedule!A687</f>
        <v>0</v>
      </c>
      <c r="B670" s="78" t="str">
        <f>IF(ISBLANK(Schedule!C687), "", Schedule!C687)</f>
        <v/>
      </c>
      <c r="C670" s="78" t="str">
        <f>IF(ISBLANK(Schedule!D687), "", Schedule!D687)</f>
        <v/>
      </c>
      <c r="D670" s="80"/>
      <c r="E670" s="79" t="str">
        <f>_xlfn.IFNA(IF(ISBLANK(B670),"",VLOOKUP(B670,Elo!$A$2:$C$1048576,MATCH("Current Elo",Elo!$A$1:$D$1,0),FALSE)), "")</f>
        <v/>
      </c>
      <c r="F670" s="79" t="str">
        <f>_xlfn.IFNA(IFERROR(IF(ISBLANK(C670),"",VLOOKUP(C670,Elo!$A$2:$C$1048576,MATCH("Current Elo",Elo!$A$1:$D$1,0),FALSE)), ""), "")</f>
        <v/>
      </c>
      <c r="G670" s="79" t="str">
        <f>_xlfn.IFNA(IF(ISBLANK(B670),"",IF(VLOOKUP(Games!B670,Schedule!$C$2:$G$1048576,MATCH("neutral_site",Schedule!$C$1:$G$1,0),FALSE),0,50)),"")</f>
        <v/>
      </c>
      <c r="H670" s="82"/>
      <c r="I670" s="82"/>
      <c r="J670" s="77">
        <f>_xlfn.IFNA(IF(ISBLANK(B670), "",ROUND(Calc!O687, 1)), "")</f>
        <v>0</v>
      </c>
      <c r="K670" s="77" t="str">
        <f t="shared" si="82"/>
        <v/>
      </c>
      <c r="L670" s="3" t="e">
        <f t="shared" si="80"/>
        <v>#VALUE!</v>
      </c>
      <c r="M670" s="3" t="e">
        <f t="shared" si="81"/>
        <v>#VALUE!</v>
      </c>
      <c r="N670" s="3" t="str">
        <f t="shared" si="83"/>
        <v/>
      </c>
      <c r="O670" s="3" t="str">
        <f t="shared" si="84"/>
        <v/>
      </c>
      <c r="P670" s="2" t="str">
        <f t="shared" si="85"/>
        <v/>
      </c>
      <c r="Q670" s="2" t="str">
        <f t="shared" si="86"/>
        <v/>
      </c>
      <c r="U670" s="1"/>
      <c r="V670" s="4" t="str">
        <f t="shared" si="87"/>
        <v/>
      </c>
      <c r="Y670" s="117" t="str">
        <f>IF(ISBLANK(W670), "", IF(W670&gt;X670, B670, C670))</f>
        <v/>
      </c>
    </row>
    <row r="671" spans="1:25" x14ac:dyDescent="0.45">
      <c r="A671" s="78">
        <f>Schedule!A688</f>
        <v>0</v>
      </c>
      <c r="B671" s="78" t="str">
        <f>IF(ISBLANK(Schedule!C688), "", Schedule!C688)</f>
        <v/>
      </c>
      <c r="C671" s="78" t="str">
        <f>IF(ISBLANK(Schedule!D688), "", Schedule!D688)</f>
        <v/>
      </c>
      <c r="D671" s="80"/>
      <c r="E671" s="79" t="str">
        <f>_xlfn.IFNA(IF(ISBLANK(B671),"",VLOOKUP(B671,Elo!$A$2:$C$1048576,MATCH("Current Elo",Elo!$A$1:$D$1,0),FALSE)), "")</f>
        <v/>
      </c>
      <c r="F671" s="79" t="str">
        <f>_xlfn.IFNA(IFERROR(IF(ISBLANK(C671),"",VLOOKUP(C671,Elo!$A$2:$C$1048576,MATCH("Current Elo",Elo!$A$1:$D$1,0),FALSE)), ""), "")</f>
        <v/>
      </c>
      <c r="G671" s="79" t="str">
        <f>_xlfn.IFNA(IF(ISBLANK(B671),"",IF(VLOOKUP(Games!B671,Schedule!$C$2:$G$1048576,MATCH("neutral_site",Schedule!$C$1:$G$1,0),FALSE),0,50)),"")</f>
        <v/>
      </c>
      <c r="H671" s="82"/>
      <c r="I671" s="82"/>
      <c r="J671" s="77">
        <f>_xlfn.IFNA(IF(ISBLANK(B671), "",ROUND(Calc!O688, 1)), "")</f>
        <v>0</v>
      </c>
      <c r="K671" s="77" t="str">
        <f t="shared" si="82"/>
        <v/>
      </c>
      <c r="L671" s="3" t="e">
        <f t="shared" si="80"/>
        <v>#VALUE!</v>
      </c>
      <c r="M671" s="3" t="e">
        <f t="shared" si="81"/>
        <v>#VALUE!</v>
      </c>
      <c r="N671" s="3" t="str">
        <f t="shared" si="83"/>
        <v/>
      </c>
      <c r="O671" s="3" t="str">
        <f t="shared" si="84"/>
        <v/>
      </c>
      <c r="P671" s="2" t="str">
        <f t="shared" si="85"/>
        <v/>
      </c>
      <c r="Q671" s="2" t="str">
        <f t="shared" si="86"/>
        <v/>
      </c>
      <c r="U671" s="1"/>
      <c r="V671" s="4" t="str">
        <f t="shared" si="87"/>
        <v/>
      </c>
      <c r="Y671" s="117" t="str">
        <f>IF(ISBLANK(W671), "", IF(W671&gt;X671, B671, C671))</f>
        <v/>
      </c>
    </row>
    <row r="672" spans="1:25" x14ac:dyDescent="0.45">
      <c r="A672" s="78">
        <f>Schedule!A689</f>
        <v>0</v>
      </c>
      <c r="B672" s="78" t="str">
        <f>IF(ISBLANK(Schedule!C689), "", Schedule!C689)</f>
        <v/>
      </c>
      <c r="C672" s="78" t="str">
        <f>IF(ISBLANK(Schedule!D689), "", Schedule!D689)</f>
        <v/>
      </c>
      <c r="D672" s="80"/>
      <c r="E672" s="79" t="str">
        <f>_xlfn.IFNA(IF(ISBLANK(B672),"",VLOOKUP(B672,Elo!$A$2:$C$1048576,MATCH("Current Elo",Elo!$A$1:$D$1,0),FALSE)), "")</f>
        <v/>
      </c>
      <c r="F672" s="79" t="str">
        <f>_xlfn.IFNA(IFERROR(IF(ISBLANK(C672),"",VLOOKUP(C672,Elo!$A$2:$C$1048576,MATCH("Current Elo",Elo!$A$1:$D$1,0),FALSE)), ""), "")</f>
        <v/>
      </c>
      <c r="G672" s="79" t="str">
        <f>_xlfn.IFNA(IF(ISBLANK(B672),"",IF(VLOOKUP(Games!B672,Schedule!$C$2:$G$1048576,MATCH("neutral_site",Schedule!$C$1:$G$1,0),FALSE),0,50)),"")</f>
        <v/>
      </c>
      <c r="H672" s="82"/>
      <c r="I672" s="82"/>
      <c r="J672" s="77">
        <f>_xlfn.IFNA(IF(ISBLANK(B672), "",ROUND(Calc!O689, 1)), "")</f>
        <v>0</v>
      </c>
      <c r="K672" s="77" t="str">
        <f t="shared" si="82"/>
        <v/>
      </c>
      <c r="L672" s="3" t="e">
        <f t="shared" si="80"/>
        <v>#VALUE!</v>
      </c>
      <c r="M672" s="3" t="e">
        <f t="shared" si="81"/>
        <v>#VALUE!</v>
      </c>
      <c r="N672" s="3" t="str">
        <f t="shared" si="83"/>
        <v/>
      </c>
      <c r="O672" s="3" t="str">
        <f t="shared" si="84"/>
        <v/>
      </c>
      <c r="P672" s="2" t="str">
        <f t="shared" si="85"/>
        <v/>
      </c>
      <c r="Q672" s="2" t="str">
        <f t="shared" si="86"/>
        <v/>
      </c>
      <c r="U672" s="1"/>
      <c r="V672" s="4" t="str">
        <f t="shared" si="87"/>
        <v/>
      </c>
      <c r="Y672" s="117" t="str">
        <f>IF(ISBLANK(W672), "", IF(W672&gt;X672, B672, C672))</f>
        <v/>
      </c>
    </row>
    <row r="673" spans="1:25" x14ac:dyDescent="0.45">
      <c r="A673" s="78">
        <f>Schedule!A690</f>
        <v>0</v>
      </c>
      <c r="B673" s="78" t="str">
        <f>IF(ISBLANK(Schedule!C690), "", Schedule!C690)</f>
        <v/>
      </c>
      <c r="C673" s="78" t="str">
        <f>IF(ISBLANK(Schedule!D690), "", Schedule!D690)</f>
        <v/>
      </c>
      <c r="D673" s="80"/>
      <c r="E673" s="79" t="str">
        <f>_xlfn.IFNA(IF(ISBLANK(B673),"",VLOOKUP(B673,Elo!$A$2:$C$1048576,MATCH("Current Elo",Elo!$A$1:$D$1,0),FALSE)), "")</f>
        <v/>
      </c>
      <c r="F673" s="79" t="str">
        <f>_xlfn.IFNA(IFERROR(IF(ISBLANK(C673),"",VLOOKUP(C673,Elo!$A$2:$C$1048576,MATCH("Current Elo",Elo!$A$1:$D$1,0),FALSE)), ""), "")</f>
        <v/>
      </c>
      <c r="G673" s="79" t="str">
        <f>_xlfn.IFNA(IF(ISBLANK(B673),"",IF(VLOOKUP(Games!B673,Schedule!$C$2:$G$1048576,MATCH("neutral_site",Schedule!$C$1:$G$1,0),FALSE),0,50)),"")</f>
        <v/>
      </c>
      <c r="H673" s="82"/>
      <c r="I673" s="82"/>
      <c r="J673" s="77">
        <f>_xlfn.IFNA(IF(ISBLANK(B673), "",ROUND(Calc!O690, 1)), "")</f>
        <v>0</v>
      </c>
      <c r="K673" s="77" t="str">
        <f t="shared" si="82"/>
        <v/>
      </c>
      <c r="L673" s="3" t="e">
        <f t="shared" si="80"/>
        <v>#VALUE!</v>
      </c>
      <c r="M673" s="3" t="e">
        <f t="shared" si="81"/>
        <v>#VALUE!</v>
      </c>
      <c r="N673" s="3" t="str">
        <f t="shared" si="83"/>
        <v/>
      </c>
      <c r="O673" s="3" t="str">
        <f t="shared" si="84"/>
        <v/>
      </c>
      <c r="P673" s="2" t="str">
        <f t="shared" si="85"/>
        <v/>
      </c>
      <c r="Q673" s="2" t="str">
        <f t="shared" si="86"/>
        <v/>
      </c>
      <c r="U673" s="1"/>
      <c r="V673" s="4" t="str">
        <f t="shared" si="87"/>
        <v/>
      </c>
      <c r="Y673" s="117" t="str">
        <f>IF(ISBLANK(W673), "", IF(W673&gt;X673, B673, C673))</f>
        <v/>
      </c>
    </row>
    <row r="674" spans="1:25" x14ac:dyDescent="0.45">
      <c r="A674" s="78">
        <f>Schedule!A691</f>
        <v>0</v>
      </c>
      <c r="B674" s="78" t="str">
        <f>IF(ISBLANK(Schedule!C691), "", Schedule!C691)</f>
        <v/>
      </c>
      <c r="C674" s="78" t="str">
        <f>IF(ISBLANK(Schedule!D691), "", Schedule!D691)</f>
        <v/>
      </c>
      <c r="D674" s="80"/>
      <c r="E674" s="79" t="str">
        <f>_xlfn.IFNA(IF(ISBLANK(B674),"",VLOOKUP(B674,Elo!$A$2:$C$1048576,MATCH("Current Elo",Elo!$A$1:$D$1,0),FALSE)), "")</f>
        <v/>
      </c>
      <c r="F674" s="79" t="str">
        <f>_xlfn.IFNA(IFERROR(IF(ISBLANK(C674),"",VLOOKUP(C674,Elo!$A$2:$C$1048576,MATCH("Current Elo",Elo!$A$1:$D$1,0),FALSE)), ""), "")</f>
        <v/>
      </c>
      <c r="G674" s="79" t="str">
        <f>_xlfn.IFNA(IF(ISBLANK(B674),"",IF(VLOOKUP(Games!B674,Schedule!$C$2:$G$1048576,MATCH("neutral_site",Schedule!$C$1:$G$1,0),FALSE),0,50)),"")</f>
        <v/>
      </c>
      <c r="H674" s="82"/>
      <c r="I674" s="82"/>
      <c r="J674" s="77">
        <f>_xlfn.IFNA(IF(ISBLANK(B674), "",ROUND(Calc!O691, 1)), "")</f>
        <v>0</v>
      </c>
      <c r="K674" s="77" t="str">
        <f t="shared" si="82"/>
        <v/>
      </c>
      <c r="L674" s="3" t="e">
        <f t="shared" si="80"/>
        <v>#VALUE!</v>
      </c>
      <c r="M674" s="3" t="e">
        <f t="shared" si="81"/>
        <v>#VALUE!</v>
      </c>
      <c r="N674" s="3" t="str">
        <f t="shared" si="83"/>
        <v/>
      </c>
      <c r="O674" s="3" t="str">
        <f t="shared" si="84"/>
        <v/>
      </c>
      <c r="P674" s="2" t="str">
        <f t="shared" si="85"/>
        <v/>
      </c>
      <c r="Q674" s="2" t="str">
        <f t="shared" si="86"/>
        <v/>
      </c>
      <c r="U674" s="1"/>
      <c r="V674" s="4" t="str">
        <f t="shared" si="87"/>
        <v/>
      </c>
      <c r="Y674" s="117" t="str">
        <f>IF(ISBLANK(W674), "", IF(W674&gt;X674, B674, C674))</f>
        <v/>
      </c>
    </row>
    <row r="675" spans="1:25" x14ac:dyDescent="0.45">
      <c r="A675" s="78">
        <f>Schedule!A692</f>
        <v>0</v>
      </c>
      <c r="B675" s="78" t="str">
        <f>IF(ISBLANK(Schedule!C692), "", Schedule!C692)</f>
        <v/>
      </c>
      <c r="C675" s="78" t="str">
        <f>IF(ISBLANK(Schedule!D692), "", Schedule!D692)</f>
        <v/>
      </c>
      <c r="D675" s="80"/>
      <c r="E675" s="79" t="str">
        <f>_xlfn.IFNA(IF(ISBLANK(B675),"",VLOOKUP(B675,Elo!$A$2:$C$1048576,MATCH("Current Elo",Elo!$A$1:$D$1,0),FALSE)), "")</f>
        <v/>
      </c>
      <c r="F675" s="79" t="str">
        <f>_xlfn.IFNA(IFERROR(IF(ISBLANK(C675),"",VLOOKUP(C675,Elo!$A$2:$C$1048576,MATCH("Current Elo",Elo!$A$1:$D$1,0),FALSE)), ""), "")</f>
        <v/>
      </c>
      <c r="G675" s="79" t="str">
        <f>_xlfn.IFNA(IF(ISBLANK(B675),"",IF(VLOOKUP(Games!B675,Schedule!$C$2:$G$1048576,MATCH("neutral_site",Schedule!$C$1:$G$1,0),FALSE),0,50)),"")</f>
        <v/>
      </c>
      <c r="H675" s="82"/>
      <c r="I675" s="82"/>
      <c r="J675" s="77">
        <f>_xlfn.IFNA(IF(ISBLANK(B675), "",ROUND(Calc!O692, 1)), "")</f>
        <v>0</v>
      </c>
      <c r="K675" s="77" t="str">
        <f t="shared" si="82"/>
        <v/>
      </c>
      <c r="L675" s="3" t="e">
        <f t="shared" si="80"/>
        <v>#VALUE!</v>
      </c>
      <c r="M675" s="3" t="e">
        <f t="shared" si="81"/>
        <v>#VALUE!</v>
      </c>
      <c r="N675" s="3" t="str">
        <f t="shared" si="83"/>
        <v/>
      </c>
      <c r="O675" s="3" t="str">
        <f t="shared" si="84"/>
        <v/>
      </c>
      <c r="P675" s="2" t="str">
        <f t="shared" si="85"/>
        <v/>
      </c>
      <c r="Q675" s="2" t="str">
        <f t="shared" si="86"/>
        <v/>
      </c>
      <c r="U675" s="1"/>
      <c r="V675" s="4" t="str">
        <f t="shared" si="87"/>
        <v/>
      </c>
      <c r="Y675" s="117" t="str">
        <f>IF(ISBLANK(W675), "", IF(W675&gt;X675, B675, C675))</f>
        <v/>
      </c>
    </row>
    <row r="676" spans="1:25" x14ac:dyDescent="0.45">
      <c r="A676" s="78">
        <f>Schedule!A693</f>
        <v>0</v>
      </c>
      <c r="B676" s="78" t="str">
        <f>IF(ISBLANK(Schedule!C693), "", Schedule!C693)</f>
        <v/>
      </c>
      <c r="C676" s="78" t="str">
        <f>IF(ISBLANK(Schedule!D693), "", Schedule!D693)</f>
        <v/>
      </c>
      <c r="D676" s="80"/>
      <c r="E676" s="79" t="str">
        <f>_xlfn.IFNA(IF(ISBLANK(B676),"",VLOOKUP(B676,Elo!$A$2:$C$1048576,MATCH("Current Elo",Elo!$A$1:$D$1,0),FALSE)), "")</f>
        <v/>
      </c>
      <c r="F676" s="79" t="str">
        <f>_xlfn.IFNA(IFERROR(IF(ISBLANK(C676),"",VLOOKUP(C676,Elo!$A$2:$C$1048576,MATCH("Current Elo",Elo!$A$1:$D$1,0),FALSE)), ""), "")</f>
        <v/>
      </c>
      <c r="G676" s="79" t="str">
        <f>_xlfn.IFNA(IF(ISBLANK(B676),"",IF(VLOOKUP(Games!B676,Schedule!$C$2:$G$1048576,MATCH("neutral_site",Schedule!$C$1:$G$1,0),FALSE),0,50)),"")</f>
        <v/>
      </c>
      <c r="H676" s="82"/>
      <c r="I676" s="82"/>
      <c r="J676" s="77">
        <f>_xlfn.IFNA(IF(ISBLANK(B676), "",ROUND(Calc!O693, 1)), "")</f>
        <v>0</v>
      </c>
      <c r="K676" s="77" t="str">
        <f t="shared" si="82"/>
        <v/>
      </c>
      <c r="L676" s="3" t="e">
        <f t="shared" si="80"/>
        <v>#VALUE!</v>
      </c>
      <c r="M676" s="3" t="e">
        <f t="shared" si="81"/>
        <v>#VALUE!</v>
      </c>
      <c r="N676" s="3" t="str">
        <f t="shared" si="83"/>
        <v/>
      </c>
      <c r="O676" s="3" t="str">
        <f t="shared" si="84"/>
        <v/>
      </c>
      <c r="P676" s="2" t="str">
        <f t="shared" si="85"/>
        <v/>
      </c>
      <c r="Q676" s="2" t="str">
        <f t="shared" si="86"/>
        <v/>
      </c>
      <c r="U676" s="1"/>
      <c r="V676" s="4" t="str">
        <f t="shared" si="87"/>
        <v/>
      </c>
      <c r="Y676" s="117" t="str">
        <f>IF(ISBLANK(W676), "", IF(W676&gt;X676, B676, C676))</f>
        <v/>
      </c>
    </row>
    <row r="677" spans="1:25" x14ac:dyDescent="0.45">
      <c r="A677" s="78">
        <f>Schedule!A694</f>
        <v>0</v>
      </c>
      <c r="B677" s="78" t="str">
        <f>IF(ISBLANK(Schedule!C694), "", Schedule!C694)</f>
        <v/>
      </c>
      <c r="C677" s="78" t="str">
        <f>IF(ISBLANK(Schedule!D694), "", Schedule!D694)</f>
        <v/>
      </c>
      <c r="D677" s="80"/>
      <c r="E677" s="79" t="str">
        <f>_xlfn.IFNA(IF(ISBLANK(B677),"",VLOOKUP(B677,Elo!$A$2:$C$1048576,MATCH("Current Elo",Elo!$A$1:$D$1,0),FALSE)), "")</f>
        <v/>
      </c>
      <c r="F677" s="79" t="str">
        <f>_xlfn.IFNA(IFERROR(IF(ISBLANK(C677),"",VLOOKUP(C677,Elo!$A$2:$C$1048576,MATCH("Current Elo",Elo!$A$1:$D$1,0),FALSE)), ""), "")</f>
        <v/>
      </c>
      <c r="G677" s="79" t="str">
        <f>_xlfn.IFNA(IF(ISBLANK(B677),"",IF(VLOOKUP(Games!B677,Schedule!$C$2:$G$1048576,MATCH("neutral_site",Schedule!$C$1:$G$1,0),FALSE),0,50)),"")</f>
        <v/>
      </c>
      <c r="H677" s="82"/>
      <c r="I677" s="82"/>
      <c r="J677" s="77">
        <f>_xlfn.IFNA(IF(ISBLANK(B677), "",ROUND(Calc!O694, 1)), "")</f>
        <v>0</v>
      </c>
      <c r="K677" s="77" t="str">
        <f t="shared" si="82"/>
        <v/>
      </c>
      <c r="L677" s="3" t="e">
        <f t="shared" si="80"/>
        <v>#VALUE!</v>
      </c>
      <c r="M677" s="3" t="e">
        <f t="shared" si="81"/>
        <v>#VALUE!</v>
      </c>
      <c r="N677" s="3" t="str">
        <f t="shared" si="83"/>
        <v/>
      </c>
      <c r="O677" s="3" t="str">
        <f t="shared" si="84"/>
        <v/>
      </c>
      <c r="P677" s="2" t="str">
        <f t="shared" si="85"/>
        <v/>
      </c>
      <c r="Q677" s="2" t="str">
        <f t="shared" si="86"/>
        <v/>
      </c>
      <c r="U677" s="1"/>
      <c r="V677" s="4" t="str">
        <f t="shared" si="87"/>
        <v/>
      </c>
      <c r="Y677" s="117" t="str">
        <f>IF(ISBLANK(W677), "", IF(W677&gt;X677, B677, C677))</f>
        <v/>
      </c>
    </row>
    <row r="678" spans="1:25" x14ac:dyDescent="0.45">
      <c r="A678" s="78">
        <f>Schedule!A695</f>
        <v>0</v>
      </c>
      <c r="B678" s="78" t="str">
        <f>IF(ISBLANK(Schedule!C695), "", Schedule!C695)</f>
        <v/>
      </c>
      <c r="C678" s="78" t="str">
        <f>IF(ISBLANK(Schedule!D695), "", Schedule!D695)</f>
        <v/>
      </c>
      <c r="D678" s="80"/>
      <c r="E678" s="79" t="str">
        <f>_xlfn.IFNA(IF(ISBLANK(B678),"",VLOOKUP(B678,Elo!$A$2:$C$1048576,MATCH("Current Elo",Elo!$A$1:$D$1,0),FALSE)), "")</f>
        <v/>
      </c>
      <c r="F678" s="79" t="str">
        <f>_xlfn.IFNA(IFERROR(IF(ISBLANK(C678),"",VLOOKUP(C678,Elo!$A$2:$C$1048576,MATCH("Current Elo",Elo!$A$1:$D$1,0),FALSE)), ""), "")</f>
        <v/>
      </c>
      <c r="G678" s="79" t="str">
        <f>_xlfn.IFNA(IF(ISBLANK(B678),"",IF(VLOOKUP(Games!B678,Schedule!$C$2:$G$1048576,MATCH("neutral_site",Schedule!$C$1:$G$1,0),FALSE),0,50)),"")</f>
        <v/>
      </c>
      <c r="H678" s="82"/>
      <c r="I678" s="82"/>
      <c r="J678" s="77">
        <f>_xlfn.IFNA(IF(ISBLANK(B678), "",ROUND(Calc!O695, 1)), "")</f>
        <v>0</v>
      </c>
      <c r="K678" s="77" t="str">
        <f t="shared" si="82"/>
        <v/>
      </c>
      <c r="L678" s="3" t="e">
        <f t="shared" si="80"/>
        <v>#VALUE!</v>
      </c>
      <c r="M678" s="3" t="e">
        <f t="shared" si="81"/>
        <v>#VALUE!</v>
      </c>
      <c r="N678" s="3" t="str">
        <f t="shared" si="83"/>
        <v/>
      </c>
      <c r="O678" s="3" t="str">
        <f t="shared" si="84"/>
        <v/>
      </c>
      <c r="P678" s="2" t="str">
        <f t="shared" si="85"/>
        <v/>
      </c>
      <c r="Q678" s="2" t="str">
        <f t="shared" si="86"/>
        <v/>
      </c>
      <c r="U678" s="1"/>
      <c r="V678" s="4" t="str">
        <f t="shared" si="87"/>
        <v/>
      </c>
      <c r="Y678" s="117" t="str">
        <f>IF(ISBLANK(W678), "", IF(W678&gt;X678, B678, C678))</f>
        <v/>
      </c>
    </row>
    <row r="679" spans="1:25" x14ac:dyDescent="0.45">
      <c r="A679" s="78">
        <f>Schedule!A696</f>
        <v>0</v>
      </c>
      <c r="B679" s="78" t="str">
        <f>IF(ISBLANK(Schedule!C696), "", Schedule!C696)</f>
        <v/>
      </c>
      <c r="C679" s="78" t="str">
        <f>IF(ISBLANK(Schedule!D696), "", Schedule!D696)</f>
        <v/>
      </c>
      <c r="D679" s="80"/>
      <c r="E679" s="79" t="str">
        <f>_xlfn.IFNA(IF(ISBLANK(B679),"",VLOOKUP(B679,Elo!$A$2:$C$1048576,MATCH("Current Elo",Elo!$A$1:$D$1,0),FALSE)), "")</f>
        <v/>
      </c>
      <c r="F679" s="79" t="str">
        <f>_xlfn.IFNA(IFERROR(IF(ISBLANK(C679),"",VLOOKUP(C679,Elo!$A$2:$C$1048576,MATCH("Current Elo",Elo!$A$1:$D$1,0),FALSE)), ""), "")</f>
        <v/>
      </c>
      <c r="G679" s="79" t="str">
        <f>_xlfn.IFNA(IF(ISBLANK(B679),"",IF(VLOOKUP(Games!B679,Schedule!$C$2:$G$1048576,MATCH("neutral_site",Schedule!$C$1:$G$1,0),FALSE),0,50)),"")</f>
        <v/>
      </c>
      <c r="H679" s="82"/>
      <c r="I679" s="82"/>
      <c r="J679" s="77">
        <f>_xlfn.IFNA(IF(ISBLANK(B679), "",ROUND(Calc!O696, 1)), "")</f>
        <v>0</v>
      </c>
      <c r="K679" s="77" t="str">
        <f t="shared" si="82"/>
        <v/>
      </c>
      <c r="L679" s="3" t="e">
        <f t="shared" si="80"/>
        <v>#VALUE!</v>
      </c>
      <c r="M679" s="3" t="e">
        <f t="shared" si="81"/>
        <v>#VALUE!</v>
      </c>
      <c r="N679" s="3" t="str">
        <f t="shared" si="83"/>
        <v/>
      </c>
      <c r="O679" s="3" t="str">
        <f t="shared" si="84"/>
        <v/>
      </c>
      <c r="P679" s="2" t="str">
        <f t="shared" si="85"/>
        <v/>
      </c>
      <c r="Q679" s="2" t="str">
        <f t="shared" si="86"/>
        <v/>
      </c>
      <c r="U679" s="1"/>
      <c r="V679" s="4" t="str">
        <f t="shared" si="87"/>
        <v/>
      </c>
      <c r="Y679" s="117" t="str">
        <f>IF(ISBLANK(W679), "", IF(W679&gt;X679, B679, C679))</f>
        <v/>
      </c>
    </row>
    <row r="680" spans="1:25" x14ac:dyDescent="0.45">
      <c r="A680" s="78">
        <f>Schedule!A697</f>
        <v>0</v>
      </c>
      <c r="B680" s="78" t="str">
        <f>IF(ISBLANK(Schedule!C697), "", Schedule!C697)</f>
        <v/>
      </c>
      <c r="C680" s="78" t="str">
        <f>IF(ISBLANK(Schedule!D697), "", Schedule!D697)</f>
        <v/>
      </c>
      <c r="D680" s="80"/>
      <c r="E680" s="79" t="str">
        <f>_xlfn.IFNA(IF(ISBLANK(B680),"",VLOOKUP(B680,Elo!$A$2:$C$1048576,MATCH("Current Elo",Elo!$A$1:$D$1,0),FALSE)), "")</f>
        <v/>
      </c>
      <c r="F680" s="79" t="str">
        <f>_xlfn.IFNA(IFERROR(IF(ISBLANK(C680),"",VLOOKUP(C680,Elo!$A$2:$C$1048576,MATCH("Current Elo",Elo!$A$1:$D$1,0),FALSE)), ""), "")</f>
        <v/>
      </c>
      <c r="G680" s="79" t="str">
        <f>_xlfn.IFNA(IF(ISBLANK(B680),"",IF(VLOOKUP(Games!B680,Schedule!$C$2:$G$1048576,MATCH("neutral_site",Schedule!$C$1:$G$1,0),FALSE),0,50)),"")</f>
        <v/>
      </c>
      <c r="H680" s="82"/>
      <c r="I680" s="82"/>
      <c r="J680" s="77">
        <f>_xlfn.IFNA(IF(ISBLANK(B680), "",ROUND(Calc!O697, 1)), "")</f>
        <v>0</v>
      </c>
      <c r="K680" s="77" t="str">
        <f t="shared" si="82"/>
        <v/>
      </c>
      <c r="L680" s="3" t="e">
        <f t="shared" si="80"/>
        <v>#VALUE!</v>
      </c>
      <c r="M680" s="3" t="e">
        <f t="shared" si="81"/>
        <v>#VALUE!</v>
      </c>
      <c r="N680" s="3" t="str">
        <f t="shared" si="83"/>
        <v/>
      </c>
      <c r="O680" s="3" t="str">
        <f t="shared" si="84"/>
        <v/>
      </c>
      <c r="P680" s="2" t="str">
        <f t="shared" si="85"/>
        <v/>
      </c>
      <c r="Q680" s="2" t="str">
        <f t="shared" si="86"/>
        <v/>
      </c>
      <c r="U680" s="1"/>
      <c r="V680" s="4" t="str">
        <f t="shared" si="87"/>
        <v/>
      </c>
      <c r="Y680" s="117" t="str">
        <f>IF(ISBLANK(W680), "", IF(W680&gt;X680, B680, C680))</f>
        <v/>
      </c>
    </row>
    <row r="681" spans="1:25" x14ac:dyDescent="0.45">
      <c r="A681" s="78">
        <f>Schedule!A698</f>
        <v>0</v>
      </c>
      <c r="B681" s="78" t="str">
        <f>IF(ISBLANK(Schedule!C698), "", Schedule!C698)</f>
        <v/>
      </c>
      <c r="C681" s="78" t="str">
        <f>IF(ISBLANK(Schedule!D698), "", Schedule!D698)</f>
        <v/>
      </c>
      <c r="D681" s="80"/>
      <c r="E681" s="79" t="str">
        <f>_xlfn.IFNA(IF(ISBLANK(B681),"",VLOOKUP(B681,Elo!$A$2:$C$1048576,MATCH("Current Elo",Elo!$A$1:$D$1,0),FALSE)), "")</f>
        <v/>
      </c>
      <c r="F681" s="79" t="str">
        <f>_xlfn.IFNA(IFERROR(IF(ISBLANK(C681),"",VLOOKUP(C681,Elo!$A$2:$C$1048576,MATCH("Current Elo",Elo!$A$1:$D$1,0),FALSE)), ""), "")</f>
        <v/>
      </c>
      <c r="G681" s="79" t="str">
        <f>_xlfn.IFNA(IF(ISBLANK(B681),"",IF(VLOOKUP(Games!B681,Schedule!$C$2:$G$1048576,MATCH("neutral_site",Schedule!$C$1:$G$1,0),FALSE),0,50)),"")</f>
        <v/>
      </c>
      <c r="H681" s="82"/>
      <c r="I681" s="82"/>
      <c r="J681" s="77">
        <f>_xlfn.IFNA(IF(ISBLANK(B681), "",ROUND(Calc!O698, 1)), "")</f>
        <v>0</v>
      </c>
      <c r="K681" s="77" t="str">
        <f t="shared" si="82"/>
        <v/>
      </c>
      <c r="L681" s="3" t="e">
        <f t="shared" si="80"/>
        <v>#VALUE!</v>
      </c>
      <c r="M681" s="3" t="e">
        <f t="shared" si="81"/>
        <v>#VALUE!</v>
      </c>
      <c r="N681" s="3" t="str">
        <f t="shared" si="83"/>
        <v/>
      </c>
      <c r="O681" s="3" t="str">
        <f t="shared" si="84"/>
        <v/>
      </c>
      <c r="P681" s="2" t="str">
        <f t="shared" si="85"/>
        <v/>
      </c>
      <c r="Q681" s="2" t="str">
        <f t="shared" si="86"/>
        <v/>
      </c>
      <c r="U681" s="1"/>
      <c r="V681" s="4" t="str">
        <f t="shared" si="87"/>
        <v/>
      </c>
      <c r="Y681" s="117" t="str">
        <f>IF(ISBLANK(W681), "", IF(W681&gt;X681, B681, C681))</f>
        <v/>
      </c>
    </row>
    <row r="682" spans="1:25" x14ac:dyDescent="0.45">
      <c r="A682" s="78">
        <f>Schedule!A699</f>
        <v>0</v>
      </c>
      <c r="B682" s="78" t="str">
        <f>IF(ISBLANK(Schedule!C699), "", Schedule!C699)</f>
        <v/>
      </c>
      <c r="C682" s="78" t="str">
        <f>IF(ISBLANK(Schedule!D699), "", Schedule!D699)</f>
        <v/>
      </c>
      <c r="D682" s="80"/>
      <c r="E682" s="79" t="str">
        <f>_xlfn.IFNA(IF(ISBLANK(B682),"",VLOOKUP(B682,Elo!$A$2:$C$1048576,MATCH("Current Elo",Elo!$A$1:$D$1,0),FALSE)), "")</f>
        <v/>
      </c>
      <c r="F682" s="79" t="str">
        <f>_xlfn.IFNA(IFERROR(IF(ISBLANK(C682),"",VLOOKUP(C682,Elo!$A$2:$C$1048576,MATCH("Current Elo",Elo!$A$1:$D$1,0),FALSE)), ""), "")</f>
        <v/>
      </c>
      <c r="G682" s="79" t="str">
        <f>_xlfn.IFNA(IF(ISBLANK(B682),"",IF(VLOOKUP(Games!B682,Schedule!$C$2:$G$1048576,MATCH("neutral_site",Schedule!$C$1:$G$1,0),FALSE),0,50)),"")</f>
        <v/>
      </c>
      <c r="H682" s="82"/>
      <c r="I682" s="82"/>
      <c r="J682" s="77">
        <f>_xlfn.IFNA(IF(ISBLANK(B682), "",ROUND(Calc!O699, 1)), "")</f>
        <v>0</v>
      </c>
      <c r="K682" s="77" t="str">
        <f t="shared" si="82"/>
        <v/>
      </c>
      <c r="L682" s="3" t="e">
        <f t="shared" si="80"/>
        <v>#VALUE!</v>
      </c>
      <c r="M682" s="3" t="e">
        <f t="shared" si="81"/>
        <v>#VALUE!</v>
      </c>
      <c r="N682" s="3" t="str">
        <f t="shared" si="83"/>
        <v/>
      </c>
      <c r="O682" s="3" t="str">
        <f t="shared" si="84"/>
        <v/>
      </c>
      <c r="P682" s="2" t="str">
        <f t="shared" si="85"/>
        <v/>
      </c>
      <c r="Q682" s="2" t="str">
        <f t="shared" si="86"/>
        <v/>
      </c>
      <c r="U682" s="1"/>
      <c r="V682" s="4" t="str">
        <f t="shared" si="87"/>
        <v/>
      </c>
      <c r="Y682" s="117" t="str">
        <f>IF(ISBLANK(W682), "", IF(W682&gt;X682, B682, C682))</f>
        <v/>
      </c>
    </row>
    <row r="683" spans="1:25" x14ac:dyDescent="0.45">
      <c r="A683" s="78">
        <f>Schedule!A700</f>
        <v>0</v>
      </c>
      <c r="B683" s="78" t="str">
        <f>IF(ISBLANK(Schedule!C700), "", Schedule!C700)</f>
        <v/>
      </c>
      <c r="C683" s="78" t="str">
        <f>IF(ISBLANK(Schedule!D700), "", Schedule!D700)</f>
        <v/>
      </c>
      <c r="D683" s="80"/>
      <c r="E683" s="79" t="str">
        <f>_xlfn.IFNA(IF(ISBLANK(B683),"",VLOOKUP(B683,Elo!$A$2:$C$1048576,MATCH("Current Elo",Elo!$A$1:$D$1,0),FALSE)), "")</f>
        <v/>
      </c>
      <c r="F683" s="79" t="str">
        <f>_xlfn.IFNA(IFERROR(IF(ISBLANK(C683),"",VLOOKUP(C683,Elo!$A$2:$C$1048576,MATCH("Current Elo",Elo!$A$1:$D$1,0),FALSE)), ""), "")</f>
        <v/>
      </c>
      <c r="G683" s="79" t="str">
        <f>_xlfn.IFNA(IF(ISBLANK(B683),"",IF(VLOOKUP(Games!B683,Schedule!$C$2:$G$1048576,MATCH("neutral_site",Schedule!$C$1:$G$1,0),FALSE),0,50)),"")</f>
        <v/>
      </c>
      <c r="H683" s="82"/>
      <c r="I683" s="82"/>
      <c r="J683" s="77">
        <f>_xlfn.IFNA(IF(ISBLANK(B683), "",ROUND(Calc!O700, 1)), "")</f>
        <v>0</v>
      </c>
      <c r="K683" s="77" t="str">
        <f t="shared" si="82"/>
        <v/>
      </c>
      <c r="L683" s="3" t="e">
        <f t="shared" si="80"/>
        <v>#VALUE!</v>
      </c>
      <c r="M683" s="3" t="e">
        <f t="shared" si="81"/>
        <v>#VALUE!</v>
      </c>
      <c r="N683" s="3" t="str">
        <f t="shared" si="83"/>
        <v/>
      </c>
      <c r="O683" s="3" t="str">
        <f t="shared" si="84"/>
        <v/>
      </c>
      <c r="P683" s="2" t="str">
        <f t="shared" si="85"/>
        <v/>
      </c>
      <c r="Q683" s="2" t="str">
        <f t="shared" si="86"/>
        <v/>
      </c>
      <c r="U683" s="1"/>
      <c r="V683" s="4" t="str">
        <f t="shared" si="87"/>
        <v/>
      </c>
      <c r="Y683" s="117" t="str">
        <f>IF(ISBLANK(W683), "", IF(W683&gt;X683, B683, C683))</f>
        <v/>
      </c>
    </row>
    <row r="684" spans="1:25" x14ac:dyDescent="0.45">
      <c r="A684" s="78">
        <f>Schedule!A701</f>
        <v>0</v>
      </c>
      <c r="B684" s="78" t="str">
        <f>IF(ISBLANK(Schedule!C701), "", Schedule!C701)</f>
        <v/>
      </c>
      <c r="C684" s="78" t="str">
        <f>IF(ISBLANK(Schedule!D701), "", Schedule!D701)</f>
        <v/>
      </c>
      <c r="D684" s="80"/>
      <c r="E684" s="79" t="str">
        <f>_xlfn.IFNA(IF(ISBLANK(B684),"",VLOOKUP(B684,Elo!$A$2:$C$1048576,MATCH("Current Elo",Elo!$A$1:$D$1,0),FALSE)), "")</f>
        <v/>
      </c>
      <c r="F684" s="79" t="str">
        <f>_xlfn.IFNA(IFERROR(IF(ISBLANK(C684),"",VLOOKUP(C684,Elo!$A$2:$C$1048576,MATCH("Current Elo",Elo!$A$1:$D$1,0),FALSE)), ""), "")</f>
        <v/>
      </c>
      <c r="G684" s="79" t="str">
        <f>_xlfn.IFNA(IF(ISBLANK(B684),"",IF(VLOOKUP(Games!B684,Schedule!$C$2:$G$1048576,MATCH("neutral_site",Schedule!$C$1:$G$1,0),FALSE),0,50)),"")</f>
        <v/>
      </c>
      <c r="H684" s="82"/>
      <c r="I684" s="82"/>
      <c r="J684" s="77">
        <f>_xlfn.IFNA(IF(ISBLANK(B684), "",ROUND(Calc!O701, 1)), "")</f>
        <v>0</v>
      </c>
      <c r="K684" s="77" t="str">
        <f t="shared" si="82"/>
        <v/>
      </c>
      <c r="L684" s="3" t="e">
        <f t="shared" si="80"/>
        <v>#VALUE!</v>
      </c>
      <c r="M684" s="3" t="e">
        <f t="shared" si="81"/>
        <v>#VALUE!</v>
      </c>
      <c r="N684" s="3" t="str">
        <f t="shared" si="83"/>
        <v/>
      </c>
      <c r="O684" s="3" t="str">
        <f t="shared" si="84"/>
        <v/>
      </c>
      <c r="P684" s="2" t="str">
        <f t="shared" si="85"/>
        <v/>
      </c>
      <c r="Q684" s="2" t="str">
        <f t="shared" si="86"/>
        <v/>
      </c>
      <c r="U684" s="1"/>
      <c r="V684" s="4" t="str">
        <f t="shared" si="87"/>
        <v/>
      </c>
      <c r="Y684" s="117" t="str">
        <f>IF(ISBLANK(W684), "", IF(W684&gt;X684, B684, C684))</f>
        <v/>
      </c>
    </row>
    <row r="685" spans="1:25" x14ac:dyDescent="0.45">
      <c r="A685" s="78">
        <f>Schedule!A702</f>
        <v>0</v>
      </c>
      <c r="B685" s="78" t="str">
        <f>IF(ISBLANK(Schedule!C702), "", Schedule!C702)</f>
        <v/>
      </c>
      <c r="C685" s="78" t="str">
        <f>IF(ISBLANK(Schedule!D702), "", Schedule!D702)</f>
        <v/>
      </c>
      <c r="D685" s="80"/>
      <c r="E685" s="79" t="str">
        <f>_xlfn.IFNA(IF(ISBLANK(B685),"",VLOOKUP(B685,Elo!$A$2:$C$1048576,MATCH("Current Elo",Elo!$A$1:$D$1,0),FALSE)), "")</f>
        <v/>
      </c>
      <c r="F685" s="79" t="str">
        <f>_xlfn.IFNA(IFERROR(IF(ISBLANK(C685),"",VLOOKUP(C685,Elo!$A$2:$C$1048576,MATCH("Current Elo",Elo!$A$1:$D$1,0),FALSE)), ""), "")</f>
        <v/>
      </c>
      <c r="G685" s="79" t="str">
        <f>_xlfn.IFNA(IF(ISBLANK(B685),"",IF(VLOOKUP(Games!B685,Schedule!$C$2:$G$1048576,MATCH("neutral_site",Schedule!$C$1:$G$1,0),FALSE),0,50)),"")</f>
        <v/>
      </c>
      <c r="H685" s="82"/>
      <c r="I685" s="82"/>
      <c r="J685" s="77">
        <f>_xlfn.IFNA(IF(ISBLANK(B685), "",ROUND(Calc!O702, 1)), "")</f>
        <v>0</v>
      </c>
      <c r="K685" s="77" t="str">
        <f t="shared" si="82"/>
        <v/>
      </c>
      <c r="L685" s="3" t="e">
        <f t="shared" si="80"/>
        <v>#VALUE!</v>
      </c>
      <c r="M685" s="3" t="e">
        <f t="shared" si="81"/>
        <v>#VALUE!</v>
      </c>
      <c r="N685" s="3" t="str">
        <f t="shared" si="83"/>
        <v/>
      </c>
      <c r="O685" s="3" t="str">
        <f t="shared" si="84"/>
        <v/>
      </c>
      <c r="P685" s="2" t="str">
        <f t="shared" si="85"/>
        <v/>
      </c>
      <c r="Q685" s="2" t="str">
        <f t="shared" si="86"/>
        <v/>
      </c>
      <c r="U685" s="1"/>
      <c r="V685" s="4" t="str">
        <f t="shared" si="87"/>
        <v/>
      </c>
      <c r="Y685" s="117" t="str">
        <f>IF(ISBLANK(W685), "", IF(W685&gt;X685, B685, C685))</f>
        <v/>
      </c>
    </row>
    <row r="686" spans="1:25" x14ac:dyDescent="0.45">
      <c r="A686" s="78">
        <f>Schedule!A703</f>
        <v>0</v>
      </c>
      <c r="B686" s="78" t="str">
        <f>IF(ISBLANK(Schedule!C703), "", Schedule!C703)</f>
        <v/>
      </c>
      <c r="C686" s="78" t="str">
        <f>IF(ISBLANK(Schedule!D703), "", Schedule!D703)</f>
        <v/>
      </c>
      <c r="D686" s="80"/>
      <c r="E686" s="79" t="str">
        <f>_xlfn.IFNA(IF(ISBLANK(B686),"",VLOOKUP(B686,Elo!$A$2:$C$1048576,MATCH("Current Elo",Elo!$A$1:$D$1,0),FALSE)), "")</f>
        <v/>
      </c>
      <c r="F686" s="79" t="str">
        <f>_xlfn.IFNA(IFERROR(IF(ISBLANK(C686),"",VLOOKUP(C686,Elo!$A$2:$C$1048576,MATCH("Current Elo",Elo!$A$1:$D$1,0),FALSE)), ""), "")</f>
        <v/>
      </c>
      <c r="G686" s="79" t="str">
        <f>_xlfn.IFNA(IF(ISBLANK(B686),"",IF(VLOOKUP(Games!B686,Schedule!$C$2:$G$1048576,MATCH("neutral_site",Schedule!$C$1:$G$1,0),FALSE),0,50)),"")</f>
        <v/>
      </c>
      <c r="H686" s="82"/>
      <c r="I686" s="82"/>
      <c r="J686" s="77">
        <f>_xlfn.IFNA(IF(ISBLANK(B686), "",ROUND(Calc!O703, 1)), "")</f>
        <v>0</v>
      </c>
      <c r="K686" s="77" t="str">
        <f t="shared" si="82"/>
        <v/>
      </c>
      <c r="L686" s="3" t="e">
        <f t="shared" si="80"/>
        <v>#VALUE!</v>
      </c>
      <c r="M686" s="3" t="e">
        <f t="shared" si="81"/>
        <v>#VALUE!</v>
      </c>
      <c r="N686" s="3" t="str">
        <f t="shared" si="83"/>
        <v/>
      </c>
      <c r="O686" s="3" t="str">
        <f t="shared" si="84"/>
        <v/>
      </c>
      <c r="P686" s="2" t="str">
        <f t="shared" si="85"/>
        <v/>
      </c>
      <c r="Q686" s="2" t="str">
        <f t="shared" si="86"/>
        <v/>
      </c>
      <c r="U686" s="1"/>
      <c r="V686" s="4" t="str">
        <f t="shared" si="87"/>
        <v/>
      </c>
      <c r="Y686" s="117" t="str">
        <f>IF(ISBLANK(W686), "", IF(W686&gt;X686, B686, C686))</f>
        <v/>
      </c>
    </row>
    <row r="687" spans="1:25" x14ac:dyDescent="0.45">
      <c r="A687" s="78">
        <f>Schedule!A704</f>
        <v>0</v>
      </c>
      <c r="B687" s="78" t="str">
        <f>IF(ISBLANK(Schedule!C704), "", Schedule!C704)</f>
        <v/>
      </c>
      <c r="C687" s="78" t="str">
        <f>IF(ISBLANK(Schedule!D704), "", Schedule!D704)</f>
        <v/>
      </c>
      <c r="D687" s="80"/>
      <c r="E687" s="79" t="str">
        <f>_xlfn.IFNA(IF(ISBLANK(B687),"",VLOOKUP(B687,Elo!$A$2:$C$1048576,MATCH("Current Elo",Elo!$A$1:$D$1,0),FALSE)), "")</f>
        <v/>
      </c>
      <c r="F687" s="79" t="str">
        <f>_xlfn.IFNA(IFERROR(IF(ISBLANK(C687),"",VLOOKUP(C687,Elo!$A$2:$C$1048576,MATCH("Current Elo",Elo!$A$1:$D$1,0),FALSE)), ""), "")</f>
        <v/>
      </c>
      <c r="G687" s="79" t="str">
        <f>_xlfn.IFNA(IF(ISBLANK(B687),"",IF(VLOOKUP(Games!B687,Schedule!$C$2:$G$1048576,MATCH("neutral_site",Schedule!$C$1:$G$1,0),FALSE),0,50)),"")</f>
        <v/>
      </c>
      <c r="H687" s="82"/>
      <c r="I687" s="82"/>
      <c r="J687" s="77">
        <f>_xlfn.IFNA(IF(ISBLANK(B687), "",ROUND(Calc!O704, 1)), "")</f>
        <v>0</v>
      </c>
      <c r="K687" s="77" t="str">
        <f t="shared" si="82"/>
        <v/>
      </c>
      <c r="L687" s="3" t="e">
        <f t="shared" si="80"/>
        <v>#VALUE!</v>
      </c>
      <c r="M687" s="3" t="e">
        <f t="shared" si="81"/>
        <v>#VALUE!</v>
      </c>
      <c r="N687" s="3" t="str">
        <f t="shared" si="83"/>
        <v/>
      </c>
      <c r="O687" s="3" t="str">
        <f t="shared" si="84"/>
        <v/>
      </c>
      <c r="P687" s="2" t="str">
        <f t="shared" si="85"/>
        <v/>
      </c>
      <c r="Q687" s="2" t="str">
        <f t="shared" si="86"/>
        <v/>
      </c>
      <c r="U687" s="1"/>
      <c r="V687" s="4" t="str">
        <f t="shared" si="87"/>
        <v/>
      </c>
      <c r="Y687" s="117" t="str">
        <f>IF(ISBLANK(W687), "", IF(W687&gt;X687, B687, C687))</f>
        <v/>
      </c>
    </row>
    <row r="688" spans="1:25" x14ac:dyDescent="0.45">
      <c r="A688" s="78">
        <f>Schedule!A705</f>
        <v>0</v>
      </c>
      <c r="B688" s="78" t="str">
        <f>IF(ISBLANK(Schedule!C705), "", Schedule!C705)</f>
        <v/>
      </c>
      <c r="C688" s="78" t="str">
        <f>IF(ISBLANK(Schedule!D705), "", Schedule!D705)</f>
        <v/>
      </c>
      <c r="D688" s="80"/>
      <c r="E688" s="79" t="str">
        <f>_xlfn.IFNA(IF(ISBLANK(B688),"",VLOOKUP(B688,Elo!$A$2:$C$1048576,MATCH("Current Elo",Elo!$A$1:$D$1,0),FALSE)), "")</f>
        <v/>
      </c>
      <c r="F688" s="79" t="str">
        <f>_xlfn.IFNA(IFERROR(IF(ISBLANK(C688),"",VLOOKUP(C688,Elo!$A$2:$C$1048576,MATCH("Current Elo",Elo!$A$1:$D$1,0),FALSE)), ""), "")</f>
        <v/>
      </c>
      <c r="G688" s="79" t="str">
        <f>_xlfn.IFNA(IF(ISBLANK(B688),"",IF(VLOOKUP(Games!B688,Schedule!$C$2:$G$1048576,MATCH("neutral_site",Schedule!$C$1:$G$1,0),FALSE),0,50)),"")</f>
        <v/>
      </c>
      <c r="H688" s="82"/>
      <c r="I688" s="82"/>
      <c r="J688" s="77">
        <f>_xlfn.IFNA(IF(ISBLANK(B688), "",ROUND(Calc!O705, 1)), "")</f>
        <v>0</v>
      </c>
      <c r="K688" s="77" t="str">
        <f t="shared" si="82"/>
        <v/>
      </c>
      <c r="L688" s="3" t="e">
        <f t="shared" si="80"/>
        <v>#VALUE!</v>
      </c>
      <c r="M688" s="3" t="e">
        <f t="shared" si="81"/>
        <v>#VALUE!</v>
      </c>
      <c r="N688" s="3" t="str">
        <f t="shared" si="83"/>
        <v/>
      </c>
      <c r="O688" s="3" t="str">
        <f t="shared" si="84"/>
        <v/>
      </c>
      <c r="P688" s="2" t="str">
        <f t="shared" si="85"/>
        <v/>
      </c>
      <c r="Q688" s="2" t="str">
        <f t="shared" si="86"/>
        <v/>
      </c>
      <c r="U688" s="1"/>
      <c r="V688" s="4" t="str">
        <f t="shared" si="87"/>
        <v/>
      </c>
      <c r="Y688" s="117" t="str">
        <f>IF(ISBLANK(W688), "", IF(W688&gt;X688, B688, C688))</f>
        <v/>
      </c>
    </row>
    <row r="689" spans="1:25" x14ac:dyDescent="0.45">
      <c r="A689" s="78">
        <f>Schedule!A706</f>
        <v>0</v>
      </c>
      <c r="B689" s="78" t="str">
        <f>IF(ISBLANK(Schedule!C706), "", Schedule!C706)</f>
        <v/>
      </c>
      <c r="C689" s="78" t="str">
        <f>IF(ISBLANK(Schedule!D706), "", Schedule!D706)</f>
        <v/>
      </c>
      <c r="D689" s="80"/>
      <c r="E689" s="79" t="str">
        <f>_xlfn.IFNA(IF(ISBLANK(B689),"",VLOOKUP(B689,Elo!$A$2:$C$1048576,MATCH("Current Elo",Elo!$A$1:$D$1,0),FALSE)), "")</f>
        <v/>
      </c>
      <c r="F689" s="79" t="str">
        <f>_xlfn.IFNA(IFERROR(IF(ISBLANK(C689),"",VLOOKUP(C689,Elo!$A$2:$C$1048576,MATCH("Current Elo",Elo!$A$1:$D$1,0),FALSE)), ""), "")</f>
        <v/>
      </c>
      <c r="G689" s="79" t="str">
        <f>_xlfn.IFNA(IF(ISBLANK(B689),"",IF(VLOOKUP(Games!B689,Schedule!$C$2:$G$1048576,MATCH("neutral_site",Schedule!$C$1:$G$1,0),FALSE),0,50)),"")</f>
        <v/>
      </c>
      <c r="H689" s="82"/>
      <c r="I689" s="82"/>
      <c r="J689" s="77">
        <f>_xlfn.IFNA(IF(ISBLANK(B689), "",ROUND(Calc!O706, 1)), "")</f>
        <v>0</v>
      </c>
      <c r="K689" s="77" t="str">
        <f t="shared" si="82"/>
        <v/>
      </c>
      <c r="L689" s="3" t="e">
        <f t="shared" ref="L689:L738" si="88">IF(ISBLANK(B689), "",1/(1+10^((((F689+I689)-(E689+G689+H689))/400))))</f>
        <v>#VALUE!</v>
      </c>
      <c r="M689" s="3" t="e">
        <f t="shared" ref="M689:M738" si="89">IF(ISBLANK(C689), "", 1/(1+10^(((E689+G689+H689)-(F689+I689))/400)))</f>
        <v>#VALUE!</v>
      </c>
      <c r="N689" s="3" t="str">
        <f t="shared" si="83"/>
        <v/>
      </c>
      <c r="O689" s="3" t="str">
        <f t="shared" si="84"/>
        <v/>
      </c>
      <c r="P689" s="2" t="str">
        <f t="shared" si="85"/>
        <v/>
      </c>
      <c r="Q689" s="2" t="str">
        <f t="shared" si="86"/>
        <v/>
      </c>
      <c r="U689" s="1"/>
      <c r="V689" s="4" t="str">
        <f t="shared" si="87"/>
        <v/>
      </c>
      <c r="Y689" s="117" t="str">
        <f>IF(ISBLANK(W689), "", IF(W689&gt;X689, B689, C689))</f>
        <v/>
      </c>
    </row>
    <row r="690" spans="1:25" x14ac:dyDescent="0.45">
      <c r="A690" s="78">
        <f>Schedule!A707</f>
        <v>0</v>
      </c>
      <c r="B690" s="78" t="str">
        <f>IF(ISBLANK(Schedule!C707), "", Schedule!C707)</f>
        <v/>
      </c>
      <c r="C690" s="78" t="str">
        <f>IF(ISBLANK(Schedule!D707), "", Schedule!D707)</f>
        <v/>
      </c>
      <c r="D690" s="80"/>
      <c r="E690" s="79" t="str">
        <f>_xlfn.IFNA(IF(ISBLANK(B690),"",VLOOKUP(B690,Elo!$A$2:$C$1048576,MATCH("Current Elo",Elo!$A$1:$D$1,0),FALSE)), "")</f>
        <v/>
      </c>
      <c r="F690" s="79" t="str">
        <f>_xlfn.IFNA(IFERROR(IF(ISBLANK(C690),"",VLOOKUP(C690,Elo!$A$2:$C$1048576,MATCH("Current Elo",Elo!$A$1:$D$1,0),FALSE)), ""), "")</f>
        <v/>
      </c>
      <c r="G690" s="79" t="str">
        <f>_xlfn.IFNA(IF(ISBLANK(B690),"",IF(VLOOKUP(Games!B690,Schedule!$C$2:$G$1048576,MATCH("neutral_site",Schedule!$C$1:$G$1,0),FALSE),0,50)),"")</f>
        <v/>
      </c>
      <c r="H690" s="82"/>
      <c r="I690" s="82"/>
      <c r="J690" s="77">
        <f>_xlfn.IFNA(IF(ISBLANK(B690), "",ROUND(Calc!O707, 1)), "")</f>
        <v>0</v>
      </c>
      <c r="K690" s="77" t="str">
        <f t="shared" ref="K690:K738" si="90">IF(OR(ISBLANK(B690), N690=""), "",IF(J690&gt;0,C690,B690))</f>
        <v/>
      </c>
      <c r="L690" s="3" t="e">
        <f t="shared" si="88"/>
        <v>#VALUE!</v>
      </c>
      <c r="M690" s="3" t="e">
        <f t="shared" si="89"/>
        <v>#VALUE!</v>
      </c>
      <c r="N690" s="3" t="str">
        <f t="shared" ref="N690:N738" si="91">IFERROR(IF(ISBLANK(B690), "", IF(L690&gt;M690, B690, C690)), "")</f>
        <v/>
      </c>
      <c r="O690" s="3" t="str">
        <f t="shared" ref="O690:O738" si="92">IFERROR(IF(ISBLANK(B690), "", IF(L690&gt;M690, L690, M690)),"")</f>
        <v/>
      </c>
      <c r="P690" s="2" t="str">
        <f t="shared" ref="P690:P738" si="93">IF(OR(ISBLANK(B690), ISBLANK(D690)),"",IF(J690&lt;D690, "Y","N"))</f>
        <v/>
      </c>
      <c r="Q690" s="2" t="str">
        <f t="shared" ref="Q690:Q738" si="94">IF(OR(ISBLANK(B690),ISBLANK(D690)),"",IF(AND(D690&lt;0,K690&lt;&gt;B690),"Y",IF(AND(B690=K690,J690&lt;D690),"Y","N")))</f>
        <v/>
      </c>
      <c r="U690" s="1"/>
      <c r="V690" s="4" t="str">
        <f t="shared" ref="V690:V738" si="95">IF(ISBLANK(T690), "", D690)</f>
        <v/>
      </c>
      <c r="Y690" s="117" t="str">
        <f>IF(ISBLANK(W690), "", IF(W690&gt;X690, B690, C690))</f>
        <v/>
      </c>
    </row>
    <row r="691" spans="1:25" x14ac:dyDescent="0.45">
      <c r="A691" s="78">
        <f>Schedule!A708</f>
        <v>0</v>
      </c>
      <c r="B691" s="78" t="str">
        <f>IF(ISBLANK(Schedule!C708), "", Schedule!C708)</f>
        <v/>
      </c>
      <c r="C691" s="78" t="str">
        <f>IF(ISBLANK(Schedule!D708), "", Schedule!D708)</f>
        <v/>
      </c>
      <c r="D691" s="80"/>
      <c r="E691" s="79" t="str">
        <f>_xlfn.IFNA(IF(ISBLANK(B691),"",VLOOKUP(B691,Elo!$A$2:$C$1048576,MATCH("Current Elo",Elo!$A$1:$D$1,0),FALSE)), "")</f>
        <v/>
      </c>
      <c r="F691" s="79" t="str">
        <f>_xlfn.IFNA(IFERROR(IF(ISBLANK(C691),"",VLOOKUP(C691,Elo!$A$2:$C$1048576,MATCH("Current Elo",Elo!$A$1:$D$1,0),FALSE)), ""), "")</f>
        <v/>
      </c>
      <c r="G691" s="79" t="str">
        <f>_xlfn.IFNA(IF(ISBLANK(B691),"",IF(VLOOKUP(Games!B691,Schedule!$C$2:$G$1048576,MATCH("neutral_site",Schedule!$C$1:$G$1,0),FALSE),0,50)),"")</f>
        <v/>
      </c>
      <c r="H691" s="82"/>
      <c r="I691" s="82"/>
      <c r="J691" s="77">
        <f>_xlfn.IFNA(IF(ISBLANK(B691), "",ROUND(Calc!O708, 1)), "")</f>
        <v>0</v>
      </c>
      <c r="K691" s="77" t="str">
        <f t="shared" si="90"/>
        <v/>
      </c>
      <c r="L691" s="3" t="e">
        <f t="shared" si="88"/>
        <v>#VALUE!</v>
      </c>
      <c r="M691" s="3" t="e">
        <f t="shared" si="89"/>
        <v>#VALUE!</v>
      </c>
      <c r="N691" s="3" t="str">
        <f t="shared" si="91"/>
        <v/>
      </c>
      <c r="O691" s="3" t="str">
        <f t="shared" si="92"/>
        <v/>
      </c>
      <c r="P691" s="2" t="str">
        <f t="shared" si="93"/>
        <v/>
      </c>
      <c r="Q691" s="2" t="str">
        <f t="shared" si="94"/>
        <v/>
      </c>
      <c r="U691" s="1"/>
      <c r="V691" s="4" t="str">
        <f t="shared" si="95"/>
        <v/>
      </c>
      <c r="Y691" s="117" t="str">
        <f>IF(ISBLANK(W691), "", IF(W691&gt;X691, B691, C691))</f>
        <v/>
      </c>
    </row>
    <row r="692" spans="1:25" x14ac:dyDescent="0.45">
      <c r="A692" s="78">
        <f>Schedule!A709</f>
        <v>0</v>
      </c>
      <c r="B692" s="78" t="str">
        <f>IF(ISBLANK(Schedule!C709), "", Schedule!C709)</f>
        <v/>
      </c>
      <c r="C692" s="78" t="str">
        <f>IF(ISBLANK(Schedule!D709), "", Schedule!D709)</f>
        <v/>
      </c>
      <c r="D692" s="80"/>
      <c r="E692" s="79" t="str">
        <f>_xlfn.IFNA(IF(ISBLANK(B692),"",VLOOKUP(B692,Elo!$A$2:$C$1048576,MATCH("Current Elo",Elo!$A$1:$D$1,0),FALSE)), "")</f>
        <v/>
      </c>
      <c r="F692" s="79" t="str">
        <f>_xlfn.IFNA(IFERROR(IF(ISBLANK(C692),"",VLOOKUP(C692,Elo!$A$2:$C$1048576,MATCH("Current Elo",Elo!$A$1:$D$1,0),FALSE)), ""), "")</f>
        <v/>
      </c>
      <c r="G692" s="79" t="str">
        <f>_xlfn.IFNA(IF(ISBLANK(B692),"",IF(VLOOKUP(Games!B692,Schedule!$C$2:$G$1048576,MATCH("neutral_site",Schedule!$C$1:$G$1,0),FALSE),0,50)),"")</f>
        <v/>
      </c>
      <c r="H692" s="82"/>
      <c r="I692" s="82"/>
      <c r="J692" s="77">
        <f>_xlfn.IFNA(IF(ISBLANK(B692), "",ROUND(Calc!O709, 1)), "")</f>
        <v>0</v>
      </c>
      <c r="K692" s="77" t="str">
        <f t="shared" si="90"/>
        <v/>
      </c>
      <c r="L692" s="3" t="e">
        <f t="shared" si="88"/>
        <v>#VALUE!</v>
      </c>
      <c r="M692" s="3" t="e">
        <f t="shared" si="89"/>
        <v>#VALUE!</v>
      </c>
      <c r="N692" s="3" t="str">
        <f t="shared" si="91"/>
        <v/>
      </c>
      <c r="O692" s="3" t="str">
        <f t="shared" si="92"/>
        <v/>
      </c>
      <c r="P692" s="2" t="str">
        <f t="shared" si="93"/>
        <v/>
      </c>
      <c r="Q692" s="2" t="str">
        <f t="shared" si="94"/>
        <v/>
      </c>
      <c r="U692" s="1"/>
      <c r="V692" s="4" t="str">
        <f t="shared" si="95"/>
        <v/>
      </c>
      <c r="Y692" s="117" t="str">
        <f>IF(ISBLANK(W692), "", IF(W692&gt;X692, B692, C692))</f>
        <v/>
      </c>
    </row>
    <row r="693" spans="1:25" x14ac:dyDescent="0.45">
      <c r="A693" s="78">
        <f>Schedule!A710</f>
        <v>0</v>
      </c>
      <c r="B693" s="78" t="str">
        <f>IF(ISBLANK(Schedule!C710), "", Schedule!C710)</f>
        <v/>
      </c>
      <c r="C693" s="78" t="str">
        <f>IF(ISBLANK(Schedule!D710), "", Schedule!D710)</f>
        <v/>
      </c>
      <c r="D693" s="80"/>
      <c r="E693" s="79" t="str">
        <f>_xlfn.IFNA(IF(ISBLANK(B693),"",VLOOKUP(B693,Elo!$A$2:$C$1048576,MATCH("Current Elo",Elo!$A$1:$D$1,0),FALSE)), "")</f>
        <v/>
      </c>
      <c r="F693" s="79" t="str">
        <f>_xlfn.IFNA(IFERROR(IF(ISBLANK(C693),"",VLOOKUP(C693,Elo!$A$2:$C$1048576,MATCH("Current Elo",Elo!$A$1:$D$1,0),FALSE)), ""), "")</f>
        <v/>
      </c>
      <c r="G693" s="79" t="str">
        <f>_xlfn.IFNA(IF(ISBLANK(B693),"",IF(VLOOKUP(Games!B693,Schedule!$C$2:$G$1048576,MATCH("neutral_site",Schedule!$C$1:$G$1,0),FALSE),0,50)),"")</f>
        <v/>
      </c>
      <c r="H693" s="82"/>
      <c r="I693" s="82"/>
      <c r="J693" s="77">
        <f>_xlfn.IFNA(IF(ISBLANK(B693), "",ROUND(Calc!O710, 1)), "")</f>
        <v>0</v>
      </c>
      <c r="K693" s="77" t="str">
        <f t="shared" si="90"/>
        <v/>
      </c>
      <c r="L693" s="3" t="e">
        <f t="shared" si="88"/>
        <v>#VALUE!</v>
      </c>
      <c r="M693" s="3" t="e">
        <f t="shared" si="89"/>
        <v>#VALUE!</v>
      </c>
      <c r="N693" s="3" t="str">
        <f t="shared" si="91"/>
        <v/>
      </c>
      <c r="O693" s="3" t="str">
        <f t="shared" si="92"/>
        <v/>
      </c>
      <c r="P693" s="2" t="str">
        <f t="shared" si="93"/>
        <v/>
      </c>
      <c r="Q693" s="2" t="str">
        <f t="shared" si="94"/>
        <v/>
      </c>
      <c r="U693" s="1"/>
      <c r="V693" s="4" t="str">
        <f t="shared" si="95"/>
        <v/>
      </c>
      <c r="Y693" s="117" t="str">
        <f>IF(ISBLANK(W693), "", IF(W693&gt;X693, B693, C693))</f>
        <v/>
      </c>
    </row>
    <row r="694" spans="1:25" x14ac:dyDescent="0.45">
      <c r="A694" s="78">
        <f>Schedule!A711</f>
        <v>0</v>
      </c>
      <c r="B694" s="78" t="str">
        <f>IF(ISBLANK(Schedule!C711), "", Schedule!C711)</f>
        <v/>
      </c>
      <c r="C694" s="78" t="str">
        <f>IF(ISBLANK(Schedule!D711), "", Schedule!D711)</f>
        <v/>
      </c>
      <c r="D694" s="80"/>
      <c r="E694" s="79" t="str">
        <f>_xlfn.IFNA(IF(ISBLANK(B694),"",VLOOKUP(B694,Elo!$A$2:$C$1048576,MATCH("Current Elo",Elo!$A$1:$D$1,0),FALSE)), "")</f>
        <v/>
      </c>
      <c r="F694" s="79" t="str">
        <f>_xlfn.IFNA(IFERROR(IF(ISBLANK(C694),"",VLOOKUP(C694,Elo!$A$2:$C$1048576,MATCH("Current Elo",Elo!$A$1:$D$1,0),FALSE)), ""), "")</f>
        <v/>
      </c>
      <c r="G694" s="79" t="str">
        <f>_xlfn.IFNA(IF(ISBLANK(B694),"",IF(VLOOKUP(Games!B694,Schedule!$C$2:$G$1048576,MATCH("neutral_site",Schedule!$C$1:$G$1,0),FALSE),0,50)),"")</f>
        <v/>
      </c>
      <c r="H694" s="82"/>
      <c r="I694" s="82"/>
      <c r="J694" s="77">
        <f>_xlfn.IFNA(IF(ISBLANK(B694), "",ROUND(Calc!O711, 1)), "")</f>
        <v>0</v>
      </c>
      <c r="K694" s="77" t="str">
        <f t="shared" si="90"/>
        <v/>
      </c>
      <c r="L694" s="3" t="e">
        <f t="shared" si="88"/>
        <v>#VALUE!</v>
      </c>
      <c r="M694" s="3" t="e">
        <f t="shared" si="89"/>
        <v>#VALUE!</v>
      </c>
      <c r="N694" s="3" t="str">
        <f t="shared" si="91"/>
        <v/>
      </c>
      <c r="O694" s="3" t="str">
        <f t="shared" si="92"/>
        <v/>
      </c>
      <c r="P694" s="2" t="str">
        <f t="shared" si="93"/>
        <v/>
      </c>
      <c r="Q694" s="2" t="str">
        <f t="shared" si="94"/>
        <v/>
      </c>
      <c r="U694" s="1"/>
      <c r="V694" s="4" t="str">
        <f t="shared" si="95"/>
        <v/>
      </c>
      <c r="Y694" s="117" t="str">
        <f>IF(ISBLANK(W694), "", IF(W694&gt;X694, B694, C694))</f>
        <v/>
      </c>
    </row>
    <row r="695" spans="1:25" x14ac:dyDescent="0.45">
      <c r="A695" s="78">
        <f>Schedule!A712</f>
        <v>0</v>
      </c>
      <c r="B695" s="78" t="str">
        <f>IF(ISBLANK(Schedule!C712), "", Schedule!C712)</f>
        <v/>
      </c>
      <c r="C695" s="78" t="str">
        <f>IF(ISBLANK(Schedule!D712), "", Schedule!D712)</f>
        <v/>
      </c>
      <c r="D695" s="80"/>
      <c r="E695" s="79" t="str">
        <f>_xlfn.IFNA(IF(ISBLANK(B695),"",VLOOKUP(B695,Elo!$A$2:$C$1048576,MATCH("Current Elo",Elo!$A$1:$D$1,0),FALSE)), "")</f>
        <v/>
      </c>
      <c r="F695" s="79" t="str">
        <f>_xlfn.IFNA(IFERROR(IF(ISBLANK(C695),"",VLOOKUP(C695,Elo!$A$2:$C$1048576,MATCH("Current Elo",Elo!$A$1:$D$1,0),FALSE)), ""), "")</f>
        <v/>
      </c>
      <c r="G695" s="79" t="str">
        <f>_xlfn.IFNA(IF(ISBLANK(B695),"",IF(VLOOKUP(Games!B695,Schedule!$C$2:$G$1048576,MATCH("neutral_site",Schedule!$C$1:$G$1,0),FALSE),0,50)),"")</f>
        <v/>
      </c>
      <c r="H695" s="82"/>
      <c r="I695" s="82"/>
      <c r="J695" s="77">
        <f>_xlfn.IFNA(IF(ISBLANK(B695), "",ROUND(Calc!O712, 1)), "")</f>
        <v>0</v>
      </c>
      <c r="K695" s="77" t="str">
        <f t="shared" si="90"/>
        <v/>
      </c>
      <c r="L695" s="3" t="e">
        <f t="shared" si="88"/>
        <v>#VALUE!</v>
      </c>
      <c r="M695" s="3" t="e">
        <f t="shared" si="89"/>
        <v>#VALUE!</v>
      </c>
      <c r="N695" s="3" t="str">
        <f t="shared" si="91"/>
        <v/>
      </c>
      <c r="O695" s="3" t="str">
        <f t="shared" si="92"/>
        <v/>
      </c>
      <c r="P695" s="2" t="str">
        <f t="shared" si="93"/>
        <v/>
      </c>
      <c r="Q695" s="2" t="str">
        <f t="shared" si="94"/>
        <v/>
      </c>
      <c r="U695" s="1"/>
      <c r="V695" s="4" t="str">
        <f t="shared" si="95"/>
        <v/>
      </c>
      <c r="Y695" s="117" t="str">
        <f>IF(ISBLANK(W695), "", IF(W695&gt;X695, B695, C695))</f>
        <v/>
      </c>
    </row>
    <row r="696" spans="1:25" x14ac:dyDescent="0.45">
      <c r="A696" s="78">
        <f>Schedule!A713</f>
        <v>0</v>
      </c>
      <c r="B696" s="78" t="str">
        <f>IF(ISBLANK(Schedule!C713), "", Schedule!C713)</f>
        <v/>
      </c>
      <c r="C696" s="78" t="str">
        <f>IF(ISBLANK(Schedule!D713), "", Schedule!D713)</f>
        <v/>
      </c>
      <c r="D696" s="80"/>
      <c r="E696" s="79" t="str">
        <f>_xlfn.IFNA(IF(ISBLANK(B696),"",VLOOKUP(B696,Elo!$A$2:$C$1048576,MATCH("Current Elo",Elo!$A$1:$D$1,0),FALSE)), "")</f>
        <v/>
      </c>
      <c r="F696" s="79" t="str">
        <f>_xlfn.IFNA(IFERROR(IF(ISBLANK(C696),"",VLOOKUP(C696,Elo!$A$2:$C$1048576,MATCH("Current Elo",Elo!$A$1:$D$1,0),FALSE)), ""), "")</f>
        <v/>
      </c>
      <c r="G696" s="79" t="str">
        <f>_xlfn.IFNA(IF(ISBLANK(B696),"",IF(VLOOKUP(Games!B696,Schedule!$C$2:$G$1048576,MATCH("neutral_site",Schedule!$C$1:$G$1,0),FALSE),0,50)),"")</f>
        <v/>
      </c>
      <c r="H696" s="82"/>
      <c r="I696" s="82"/>
      <c r="J696" s="77">
        <f>_xlfn.IFNA(IF(ISBLANK(B696), "",ROUND(Calc!O713, 1)), "")</f>
        <v>0</v>
      </c>
      <c r="K696" s="77" t="str">
        <f t="shared" si="90"/>
        <v/>
      </c>
      <c r="L696" s="3" t="e">
        <f t="shared" si="88"/>
        <v>#VALUE!</v>
      </c>
      <c r="M696" s="3" t="e">
        <f t="shared" si="89"/>
        <v>#VALUE!</v>
      </c>
      <c r="N696" s="3" t="str">
        <f t="shared" si="91"/>
        <v/>
      </c>
      <c r="O696" s="3" t="str">
        <f t="shared" si="92"/>
        <v/>
      </c>
      <c r="P696" s="2" t="str">
        <f t="shared" si="93"/>
        <v/>
      </c>
      <c r="Q696" s="2" t="str">
        <f t="shared" si="94"/>
        <v/>
      </c>
      <c r="U696" s="1"/>
      <c r="V696" s="4" t="str">
        <f t="shared" si="95"/>
        <v/>
      </c>
      <c r="Y696" s="117" t="str">
        <f>IF(ISBLANK(W696), "", IF(W696&gt;X696, B696, C696))</f>
        <v/>
      </c>
    </row>
    <row r="697" spans="1:25" x14ac:dyDescent="0.45">
      <c r="A697" s="78">
        <f>Schedule!A714</f>
        <v>0</v>
      </c>
      <c r="B697" s="78" t="str">
        <f>IF(ISBLANK(Schedule!C714), "", Schedule!C714)</f>
        <v/>
      </c>
      <c r="C697" s="78" t="str">
        <f>IF(ISBLANK(Schedule!D714), "", Schedule!D714)</f>
        <v/>
      </c>
      <c r="D697" s="80"/>
      <c r="E697" s="79" t="str">
        <f>_xlfn.IFNA(IF(ISBLANK(B697),"",VLOOKUP(B697,Elo!$A$2:$C$1048576,MATCH("Current Elo",Elo!$A$1:$D$1,0),FALSE)), "")</f>
        <v/>
      </c>
      <c r="F697" s="79" t="str">
        <f>_xlfn.IFNA(IFERROR(IF(ISBLANK(C697),"",VLOOKUP(C697,Elo!$A$2:$C$1048576,MATCH("Current Elo",Elo!$A$1:$D$1,0),FALSE)), ""), "")</f>
        <v/>
      </c>
      <c r="G697" s="79" t="str">
        <f>_xlfn.IFNA(IF(ISBLANK(B697),"",IF(VLOOKUP(Games!B697,Schedule!$C$2:$G$1048576,MATCH("neutral_site",Schedule!$C$1:$G$1,0),FALSE),0,50)),"")</f>
        <v/>
      </c>
      <c r="H697" s="82"/>
      <c r="I697" s="82"/>
      <c r="J697" s="77">
        <f>_xlfn.IFNA(IF(ISBLANK(B697), "",ROUND(Calc!O714, 1)), "")</f>
        <v>0</v>
      </c>
      <c r="K697" s="77" t="str">
        <f t="shared" si="90"/>
        <v/>
      </c>
      <c r="L697" s="3" t="e">
        <f t="shared" si="88"/>
        <v>#VALUE!</v>
      </c>
      <c r="M697" s="3" t="e">
        <f t="shared" si="89"/>
        <v>#VALUE!</v>
      </c>
      <c r="N697" s="3" t="str">
        <f t="shared" si="91"/>
        <v/>
      </c>
      <c r="O697" s="3" t="str">
        <f t="shared" si="92"/>
        <v/>
      </c>
      <c r="P697" s="2" t="str">
        <f t="shared" si="93"/>
        <v/>
      </c>
      <c r="Q697" s="2" t="str">
        <f t="shared" si="94"/>
        <v/>
      </c>
      <c r="U697" s="1"/>
      <c r="V697" s="4" t="str">
        <f t="shared" si="95"/>
        <v/>
      </c>
      <c r="Y697" s="117" t="str">
        <f>IF(ISBLANK(W697), "", IF(W697&gt;X697, B697, C697))</f>
        <v/>
      </c>
    </row>
    <row r="698" spans="1:25" x14ac:dyDescent="0.45">
      <c r="A698" s="78">
        <f>Schedule!A715</f>
        <v>0</v>
      </c>
      <c r="B698" s="78" t="str">
        <f>IF(ISBLANK(Schedule!C715), "", Schedule!C715)</f>
        <v/>
      </c>
      <c r="C698" s="78" t="str">
        <f>IF(ISBLANK(Schedule!D715), "", Schedule!D715)</f>
        <v/>
      </c>
      <c r="D698" s="80"/>
      <c r="E698" s="79" t="str">
        <f>_xlfn.IFNA(IF(ISBLANK(B698),"",VLOOKUP(B698,Elo!$A$2:$C$1048576,MATCH("Current Elo",Elo!$A$1:$D$1,0),FALSE)), "")</f>
        <v/>
      </c>
      <c r="F698" s="79" t="str">
        <f>_xlfn.IFNA(IFERROR(IF(ISBLANK(C698),"",VLOOKUP(C698,Elo!$A$2:$C$1048576,MATCH("Current Elo",Elo!$A$1:$D$1,0),FALSE)), ""), "")</f>
        <v/>
      </c>
      <c r="G698" s="79" t="str">
        <f>_xlfn.IFNA(IF(ISBLANK(B698),"",IF(VLOOKUP(Games!B698,Schedule!$C$2:$G$1048576,MATCH("neutral_site",Schedule!$C$1:$G$1,0),FALSE),0,50)),"")</f>
        <v/>
      </c>
      <c r="H698" s="82"/>
      <c r="I698" s="82"/>
      <c r="J698" s="77">
        <f>_xlfn.IFNA(IF(ISBLANK(B698), "",ROUND(Calc!O715, 1)), "")</f>
        <v>0</v>
      </c>
      <c r="K698" s="77" t="str">
        <f t="shared" si="90"/>
        <v/>
      </c>
      <c r="L698" s="3" t="e">
        <f t="shared" si="88"/>
        <v>#VALUE!</v>
      </c>
      <c r="M698" s="3" t="e">
        <f t="shared" si="89"/>
        <v>#VALUE!</v>
      </c>
      <c r="N698" s="3" t="str">
        <f t="shared" si="91"/>
        <v/>
      </c>
      <c r="O698" s="3" t="str">
        <f t="shared" si="92"/>
        <v/>
      </c>
      <c r="P698" s="2" t="str">
        <f t="shared" si="93"/>
        <v/>
      </c>
      <c r="Q698" s="2" t="str">
        <f t="shared" si="94"/>
        <v/>
      </c>
      <c r="U698" s="1"/>
      <c r="V698" s="4" t="str">
        <f t="shared" si="95"/>
        <v/>
      </c>
      <c r="Y698" s="117" t="str">
        <f>IF(ISBLANK(W698), "", IF(W698&gt;X698, B698, C698))</f>
        <v/>
      </c>
    </row>
    <row r="699" spans="1:25" x14ac:dyDescent="0.45">
      <c r="A699" s="78">
        <f>Schedule!A716</f>
        <v>0</v>
      </c>
      <c r="B699" s="78" t="str">
        <f>IF(ISBLANK(Schedule!C716), "", Schedule!C716)</f>
        <v/>
      </c>
      <c r="C699" s="78" t="str">
        <f>IF(ISBLANK(Schedule!D716), "", Schedule!D716)</f>
        <v/>
      </c>
      <c r="D699" s="80"/>
      <c r="E699" s="79" t="str">
        <f>_xlfn.IFNA(IF(ISBLANK(B699),"",VLOOKUP(B699,Elo!$A$2:$C$1048576,MATCH("Current Elo",Elo!$A$1:$D$1,0),FALSE)), "")</f>
        <v/>
      </c>
      <c r="F699" s="79" t="str">
        <f>_xlfn.IFNA(IFERROR(IF(ISBLANK(C699),"",VLOOKUP(C699,Elo!$A$2:$C$1048576,MATCH("Current Elo",Elo!$A$1:$D$1,0),FALSE)), ""), "")</f>
        <v/>
      </c>
      <c r="G699" s="79" t="str">
        <f>_xlfn.IFNA(IF(ISBLANK(B699),"",IF(VLOOKUP(Games!B699,Schedule!$C$2:$G$1048576,MATCH("neutral_site",Schedule!$C$1:$G$1,0),FALSE),0,50)),"")</f>
        <v/>
      </c>
      <c r="H699" s="82"/>
      <c r="I699" s="82"/>
      <c r="J699" s="77">
        <f>_xlfn.IFNA(IF(ISBLANK(B699), "",ROUND(Calc!O716, 1)), "")</f>
        <v>0</v>
      </c>
      <c r="K699" s="77" t="str">
        <f t="shared" si="90"/>
        <v/>
      </c>
      <c r="L699" s="3" t="e">
        <f t="shared" si="88"/>
        <v>#VALUE!</v>
      </c>
      <c r="M699" s="3" t="e">
        <f t="shared" si="89"/>
        <v>#VALUE!</v>
      </c>
      <c r="N699" s="3" t="str">
        <f t="shared" si="91"/>
        <v/>
      </c>
      <c r="O699" s="3" t="str">
        <f t="shared" si="92"/>
        <v/>
      </c>
      <c r="P699" s="2" t="str">
        <f t="shared" si="93"/>
        <v/>
      </c>
      <c r="Q699" s="2" t="str">
        <f t="shared" si="94"/>
        <v/>
      </c>
      <c r="U699" s="1"/>
      <c r="V699" s="4" t="str">
        <f t="shared" si="95"/>
        <v/>
      </c>
      <c r="Y699" s="117" t="str">
        <f>IF(ISBLANK(W699), "", IF(W699&gt;X699, B699, C699))</f>
        <v/>
      </c>
    </row>
    <row r="700" spans="1:25" x14ac:dyDescent="0.45">
      <c r="A700" s="78">
        <f>Schedule!A717</f>
        <v>0</v>
      </c>
      <c r="B700" s="78" t="str">
        <f>IF(ISBLANK(Schedule!C717), "", Schedule!C717)</f>
        <v/>
      </c>
      <c r="C700" s="78" t="str">
        <f>IF(ISBLANK(Schedule!D717), "", Schedule!D717)</f>
        <v/>
      </c>
      <c r="D700" s="80"/>
      <c r="E700" s="79" t="str">
        <f>_xlfn.IFNA(IF(ISBLANK(B700),"",VLOOKUP(B700,Elo!$A$2:$C$1048576,MATCH("Current Elo",Elo!$A$1:$D$1,0),FALSE)), "")</f>
        <v/>
      </c>
      <c r="F700" s="79" t="str">
        <f>_xlfn.IFNA(IFERROR(IF(ISBLANK(C700),"",VLOOKUP(C700,Elo!$A$2:$C$1048576,MATCH("Current Elo",Elo!$A$1:$D$1,0),FALSE)), ""), "")</f>
        <v/>
      </c>
      <c r="G700" s="79" t="str">
        <f>_xlfn.IFNA(IF(ISBLANK(B700),"",IF(VLOOKUP(Games!B700,Schedule!$C$2:$G$1048576,MATCH("neutral_site",Schedule!$C$1:$G$1,0),FALSE),0,50)),"")</f>
        <v/>
      </c>
      <c r="H700" s="82"/>
      <c r="I700" s="82"/>
      <c r="J700" s="77">
        <f>_xlfn.IFNA(IF(ISBLANK(B700), "",ROUND(Calc!O717, 1)), "")</f>
        <v>0</v>
      </c>
      <c r="K700" s="77" t="str">
        <f t="shared" si="90"/>
        <v/>
      </c>
      <c r="L700" s="3" t="e">
        <f t="shared" si="88"/>
        <v>#VALUE!</v>
      </c>
      <c r="M700" s="3" t="e">
        <f t="shared" si="89"/>
        <v>#VALUE!</v>
      </c>
      <c r="N700" s="3" t="str">
        <f t="shared" si="91"/>
        <v/>
      </c>
      <c r="O700" s="3" t="str">
        <f t="shared" si="92"/>
        <v/>
      </c>
      <c r="P700" s="2" t="str">
        <f t="shared" si="93"/>
        <v/>
      </c>
      <c r="Q700" s="2" t="str">
        <f t="shared" si="94"/>
        <v/>
      </c>
      <c r="U700" s="1"/>
      <c r="V700" s="4" t="str">
        <f t="shared" si="95"/>
        <v/>
      </c>
      <c r="Y700" s="117" t="str">
        <f>IF(ISBLANK(W700), "", IF(W700&gt;X700, B700, C700))</f>
        <v/>
      </c>
    </row>
    <row r="701" spans="1:25" x14ac:dyDescent="0.45">
      <c r="A701" s="78">
        <f>Schedule!A718</f>
        <v>0</v>
      </c>
      <c r="B701" s="78" t="str">
        <f>IF(ISBLANK(Schedule!C718), "", Schedule!C718)</f>
        <v/>
      </c>
      <c r="C701" s="78" t="str">
        <f>IF(ISBLANK(Schedule!D718), "", Schedule!D718)</f>
        <v/>
      </c>
      <c r="D701" s="80"/>
      <c r="E701" s="79" t="str">
        <f>_xlfn.IFNA(IF(ISBLANK(B701),"",VLOOKUP(B701,Elo!$A$2:$C$1048576,MATCH("Current Elo",Elo!$A$1:$D$1,0),FALSE)), "")</f>
        <v/>
      </c>
      <c r="F701" s="79" t="str">
        <f>_xlfn.IFNA(IFERROR(IF(ISBLANK(C701),"",VLOOKUP(C701,Elo!$A$2:$C$1048576,MATCH("Current Elo",Elo!$A$1:$D$1,0),FALSE)), ""), "")</f>
        <v/>
      </c>
      <c r="G701" s="79" t="str">
        <f>_xlfn.IFNA(IF(ISBLANK(B701),"",IF(VLOOKUP(Games!B701,Schedule!$C$2:$G$1048576,MATCH("neutral_site",Schedule!$C$1:$G$1,0),FALSE),0,50)),"")</f>
        <v/>
      </c>
      <c r="H701" s="82"/>
      <c r="I701" s="82"/>
      <c r="J701" s="77">
        <f>_xlfn.IFNA(IF(ISBLANK(B701), "",ROUND(Calc!O718, 1)), "")</f>
        <v>0</v>
      </c>
      <c r="K701" s="77" t="str">
        <f t="shared" si="90"/>
        <v/>
      </c>
      <c r="L701" s="3" t="e">
        <f t="shared" si="88"/>
        <v>#VALUE!</v>
      </c>
      <c r="M701" s="3" t="e">
        <f t="shared" si="89"/>
        <v>#VALUE!</v>
      </c>
      <c r="N701" s="3" t="str">
        <f t="shared" si="91"/>
        <v/>
      </c>
      <c r="O701" s="3" t="str">
        <f t="shared" si="92"/>
        <v/>
      </c>
      <c r="P701" s="2" t="str">
        <f t="shared" si="93"/>
        <v/>
      </c>
      <c r="Q701" s="2" t="str">
        <f t="shared" si="94"/>
        <v/>
      </c>
      <c r="U701" s="1"/>
      <c r="V701" s="4" t="str">
        <f t="shared" si="95"/>
        <v/>
      </c>
      <c r="Y701" s="117" t="str">
        <f>IF(ISBLANK(W701), "", IF(W701&gt;X701, B701, C701))</f>
        <v/>
      </c>
    </row>
    <row r="702" spans="1:25" x14ac:dyDescent="0.45">
      <c r="A702" s="78">
        <f>Schedule!A719</f>
        <v>0</v>
      </c>
      <c r="B702" s="78" t="str">
        <f>IF(ISBLANK(Schedule!C719), "", Schedule!C719)</f>
        <v/>
      </c>
      <c r="C702" s="78" t="str">
        <f>IF(ISBLANK(Schedule!D719), "", Schedule!D719)</f>
        <v/>
      </c>
      <c r="D702" s="80"/>
      <c r="E702" s="79" t="str">
        <f>_xlfn.IFNA(IF(ISBLANK(B702),"",VLOOKUP(B702,Elo!$A$2:$C$1048576,MATCH("Current Elo",Elo!$A$1:$D$1,0),FALSE)), "")</f>
        <v/>
      </c>
      <c r="F702" s="79" t="str">
        <f>_xlfn.IFNA(IFERROR(IF(ISBLANK(C702),"",VLOOKUP(C702,Elo!$A$2:$C$1048576,MATCH("Current Elo",Elo!$A$1:$D$1,0),FALSE)), ""), "")</f>
        <v/>
      </c>
      <c r="G702" s="79" t="str">
        <f>_xlfn.IFNA(IF(ISBLANK(B702),"",IF(VLOOKUP(Games!B702,Schedule!$C$2:$G$1048576,MATCH("neutral_site",Schedule!$C$1:$G$1,0),FALSE),0,50)),"")</f>
        <v/>
      </c>
      <c r="H702" s="82"/>
      <c r="I702" s="82"/>
      <c r="J702" s="77">
        <f>_xlfn.IFNA(IF(ISBLANK(B702), "",ROUND(Calc!O719, 1)), "")</f>
        <v>0</v>
      </c>
      <c r="K702" s="77" t="str">
        <f t="shared" si="90"/>
        <v/>
      </c>
      <c r="L702" s="3" t="e">
        <f t="shared" si="88"/>
        <v>#VALUE!</v>
      </c>
      <c r="M702" s="3" t="e">
        <f t="shared" si="89"/>
        <v>#VALUE!</v>
      </c>
      <c r="N702" s="3" t="str">
        <f t="shared" si="91"/>
        <v/>
      </c>
      <c r="O702" s="3" t="str">
        <f t="shared" si="92"/>
        <v/>
      </c>
      <c r="P702" s="2" t="str">
        <f t="shared" si="93"/>
        <v/>
      </c>
      <c r="Q702" s="2" t="str">
        <f t="shared" si="94"/>
        <v/>
      </c>
      <c r="U702" s="1"/>
      <c r="V702" s="4" t="str">
        <f t="shared" si="95"/>
        <v/>
      </c>
      <c r="Y702" s="117" t="str">
        <f>IF(ISBLANK(W702), "", IF(W702&gt;X702, B702, C702))</f>
        <v/>
      </c>
    </row>
    <row r="703" spans="1:25" x14ac:dyDescent="0.45">
      <c r="A703" s="78">
        <f>Schedule!A720</f>
        <v>0</v>
      </c>
      <c r="B703" s="78" t="str">
        <f>IF(ISBLANK(Schedule!C720), "", Schedule!C720)</f>
        <v/>
      </c>
      <c r="C703" s="78" t="str">
        <f>IF(ISBLANK(Schedule!D720), "", Schedule!D720)</f>
        <v/>
      </c>
      <c r="D703" s="80"/>
      <c r="E703" s="79" t="str">
        <f>_xlfn.IFNA(IF(ISBLANK(B703),"",VLOOKUP(B703,Elo!$A$2:$C$1048576,MATCH("Current Elo",Elo!$A$1:$D$1,0),FALSE)), "")</f>
        <v/>
      </c>
      <c r="F703" s="79" t="str">
        <f>_xlfn.IFNA(IFERROR(IF(ISBLANK(C703),"",VLOOKUP(C703,Elo!$A$2:$C$1048576,MATCH("Current Elo",Elo!$A$1:$D$1,0),FALSE)), ""), "")</f>
        <v/>
      </c>
      <c r="G703" s="79" t="str">
        <f>_xlfn.IFNA(IF(ISBLANK(B703),"",IF(VLOOKUP(Games!B703,Schedule!$C$2:$G$1048576,MATCH("neutral_site",Schedule!$C$1:$G$1,0),FALSE),0,50)),"")</f>
        <v/>
      </c>
      <c r="H703" s="82"/>
      <c r="I703" s="82"/>
      <c r="J703" s="77">
        <f>_xlfn.IFNA(IF(ISBLANK(B703), "",ROUND(Calc!O720, 1)), "")</f>
        <v>0</v>
      </c>
      <c r="K703" s="77" t="str">
        <f t="shared" si="90"/>
        <v/>
      </c>
      <c r="L703" s="3" t="e">
        <f t="shared" si="88"/>
        <v>#VALUE!</v>
      </c>
      <c r="M703" s="3" t="e">
        <f t="shared" si="89"/>
        <v>#VALUE!</v>
      </c>
      <c r="N703" s="3" t="str">
        <f t="shared" si="91"/>
        <v/>
      </c>
      <c r="O703" s="3" t="str">
        <f t="shared" si="92"/>
        <v/>
      </c>
      <c r="P703" s="2" t="str">
        <f t="shared" si="93"/>
        <v/>
      </c>
      <c r="Q703" s="2" t="str">
        <f t="shared" si="94"/>
        <v/>
      </c>
      <c r="U703" s="1"/>
      <c r="V703" s="4" t="str">
        <f t="shared" si="95"/>
        <v/>
      </c>
      <c r="Y703" s="117" t="str">
        <f>IF(ISBLANK(W703), "", IF(W703&gt;X703, B703, C703))</f>
        <v/>
      </c>
    </row>
    <row r="704" spans="1:25" x14ac:dyDescent="0.45">
      <c r="A704" s="78">
        <f>Schedule!A721</f>
        <v>0</v>
      </c>
      <c r="B704" s="78" t="str">
        <f>IF(ISBLANK(Schedule!C721), "", Schedule!C721)</f>
        <v/>
      </c>
      <c r="C704" s="78" t="str">
        <f>IF(ISBLANK(Schedule!D721), "", Schedule!D721)</f>
        <v/>
      </c>
      <c r="D704" s="80"/>
      <c r="E704" s="79" t="str">
        <f>_xlfn.IFNA(IF(ISBLANK(B704),"",VLOOKUP(B704,Elo!$A$2:$C$1048576,MATCH("Current Elo",Elo!$A$1:$D$1,0),FALSE)), "")</f>
        <v/>
      </c>
      <c r="F704" s="79" t="str">
        <f>_xlfn.IFNA(IFERROR(IF(ISBLANK(C704),"",VLOOKUP(C704,Elo!$A$2:$C$1048576,MATCH("Current Elo",Elo!$A$1:$D$1,0),FALSE)), ""), "")</f>
        <v/>
      </c>
      <c r="G704" s="79" t="str">
        <f>_xlfn.IFNA(IF(ISBLANK(B704),"",IF(VLOOKUP(Games!B704,Schedule!$C$2:$G$1048576,MATCH("neutral_site",Schedule!$C$1:$G$1,0),FALSE),0,50)),"")</f>
        <v/>
      </c>
      <c r="H704" s="82"/>
      <c r="I704" s="82"/>
      <c r="J704" s="77">
        <f>_xlfn.IFNA(IF(ISBLANK(B704), "",ROUND(Calc!O721, 1)), "")</f>
        <v>0</v>
      </c>
      <c r="K704" s="77" t="str">
        <f t="shared" si="90"/>
        <v/>
      </c>
      <c r="L704" s="3" t="e">
        <f t="shared" si="88"/>
        <v>#VALUE!</v>
      </c>
      <c r="M704" s="3" t="e">
        <f t="shared" si="89"/>
        <v>#VALUE!</v>
      </c>
      <c r="N704" s="3" t="str">
        <f t="shared" si="91"/>
        <v/>
      </c>
      <c r="O704" s="3" t="str">
        <f t="shared" si="92"/>
        <v/>
      </c>
      <c r="P704" s="2" t="str">
        <f t="shared" si="93"/>
        <v/>
      </c>
      <c r="Q704" s="2" t="str">
        <f t="shared" si="94"/>
        <v/>
      </c>
      <c r="U704" s="1"/>
      <c r="V704" s="4" t="str">
        <f t="shared" si="95"/>
        <v/>
      </c>
      <c r="Y704" s="117" t="str">
        <f>IF(ISBLANK(W704), "", IF(W704&gt;X704, B704, C704))</f>
        <v/>
      </c>
    </row>
    <row r="705" spans="1:25" x14ac:dyDescent="0.45">
      <c r="A705" s="78">
        <f>Schedule!A722</f>
        <v>0</v>
      </c>
      <c r="B705" s="78" t="str">
        <f>IF(ISBLANK(Schedule!C722), "", Schedule!C722)</f>
        <v/>
      </c>
      <c r="C705" s="78" t="str">
        <f>IF(ISBLANK(Schedule!D722), "", Schedule!D722)</f>
        <v/>
      </c>
      <c r="D705" s="80"/>
      <c r="E705" s="79" t="str">
        <f>_xlfn.IFNA(IF(ISBLANK(B705),"",VLOOKUP(B705,Elo!$A$2:$C$1048576,MATCH("Current Elo",Elo!$A$1:$D$1,0),FALSE)), "")</f>
        <v/>
      </c>
      <c r="F705" s="79" t="str">
        <f>_xlfn.IFNA(IFERROR(IF(ISBLANK(C705),"",VLOOKUP(C705,Elo!$A$2:$C$1048576,MATCH("Current Elo",Elo!$A$1:$D$1,0),FALSE)), ""), "")</f>
        <v/>
      </c>
      <c r="G705" s="79" t="str">
        <f>_xlfn.IFNA(IF(ISBLANK(B705),"",IF(VLOOKUP(Games!B705,Schedule!$C$2:$G$1048576,MATCH("neutral_site",Schedule!$C$1:$G$1,0),FALSE),0,50)),"")</f>
        <v/>
      </c>
      <c r="H705" s="82"/>
      <c r="I705" s="82"/>
      <c r="J705" s="77">
        <f>_xlfn.IFNA(IF(ISBLANK(B705), "",ROUND(Calc!O722, 1)), "")</f>
        <v>0</v>
      </c>
      <c r="K705" s="77" t="str">
        <f t="shared" si="90"/>
        <v/>
      </c>
      <c r="L705" s="3" t="e">
        <f t="shared" si="88"/>
        <v>#VALUE!</v>
      </c>
      <c r="M705" s="3" t="e">
        <f t="shared" si="89"/>
        <v>#VALUE!</v>
      </c>
      <c r="N705" s="3" t="str">
        <f t="shared" si="91"/>
        <v/>
      </c>
      <c r="O705" s="3" t="str">
        <f t="shared" si="92"/>
        <v/>
      </c>
      <c r="P705" s="2" t="str">
        <f t="shared" si="93"/>
        <v/>
      </c>
      <c r="Q705" s="2" t="str">
        <f t="shared" si="94"/>
        <v/>
      </c>
      <c r="U705" s="1"/>
      <c r="V705" s="4" t="str">
        <f t="shared" si="95"/>
        <v/>
      </c>
      <c r="Y705" s="117" t="str">
        <f>IF(ISBLANK(W705), "", IF(W705&gt;X705, B705, C705))</f>
        <v/>
      </c>
    </row>
    <row r="706" spans="1:25" x14ac:dyDescent="0.45">
      <c r="A706" s="78">
        <f>Schedule!A723</f>
        <v>0</v>
      </c>
      <c r="B706" s="78" t="str">
        <f>IF(ISBLANK(Schedule!C723), "", Schedule!C723)</f>
        <v/>
      </c>
      <c r="C706" s="78" t="str">
        <f>IF(ISBLANK(Schedule!D723), "", Schedule!D723)</f>
        <v/>
      </c>
      <c r="D706" s="80"/>
      <c r="E706" s="79" t="str">
        <f>_xlfn.IFNA(IF(ISBLANK(B706),"",VLOOKUP(B706,Elo!$A$2:$C$1048576,MATCH("Current Elo",Elo!$A$1:$D$1,0),FALSE)), "")</f>
        <v/>
      </c>
      <c r="F706" s="79" t="str">
        <f>_xlfn.IFNA(IFERROR(IF(ISBLANK(C706),"",VLOOKUP(C706,Elo!$A$2:$C$1048576,MATCH("Current Elo",Elo!$A$1:$D$1,0),FALSE)), ""), "")</f>
        <v/>
      </c>
      <c r="G706" s="79" t="str">
        <f>_xlfn.IFNA(IF(ISBLANK(B706),"",IF(VLOOKUP(Games!B706,Schedule!$C$2:$G$1048576,MATCH("neutral_site",Schedule!$C$1:$G$1,0),FALSE),0,50)),"")</f>
        <v/>
      </c>
      <c r="H706" s="82"/>
      <c r="I706" s="82"/>
      <c r="J706" s="77">
        <f>_xlfn.IFNA(IF(ISBLANK(B706), "",ROUND(Calc!O723, 1)), "")</f>
        <v>0</v>
      </c>
      <c r="K706" s="77" t="str">
        <f t="shared" si="90"/>
        <v/>
      </c>
      <c r="L706" s="3" t="e">
        <f t="shared" si="88"/>
        <v>#VALUE!</v>
      </c>
      <c r="M706" s="3" t="e">
        <f t="shared" si="89"/>
        <v>#VALUE!</v>
      </c>
      <c r="N706" s="3" t="str">
        <f t="shared" si="91"/>
        <v/>
      </c>
      <c r="O706" s="3" t="str">
        <f t="shared" si="92"/>
        <v/>
      </c>
      <c r="P706" s="2" t="str">
        <f t="shared" si="93"/>
        <v/>
      </c>
      <c r="Q706" s="2" t="str">
        <f t="shared" si="94"/>
        <v/>
      </c>
      <c r="U706" s="1"/>
      <c r="V706" s="4" t="str">
        <f t="shared" si="95"/>
        <v/>
      </c>
      <c r="Y706" s="117" t="str">
        <f>IF(ISBLANK(W706), "", IF(W706&gt;X706, B706, C706))</f>
        <v/>
      </c>
    </row>
    <row r="707" spans="1:25" x14ac:dyDescent="0.45">
      <c r="A707" s="78">
        <f>Schedule!A724</f>
        <v>0</v>
      </c>
      <c r="B707" s="78" t="str">
        <f>IF(ISBLANK(Schedule!C724), "", Schedule!C724)</f>
        <v/>
      </c>
      <c r="C707" s="78" t="str">
        <f>IF(ISBLANK(Schedule!D724), "", Schedule!D724)</f>
        <v/>
      </c>
      <c r="D707" s="80"/>
      <c r="E707" s="79" t="str">
        <f>_xlfn.IFNA(IF(ISBLANK(B707),"",VLOOKUP(B707,Elo!$A$2:$C$1048576,MATCH("Current Elo",Elo!$A$1:$D$1,0),FALSE)), "")</f>
        <v/>
      </c>
      <c r="F707" s="79" t="str">
        <f>_xlfn.IFNA(IFERROR(IF(ISBLANK(C707),"",VLOOKUP(C707,Elo!$A$2:$C$1048576,MATCH("Current Elo",Elo!$A$1:$D$1,0),FALSE)), ""), "")</f>
        <v/>
      </c>
      <c r="G707" s="79" t="str">
        <f>_xlfn.IFNA(IF(ISBLANK(B707),"",IF(VLOOKUP(Games!B707,Schedule!$C$2:$G$1048576,MATCH("neutral_site",Schedule!$C$1:$G$1,0),FALSE),0,50)),"")</f>
        <v/>
      </c>
      <c r="H707" s="82"/>
      <c r="I707" s="82"/>
      <c r="J707" s="77">
        <f>_xlfn.IFNA(IF(ISBLANK(B707), "",ROUND(Calc!O724, 1)), "")</f>
        <v>0</v>
      </c>
      <c r="K707" s="77" t="str">
        <f t="shared" si="90"/>
        <v/>
      </c>
      <c r="L707" s="3" t="e">
        <f t="shared" si="88"/>
        <v>#VALUE!</v>
      </c>
      <c r="M707" s="3" t="e">
        <f t="shared" si="89"/>
        <v>#VALUE!</v>
      </c>
      <c r="N707" s="3" t="str">
        <f t="shared" si="91"/>
        <v/>
      </c>
      <c r="O707" s="3" t="str">
        <f t="shared" si="92"/>
        <v/>
      </c>
      <c r="P707" s="2" t="str">
        <f t="shared" si="93"/>
        <v/>
      </c>
      <c r="Q707" s="2" t="str">
        <f t="shared" si="94"/>
        <v/>
      </c>
      <c r="U707" s="1"/>
      <c r="V707" s="4" t="str">
        <f t="shared" si="95"/>
        <v/>
      </c>
      <c r="Y707" s="117" t="str">
        <f>IF(ISBLANK(W707), "", IF(W707&gt;X707, B707, C707))</f>
        <v/>
      </c>
    </row>
    <row r="708" spans="1:25" x14ac:dyDescent="0.45">
      <c r="A708" s="78">
        <f>Schedule!A725</f>
        <v>0</v>
      </c>
      <c r="B708" s="78" t="str">
        <f>IF(ISBLANK(Schedule!C725), "", Schedule!C725)</f>
        <v/>
      </c>
      <c r="C708" s="78" t="str">
        <f>IF(ISBLANK(Schedule!D725), "", Schedule!D725)</f>
        <v/>
      </c>
      <c r="D708" s="80"/>
      <c r="E708" s="79" t="str">
        <f>_xlfn.IFNA(IF(ISBLANK(B708),"",VLOOKUP(B708,Elo!$A$2:$C$1048576,MATCH("Current Elo",Elo!$A$1:$D$1,0),FALSE)), "")</f>
        <v/>
      </c>
      <c r="F708" s="79" t="str">
        <f>_xlfn.IFNA(IFERROR(IF(ISBLANK(C708),"",VLOOKUP(C708,Elo!$A$2:$C$1048576,MATCH("Current Elo",Elo!$A$1:$D$1,0),FALSE)), ""), "")</f>
        <v/>
      </c>
      <c r="G708" s="79" t="str">
        <f>_xlfn.IFNA(IF(ISBLANK(B708),"",IF(VLOOKUP(Games!B708,Schedule!$C$2:$G$1048576,MATCH("neutral_site",Schedule!$C$1:$G$1,0),FALSE),0,50)),"")</f>
        <v/>
      </c>
      <c r="H708" s="82"/>
      <c r="I708" s="82"/>
      <c r="J708" s="77">
        <f>_xlfn.IFNA(IF(ISBLANK(B708), "",ROUND(Calc!O725, 1)), "")</f>
        <v>0</v>
      </c>
      <c r="K708" s="77" t="str">
        <f t="shared" si="90"/>
        <v/>
      </c>
      <c r="L708" s="3" t="e">
        <f t="shared" si="88"/>
        <v>#VALUE!</v>
      </c>
      <c r="M708" s="3" t="e">
        <f t="shared" si="89"/>
        <v>#VALUE!</v>
      </c>
      <c r="N708" s="3" t="str">
        <f t="shared" si="91"/>
        <v/>
      </c>
      <c r="O708" s="3" t="str">
        <f t="shared" si="92"/>
        <v/>
      </c>
      <c r="P708" s="2" t="str">
        <f t="shared" si="93"/>
        <v/>
      </c>
      <c r="Q708" s="2" t="str">
        <f t="shared" si="94"/>
        <v/>
      </c>
      <c r="U708" s="1"/>
      <c r="V708" s="4" t="str">
        <f t="shared" si="95"/>
        <v/>
      </c>
      <c r="Y708" s="117" t="str">
        <f>IF(ISBLANK(W708), "", IF(W708&gt;X708, B708, C708))</f>
        <v/>
      </c>
    </row>
    <row r="709" spans="1:25" x14ac:dyDescent="0.45">
      <c r="A709" s="78">
        <f>Schedule!A726</f>
        <v>0</v>
      </c>
      <c r="B709" s="78" t="str">
        <f>IF(ISBLANK(Schedule!C726), "", Schedule!C726)</f>
        <v/>
      </c>
      <c r="C709" s="78" t="str">
        <f>IF(ISBLANK(Schedule!D726), "", Schedule!D726)</f>
        <v/>
      </c>
      <c r="D709" s="80"/>
      <c r="E709" s="79" t="str">
        <f>_xlfn.IFNA(IF(ISBLANK(B709),"",VLOOKUP(B709,Elo!$A$2:$C$1048576,MATCH("Current Elo",Elo!$A$1:$D$1,0),FALSE)), "")</f>
        <v/>
      </c>
      <c r="F709" s="79" t="str">
        <f>_xlfn.IFNA(IFERROR(IF(ISBLANK(C709),"",VLOOKUP(C709,Elo!$A$2:$C$1048576,MATCH("Current Elo",Elo!$A$1:$D$1,0),FALSE)), ""), "")</f>
        <v/>
      </c>
      <c r="G709" s="79" t="str">
        <f>_xlfn.IFNA(IF(ISBLANK(B709),"",IF(VLOOKUP(Games!B709,Schedule!$C$2:$G$1048576,MATCH("neutral_site",Schedule!$C$1:$G$1,0),FALSE),0,50)),"")</f>
        <v/>
      </c>
      <c r="H709" s="82"/>
      <c r="I709" s="82"/>
      <c r="J709" s="77">
        <f>_xlfn.IFNA(IF(ISBLANK(B709), "",ROUND(Calc!O726, 1)), "")</f>
        <v>0</v>
      </c>
      <c r="K709" s="77" t="str">
        <f t="shared" si="90"/>
        <v/>
      </c>
      <c r="L709" s="3" t="e">
        <f t="shared" si="88"/>
        <v>#VALUE!</v>
      </c>
      <c r="M709" s="3" t="e">
        <f t="shared" si="89"/>
        <v>#VALUE!</v>
      </c>
      <c r="N709" s="3" t="str">
        <f t="shared" si="91"/>
        <v/>
      </c>
      <c r="O709" s="3" t="str">
        <f t="shared" si="92"/>
        <v/>
      </c>
      <c r="P709" s="2" t="str">
        <f t="shared" si="93"/>
        <v/>
      </c>
      <c r="Q709" s="2" t="str">
        <f t="shared" si="94"/>
        <v/>
      </c>
      <c r="U709" s="1"/>
      <c r="V709" s="4" t="str">
        <f t="shared" si="95"/>
        <v/>
      </c>
      <c r="Y709" s="117" t="str">
        <f>IF(ISBLANK(W709), "", IF(W709&gt;X709, B709, C709))</f>
        <v/>
      </c>
    </row>
    <row r="710" spans="1:25" x14ac:dyDescent="0.45">
      <c r="A710" s="78">
        <f>Schedule!A727</f>
        <v>0</v>
      </c>
      <c r="B710" s="78" t="str">
        <f>IF(ISBLANK(Schedule!C727), "", Schedule!C727)</f>
        <v/>
      </c>
      <c r="C710" s="78" t="str">
        <f>IF(ISBLANK(Schedule!D727), "", Schedule!D727)</f>
        <v/>
      </c>
      <c r="D710" s="80"/>
      <c r="E710" s="79" t="str">
        <f>_xlfn.IFNA(IF(ISBLANK(B710),"",VLOOKUP(B710,Elo!$A$2:$C$1048576,MATCH("Current Elo",Elo!$A$1:$D$1,0),FALSE)), "")</f>
        <v/>
      </c>
      <c r="F710" s="79" t="str">
        <f>_xlfn.IFNA(IFERROR(IF(ISBLANK(C710),"",VLOOKUP(C710,Elo!$A$2:$C$1048576,MATCH("Current Elo",Elo!$A$1:$D$1,0),FALSE)), ""), "")</f>
        <v/>
      </c>
      <c r="G710" s="79" t="str">
        <f>_xlfn.IFNA(IF(ISBLANK(B710),"",IF(VLOOKUP(Games!B710,Schedule!$C$2:$G$1048576,MATCH("neutral_site",Schedule!$C$1:$G$1,0),FALSE),0,50)),"")</f>
        <v/>
      </c>
      <c r="H710" s="82"/>
      <c r="I710" s="82"/>
      <c r="J710" s="77">
        <f>_xlfn.IFNA(IF(ISBLANK(B710), "",ROUND(Calc!O727, 1)), "")</f>
        <v>0</v>
      </c>
      <c r="K710" s="77" t="str">
        <f t="shared" si="90"/>
        <v/>
      </c>
      <c r="L710" s="3" t="e">
        <f t="shared" si="88"/>
        <v>#VALUE!</v>
      </c>
      <c r="M710" s="3" t="e">
        <f t="shared" si="89"/>
        <v>#VALUE!</v>
      </c>
      <c r="N710" s="3" t="str">
        <f t="shared" si="91"/>
        <v/>
      </c>
      <c r="O710" s="3" t="str">
        <f t="shared" si="92"/>
        <v/>
      </c>
      <c r="P710" s="2" t="str">
        <f t="shared" si="93"/>
        <v/>
      </c>
      <c r="Q710" s="2" t="str">
        <f t="shared" si="94"/>
        <v/>
      </c>
      <c r="U710" s="1"/>
      <c r="V710" s="4" t="str">
        <f t="shared" si="95"/>
        <v/>
      </c>
      <c r="Y710" s="117" t="str">
        <f>IF(ISBLANK(W710), "", IF(W710&gt;X710, B710, C710))</f>
        <v/>
      </c>
    </row>
    <row r="711" spans="1:25" x14ac:dyDescent="0.45">
      <c r="A711" s="78">
        <f>Schedule!A728</f>
        <v>0</v>
      </c>
      <c r="B711" s="78" t="str">
        <f>IF(ISBLANK(Schedule!C728), "", Schedule!C728)</f>
        <v/>
      </c>
      <c r="C711" s="78" t="str">
        <f>IF(ISBLANK(Schedule!D728), "", Schedule!D728)</f>
        <v/>
      </c>
      <c r="D711" s="80"/>
      <c r="E711" s="79" t="str">
        <f>_xlfn.IFNA(IF(ISBLANK(B711),"",VLOOKUP(B711,Elo!$A$2:$C$1048576,MATCH("Current Elo",Elo!$A$1:$D$1,0),FALSE)), "")</f>
        <v/>
      </c>
      <c r="F711" s="79" t="str">
        <f>_xlfn.IFNA(IFERROR(IF(ISBLANK(C711),"",VLOOKUP(C711,Elo!$A$2:$C$1048576,MATCH("Current Elo",Elo!$A$1:$D$1,0),FALSE)), ""), "")</f>
        <v/>
      </c>
      <c r="G711" s="79" t="str">
        <f>_xlfn.IFNA(IF(ISBLANK(B711),"",IF(VLOOKUP(Games!B711,Schedule!$C$2:$G$1048576,MATCH("neutral_site",Schedule!$C$1:$G$1,0),FALSE),0,50)),"")</f>
        <v/>
      </c>
      <c r="H711" s="82"/>
      <c r="I711" s="82"/>
      <c r="J711" s="77">
        <f>_xlfn.IFNA(IF(ISBLANK(B711), "",ROUND(Calc!O728, 1)), "")</f>
        <v>0</v>
      </c>
      <c r="K711" s="77" t="str">
        <f t="shared" si="90"/>
        <v/>
      </c>
      <c r="L711" s="3" t="e">
        <f t="shared" si="88"/>
        <v>#VALUE!</v>
      </c>
      <c r="M711" s="3" t="e">
        <f t="shared" si="89"/>
        <v>#VALUE!</v>
      </c>
      <c r="N711" s="3" t="str">
        <f t="shared" si="91"/>
        <v/>
      </c>
      <c r="O711" s="3" t="str">
        <f t="shared" si="92"/>
        <v/>
      </c>
      <c r="P711" s="2" t="str">
        <f t="shared" si="93"/>
        <v/>
      </c>
      <c r="Q711" s="2" t="str">
        <f t="shared" si="94"/>
        <v/>
      </c>
      <c r="U711" s="1"/>
      <c r="V711" s="4" t="str">
        <f t="shared" si="95"/>
        <v/>
      </c>
      <c r="Y711" s="117" t="str">
        <f>IF(ISBLANK(W711), "", IF(W711&gt;X711, B711, C711))</f>
        <v/>
      </c>
    </row>
    <row r="712" spans="1:25" x14ac:dyDescent="0.45">
      <c r="A712" s="78">
        <f>Schedule!A729</f>
        <v>0</v>
      </c>
      <c r="B712" s="78" t="str">
        <f>IF(ISBLANK(Schedule!C729), "", Schedule!C729)</f>
        <v/>
      </c>
      <c r="C712" s="78" t="str">
        <f>IF(ISBLANK(Schedule!D729), "", Schedule!D729)</f>
        <v/>
      </c>
      <c r="D712" s="80"/>
      <c r="E712" s="79" t="str">
        <f>_xlfn.IFNA(IF(ISBLANK(B712),"",VLOOKUP(B712,Elo!$A$2:$C$1048576,MATCH("Current Elo",Elo!$A$1:$D$1,0),FALSE)), "")</f>
        <v/>
      </c>
      <c r="F712" s="79" t="str">
        <f>_xlfn.IFNA(IFERROR(IF(ISBLANK(C712),"",VLOOKUP(C712,Elo!$A$2:$C$1048576,MATCH("Current Elo",Elo!$A$1:$D$1,0),FALSE)), ""), "")</f>
        <v/>
      </c>
      <c r="G712" s="79" t="str">
        <f>_xlfn.IFNA(IF(ISBLANK(B712),"",IF(VLOOKUP(Games!B712,Schedule!$C$2:$G$1048576,MATCH("neutral_site",Schedule!$C$1:$G$1,0),FALSE),0,50)),"")</f>
        <v/>
      </c>
      <c r="H712" s="82"/>
      <c r="I712" s="82"/>
      <c r="J712" s="77">
        <f>_xlfn.IFNA(IF(ISBLANK(B712), "",ROUND(Calc!O729, 1)), "")</f>
        <v>0</v>
      </c>
      <c r="K712" s="77" t="str">
        <f t="shared" si="90"/>
        <v/>
      </c>
      <c r="L712" s="3" t="e">
        <f t="shared" si="88"/>
        <v>#VALUE!</v>
      </c>
      <c r="M712" s="3" t="e">
        <f t="shared" si="89"/>
        <v>#VALUE!</v>
      </c>
      <c r="N712" s="3" t="str">
        <f t="shared" si="91"/>
        <v/>
      </c>
      <c r="O712" s="3" t="str">
        <f t="shared" si="92"/>
        <v/>
      </c>
      <c r="P712" s="2" t="str">
        <f t="shared" si="93"/>
        <v/>
      </c>
      <c r="Q712" s="2" t="str">
        <f t="shared" si="94"/>
        <v/>
      </c>
      <c r="U712" s="1"/>
      <c r="V712" s="4" t="str">
        <f t="shared" si="95"/>
        <v/>
      </c>
      <c r="Y712" s="117" t="str">
        <f>IF(ISBLANK(W712), "", IF(W712&gt;X712, B712, C712))</f>
        <v/>
      </c>
    </row>
    <row r="713" spans="1:25" x14ac:dyDescent="0.45">
      <c r="A713" s="78">
        <f>Schedule!A730</f>
        <v>0</v>
      </c>
      <c r="B713" s="78" t="str">
        <f>IF(ISBLANK(Schedule!C730), "", Schedule!C730)</f>
        <v/>
      </c>
      <c r="C713" s="78" t="str">
        <f>IF(ISBLANK(Schedule!D730), "", Schedule!D730)</f>
        <v/>
      </c>
      <c r="D713" s="80"/>
      <c r="E713" s="79" t="str">
        <f>_xlfn.IFNA(IF(ISBLANK(B713),"",VLOOKUP(B713,Elo!$A$2:$C$1048576,MATCH("Current Elo",Elo!$A$1:$D$1,0),FALSE)), "")</f>
        <v/>
      </c>
      <c r="F713" s="79" t="str">
        <f>_xlfn.IFNA(IFERROR(IF(ISBLANK(C713),"",VLOOKUP(C713,Elo!$A$2:$C$1048576,MATCH("Current Elo",Elo!$A$1:$D$1,0),FALSE)), ""), "")</f>
        <v/>
      </c>
      <c r="G713" s="79" t="str">
        <f>_xlfn.IFNA(IF(ISBLANK(B713),"",IF(VLOOKUP(Games!B713,Schedule!$C$2:$G$1048576,MATCH("neutral_site",Schedule!$C$1:$G$1,0),FALSE),0,50)),"")</f>
        <v/>
      </c>
      <c r="H713" s="82"/>
      <c r="I713" s="82"/>
      <c r="J713" s="77">
        <f>_xlfn.IFNA(IF(ISBLANK(B713), "",ROUND(Calc!O730, 1)), "")</f>
        <v>0</v>
      </c>
      <c r="K713" s="77" t="str">
        <f t="shared" si="90"/>
        <v/>
      </c>
      <c r="L713" s="3" t="e">
        <f t="shared" si="88"/>
        <v>#VALUE!</v>
      </c>
      <c r="M713" s="3" t="e">
        <f t="shared" si="89"/>
        <v>#VALUE!</v>
      </c>
      <c r="N713" s="3" t="str">
        <f t="shared" si="91"/>
        <v/>
      </c>
      <c r="O713" s="3" t="str">
        <f t="shared" si="92"/>
        <v/>
      </c>
      <c r="P713" s="2" t="str">
        <f t="shared" si="93"/>
        <v/>
      </c>
      <c r="Q713" s="2" t="str">
        <f t="shared" si="94"/>
        <v/>
      </c>
      <c r="U713" s="1"/>
      <c r="V713" s="4" t="str">
        <f t="shared" si="95"/>
        <v/>
      </c>
      <c r="Y713" s="117" t="str">
        <f>IF(ISBLANK(W713), "", IF(W713&gt;X713, B713, C713))</f>
        <v/>
      </c>
    </row>
    <row r="714" spans="1:25" x14ac:dyDescent="0.45">
      <c r="A714" s="78">
        <f>Schedule!A731</f>
        <v>0</v>
      </c>
      <c r="B714" s="78" t="str">
        <f>IF(ISBLANK(Schedule!C731), "", Schedule!C731)</f>
        <v/>
      </c>
      <c r="C714" s="78" t="str">
        <f>IF(ISBLANK(Schedule!D731), "", Schedule!D731)</f>
        <v/>
      </c>
      <c r="D714" s="80"/>
      <c r="E714" s="79" t="str">
        <f>_xlfn.IFNA(IF(ISBLANK(B714),"",VLOOKUP(B714,Elo!$A$2:$C$1048576,MATCH("Current Elo",Elo!$A$1:$D$1,0),FALSE)), "")</f>
        <v/>
      </c>
      <c r="F714" s="79" t="str">
        <f>_xlfn.IFNA(IFERROR(IF(ISBLANK(C714),"",VLOOKUP(C714,Elo!$A$2:$C$1048576,MATCH("Current Elo",Elo!$A$1:$D$1,0),FALSE)), ""), "")</f>
        <v/>
      </c>
      <c r="G714" s="79" t="str">
        <f>_xlfn.IFNA(IF(ISBLANK(B714),"",IF(VLOOKUP(Games!B714,Schedule!$C$2:$G$1048576,MATCH("neutral_site",Schedule!$C$1:$G$1,0),FALSE),0,50)),"")</f>
        <v/>
      </c>
      <c r="H714" s="82"/>
      <c r="I714" s="82"/>
      <c r="J714" s="77">
        <f>_xlfn.IFNA(IF(ISBLANK(B714), "",ROUND(Calc!O731, 1)), "")</f>
        <v>0</v>
      </c>
      <c r="K714" s="77" t="str">
        <f t="shared" si="90"/>
        <v/>
      </c>
      <c r="L714" s="3" t="e">
        <f t="shared" si="88"/>
        <v>#VALUE!</v>
      </c>
      <c r="M714" s="3" t="e">
        <f t="shared" si="89"/>
        <v>#VALUE!</v>
      </c>
      <c r="N714" s="3" t="str">
        <f t="shared" si="91"/>
        <v/>
      </c>
      <c r="O714" s="3" t="str">
        <f t="shared" si="92"/>
        <v/>
      </c>
      <c r="P714" s="2" t="str">
        <f t="shared" si="93"/>
        <v/>
      </c>
      <c r="Q714" s="2" t="str">
        <f t="shared" si="94"/>
        <v/>
      </c>
      <c r="U714" s="1"/>
      <c r="V714" s="4" t="str">
        <f t="shared" si="95"/>
        <v/>
      </c>
      <c r="Y714" s="117" t="str">
        <f>IF(ISBLANK(W714), "", IF(W714&gt;X714, B714, C714))</f>
        <v/>
      </c>
    </row>
    <row r="715" spans="1:25" x14ac:dyDescent="0.45">
      <c r="A715" s="78">
        <f>Schedule!A732</f>
        <v>0</v>
      </c>
      <c r="B715" s="78" t="str">
        <f>IF(ISBLANK(Schedule!C732), "", Schedule!C732)</f>
        <v/>
      </c>
      <c r="C715" s="78" t="str">
        <f>IF(ISBLANK(Schedule!D732), "", Schedule!D732)</f>
        <v/>
      </c>
      <c r="D715" s="80"/>
      <c r="E715" s="79" t="str">
        <f>_xlfn.IFNA(IF(ISBLANK(B715),"",VLOOKUP(B715,Elo!$A$2:$C$1048576,MATCH("Current Elo",Elo!$A$1:$D$1,0),FALSE)), "")</f>
        <v/>
      </c>
      <c r="F715" s="79" t="str">
        <f>_xlfn.IFNA(IFERROR(IF(ISBLANK(C715),"",VLOOKUP(C715,Elo!$A$2:$C$1048576,MATCH("Current Elo",Elo!$A$1:$D$1,0),FALSE)), ""), "")</f>
        <v/>
      </c>
      <c r="G715" s="79" t="str">
        <f>_xlfn.IFNA(IF(ISBLANK(B715),"",IF(VLOOKUP(Games!B715,Schedule!$C$2:$G$1048576,MATCH("neutral_site",Schedule!$C$1:$G$1,0),FALSE),0,50)),"")</f>
        <v/>
      </c>
      <c r="H715" s="82"/>
      <c r="I715" s="82"/>
      <c r="J715" s="77">
        <f>_xlfn.IFNA(IF(ISBLANK(B715), "",ROUND(Calc!O732, 1)), "")</f>
        <v>0</v>
      </c>
      <c r="K715" s="77" t="str">
        <f t="shared" si="90"/>
        <v/>
      </c>
      <c r="L715" s="3" t="e">
        <f t="shared" si="88"/>
        <v>#VALUE!</v>
      </c>
      <c r="M715" s="3" t="e">
        <f t="shared" si="89"/>
        <v>#VALUE!</v>
      </c>
      <c r="N715" s="3" t="str">
        <f t="shared" si="91"/>
        <v/>
      </c>
      <c r="O715" s="3" t="str">
        <f t="shared" si="92"/>
        <v/>
      </c>
      <c r="P715" s="2" t="str">
        <f t="shared" si="93"/>
        <v/>
      </c>
      <c r="Q715" s="2" t="str">
        <f t="shared" si="94"/>
        <v/>
      </c>
      <c r="U715" s="1"/>
      <c r="V715" s="4" t="str">
        <f t="shared" si="95"/>
        <v/>
      </c>
      <c r="Y715" s="117" t="str">
        <f>IF(ISBLANK(W715), "", IF(W715&gt;X715, B715, C715))</f>
        <v/>
      </c>
    </row>
    <row r="716" spans="1:25" x14ac:dyDescent="0.45">
      <c r="A716" s="78">
        <f>Schedule!A733</f>
        <v>0</v>
      </c>
      <c r="B716" s="78" t="str">
        <f>IF(ISBLANK(Schedule!C733), "", Schedule!C733)</f>
        <v/>
      </c>
      <c r="C716" s="78" t="str">
        <f>IF(ISBLANK(Schedule!D733), "", Schedule!D733)</f>
        <v/>
      </c>
      <c r="D716" s="80"/>
      <c r="E716" s="79" t="str">
        <f>_xlfn.IFNA(IF(ISBLANK(B716),"",VLOOKUP(B716,Elo!$A$2:$C$1048576,MATCH("Current Elo",Elo!$A$1:$D$1,0),FALSE)), "")</f>
        <v/>
      </c>
      <c r="F716" s="79" t="str">
        <f>_xlfn.IFNA(IFERROR(IF(ISBLANK(C716),"",VLOOKUP(C716,Elo!$A$2:$C$1048576,MATCH("Current Elo",Elo!$A$1:$D$1,0),FALSE)), ""), "")</f>
        <v/>
      </c>
      <c r="G716" s="79" t="str">
        <f>_xlfn.IFNA(IF(ISBLANK(B716),"",IF(VLOOKUP(Games!B716,Schedule!$C$2:$G$1048576,MATCH("neutral_site",Schedule!$C$1:$G$1,0),FALSE),0,50)),"")</f>
        <v/>
      </c>
      <c r="H716" s="82"/>
      <c r="I716" s="82"/>
      <c r="J716" s="77">
        <f>_xlfn.IFNA(IF(ISBLANK(B716), "",ROUND(Calc!O733, 1)), "")</f>
        <v>0</v>
      </c>
      <c r="K716" s="77" t="str">
        <f t="shared" si="90"/>
        <v/>
      </c>
      <c r="L716" s="3" t="e">
        <f t="shared" si="88"/>
        <v>#VALUE!</v>
      </c>
      <c r="M716" s="3" t="e">
        <f t="shared" si="89"/>
        <v>#VALUE!</v>
      </c>
      <c r="N716" s="3" t="str">
        <f t="shared" si="91"/>
        <v/>
      </c>
      <c r="O716" s="3" t="str">
        <f t="shared" si="92"/>
        <v/>
      </c>
      <c r="P716" s="2" t="str">
        <f t="shared" si="93"/>
        <v/>
      </c>
      <c r="Q716" s="2" t="str">
        <f t="shared" si="94"/>
        <v/>
      </c>
      <c r="U716" s="1"/>
      <c r="V716" s="4" t="str">
        <f t="shared" si="95"/>
        <v/>
      </c>
      <c r="Y716" s="117" t="str">
        <f>IF(ISBLANK(W716), "", IF(W716&gt;X716, B716, C716))</f>
        <v/>
      </c>
    </row>
    <row r="717" spans="1:25" x14ac:dyDescent="0.45">
      <c r="A717" s="78">
        <f>Schedule!A734</f>
        <v>0</v>
      </c>
      <c r="B717" s="78" t="str">
        <f>IF(ISBLANK(Schedule!C734), "", Schedule!C734)</f>
        <v/>
      </c>
      <c r="C717" s="78" t="str">
        <f>IF(ISBLANK(Schedule!D734), "", Schedule!D734)</f>
        <v/>
      </c>
      <c r="D717" s="80"/>
      <c r="E717" s="79" t="str">
        <f>_xlfn.IFNA(IF(ISBLANK(B717),"",VLOOKUP(B717,Elo!$A$2:$C$1048576,MATCH("Current Elo",Elo!$A$1:$D$1,0),FALSE)), "")</f>
        <v/>
      </c>
      <c r="F717" s="79" t="str">
        <f>_xlfn.IFNA(IFERROR(IF(ISBLANK(C717),"",VLOOKUP(C717,Elo!$A$2:$C$1048576,MATCH("Current Elo",Elo!$A$1:$D$1,0),FALSE)), ""), "")</f>
        <v/>
      </c>
      <c r="G717" s="79" t="str">
        <f>_xlfn.IFNA(IF(ISBLANK(B717),"",IF(VLOOKUP(Games!B717,Schedule!$C$2:$G$1048576,MATCH("neutral_site",Schedule!$C$1:$G$1,0),FALSE),0,50)),"")</f>
        <v/>
      </c>
      <c r="H717" s="82"/>
      <c r="I717" s="82"/>
      <c r="J717" s="77">
        <f>_xlfn.IFNA(IF(ISBLANK(B717), "",ROUND(Calc!O734, 1)), "")</f>
        <v>0</v>
      </c>
      <c r="K717" s="77" t="str">
        <f t="shared" si="90"/>
        <v/>
      </c>
      <c r="L717" s="3" t="e">
        <f t="shared" si="88"/>
        <v>#VALUE!</v>
      </c>
      <c r="M717" s="3" t="e">
        <f t="shared" si="89"/>
        <v>#VALUE!</v>
      </c>
      <c r="N717" s="3" t="str">
        <f t="shared" si="91"/>
        <v/>
      </c>
      <c r="O717" s="3" t="str">
        <f t="shared" si="92"/>
        <v/>
      </c>
      <c r="P717" s="2" t="str">
        <f t="shared" si="93"/>
        <v/>
      </c>
      <c r="Q717" s="2" t="str">
        <f t="shared" si="94"/>
        <v/>
      </c>
      <c r="U717" s="1"/>
      <c r="V717" s="4" t="str">
        <f t="shared" si="95"/>
        <v/>
      </c>
      <c r="Y717" s="117" t="str">
        <f>IF(ISBLANK(W717), "", IF(W717&gt;X717, B717, C717))</f>
        <v/>
      </c>
    </row>
    <row r="718" spans="1:25" x14ac:dyDescent="0.45">
      <c r="A718" s="78">
        <f>Schedule!A735</f>
        <v>0</v>
      </c>
      <c r="B718" s="78" t="str">
        <f>IF(ISBLANK(Schedule!C735), "", Schedule!C735)</f>
        <v/>
      </c>
      <c r="C718" s="78" t="str">
        <f>IF(ISBLANK(Schedule!D735), "", Schedule!D735)</f>
        <v/>
      </c>
      <c r="D718" s="80"/>
      <c r="E718" s="79" t="str">
        <f>_xlfn.IFNA(IF(ISBLANK(B718),"",VLOOKUP(B718,Elo!$A$2:$C$1048576,MATCH("Current Elo",Elo!$A$1:$D$1,0),FALSE)), "")</f>
        <v/>
      </c>
      <c r="F718" s="79" t="str">
        <f>_xlfn.IFNA(IFERROR(IF(ISBLANK(C718),"",VLOOKUP(C718,Elo!$A$2:$C$1048576,MATCH("Current Elo",Elo!$A$1:$D$1,0),FALSE)), ""), "")</f>
        <v/>
      </c>
      <c r="G718" s="79" t="str">
        <f>_xlfn.IFNA(IF(ISBLANK(B718),"",IF(VLOOKUP(Games!B718,Schedule!$C$2:$G$1048576,MATCH("neutral_site",Schedule!$C$1:$G$1,0),FALSE),0,50)),"")</f>
        <v/>
      </c>
      <c r="H718" s="82"/>
      <c r="I718" s="82"/>
      <c r="J718" s="77">
        <f>_xlfn.IFNA(IF(ISBLANK(B718), "",ROUND(Calc!O735, 1)), "")</f>
        <v>0</v>
      </c>
      <c r="K718" s="77" t="str">
        <f t="shared" si="90"/>
        <v/>
      </c>
      <c r="L718" s="3" t="e">
        <f t="shared" si="88"/>
        <v>#VALUE!</v>
      </c>
      <c r="M718" s="3" t="e">
        <f t="shared" si="89"/>
        <v>#VALUE!</v>
      </c>
      <c r="N718" s="3" t="str">
        <f t="shared" si="91"/>
        <v/>
      </c>
      <c r="O718" s="3" t="str">
        <f t="shared" si="92"/>
        <v/>
      </c>
      <c r="P718" s="2" t="str">
        <f t="shared" si="93"/>
        <v/>
      </c>
      <c r="Q718" s="2" t="str">
        <f t="shared" si="94"/>
        <v/>
      </c>
      <c r="U718" s="1"/>
      <c r="V718" s="4" t="str">
        <f t="shared" si="95"/>
        <v/>
      </c>
      <c r="Y718" s="117" t="str">
        <f>IF(ISBLANK(W718), "", IF(W718&gt;X718, B718, C718))</f>
        <v/>
      </c>
    </row>
    <row r="719" spans="1:25" x14ac:dyDescent="0.45">
      <c r="A719" s="78">
        <f>Schedule!A736</f>
        <v>0</v>
      </c>
      <c r="B719" s="78" t="str">
        <f>IF(ISBLANK(Schedule!C736), "", Schedule!C736)</f>
        <v/>
      </c>
      <c r="C719" s="78" t="str">
        <f>IF(ISBLANK(Schedule!D736), "", Schedule!D736)</f>
        <v/>
      </c>
      <c r="D719" s="80"/>
      <c r="E719" s="79" t="str">
        <f>_xlfn.IFNA(IF(ISBLANK(B719),"",VLOOKUP(B719,Elo!$A$2:$C$1048576,MATCH("Current Elo",Elo!$A$1:$D$1,0),FALSE)), "")</f>
        <v/>
      </c>
      <c r="F719" s="79" t="str">
        <f>_xlfn.IFNA(IFERROR(IF(ISBLANK(C719),"",VLOOKUP(C719,Elo!$A$2:$C$1048576,MATCH("Current Elo",Elo!$A$1:$D$1,0),FALSE)), ""), "")</f>
        <v/>
      </c>
      <c r="G719" s="79" t="str">
        <f>_xlfn.IFNA(IF(ISBLANK(B719),"",IF(VLOOKUP(Games!B719,Schedule!$C$2:$G$1048576,MATCH("neutral_site",Schedule!$C$1:$G$1,0),FALSE),0,50)),"")</f>
        <v/>
      </c>
      <c r="H719" s="82"/>
      <c r="I719" s="82"/>
      <c r="J719" s="77">
        <f>_xlfn.IFNA(IF(ISBLANK(B719), "",ROUND(Calc!O736, 1)), "")</f>
        <v>0</v>
      </c>
      <c r="K719" s="77" t="str">
        <f t="shared" si="90"/>
        <v/>
      </c>
      <c r="L719" s="3" t="e">
        <f t="shared" si="88"/>
        <v>#VALUE!</v>
      </c>
      <c r="M719" s="3" t="e">
        <f t="shared" si="89"/>
        <v>#VALUE!</v>
      </c>
      <c r="N719" s="3" t="str">
        <f t="shared" si="91"/>
        <v/>
      </c>
      <c r="O719" s="3" t="str">
        <f t="shared" si="92"/>
        <v/>
      </c>
      <c r="P719" s="2" t="str">
        <f t="shared" si="93"/>
        <v/>
      </c>
      <c r="Q719" s="2" t="str">
        <f t="shared" si="94"/>
        <v/>
      </c>
      <c r="U719" s="1"/>
      <c r="V719" s="4" t="str">
        <f t="shared" si="95"/>
        <v/>
      </c>
      <c r="Y719" s="117" t="str">
        <f>IF(ISBLANK(W719), "", IF(W719&gt;X719, B719, C719))</f>
        <v/>
      </c>
    </row>
    <row r="720" spans="1:25" x14ac:dyDescent="0.45">
      <c r="A720" s="78">
        <f>Schedule!A737</f>
        <v>0</v>
      </c>
      <c r="B720" s="78" t="str">
        <f>IF(ISBLANK(Schedule!C737), "", Schedule!C737)</f>
        <v/>
      </c>
      <c r="C720" s="78" t="str">
        <f>IF(ISBLANK(Schedule!D737), "", Schedule!D737)</f>
        <v/>
      </c>
      <c r="D720" s="80"/>
      <c r="E720" s="79" t="str">
        <f>_xlfn.IFNA(IF(ISBLANK(B720),"",VLOOKUP(B720,Elo!$A$2:$C$1048576,MATCH("Current Elo",Elo!$A$1:$D$1,0),FALSE)), "")</f>
        <v/>
      </c>
      <c r="F720" s="79" t="str">
        <f>_xlfn.IFNA(IFERROR(IF(ISBLANK(C720),"",VLOOKUP(C720,Elo!$A$2:$C$1048576,MATCH("Current Elo",Elo!$A$1:$D$1,0),FALSE)), ""), "")</f>
        <v/>
      </c>
      <c r="G720" s="79" t="str">
        <f>_xlfn.IFNA(IF(ISBLANK(B720),"",IF(VLOOKUP(Games!B720,Schedule!$C$2:$G$1048576,MATCH("neutral_site",Schedule!$C$1:$G$1,0),FALSE),0,50)),"")</f>
        <v/>
      </c>
      <c r="H720" s="82"/>
      <c r="I720" s="82"/>
      <c r="J720" s="77">
        <f>_xlfn.IFNA(IF(ISBLANK(B720), "",ROUND(Calc!O737, 1)), "")</f>
        <v>0</v>
      </c>
      <c r="K720" s="77" t="str">
        <f t="shared" si="90"/>
        <v/>
      </c>
      <c r="L720" s="3" t="e">
        <f t="shared" si="88"/>
        <v>#VALUE!</v>
      </c>
      <c r="M720" s="3" t="e">
        <f t="shared" si="89"/>
        <v>#VALUE!</v>
      </c>
      <c r="N720" s="3" t="str">
        <f t="shared" si="91"/>
        <v/>
      </c>
      <c r="O720" s="3" t="str">
        <f t="shared" si="92"/>
        <v/>
      </c>
      <c r="P720" s="2" t="str">
        <f t="shared" si="93"/>
        <v/>
      </c>
      <c r="Q720" s="2" t="str">
        <f t="shared" si="94"/>
        <v/>
      </c>
      <c r="U720" s="1"/>
      <c r="V720" s="4" t="str">
        <f t="shared" si="95"/>
        <v/>
      </c>
      <c r="Y720" s="117" t="str">
        <f>IF(ISBLANK(W720), "", IF(W720&gt;X720, B720, C720))</f>
        <v/>
      </c>
    </row>
    <row r="721" spans="1:25" x14ac:dyDescent="0.45">
      <c r="A721" s="78">
        <f>Schedule!A738</f>
        <v>0</v>
      </c>
      <c r="B721" s="78" t="str">
        <f>IF(ISBLANK(Schedule!C738), "", Schedule!C738)</f>
        <v/>
      </c>
      <c r="C721" s="78" t="str">
        <f>IF(ISBLANK(Schedule!D738), "", Schedule!D738)</f>
        <v/>
      </c>
      <c r="D721" s="80"/>
      <c r="E721" s="79" t="str">
        <f>_xlfn.IFNA(IF(ISBLANK(B721),"",VLOOKUP(B721,Elo!$A$2:$C$1048576,MATCH("Current Elo",Elo!$A$1:$D$1,0),FALSE)), "")</f>
        <v/>
      </c>
      <c r="F721" s="79" t="str">
        <f>_xlfn.IFNA(IFERROR(IF(ISBLANK(C721),"",VLOOKUP(C721,Elo!$A$2:$C$1048576,MATCH("Current Elo",Elo!$A$1:$D$1,0),FALSE)), ""), "")</f>
        <v/>
      </c>
      <c r="G721" s="79" t="str">
        <f>_xlfn.IFNA(IF(ISBLANK(B721),"",IF(VLOOKUP(Games!B721,Schedule!$C$2:$G$1048576,MATCH("neutral_site",Schedule!$C$1:$G$1,0),FALSE),0,50)),"")</f>
        <v/>
      </c>
      <c r="H721" s="82"/>
      <c r="I721" s="82"/>
      <c r="J721" s="77">
        <f>_xlfn.IFNA(IF(ISBLANK(B721), "",ROUND(Calc!O738, 1)), "")</f>
        <v>0</v>
      </c>
      <c r="K721" s="77" t="str">
        <f t="shared" si="90"/>
        <v/>
      </c>
      <c r="L721" s="3" t="e">
        <f t="shared" si="88"/>
        <v>#VALUE!</v>
      </c>
      <c r="M721" s="3" t="e">
        <f t="shared" si="89"/>
        <v>#VALUE!</v>
      </c>
      <c r="N721" s="3" t="str">
        <f t="shared" si="91"/>
        <v/>
      </c>
      <c r="O721" s="3" t="str">
        <f t="shared" si="92"/>
        <v/>
      </c>
      <c r="P721" s="2" t="str">
        <f t="shared" si="93"/>
        <v/>
      </c>
      <c r="Q721" s="2" t="str">
        <f t="shared" si="94"/>
        <v/>
      </c>
      <c r="U721" s="1"/>
      <c r="V721" s="4" t="str">
        <f t="shared" si="95"/>
        <v/>
      </c>
      <c r="Y721" s="117" t="str">
        <f>IF(ISBLANK(W721), "", IF(W721&gt;X721, B721, C721))</f>
        <v/>
      </c>
    </row>
    <row r="722" spans="1:25" x14ac:dyDescent="0.45">
      <c r="A722" s="78">
        <f>Schedule!A739</f>
        <v>0</v>
      </c>
      <c r="B722" s="78" t="str">
        <f>IF(ISBLANK(Schedule!C739), "", Schedule!C739)</f>
        <v/>
      </c>
      <c r="C722" s="78" t="str">
        <f>IF(ISBLANK(Schedule!D739), "", Schedule!D739)</f>
        <v/>
      </c>
      <c r="D722" s="80"/>
      <c r="E722" s="79" t="str">
        <f>_xlfn.IFNA(IF(ISBLANK(B722),"",VLOOKUP(B722,Elo!$A$2:$C$1048576,MATCH("Current Elo",Elo!$A$1:$D$1,0),FALSE)), "")</f>
        <v/>
      </c>
      <c r="F722" s="79" t="str">
        <f>_xlfn.IFNA(IFERROR(IF(ISBLANK(C722),"",VLOOKUP(C722,Elo!$A$2:$C$1048576,MATCH("Current Elo",Elo!$A$1:$D$1,0),FALSE)), ""), "")</f>
        <v/>
      </c>
      <c r="G722" s="79" t="str">
        <f>_xlfn.IFNA(IF(ISBLANK(B722),"",IF(VLOOKUP(Games!B722,Schedule!$C$2:$G$1048576,MATCH("neutral_site",Schedule!$C$1:$G$1,0),FALSE),0,50)),"")</f>
        <v/>
      </c>
      <c r="H722" s="82"/>
      <c r="I722" s="82"/>
      <c r="J722" s="77">
        <f>_xlfn.IFNA(IF(ISBLANK(B722), "",ROUND(Calc!O739, 1)), "")</f>
        <v>0</v>
      </c>
      <c r="K722" s="77" t="str">
        <f t="shared" si="90"/>
        <v/>
      </c>
      <c r="L722" s="3" t="e">
        <f t="shared" si="88"/>
        <v>#VALUE!</v>
      </c>
      <c r="M722" s="3" t="e">
        <f t="shared" si="89"/>
        <v>#VALUE!</v>
      </c>
      <c r="N722" s="3" t="str">
        <f t="shared" si="91"/>
        <v/>
      </c>
      <c r="O722" s="3" t="str">
        <f t="shared" si="92"/>
        <v/>
      </c>
      <c r="P722" s="2" t="str">
        <f t="shared" si="93"/>
        <v/>
      </c>
      <c r="Q722" s="2" t="str">
        <f t="shared" si="94"/>
        <v/>
      </c>
      <c r="U722" s="1"/>
      <c r="V722" s="4" t="str">
        <f t="shared" si="95"/>
        <v/>
      </c>
      <c r="Y722" s="117" t="str">
        <f>IF(ISBLANK(W722), "", IF(W722&gt;X722, B722, C722))</f>
        <v/>
      </c>
    </row>
    <row r="723" spans="1:25" x14ac:dyDescent="0.45">
      <c r="A723" s="78">
        <f>Schedule!A740</f>
        <v>0</v>
      </c>
      <c r="B723" s="78" t="str">
        <f>IF(ISBLANK(Schedule!C740), "", Schedule!C740)</f>
        <v/>
      </c>
      <c r="C723" s="78" t="str">
        <f>IF(ISBLANK(Schedule!D740), "", Schedule!D740)</f>
        <v/>
      </c>
      <c r="D723" s="80"/>
      <c r="E723" s="79" t="str">
        <f>_xlfn.IFNA(IF(ISBLANK(B723),"",VLOOKUP(B723,Elo!$A$2:$C$1048576,MATCH("Current Elo",Elo!$A$1:$D$1,0),FALSE)), "")</f>
        <v/>
      </c>
      <c r="F723" s="79" t="str">
        <f>_xlfn.IFNA(IFERROR(IF(ISBLANK(C723),"",VLOOKUP(C723,Elo!$A$2:$C$1048576,MATCH("Current Elo",Elo!$A$1:$D$1,0),FALSE)), ""), "")</f>
        <v/>
      </c>
      <c r="G723" s="79" t="str">
        <f>_xlfn.IFNA(IF(ISBLANK(B723),"",IF(VLOOKUP(Games!B723,Schedule!$C$2:$G$1048576,MATCH("neutral_site",Schedule!$C$1:$G$1,0),FALSE),0,50)),"")</f>
        <v/>
      </c>
      <c r="H723" s="82"/>
      <c r="I723" s="82"/>
      <c r="J723" s="77">
        <f>_xlfn.IFNA(IF(ISBLANK(B723), "",ROUND(Calc!O740, 1)), "")</f>
        <v>0</v>
      </c>
      <c r="K723" s="77" t="str">
        <f t="shared" si="90"/>
        <v/>
      </c>
      <c r="L723" s="3" t="e">
        <f t="shared" si="88"/>
        <v>#VALUE!</v>
      </c>
      <c r="M723" s="3" t="e">
        <f t="shared" si="89"/>
        <v>#VALUE!</v>
      </c>
      <c r="N723" s="3" t="str">
        <f t="shared" si="91"/>
        <v/>
      </c>
      <c r="O723" s="3" t="str">
        <f t="shared" si="92"/>
        <v/>
      </c>
      <c r="P723" s="2" t="str">
        <f t="shared" si="93"/>
        <v/>
      </c>
      <c r="Q723" s="2" t="str">
        <f t="shared" si="94"/>
        <v/>
      </c>
      <c r="U723" s="1"/>
      <c r="V723" s="4" t="str">
        <f t="shared" si="95"/>
        <v/>
      </c>
      <c r="Y723" s="117" t="str">
        <f>IF(ISBLANK(W723), "", IF(W723&gt;X723, B723, C723))</f>
        <v/>
      </c>
    </row>
    <row r="724" spans="1:25" x14ac:dyDescent="0.45">
      <c r="A724" s="78">
        <f>Schedule!A741</f>
        <v>0</v>
      </c>
      <c r="B724" s="78" t="str">
        <f>IF(ISBLANK(Schedule!C741), "", Schedule!C741)</f>
        <v/>
      </c>
      <c r="C724" s="78" t="str">
        <f>IF(ISBLANK(Schedule!D741), "", Schedule!D741)</f>
        <v/>
      </c>
      <c r="D724" s="80"/>
      <c r="E724" s="79" t="str">
        <f>_xlfn.IFNA(IF(ISBLANK(B724),"",VLOOKUP(B724,Elo!$A$2:$C$1048576,MATCH("Current Elo",Elo!$A$1:$D$1,0),FALSE)), "")</f>
        <v/>
      </c>
      <c r="F724" s="79" t="str">
        <f>_xlfn.IFNA(IFERROR(IF(ISBLANK(C724),"",VLOOKUP(C724,Elo!$A$2:$C$1048576,MATCH("Current Elo",Elo!$A$1:$D$1,0),FALSE)), ""), "")</f>
        <v/>
      </c>
      <c r="G724" s="79" t="str">
        <f>_xlfn.IFNA(IF(ISBLANK(B724),"",IF(VLOOKUP(Games!B724,Schedule!$C$2:$G$1048576,MATCH("neutral_site",Schedule!$C$1:$G$1,0),FALSE),0,50)),"")</f>
        <v/>
      </c>
      <c r="H724" s="82"/>
      <c r="I724" s="82"/>
      <c r="J724" s="77">
        <f>_xlfn.IFNA(IF(ISBLANK(B724), "",ROUND(Calc!O741, 1)), "")</f>
        <v>0</v>
      </c>
      <c r="K724" s="77" t="str">
        <f t="shared" si="90"/>
        <v/>
      </c>
      <c r="L724" s="3" t="e">
        <f t="shared" si="88"/>
        <v>#VALUE!</v>
      </c>
      <c r="M724" s="3" t="e">
        <f t="shared" si="89"/>
        <v>#VALUE!</v>
      </c>
      <c r="N724" s="3" t="str">
        <f t="shared" si="91"/>
        <v/>
      </c>
      <c r="O724" s="3" t="str">
        <f t="shared" si="92"/>
        <v/>
      </c>
      <c r="P724" s="2" t="str">
        <f t="shared" si="93"/>
        <v/>
      </c>
      <c r="Q724" s="2" t="str">
        <f t="shared" si="94"/>
        <v/>
      </c>
      <c r="U724" s="1"/>
      <c r="V724" s="4" t="str">
        <f t="shared" si="95"/>
        <v/>
      </c>
      <c r="Y724" s="117" t="str">
        <f>IF(ISBLANK(W724), "", IF(W724&gt;X724, B724, C724))</f>
        <v/>
      </c>
    </row>
    <row r="725" spans="1:25" x14ac:dyDescent="0.45">
      <c r="A725" s="78">
        <f>Schedule!A742</f>
        <v>0</v>
      </c>
      <c r="B725" s="78" t="str">
        <f>IF(ISBLANK(Schedule!C742), "", Schedule!C742)</f>
        <v/>
      </c>
      <c r="C725" s="78" t="str">
        <f>IF(ISBLANK(Schedule!D742), "", Schedule!D742)</f>
        <v/>
      </c>
      <c r="D725" s="80"/>
      <c r="E725" s="79" t="str">
        <f>_xlfn.IFNA(IF(ISBLANK(B725),"",VLOOKUP(B725,Elo!$A$2:$C$1048576,MATCH("Current Elo",Elo!$A$1:$D$1,0),FALSE)), "")</f>
        <v/>
      </c>
      <c r="F725" s="79" t="str">
        <f>_xlfn.IFNA(IFERROR(IF(ISBLANK(C725),"",VLOOKUP(C725,Elo!$A$2:$C$1048576,MATCH("Current Elo",Elo!$A$1:$D$1,0),FALSE)), ""), "")</f>
        <v/>
      </c>
      <c r="G725" s="79" t="str">
        <f>_xlfn.IFNA(IF(ISBLANK(B725),"",IF(VLOOKUP(Games!B725,Schedule!$C$2:$G$1048576,MATCH("neutral_site",Schedule!$C$1:$G$1,0),FALSE),0,50)),"")</f>
        <v/>
      </c>
      <c r="H725" s="82"/>
      <c r="I725" s="82"/>
      <c r="J725" s="77">
        <f>_xlfn.IFNA(IF(ISBLANK(B725), "",ROUND(Calc!O742, 1)), "")</f>
        <v>0</v>
      </c>
      <c r="K725" s="77" t="str">
        <f t="shared" si="90"/>
        <v/>
      </c>
      <c r="L725" s="3" t="e">
        <f t="shared" si="88"/>
        <v>#VALUE!</v>
      </c>
      <c r="M725" s="3" t="e">
        <f t="shared" si="89"/>
        <v>#VALUE!</v>
      </c>
      <c r="N725" s="3" t="str">
        <f t="shared" si="91"/>
        <v/>
      </c>
      <c r="O725" s="3" t="str">
        <f t="shared" si="92"/>
        <v/>
      </c>
      <c r="P725" s="2" t="str">
        <f t="shared" si="93"/>
        <v/>
      </c>
      <c r="Q725" s="2" t="str">
        <f t="shared" si="94"/>
        <v/>
      </c>
      <c r="U725" s="1"/>
      <c r="V725" s="4" t="str">
        <f t="shared" si="95"/>
        <v/>
      </c>
      <c r="Y725" s="117" t="str">
        <f>IF(ISBLANK(W725), "", IF(W725&gt;X725, B725, C725))</f>
        <v/>
      </c>
    </row>
    <row r="726" spans="1:25" x14ac:dyDescent="0.45">
      <c r="A726" s="78">
        <f>Schedule!A743</f>
        <v>0</v>
      </c>
      <c r="B726" s="78" t="str">
        <f>IF(ISBLANK(Schedule!C743), "", Schedule!C743)</f>
        <v/>
      </c>
      <c r="C726" s="78" t="str">
        <f>IF(ISBLANK(Schedule!D743), "", Schedule!D743)</f>
        <v/>
      </c>
      <c r="D726" s="80"/>
      <c r="E726" s="79" t="str">
        <f>_xlfn.IFNA(IF(ISBLANK(B726),"",VLOOKUP(B726,Elo!$A$2:$C$1048576,MATCH("Current Elo",Elo!$A$1:$D$1,0),FALSE)), "")</f>
        <v/>
      </c>
      <c r="F726" s="79" t="str">
        <f>_xlfn.IFNA(IFERROR(IF(ISBLANK(C726),"",VLOOKUP(C726,Elo!$A$2:$C$1048576,MATCH("Current Elo",Elo!$A$1:$D$1,0),FALSE)), ""), "")</f>
        <v/>
      </c>
      <c r="G726" s="79" t="str">
        <f>_xlfn.IFNA(IF(ISBLANK(B726),"",IF(VLOOKUP(Games!B726,Schedule!$C$2:$G$1048576,MATCH("neutral_site",Schedule!$C$1:$G$1,0),FALSE),0,50)),"")</f>
        <v/>
      </c>
      <c r="H726" s="82"/>
      <c r="I726" s="82"/>
      <c r="J726" s="77">
        <f>_xlfn.IFNA(IF(ISBLANK(B726), "",ROUND(Calc!O743, 1)), "")</f>
        <v>0</v>
      </c>
      <c r="K726" s="77" t="str">
        <f t="shared" si="90"/>
        <v/>
      </c>
      <c r="L726" s="3" t="e">
        <f t="shared" si="88"/>
        <v>#VALUE!</v>
      </c>
      <c r="M726" s="3" t="e">
        <f t="shared" si="89"/>
        <v>#VALUE!</v>
      </c>
      <c r="N726" s="3" t="str">
        <f t="shared" si="91"/>
        <v/>
      </c>
      <c r="O726" s="3" t="str">
        <f t="shared" si="92"/>
        <v/>
      </c>
      <c r="P726" s="2" t="str">
        <f t="shared" si="93"/>
        <v/>
      </c>
      <c r="Q726" s="2" t="str">
        <f t="shared" si="94"/>
        <v/>
      </c>
      <c r="U726" s="1"/>
      <c r="V726" s="4" t="str">
        <f t="shared" si="95"/>
        <v/>
      </c>
      <c r="Y726" s="117" t="str">
        <f>IF(ISBLANK(W726), "", IF(W726&gt;X726, B726, C726))</f>
        <v/>
      </c>
    </row>
    <row r="727" spans="1:25" x14ac:dyDescent="0.45">
      <c r="A727" s="78">
        <f>Schedule!A744</f>
        <v>0</v>
      </c>
      <c r="B727" s="78" t="str">
        <f>IF(ISBLANK(Schedule!C744), "", Schedule!C744)</f>
        <v/>
      </c>
      <c r="C727" s="78" t="str">
        <f>IF(ISBLANK(Schedule!D744), "", Schedule!D744)</f>
        <v/>
      </c>
      <c r="D727" s="80"/>
      <c r="E727" s="79" t="str">
        <f>_xlfn.IFNA(IF(ISBLANK(B727),"",VLOOKUP(B727,Elo!$A$2:$C$1048576,MATCH("Current Elo",Elo!$A$1:$D$1,0),FALSE)), "")</f>
        <v/>
      </c>
      <c r="F727" s="79" t="str">
        <f>_xlfn.IFNA(IFERROR(IF(ISBLANK(C727),"",VLOOKUP(C727,Elo!$A$2:$C$1048576,MATCH("Current Elo",Elo!$A$1:$D$1,0),FALSE)), ""), "")</f>
        <v/>
      </c>
      <c r="G727" s="79" t="str">
        <f>_xlfn.IFNA(IF(ISBLANK(B727),"",IF(VLOOKUP(Games!B727,Schedule!$C$2:$G$1048576,MATCH("neutral_site",Schedule!$C$1:$G$1,0),FALSE),0,50)),"")</f>
        <v/>
      </c>
      <c r="H727" s="82"/>
      <c r="I727" s="82"/>
      <c r="J727" s="77">
        <f>_xlfn.IFNA(IF(ISBLANK(B727), "",ROUND(Calc!O744, 1)), "")</f>
        <v>0</v>
      </c>
      <c r="K727" s="77" t="str">
        <f t="shared" si="90"/>
        <v/>
      </c>
      <c r="L727" s="3" t="e">
        <f t="shared" si="88"/>
        <v>#VALUE!</v>
      </c>
      <c r="M727" s="3" t="e">
        <f t="shared" si="89"/>
        <v>#VALUE!</v>
      </c>
      <c r="N727" s="3" t="str">
        <f t="shared" si="91"/>
        <v/>
      </c>
      <c r="O727" s="3" t="str">
        <f t="shared" si="92"/>
        <v/>
      </c>
      <c r="P727" s="2" t="str">
        <f t="shared" si="93"/>
        <v/>
      </c>
      <c r="Q727" s="2" t="str">
        <f t="shared" si="94"/>
        <v/>
      </c>
      <c r="U727" s="1"/>
      <c r="V727" s="4" t="str">
        <f t="shared" si="95"/>
        <v/>
      </c>
      <c r="Y727" s="117" t="str">
        <f>IF(ISBLANK(W727), "", IF(W727&gt;X727, B727, C727))</f>
        <v/>
      </c>
    </row>
    <row r="728" spans="1:25" x14ac:dyDescent="0.45">
      <c r="A728" s="78">
        <f>Schedule!A745</f>
        <v>0</v>
      </c>
      <c r="B728" s="78" t="str">
        <f>IF(ISBLANK(Schedule!C745), "", Schedule!C745)</f>
        <v/>
      </c>
      <c r="C728" s="78" t="str">
        <f>IF(ISBLANK(Schedule!D745), "", Schedule!D745)</f>
        <v/>
      </c>
      <c r="D728" s="80"/>
      <c r="E728" s="79" t="str">
        <f>_xlfn.IFNA(IF(ISBLANK(B728),"",VLOOKUP(B728,Elo!$A$2:$C$1048576,MATCH("Current Elo",Elo!$A$1:$D$1,0),FALSE)), "")</f>
        <v/>
      </c>
      <c r="F728" s="79" t="str">
        <f>_xlfn.IFNA(IFERROR(IF(ISBLANK(C728),"",VLOOKUP(C728,Elo!$A$2:$C$1048576,MATCH("Current Elo",Elo!$A$1:$D$1,0),FALSE)), ""), "")</f>
        <v/>
      </c>
      <c r="G728" s="79" t="str">
        <f>_xlfn.IFNA(IF(ISBLANK(B728),"",IF(VLOOKUP(Games!B728,Schedule!$C$2:$G$1048576,MATCH("neutral_site",Schedule!$C$1:$G$1,0),FALSE),0,50)),"")</f>
        <v/>
      </c>
      <c r="H728" s="82"/>
      <c r="I728" s="82"/>
      <c r="J728" s="77">
        <f>_xlfn.IFNA(IF(ISBLANK(B728), "",ROUND(Calc!O745, 1)), "")</f>
        <v>0</v>
      </c>
      <c r="K728" s="77" t="str">
        <f t="shared" si="90"/>
        <v/>
      </c>
      <c r="L728" s="3" t="e">
        <f t="shared" si="88"/>
        <v>#VALUE!</v>
      </c>
      <c r="M728" s="3" t="e">
        <f t="shared" si="89"/>
        <v>#VALUE!</v>
      </c>
      <c r="N728" s="3" t="str">
        <f t="shared" si="91"/>
        <v/>
      </c>
      <c r="O728" s="3" t="str">
        <f t="shared" si="92"/>
        <v/>
      </c>
      <c r="P728" s="2" t="str">
        <f t="shared" si="93"/>
        <v/>
      </c>
      <c r="Q728" s="2" t="str">
        <f t="shared" si="94"/>
        <v/>
      </c>
      <c r="U728" s="1"/>
      <c r="V728" s="4" t="str">
        <f t="shared" si="95"/>
        <v/>
      </c>
      <c r="Y728" s="117" t="str">
        <f>IF(ISBLANK(W728), "", IF(W728&gt;X728, B728, C728))</f>
        <v/>
      </c>
    </row>
    <row r="729" spans="1:25" x14ac:dyDescent="0.45">
      <c r="A729" s="78">
        <f>Schedule!A746</f>
        <v>0</v>
      </c>
      <c r="B729" s="78" t="str">
        <f>IF(ISBLANK(Schedule!C746), "", Schedule!C746)</f>
        <v/>
      </c>
      <c r="C729" s="78" t="str">
        <f>IF(ISBLANK(Schedule!D746), "", Schedule!D746)</f>
        <v/>
      </c>
      <c r="D729" s="80"/>
      <c r="E729" s="79" t="str">
        <f>_xlfn.IFNA(IF(ISBLANK(B729),"",VLOOKUP(B729,Elo!$A$2:$C$1048576,MATCH("Current Elo",Elo!$A$1:$D$1,0),FALSE)), "")</f>
        <v/>
      </c>
      <c r="F729" s="79" t="str">
        <f>_xlfn.IFNA(IFERROR(IF(ISBLANK(C729),"",VLOOKUP(C729,Elo!$A$2:$C$1048576,MATCH("Current Elo",Elo!$A$1:$D$1,0),FALSE)), ""), "")</f>
        <v/>
      </c>
      <c r="G729" s="79" t="str">
        <f>_xlfn.IFNA(IF(ISBLANK(B729),"",IF(VLOOKUP(Games!B729,Schedule!$C$2:$G$1048576,MATCH("neutral_site",Schedule!$C$1:$G$1,0),FALSE),0,50)),"")</f>
        <v/>
      </c>
      <c r="H729" s="82"/>
      <c r="I729" s="82"/>
      <c r="J729" s="77">
        <f>_xlfn.IFNA(IF(ISBLANK(B729), "",ROUND(Calc!O746, 1)), "")</f>
        <v>0</v>
      </c>
      <c r="K729" s="77" t="str">
        <f t="shared" si="90"/>
        <v/>
      </c>
      <c r="L729" s="3" t="e">
        <f t="shared" si="88"/>
        <v>#VALUE!</v>
      </c>
      <c r="M729" s="3" t="e">
        <f t="shared" si="89"/>
        <v>#VALUE!</v>
      </c>
      <c r="N729" s="3" t="str">
        <f t="shared" si="91"/>
        <v/>
      </c>
      <c r="O729" s="3" t="str">
        <f t="shared" si="92"/>
        <v/>
      </c>
      <c r="P729" s="2" t="str">
        <f t="shared" si="93"/>
        <v/>
      </c>
      <c r="Q729" s="2" t="str">
        <f t="shared" si="94"/>
        <v/>
      </c>
      <c r="U729" s="1"/>
      <c r="V729" s="4" t="str">
        <f t="shared" si="95"/>
        <v/>
      </c>
      <c r="Y729" s="117" t="str">
        <f>IF(ISBLANK(W729), "", IF(W729&gt;X729, B729, C729))</f>
        <v/>
      </c>
    </row>
    <row r="730" spans="1:25" x14ac:dyDescent="0.45">
      <c r="A730" s="78">
        <f>Schedule!A747</f>
        <v>0</v>
      </c>
      <c r="B730" s="78" t="str">
        <f>IF(ISBLANK(Schedule!C747), "", Schedule!C747)</f>
        <v/>
      </c>
      <c r="C730" s="78" t="str">
        <f>IF(ISBLANK(Schedule!D747), "", Schedule!D747)</f>
        <v/>
      </c>
      <c r="D730" s="80"/>
      <c r="E730" s="79" t="str">
        <f>_xlfn.IFNA(IF(ISBLANK(B730),"",VLOOKUP(B730,Elo!$A$2:$C$1048576,MATCH("Current Elo",Elo!$A$1:$D$1,0),FALSE)), "")</f>
        <v/>
      </c>
      <c r="F730" s="79" t="str">
        <f>_xlfn.IFNA(IFERROR(IF(ISBLANK(C730),"",VLOOKUP(C730,Elo!$A$2:$C$1048576,MATCH("Current Elo",Elo!$A$1:$D$1,0),FALSE)), ""), "")</f>
        <v/>
      </c>
      <c r="G730" s="79" t="str">
        <f>_xlfn.IFNA(IF(ISBLANK(B730),"",IF(VLOOKUP(Games!B730,Schedule!$C$2:$G$1048576,MATCH("neutral_site",Schedule!$C$1:$G$1,0),FALSE),0,50)),"")</f>
        <v/>
      </c>
      <c r="H730" s="82"/>
      <c r="I730" s="82"/>
      <c r="J730" s="77">
        <f>_xlfn.IFNA(IF(ISBLANK(B730), "",ROUND(Calc!O747, 1)), "")</f>
        <v>0</v>
      </c>
      <c r="K730" s="77" t="str">
        <f t="shared" si="90"/>
        <v/>
      </c>
      <c r="L730" s="3" t="e">
        <f t="shared" si="88"/>
        <v>#VALUE!</v>
      </c>
      <c r="M730" s="3" t="e">
        <f t="shared" si="89"/>
        <v>#VALUE!</v>
      </c>
      <c r="N730" s="3" t="str">
        <f t="shared" si="91"/>
        <v/>
      </c>
      <c r="O730" s="3" t="str">
        <f t="shared" si="92"/>
        <v/>
      </c>
      <c r="P730" s="2" t="str">
        <f t="shared" si="93"/>
        <v/>
      </c>
      <c r="Q730" s="2" t="str">
        <f t="shared" si="94"/>
        <v/>
      </c>
      <c r="U730" s="1"/>
      <c r="V730" s="4" t="str">
        <f t="shared" si="95"/>
        <v/>
      </c>
      <c r="Y730" s="117" t="str">
        <f>IF(ISBLANK(W730), "", IF(W730&gt;X730, B730, C730))</f>
        <v/>
      </c>
    </row>
    <row r="731" spans="1:25" x14ac:dyDescent="0.45">
      <c r="A731" s="78">
        <f>Schedule!A748</f>
        <v>0</v>
      </c>
      <c r="B731" s="78" t="str">
        <f>IF(ISBLANK(Schedule!C748), "", Schedule!C748)</f>
        <v/>
      </c>
      <c r="C731" s="78" t="str">
        <f>IF(ISBLANK(Schedule!D748), "", Schedule!D748)</f>
        <v/>
      </c>
      <c r="D731" s="80"/>
      <c r="E731" s="79" t="str">
        <f>_xlfn.IFNA(IF(ISBLANK(B731),"",VLOOKUP(B731,Elo!$A$2:$C$1048576,MATCH("Current Elo",Elo!$A$1:$D$1,0),FALSE)), "")</f>
        <v/>
      </c>
      <c r="F731" s="79" t="str">
        <f>_xlfn.IFNA(IFERROR(IF(ISBLANK(C731),"",VLOOKUP(C731,Elo!$A$2:$C$1048576,MATCH("Current Elo",Elo!$A$1:$D$1,0),FALSE)), ""), "")</f>
        <v/>
      </c>
      <c r="G731" s="79" t="str">
        <f>_xlfn.IFNA(IF(ISBLANK(B731),"",IF(VLOOKUP(Games!B731,Schedule!$C$2:$G$1048576,MATCH("neutral_site",Schedule!$C$1:$G$1,0),FALSE),0,50)),"")</f>
        <v/>
      </c>
      <c r="H731" s="82"/>
      <c r="I731" s="82"/>
      <c r="J731" s="77">
        <f>_xlfn.IFNA(IF(ISBLANK(B731), "",ROUND(Calc!O748, 1)), "")</f>
        <v>0</v>
      </c>
      <c r="K731" s="77" t="str">
        <f t="shared" si="90"/>
        <v/>
      </c>
      <c r="L731" s="3" t="e">
        <f t="shared" si="88"/>
        <v>#VALUE!</v>
      </c>
      <c r="M731" s="3" t="e">
        <f t="shared" si="89"/>
        <v>#VALUE!</v>
      </c>
      <c r="N731" s="3" t="str">
        <f t="shared" si="91"/>
        <v/>
      </c>
      <c r="O731" s="3" t="str">
        <f t="shared" si="92"/>
        <v/>
      </c>
      <c r="P731" s="2" t="str">
        <f t="shared" si="93"/>
        <v/>
      </c>
      <c r="Q731" s="2" t="str">
        <f t="shared" si="94"/>
        <v/>
      </c>
      <c r="U731" s="1"/>
      <c r="V731" s="4" t="str">
        <f t="shared" si="95"/>
        <v/>
      </c>
      <c r="Y731" s="117" t="str">
        <f>IF(ISBLANK(W731), "", IF(W731&gt;X731, B731, C731))</f>
        <v/>
      </c>
    </row>
    <row r="732" spans="1:25" x14ac:dyDescent="0.45">
      <c r="A732" s="78">
        <f>Schedule!A749</f>
        <v>0</v>
      </c>
      <c r="B732" s="78" t="str">
        <f>IF(ISBLANK(Schedule!C749), "", Schedule!C749)</f>
        <v/>
      </c>
      <c r="C732" s="78" t="str">
        <f>IF(ISBLANK(Schedule!D749), "", Schedule!D749)</f>
        <v/>
      </c>
      <c r="D732" s="80"/>
      <c r="E732" s="79" t="str">
        <f>_xlfn.IFNA(IF(ISBLANK(B732),"",VLOOKUP(B732,Elo!$A$2:$C$1048576,MATCH("Current Elo",Elo!$A$1:$D$1,0),FALSE)), "")</f>
        <v/>
      </c>
      <c r="F732" s="79" t="str">
        <f>_xlfn.IFNA(IFERROR(IF(ISBLANK(C732),"",VLOOKUP(C732,Elo!$A$2:$C$1048576,MATCH("Current Elo",Elo!$A$1:$D$1,0),FALSE)), ""), "")</f>
        <v/>
      </c>
      <c r="G732" s="79" t="str">
        <f>_xlfn.IFNA(IF(ISBLANK(B732),"",IF(VLOOKUP(Games!B732,Schedule!$C$2:$G$1048576,MATCH("neutral_site",Schedule!$C$1:$G$1,0),FALSE),0,50)),"")</f>
        <v/>
      </c>
      <c r="H732" s="82"/>
      <c r="I732" s="82"/>
      <c r="J732" s="77">
        <f>_xlfn.IFNA(IF(ISBLANK(B732), "",ROUND(Calc!O749, 1)), "")</f>
        <v>0</v>
      </c>
      <c r="K732" s="77" t="str">
        <f t="shared" si="90"/>
        <v/>
      </c>
      <c r="L732" s="3" t="e">
        <f t="shared" si="88"/>
        <v>#VALUE!</v>
      </c>
      <c r="M732" s="3" t="e">
        <f t="shared" si="89"/>
        <v>#VALUE!</v>
      </c>
      <c r="N732" s="3" t="str">
        <f t="shared" si="91"/>
        <v/>
      </c>
      <c r="O732" s="3" t="str">
        <f t="shared" si="92"/>
        <v/>
      </c>
      <c r="P732" s="2" t="str">
        <f t="shared" si="93"/>
        <v/>
      </c>
      <c r="Q732" s="2" t="str">
        <f t="shared" si="94"/>
        <v/>
      </c>
      <c r="U732" s="1"/>
      <c r="V732" s="4" t="str">
        <f t="shared" si="95"/>
        <v/>
      </c>
      <c r="Y732" s="117" t="str">
        <f>IF(ISBLANK(W732), "", IF(W732&gt;X732, B732, C732))</f>
        <v/>
      </c>
    </row>
    <row r="733" spans="1:25" x14ac:dyDescent="0.45">
      <c r="A733" s="78">
        <f>Schedule!A750</f>
        <v>0</v>
      </c>
      <c r="B733" s="78" t="str">
        <f>IF(ISBLANK(Schedule!C750), "", Schedule!C750)</f>
        <v/>
      </c>
      <c r="C733" s="78" t="str">
        <f>IF(ISBLANK(Schedule!D750), "", Schedule!D750)</f>
        <v/>
      </c>
      <c r="D733" s="80"/>
      <c r="E733" s="79" t="str">
        <f>_xlfn.IFNA(IF(ISBLANK(B733),"",VLOOKUP(B733,Elo!$A$2:$C$1048576,MATCH("Current Elo",Elo!$A$1:$D$1,0),FALSE)), "")</f>
        <v/>
      </c>
      <c r="F733" s="79" t="str">
        <f>_xlfn.IFNA(IFERROR(IF(ISBLANK(C733),"",VLOOKUP(C733,Elo!$A$2:$C$1048576,MATCH("Current Elo",Elo!$A$1:$D$1,0),FALSE)), ""), "")</f>
        <v/>
      </c>
      <c r="G733" s="79" t="str">
        <f>_xlfn.IFNA(IF(ISBLANK(B733),"",IF(VLOOKUP(Games!B733,Schedule!$C$2:$G$1048576,MATCH("neutral_site",Schedule!$C$1:$G$1,0),FALSE),0,50)),"")</f>
        <v/>
      </c>
      <c r="H733" s="82"/>
      <c r="I733" s="82"/>
      <c r="J733" s="77">
        <f>_xlfn.IFNA(IF(ISBLANK(B733), "",ROUND(Calc!O750, 1)), "")</f>
        <v>0</v>
      </c>
      <c r="K733" s="77" t="str">
        <f t="shared" si="90"/>
        <v/>
      </c>
      <c r="L733" s="3" t="e">
        <f t="shared" si="88"/>
        <v>#VALUE!</v>
      </c>
      <c r="M733" s="3" t="e">
        <f t="shared" si="89"/>
        <v>#VALUE!</v>
      </c>
      <c r="N733" s="3" t="str">
        <f t="shared" si="91"/>
        <v/>
      </c>
      <c r="O733" s="3" t="str">
        <f t="shared" si="92"/>
        <v/>
      </c>
      <c r="P733" s="2" t="str">
        <f t="shared" si="93"/>
        <v/>
      </c>
      <c r="Q733" s="2" t="str">
        <f t="shared" si="94"/>
        <v/>
      </c>
      <c r="U733" s="1"/>
      <c r="V733" s="4" t="str">
        <f t="shared" si="95"/>
        <v/>
      </c>
      <c r="Y733" s="117" t="str">
        <f>IF(ISBLANK(W733), "", IF(W733&gt;X733, B733, C733))</f>
        <v/>
      </c>
    </row>
    <row r="734" spans="1:25" x14ac:dyDescent="0.45">
      <c r="A734" s="78">
        <f>Schedule!A751</f>
        <v>0</v>
      </c>
      <c r="B734" s="78" t="str">
        <f>IF(ISBLANK(Schedule!C751), "", Schedule!C751)</f>
        <v/>
      </c>
      <c r="C734" s="78" t="str">
        <f>IF(ISBLANK(Schedule!D751), "", Schedule!D751)</f>
        <v/>
      </c>
      <c r="D734" s="80"/>
      <c r="E734" s="79" t="str">
        <f>_xlfn.IFNA(IF(ISBLANK(B734),"",VLOOKUP(B734,Elo!$A$2:$C$1048576,MATCH("Current Elo",Elo!$A$1:$D$1,0),FALSE)), "")</f>
        <v/>
      </c>
      <c r="F734" s="79" t="str">
        <f>_xlfn.IFNA(IFERROR(IF(ISBLANK(C734),"",VLOOKUP(C734,Elo!$A$2:$C$1048576,MATCH("Current Elo",Elo!$A$1:$D$1,0),FALSE)), ""), "")</f>
        <v/>
      </c>
      <c r="G734" s="79" t="str">
        <f>_xlfn.IFNA(IF(ISBLANK(B734),"",IF(VLOOKUP(Games!B734,Schedule!$C$2:$G$1048576,MATCH("neutral_site",Schedule!$C$1:$G$1,0),FALSE),0,50)),"")</f>
        <v/>
      </c>
      <c r="H734" s="82"/>
      <c r="I734" s="82"/>
      <c r="J734" s="77">
        <f>_xlfn.IFNA(IF(ISBLANK(B734), "",ROUND(Calc!O751, 1)), "")</f>
        <v>0</v>
      </c>
      <c r="K734" s="77" t="str">
        <f t="shared" si="90"/>
        <v/>
      </c>
      <c r="L734" s="3" t="e">
        <f t="shared" si="88"/>
        <v>#VALUE!</v>
      </c>
      <c r="M734" s="3" t="e">
        <f t="shared" si="89"/>
        <v>#VALUE!</v>
      </c>
      <c r="N734" s="3" t="str">
        <f t="shared" si="91"/>
        <v/>
      </c>
      <c r="O734" s="3" t="str">
        <f t="shared" si="92"/>
        <v/>
      </c>
      <c r="P734" s="2" t="str">
        <f t="shared" si="93"/>
        <v/>
      </c>
      <c r="Q734" s="2" t="str">
        <f t="shared" si="94"/>
        <v/>
      </c>
      <c r="U734" s="1"/>
      <c r="V734" s="4" t="str">
        <f t="shared" si="95"/>
        <v/>
      </c>
      <c r="Y734" s="117" t="str">
        <f>IF(ISBLANK(W734), "", IF(W734&gt;X734, B734, C734))</f>
        <v/>
      </c>
    </row>
    <row r="735" spans="1:25" x14ac:dyDescent="0.45">
      <c r="A735" s="78">
        <f>Schedule!A752</f>
        <v>0</v>
      </c>
      <c r="B735" s="78" t="str">
        <f>IF(ISBLANK(Schedule!C752), "", Schedule!C752)</f>
        <v/>
      </c>
      <c r="C735" s="78" t="str">
        <f>IF(ISBLANK(Schedule!D752), "", Schedule!D752)</f>
        <v/>
      </c>
      <c r="D735" s="80"/>
      <c r="E735" s="79" t="str">
        <f>_xlfn.IFNA(IF(ISBLANK(B735),"",VLOOKUP(B735,Elo!$A$2:$C$1048576,MATCH("Current Elo",Elo!$A$1:$D$1,0),FALSE)), "")</f>
        <v/>
      </c>
      <c r="F735" s="79" t="str">
        <f>_xlfn.IFNA(IFERROR(IF(ISBLANK(C735),"",VLOOKUP(C735,Elo!$A$2:$C$1048576,MATCH("Current Elo",Elo!$A$1:$D$1,0),FALSE)), ""), "")</f>
        <v/>
      </c>
      <c r="G735" s="79" t="str">
        <f>_xlfn.IFNA(IF(ISBLANK(B735),"",IF(VLOOKUP(Games!B735,Schedule!$C$2:$G$1048576,MATCH("neutral_site",Schedule!$C$1:$G$1,0),FALSE),0,50)),"")</f>
        <v/>
      </c>
      <c r="H735" s="82"/>
      <c r="I735" s="82"/>
      <c r="J735" s="77">
        <f>_xlfn.IFNA(IF(ISBLANK(B735), "",ROUND(Calc!O752, 1)), "")</f>
        <v>0</v>
      </c>
      <c r="K735" s="77" t="str">
        <f t="shared" si="90"/>
        <v/>
      </c>
      <c r="L735" s="3" t="e">
        <f t="shared" si="88"/>
        <v>#VALUE!</v>
      </c>
      <c r="M735" s="3" t="e">
        <f t="shared" si="89"/>
        <v>#VALUE!</v>
      </c>
      <c r="N735" s="3" t="str">
        <f t="shared" si="91"/>
        <v/>
      </c>
      <c r="O735" s="3" t="str">
        <f t="shared" si="92"/>
        <v/>
      </c>
      <c r="P735" s="2" t="str">
        <f t="shared" si="93"/>
        <v/>
      </c>
      <c r="Q735" s="2" t="str">
        <f t="shared" si="94"/>
        <v/>
      </c>
      <c r="U735" s="1"/>
      <c r="V735" s="4" t="str">
        <f t="shared" si="95"/>
        <v/>
      </c>
      <c r="Y735" s="117" t="str">
        <f>IF(ISBLANK(W735), "", IF(W735&gt;X735, B735, C735))</f>
        <v/>
      </c>
    </row>
    <row r="736" spans="1:25" x14ac:dyDescent="0.45">
      <c r="A736" s="78">
        <f>Schedule!A753</f>
        <v>0</v>
      </c>
      <c r="B736" s="78" t="str">
        <f>IF(ISBLANK(Schedule!C753), "", Schedule!C753)</f>
        <v/>
      </c>
      <c r="C736" s="78" t="str">
        <f>IF(ISBLANK(Schedule!D753), "", Schedule!D753)</f>
        <v/>
      </c>
      <c r="D736" s="80"/>
      <c r="E736" s="79" t="str">
        <f>_xlfn.IFNA(IF(ISBLANK(B736),"",VLOOKUP(B736,Elo!$A$2:$C$1048576,MATCH("Current Elo",Elo!$A$1:$D$1,0),FALSE)), "")</f>
        <v/>
      </c>
      <c r="F736" s="79" t="str">
        <f>_xlfn.IFNA(IFERROR(IF(ISBLANK(C736),"",VLOOKUP(C736,Elo!$A$2:$C$1048576,MATCH("Current Elo",Elo!$A$1:$D$1,0),FALSE)), ""), "")</f>
        <v/>
      </c>
      <c r="G736" s="79" t="str">
        <f>_xlfn.IFNA(IF(ISBLANK(B736),"",IF(VLOOKUP(Games!B736,Schedule!$C$2:$G$1048576,MATCH("neutral_site",Schedule!$C$1:$G$1,0),FALSE),0,50)),"")</f>
        <v/>
      </c>
      <c r="H736" s="82"/>
      <c r="I736" s="82"/>
      <c r="J736" s="77">
        <f>_xlfn.IFNA(IF(ISBLANK(B736), "",ROUND(Calc!O753, 1)), "")</f>
        <v>0</v>
      </c>
      <c r="K736" s="77" t="str">
        <f t="shared" si="90"/>
        <v/>
      </c>
      <c r="L736" s="3" t="e">
        <f t="shared" si="88"/>
        <v>#VALUE!</v>
      </c>
      <c r="M736" s="3" t="e">
        <f t="shared" si="89"/>
        <v>#VALUE!</v>
      </c>
      <c r="N736" s="3" t="str">
        <f t="shared" si="91"/>
        <v/>
      </c>
      <c r="O736" s="3" t="str">
        <f t="shared" si="92"/>
        <v/>
      </c>
      <c r="P736" s="2" t="str">
        <f t="shared" si="93"/>
        <v/>
      </c>
      <c r="Q736" s="2" t="str">
        <f t="shared" si="94"/>
        <v/>
      </c>
      <c r="U736" s="1"/>
      <c r="V736" s="4" t="str">
        <f t="shared" si="95"/>
        <v/>
      </c>
      <c r="Y736" s="117" t="str">
        <f>IF(ISBLANK(W736), "", IF(W736&gt;X736, B736, C736))</f>
        <v/>
      </c>
    </row>
    <row r="737" spans="1:25" x14ac:dyDescent="0.45">
      <c r="A737" s="78">
        <f>Schedule!A754</f>
        <v>0</v>
      </c>
      <c r="B737" s="78" t="str">
        <f>IF(ISBLANK(Schedule!C754), "", Schedule!C754)</f>
        <v/>
      </c>
      <c r="C737" s="78" t="str">
        <f>IF(ISBLANK(Schedule!D754), "", Schedule!D754)</f>
        <v/>
      </c>
      <c r="D737" s="80"/>
      <c r="E737" s="79" t="str">
        <f>_xlfn.IFNA(IF(ISBLANK(B737),"",VLOOKUP(B737,Elo!$A$2:$C$1048576,MATCH("Current Elo",Elo!$A$1:$D$1,0),FALSE)), "")</f>
        <v/>
      </c>
      <c r="F737" s="79" t="str">
        <f>_xlfn.IFNA(IFERROR(IF(ISBLANK(C737),"",VLOOKUP(C737,Elo!$A$2:$C$1048576,MATCH("Current Elo",Elo!$A$1:$D$1,0),FALSE)), ""), "")</f>
        <v/>
      </c>
      <c r="G737" s="79" t="str">
        <f>_xlfn.IFNA(IF(ISBLANK(B737),"",IF(VLOOKUP(Games!B737,Schedule!$C$2:$G$1048576,MATCH("neutral_site",Schedule!$C$1:$G$1,0),FALSE),0,50)),"")</f>
        <v/>
      </c>
      <c r="H737" s="82"/>
      <c r="I737" s="82"/>
      <c r="J737" s="77">
        <f>_xlfn.IFNA(IF(ISBLANK(B737), "",ROUND(Calc!O754, 1)), "")</f>
        <v>0</v>
      </c>
      <c r="K737" s="77" t="str">
        <f t="shared" si="90"/>
        <v/>
      </c>
      <c r="L737" s="3" t="e">
        <f t="shared" si="88"/>
        <v>#VALUE!</v>
      </c>
      <c r="M737" s="3" t="e">
        <f t="shared" si="89"/>
        <v>#VALUE!</v>
      </c>
      <c r="N737" s="3" t="str">
        <f t="shared" si="91"/>
        <v/>
      </c>
      <c r="O737" s="3" t="str">
        <f t="shared" si="92"/>
        <v/>
      </c>
      <c r="P737" s="2" t="str">
        <f t="shared" si="93"/>
        <v/>
      </c>
      <c r="Q737" s="2" t="str">
        <f t="shared" si="94"/>
        <v/>
      </c>
      <c r="U737" s="1"/>
      <c r="V737" s="4" t="str">
        <f t="shared" si="95"/>
        <v/>
      </c>
      <c r="Y737" s="117" t="str">
        <f>IF(ISBLANK(W737), "", IF(W737&gt;X737, B737, C737))</f>
        <v/>
      </c>
    </row>
    <row r="738" spans="1:25" x14ac:dyDescent="0.45">
      <c r="A738" s="78">
        <f>Schedule!A755</f>
        <v>0</v>
      </c>
      <c r="B738" s="78" t="str">
        <f>IF(ISBLANK(Schedule!C755), "", Schedule!C755)</f>
        <v/>
      </c>
      <c r="C738" s="78" t="str">
        <f>IF(ISBLANK(Schedule!D755), "", Schedule!D755)</f>
        <v/>
      </c>
      <c r="D738" s="80"/>
      <c r="E738" s="79" t="str">
        <f>_xlfn.IFNA(IF(ISBLANK(B738),"",VLOOKUP(B738,Elo!$A$2:$C$1048576,MATCH("Current Elo",Elo!$A$1:$D$1,0),FALSE)), "")</f>
        <v/>
      </c>
      <c r="F738" s="79" t="str">
        <f>_xlfn.IFNA(IFERROR(IF(ISBLANK(C738),"",VLOOKUP(C738,Elo!$A$2:$C$1048576,MATCH("Current Elo",Elo!$A$1:$D$1,0),FALSE)), ""), "")</f>
        <v/>
      </c>
      <c r="G738" s="79" t="str">
        <f>_xlfn.IFNA(IF(ISBLANK(B738),"",IF(VLOOKUP(Games!B738,Schedule!$C$2:$G$1048576,MATCH("neutral_site",Schedule!$C$1:$G$1,0),FALSE),0,50)),"")</f>
        <v/>
      </c>
      <c r="H738" s="82"/>
      <c r="I738" s="82"/>
      <c r="J738" s="77">
        <f>_xlfn.IFNA(IF(ISBLANK(B738), "",ROUND(Calc!O755, 1)), "")</f>
        <v>0</v>
      </c>
      <c r="K738" s="77" t="str">
        <f t="shared" si="90"/>
        <v/>
      </c>
      <c r="L738" s="3" t="e">
        <f t="shared" si="88"/>
        <v>#VALUE!</v>
      </c>
      <c r="M738" s="3" t="e">
        <f t="shared" si="89"/>
        <v>#VALUE!</v>
      </c>
      <c r="N738" s="3" t="str">
        <f t="shared" si="91"/>
        <v/>
      </c>
      <c r="O738" s="3" t="str">
        <f t="shared" si="92"/>
        <v/>
      </c>
      <c r="P738" s="2" t="str">
        <f t="shared" si="93"/>
        <v/>
      </c>
      <c r="Q738" s="2" t="str">
        <f t="shared" si="94"/>
        <v/>
      </c>
      <c r="U738" s="1"/>
      <c r="V738" s="4" t="str">
        <f t="shared" si="95"/>
        <v/>
      </c>
      <c r="Y738" s="117" t="str">
        <f>IF(ISBLANK(W738), "", IF(W738&gt;X738, B738, C738))</f>
        <v/>
      </c>
    </row>
  </sheetData>
  <conditionalFormatting sqref="L2:M738">
    <cfRule type="cellIs" dxfId="11" priority="5" operator="greaterThan">
      <formula>0.95</formula>
    </cfRule>
    <cfRule type="cellIs" dxfId="10" priority="6" operator="greaterThan">
      <formula>90</formula>
    </cfRule>
    <cfRule type="cellIs" dxfId="9" priority="7" operator="lessThan">
      <formula>0.5</formula>
    </cfRule>
  </conditionalFormatting>
  <conditionalFormatting sqref="V2:V738">
    <cfRule type="expression" dxfId="8" priority="4">
      <formula>AND(R2="Side",_xlfn.ISFORMULA(V2))</formula>
    </cfRule>
  </conditionalFormatting>
  <dataValidations count="3">
    <dataValidation type="list" allowBlank="1" showInputMessage="1" showErrorMessage="1" sqref="S733:S738 T2:T738" xr:uid="{102E3B36-40D2-411F-A7B1-A92254F1F174}">
      <formula1>"B2:C2"</formula1>
    </dataValidation>
    <dataValidation type="list" allowBlank="1" showInputMessage="1" showErrorMessage="1" sqref="R2:R738" xr:uid="{D8FC01AD-5672-4F3B-ACA8-31BB3D99C70A}">
      <formula1>$S$1:$T$1</formula1>
    </dataValidation>
    <dataValidation type="list" allowBlank="1" showInputMessage="1" showErrorMessage="1" sqref="S2:S732" xr:uid="{6B079576-0254-4027-A280-86B291F4F8D2}">
      <formula1>$B$2:$C$2</formula1>
    </dataValidation>
  </dataValidations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54C435-946D-452B-A067-58C099759EB1}">
          <x14:formula1>
            <xm:f>Schedule!$D$2:$D$1048576</xm:f>
          </x14:formula1>
          <xm:sqref>C739:C1048576</xm:sqref>
        </x14:dataValidation>
        <x14:dataValidation type="list" allowBlank="1" showInputMessage="1" showErrorMessage="1" xr:uid="{4C333DE0-5C16-4403-A69B-9621C3112753}">
          <x14:formula1>
            <xm:f>Schedule!$C$2:$C$1048576</xm:f>
          </x14:formula1>
          <xm:sqref>B2:B1048576 C2:C738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8DF98-4ABC-4B94-B4A7-9F09BE3060B7}">
  <sheetPr>
    <tabColor theme="9"/>
  </sheetPr>
  <dimension ref="A1:G101"/>
  <sheetViews>
    <sheetView workbookViewId="0">
      <selection activeCell="G22" sqref="G22"/>
    </sheetView>
  </sheetViews>
  <sheetFormatPr defaultRowHeight="14.25" x14ac:dyDescent="0.45"/>
  <sheetData>
    <row r="1" spans="1:7" x14ac:dyDescent="0.45">
      <c r="A1" t="s">
        <v>272</v>
      </c>
      <c r="B1" t="s">
        <v>273</v>
      </c>
      <c r="C1" t="s">
        <v>274</v>
      </c>
      <c r="D1" t="s">
        <v>275</v>
      </c>
      <c r="E1" t="s">
        <v>276</v>
      </c>
      <c r="F1" t="s">
        <v>277</v>
      </c>
      <c r="G1" t="s">
        <v>278</v>
      </c>
    </row>
    <row r="2" spans="1:7" x14ac:dyDescent="0.45">
      <c r="A2">
        <v>1</v>
      </c>
      <c r="B2" t="s">
        <v>279</v>
      </c>
      <c r="C2" t="s">
        <v>181</v>
      </c>
      <c r="D2" t="s">
        <v>152</v>
      </c>
      <c r="E2">
        <v>1497</v>
      </c>
      <c r="F2">
        <v>1692</v>
      </c>
      <c r="G2" t="b">
        <v>1</v>
      </c>
    </row>
    <row r="3" spans="1:7" x14ac:dyDescent="0.45">
      <c r="A3">
        <v>1</v>
      </c>
      <c r="B3" t="s">
        <v>280</v>
      </c>
      <c r="C3" t="s">
        <v>255</v>
      </c>
      <c r="D3" t="s">
        <v>281</v>
      </c>
      <c r="E3">
        <v>1234</v>
      </c>
      <c r="G3" t="b">
        <v>0</v>
      </c>
    </row>
    <row r="4" spans="1:7" x14ac:dyDescent="0.45">
      <c r="A4">
        <v>1</v>
      </c>
      <c r="B4" t="s">
        <v>282</v>
      </c>
      <c r="C4" t="s">
        <v>265</v>
      </c>
      <c r="D4" t="s">
        <v>141</v>
      </c>
      <c r="E4">
        <v>1222</v>
      </c>
      <c r="F4">
        <v>1690</v>
      </c>
      <c r="G4" t="b">
        <v>0</v>
      </c>
    </row>
    <row r="5" spans="1:7" x14ac:dyDescent="0.45">
      <c r="A5">
        <v>1</v>
      </c>
      <c r="B5" t="s">
        <v>283</v>
      </c>
      <c r="C5" t="s">
        <v>248</v>
      </c>
      <c r="D5" t="s">
        <v>284</v>
      </c>
      <c r="E5">
        <v>1227</v>
      </c>
      <c r="G5" t="b">
        <v>0</v>
      </c>
    </row>
    <row r="6" spans="1:7" x14ac:dyDescent="0.45">
      <c r="A6">
        <v>1</v>
      </c>
      <c r="B6" t="s">
        <v>285</v>
      </c>
      <c r="C6" t="s">
        <v>207</v>
      </c>
      <c r="D6" t="s">
        <v>286</v>
      </c>
      <c r="E6">
        <v>1460</v>
      </c>
      <c r="G6" t="b">
        <v>0</v>
      </c>
    </row>
    <row r="7" spans="1:7" x14ac:dyDescent="0.45">
      <c r="A7">
        <v>1</v>
      </c>
      <c r="B7" t="s">
        <v>287</v>
      </c>
      <c r="C7" t="s">
        <v>256</v>
      </c>
      <c r="D7" t="s">
        <v>288</v>
      </c>
      <c r="E7">
        <v>1357</v>
      </c>
      <c r="G7" t="b">
        <v>0</v>
      </c>
    </row>
    <row r="8" spans="1:7" x14ac:dyDescent="0.45">
      <c r="A8">
        <v>1</v>
      </c>
      <c r="B8" t="s">
        <v>287</v>
      </c>
      <c r="C8" t="s">
        <v>250</v>
      </c>
      <c r="D8" t="s">
        <v>289</v>
      </c>
      <c r="E8">
        <v>1333</v>
      </c>
      <c r="G8" t="b">
        <v>0</v>
      </c>
    </row>
    <row r="9" spans="1:7" x14ac:dyDescent="0.45">
      <c r="A9">
        <v>1</v>
      </c>
      <c r="B9" t="s">
        <v>287</v>
      </c>
      <c r="C9" t="s">
        <v>226</v>
      </c>
      <c r="D9" t="s">
        <v>290</v>
      </c>
      <c r="E9">
        <v>1431</v>
      </c>
      <c r="G9" t="b">
        <v>0</v>
      </c>
    </row>
    <row r="10" spans="1:7" x14ac:dyDescent="0.45">
      <c r="A10">
        <v>1</v>
      </c>
      <c r="B10" t="s">
        <v>287</v>
      </c>
      <c r="C10" t="s">
        <v>182</v>
      </c>
      <c r="D10" t="s">
        <v>291</v>
      </c>
      <c r="E10">
        <v>1606</v>
      </c>
      <c r="G10" t="b">
        <v>0</v>
      </c>
    </row>
    <row r="11" spans="1:7" x14ac:dyDescent="0.45">
      <c r="A11">
        <v>1</v>
      </c>
      <c r="B11" t="s">
        <v>287</v>
      </c>
      <c r="C11" t="s">
        <v>171</v>
      </c>
      <c r="D11" t="s">
        <v>292</v>
      </c>
      <c r="E11">
        <v>1578</v>
      </c>
      <c r="G11" t="b">
        <v>0</v>
      </c>
    </row>
    <row r="12" spans="1:7" x14ac:dyDescent="0.45">
      <c r="A12">
        <v>1</v>
      </c>
      <c r="B12" t="s">
        <v>287</v>
      </c>
      <c r="C12" t="s">
        <v>270</v>
      </c>
      <c r="D12" t="s">
        <v>293</v>
      </c>
      <c r="E12">
        <v>1156</v>
      </c>
      <c r="G12" t="b">
        <v>0</v>
      </c>
    </row>
    <row r="13" spans="1:7" x14ac:dyDescent="0.45">
      <c r="A13">
        <v>1</v>
      </c>
      <c r="B13" t="s">
        <v>287</v>
      </c>
      <c r="C13" t="s">
        <v>214</v>
      </c>
      <c r="D13" t="s">
        <v>294</v>
      </c>
      <c r="E13">
        <v>1431</v>
      </c>
      <c r="G13" t="b">
        <v>0</v>
      </c>
    </row>
    <row r="14" spans="1:7" x14ac:dyDescent="0.45">
      <c r="A14">
        <v>1</v>
      </c>
      <c r="B14" t="s">
        <v>295</v>
      </c>
      <c r="C14" t="s">
        <v>189</v>
      </c>
      <c r="D14" t="s">
        <v>296</v>
      </c>
      <c r="E14">
        <v>1526</v>
      </c>
      <c r="G14" t="b">
        <v>0</v>
      </c>
    </row>
    <row r="15" spans="1:7" x14ac:dyDescent="0.45">
      <c r="A15">
        <v>1</v>
      </c>
      <c r="B15" t="s">
        <v>295</v>
      </c>
      <c r="C15" t="s">
        <v>202</v>
      </c>
      <c r="D15" t="s">
        <v>297</v>
      </c>
      <c r="E15">
        <v>1454</v>
      </c>
      <c r="G15" t="b">
        <v>1</v>
      </c>
    </row>
    <row r="16" spans="1:7" x14ac:dyDescent="0.45">
      <c r="A16">
        <v>1</v>
      </c>
      <c r="B16" t="s">
        <v>298</v>
      </c>
      <c r="C16" t="s">
        <v>193</v>
      </c>
      <c r="D16" t="s">
        <v>299</v>
      </c>
      <c r="E16">
        <v>1565</v>
      </c>
      <c r="G16" t="b">
        <v>0</v>
      </c>
    </row>
    <row r="17" spans="1:7" x14ac:dyDescent="0.45">
      <c r="A17">
        <v>1</v>
      </c>
      <c r="B17" t="s">
        <v>298</v>
      </c>
      <c r="C17" t="s">
        <v>223</v>
      </c>
      <c r="D17" t="s">
        <v>300</v>
      </c>
      <c r="E17">
        <v>1363</v>
      </c>
      <c r="G17" t="b">
        <v>0</v>
      </c>
    </row>
    <row r="18" spans="1:7" x14ac:dyDescent="0.45">
      <c r="A18">
        <v>1</v>
      </c>
      <c r="B18" t="s">
        <v>298</v>
      </c>
      <c r="C18" t="s">
        <v>203</v>
      </c>
      <c r="D18" t="s">
        <v>173</v>
      </c>
      <c r="E18">
        <v>1492</v>
      </c>
      <c r="F18">
        <v>1546</v>
      </c>
      <c r="G18" t="b">
        <v>0</v>
      </c>
    </row>
    <row r="19" spans="1:7" x14ac:dyDescent="0.45">
      <c r="A19">
        <v>1</v>
      </c>
      <c r="B19" t="s">
        <v>298</v>
      </c>
      <c r="C19" t="s">
        <v>151</v>
      </c>
      <c r="D19" t="s">
        <v>301</v>
      </c>
      <c r="E19">
        <v>1619</v>
      </c>
      <c r="G19" t="b">
        <v>1</v>
      </c>
    </row>
    <row r="20" spans="1:7" x14ac:dyDescent="0.45">
      <c r="A20">
        <v>1</v>
      </c>
      <c r="B20" t="s">
        <v>298</v>
      </c>
      <c r="C20" t="s">
        <v>139</v>
      </c>
      <c r="D20" t="s">
        <v>302</v>
      </c>
      <c r="E20">
        <v>1744</v>
      </c>
      <c r="G20" t="b">
        <v>0</v>
      </c>
    </row>
    <row r="21" spans="1:7" x14ac:dyDescent="0.45">
      <c r="A21">
        <v>1</v>
      </c>
      <c r="B21" t="s">
        <v>298</v>
      </c>
      <c r="C21" t="s">
        <v>225</v>
      </c>
      <c r="D21" t="s">
        <v>303</v>
      </c>
      <c r="E21">
        <v>1324</v>
      </c>
      <c r="G21" t="b">
        <v>0</v>
      </c>
    </row>
    <row r="22" spans="1:7" x14ac:dyDescent="0.45">
      <c r="A22">
        <v>1</v>
      </c>
      <c r="B22" t="s">
        <v>298</v>
      </c>
      <c r="C22" t="s">
        <v>210</v>
      </c>
      <c r="D22" t="s">
        <v>218</v>
      </c>
      <c r="E22">
        <v>1538</v>
      </c>
      <c r="F22">
        <v>1448</v>
      </c>
      <c r="G22" t="b">
        <v>0</v>
      </c>
    </row>
    <row r="23" spans="1:7" x14ac:dyDescent="0.45">
      <c r="A23">
        <v>1</v>
      </c>
      <c r="B23" t="s">
        <v>298</v>
      </c>
      <c r="C23" t="s">
        <v>252</v>
      </c>
      <c r="D23" t="s">
        <v>304</v>
      </c>
      <c r="E23">
        <v>1248</v>
      </c>
      <c r="G23" t="b">
        <v>0</v>
      </c>
    </row>
    <row r="24" spans="1:7" x14ac:dyDescent="0.45">
      <c r="A24">
        <v>1</v>
      </c>
      <c r="B24" t="s">
        <v>305</v>
      </c>
      <c r="C24" t="s">
        <v>198</v>
      </c>
      <c r="D24" t="s">
        <v>306</v>
      </c>
      <c r="E24">
        <v>1502</v>
      </c>
      <c r="G24" t="b">
        <v>0</v>
      </c>
    </row>
    <row r="25" spans="1:7" x14ac:dyDescent="0.45">
      <c r="A25">
        <v>1</v>
      </c>
      <c r="B25" t="s">
        <v>305</v>
      </c>
      <c r="C25" t="s">
        <v>184</v>
      </c>
      <c r="D25" t="s">
        <v>307</v>
      </c>
      <c r="E25">
        <v>1622</v>
      </c>
      <c r="G25" t="b">
        <v>0</v>
      </c>
    </row>
    <row r="26" spans="1:7" x14ac:dyDescent="0.45">
      <c r="A26">
        <v>1</v>
      </c>
      <c r="B26" t="s">
        <v>308</v>
      </c>
      <c r="C26" t="s">
        <v>204</v>
      </c>
      <c r="D26" t="s">
        <v>309</v>
      </c>
      <c r="E26">
        <v>1544</v>
      </c>
      <c r="G26" t="b">
        <v>0</v>
      </c>
    </row>
    <row r="27" spans="1:7" x14ac:dyDescent="0.45">
      <c r="A27">
        <v>1</v>
      </c>
      <c r="B27" t="s">
        <v>310</v>
      </c>
      <c r="C27" t="s">
        <v>244</v>
      </c>
      <c r="D27" t="s">
        <v>311</v>
      </c>
      <c r="E27">
        <v>1425</v>
      </c>
      <c r="G27" t="b">
        <v>0</v>
      </c>
    </row>
    <row r="28" spans="1:7" x14ac:dyDescent="0.45">
      <c r="A28">
        <v>1</v>
      </c>
      <c r="B28" t="s">
        <v>312</v>
      </c>
      <c r="C28" t="s">
        <v>140</v>
      </c>
      <c r="D28" t="s">
        <v>267</v>
      </c>
      <c r="E28">
        <v>1786</v>
      </c>
      <c r="F28">
        <v>1178</v>
      </c>
      <c r="G28" t="b">
        <v>0</v>
      </c>
    </row>
    <row r="29" spans="1:7" x14ac:dyDescent="0.45">
      <c r="A29">
        <v>1</v>
      </c>
      <c r="B29" t="s">
        <v>312</v>
      </c>
      <c r="C29" t="s">
        <v>232</v>
      </c>
      <c r="D29" t="s">
        <v>246</v>
      </c>
      <c r="E29">
        <v>1392</v>
      </c>
      <c r="F29">
        <v>1422</v>
      </c>
      <c r="G29" t="b">
        <v>0</v>
      </c>
    </row>
    <row r="30" spans="1:7" x14ac:dyDescent="0.45">
      <c r="A30">
        <v>1</v>
      </c>
      <c r="B30" t="s">
        <v>313</v>
      </c>
      <c r="C30" t="s">
        <v>177</v>
      </c>
      <c r="D30" t="s">
        <v>314</v>
      </c>
      <c r="E30">
        <v>1602</v>
      </c>
      <c r="G30" t="b">
        <v>0</v>
      </c>
    </row>
    <row r="31" spans="1:7" x14ac:dyDescent="0.45">
      <c r="A31">
        <v>1</v>
      </c>
      <c r="B31" t="s">
        <v>315</v>
      </c>
      <c r="C31" t="s">
        <v>175</v>
      </c>
      <c r="D31" t="s">
        <v>249</v>
      </c>
      <c r="E31">
        <v>1587</v>
      </c>
      <c r="F31">
        <v>1315</v>
      </c>
      <c r="G31" t="b">
        <v>0</v>
      </c>
    </row>
    <row r="32" spans="1:7" x14ac:dyDescent="0.45">
      <c r="A32">
        <v>1</v>
      </c>
      <c r="B32" t="s">
        <v>316</v>
      </c>
      <c r="C32" t="s">
        <v>241</v>
      </c>
      <c r="D32" t="s">
        <v>165</v>
      </c>
      <c r="E32">
        <v>1286</v>
      </c>
      <c r="F32">
        <v>1587</v>
      </c>
      <c r="G32" t="b">
        <v>0</v>
      </c>
    </row>
    <row r="33" spans="1:7" x14ac:dyDescent="0.45">
      <c r="A33">
        <v>1</v>
      </c>
      <c r="B33" t="s">
        <v>317</v>
      </c>
      <c r="C33" t="s">
        <v>245</v>
      </c>
      <c r="D33" t="s">
        <v>318</v>
      </c>
      <c r="E33">
        <v>1346</v>
      </c>
      <c r="G33" t="b">
        <v>0</v>
      </c>
    </row>
    <row r="34" spans="1:7" x14ac:dyDescent="0.45">
      <c r="A34">
        <v>1</v>
      </c>
      <c r="B34" t="s">
        <v>319</v>
      </c>
      <c r="C34" t="s">
        <v>167</v>
      </c>
      <c r="D34" t="s">
        <v>264</v>
      </c>
      <c r="E34">
        <v>1630</v>
      </c>
      <c r="F34">
        <v>1230</v>
      </c>
      <c r="G34" t="b">
        <v>0</v>
      </c>
    </row>
    <row r="35" spans="1:7" x14ac:dyDescent="0.45">
      <c r="A35">
        <v>1</v>
      </c>
      <c r="B35" t="s">
        <v>319</v>
      </c>
      <c r="C35" t="s">
        <v>254</v>
      </c>
      <c r="D35" t="s">
        <v>164</v>
      </c>
      <c r="E35">
        <v>1284</v>
      </c>
      <c r="F35">
        <v>1604</v>
      </c>
      <c r="G35" t="b">
        <v>0</v>
      </c>
    </row>
    <row r="36" spans="1:7" x14ac:dyDescent="0.45">
      <c r="A36">
        <v>1</v>
      </c>
      <c r="B36" t="s">
        <v>319</v>
      </c>
      <c r="C36" t="s">
        <v>128</v>
      </c>
      <c r="D36" t="s">
        <v>148</v>
      </c>
      <c r="E36">
        <v>2015</v>
      </c>
      <c r="F36">
        <v>1676</v>
      </c>
      <c r="G36" t="b">
        <v>1</v>
      </c>
    </row>
    <row r="37" spans="1:7" x14ac:dyDescent="0.45">
      <c r="A37">
        <v>1</v>
      </c>
      <c r="B37" t="s">
        <v>319</v>
      </c>
      <c r="C37" t="s">
        <v>183</v>
      </c>
      <c r="D37" t="s">
        <v>320</v>
      </c>
      <c r="E37">
        <v>1625</v>
      </c>
      <c r="G37" t="b">
        <v>0</v>
      </c>
    </row>
    <row r="38" spans="1:7" x14ac:dyDescent="0.45">
      <c r="A38">
        <v>1</v>
      </c>
      <c r="B38" t="s">
        <v>319</v>
      </c>
      <c r="C38" t="s">
        <v>257</v>
      </c>
      <c r="D38" t="s">
        <v>321</v>
      </c>
      <c r="E38">
        <v>1368</v>
      </c>
      <c r="G38" t="b">
        <v>0</v>
      </c>
    </row>
    <row r="39" spans="1:7" x14ac:dyDescent="0.45">
      <c r="A39">
        <v>1</v>
      </c>
      <c r="B39" t="s">
        <v>319</v>
      </c>
      <c r="C39" t="s">
        <v>200</v>
      </c>
      <c r="D39" t="s">
        <v>322</v>
      </c>
      <c r="E39">
        <v>1492</v>
      </c>
      <c r="G39" t="b">
        <v>0</v>
      </c>
    </row>
    <row r="40" spans="1:7" x14ac:dyDescent="0.45">
      <c r="A40">
        <v>1</v>
      </c>
      <c r="B40" t="s">
        <v>319</v>
      </c>
      <c r="C40" t="s">
        <v>159</v>
      </c>
      <c r="D40" t="s">
        <v>134</v>
      </c>
      <c r="E40">
        <v>1574</v>
      </c>
      <c r="F40">
        <v>1833</v>
      </c>
      <c r="G40" t="b">
        <v>0</v>
      </c>
    </row>
    <row r="41" spans="1:7" x14ac:dyDescent="0.45">
      <c r="A41">
        <v>1</v>
      </c>
      <c r="B41" t="s">
        <v>319</v>
      </c>
      <c r="C41" t="s">
        <v>212</v>
      </c>
      <c r="D41" t="s">
        <v>268</v>
      </c>
      <c r="E41">
        <v>1436</v>
      </c>
      <c r="F41">
        <v>1158</v>
      </c>
      <c r="G41" t="b">
        <v>0</v>
      </c>
    </row>
    <row r="42" spans="1:7" x14ac:dyDescent="0.45">
      <c r="A42">
        <v>1</v>
      </c>
      <c r="B42" t="s">
        <v>319</v>
      </c>
      <c r="C42" t="s">
        <v>197</v>
      </c>
      <c r="D42" t="s">
        <v>323</v>
      </c>
      <c r="E42">
        <v>1550</v>
      </c>
      <c r="G42" t="b">
        <v>0</v>
      </c>
    </row>
    <row r="43" spans="1:7" x14ac:dyDescent="0.45">
      <c r="A43">
        <v>1</v>
      </c>
      <c r="B43" t="s">
        <v>324</v>
      </c>
      <c r="C43" t="s">
        <v>147</v>
      </c>
      <c r="D43" t="s">
        <v>325</v>
      </c>
      <c r="E43">
        <v>1751</v>
      </c>
      <c r="G43" t="b">
        <v>0</v>
      </c>
    </row>
    <row r="44" spans="1:7" x14ac:dyDescent="0.45">
      <c r="A44">
        <v>1</v>
      </c>
      <c r="B44" t="s">
        <v>326</v>
      </c>
      <c r="C44" t="s">
        <v>170</v>
      </c>
      <c r="D44" t="s">
        <v>327</v>
      </c>
      <c r="E44">
        <v>1522</v>
      </c>
      <c r="G44" t="b">
        <v>0</v>
      </c>
    </row>
    <row r="45" spans="1:7" x14ac:dyDescent="0.45">
      <c r="A45">
        <v>1</v>
      </c>
      <c r="B45" t="s">
        <v>328</v>
      </c>
      <c r="C45" t="s">
        <v>228</v>
      </c>
      <c r="D45" t="s">
        <v>329</v>
      </c>
      <c r="E45">
        <v>1394</v>
      </c>
      <c r="G45" t="b">
        <v>0</v>
      </c>
    </row>
    <row r="46" spans="1:7" x14ac:dyDescent="0.45">
      <c r="A46">
        <v>1</v>
      </c>
      <c r="B46" t="s">
        <v>330</v>
      </c>
      <c r="C46" t="s">
        <v>196</v>
      </c>
      <c r="D46" t="s">
        <v>331</v>
      </c>
      <c r="E46">
        <v>1530</v>
      </c>
      <c r="G46" t="b">
        <v>0</v>
      </c>
    </row>
    <row r="47" spans="1:7" x14ac:dyDescent="0.45">
      <c r="A47">
        <v>1</v>
      </c>
      <c r="B47" t="s">
        <v>332</v>
      </c>
      <c r="C47" t="s">
        <v>205</v>
      </c>
      <c r="D47" t="s">
        <v>201</v>
      </c>
      <c r="E47">
        <v>1498</v>
      </c>
      <c r="F47">
        <v>1506</v>
      </c>
      <c r="G47" t="b">
        <v>1</v>
      </c>
    </row>
    <row r="48" spans="1:7" x14ac:dyDescent="0.45">
      <c r="A48">
        <v>1</v>
      </c>
      <c r="B48" t="s">
        <v>332</v>
      </c>
      <c r="C48" t="s">
        <v>191</v>
      </c>
      <c r="D48" t="s">
        <v>271</v>
      </c>
      <c r="E48">
        <v>1598</v>
      </c>
      <c r="F48">
        <v>1500</v>
      </c>
      <c r="G48" t="b">
        <v>0</v>
      </c>
    </row>
    <row r="49" spans="1:7" x14ac:dyDescent="0.45">
      <c r="A49">
        <v>1</v>
      </c>
      <c r="B49" t="s">
        <v>332</v>
      </c>
      <c r="C49" t="s">
        <v>239</v>
      </c>
      <c r="D49" t="s">
        <v>216</v>
      </c>
      <c r="E49">
        <v>1330</v>
      </c>
      <c r="F49">
        <v>1522</v>
      </c>
      <c r="G49" t="b">
        <v>0</v>
      </c>
    </row>
    <row r="50" spans="1:7" x14ac:dyDescent="0.45">
      <c r="A50">
        <v>1</v>
      </c>
      <c r="B50" t="s">
        <v>332</v>
      </c>
      <c r="C50" t="s">
        <v>135</v>
      </c>
      <c r="D50" t="s">
        <v>227</v>
      </c>
      <c r="E50">
        <v>1850</v>
      </c>
      <c r="F50">
        <v>1350</v>
      </c>
      <c r="G50" t="b">
        <v>0</v>
      </c>
    </row>
    <row r="51" spans="1:7" x14ac:dyDescent="0.45">
      <c r="A51">
        <v>1</v>
      </c>
      <c r="B51" t="s">
        <v>332</v>
      </c>
      <c r="C51" t="s">
        <v>163</v>
      </c>
      <c r="D51" t="s">
        <v>166</v>
      </c>
      <c r="E51">
        <v>1562</v>
      </c>
      <c r="F51">
        <v>1553</v>
      </c>
      <c r="G51" t="b">
        <v>0</v>
      </c>
    </row>
    <row r="52" spans="1:7" x14ac:dyDescent="0.45">
      <c r="A52">
        <v>1</v>
      </c>
      <c r="B52" t="s">
        <v>332</v>
      </c>
      <c r="C52" t="s">
        <v>230</v>
      </c>
      <c r="D52" t="s">
        <v>266</v>
      </c>
      <c r="E52">
        <v>1395</v>
      </c>
      <c r="F52">
        <v>1164</v>
      </c>
      <c r="G52" t="b">
        <v>0</v>
      </c>
    </row>
    <row r="53" spans="1:7" x14ac:dyDescent="0.45">
      <c r="A53">
        <v>1</v>
      </c>
      <c r="B53" t="s">
        <v>332</v>
      </c>
      <c r="C53" t="s">
        <v>194</v>
      </c>
      <c r="D53" t="s">
        <v>258</v>
      </c>
      <c r="E53">
        <v>1507</v>
      </c>
      <c r="F53">
        <v>1296</v>
      </c>
      <c r="G53" t="b">
        <v>0</v>
      </c>
    </row>
    <row r="54" spans="1:7" x14ac:dyDescent="0.45">
      <c r="A54">
        <v>1</v>
      </c>
      <c r="B54" t="s">
        <v>332</v>
      </c>
      <c r="C54" t="s">
        <v>138</v>
      </c>
      <c r="D54" t="s">
        <v>263</v>
      </c>
      <c r="E54">
        <v>1876</v>
      </c>
      <c r="F54">
        <v>1212</v>
      </c>
      <c r="G54" t="b">
        <v>0</v>
      </c>
    </row>
    <row r="55" spans="1:7" x14ac:dyDescent="0.45">
      <c r="A55">
        <v>1</v>
      </c>
      <c r="B55" t="s">
        <v>332</v>
      </c>
      <c r="C55" t="s">
        <v>269</v>
      </c>
      <c r="D55" t="s">
        <v>260</v>
      </c>
      <c r="E55">
        <v>1141</v>
      </c>
      <c r="F55">
        <v>1287</v>
      </c>
      <c r="G55" t="b">
        <v>0</v>
      </c>
    </row>
    <row r="56" spans="1:7" x14ac:dyDescent="0.45">
      <c r="A56">
        <v>1</v>
      </c>
      <c r="B56" t="s">
        <v>332</v>
      </c>
      <c r="C56" t="s">
        <v>157</v>
      </c>
      <c r="D56" t="s">
        <v>333</v>
      </c>
      <c r="E56">
        <v>1578</v>
      </c>
      <c r="G56" t="b">
        <v>0</v>
      </c>
    </row>
    <row r="57" spans="1:7" x14ac:dyDescent="0.45">
      <c r="A57">
        <v>1</v>
      </c>
      <c r="B57" t="s">
        <v>332</v>
      </c>
      <c r="C57" t="s">
        <v>153</v>
      </c>
      <c r="D57" t="s">
        <v>334</v>
      </c>
      <c r="E57">
        <v>1612</v>
      </c>
      <c r="G57" t="b">
        <v>0</v>
      </c>
    </row>
    <row r="58" spans="1:7" x14ac:dyDescent="0.45">
      <c r="A58">
        <v>1</v>
      </c>
      <c r="B58" t="s">
        <v>332</v>
      </c>
      <c r="C58" t="s">
        <v>213</v>
      </c>
      <c r="D58" t="s">
        <v>335</v>
      </c>
      <c r="E58">
        <v>1572</v>
      </c>
      <c r="G58" t="b">
        <v>0</v>
      </c>
    </row>
    <row r="59" spans="1:7" x14ac:dyDescent="0.45">
      <c r="A59">
        <v>1</v>
      </c>
      <c r="B59" t="s">
        <v>332</v>
      </c>
      <c r="C59" t="s">
        <v>220</v>
      </c>
      <c r="D59" t="s">
        <v>336</v>
      </c>
      <c r="E59">
        <v>1446</v>
      </c>
      <c r="G59" t="b">
        <v>0</v>
      </c>
    </row>
    <row r="60" spans="1:7" x14ac:dyDescent="0.45">
      <c r="A60">
        <v>1</v>
      </c>
      <c r="B60" t="s">
        <v>337</v>
      </c>
      <c r="C60" t="s">
        <v>229</v>
      </c>
      <c r="D60" t="s">
        <v>168</v>
      </c>
      <c r="E60">
        <v>1384</v>
      </c>
      <c r="F60">
        <v>1626</v>
      </c>
      <c r="G60" t="b">
        <v>0</v>
      </c>
    </row>
    <row r="61" spans="1:7" x14ac:dyDescent="0.45">
      <c r="A61">
        <v>1</v>
      </c>
      <c r="B61" t="s">
        <v>338</v>
      </c>
      <c r="C61" t="s">
        <v>188</v>
      </c>
      <c r="D61" t="s">
        <v>234</v>
      </c>
      <c r="E61">
        <v>1562</v>
      </c>
      <c r="F61">
        <v>1406</v>
      </c>
      <c r="G61" t="b">
        <v>0</v>
      </c>
    </row>
    <row r="62" spans="1:7" x14ac:dyDescent="0.45">
      <c r="A62">
        <v>1</v>
      </c>
      <c r="B62" t="s">
        <v>339</v>
      </c>
      <c r="C62" t="s">
        <v>242</v>
      </c>
      <c r="D62" t="s">
        <v>340</v>
      </c>
      <c r="E62">
        <v>1406</v>
      </c>
      <c r="G62" t="b">
        <v>0</v>
      </c>
    </row>
    <row r="63" spans="1:7" x14ac:dyDescent="0.45">
      <c r="A63">
        <v>1</v>
      </c>
      <c r="B63" t="s">
        <v>339</v>
      </c>
      <c r="C63" t="s">
        <v>174</v>
      </c>
      <c r="D63" t="s">
        <v>238</v>
      </c>
      <c r="E63">
        <v>1650</v>
      </c>
      <c r="F63">
        <v>1412</v>
      </c>
      <c r="G63" t="b">
        <v>0</v>
      </c>
    </row>
    <row r="64" spans="1:7" x14ac:dyDescent="0.45">
      <c r="A64">
        <v>1</v>
      </c>
      <c r="B64" t="s">
        <v>339</v>
      </c>
      <c r="C64" t="s">
        <v>195</v>
      </c>
      <c r="D64" t="s">
        <v>341</v>
      </c>
      <c r="E64">
        <v>1483</v>
      </c>
      <c r="G64" t="b">
        <v>0</v>
      </c>
    </row>
    <row r="65" spans="1:7" x14ac:dyDescent="0.45">
      <c r="A65">
        <v>1</v>
      </c>
      <c r="B65" t="s">
        <v>342</v>
      </c>
      <c r="C65" t="s">
        <v>160</v>
      </c>
      <c r="D65" t="s">
        <v>343</v>
      </c>
      <c r="E65">
        <v>1572</v>
      </c>
      <c r="G65" t="b">
        <v>0</v>
      </c>
    </row>
    <row r="66" spans="1:7" x14ac:dyDescent="0.45">
      <c r="A66">
        <v>1</v>
      </c>
      <c r="B66" t="s">
        <v>342</v>
      </c>
      <c r="C66" t="s">
        <v>235</v>
      </c>
      <c r="D66" t="s">
        <v>344</v>
      </c>
      <c r="E66">
        <v>1310</v>
      </c>
      <c r="G66" t="b">
        <v>0</v>
      </c>
    </row>
    <row r="67" spans="1:7" x14ac:dyDescent="0.45">
      <c r="A67">
        <v>1</v>
      </c>
      <c r="B67" t="s">
        <v>342</v>
      </c>
      <c r="C67" t="s">
        <v>221</v>
      </c>
      <c r="D67" t="s">
        <v>345</v>
      </c>
      <c r="E67">
        <v>1447</v>
      </c>
      <c r="G67" t="b">
        <v>0</v>
      </c>
    </row>
    <row r="68" spans="1:7" x14ac:dyDescent="0.45">
      <c r="A68">
        <v>1</v>
      </c>
      <c r="B68" t="s">
        <v>342</v>
      </c>
      <c r="C68" t="s">
        <v>243</v>
      </c>
      <c r="D68" t="s">
        <v>346</v>
      </c>
      <c r="E68">
        <v>1404</v>
      </c>
      <c r="G68" t="b">
        <v>0</v>
      </c>
    </row>
    <row r="69" spans="1:7" x14ac:dyDescent="0.45">
      <c r="A69">
        <v>1</v>
      </c>
      <c r="B69" t="s">
        <v>347</v>
      </c>
      <c r="C69" t="s">
        <v>186</v>
      </c>
      <c r="D69" t="s">
        <v>348</v>
      </c>
      <c r="E69">
        <v>1648</v>
      </c>
      <c r="G69" t="b">
        <v>0</v>
      </c>
    </row>
    <row r="70" spans="1:7" x14ac:dyDescent="0.45">
      <c r="A70">
        <v>1</v>
      </c>
      <c r="B70" t="s">
        <v>349</v>
      </c>
      <c r="C70" t="s">
        <v>211</v>
      </c>
      <c r="D70" t="s">
        <v>350</v>
      </c>
      <c r="E70">
        <v>1406</v>
      </c>
      <c r="G70" t="b">
        <v>0</v>
      </c>
    </row>
    <row r="71" spans="1:7" x14ac:dyDescent="0.45">
      <c r="A71">
        <v>1</v>
      </c>
      <c r="B71" t="s">
        <v>349</v>
      </c>
      <c r="C71" t="s">
        <v>144</v>
      </c>
      <c r="D71" t="s">
        <v>351</v>
      </c>
      <c r="E71">
        <v>1658</v>
      </c>
      <c r="G71" t="b">
        <v>0</v>
      </c>
    </row>
    <row r="72" spans="1:7" x14ac:dyDescent="0.45">
      <c r="A72">
        <v>1</v>
      </c>
      <c r="B72" t="s">
        <v>349</v>
      </c>
      <c r="C72" t="s">
        <v>180</v>
      </c>
      <c r="D72" t="s">
        <v>265</v>
      </c>
      <c r="E72">
        <v>1657</v>
      </c>
      <c r="G72" t="b">
        <v>0</v>
      </c>
    </row>
    <row r="73" spans="1:7" x14ac:dyDescent="0.45">
      <c r="A73">
        <v>1</v>
      </c>
      <c r="B73" t="s">
        <v>349</v>
      </c>
      <c r="C73" t="s">
        <v>233</v>
      </c>
      <c r="D73" t="s">
        <v>251</v>
      </c>
      <c r="E73">
        <v>1362</v>
      </c>
      <c r="F73">
        <v>1388</v>
      </c>
      <c r="G73" t="b">
        <v>0</v>
      </c>
    </row>
    <row r="74" spans="1:7" x14ac:dyDescent="0.45">
      <c r="A74">
        <v>1</v>
      </c>
      <c r="B74" t="s">
        <v>349</v>
      </c>
      <c r="C74" t="s">
        <v>206</v>
      </c>
      <c r="D74" t="s">
        <v>199</v>
      </c>
      <c r="E74">
        <v>1447</v>
      </c>
      <c r="F74">
        <v>1496</v>
      </c>
      <c r="G74" t="b">
        <v>0</v>
      </c>
    </row>
    <row r="75" spans="1:7" x14ac:dyDescent="0.45">
      <c r="A75">
        <v>1</v>
      </c>
      <c r="B75" t="s">
        <v>349</v>
      </c>
      <c r="C75" t="s">
        <v>133</v>
      </c>
      <c r="D75" t="s">
        <v>215</v>
      </c>
      <c r="E75">
        <v>1854</v>
      </c>
      <c r="F75">
        <v>1466</v>
      </c>
      <c r="G75" t="b">
        <v>0</v>
      </c>
    </row>
    <row r="76" spans="1:7" x14ac:dyDescent="0.45">
      <c r="A76">
        <v>1</v>
      </c>
      <c r="B76" t="s">
        <v>349</v>
      </c>
      <c r="C76" t="s">
        <v>154</v>
      </c>
      <c r="D76" t="s">
        <v>352</v>
      </c>
      <c r="E76">
        <v>1569</v>
      </c>
      <c r="G76" t="b">
        <v>0</v>
      </c>
    </row>
    <row r="77" spans="1:7" x14ac:dyDescent="0.45">
      <c r="A77">
        <v>1</v>
      </c>
      <c r="B77" t="s">
        <v>349</v>
      </c>
      <c r="C77" t="s">
        <v>231</v>
      </c>
      <c r="D77" t="s">
        <v>353</v>
      </c>
      <c r="E77">
        <v>1400</v>
      </c>
      <c r="G77" t="b">
        <v>0</v>
      </c>
    </row>
    <row r="78" spans="1:7" x14ac:dyDescent="0.45">
      <c r="A78">
        <v>1</v>
      </c>
      <c r="B78" t="s">
        <v>349</v>
      </c>
      <c r="C78" t="s">
        <v>145</v>
      </c>
      <c r="D78" t="s">
        <v>354</v>
      </c>
      <c r="E78">
        <v>1794</v>
      </c>
      <c r="G78" t="b">
        <v>0</v>
      </c>
    </row>
    <row r="79" spans="1:7" x14ac:dyDescent="0.45">
      <c r="A79">
        <v>1</v>
      </c>
      <c r="B79" t="s">
        <v>349</v>
      </c>
      <c r="C79" t="s">
        <v>217</v>
      </c>
      <c r="D79" t="s">
        <v>355</v>
      </c>
      <c r="E79">
        <v>1422</v>
      </c>
      <c r="G79" t="b">
        <v>0</v>
      </c>
    </row>
    <row r="80" spans="1:7" x14ac:dyDescent="0.45">
      <c r="A80">
        <v>1</v>
      </c>
      <c r="B80" t="s">
        <v>349</v>
      </c>
      <c r="C80" t="s">
        <v>192</v>
      </c>
      <c r="D80" t="s">
        <v>356</v>
      </c>
      <c r="E80">
        <v>1442</v>
      </c>
      <c r="G80" t="b">
        <v>0</v>
      </c>
    </row>
    <row r="81" spans="1:7" x14ac:dyDescent="0.45">
      <c r="A81">
        <v>1</v>
      </c>
      <c r="B81" t="s">
        <v>357</v>
      </c>
      <c r="C81" t="s">
        <v>178</v>
      </c>
      <c r="D81" t="s">
        <v>358</v>
      </c>
      <c r="E81">
        <v>1541</v>
      </c>
      <c r="G81" t="b">
        <v>0</v>
      </c>
    </row>
    <row r="82" spans="1:7" x14ac:dyDescent="0.45">
      <c r="A82">
        <v>1</v>
      </c>
      <c r="B82" t="s">
        <v>357</v>
      </c>
      <c r="C82" t="s">
        <v>149</v>
      </c>
      <c r="D82" t="s">
        <v>136</v>
      </c>
      <c r="E82">
        <v>1681</v>
      </c>
      <c r="F82">
        <v>1884</v>
      </c>
      <c r="G82" t="b">
        <v>0</v>
      </c>
    </row>
    <row r="83" spans="1:7" x14ac:dyDescent="0.45">
      <c r="A83">
        <v>1</v>
      </c>
      <c r="B83" t="s">
        <v>357</v>
      </c>
      <c r="C83" t="s">
        <v>172</v>
      </c>
      <c r="D83" t="s">
        <v>359</v>
      </c>
      <c r="E83">
        <v>1556</v>
      </c>
      <c r="G83" t="b">
        <v>0</v>
      </c>
    </row>
    <row r="84" spans="1:7" x14ac:dyDescent="0.45">
      <c r="A84">
        <v>1</v>
      </c>
      <c r="B84" t="s">
        <v>357</v>
      </c>
      <c r="C84" t="s">
        <v>130</v>
      </c>
      <c r="D84" t="s">
        <v>360</v>
      </c>
      <c r="E84">
        <v>1904</v>
      </c>
      <c r="G84" t="b">
        <v>0</v>
      </c>
    </row>
    <row r="85" spans="1:7" x14ac:dyDescent="0.45">
      <c r="A85">
        <v>1</v>
      </c>
      <c r="B85" t="s">
        <v>357</v>
      </c>
      <c r="C85" t="s">
        <v>248</v>
      </c>
      <c r="D85" t="s">
        <v>176</v>
      </c>
      <c r="F85">
        <v>1568</v>
      </c>
      <c r="G85" t="b">
        <v>0</v>
      </c>
    </row>
    <row r="86" spans="1:7" x14ac:dyDescent="0.45">
      <c r="A86">
        <v>1</v>
      </c>
      <c r="B86" t="s">
        <v>357</v>
      </c>
      <c r="C86" t="s">
        <v>132</v>
      </c>
      <c r="D86" t="s">
        <v>185</v>
      </c>
      <c r="E86">
        <v>1973</v>
      </c>
      <c r="F86">
        <v>1558</v>
      </c>
      <c r="G86" t="b">
        <v>0</v>
      </c>
    </row>
    <row r="87" spans="1:7" x14ac:dyDescent="0.45">
      <c r="A87">
        <v>1</v>
      </c>
      <c r="B87" t="s">
        <v>361</v>
      </c>
      <c r="C87" t="s">
        <v>179</v>
      </c>
      <c r="D87" t="s">
        <v>259</v>
      </c>
      <c r="E87">
        <v>1594</v>
      </c>
      <c r="F87">
        <v>1276</v>
      </c>
      <c r="G87" t="b">
        <v>0</v>
      </c>
    </row>
    <row r="88" spans="1:7" x14ac:dyDescent="0.45">
      <c r="A88">
        <v>1</v>
      </c>
      <c r="B88" t="s">
        <v>362</v>
      </c>
      <c r="C88" t="s">
        <v>181</v>
      </c>
      <c r="D88" t="s">
        <v>236</v>
      </c>
      <c r="F88">
        <v>1416</v>
      </c>
      <c r="G88" t="b">
        <v>0</v>
      </c>
    </row>
    <row r="89" spans="1:7" x14ac:dyDescent="0.45">
      <c r="A89">
        <v>1</v>
      </c>
      <c r="B89" t="s">
        <v>362</v>
      </c>
      <c r="C89" t="s">
        <v>141</v>
      </c>
      <c r="D89" t="s">
        <v>363</v>
      </c>
      <c r="G89" t="b">
        <v>0</v>
      </c>
    </row>
    <row r="90" spans="1:7" x14ac:dyDescent="0.45">
      <c r="A90">
        <v>1</v>
      </c>
      <c r="B90" t="s">
        <v>362</v>
      </c>
      <c r="C90" t="s">
        <v>209</v>
      </c>
      <c r="D90" t="s">
        <v>364</v>
      </c>
      <c r="E90">
        <v>1496</v>
      </c>
      <c r="G90" t="b">
        <v>0</v>
      </c>
    </row>
    <row r="91" spans="1:7" x14ac:dyDescent="0.45">
      <c r="A91">
        <v>1</v>
      </c>
      <c r="B91" t="s">
        <v>362</v>
      </c>
      <c r="C91" t="s">
        <v>262</v>
      </c>
      <c r="D91" t="s">
        <v>365</v>
      </c>
      <c r="E91">
        <v>1246</v>
      </c>
      <c r="G91" t="b">
        <v>0</v>
      </c>
    </row>
    <row r="92" spans="1:7" x14ac:dyDescent="0.45">
      <c r="A92">
        <v>1</v>
      </c>
      <c r="B92" t="s">
        <v>362</v>
      </c>
      <c r="C92" t="s">
        <v>224</v>
      </c>
      <c r="D92" t="s">
        <v>366</v>
      </c>
      <c r="E92">
        <v>1399</v>
      </c>
      <c r="G92" t="b">
        <v>0</v>
      </c>
    </row>
    <row r="93" spans="1:7" x14ac:dyDescent="0.45">
      <c r="A93">
        <v>1</v>
      </c>
      <c r="B93" t="s">
        <v>362</v>
      </c>
      <c r="C93" t="s">
        <v>222</v>
      </c>
      <c r="D93" t="s">
        <v>367</v>
      </c>
      <c r="E93">
        <v>1409</v>
      </c>
      <c r="G93" t="b">
        <v>0</v>
      </c>
    </row>
    <row r="94" spans="1:7" x14ac:dyDescent="0.45">
      <c r="A94">
        <v>1</v>
      </c>
      <c r="B94" t="s">
        <v>362</v>
      </c>
      <c r="C94" t="s">
        <v>261</v>
      </c>
      <c r="D94" t="s">
        <v>187</v>
      </c>
      <c r="E94">
        <v>1203</v>
      </c>
      <c r="F94">
        <v>1691</v>
      </c>
      <c r="G94" t="b">
        <v>0</v>
      </c>
    </row>
    <row r="95" spans="1:7" x14ac:dyDescent="0.45">
      <c r="A95">
        <v>1</v>
      </c>
      <c r="B95" t="s">
        <v>362</v>
      </c>
      <c r="C95" t="s">
        <v>240</v>
      </c>
      <c r="D95" t="s">
        <v>368</v>
      </c>
      <c r="E95">
        <v>1416</v>
      </c>
      <c r="G95" t="b">
        <v>0</v>
      </c>
    </row>
    <row r="96" spans="1:7" x14ac:dyDescent="0.45">
      <c r="A96">
        <v>1</v>
      </c>
      <c r="B96" t="s">
        <v>369</v>
      </c>
      <c r="C96" t="s">
        <v>247</v>
      </c>
      <c r="D96" t="s">
        <v>370</v>
      </c>
      <c r="E96">
        <v>1432</v>
      </c>
      <c r="G96" t="b">
        <v>0</v>
      </c>
    </row>
    <row r="97" spans="1:7" x14ac:dyDescent="0.45">
      <c r="A97">
        <v>1</v>
      </c>
      <c r="B97" t="s">
        <v>371</v>
      </c>
      <c r="C97" t="s">
        <v>237</v>
      </c>
      <c r="D97" t="s">
        <v>219</v>
      </c>
      <c r="E97">
        <v>1355</v>
      </c>
      <c r="F97">
        <v>1496</v>
      </c>
      <c r="G97" t="b">
        <v>0</v>
      </c>
    </row>
    <row r="98" spans="1:7" x14ac:dyDescent="0.45">
      <c r="A98">
        <v>1</v>
      </c>
      <c r="B98" t="s">
        <v>371</v>
      </c>
      <c r="C98" t="s">
        <v>150</v>
      </c>
      <c r="D98" t="s">
        <v>255</v>
      </c>
      <c r="E98">
        <v>1714</v>
      </c>
      <c r="G98" t="b">
        <v>0</v>
      </c>
    </row>
    <row r="99" spans="1:7" x14ac:dyDescent="0.45">
      <c r="A99">
        <v>1</v>
      </c>
      <c r="B99" t="s">
        <v>372</v>
      </c>
      <c r="C99" t="s">
        <v>156</v>
      </c>
      <c r="D99" t="s">
        <v>373</v>
      </c>
      <c r="E99">
        <v>1752</v>
      </c>
      <c r="G99" t="b">
        <v>0</v>
      </c>
    </row>
    <row r="100" spans="1:7" x14ac:dyDescent="0.45">
      <c r="A100">
        <v>1</v>
      </c>
      <c r="B100" t="s">
        <v>374</v>
      </c>
      <c r="C100" t="s">
        <v>143</v>
      </c>
      <c r="D100" t="s">
        <v>162</v>
      </c>
      <c r="E100">
        <v>1823</v>
      </c>
      <c r="F100">
        <v>1648</v>
      </c>
      <c r="G100" t="b">
        <v>1</v>
      </c>
    </row>
    <row r="101" spans="1:7" x14ac:dyDescent="0.45">
      <c r="A101">
        <v>1</v>
      </c>
      <c r="B101" t="s">
        <v>375</v>
      </c>
      <c r="C101" t="s">
        <v>152</v>
      </c>
      <c r="D101" t="s">
        <v>208</v>
      </c>
      <c r="F101">
        <v>1396</v>
      </c>
      <c r="G101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F294-E0E7-46DD-A84E-D3FE614488D5}">
  <sheetPr>
    <tabColor theme="9"/>
  </sheetPr>
  <dimension ref="A1:F135"/>
  <sheetViews>
    <sheetView workbookViewId="0">
      <selection activeCell="G22" sqref="G22"/>
    </sheetView>
  </sheetViews>
  <sheetFormatPr defaultColWidth="10.6640625" defaultRowHeight="14.25" x14ac:dyDescent="0.45"/>
  <cols>
    <col min="1" max="1" width="17.46484375" customWidth="1"/>
    <col min="4" max="4" width="10.86328125" style="115" customWidth="1"/>
    <col min="5" max="5" width="11.86328125" style="115" customWidth="1"/>
    <col min="6" max="6" width="10.265625" style="115" customWidth="1"/>
  </cols>
  <sheetData>
    <row r="1" spans="1:6" s="111" customFormat="1" ht="28.5" x14ac:dyDescent="0.45">
      <c r="A1" s="112" t="s">
        <v>126</v>
      </c>
      <c r="B1" s="112" t="s">
        <v>127</v>
      </c>
      <c r="C1" s="112" t="s">
        <v>378</v>
      </c>
      <c r="D1" s="112" t="s">
        <v>379</v>
      </c>
      <c r="E1" s="112" t="s">
        <v>386</v>
      </c>
      <c r="F1" s="112" t="s">
        <v>387</v>
      </c>
    </row>
    <row r="2" spans="1:6" x14ac:dyDescent="0.45">
      <c r="A2" s="113" t="s">
        <v>128</v>
      </c>
      <c r="B2" s="113" t="s">
        <v>129</v>
      </c>
      <c r="C2" s="116">
        <v>2158.2725114569398</v>
      </c>
      <c r="D2" s="114">
        <f>_xlfn.RANK.EQ(C2, C$2:C$134, 0)</f>
        <v>1</v>
      </c>
      <c r="E2" s="114"/>
      <c r="F2" s="114" t="e">
        <f>_xlfn.RANK.EQ(E3, E$2:E$134, 0)</f>
        <v>#N/A</v>
      </c>
    </row>
    <row r="3" spans="1:6" x14ac:dyDescent="0.45">
      <c r="A3" s="113" t="s">
        <v>130</v>
      </c>
      <c r="B3" s="113" t="s">
        <v>131</v>
      </c>
      <c r="C3" s="116">
        <v>2003.0247602574</v>
      </c>
      <c r="D3" s="114">
        <f t="shared" ref="D3:D66" si="0">_xlfn.RANK.EQ(C3, C$2:C$134, 0)</f>
        <v>2</v>
      </c>
      <c r="E3" s="114"/>
      <c r="F3" s="114" t="e">
        <f t="shared" ref="F3:F66" si="1">_xlfn.RANK.EQ(E4, E$2:E$134, 0)</f>
        <v>#N/A</v>
      </c>
    </row>
    <row r="4" spans="1:6" x14ac:dyDescent="0.45">
      <c r="A4" s="113" t="s">
        <v>132</v>
      </c>
      <c r="B4" s="113" t="s">
        <v>131</v>
      </c>
      <c r="C4" s="116">
        <v>1981.7734188787001</v>
      </c>
      <c r="D4" s="114">
        <f t="shared" si="0"/>
        <v>3</v>
      </c>
      <c r="E4" s="114"/>
      <c r="F4" s="114" t="e">
        <f t="shared" si="1"/>
        <v>#N/A</v>
      </c>
    </row>
    <row r="5" spans="1:6" x14ac:dyDescent="0.45">
      <c r="A5" s="113" t="s">
        <v>133</v>
      </c>
      <c r="B5" s="113" t="s">
        <v>129</v>
      </c>
      <c r="C5" s="116">
        <v>1972.8701292461001</v>
      </c>
      <c r="D5" s="114">
        <f t="shared" si="0"/>
        <v>4</v>
      </c>
      <c r="E5" s="114"/>
      <c r="F5" s="114" t="e">
        <f t="shared" si="1"/>
        <v>#N/A</v>
      </c>
    </row>
    <row r="6" spans="1:6" x14ac:dyDescent="0.45">
      <c r="A6" s="113" t="s">
        <v>134</v>
      </c>
      <c r="B6" s="113" t="s">
        <v>131</v>
      </c>
      <c r="C6" s="116">
        <v>1946.3140758110801</v>
      </c>
      <c r="D6" s="114">
        <f t="shared" si="0"/>
        <v>5</v>
      </c>
      <c r="E6" s="114"/>
      <c r="F6" s="114" t="e">
        <f t="shared" si="1"/>
        <v>#N/A</v>
      </c>
    </row>
    <row r="7" spans="1:6" x14ac:dyDescent="0.45">
      <c r="A7" s="113" t="s">
        <v>135</v>
      </c>
      <c r="B7" s="113" t="s">
        <v>129</v>
      </c>
      <c r="C7" s="116">
        <v>1929.8903193317799</v>
      </c>
      <c r="D7" s="114">
        <f t="shared" si="0"/>
        <v>6</v>
      </c>
      <c r="E7" s="114"/>
      <c r="F7" s="114" t="e">
        <f t="shared" si="1"/>
        <v>#N/A</v>
      </c>
    </row>
    <row r="8" spans="1:6" x14ac:dyDescent="0.45">
      <c r="A8" s="113" t="s">
        <v>136</v>
      </c>
      <c r="B8" s="113" t="s">
        <v>137</v>
      </c>
      <c r="C8" s="116">
        <v>1926.89583775185</v>
      </c>
      <c r="D8" s="114">
        <f t="shared" si="0"/>
        <v>7</v>
      </c>
      <c r="E8" s="114"/>
      <c r="F8" s="114" t="e">
        <f t="shared" si="1"/>
        <v>#N/A</v>
      </c>
    </row>
    <row r="9" spans="1:6" x14ac:dyDescent="0.45">
      <c r="A9" s="113" t="s">
        <v>138</v>
      </c>
      <c r="B9" s="113" t="s">
        <v>131</v>
      </c>
      <c r="C9" s="116">
        <v>1904.8904941309299</v>
      </c>
      <c r="D9" s="114">
        <f t="shared" si="0"/>
        <v>8</v>
      </c>
      <c r="E9" s="114"/>
      <c r="F9" s="114" t="e">
        <f t="shared" si="1"/>
        <v>#N/A</v>
      </c>
    </row>
    <row r="10" spans="1:6" x14ac:dyDescent="0.45">
      <c r="A10" s="113" t="s">
        <v>139</v>
      </c>
      <c r="B10" s="113" t="s">
        <v>129</v>
      </c>
      <c r="C10" s="116">
        <v>1901.54040519861</v>
      </c>
      <c r="D10" s="114">
        <f t="shared" si="0"/>
        <v>9</v>
      </c>
      <c r="E10" s="114"/>
      <c r="F10" s="114" t="e">
        <f t="shared" si="1"/>
        <v>#N/A</v>
      </c>
    </row>
    <row r="11" spans="1:6" x14ac:dyDescent="0.45">
      <c r="A11" s="113" t="s">
        <v>140</v>
      </c>
      <c r="B11" s="113" t="s">
        <v>129</v>
      </c>
      <c r="C11" s="116">
        <v>1881.6808464527301</v>
      </c>
      <c r="D11" s="114">
        <f t="shared" si="0"/>
        <v>10</v>
      </c>
      <c r="E11" s="114"/>
      <c r="F11" s="114" t="e">
        <f t="shared" si="1"/>
        <v>#N/A</v>
      </c>
    </row>
    <row r="12" spans="1:6" x14ac:dyDescent="0.45">
      <c r="A12" s="113" t="s">
        <v>141</v>
      </c>
      <c r="B12" s="113" t="s">
        <v>142</v>
      </c>
      <c r="C12" s="116">
        <v>1854.1926415027201</v>
      </c>
      <c r="D12" s="114">
        <f t="shared" si="0"/>
        <v>11</v>
      </c>
      <c r="E12" s="114"/>
      <c r="F12" s="114" t="e">
        <f t="shared" si="1"/>
        <v>#N/A</v>
      </c>
    </row>
    <row r="13" spans="1:6" x14ac:dyDescent="0.45">
      <c r="A13" s="113" t="s">
        <v>143</v>
      </c>
      <c r="B13" s="113" t="s">
        <v>129</v>
      </c>
      <c r="C13" s="116">
        <v>1845.5886357039001</v>
      </c>
      <c r="D13" s="114">
        <f t="shared" si="0"/>
        <v>12</v>
      </c>
      <c r="E13" s="114"/>
      <c r="F13" s="114" t="e">
        <f t="shared" si="1"/>
        <v>#N/A</v>
      </c>
    </row>
    <row r="14" spans="1:6" x14ac:dyDescent="0.45">
      <c r="A14" s="113" t="s">
        <v>144</v>
      </c>
      <c r="B14" s="113" t="s">
        <v>129</v>
      </c>
      <c r="C14" s="116">
        <v>1828.56000355839</v>
      </c>
      <c r="D14" s="114">
        <f t="shared" si="0"/>
        <v>13</v>
      </c>
      <c r="E14" s="114"/>
      <c r="F14" s="114" t="e">
        <f t="shared" si="1"/>
        <v>#N/A</v>
      </c>
    </row>
    <row r="15" spans="1:6" x14ac:dyDescent="0.45">
      <c r="A15" s="113" t="s">
        <v>145</v>
      </c>
      <c r="B15" s="113" t="s">
        <v>146</v>
      </c>
      <c r="C15" s="116">
        <v>1807.96104279825</v>
      </c>
      <c r="D15" s="114">
        <f t="shared" si="0"/>
        <v>14</v>
      </c>
      <c r="E15" s="114"/>
      <c r="F15" s="114" t="e">
        <f t="shared" si="1"/>
        <v>#N/A</v>
      </c>
    </row>
    <row r="16" spans="1:6" x14ac:dyDescent="0.45">
      <c r="A16" s="113" t="s">
        <v>147</v>
      </c>
      <c r="B16" s="113" t="s">
        <v>129</v>
      </c>
      <c r="C16" s="116">
        <v>1772.1982376352801</v>
      </c>
      <c r="D16" s="114">
        <f t="shared" si="0"/>
        <v>15</v>
      </c>
      <c r="E16" s="114"/>
      <c r="F16" s="114" t="e">
        <f t="shared" si="1"/>
        <v>#N/A</v>
      </c>
    </row>
    <row r="17" spans="1:6" x14ac:dyDescent="0.45">
      <c r="A17" s="113" t="s">
        <v>148</v>
      </c>
      <c r="B17" s="113" t="s">
        <v>142</v>
      </c>
      <c r="C17" s="116">
        <v>1767.5709170121299</v>
      </c>
      <c r="D17" s="114">
        <f t="shared" si="0"/>
        <v>16</v>
      </c>
      <c r="E17" s="114"/>
      <c r="F17" s="114" t="e">
        <f t="shared" si="1"/>
        <v>#N/A</v>
      </c>
    </row>
    <row r="18" spans="1:6" x14ac:dyDescent="0.45">
      <c r="A18" s="113" t="s">
        <v>149</v>
      </c>
      <c r="B18" s="113" t="s">
        <v>129</v>
      </c>
      <c r="C18" s="116">
        <v>1767.2022166059101</v>
      </c>
      <c r="D18" s="114">
        <f t="shared" si="0"/>
        <v>17</v>
      </c>
      <c r="E18" s="114"/>
      <c r="F18" s="114" t="e">
        <f t="shared" si="1"/>
        <v>#N/A</v>
      </c>
    </row>
    <row r="19" spans="1:6" x14ac:dyDescent="0.45">
      <c r="A19" s="113" t="s">
        <v>150</v>
      </c>
      <c r="B19" s="113" t="s">
        <v>146</v>
      </c>
      <c r="C19" s="116">
        <v>1752.6004195016501</v>
      </c>
      <c r="D19" s="114">
        <f t="shared" si="0"/>
        <v>18</v>
      </c>
      <c r="E19" s="114"/>
      <c r="F19" s="114" t="e">
        <f t="shared" si="1"/>
        <v>#N/A</v>
      </c>
    </row>
    <row r="20" spans="1:6" x14ac:dyDescent="0.45">
      <c r="A20" s="113" t="s">
        <v>151</v>
      </c>
      <c r="B20" s="113" t="s">
        <v>146</v>
      </c>
      <c r="C20" s="116">
        <v>1726.8098521951899</v>
      </c>
      <c r="D20" s="114">
        <f t="shared" si="0"/>
        <v>19</v>
      </c>
      <c r="E20" s="114"/>
      <c r="F20" s="114" t="e">
        <f t="shared" si="1"/>
        <v>#N/A</v>
      </c>
    </row>
    <row r="21" spans="1:6" x14ac:dyDescent="0.45">
      <c r="A21" s="113" t="s">
        <v>152</v>
      </c>
      <c r="B21" s="113" t="s">
        <v>142</v>
      </c>
      <c r="C21" s="116">
        <v>1717.7561294033601</v>
      </c>
      <c r="D21" s="114">
        <f t="shared" si="0"/>
        <v>20</v>
      </c>
      <c r="E21" s="114"/>
      <c r="F21" s="114" t="e">
        <f t="shared" si="1"/>
        <v>#N/A</v>
      </c>
    </row>
    <row r="22" spans="1:6" x14ac:dyDescent="0.45">
      <c r="A22" s="113" t="s">
        <v>153</v>
      </c>
      <c r="B22" s="113" t="s">
        <v>146</v>
      </c>
      <c r="C22" s="116">
        <v>1715.6444468361401</v>
      </c>
      <c r="D22" s="114">
        <f t="shared" si="0"/>
        <v>21</v>
      </c>
      <c r="E22" s="114"/>
      <c r="F22" s="114" t="e">
        <f t="shared" si="1"/>
        <v>#N/A</v>
      </c>
    </row>
    <row r="23" spans="1:6" x14ac:dyDescent="0.45">
      <c r="A23" s="113" t="s">
        <v>154</v>
      </c>
      <c r="B23" s="113" t="s">
        <v>155</v>
      </c>
      <c r="C23" s="116">
        <v>1706.8433033961401</v>
      </c>
      <c r="D23" s="114">
        <f t="shared" si="0"/>
        <v>22</v>
      </c>
      <c r="E23" s="114"/>
      <c r="F23" s="114" t="e">
        <f t="shared" si="1"/>
        <v>#N/A</v>
      </c>
    </row>
    <row r="24" spans="1:6" x14ac:dyDescent="0.45">
      <c r="A24" s="113" t="s">
        <v>156</v>
      </c>
      <c r="B24" s="113" t="s">
        <v>131</v>
      </c>
      <c r="C24" s="116">
        <v>1693.0010990296</v>
      </c>
      <c r="D24" s="114">
        <f t="shared" si="0"/>
        <v>23</v>
      </c>
      <c r="E24" s="114"/>
      <c r="F24" s="114" t="e">
        <f t="shared" si="1"/>
        <v>#N/A</v>
      </c>
    </row>
    <row r="25" spans="1:6" x14ac:dyDescent="0.45">
      <c r="A25" s="113" t="s">
        <v>157</v>
      </c>
      <c r="B25" s="113" t="s">
        <v>158</v>
      </c>
      <c r="C25" s="116">
        <v>1692.71584847636</v>
      </c>
      <c r="D25" s="114">
        <f t="shared" si="0"/>
        <v>24</v>
      </c>
      <c r="E25" s="114"/>
      <c r="F25" s="114" t="e">
        <f t="shared" si="1"/>
        <v>#N/A</v>
      </c>
    </row>
    <row r="26" spans="1:6" x14ac:dyDescent="0.45">
      <c r="A26" s="113" t="s">
        <v>159</v>
      </c>
      <c r="B26" s="113" t="s">
        <v>146</v>
      </c>
      <c r="C26" s="116">
        <v>1686.5806772625001</v>
      </c>
      <c r="D26" s="114">
        <f t="shared" si="0"/>
        <v>25</v>
      </c>
      <c r="E26" s="114"/>
      <c r="F26" s="114" t="e">
        <f t="shared" si="1"/>
        <v>#N/A</v>
      </c>
    </row>
    <row r="27" spans="1:6" x14ac:dyDescent="0.45">
      <c r="A27" s="113" t="s">
        <v>160</v>
      </c>
      <c r="B27" s="113" t="s">
        <v>161</v>
      </c>
      <c r="C27" s="116">
        <v>1686.07410211058</v>
      </c>
      <c r="D27" s="114">
        <f t="shared" si="0"/>
        <v>26</v>
      </c>
      <c r="E27" s="114"/>
      <c r="F27" s="114" t="e">
        <f t="shared" si="1"/>
        <v>#N/A</v>
      </c>
    </row>
    <row r="28" spans="1:6" x14ac:dyDescent="0.45">
      <c r="A28" s="113" t="s">
        <v>162</v>
      </c>
      <c r="B28" s="113" t="s">
        <v>131</v>
      </c>
      <c r="C28" s="116">
        <v>1685.0569141992501</v>
      </c>
      <c r="D28" s="114">
        <f t="shared" si="0"/>
        <v>27</v>
      </c>
      <c r="E28" s="114"/>
      <c r="F28" s="114" t="e">
        <f t="shared" si="1"/>
        <v>#N/A</v>
      </c>
    </row>
    <row r="29" spans="1:6" x14ac:dyDescent="0.45">
      <c r="A29" s="113" t="s">
        <v>163</v>
      </c>
      <c r="B29" s="113" t="s">
        <v>129</v>
      </c>
      <c r="C29" s="116">
        <v>1674.0057140070201</v>
      </c>
      <c r="D29" s="114">
        <f t="shared" si="0"/>
        <v>28</v>
      </c>
      <c r="E29" s="114"/>
      <c r="F29" s="114" t="e">
        <f t="shared" si="1"/>
        <v>#N/A</v>
      </c>
    </row>
    <row r="30" spans="1:6" x14ac:dyDescent="0.45">
      <c r="A30" s="113" t="s">
        <v>164</v>
      </c>
      <c r="B30" s="113" t="s">
        <v>142</v>
      </c>
      <c r="C30" s="116">
        <v>1673.90260631614</v>
      </c>
      <c r="D30" s="114">
        <f t="shared" si="0"/>
        <v>29</v>
      </c>
      <c r="E30" s="114"/>
      <c r="F30" s="114" t="e">
        <f t="shared" si="1"/>
        <v>#N/A</v>
      </c>
    </row>
    <row r="31" spans="1:6" x14ac:dyDescent="0.45">
      <c r="A31" s="113" t="s">
        <v>165</v>
      </c>
      <c r="B31" s="113" t="s">
        <v>146</v>
      </c>
      <c r="C31" s="116">
        <v>1668.36288069077</v>
      </c>
      <c r="D31" s="114">
        <f t="shared" si="0"/>
        <v>30</v>
      </c>
      <c r="E31" s="114"/>
      <c r="F31" s="114" t="e">
        <f t="shared" si="1"/>
        <v>#N/A</v>
      </c>
    </row>
    <row r="32" spans="1:6" x14ac:dyDescent="0.45">
      <c r="A32" s="113" t="s">
        <v>166</v>
      </c>
      <c r="B32" s="113" t="s">
        <v>142</v>
      </c>
      <c r="C32" s="116">
        <v>1657.4210284573401</v>
      </c>
      <c r="D32" s="114">
        <f t="shared" si="0"/>
        <v>31</v>
      </c>
      <c r="E32" s="114"/>
      <c r="F32" s="114" t="e">
        <f t="shared" si="1"/>
        <v>#N/A</v>
      </c>
    </row>
    <row r="33" spans="1:6" x14ac:dyDescent="0.45">
      <c r="A33" s="113" t="s">
        <v>167</v>
      </c>
      <c r="B33" s="113" t="s">
        <v>131</v>
      </c>
      <c r="C33" s="116">
        <v>1650.6994647767399</v>
      </c>
      <c r="D33" s="114">
        <f t="shared" si="0"/>
        <v>32</v>
      </c>
      <c r="E33" s="114"/>
      <c r="F33" s="114" t="e">
        <f t="shared" si="1"/>
        <v>#N/A</v>
      </c>
    </row>
    <row r="34" spans="1:6" x14ac:dyDescent="0.45">
      <c r="A34" s="113" t="s">
        <v>168</v>
      </c>
      <c r="B34" s="113" t="s">
        <v>169</v>
      </c>
      <c r="C34" s="116">
        <v>1650.1956948458501</v>
      </c>
      <c r="D34" s="114">
        <f t="shared" si="0"/>
        <v>33</v>
      </c>
      <c r="E34" s="114"/>
      <c r="F34" s="114" t="e">
        <f t="shared" si="1"/>
        <v>#N/A</v>
      </c>
    </row>
    <row r="35" spans="1:6" x14ac:dyDescent="0.45">
      <c r="A35" s="113" t="s">
        <v>170</v>
      </c>
      <c r="B35" s="113" t="s">
        <v>146</v>
      </c>
      <c r="C35" s="116">
        <v>1648.9480606638299</v>
      </c>
      <c r="D35" s="114">
        <f t="shared" si="0"/>
        <v>34</v>
      </c>
      <c r="E35" s="114"/>
      <c r="F35" s="114" t="e">
        <f t="shared" si="1"/>
        <v>#N/A</v>
      </c>
    </row>
    <row r="36" spans="1:6" x14ac:dyDescent="0.45">
      <c r="A36" s="113" t="s">
        <v>171</v>
      </c>
      <c r="B36" s="113" t="s">
        <v>146</v>
      </c>
      <c r="C36" s="116">
        <v>1637.4913747384601</v>
      </c>
      <c r="D36" s="114">
        <f t="shared" si="0"/>
        <v>35</v>
      </c>
      <c r="E36" s="114"/>
      <c r="F36" s="114" t="e">
        <f t="shared" si="1"/>
        <v>#N/A</v>
      </c>
    </row>
    <row r="37" spans="1:6" x14ac:dyDescent="0.45">
      <c r="A37" s="113" t="s">
        <v>172</v>
      </c>
      <c r="B37" s="113" t="s">
        <v>129</v>
      </c>
      <c r="C37" s="116">
        <v>1636.14046511078</v>
      </c>
      <c r="D37" s="114">
        <f t="shared" si="0"/>
        <v>36</v>
      </c>
      <c r="E37" s="114"/>
      <c r="F37" s="114" t="e">
        <f t="shared" si="1"/>
        <v>#N/A</v>
      </c>
    </row>
    <row r="38" spans="1:6" x14ac:dyDescent="0.45">
      <c r="A38" s="113" t="s">
        <v>173</v>
      </c>
      <c r="B38" s="113" t="s">
        <v>142</v>
      </c>
      <c r="C38" s="116">
        <v>1621.47572672711</v>
      </c>
      <c r="D38" s="114">
        <f t="shared" si="0"/>
        <v>37</v>
      </c>
      <c r="E38" s="114"/>
      <c r="F38" s="114" t="e">
        <f t="shared" si="1"/>
        <v>#N/A</v>
      </c>
    </row>
    <row r="39" spans="1:6" x14ac:dyDescent="0.45">
      <c r="A39" s="113" t="s">
        <v>174</v>
      </c>
      <c r="B39" s="113" t="s">
        <v>158</v>
      </c>
      <c r="C39" s="116">
        <v>1621.2663058405501</v>
      </c>
      <c r="D39" s="114">
        <f t="shared" si="0"/>
        <v>38</v>
      </c>
      <c r="E39" s="114"/>
      <c r="F39" s="114" t="e">
        <f t="shared" si="1"/>
        <v>#N/A</v>
      </c>
    </row>
    <row r="40" spans="1:6" x14ac:dyDescent="0.45">
      <c r="A40" s="113" t="s">
        <v>175</v>
      </c>
      <c r="B40" s="113" t="s">
        <v>131</v>
      </c>
      <c r="C40" s="116">
        <v>1618.9234953375901</v>
      </c>
      <c r="D40" s="114">
        <f t="shared" si="0"/>
        <v>39</v>
      </c>
      <c r="E40" s="114"/>
      <c r="F40" s="114" t="e">
        <f t="shared" si="1"/>
        <v>#N/A</v>
      </c>
    </row>
    <row r="41" spans="1:6" x14ac:dyDescent="0.45">
      <c r="A41" s="113" t="s">
        <v>176</v>
      </c>
      <c r="B41" s="113" t="s">
        <v>131</v>
      </c>
      <c r="C41" s="116">
        <v>1617.1595515613601</v>
      </c>
      <c r="D41" s="114">
        <f t="shared" si="0"/>
        <v>40</v>
      </c>
      <c r="E41" s="114"/>
      <c r="F41" s="114" t="e">
        <f t="shared" si="1"/>
        <v>#N/A</v>
      </c>
    </row>
    <row r="42" spans="1:6" x14ac:dyDescent="0.45">
      <c r="A42" s="113" t="s">
        <v>177</v>
      </c>
      <c r="B42" s="113" t="s">
        <v>142</v>
      </c>
      <c r="C42" s="116">
        <v>1609.5800322447801</v>
      </c>
      <c r="D42" s="114">
        <f t="shared" si="0"/>
        <v>41</v>
      </c>
      <c r="E42" s="114"/>
      <c r="F42" s="114" t="e">
        <f t="shared" si="1"/>
        <v>#N/A</v>
      </c>
    </row>
    <row r="43" spans="1:6" x14ac:dyDescent="0.45">
      <c r="A43" s="113" t="s">
        <v>178</v>
      </c>
      <c r="B43" s="113" t="s">
        <v>146</v>
      </c>
      <c r="C43" s="116">
        <v>1609.2667379074601</v>
      </c>
      <c r="D43" s="114">
        <f t="shared" si="0"/>
        <v>42</v>
      </c>
      <c r="E43" s="114"/>
      <c r="F43" s="114" t="e">
        <f t="shared" si="1"/>
        <v>#N/A</v>
      </c>
    </row>
    <row r="44" spans="1:6" x14ac:dyDescent="0.45">
      <c r="A44" s="113" t="s">
        <v>179</v>
      </c>
      <c r="B44" s="113" t="s">
        <v>129</v>
      </c>
      <c r="C44" s="116">
        <v>1606.7229081037401</v>
      </c>
      <c r="D44" s="114">
        <f t="shared" si="0"/>
        <v>43</v>
      </c>
      <c r="E44" s="114"/>
      <c r="F44" s="114" t="e">
        <f t="shared" si="1"/>
        <v>#N/A</v>
      </c>
    </row>
    <row r="45" spans="1:6" x14ac:dyDescent="0.45">
      <c r="A45" s="113" t="s">
        <v>180</v>
      </c>
      <c r="B45" s="113" t="s">
        <v>158</v>
      </c>
      <c r="C45" s="116">
        <v>1606.67468205416</v>
      </c>
      <c r="D45" s="114">
        <f t="shared" si="0"/>
        <v>44</v>
      </c>
      <c r="E45" s="114"/>
      <c r="F45" s="114" t="e">
        <f t="shared" si="1"/>
        <v>#N/A</v>
      </c>
    </row>
    <row r="46" spans="1:6" x14ac:dyDescent="0.45">
      <c r="A46" s="113" t="s">
        <v>181</v>
      </c>
      <c r="B46" s="113" t="s">
        <v>142</v>
      </c>
      <c r="C46" s="116">
        <v>1597.6282677428701</v>
      </c>
      <c r="D46" s="114">
        <f t="shared" si="0"/>
        <v>45</v>
      </c>
      <c r="E46" s="114"/>
      <c r="F46" s="114" t="e">
        <f t="shared" si="1"/>
        <v>#N/A</v>
      </c>
    </row>
    <row r="47" spans="1:6" x14ac:dyDescent="0.45">
      <c r="A47" s="113" t="s">
        <v>182</v>
      </c>
      <c r="B47" s="113" t="s">
        <v>142</v>
      </c>
      <c r="C47" s="116">
        <v>1595.2684664870901</v>
      </c>
      <c r="D47" s="114">
        <f t="shared" si="0"/>
        <v>46</v>
      </c>
      <c r="E47" s="114"/>
      <c r="F47" s="114" t="e">
        <f t="shared" si="1"/>
        <v>#N/A</v>
      </c>
    </row>
    <row r="48" spans="1:6" x14ac:dyDescent="0.45">
      <c r="A48" s="113" t="s">
        <v>183</v>
      </c>
      <c r="B48" s="113" t="s">
        <v>142</v>
      </c>
      <c r="C48" s="116">
        <v>1594.64320359563</v>
      </c>
      <c r="D48" s="114">
        <f t="shared" si="0"/>
        <v>47</v>
      </c>
      <c r="E48" s="114"/>
      <c r="F48" s="114" t="e">
        <f t="shared" si="1"/>
        <v>#N/A</v>
      </c>
    </row>
    <row r="49" spans="1:6" x14ac:dyDescent="0.45">
      <c r="A49" s="113" t="s">
        <v>184</v>
      </c>
      <c r="B49" s="113" t="s">
        <v>146</v>
      </c>
      <c r="C49" s="116">
        <v>1591.81085197679</v>
      </c>
      <c r="D49" s="114">
        <f t="shared" si="0"/>
        <v>48</v>
      </c>
      <c r="E49" s="114"/>
      <c r="F49" s="114" t="e">
        <f t="shared" si="1"/>
        <v>#N/A</v>
      </c>
    </row>
    <row r="50" spans="1:6" x14ac:dyDescent="0.45">
      <c r="A50" s="113" t="s">
        <v>185</v>
      </c>
      <c r="B50" s="113" t="s">
        <v>169</v>
      </c>
      <c r="C50" s="116">
        <v>1590.4549955011701</v>
      </c>
      <c r="D50" s="114">
        <f t="shared" si="0"/>
        <v>49</v>
      </c>
      <c r="E50" s="114"/>
      <c r="F50" s="114" t="e">
        <f t="shared" si="1"/>
        <v>#N/A</v>
      </c>
    </row>
    <row r="51" spans="1:6" x14ac:dyDescent="0.45">
      <c r="A51" s="113" t="s">
        <v>186</v>
      </c>
      <c r="B51" s="113" t="s">
        <v>137</v>
      </c>
      <c r="C51" s="116">
        <v>1589.69435626634</v>
      </c>
      <c r="D51" s="114">
        <f t="shared" si="0"/>
        <v>50</v>
      </c>
      <c r="E51" s="114"/>
      <c r="F51" s="114" t="e">
        <f t="shared" si="1"/>
        <v>#N/A</v>
      </c>
    </row>
    <row r="52" spans="1:6" x14ac:dyDescent="0.45">
      <c r="A52" s="113" t="s">
        <v>187</v>
      </c>
      <c r="B52" s="113" t="s">
        <v>158</v>
      </c>
      <c r="C52" s="116">
        <v>1574.01800604036</v>
      </c>
      <c r="D52" s="114">
        <f t="shared" si="0"/>
        <v>51</v>
      </c>
      <c r="E52" s="114"/>
      <c r="F52" s="114" t="e">
        <f t="shared" si="1"/>
        <v>#N/A</v>
      </c>
    </row>
    <row r="53" spans="1:6" x14ac:dyDescent="0.45">
      <c r="A53" s="113" t="s">
        <v>188</v>
      </c>
      <c r="B53" s="113" t="s">
        <v>129</v>
      </c>
      <c r="C53" s="116">
        <v>1551.56570204067</v>
      </c>
      <c r="D53" s="114">
        <f t="shared" si="0"/>
        <v>52</v>
      </c>
      <c r="E53" s="114"/>
      <c r="F53" s="114" t="e">
        <f t="shared" si="1"/>
        <v>#N/A</v>
      </c>
    </row>
    <row r="54" spans="1:6" x14ac:dyDescent="0.45">
      <c r="A54" s="113" t="s">
        <v>189</v>
      </c>
      <c r="B54" s="113" t="s">
        <v>190</v>
      </c>
      <c r="C54" s="116">
        <v>1550.0998910427199</v>
      </c>
      <c r="D54" s="114">
        <f t="shared" si="0"/>
        <v>53</v>
      </c>
      <c r="E54" s="114"/>
      <c r="F54" s="114" t="e">
        <f t="shared" si="1"/>
        <v>#N/A</v>
      </c>
    </row>
    <row r="55" spans="1:6" x14ac:dyDescent="0.45">
      <c r="A55" s="113" t="s">
        <v>191</v>
      </c>
      <c r="B55" s="113" t="s">
        <v>155</v>
      </c>
      <c r="C55" s="116">
        <v>1545.58176013767</v>
      </c>
      <c r="D55" s="114">
        <f t="shared" si="0"/>
        <v>54</v>
      </c>
      <c r="E55" s="114"/>
      <c r="F55" s="114" t="e">
        <f t="shared" si="1"/>
        <v>#N/A</v>
      </c>
    </row>
    <row r="56" spans="1:6" x14ac:dyDescent="0.45">
      <c r="A56" s="113" t="s">
        <v>192</v>
      </c>
      <c r="B56" s="113" t="s">
        <v>155</v>
      </c>
      <c r="C56" s="116">
        <v>1532.4393644862901</v>
      </c>
      <c r="D56" s="114">
        <f t="shared" si="0"/>
        <v>55</v>
      </c>
      <c r="E56" s="114"/>
      <c r="F56" s="114" t="e">
        <f t="shared" si="1"/>
        <v>#N/A</v>
      </c>
    </row>
    <row r="57" spans="1:6" x14ac:dyDescent="0.45">
      <c r="A57" s="113" t="s">
        <v>193</v>
      </c>
      <c r="B57" s="113" t="s">
        <v>155</v>
      </c>
      <c r="C57" s="116">
        <v>1531.9769986049</v>
      </c>
      <c r="D57" s="114">
        <f t="shared" si="0"/>
        <v>56</v>
      </c>
      <c r="E57" s="114"/>
      <c r="F57" s="114" t="e">
        <f t="shared" si="1"/>
        <v>#N/A</v>
      </c>
    </row>
    <row r="58" spans="1:6" x14ac:dyDescent="0.45">
      <c r="A58" s="113" t="s">
        <v>194</v>
      </c>
      <c r="B58" s="113" t="s">
        <v>131</v>
      </c>
      <c r="C58" s="116">
        <v>1526.8517655099199</v>
      </c>
      <c r="D58" s="114">
        <f t="shared" si="0"/>
        <v>57</v>
      </c>
      <c r="E58" s="114"/>
      <c r="F58" s="114" t="e">
        <f t="shared" si="1"/>
        <v>#N/A</v>
      </c>
    </row>
    <row r="59" spans="1:6" x14ac:dyDescent="0.45">
      <c r="A59" s="113" t="s">
        <v>195</v>
      </c>
      <c r="B59" s="113" t="s">
        <v>142</v>
      </c>
      <c r="C59" s="116">
        <v>1524.46898827274</v>
      </c>
      <c r="D59" s="114">
        <f t="shared" si="0"/>
        <v>58</v>
      </c>
      <c r="E59" s="114"/>
      <c r="F59" s="114" t="e">
        <f t="shared" si="1"/>
        <v>#N/A</v>
      </c>
    </row>
    <row r="60" spans="1:6" x14ac:dyDescent="0.45">
      <c r="A60" s="113" t="s">
        <v>196</v>
      </c>
      <c r="B60" s="113" t="s">
        <v>137</v>
      </c>
      <c r="C60" s="116">
        <v>1520.9785482769501</v>
      </c>
      <c r="D60" s="114">
        <f t="shared" si="0"/>
        <v>59</v>
      </c>
      <c r="E60" s="114"/>
      <c r="F60" s="114" t="e">
        <f t="shared" si="1"/>
        <v>#N/A</v>
      </c>
    </row>
    <row r="61" spans="1:6" x14ac:dyDescent="0.45">
      <c r="A61" s="113" t="s">
        <v>197</v>
      </c>
      <c r="B61" s="113" t="s">
        <v>131</v>
      </c>
      <c r="C61" s="116">
        <v>1520.7578063209401</v>
      </c>
      <c r="D61" s="114">
        <f t="shared" si="0"/>
        <v>60</v>
      </c>
      <c r="E61" s="114"/>
      <c r="F61" s="114" t="e">
        <f t="shared" si="1"/>
        <v>#N/A</v>
      </c>
    </row>
    <row r="62" spans="1:6" x14ac:dyDescent="0.45">
      <c r="A62" s="113" t="s">
        <v>198</v>
      </c>
      <c r="B62" s="113" t="s">
        <v>131</v>
      </c>
      <c r="C62" s="116">
        <v>1517.64489422632</v>
      </c>
      <c r="D62" s="114">
        <f t="shared" si="0"/>
        <v>61</v>
      </c>
      <c r="E62" s="114"/>
      <c r="F62" s="114" t="e">
        <f t="shared" si="1"/>
        <v>#N/A</v>
      </c>
    </row>
    <row r="63" spans="1:6" x14ac:dyDescent="0.45">
      <c r="A63" s="113" t="s">
        <v>199</v>
      </c>
      <c r="B63" s="113" t="s">
        <v>169</v>
      </c>
      <c r="C63" s="116">
        <v>1510.3767419297701</v>
      </c>
      <c r="D63" s="114">
        <f t="shared" si="0"/>
        <v>62</v>
      </c>
      <c r="E63" s="114"/>
      <c r="F63" s="114" t="e">
        <f t="shared" si="1"/>
        <v>#N/A</v>
      </c>
    </row>
    <row r="64" spans="1:6" x14ac:dyDescent="0.45">
      <c r="A64" s="113" t="s">
        <v>200</v>
      </c>
      <c r="B64" s="113" t="s">
        <v>131</v>
      </c>
      <c r="C64" s="116">
        <v>1509.9526714001299</v>
      </c>
      <c r="D64" s="114">
        <f t="shared" si="0"/>
        <v>63</v>
      </c>
      <c r="E64" s="114"/>
      <c r="F64" s="114" t="e">
        <f t="shared" si="1"/>
        <v>#N/A</v>
      </c>
    </row>
    <row r="65" spans="1:6" x14ac:dyDescent="0.45">
      <c r="A65" s="113" t="s">
        <v>201</v>
      </c>
      <c r="B65" s="113" t="s">
        <v>190</v>
      </c>
      <c r="C65" s="116">
        <v>1500.8354405469399</v>
      </c>
      <c r="D65" s="114">
        <f t="shared" si="0"/>
        <v>64</v>
      </c>
      <c r="E65" s="114"/>
      <c r="F65" s="114" t="e">
        <f t="shared" si="1"/>
        <v>#N/A</v>
      </c>
    </row>
    <row r="66" spans="1:6" x14ac:dyDescent="0.45">
      <c r="A66" s="113" t="s">
        <v>202</v>
      </c>
      <c r="B66" s="113" t="s">
        <v>129</v>
      </c>
      <c r="C66" s="116">
        <v>1493.4569831670101</v>
      </c>
      <c r="D66" s="114">
        <f t="shared" si="0"/>
        <v>65</v>
      </c>
      <c r="E66" s="114"/>
      <c r="F66" s="114" t="e">
        <f t="shared" si="1"/>
        <v>#N/A</v>
      </c>
    </row>
    <row r="67" spans="1:6" x14ac:dyDescent="0.45">
      <c r="A67" s="113" t="s">
        <v>203</v>
      </c>
      <c r="B67" s="113" t="s">
        <v>131</v>
      </c>
      <c r="C67" s="116">
        <v>1488.6451876605499</v>
      </c>
      <c r="D67" s="114">
        <f t="shared" ref="D67:D130" si="2">_xlfn.RANK.EQ(C67, C$2:C$134, 0)</f>
        <v>66</v>
      </c>
      <c r="E67" s="114"/>
      <c r="F67" s="114" t="e">
        <f t="shared" ref="F67:F130" si="3">_xlfn.RANK.EQ(E68, E$2:E$134, 0)</f>
        <v>#N/A</v>
      </c>
    </row>
    <row r="68" spans="1:6" x14ac:dyDescent="0.45">
      <c r="A68" s="113" t="s">
        <v>204</v>
      </c>
      <c r="B68" s="113" t="s">
        <v>169</v>
      </c>
      <c r="C68" s="116">
        <v>1481.5922066164901</v>
      </c>
      <c r="D68" s="114">
        <f t="shared" si="2"/>
        <v>67</v>
      </c>
      <c r="E68" s="114"/>
      <c r="F68" s="114" t="e">
        <f t="shared" si="3"/>
        <v>#N/A</v>
      </c>
    </row>
    <row r="69" spans="1:6" x14ac:dyDescent="0.45">
      <c r="A69" s="113" t="s">
        <v>205</v>
      </c>
      <c r="B69" s="113" t="s">
        <v>131</v>
      </c>
      <c r="C69" s="116">
        <v>1479.5427378219799</v>
      </c>
      <c r="D69" s="114">
        <f t="shared" si="2"/>
        <v>68</v>
      </c>
      <c r="E69" s="114"/>
      <c r="F69" s="114" t="e">
        <f t="shared" si="3"/>
        <v>#N/A</v>
      </c>
    </row>
    <row r="70" spans="1:6" x14ac:dyDescent="0.45">
      <c r="A70" s="113" t="s">
        <v>206</v>
      </c>
      <c r="B70" s="113" t="s">
        <v>146</v>
      </c>
      <c r="C70" s="116">
        <v>1477.59868695249</v>
      </c>
      <c r="D70" s="114">
        <f t="shared" si="2"/>
        <v>69</v>
      </c>
      <c r="E70" s="114"/>
      <c r="F70" s="114" t="e">
        <f t="shared" si="3"/>
        <v>#N/A</v>
      </c>
    </row>
    <row r="71" spans="1:6" x14ac:dyDescent="0.45">
      <c r="A71" s="113" t="s">
        <v>207</v>
      </c>
      <c r="B71" s="113" t="s">
        <v>131</v>
      </c>
      <c r="C71" s="116">
        <v>1476.30840768964</v>
      </c>
      <c r="D71" s="114">
        <f t="shared" si="2"/>
        <v>70</v>
      </c>
      <c r="E71" s="114"/>
      <c r="F71" s="114" t="e">
        <f t="shared" si="3"/>
        <v>#N/A</v>
      </c>
    </row>
    <row r="72" spans="1:6" x14ac:dyDescent="0.45">
      <c r="A72" s="113" t="s">
        <v>208</v>
      </c>
      <c r="B72" s="113" t="s">
        <v>142</v>
      </c>
      <c r="C72" s="116">
        <v>1475.41673758554</v>
      </c>
      <c r="D72" s="114">
        <f t="shared" si="2"/>
        <v>71</v>
      </c>
      <c r="E72" s="114"/>
      <c r="F72" s="114" t="e">
        <f t="shared" si="3"/>
        <v>#N/A</v>
      </c>
    </row>
    <row r="73" spans="1:6" x14ac:dyDescent="0.45">
      <c r="A73" s="113" t="s">
        <v>209</v>
      </c>
      <c r="B73" s="113" t="s">
        <v>158</v>
      </c>
      <c r="C73" s="116">
        <v>1466.71497130843</v>
      </c>
      <c r="D73" s="114">
        <f t="shared" si="2"/>
        <v>72</v>
      </c>
      <c r="E73" s="114"/>
      <c r="F73" s="114" t="e">
        <f t="shared" si="3"/>
        <v>#N/A</v>
      </c>
    </row>
    <row r="74" spans="1:6" x14ac:dyDescent="0.45">
      <c r="A74" s="113" t="s">
        <v>210</v>
      </c>
      <c r="B74" s="113" t="s">
        <v>161</v>
      </c>
      <c r="C74" s="116">
        <v>1464.95230950623</v>
      </c>
      <c r="D74" s="114">
        <f t="shared" si="2"/>
        <v>73</v>
      </c>
      <c r="E74" s="114"/>
      <c r="F74" s="114" t="e">
        <f t="shared" si="3"/>
        <v>#N/A</v>
      </c>
    </row>
    <row r="75" spans="1:6" x14ac:dyDescent="0.45">
      <c r="A75" s="113" t="s">
        <v>211</v>
      </c>
      <c r="B75" s="113" t="s">
        <v>158</v>
      </c>
      <c r="C75" s="116">
        <v>1462.67018557917</v>
      </c>
      <c r="D75" s="114">
        <f t="shared" si="2"/>
        <v>74</v>
      </c>
      <c r="E75" s="114"/>
      <c r="F75" s="114" t="e">
        <f t="shared" si="3"/>
        <v>#N/A</v>
      </c>
    </row>
    <row r="76" spans="1:6" x14ac:dyDescent="0.45">
      <c r="A76" s="113" t="s">
        <v>212</v>
      </c>
      <c r="B76" s="113" t="s">
        <v>142</v>
      </c>
      <c r="C76" s="116">
        <v>1457.2675721461101</v>
      </c>
      <c r="D76" s="114">
        <f t="shared" si="2"/>
        <v>75</v>
      </c>
      <c r="E76" s="114"/>
      <c r="F76" s="114" t="e">
        <f t="shared" si="3"/>
        <v>#N/A</v>
      </c>
    </row>
    <row r="77" spans="1:6" x14ac:dyDescent="0.45">
      <c r="A77" s="113" t="s">
        <v>213</v>
      </c>
      <c r="B77" s="113" t="s">
        <v>169</v>
      </c>
      <c r="C77" s="116">
        <v>1450.0603068717701</v>
      </c>
      <c r="D77" s="114">
        <f t="shared" si="2"/>
        <v>76</v>
      </c>
      <c r="E77" s="114"/>
      <c r="F77" s="114" t="e">
        <f t="shared" si="3"/>
        <v>#N/A</v>
      </c>
    </row>
    <row r="78" spans="1:6" x14ac:dyDescent="0.45">
      <c r="A78" s="113" t="s">
        <v>214</v>
      </c>
      <c r="B78" s="113" t="s">
        <v>190</v>
      </c>
      <c r="C78" s="116">
        <v>1445.15054912657</v>
      </c>
      <c r="D78" s="114">
        <f t="shared" si="2"/>
        <v>77</v>
      </c>
      <c r="E78" s="114"/>
      <c r="F78" s="114" t="e">
        <f t="shared" si="3"/>
        <v>#N/A</v>
      </c>
    </row>
    <row r="79" spans="1:6" x14ac:dyDescent="0.45">
      <c r="A79" s="113" t="s">
        <v>215</v>
      </c>
      <c r="B79" s="113" t="s">
        <v>161</v>
      </c>
      <c r="C79" s="116">
        <v>1443.12595833975</v>
      </c>
      <c r="D79" s="114">
        <f t="shared" si="2"/>
        <v>78</v>
      </c>
      <c r="E79" s="114"/>
      <c r="F79" s="114" t="e">
        <f t="shared" si="3"/>
        <v>#N/A</v>
      </c>
    </row>
    <row r="80" spans="1:6" x14ac:dyDescent="0.45">
      <c r="A80" s="113" t="s">
        <v>216</v>
      </c>
      <c r="B80" s="113" t="s">
        <v>190</v>
      </c>
      <c r="C80" s="116">
        <v>1436.3052224491501</v>
      </c>
      <c r="D80" s="114">
        <f t="shared" si="2"/>
        <v>79</v>
      </c>
      <c r="E80" s="114"/>
      <c r="F80" s="114" t="e">
        <f t="shared" si="3"/>
        <v>#N/A</v>
      </c>
    </row>
    <row r="81" spans="1:6" x14ac:dyDescent="0.45">
      <c r="A81" s="113" t="s">
        <v>217</v>
      </c>
      <c r="B81" s="113" t="s">
        <v>146</v>
      </c>
      <c r="C81" s="116">
        <v>1432.8476367916801</v>
      </c>
      <c r="D81" s="114">
        <f t="shared" si="2"/>
        <v>80</v>
      </c>
      <c r="E81" s="114"/>
      <c r="F81" s="114" t="e">
        <f t="shared" si="3"/>
        <v>#N/A</v>
      </c>
    </row>
    <row r="82" spans="1:6" x14ac:dyDescent="0.45">
      <c r="A82" s="113" t="s">
        <v>218</v>
      </c>
      <c r="B82" s="113" t="s">
        <v>158</v>
      </c>
      <c r="C82" s="116">
        <v>1430.65821840994</v>
      </c>
      <c r="D82" s="114">
        <f t="shared" si="2"/>
        <v>81</v>
      </c>
      <c r="E82" s="114"/>
      <c r="F82" s="114" t="e">
        <f t="shared" si="3"/>
        <v>#N/A</v>
      </c>
    </row>
    <row r="83" spans="1:6" x14ac:dyDescent="0.45">
      <c r="A83" s="113" t="s">
        <v>219</v>
      </c>
      <c r="B83" s="113" t="s">
        <v>169</v>
      </c>
      <c r="C83" s="116">
        <v>1430.49718048412</v>
      </c>
      <c r="D83" s="114">
        <f t="shared" si="2"/>
        <v>82</v>
      </c>
      <c r="E83" s="114"/>
      <c r="F83" s="114" t="e">
        <f t="shared" si="3"/>
        <v>#N/A</v>
      </c>
    </row>
    <row r="84" spans="1:6" x14ac:dyDescent="0.45">
      <c r="A84" s="113" t="s">
        <v>220</v>
      </c>
      <c r="B84" s="113" t="s">
        <v>190</v>
      </c>
      <c r="C84" s="116">
        <v>1428.0662163114901</v>
      </c>
      <c r="D84" s="114">
        <f t="shared" si="2"/>
        <v>83</v>
      </c>
      <c r="E84" s="114"/>
      <c r="F84" s="114" t="e">
        <f t="shared" si="3"/>
        <v>#N/A</v>
      </c>
    </row>
    <row r="85" spans="1:6" x14ac:dyDescent="0.45">
      <c r="A85" s="113" t="s">
        <v>221</v>
      </c>
      <c r="B85" s="113" t="s">
        <v>129</v>
      </c>
      <c r="C85" s="116">
        <v>1425.80351524306</v>
      </c>
      <c r="D85" s="114">
        <f t="shared" si="2"/>
        <v>84</v>
      </c>
      <c r="E85" s="114"/>
      <c r="F85" s="114" t="e">
        <f t="shared" si="3"/>
        <v>#N/A</v>
      </c>
    </row>
    <row r="86" spans="1:6" x14ac:dyDescent="0.45">
      <c r="A86" s="113" t="s">
        <v>222</v>
      </c>
      <c r="B86" s="113" t="s">
        <v>146</v>
      </c>
      <c r="C86" s="116">
        <v>1412.3371658834501</v>
      </c>
      <c r="D86" s="114">
        <f t="shared" si="2"/>
        <v>85</v>
      </c>
      <c r="E86" s="114"/>
      <c r="F86" s="114" t="e">
        <f t="shared" si="3"/>
        <v>#N/A</v>
      </c>
    </row>
    <row r="87" spans="1:6" x14ac:dyDescent="0.45">
      <c r="A87" s="113" t="s">
        <v>223</v>
      </c>
      <c r="B87" s="113" t="s">
        <v>155</v>
      </c>
      <c r="C87" s="116">
        <v>1411.46216213052</v>
      </c>
      <c r="D87" s="114">
        <f t="shared" si="2"/>
        <v>86</v>
      </c>
      <c r="E87" s="114"/>
      <c r="F87" s="114" t="e">
        <f t="shared" si="3"/>
        <v>#N/A</v>
      </c>
    </row>
    <row r="88" spans="1:6" x14ac:dyDescent="0.45">
      <c r="A88" s="113" t="s">
        <v>224</v>
      </c>
      <c r="B88" s="113" t="s">
        <v>158</v>
      </c>
      <c r="C88" s="116">
        <v>1411.2568692781999</v>
      </c>
      <c r="D88" s="114">
        <f t="shared" si="2"/>
        <v>87</v>
      </c>
      <c r="E88" s="114"/>
      <c r="F88" s="114" t="e">
        <f t="shared" si="3"/>
        <v>#N/A</v>
      </c>
    </row>
    <row r="89" spans="1:6" x14ac:dyDescent="0.45">
      <c r="A89" s="113" t="s">
        <v>225</v>
      </c>
      <c r="B89" s="113" t="s">
        <v>146</v>
      </c>
      <c r="C89" s="116">
        <v>1411.1644731500101</v>
      </c>
      <c r="D89" s="114">
        <f t="shared" si="2"/>
        <v>88</v>
      </c>
      <c r="E89" s="114"/>
      <c r="F89" s="114" t="e">
        <f t="shared" si="3"/>
        <v>#N/A</v>
      </c>
    </row>
    <row r="90" spans="1:6" x14ac:dyDescent="0.45">
      <c r="A90" s="113" t="s">
        <v>226</v>
      </c>
      <c r="B90" s="113" t="s">
        <v>142</v>
      </c>
      <c r="C90" s="116">
        <v>1408.9937454746801</v>
      </c>
      <c r="D90" s="114">
        <f t="shared" si="2"/>
        <v>89</v>
      </c>
      <c r="E90" s="114"/>
      <c r="F90" s="114" t="e">
        <f t="shared" si="3"/>
        <v>#N/A</v>
      </c>
    </row>
    <row r="91" spans="1:6" x14ac:dyDescent="0.45">
      <c r="A91" s="113" t="s">
        <v>227</v>
      </c>
      <c r="B91" s="113" t="s">
        <v>169</v>
      </c>
      <c r="C91" s="116">
        <v>1402.82738438965</v>
      </c>
      <c r="D91" s="114">
        <f t="shared" si="2"/>
        <v>90</v>
      </c>
      <c r="E91" s="114"/>
      <c r="F91" s="114" t="e">
        <f t="shared" si="3"/>
        <v>#N/A</v>
      </c>
    </row>
    <row r="92" spans="1:6" x14ac:dyDescent="0.45">
      <c r="A92" s="113" t="s">
        <v>228</v>
      </c>
      <c r="B92" s="113" t="s">
        <v>146</v>
      </c>
      <c r="C92" s="116">
        <v>1402.5080547847799</v>
      </c>
      <c r="D92" s="114">
        <f t="shared" si="2"/>
        <v>91</v>
      </c>
      <c r="E92" s="114"/>
      <c r="F92" s="114" t="e">
        <f t="shared" si="3"/>
        <v>#N/A</v>
      </c>
    </row>
    <row r="93" spans="1:6" x14ac:dyDescent="0.45">
      <c r="A93" s="113" t="s">
        <v>229</v>
      </c>
      <c r="B93" s="113" t="s">
        <v>158</v>
      </c>
      <c r="C93" s="116">
        <v>1390.78250201623</v>
      </c>
      <c r="D93" s="114">
        <f t="shared" si="2"/>
        <v>92</v>
      </c>
      <c r="E93" s="114"/>
      <c r="F93" s="114" t="e">
        <f t="shared" si="3"/>
        <v>#N/A</v>
      </c>
    </row>
    <row r="94" spans="1:6" x14ac:dyDescent="0.45">
      <c r="A94" s="113" t="s">
        <v>230</v>
      </c>
      <c r="B94" s="113" t="s">
        <v>131</v>
      </c>
      <c r="C94" s="116">
        <v>1389.0361708652699</v>
      </c>
      <c r="D94" s="114">
        <f t="shared" si="2"/>
        <v>93</v>
      </c>
      <c r="E94" s="114"/>
      <c r="F94" s="114" t="e">
        <f t="shared" si="3"/>
        <v>#N/A</v>
      </c>
    </row>
    <row r="95" spans="1:6" x14ac:dyDescent="0.45">
      <c r="A95" s="113" t="s">
        <v>231</v>
      </c>
      <c r="B95" s="113" t="s">
        <v>161</v>
      </c>
      <c r="C95" s="116">
        <v>1385.28787775879</v>
      </c>
      <c r="D95" s="114">
        <f t="shared" si="2"/>
        <v>94</v>
      </c>
      <c r="E95" s="114"/>
      <c r="F95" s="114" t="e">
        <f t="shared" si="3"/>
        <v>#N/A</v>
      </c>
    </row>
    <row r="96" spans="1:6" x14ac:dyDescent="0.45">
      <c r="A96" s="113" t="s">
        <v>232</v>
      </c>
      <c r="B96" s="113" t="s">
        <v>131</v>
      </c>
      <c r="C96" s="116">
        <v>1372.8579962194201</v>
      </c>
      <c r="D96" s="114">
        <f t="shared" si="2"/>
        <v>95</v>
      </c>
      <c r="E96" s="114"/>
      <c r="F96" s="114" t="e">
        <f t="shared" si="3"/>
        <v>#N/A</v>
      </c>
    </row>
    <row r="97" spans="1:6" x14ac:dyDescent="0.45">
      <c r="A97" s="113" t="s">
        <v>233</v>
      </c>
      <c r="B97" s="113" t="s">
        <v>155</v>
      </c>
      <c r="C97" s="116">
        <v>1370.9087134836</v>
      </c>
      <c r="D97" s="114">
        <f t="shared" si="2"/>
        <v>96</v>
      </c>
      <c r="E97" s="114"/>
      <c r="F97" s="114" t="e">
        <f t="shared" si="3"/>
        <v>#N/A</v>
      </c>
    </row>
    <row r="98" spans="1:6" x14ac:dyDescent="0.45">
      <c r="A98" s="113" t="s">
        <v>234</v>
      </c>
      <c r="B98" s="113" t="s">
        <v>158</v>
      </c>
      <c r="C98" s="116">
        <v>1370.13403074644</v>
      </c>
      <c r="D98" s="114">
        <f t="shared" si="2"/>
        <v>97</v>
      </c>
      <c r="E98" s="114"/>
      <c r="F98" s="114" t="e">
        <f t="shared" si="3"/>
        <v>#N/A</v>
      </c>
    </row>
    <row r="99" spans="1:6" x14ac:dyDescent="0.45">
      <c r="A99" s="113" t="s">
        <v>235</v>
      </c>
      <c r="B99" s="113" t="s">
        <v>142</v>
      </c>
      <c r="C99" s="116">
        <v>1361.62023418331</v>
      </c>
      <c r="D99" s="114">
        <f t="shared" si="2"/>
        <v>98</v>
      </c>
      <c r="E99" s="114"/>
      <c r="F99" s="114" t="e">
        <f t="shared" si="3"/>
        <v>#N/A</v>
      </c>
    </row>
    <row r="100" spans="1:6" x14ac:dyDescent="0.45">
      <c r="A100" s="113" t="s">
        <v>236</v>
      </c>
      <c r="B100" s="113" t="s">
        <v>158</v>
      </c>
      <c r="C100" s="116">
        <v>1360.90343762302</v>
      </c>
      <c r="D100" s="114">
        <f t="shared" si="2"/>
        <v>99</v>
      </c>
      <c r="E100" s="114"/>
      <c r="F100" s="114" t="e">
        <f t="shared" si="3"/>
        <v>#N/A</v>
      </c>
    </row>
    <row r="101" spans="1:6" x14ac:dyDescent="0.45">
      <c r="A101" s="113" t="s">
        <v>237</v>
      </c>
      <c r="B101" s="113" t="s">
        <v>146</v>
      </c>
      <c r="C101" s="116">
        <v>1360.6232301903499</v>
      </c>
      <c r="D101" s="114">
        <f t="shared" si="2"/>
        <v>100</v>
      </c>
      <c r="E101" s="114"/>
      <c r="F101" s="114" t="e">
        <f t="shared" si="3"/>
        <v>#N/A</v>
      </c>
    </row>
    <row r="102" spans="1:6" x14ac:dyDescent="0.45">
      <c r="A102" s="113" t="s">
        <v>238</v>
      </c>
      <c r="B102" s="113" t="s">
        <v>155</v>
      </c>
      <c r="C102" s="116">
        <v>1357.7995310553299</v>
      </c>
      <c r="D102" s="114">
        <f t="shared" si="2"/>
        <v>101</v>
      </c>
      <c r="E102" s="114"/>
      <c r="F102" s="114" t="e">
        <f t="shared" si="3"/>
        <v>#N/A</v>
      </c>
    </row>
    <row r="103" spans="1:6" x14ac:dyDescent="0.45">
      <c r="A103" s="113" t="s">
        <v>239</v>
      </c>
      <c r="B103" s="113" t="s">
        <v>142</v>
      </c>
      <c r="C103" s="116">
        <v>1354.1941274865201</v>
      </c>
      <c r="D103" s="114">
        <f t="shared" si="2"/>
        <v>102</v>
      </c>
      <c r="E103" s="114"/>
      <c r="F103" s="114" t="e">
        <f t="shared" si="3"/>
        <v>#N/A</v>
      </c>
    </row>
    <row r="104" spans="1:6" x14ac:dyDescent="0.45">
      <c r="A104" s="113" t="s">
        <v>240</v>
      </c>
      <c r="B104" s="113" t="s">
        <v>169</v>
      </c>
      <c r="C104" s="116">
        <v>1349.13702288787</v>
      </c>
      <c r="D104" s="114">
        <f t="shared" si="2"/>
        <v>103</v>
      </c>
      <c r="E104" s="114"/>
      <c r="F104" s="114" t="e">
        <f t="shared" si="3"/>
        <v>#N/A</v>
      </c>
    </row>
    <row r="105" spans="1:6" x14ac:dyDescent="0.45">
      <c r="A105" s="113" t="s">
        <v>241</v>
      </c>
      <c r="B105" s="113" t="s">
        <v>142</v>
      </c>
      <c r="C105" s="116">
        <v>1348.9438646440799</v>
      </c>
      <c r="D105" s="114">
        <f t="shared" si="2"/>
        <v>104</v>
      </c>
      <c r="E105" s="114"/>
      <c r="F105" s="114" t="e">
        <f t="shared" si="3"/>
        <v>#N/A</v>
      </c>
    </row>
    <row r="106" spans="1:6" x14ac:dyDescent="0.45">
      <c r="A106" s="113" t="s">
        <v>242</v>
      </c>
      <c r="B106" s="113" t="s">
        <v>158</v>
      </c>
      <c r="C106" s="116">
        <v>1348.9431632113999</v>
      </c>
      <c r="D106" s="114">
        <f t="shared" si="2"/>
        <v>105</v>
      </c>
      <c r="E106" s="114"/>
      <c r="F106" s="114" t="e">
        <f t="shared" si="3"/>
        <v>#N/A</v>
      </c>
    </row>
    <row r="107" spans="1:6" x14ac:dyDescent="0.45">
      <c r="A107" s="113" t="s">
        <v>243</v>
      </c>
      <c r="B107" s="113" t="s">
        <v>155</v>
      </c>
      <c r="C107" s="116">
        <v>1339.2165012668099</v>
      </c>
      <c r="D107" s="114">
        <f t="shared" si="2"/>
        <v>106</v>
      </c>
      <c r="E107" s="114"/>
      <c r="F107" s="114" t="e">
        <f t="shared" si="3"/>
        <v>#N/A</v>
      </c>
    </row>
    <row r="108" spans="1:6" x14ac:dyDescent="0.45">
      <c r="A108" s="113" t="s">
        <v>244</v>
      </c>
      <c r="B108" s="113" t="s">
        <v>155</v>
      </c>
      <c r="C108" s="116">
        <v>1333.3439284415699</v>
      </c>
      <c r="D108" s="114">
        <f t="shared" si="2"/>
        <v>107</v>
      </c>
      <c r="E108" s="114"/>
      <c r="F108" s="114" t="e">
        <f t="shared" si="3"/>
        <v>#N/A</v>
      </c>
    </row>
    <row r="109" spans="1:6" x14ac:dyDescent="0.45">
      <c r="A109" s="113" t="s">
        <v>245</v>
      </c>
      <c r="B109" s="113" t="s">
        <v>169</v>
      </c>
      <c r="C109" s="116">
        <v>1331.4892235140201</v>
      </c>
      <c r="D109" s="114">
        <f t="shared" si="2"/>
        <v>108</v>
      </c>
      <c r="E109" s="114"/>
      <c r="F109" s="114" t="e">
        <f t="shared" si="3"/>
        <v>#N/A</v>
      </c>
    </row>
    <row r="110" spans="1:6" x14ac:dyDescent="0.45">
      <c r="A110" s="113" t="s">
        <v>246</v>
      </c>
      <c r="B110" s="113" t="s">
        <v>155</v>
      </c>
      <c r="C110" s="116">
        <v>1328.02060715938</v>
      </c>
      <c r="D110" s="114">
        <f t="shared" si="2"/>
        <v>109</v>
      </c>
      <c r="E110" s="114"/>
      <c r="F110" s="114" t="e">
        <f t="shared" si="3"/>
        <v>#N/A</v>
      </c>
    </row>
    <row r="111" spans="1:6" x14ac:dyDescent="0.45">
      <c r="A111" s="113" t="s">
        <v>247</v>
      </c>
      <c r="B111" s="113" t="s">
        <v>161</v>
      </c>
      <c r="C111" s="116">
        <v>1325.7786244874501</v>
      </c>
      <c r="D111" s="114">
        <f t="shared" si="2"/>
        <v>110</v>
      </c>
      <c r="E111" s="114"/>
      <c r="F111" s="114" t="e">
        <f t="shared" si="3"/>
        <v>#N/A</v>
      </c>
    </row>
    <row r="112" spans="1:6" x14ac:dyDescent="0.45">
      <c r="A112" s="113" t="s">
        <v>248</v>
      </c>
      <c r="B112" s="113" t="s">
        <v>169</v>
      </c>
      <c r="C112" s="116">
        <v>1321.8822659190701</v>
      </c>
      <c r="D112" s="114">
        <f t="shared" si="2"/>
        <v>111</v>
      </c>
      <c r="E112" s="114"/>
      <c r="F112" s="114" t="e">
        <f t="shared" si="3"/>
        <v>#N/A</v>
      </c>
    </row>
    <row r="113" spans="1:6" x14ac:dyDescent="0.45">
      <c r="A113" s="113" t="s">
        <v>249</v>
      </c>
      <c r="B113" s="113" t="s">
        <v>190</v>
      </c>
      <c r="C113" s="116">
        <v>1315.8899863695499</v>
      </c>
      <c r="D113" s="114">
        <f t="shared" si="2"/>
        <v>112</v>
      </c>
      <c r="E113" s="114"/>
      <c r="F113" s="114" t="e">
        <f t="shared" si="3"/>
        <v>#N/A</v>
      </c>
    </row>
    <row r="114" spans="1:6" x14ac:dyDescent="0.45">
      <c r="A114" s="113" t="s">
        <v>250</v>
      </c>
      <c r="B114" s="113" t="s">
        <v>190</v>
      </c>
      <c r="C114" s="116">
        <v>1306.12169209277</v>
      </c>
      <c r="D114" s="114">
        <f t="shared" si="2"/>
        <v>113</v>
      </c>
      <c r="E114" s="114"/>
      <c r="F114" s="114" t="e">
        <f t="shared" si="3"/>
        <v>#N/A</v>
      </c>
    </row>
    <row r="115" spans="1:6" x14ac:dyDescent="0.45">
      <c r="A115" s="113" t="s">
        <v>251</v>
      </c>
      <c r="B115" s="113" t="s">
        <v>161</v>
      </c>
      <c r="C115" s="116">
        <v>1304.4626563869101</v>
      </c>
      <c r="D115" s="114">
        <f t="shared" si="2"/>
        <v>114</v>
      </c>
      <c r="E115" s="114"/>
      <c r="F115" s="114" t="e">
        <f t="shared" si="3"/>
        <v>#N/A</v>
      </c>
    </row>
    <row r="116" spans="1:6" x14ac:dyDescent="0.45">
      <c r="A116" s="113" t="s">
        <v>252</v>
      </c>
      <c r="B116" s="113" t="s">
        <v>155</v>
      </c>
      <c r="C116" s="116">
        <v>1298.3555528857701</v>
      </c>
      <c r="D116" s="114">
        <f t="shared" si="2"/>
        <v>115</v>
      </c>
      <c r="E116" s="114"/>
      <c r="F116" s="114" t="e">
        <f t="shared" si="3"/>
        <v>#N/A</v>
      </c>
    </row>
    <row r="117" spans="1:6" x14ac:dyDescent="0.45">
      <c r="A117" s="113" t="s">
        <v>253</v>
      </c>
      <c r="B117" s="113" t="s">
        <v>190</v>
      </c>
      <c r="C117" s="116">
        <v>1286.2439269249601</v>
      </c>
      <c r="D117" s="114">
        <f t="shared" si="2"/>
        <v>116</v>
      </c>
      <c r="E117" s="114"/>
      <c r="F117" s="114" t="e">
        <f t="shared" si="3"/>
        <v>#N/A</v>
      </c>
    </row>
    <row r="118" spans="1:6" x14ac:dyDescent="0.45">
      <c r="A118" s="113" t="s">
        <v>254</v>
      </c>
      <c r="B118" s="113" t="s">
        <v>129</v>
      </c>
      <c r="C118" s="116">
        <v>1260.6792465635599</v>
      </c>
      <c r="D118" s="114">
        <f t="shared" si="2"/>
        <v>117</v>
      </c>
      <c r="E118" s="114"/>
      <c r="F118" s="114" t="e">
        <f t="shared" si="3"/>
        <v>#N/A</v>
      </c>
    </row>
    <row r="119" spans="1:6" x14ac:dyDescent="0.45">
      <c r="A119" s="113" t="s">
        <v>255</v>
      </c>
      <c r="B119" s="113" t="s">
        <v>169</v>
      </c>
      <c r="C119" s="116">
        <v>1254.6163109203801</v>
      </c>
      <c r="D119" s="114">
        <f t="shared" si="2"/>
        <v>118</v>
      </c>
      <c r="E119" s="114"/>
      <c r="F119" s="114" t="e">
        <f t="shared" si="3"/>
        <v>#N/A</v>
      </c>
    </row>
    <row r="120" spans="1:6" x14ac:dyDescent="0.45">
      <c r="A120" s="113" t="s">
        <v>256</v>
      </c>
      <c r="B120" s="113" t="s">
        <v>190</v>
      </c>
      <c r="C120" s="116">
        <v>1253.57271011082</v>
      </c>
      <c r="D120" s="114">
        <f t="shared" si="2"/>
        <v>119</v>
      </c>
      <c r="E120" s="114"/>
      <c r="F120" s="114" t="e">
        <f t="shared" si="3"/>
        <v>#N/A</v>
      </c>
    </row>
    <row r="121" spans="1:6" x14ac:dyDescent="0.45">
      <c r="A121" s="113" t="s">
        <v>257</v>
      </c>
      <c r="B121" s="113" t="s">
        <v>155</v>
      </c>
      <c r="C121" s="116">
        <v>1249.7733184091001</v>
      </c>
      <c r="D121" s="114">
        <f t="shared" si="2"/>
        <v>120</v>
      </c>
      <c r="E121" s="114"/>
      <c r="F121" s="114" t="e">
        <f t="shared" si="3"/>
        <v>#N/A</v>
      </c>
    </row>
    <row r="122" spans="1:6" x14ac:dyDescent="0.45">
      <c r="A122" s="113" t="s">
        <v>258</v>
      </c>
      <c r="B122" s="113" t="s">
        <v>161</v>
      </c>
      <c r="C122" s="116">
        <v>1243.95606044638</v>
      </c>
      <c r="D122" s="114">
        <f t="shared" si="2"/>
        <v>121</v>
      </c>
      <c r="E122" s="114"/>
      <c r="F122" s="114" t="e">
        <f t="shared" si="3"/>
        <v>#N/A</v>
      </c>
    </row>
    <row r="123" spans="1:6" x14ac:dyDescent="0.45">
      <c r="A123" s="113" t="s">
        <v>259</v>
      </c>
      <c r="B123" s="113" t="s">
        <v>158</v>
      </c>
      <c r="C123" s="116">
        <v>1224.3377989669</v>
      </c>
      <c r="D123" s="114">
        <f t="shared" si="2"/>
        <v>122</v>
      </c>
      <c r="E123" s="114"/>
      <c r="F123" s="114" t="e">
        <f t="shared" si="3"/>
        <v>#N/A</v>
      </c>
    </row>
    <row r="124" spans="1:6" x14ac:dyDescent="0.45">
      <c r="A124" s="113" t="s">
        <v>260</v>
      </c>
      <c r="B124" s="113" t="s">
        <v>190</v>
      </c>
      <c r="C124" s="116">
        <v>1199.42098005189</v>
      </c>
      <c r="D124" s="114">
        <f t="shared" si="2"/>
        <v>123</v>
      </c>
      <c r="E124" s="114"/>
      <c r="F124" s="114" t="e">
        <f t="shared" si="3"/>
        <v>#N/A</v>
      </c>
    </row>
    <row r="125" spans="1:6" x14ac:dyDescent="0.45">
      <c r="A125" s="113" t="s">
        <v>261</v>
      </c>
      <c r="B125" s="113" t="s">
        <v>155</v>
      </c>
      <c r="C125" s="116">
        <v>1199.0900403527401</v>
      </c>
      <c r="D125" s="114">
        <f t="shared" si="2"/>
        <v>124</v>
      </c>
      <c r="E125" s="114"/>
      <c r="F125" s="114" t="e">
        <f t="shared" si="3"/>
        <v>#N/A</v>
      </c>
    </row>
    <row r="126" spans="1:6" x14ac:dyDescent="0.45">
      <c r="A126" s="113" t="s">
        <v>262</v>
      </c>
      <c r="B126" s="113" t="s">
        <v>161</v>
      </c>
      <c r="C126" s="116">
        <v>1197.6726229993899</v>
      </c>
      <c r="D126" s="114">
        <f t="shared" si="2"/>
        <v>125</v>
      </c>
      <c r="E126" s="114"/>
      <c r="F126" s="114" t="e">
        <f t="shared" si="3"/>
        <v>#N/A</v>
      </c>
    </row>
    <row r="127" spans="1:6" x14ac:dyDescent="0.45">
      <c r="A127" s="113" t="s">
        <v>263</v>
      </c>
      <c r="B127" s="113" t="s">
        <v>190</v>
      </c>
      <c r="C127" s="116">
        <v>1187.9013852286</v>
      </c>
      <c r="D127" s="114">
        <f t="shared" si="2"/>
        <v>126</v>
      </c>
      <c r="E127" s="114"/>
      <c r="F127" s="114" t="e">
        <f t="shared" si="3"/>
        <v>#N/A</v>
      </c>
    </row>
    <row r="128" spans="1:6" x14ac:dyDescent="0.45">
      <c r="A128" s="113" t="s">
        <v>264</v>
      </c>
      <c r="B128" s="113" t="s">
        <v>137</v>
      </c>
      <c r="C128" s="116">
        <v>1179.0470355012101</v>
      </c>
      <c r="D128" s="114">
        <f t="shared" si="2"/>
        <v>127</v>
      </c>
      <c r="E128" s="114"/>
      <c r="F128" s="114" t="e">
        <f t="shared" si="3"/>
        <v>#N/A</v>
      </c>
    </row>
    <row r="129" spans="1:6" x14ac:dyDescent="0.45">
      <c r="A129" s="113" t="s">
        <v>265</v>
      </c>
      <c r="B129" s="113" t="s">
        <v>169</v>
      </c>
      <c r="C129" s="116">
        <v>1163.17171735089</v>
      </c>
      <c r="D129" s="114">
        <f t="shared" si="2"/>
        <v>128</v>
      </c>
      <c r="E129" s="114"/>
      <c r="F129" s="114" t="e">
        <f t="shared" si="3"/>
        <v>#N/A</v>
      </c>
    </row>
    <row r="130" spans="1:6" x14ac:dyDescent="0.45">
      <c r="A130" s="113" t="s">
        <v>266</v>
      </c>
      <c r="B130" s="113" t="s">
        <v>161</v>
      </c>
      <c r="C130" s="116">
        <v>1154.1577130845101</v>
      </c>
      <c r="D130" s="114">
        <f t="shared" si="2"/>
        <v>129</v>
      </c>
      <c r="E130" s="114"/>
      <c r="F130" s="114" t="e">
        <f t="shared" si="3"/>
        <v>#N/A</v>
      </c>
    </row>
    <row r="131" spans="1:6" x14ac:dyDescent="0.45">
      <c r="A131" s="113" t="s">
        <v>267</v>
      </c>
      <c r="B131" s="113" t="s">
        <v>155</v>
      </c>
      <c r="C131" s="116">
        <v>1129.0343772571</v>
      </c>
      <c r="D131" s="114">
        <f t="shared" ref="D131:D135" si="4">_xlfn.RANK.EQ(C131, C$2:C$134, 0)</f>
        <v>130</v>
      </c>
      <c r="E131" s="114"/>
      <c r="F131" s="114" t="e">
        <f t="shared" ref="F131:F135" si="5">_xlfn.RANK.EQ(E132, E$2:E$134, 0)</f>
        <v>#N/A</v>
      </c>
    </row>
    <row r="132" spans="1:6" x14ac:dyDescent="0.45">
      <c r="A132" s="113" t="s">
        <v>268</v>
      </c>
      <c r="B132" s="113" t="s">
        <v>190</v>
      </c>
      <c r="C132" s="116">
        <v>1112.78472566856</v>
      </c>
      <c r="D132" s="114">
        <f t="shared" si="4"/>
        <v>131</v>
      </c>
      <c r="E132" s="114"/>
      <c r="F132" s="114" t="e">
        <f t="shared" si="5"/>
        <v>#N/A</v>
      </c>
    </row>
    <row r="133" spans="1:6" x14ac:dyDescent="0.45">
      <c r="A133" s="113" t="s">
        <v>269</v>
      </c>
      <c r="B133" s="113" t="s">
        <v>137</v>
      </c>
      <c r="C133" s="116">
        <v>1104.5954282694099</v>
      </c>
      <c r="D133" s="114">
        <f t="shared" si="4"/>
        <v>132</v>
      </c>
      <c r="E133" s="114"/>
      <c r="F133" s="114" t="e">
        <f t="shared" si="5"/>
        <v>#N/A</v>
      </c>
    </row>
    <row r="134" spans="1:6" x14ac:dyDescent="0.45">
      <c r="A134" s="113" t="s">
        <v>270</v>
      </c>
      <c r="B134" s="113" t="s">
        <v>158</v>
      </c>
      <c r="C134" s="116">
        <v>1090.1464681889199</v>
      </c>
      <c r="D134" s="114">
        <f t="shared" si="4"/>
        <v>133</v>
      </c>
      <c r="E134" s="114"/>
      <c r="F134" s="114" t="e">
        <f t="shared" si="5"/>
        <v>#N/A</v>
      </c>
    </row>
    <row r="135" spans="1:6" x14ac:dyDescent="0.45">
      <c r="A135" s="113" t="s">
        <v>271</v>
      </c>
      <c r="B135" s="113" t="s">
        <v>161</v>
      </c>
      <c r="C135" s="116">
        <v>1089.1400000000001</v>
      </c>
      <c r="D135" s="114" t="e">
        <f t="shared" si="4"/>
        <v>#N/A</v>
      </c>
      <c r="E135" s="114"/>
      <c r="F135" s="114" t="e">
        <f t="shared" si="5"/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2:AG756"/>
  <sheetViews>
    <sheetView zoomScale="70" zoomScaleNormal="70" workbookViewId="0">
      <pane ySplit="2" topLeftCell="A3" activePane="bottomLeft" state="frozen"/>
      <selection activeCell="G22" sqref="G22"/>
      <selection pane="bottomLeft" activeCell="A3" sqref="A3:AD47"/>
    </sheetView>
  </sheetViews>
  <sheetFormatPr defaultColWidth="10.6640625" defaultRowHeight="14.25" x14ac:dyDescent="0.45"/>
  <cols>
    <col min="1" max="1" width="9.46484375" customWidth="1"/>
    <col min="2" max="3" width="13.86328125" customWidth="1"/>
    <col min="4" max="4" width="13.33203125" customWidth="1"/>
    <col min="5" max="5" width="15.796875" customWidth="1"/>
    <col min="6" max="6" width="12.19921875" customWidth="1"/>
    <col min="7" max="7" width="14" customWidth="1"/>
    <col min="8" max="9" width="15.19921875" customWidth="1"/>
    <col min="10" max="10" width="14.59765625" customWidth="1"/>
    <col min="11" max="11" width="16.6640625" hidden="1" customWidth="1"/>
    <col min="12" max="12" width="12.796875" customWidth="1"/>
    <col min="13" max="13" width="15.1328125" customWidth="1"/>
    <col min="14" max="14" width="14.796875" customWidth="1"/>
    <col min="15" max="15" width="16" customWidth="1"/>
    <col min="16" max="16" width="14.3984375" customWidth="1"/>
    <col min="17" max="17" width="15.33203125" customWidth="1"/>
    <col min="18" max="18" width="11.6640625" customWidth="1"/>
    <col min="19" max="19" width="16.33203125" customWidth="1"/>
    <col min="20" max="20" width="11.6640625" customWidth="1"/>
    <col min="21" max="24" width="11" customWidth="1"/>
    <col min="25" max="25" width="13.33203125" customWidth="1"/>
    <col min="26" max="27" width="11" customWidth="1"/>
    <col min="28" max="29" width="12.9296875" customWidth="1"/>
    <col min="30" max="30" width="13.73046875" customWidth="1"/>
    <col min="31" max="31" width="13.6640625" customWidth="1"/>
    <col min="38" max="38" width="12.9296875" customWidth="1"/>
  </cols>
  <sheetData>
    <row r="2" spans="1:31" ht="43.15" customHeight="1" x14ac:dyDescent="0.45">
      <c r="A2" s="27" t="s">
        <v>82</v>
      </c>
      <c r="B2" s="27" t="s">
        <v>0</v>
      </c>
      <c r="C2" s="27" t="s">
        <v>1</v>
      </c>
      <c r="D2" s="27" t="s">
        <v>2</v>
      </c>
      <c r="E2" s="27" t="s">
        <v>4</v>
      </c>
      <c r="F2" s="27" t="s">
        <v>71</v>
      </c>
      <c r="G2" s="27" t="s">
        <v>31</v>
      </c>
      <c r="H2" s="27" t="s">
        <v>30</v>
      </c>
      <c r="I2" s="27" t="s">
        <v>388</v>
      </c>
      <c r="J2" s="28" t="s">
        <v>72</v>
      </c>
      <c r="K2" s="27" t="s">
        <v>65</v>
      </c>
      <c r="L2" s="27" t="s">
        <v>14</v>
      </c>
      <c r="M2" s="27" t="s">
        <v>67</v>
      </c>
      <c r="N2" s="118" t="s">
        <v>32</v>
      </c>
      <c r="O2" s="29" t="s">
        <v>74</v>
      </c>
      <c r="P2" s="29" t="s">
        <v>75</v>
      </c>
      <c r="Q2" s="30" t="s">
        <v>16</v>
      </c>
      <c r="R2" s="30" t="s">
        <v>100</v>
      </c>
      <c r="S2" s="30" t="s">
        <v>78</v>
      </c>
      <c r="T2" s="31" t="s">
        <v>33</v>
      </c>
      <c r="U2" s="31" t="s">
        <v>66</v>
      </c>
      <c r="V2" s="32" t="s">
        <v>76</v>
      </c>
      <c r="W2" s="31" t="s">
        <v>69</v>
      </c>
      <c r="X2" s="31" t="s">
        <v>79</v>
      </c>
      <c r="Y2" s="30" t="s">
        <v>36</v>
      </c>
      <c r="Z2" s="30" t="s">
        <v>29</v>
      </c>
      <c r="AA2" s="11" t="s">
        <v>34</v>
      </c>
      <c r="AB2" s="11" t="s">
        <v>27</v>
      </c>
      <c r="AC2" s="25" t="s">
        <v>77</v>
      </c>
      <c r="AD2" s="74" t="s">
        <v>35</v>
      </c>
      <c r="AE2" s="76"/>
    </row>
    <row r="3" spans="1:31" x14ac:dyDescent="0.45">
      <c r="A3" s="13">
        <f>IF(ISBLANK(Games!$B2), "",Games!A2)</f>
        <v>1</v>
      </c>
      <c r="B3" s="13" t="str">
        <f>IF(ISBLANK(Games!$B2), "",Games!B2)</f>
        <v>Georgia Tech</v>
      </c>
      <c r="C3" s="13" t="str">
        <f>IF(ISBLANK(Games!$B2), "",Games!C2)</f>
        <v>Florida State</v>
      </c>
      <c r="D3" s="14" t="str">
        <f>IF(ISBLANK(Games!$D2), "",Games!D2)</f>
        <v/>
      </c>
      <c r="E3" s="14" t="str">
        <f>IF(ISBLANK(Games!$B2), "",Games!J2)</f>
        <v/>
      </c>
      <c r="F3" s="15">
        <f>IFERROR(IF(ISBLANK(Games!B2), "", IF(Games!N2=Games!B2, Games!O2, 1-Games!O2)), "")</f>
        <v>0.33369690386919548</v>
      </c>
      <c r="G3" s="16" t="str">
        <f>IF(ISBLANK(Games!B2), "", IF('Prediction Log'!$D3&lt;0, 'Prediction Log'!$B3, 'Prediction Log'!$C3))</f>
        <v>Florida State</v>
      </c>
      <c r="H3" s="17" t="str">
        <f>IF(ISBLANK(Games!$B2), "",Games!K2)</f>
        <v>Florida State</v>
      </c>
      <c r="I3" s="17" t="str">
        <f>IF('Prediction Log'!$F3&gt;0.5, 'Prediction Log'!$B3, IF('Prediction Log'!$F3&lt;0.5, 'Prediction Log'!$C3, "PICK"))</f>
        <v>Florida State</v>
      </c>
      <c r="J3" s="18">
        <f>IF(ISBLANK(Games!B2), "",IF('Prediction Log'!$I3='Prediction Log'!$B3, 'Prediction Log'!$F3, 1-'Prediction Log'!$F3))</f>
        <v>0.66630309613080452</v>
      </c>
      <c r="K3" s="19" t="str">
        <f>IF(ISBLANK(Games!$B2), "",Games!Q2)</f>
        <v/>
      </c>
      <c r="L3" s="26" t="str">
        <f>IF(ISBLANK(Games!W2), "",Games!Y2)</f>
        <v>Florida State</v>
      </c>
      <c r="M3" s="9">
        <f>IF(ISBLANK(Games!W2), "",Games!X2-Games!W2)</f>
        <v>6</v>
      </c>
      <c r="N3" s="20" t="str">
        <f>IF(ISBLANK(Games!W2), "", IF(AND(Games!Y2 = Games!B2, Games!D2&lt;0, Table3[[#This Row],[Actual Difference ]]&lt;Games!D2), "Y", IF(AND(Games!Y2=Games!C2, Games!D2&gt;0, Table3[[#This Row],[Actual Difference ]]&gt;0), "Y",IF(Games!Y2&lt;&gt;Table3[[#This Row],[Market Predicted Side]], "Y","N"))))</f>
        <v>N</v>
      </c>
      <c r="O3" s="21" t="str">
        <f>IF(ISBLANK(Games!W2),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>Y</v>
      </c>
      <c r="P3" s="21" t="str">
        <f>IF(ISBLANK(Games!W2),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>Y</v>
      </c>
      <c r="Q3" s="22" t="str">
        <f>IF(ISBLANK(Games!W2),"",IF('Prediction Log'!$L3='Prediction Log'!$G3, "Y", "N"))</f>
        <v>Y</v>
      </c>
      <c r="R3" s="22" t="str">
        <f>Table3[[#This Row],[Home Team Covered Market]]</f>
        <v>Y</v>
      </c>
      <c r="S3" s="22" t="str">
        <f>IF(ISBLANK(Games!W2), "",IF(AND('Prediction Log'!$Q3="Y", 'Prediction Log'!$R3="Y"), "Y", "N"))</f>
        <v>Y</v>
      </c>
      <c r="T3" s="23" t="str">
        <f>IF(ISBLANK(Games!W2),"",IF(Games!Y2='Prediction Log'!$H3, "Y", "N"))</f>
        <v>Y</v>
      </c>
      <c r="U3" s="23" t="str">
        <f>IF(ISBLANK(Games!W2), "", IF(Table3[[#This Row],[Home Team Covered Market]]=Games!P2, "Y", "N"))</f>
        <v>N</v>
      </c>
      <c r="V3" s="24" t="str">
        <f>IF(ISBLANK(Games!W2), "",IF('Prediction Log'!$I3='Prediction Log'!$L3, "Y", "N"))</f>
        <v>Y</v>
      </c>
      <c r="W3" s="23" t="str">
        <f>IF(ISBLANK(Games!W2), "",IF('Prediction Log'!$H3&lt;&gt;'Prediction Log'!$L3, "N",IF(AND('Prediction Log'!$E3&gt;0, 'Prediction Log'!$M3&gt;'Prediction Log'!$E3, 'Prediction Log'!$H3='Prediction Log'!$C3), "Y", IF(AND('Prediction Log'!$E3&lt;0, 'Prediction Log'!$M3&lt;'Prediction Log'!$E3,'Prediction Log'!$H3='Prediction Log'!$B3 ), "Y", IF('Prediction Log'!$M3='Prediction Log'!$E3, "PUSH", "N")))))</f>
        <v>N</v>
      </c>
      <c r="X3" s="23" t="str">
        <f>IF(ISBLANK(Games!W2), "",IF(AND('Prediction Log'!$T3="Y", 'Prediction Log'!$U3="Y"), "Y", "N"))</f>
        <v>N</v>
      </c>
      <c r="Y3" s="22" t="e">
        <f>IF(ISBLANK(Games!W2), "",IF('Prediction Log'!$D3&gt;0, 'Prediction Log'!$M3-'Prediction Log'!$D3, IF('Prediction Log'!$D3&lt;0, -'Prediction Log'!$M3+'Prediction Log'!$D3, "NA")))</f>
        <v>#VALUE!</v>
      </c>
      <c r="Z3" s="22" t="e">
        <f>IF(ISBLANK(Games!W2), "",ABS('Prediction Log'!$Y3))</f>
        <v>#VALUE!</v>
      </c>
      <c r="AA3" s="23" t="e">
        <f>IF(ISBLANK(Games!W2), "",IF('Prediction Log'!$E3&gt;0, 'Prediction Log'!$M3-'Prediction Log'!$E3, IF('Prediction Log'!$E3&lt;0, -'Prediction Log'!$M3+'Prediction Log'!$E3, "NA")))</f>
        <v>#VALUE!</v>
      </c>
      <c r="AB3" s="23" t="e">
        <f>IF(ISBLANK(Games!X2), "",ABS('Prediction Log'!$AA3))</f>
        <v>#VALUE!</v>
      </c>
      <c r="AC3" s="12" t="str">
        <f>IF(OR(ISBLANK(Games!W2),ISBLANK('Prediction Log'!$L3)), "",IF(OR(AND('Prediction Log'!D3&lt;0, 'Prediction Log'!L3='Prediction Log'!B3), AND('Prediction Log'!D3&gt;0, 'Prediction Log'!C3='Prediction Log'!L3)),"Y", IF(ISBLANK(Games!$B$2), "","N")))</f>
        <v>Y</v>
      </c>
      <c r="AD3" s="75" t="str">
        <f>'Prediction Log'!$S3</f>
        <v>Y</v>
      </c>
    </row>
    <row r="4" spans="1:31" x14ac:dyDescent="0.45">
      <c r="A4" s="13">
        <f>IF(ISBLANK(Games!$B3), "",Games!A3)</f>
        <v>1</v>
      </c>
      <c r="B4" s="13" t="str">
        <f>IF(ISBLANK(Games!$B3), "",Games!B3)</f>
        <v>Nevada</v>
      </c>
      <c r="C4" s="13" t="str">
        <f>IF(ISBLANK(Games!$B3), "",Games!C3)</f>
        <v>SMU</v>
      </c>
      <c r="D4" s="14" t="str">
        <f>IF(ISBLANK(Games!$D3), "",Games!D3)</f>
        <v/>
      </c>
      <c r="E4" s="14" t="str">
        <f>IF(ISBLANK(Games!$B3), "",Games!J3)</f>
        <v/>
      </c>
      <c r="F4" s="15">
        <f>IFERROR(IF(ISBLANK(Games!B3), "", IF(Games!N3=Games!B3, Games!O3, 1-Games!O3)), "")</f>
        <v>2.436328386606823E-2</v>
      </c>
      <c r="G4" s="16" t="str">
        <f>IF(ISBLANK(Games!B3), "", IF('Prediction Log'!$D4&lt;0, 'Prediction Log'!$B4, 'Prediction Log'!$C4))</f>
        <v>SMU</v>
      </c>
      <c r="H4" s="17" t="str">
        <f>IF(ISBLANK(Games!$B3), "",Games!K3)</f>
        <v>SMU</v>
      </c>
      <c r="I4" s="17" t="str">
        <f>IF('Prediction Log'!$F4&gt;0.5, 'Prediction Log'!$B4, IF('Prediction Log'!$F4&lt;0.5, 'Prediction Log'!$C4, "PICK"))</f>
        <v>SMU</v>
      </c>
      <c r="J4" s="18">
        <f>IF(ISBLANK(Games!B3), "",IF('Prediction Log'!$I4='Prediction Log'!$B4, 'Prediction Log'!$F4, 1-'Prediction Log'!$F4))</f>
        <v>0.97563671613393177</v>
      </c>
      <c r="K4" s="19" t="str">
        <f>IF(ISBLANK(Games!$B3), "",Games!Q3)</f>
        <v/>
      </c>
      <c r="L4" s="26" t="str">
        <f>IF(ISBLANK(Games!W3), "",Games!Y3)</f>
        <v/>
      </c>
      <c r="M4" s="9" t="str">
        <f>IF(ISBLANK(Games!W3), "",Games!X3-Games!W3)</f>
        <v/>
      </c>
      <c r="N4" s="20" t="str">
        <f>IF(ISBLANK(Games!W3), "", IF(AND(Games!Y3 = Games!B3, Games!D3&lt;0, Table3[[#This Row],[Actual Difference ]]&lt;Games!D3), "Y", IF(AND(Games!Y3=Games!C3, Games!D3&gt;0, Table3[[#This Row],[Actual Difference ]]&gt;0), "Y",IF(Games!Y3&lt;&gt;Table3[[#This Row],[Market Predicted Side]], "Y","N"))))</f>
        <v/>
      </c>
      <c r="O4" s="21" t="str">
        <f>IF(ISBLANK(Games!W3),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" s="21" t="str">
        <f>IF(ISBLANK(Games!W3),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" s="22" t="str">
        <f>IF(ISBLANK(Games!W3),"",IF('Prediction Log'!$L4='Prediction Log'!$G4, "Y", "N"))</f>
        <v/>
      </c>
      <c r="R4" s="22" t="str">
        <f>Table3[[#This Row],[Home Team Covered Market]]</f>
        <v/>
      </c>
      <c r="S4" s="22" t="str">
        <f>IF(ISBLANK(Games!W3), "",IF(AND('Prediction Log'!$Q4="Y", 'Prediction Log'!$R4="Y"), "Y", "N"))</f>
        <v/>
      </c>
      <c r="T4" s="23" t="str">
        <f>IF(ISBLANK(Games!W3),"",IF(Games!Y3='Prediction Log'!$H4, "Y", "N"))</f>
        <v/>
      </c>
      <c r="U4" s="23" t="str">
        <f>IF(ISBLANK(Games!W3), "", IF(Table3[[#This Row],[Home Team Covered Market]]=Games!P3, "Y", "N"))</f>
        <v/>
      </c>
      <c r="V4" s="24" t="str">
        <f>IF(ISBLANK(Games!W3), "",IF('Prediction Log'!$I4='Prediction Log'!$L4, "Y", "N"))</f>
        <v/>
      </c>
      <c r="W4" s="23" t="str">
        <f>IF(ISBLANK(Games!W3), "",IF('Prediction Log'!$H4&lt;&gt;'Prediction Log'!$L4, "N",IF(AND('Prediction Log'!$E4&gt;0, 'Prediction Log'!$M4&gt;'Prediction Log'!$E4, 'Prediction Log'!$H4='Prediction Log'!$C4), "Y", IF(AND('Prediction Log'!$E4&lt;0, 'Prediction Log'!$M4&lt;'Prediction Log'!$E4,'Prediction Log'!$H4='Prediction Log'!$B4 ), "Y", IF('Prediction Log'!$M4='Prediction Log'!$E4, "PUSH", "N")))))</f>
        <v/>
      </c>
      <c r="X4" s="23" t="str">
        <f>IF(ISBLANK(Games!W3), "",IF(AND('Prediction Log'!$T4="Y", 'Prediction Log'!$U4="Y"), "Y", "N"))</f>
        <v/>
      </c>
      <c r="Y4" s="22" t="str">
        <f>IF(ISBLANK(Games!W3), "",IF('Prediction Log'!$D4&gt;0, 'Prediction Log'!$M4-'Prediction Log'!$D4, IF('Prediction Log'!$D4&lt;0, -'Prediction Log'!$M4+'Prediction Log'!$D4, "NA")))</f>
        <v/>
      </c>
      <c r="Z4" s="22" t="str">
        <f>IF(ISBLANK(Games!W3), "",ABS('Prediction Log'!$Y4))</f>
        <v/>
      </c>
      <c r="AA4" s="23" t="str">
        <f>IF(ISBLANK(Games!W3), "",IF('Prediction Log'!$E4&gt;0, 'Prediction Log'!$M4-'Prediction Log'!$E4, IF('Prediction Log'!$E4&lt;0, -'Prediction Log'!$M4+'Prediction Log'!$E4, "NA")))</f>
        <v/>
      </c>
      <c r="AB4" s="23" t="str">
        <f>IF(ISBLANK(Games!X3), "",ABS('Prediction Log'!$AA4))</f>
        <v/>
      </c>
      <c r="AC4" s="12" t="str">
        <f>IF(OR(ISBLANK(Games!W3),ISBLANK('Prediction Log'!$L4)), "",IF(OR(AND('Prediction Log'!D4&lt;0, 'Prediction Log'!L4='Prediction Log'!B4), AND('Prediction Log'!D4&gt;0, 'Prediction Log'!C4='Prediction Log'!L4)),"Y", IF(ISBLANK(Games!$B$2), "","N")))</f>
        <v/>
      </c>
      <c r="AD4" s="75" t="str">
        <f>'Prediction Log'!$S4</f>
        <v/>
      </c>
    </row>
    <row r="5" spans="1:31" x14ac:dyDescent="0.45">
      <c r="A5" s="13">
        <f>IF(ISBLANK(Games!$B4), "",Games!A4)</f>
        <v>1</v>
      </c>
      <c r="B5" s="13" t="str">
        <f>IF(ISBLANK(Games!$B4), "",Games!B4)</f>
        <v>Minnesota</v>
      </c>
      <c r="C5" s="13" t="str">
        <f>IF(ISBLANK(Games!$B4), "",Games!C4)</f>
        <v>North Carolina</v>
      </c>
      <c r="D5" s="14" t="str">
        <f>IF(ISBLANK(Games!$D4), "",Games!D4)</f>
        <v/>
      </c>
      <c r="E5" s="14" t="str">
        <f>IF(ISBLANK(Games!$B4), "",Games!J4)</f>
        <v/>
      </c>
      <c r="F5" s="15">
        <f>IFERROR(IF(ISBLANK(Games!B4), "", IF(Games!N4=Games!B4, Games!O4, 1-Games!O4)), "")</f>
        <v>0.38300546434662341</v>
      </c>
      <c r="G5" s="16" t="str">
        <f>IF(ISBLANK(Games!B4), "", IF('Prediction Log'!$D5&lt;0, 'Prediction Log'!$B5, 'Prediction Log'!$C5))</f>
        <v>North Carolina</v>
      </c>
      <c r="H5" s="17" t="str">
        <f>IF(ISBLANK(Games!$B4), "",Games!K4)</f>
        <v>North Carolina</v>
      </c>
      <c r="I5" s="17" t="str">
        <f>IF('Prediction Log'!$F5&gt;0.5, 'Prediction Log'!$B5, IF('Prediction Log'!$F5&lt;0.5, 'Prediction Log'!$C5, "PICK"))</f>
        <v>North Carolina</v>
      </c>
      <c r="J5" s="18">
        <f>IF(ISBLANK(Games!B4), "",IF('Prediction Log'!$I5='Prediction Log'!$B5, 'Prediction Log'!$F5, 1-'Prediction Log'!$F5))</f>
        <v>0.61699453565337659</v>
      </c>
      <c r="K5" s="19" t="str">
        <f>IF(ISBLANK(Games!$B4), "",Games!Q4)</f>
        <v/>
      </c>
      <c r="L5" s="26" t="str">
        <f>IF(ISBLANK(Games!W4), "",Games!Y4)</f>
        <v/>
      </c>
      <c r="M5" s="9" t="str">
        <f>IF(ISBLANK(Games!W4), "",Games!X4-Games!W4)</f>
        <v/>
      </c>
      <c r="N5" s="20" t="str">
        <f>IF(ISBLANK(Games!W4), "", IF(AND(Games!Y4 = Games!B4, Games!D4&lt;0, Table3[[#This Row],[Actual Difference ]]&lt;Games!D4), "Y", IF(AND(Games!Y4=Games!C4, Games!D4&gt;0, Table3[[#This Row],[Actual Difference ]]&gt;0), "Y",IF(Games!Y4&lt;&gt;Table3[[#This Row],[Market Predicted Side]], "Y","N"))))</f>
        <v/>
      </c>
      <c r="O5" s="21" t="str">
        <f>IF(ISBLANK(Games!W4),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" s="21" t="str">
        <f>IF(ISBLANK(Games!W4),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" s="22" t="str">
        <f>IF(ISBLANK(Games!W4),"",IF('Prediction Log'!$L5='Prediction Log'!$G5, "Y", "N"))</f>
        <v/>
      </c>
      <c r="R5" s="22" t="str">
        <f>Table3[[#This Row],[Home Team Covered Market]]</f>
        <v/>
      </c>
      <c r="S5" s="22" t="str">
        <f>IF(ISBLANK(Games!W4), "",IF(AND('Prediction Log'!$Q5="Y", 'Prediction Log'!$R5="Y"), "Y", "N"))</f>
        <v/>
      </c>
      <c r="T5" s="23" t="str">
        <f>IF(ISBLANK(Games!W4),"",IF(Games!Y4='Prediction Log'!$H5, "Y", "N"))</f>
        <v/>
      </c>
      <c r="U5" s="23" t="str">
        <f>IF(ISBLANK(Games!W4), "", IF(Table3[[#This Row],[Home Team Covered Market]]=Games!P4, "Y", "N"))</f>
        <v/>
      </c>
      <c r="V5" s="24" t="str">
        <f>IF(ISBLANK(Games!W4), "",IF('Prediction Log'!$I5='Prediction Log'!$L5, "Y", "N"))</f>
        <v/>
      </c>
      <c r="W5" s="23" t="str">
        <f>IF(ISBLANK(Games!W4), "",IF('Prediction Log'!$H5&lt;&gt;'Prediction Log'!$L5, "N",IF(AND('Prediction Log'!$E5&gt;0, 'Prediction Log'!$M5&gt;'Prediction Log'!$E5, 'Prediction Log'!$H5='Prediction Log'!$C5), "Y", IF(AND('Prediction Log'!$E5&lt;0, 'Prediction Log'!$M5&lt;'Prediction Log'!$E5,'Prediction Log'!$H5='Prediction Log'!$B5 ), "Y", IF('Prediction Log'!$M5='Prediction Log'!$E5, "PUSH", "N")))))</f>
        <v/>
      </c>
      <c r="X5" s="23" t="str">
        <f>IF(ISBLANK(Games!W4), "",IF(AND('Prediction Log'!$T5="Y", 'Prediction Log'!$U5="Y"), "Y", "N"))</f>
        <v/>
      </c>
      <c r="Y5" s="22" t="str">
        <f>IF(ISBLANK(Games!W4), "",IF('Prediction Log'!$D5&gt;0, 'Prediction Log'!$M5-'Prediction Log'!$D5, IF('Prediction Log'!$D5&lt;0, -'Prediction Log'!$M5+'Prediction Log'!$D5, "NA")))</f>
        <v/>
      </c>
      <c r="Z5" s="22" t="str">
        <f>IF(ISBLANK(Games!W4), "",ABS('Prediction Log'!$Y5))</f>
        <v/>
      </c>
      <c r="AA5" s="23" t="str">
        <f>IF(ISBLANK(Games!W4), "",IF('Prediction Log'!$E5&gt;0, 'Prediction Log'!$M5-'Prediction Log'!$E5, IF('Prediction Log'!$E5&lt;0, -'Prediction Log'!$M5+'Prediction Log'!$E5, "NA")))</f>
        <v/>
      </c>
      <c r="AB5" s="23" t="str">
        <f>IF(ISBLANK(Games!X4), "",ABS('Prediction Log'!$AA5))</f>
        <v/>
      </c>
      <c r="AC5" s="12" t="str">
        <f>IF(OR(ISBLANK(Games!W4),ISBLANK('Prediction Log'!$L5)), "",IF(OR(AND('Prediction Log'!D5&lt;0, 'Prediction Log'!L5='Prediction Log'!B5), AND('Prediction Log'!D5&gt;0, 'Prediction Log'!C5='Prediction Log'!L5)),"Y", IF(ISBLANK(Games!$B$2), "","N")))</f>
        <v/>
      </c>
      <c r="AD5" s="75" t="str">
        <f>'Prediction Log'!$S5</f>
        <v/>
      </c>
    </row>
    <row r="6" spans="1:31" x14ac:dyDescent="0.45">
      <c r="A6" s="13">
        <f>IF(ISBLANK(Games!$B5), "",Games!A5)</f>
        <v>1</v>
      </c>
      <c r="B6" s="13" t="str">
        <f>IF(ISBLANK(Games!$B5), "",Games!B5)</f>
        <v>Jacksonville State</v>
      </c>
      <c r="C6" s="13" t="str">
        <f>IF(ISBLANK(Games!$B5), "",Games!C5)</f>
        <v>Coastal Carolina</v>
      </c>
      <c r="D6" s="14" t="str">
        <f>IF(ISBLANK(Games!$D5), "",Games!D5)</f>
        <v/>
      </c>
      <c r="E6" s="14" t="str">
        <f>IF(ISBLANK(Games!$B5), "",Games!J5)</f>
        <v/>
      </c>
      <c r="F6" s="15">
        <f>IFERROR(IF(ISBLANK(Games!B5), "", IF(Games!N5=Games!B5, Games!O5, 1-Games!O5)), "")</f>
        <v>0.61898346670071758</v>
      </c>
      <c r="G6" s="16" t="str">
        <f>IF(ISBLANK(Games!B5), "", IF('Prediction Log'!$D6&lt;0, 'Prediction Log'!$B6, 'Prediction Log'!$C6))</f>
        <v>Coastal Carolina</v>
      </c>
      <c r="H6" s="17" t="str">
        <f>IF(ISBLANK(Games!$B5), "",Games!K5)</f>
        <v>Coastal Carolina</v>
      </c>
      <c r="I6" s="17" t="str">
        <f>IF('Prediction Log'!$F6&gt;0.5, 'Prediction Log'!$B6, IF('Prediction Log'!$F6&lt;0.5, 'Prediction Log'!$C6, "PICK"))</f>
        <v>Jacksonville State</v>
      </c>
      <c r="J6" s="18">
        <f>IF(ISBLANK(Games!B5), "",IF('Prediction Log'!$I6='Prediction Log'!$B6, 'Prediction Log'!$F6, 1-'Prediction Log'!$F6))</f>
        <v>0.61898346670071758</v>
      </c>
      <c r="K6" s="19" t="str">
        <f>IF(ISBLANK(Games!$B5), "",Games!Q5)</f>
        <v/>
      </c>
      <c r="L6" s="26" t="str">
        <f>IF(ISBLANK(Games!W5), "",Games!Y5)</f>
        <v/>
      </c>
      <c r="M6" s="9" t="str">
        <f>IF(ISBLANK(Games!W5), "",Games!X5-Games!W5)</f>
        <v/>
      </c>
      <c r="N6" s="20" t="str">
        <f>IF(ISBLANK(Games!W5), "", IF(AND(Games!Y5 = Games!B5, Games!D5&lt;0, Table3[[#This Row],[Actual Difference ]]&lt;Games!D5), "Y", IF(AND(Games!Y5=Games!C5, Games!D5&gt;0, Table3[[#This Row],[Actual Difference ]]&gt;0), "Y",IF(Games!Y5&lt;&gt;Table3[[#This Row],[Market Predicted Side]], "Y","N"))))</f>
        <v/>
      </c>
      <c r="O6" s="21" t="str">
        <f>IF(ISBLANK(Games!W5),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" s="21" t="str">
        <f>IF(ISBLANK(Games!W5),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" s="22" t="str">
        <f>IF(ISBLANK(Games!W5),"",IF('Prediction Log'!$L6='Prediction Log'!$G6, "Y", "N"))</f>
        <v/>
      </c>
      <c r="R6" s="22" t="str">
        <f>Table3[[#This Row],[Home Team Covered Market]]</f>
        <v/>
      </c>
      <c r="S6" s="22" t="str">
        <f>IF(ISBLANK(Games!W5), "",IF(AND('Prediction Log'!$Q6="Y", 'Prediction Log'!$R6="Y"), "Y", "N"))</f>
        <v/>
      </c>
      <c r="T6" s="23" t="str">
        <f>IF(ISBLANK(Games!W5),"",IF(Games!Y5='Prediction Log'!$H6, "Y", "N"))</f>
        <v/>
      </c>
      <c r="U6" s="23" t="str">
        <f>IF(ISBLANK(Games!W5), "", IF(Table3[[#This Row],[Home Team Covered Market]]=Games!P5, "Y", "N"))</f>
        <v/>
      </c>
      <c r="V6" s="24" t="str">
        <f>IF(ISBLANK(Games!W5), "",IF('Prediction Log'!$I6='Prediction Log'!$L6, "Y", "N"))</f>
        <v/>
      </c>
      <c r="W6" s="23" t="str">
        <f>IF(ISBLANK(Games!W5), "",IF('Prediction Log'!$H6&lt;&gt;'Prediction Log'!$L6, "N",IF(AND('Prediction Log'!$E6&gt;0, 'Prediction Log'!$M6&gt;'Prediction Log'!$E6, 'Prediction Log'!$H6='Prediction Log'!$C6), "Y", IF(AND('Prediction Log'!$E6&lt;0, 'Prediction Log'!$M6&lt;'Prediction Log'!$E6,'Prediction Log'!$H6='Prediction Log'!$B6 ), "Y", IF('Prediction Log'!$M6='Prediction Log'!$E6, "PUSH", "N")))))</f>
        <v/>
      </c>
      <c r="X6" s="23" t="str">
        <f>IF(ISBLANK(Games!W5), "",IF(AND('Prediction Log'!$T6="Y", 'Prediction Log'!$U6="Y"), "Y", "N"))</f>
        <v/>
      </c>
      <c r="Y6" s="22" t="str">
        <f>IF(ISBLANK(Games!W5), "",IF('Prediction Log'!$D6&gt;0, 'Prediction Log'!$M6-'Prediction Log'!$D6, IF('Prediction Log'!$D6&lt;0, -'Prediction Log'!$M6+'Prediction Log'!$D6, "NA")))</f>
        <v/>
      </c>
      <c r="Z6" s="22" t="str">
        <f>IF(ISBLANK(Games!W5), "",ABS('Prediction Log'!$Y6))</f>
        <v/>
      </c>
      <c r="AA6" s="23" t="str">
        <f>IF(ISBLANK(Games!W5), "",IF('Prediction Log'!$E6&gt;0, 'Prediction Log'!$M6-'Prediction Log'!$E6, IF('Prediction Log'!$E6&lt;0, -'Prediction Log'!$M6+'Prediction Log'!$E6, "NA")))</f>
        <v/>
      </c>
      <c r="AB6" s="23" t="str">
        <f>IF(ISBLANK(Games!X5), "",ABS('Prediction Log'!$AA6))</f>
        <v/>
      </c>
      <c r="AC6" s="12" t="str">
        <f>IF(OR(ISBLANK(Games!W5),ISBLANK('Prediction Log'!$L6)), "",IF(OR(AND('Prediction Log'!D6&lt;0, 'Prediction Log'!L6='Prediction Log'!B6), AND('Prediction Log'!D6&gt;0, 'Prediction Log'!C6='Prediction Log'!L6)),"Y", IF(ISBLANK(Games!$B$2), "","N")))</f>
        <v/>
      </c>
      <c r="AD6" s="75" t="str">
        <f>'Prediction Log'!$S6</f>
        <v/>
      </c>
    </row>
    <row r="7" spans="1:31" x14ac:dyDescent="0.45">
      <c r="A7" s="13">
        <f>IF(ISBLANK(Games!$B6), "",Games!A6)</f>
        <v>1</v>
      </c>
      <c r="B7" s="13" t="str">
        <f>IF(ISBLANK(Games!$B6), "",Games!B6)</f>
        <v>Tulsa</v>
      </c>
      <c r="C7" s="13" t="str">
        <f>IF(ISBLANK(Games!$B6), "",Games!C6)</f>
        <v>Northwestern State</v>
      </c>
      <c r="D7" s="14" t="str">
        <f>IF(ISBLANK(Games!$D6), "",Games!D6)</f>
        <v/>
      </c>
      <c r="E7" s="14" t="str">
        <f>IF(ISBLANK(Games!$B6), "",Games!J6)</f>
        <v/>
      </c>
      <c r="F7" s="15" t="str">
        <f>IFERROR(IF(ISBLANK(Games!B6), "", IF(Games!N6=Games!B6, Games!O6, 1-Games!O6)), "")</f>
        <v/>
      </c>
      <c r="G7" s="16" t="str">
        <f>IF(ISBLANK(Games!B6), "", IF('Prediction Log'!$D7&lt;0, 'Prediction Log'!$B7, 'Prediction Log'!$C7))</f>
        <v>Northwestern State</v>
      </c>
      <c r="H7" s="17" t="str">
        <f>IF(ISBLANK(Games!$B6), "",Games!K6)</f>
        <v/>
      </c>
      <c r="I7" s="17" t="str">
        <f>IF('Prediction Log'!$F7&gt;0.5, 'Prediction Log'!$B7, IF('Prediction Log'!$F7&lt;0.5, 'Prediction Log'!$C7, "PICK"))</f>
        <v>Tulsa</v>
      </c>
      <c r="J7" s="18" t="str">
        <f>IF(ISBLANK(Games!B6), "",IF('Prediction Log'!$I7='Prediction Log'!$B7, 'Prediction Log'!$F7, 1-'Prediction Log'!$F7))</f>
        <v/>
      </c>
      <c r="K7" s="19" t="str">
        <f>IF(ISBLANK(Games!$B6), "",Games!Q6)</f>
        <v/>
      </c>
      <c r="L7" s="26" t="str">
        <f>IF(ISBLANK(Games!W6), "",Games!Y6)</f>
        <v/>
      </c>
      <c r="M7" s="9" t="str">
        <f>IF(ISBLANK(Games!W6), "",Games!X6-Games!W6)</f>
        <v/>
      </c>
      <c r="N7" s="20" t="str">
        <f>IF(ISBLANK(Games!W6), "", IF(AND(Games!Y6 = Games!B6, Games!D6&lt;0, Table3[[#This Row],[Actual Difference ]]&lt;Games!D6), "Y", IF(AND(Games!Y6=Games!C6, Games!D6&gt;0, Table3[[#This Row],[Actual Difference ]]&gt;0), "Y",IF(Games!Y6&lt;&gt;Table3[[#This Row],[Market Predicted Side]], "Y","N"))))</f>
        <v/>
      </c>
      <c r="O7" s="21" t="str">
        <f>IF(ISBLANK(Games!W6),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" s="21" t="str">
        <f>IF(ISBLANK(Games!W6),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" s="22" t="str">
        <f>IF(ISBLANK(Games!W6),"",IF('Prediction Log'!$L7='Prediction Log'!$G7, "Y", "N"))</f>
        <v/>
      </c>
      <c r="R7" s="22" t="str">
        <f>Table3[[#This Row],[Home Team Covered Market]]</f>
        <v/>
      </c>
      <c r="S7" s="22" t="str">
        <f>IF(ISBLANK(Games!W6), "",IF(AND('Prediction Log'!$Q7="Y", 'Prediction Log'!$R7="Y"), "Y", "N"))</f>
        <v/>
      </c>
      <c r="T7" s="23" t="str">
        <f>IF(ISBLANK(Games!W6),"",IF(Games!Y6='Prediction Log'!$H7, "Y", "N"))</f>
        <v/>
      </c>
      <c r="U7" s="23" t="str">
        <f>IF(ISBLANK(Games!W6), "", IF(Table3[[#This Row],[Home Team Covered Market]]=Games!P6, "Y", "N"))</f>
        <v/>
      </c>
      <c r="V7" s="24" t="str">
        <f>IF(ISBLANK(Games!W6), "",IF('Prediction Log'!$I7='Prediction Log'!$L7, "Y", "N"))</f>
        <v/>
      </c>
      <c r="W7" s="23" t="str">
        <f>IF(ISBLANK(Games!W6), "",IF('Prediction Log'!$H7&lt;&gt;'Prediction Log'!$L7, "N",IF(AND('Prediction Log'!$E7&gt;0, 'Prediction Log'!$M7&gt;'Prediction Log'!$E7, 'Prediction Log'!$H7='Prediction Log'!$C7), "Y", IF(AND('Prediction Log'!$E7&lt;0, 'Prediction Log'!$M7&lt;'Prediction Log'!$E7,'Prediction Log'!$H7='Prediction Log'!$B7 ), "Y", IF('Prediction Log'!$M7='Prediction Log'!$E7, "PUSH", "N")))))</f>
        <v/>
      </c>
      <c r="X7" s="23" t="str">
        <f>IF(ISBLANK(Games!W6), "",IF(AND('Prediction Log'!$T7="Y", 'Prediction Log'!$U7="Y"), "Y", "N"))</f>
        <v/>
      </c>
      <c r="Y7" s="22" t="str">
        <f>IF(ISBLANK(Games!W6), "",IF('Prediction Log'!$D7&gt;0, 'Prediction Log'!$M7-'Prediction Log'!$D7, IF('Prediction Log'!$D7&lt;0, -'Prediction Log'!$M7+'Prediction Log'!$D7, "NA")))</f>
        <v/>
      </c>
      <c r="Z7" s="22" t="str">
        <f>IF(ISBLANK(Games!W6), "",ABS('Prediction Log'!$Y7))</f>
        <v/>
      </c>
      <c r="AA7" s="23" t="str">
        <f>IF(ISBLANK(Games!W6), "",IF('Prediction Log'!$E7&gt;0, 'Prediction Log'!$M7-'Prediction Log'!$E7, IF('Prediction Log'!$E7&lt;0, -'Prediction Log'!$M7+'Prediction Log'!$E7, "NA")))</f>
        <v/>
      </c>
      <c r="AB7" s="23" t="str">
        <f>IF(ISBLANK(Games!X6), "",ABS('Prediction Log'!$AA7))</f>
        <v/>
      </c>
      <c r="AC7" s="12" t="str">
        <f>IF(OR(ISBLANK(Games!W6),ISBLANK('Prediction Log'!$L7)), "",IF(OR(AND('Prediction Log'!D7&lt;0, 'Prediction Log'!L7='Prediction Log'!B7), AND('Prediction Log'!D7&gt;0, 'Prediction Log'!C7='Prediction Log'!L7)),"Y", IF(ISBLANK(Games!$B$2), "","N")))</f>
        <v/>
      </c>
      <c r="AD7" s="75" t="str">
        <f>'Prediction Log'!$S7</f>
        <v/>
      </c>
    </row>
    <row r="8" spans="1:31" x14ac:dyDescent="0.45">
      <c r="A8" s="13">
        <f>IF(ISBLANK(Games!$B7), "",Games!A7)</f>
        <v>1</v>
      </c>
      <c r="B8" s="13" t="str">
        <f>IF(ISBLANK(Games!$B7), "",Games!B7)</f>
        <v>Illinois</v>
      </c>
      <c r="C8" s="13" t="str">
        <f>IF(ISBLANK(Games!$B7), "",Games!C7)</f>
        <v>Eastern Illinois</v>
      </c>
      <c r="D8" s="14" t="str">
        <f>IF(ISBLANK(Games!$D7), "",Games!D7)</f>
        <v/>
      </c>
      <c r="E8" s="14" t="str">
        <f>IF(ISBLANK(Games!$B7), "",Games!J7)</f>
        <v/>
      </c>
      <c r="F8" s="15" t="str">
        <f>IFERROR(IF(ISBLANK(Games!B7), "", IF(Games!N7=Games!B7, Games!O7, 1-Games!O7)), "")</f>
        <v/>
      </c>
      <c r="G8" s="16" t="str">
        <f>IF(ISBLANK(Games!B7), "", IF('Prediction Log'!$D8&lt;0, 'Prediction Log'!$B8, 'Prediction Log'!$C8))</f>
        <v>Eastern Illinois</v>
      </c>
      <c r="H8" s="17" t="str">
        <f>IF(ISBLANK(Games!$B7), "",Games!K7)</f>
        <v/>
      </c>
      <c r="I8" s="17" t="str">
        <f>IF('Prediction Log'!$F8&gt;0.5, 'Prediction Log'!$B8, IF('Prediction Log'!$F8&lt;0.5, 'Prediction Log'!$C8, "PICK"))</f>
        <v>Illinois</v>
      </c>
      <c r="J8" s="18" t="str">
        <f>IF(ISBLANK(Games!B7), "",IF('Prediction Log'!$I8='Prediction Log'!$B8, 'Prediction Log'!$F8, 1-'Prediction Log'!$F8))</f>
        <v/>
      </c>
      <c r="K8" s="19" t="str">
        <f>IF(ISBLANK(Games!$B7), "",Games!Q7)</f>
        <v/>
      </c>
      <c r="L8" s="26" t="str">
        <f>IF(ISBLANK(Games!W7), "",Games!Y7)</f>
        <v/>
      </c>
      <c r="M8" s="9" t="str">
        <f>IF(ISBLANK(Games!W7), "",Games!X7-Games!W7)</f>
        <v/>
      </c>
      <c r="N8" s="20" t="str">
        <f>IF(ISBLANK(Games!W7), "", IF(AND(Games!Y7 = Games!B7, Games!D7&lt;0, Table3[[#This Row],[Actual Difference ]]&lt;Games!D7), "Y", IF(AND(Games!Y7=Games!C7, Games!D7&gt;0, Table3[[#This Row],[Actual Difference ]]&gt;0), "Y",IF(Games!Y7&lt;&gt;Table3[[#This Row],[Market Predicted Side]], "Y","N"))))</f>
        <v/>
      </c>
      <c r="O8" s="21" t="str">
        <f>IF(ISBLANK(Games!W7),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" s="21" t="str">
        <f>IF(ISBLANK(Games!W7),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" s="22" t="str">
        <f>IF(ISBLANK(Games!W7),"",IF('Prediction Log'!$L8='Prediction Log'!$G8, "Y", "N"))</f>
        <v/>
      </c>
      <c r="R8" s="22" t="str">
        <f>Table3[[#This Row],[Home Team Covered Market]]</f>
        <v/>
      </c>
      <c r="S8" s="22" t="str">
        <f>IF(ISBLANK(Games!W7), "",IF(AND('Prediction Log'!$Q8="Y", 'Prediction Log'!$R8="Y"), "Y", "N"))</f>
        <v/>
      </c>
      <c r="T8" s="23" t="str">
        <f>IF(ISBLANK(Games!W7),"",IF(Games!Y7='Prediction Log'!$H8, "Y", "N"))</f>
        <v/>
      </c>
      <c r="U8" s="23" t="str">
        <f>IF(ISBLANK(Games!W7), "", IF(Table3[[#This Row],[Home Team Covered Market]]=Games!P7, "Y", "N"))</f>
        <v/>
      </c>
      <c r="V8" s="24" t="str">
        <f>IF(ISBLANK(Games!W7), "",IF('Prediction Log'!$I8='Prediction Log'!$L8, "Y", "N"))</f>
        <v/>
      </c>
      <c r="W8" s="23" t="str">
        <f>IF(ISBLANK(Games!W7), "",IF('Prediction Log'!$H8&lt;&gt;'Prediction Log'!$L8, "N",IF(AND('Prediction Log'!$E8&gt;0, 'Prediction Log'!$M8&gt;'Prediction Log'!$E8, 'Prediction Log'!$H8='Prediction Log'!$C8), "Y", IF(AND('Prediction Log'!$E8&lt;0, 'Prediction Log'!$M8&lt;'Prediction Log'!$E8,'Prediction Log'!$H8='Prediction Log'!$B8 ), "Y", IF('Prediction Log'!$M8='Prediction Log'!$E8, "PUSH", "N")))))</f>
        <v/>
      </c>
      <c r="X8" s="23" t="str">
        <f>IF(ISBLANK(Games!W7), "",IF(AND('Prediction Log'!$T8="Y", 'Prediction Log'!$U8="Y"), "Y", "N"))</f>
        <v/>
      </c>
      <c r="Y8" s="22" t="str">
        <f>IF(ISBLANK(Games!W7), "",IF('Prediction Log'!$D8&gt;0, 'Prediction Log'!$M8-'Prediction Log'!$D8, IF('Prediction Log'!$D8&lt;0, -'Prediction Log'!$M8+'Prediction Log'!$D8, "NA")))</f>
        <v/>
      </c>
      <c r="Z8" s="22" t="str">
        <f>IF(ISBLANK(Games!W7), "",ABS('Prediction Log'!$Y8))</f>
        <v/>
      </c>
      <c r="AA8" s="23" t="str">
        <f>IF(ISBLANK(Games!W7), "",IF('Prediction Log'!$E8&gt;0, 'Prediction Log'!$M8-'Prediction Log'!$E8, IF('Prediction Log'!$E8&lt;0, -'Prediction Log'!$M8+'Prediction Log'!$E8, "NA")))</f>
        <v/>
      </c>
      <c r="AB8" s="23" t="str">
        <f>IF(ISBLANK(Games!X7), "",ABS('Prediction Log'!$AA8))</f>
        <v/>
      </c>
      <c r="AC8" s="12" t="str">
        <f>IF(OR(ISBLANK(Games!W7),ISBLANK('Prediction Log'!$L8)), "",IF(OR(AND('Prediction Log'!D8&lt;0, 'Prediction Log'!L8='Prediction Log'!B8), AND('Prediction Log'!D8&gt;0, 'Prediction Log'!C8='Prediction Log'!L8)),"Y", IF(ISBLANK(Games!$B$2), "","N")))</f>
        <v/>
      </c>
      <c r="AD8" s="75" t="str">
        <f>'Prediction Log'!$S8</f>
        <v/>
      </c>
    </row>
    <row r="9" spans="1:31" x14ac:dyDescent="0.45">
      <c r="A9" s="13">
        <f>IF(ISBLANK(Games!$B8), "",Games!A8)</f>
        <v>1</v>
      </c>
      <c r="B9" s="13" t="str">
        <f>IF(ISBLANK(Games!$B8), "",Games!B8)</f>
        <v>Utah</v>
      </c>
      <c r="C9" s="13" t="str">
        <f>IF(ISBLANK(Games!$B8), "",Games!C8)</f>
        <v>Southern Utah</v>
      </c>
      <c r="D9" s="14" t="str">
        <f>IF(ISBLANK(Games!$D8), "",Games!D8)</f>
        <v/>
      </c>
      <c r="E9" s="14" t="str">
        <f>IF(ISBLANK(Games!$B8), "",Games!J8)</f>
        <v/>
      </c>
      <c r="F9" s="15" t="str">
        <f>IFERROR(IF(ISBLANK(Games!B8), "", IF(Games!N8=Games!B8, Games!O8, 1-Games!O8)), "")</f>
        <v/>
      </c>
      <c r="G9" s="16" t="str">
        <f>IF(ISBLANK(Games!B8), "", IF('Prediction Log'!$D9&lt;0, 'Prediction Log'!$B9, 'Prediction Log'!$C9))</f>
        <v>Southern Utah</v>
      </c>
      <c r="H9" s="17" t="str">
        <f>IF(ISBLANK(Games!$B8), "",Games!K8)</f>
        <v/>
      </c>
      <c r="I9" s="17" t="str">
        <f>IF('Prediction Log'!$F9&gt;0.5, 'Prediction Log'!$B9, IF('Prediction Log'!$F9&lt;0.5, 'Prediction Log'!$C9, "PICK"))</f>
        <v>Utah</v>
      </c>
      <c r="J9" s="18" t="str">
        <f>IF(ISBLANK(Games!B8), "",IF('Prediction Log'!$I9='Prediction Log'!$B9, 'Prediction Log'!$F9, 1-'Prediction Log'!$F9))</f>
        <v/>
      </c>
      <c r="K9" s="19" t="str">
        <f>IF(ISBLANK(Games!$B8), "",Games!Q8)</f>
        <v/>
      </c>
      <c r="L9" s="26" t="str">
        <f>IF(ISBLANK(Games!W8), "",Games!Y8)</f>
        <v/>
      </c>
      <c r="M9" s="9" t="str">
        <f>IF(ISBLANK(Games!W8), "",Games!X8-Games!W8)</f>
        <v/>
      </c>
      <c r="N9" s="20" t="str">
        <f>IF(ISBLANK(Games!W8), "", IF(AND(Games!Y8 = Games!B8, Games!D8&lt;0, Table3[[#This Row],[Actual Difference ]]&lt;Games!D8), "Y", IF(AND(Games!Y8=Games!C8, Games!D8&gt;0, Table3[[#This Row],[Actual Difference ]]&gt;0), "Y",IF(Games!Y8&lt;&gt;Table3[[#This Row],[Market Predicted Side]], "Y","N"))))</f>
        <v/>
      </c>
      <c r="O9" s="21" t="str">
        <f>IF(ISBLANK(Games!W8),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" s="21" t="str">
        <f>IF(ISBLANK(Games!W8),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" s="22" t="str">
        <f>IF(ISBLANK(Games!W8),"",IF('Prediction Log'!$L9='Prediction Log'!$G9, "Y", "N"))</f>
        <v/>
      </c>
      <c r="R9" s="22" t="str">
        <f>Table3[[#This Row],[Home Team Covered Market]]</f>
        <v/>
      </c>
      <c r="S9" s="22" t="str">
        <f>IF(ISBLANK(Games!W8), "",IF(AND('Prediction Log'!$Q9="Y", 'Prediction Log'!$R9="Y"), "Y", "N"))</f>
        <v/>
      </c>
      <c r="T9" s="23" t="str">
        <f>IF(ISBLANK(Games!W8),"",IF(Games!Y8='Prediction Log'!$H9, "Y", "N"))</f>
        <v/>
      </c>
      <c r="U9" s="23" t="str">
        <f>IF(ISBLANK(Games!W8), "", IF(Table3[[#This Row],[Home Team Covered Market]]=Games!P8, "Y", "N"))</f>
        <v/>
      </c>
      <c r="V9" s="24" t="str">
        <f>IF(ISBLANK(Games!W8), "",IF('Prediction Log'!$I9='Prediction Log'!$L9, "Y", "N"))</f>
        <v/>
      </c>
      <c r="W9" s="23" t="str">
        <f>IF(ISBLANK(Games!W8), "",IF('Prediction Log'!$H9&lt;&gt;'Prediction Log'!$L9, "N",IF(AND('Prediction Log'!$E9&gt;0, 'Prediction Log'!$M9&gt;'Prediction Log'!$E9, 'Prediction Log'!$H9='Prediction Log'!$C9), "Y", IF(AND('Prediction Log'!$E9&lt;0, 'Prediction Log'!$M9&lt;'Prediction Log'!$E9,'Prediction Log'!$H9='Prediction Log'!$B9 ), "Y", IF('Prediction Log'!$M9='Prediction Log'!$E9, "PUSH", "N")))))</f>
        <v/>
      </c>
      <c r="X9" s="23" t="str">
        <f>IF(ISBLANK(Games!W8), "",IF(AND('Prediction Log'!$T9="Y", 'Prediction Log'!$U9="Y"), "Y", "N"))</f>
        <v/>
      </c>
      <c r="Y9" s="22" t="str">
        <f>IF(ISBLANK(Games!W8), "",IF('Prediction Log'!$D9&gt;0, 'Prediction Log'!$M9-'Prediction Log'!$D9, IF('Prediction Log'!$D9&lt;0, -'Prediction Log'!$M9+'Prediction Log'!$D9, "NA")))</f>
        <v/>
      </c>
      <c r="Z9" s="22" t="str">
        <f>IF(ISBLANK(Games!W8), "",ABS('Prediction Log'!$Y9))</f>
        <v/>
      </c>
      <c r="AA9" s="23" t="str">
        <f>IF(ISBLANK(Games!W8), "",IF('Prediction Log'!$E9&gt;0, 'Prediction Log'!$M9-'Prediction Log'!$E9, IF('Prediction Log'!$E9&lt;0, -'Prediction Log'!$M9+'Prediction Log'!$E9, "NA")))</f>
        <v/>
      </c>
      <c r="AB9" s="23" t="str">
        <f>IF(ISBLANK(Games!X8), "",ABS('Prediction Log'!$AA9))</f>
        <v/>
      </c>
      <c r="AC9" s="12" t="str">
        <f>IF(OR(ISBLANK(Games!W8),ISBLANK('Prediction Log'!$L9)), "",IF(OR(AND('Prediction Log'!D9&lt;0, 'Prediction Log'!L9='Prediction Log'!B9), AND('Prediction Log'!D9&gt;0, 'Prediction Log'!C9='Prediction Log'!L9)),"Y", IF(ISBLANK(Games!$B$2), "","N")))</f>
        <v/>
      </c>
      <c r="AD9" s="75" t="str">
        <f>'Prediction Log'!$S9</f>
        <v/>
      </c>
    </row>
    <row r="10" spans="1:31" x14ac:dyDescent="0.45">
      <c r="A10" s="13">
        <f>IF(ISBLANK(Games!$B9), "",Games!A9)</f>
        <v>1</v>
      </c>
      <c r="B10" s="13" t="str">
        <f>IF(ISBLANK(Games!$B9), "",Games!B9)</f>
        <v>San José State</v>
      </c>
      <c r="C10" s="13" t="str">
        <f>IF(ISBLANK(Games!$B9), "",Games!C9)</f>
        <v>Sacramento State</v>
      </c>
      <c r="D10" s="14" t="str">
        <f>IF(ISBLANK(Games!$D9), "",Games!D9)</f>
        <v/>
      </c>
      <c r="E10" s="14" t="str">
        <f>IF(ISBLANK(Games!$B9), "",Games!J9)</f>
        <v/>
      </c>
      <c r="F10" s="15" t="str">
        <f>IFERROR(IF(ISBLANK(Games!B9), "", IF(Games!N9=Games!B9, Games!O9, 1-Games!O9)), "")</f>
        <v/>
      </c>
      <c r="G10" s="16" t="str">
        <f>IF(ISBLANK(Games!B9), "", IF('Prediction Log'!$D10&lt;0, 'Prediction Log'!$B10, 'Prediction Log'!$C10))</f>
        <v>Sacramento State</v>
      </c>
      <c r="H10" s="17" t="str">
        <f>IF(ISBLANK(Games!$B9), "",Games!K9)</f>
        <v/>
      </c>
      <c r="I10" s="17" t="str">
        <f>IF('Prediction Log'!$F10&gt;0.5, 'Prediction Log'!$B10, IF('Prediction Log'!$F10&lt;0.5, 'Prediction Log'!$C10, "PICK"))</f>
        <v>San José State</v>
      </c>
      <c r="J10" s="18" t="str">
        <f>IF(ISBLANK(Games!B9), "",IF('Prediction Log'!$I10='Prediction Log'!$B10, 'Prediction Log'!$F10, 1-'Prediction Log'!$F10))</f>
        <v/>
      </c>
      <c r="K10" s="19" t="str">
        <f>IF(ISBLANK(Games!$B9), "",Games!Q9)</f>
        <v/>
      </c>
      <c r="L10" s="26" t="str">
        <f>IF(ISBLANK(Games!W9), "",Games!Y9)</f>
        <v/>
      </c>
      <c r="M10" s="9" t="str">
        <f>IF(ISBLANK(Games!W9), "",Games!X9-Games!W9)</f>
        <v/>
      </c>
      <c r="N10" s="20" t="str">
        <f>IF(ISBLANK(Games!W9), "", IF(AND(Games!Y9 = Games!B9, Games!D9&lt;0, Table3[[#This Row],[Actual Difference ]]&lt;Games!D9), "Y", IF(AND(Games!Y9=Games!C9, Games!D9&gt;0, Table3[[#This Row],[Actual Difference ]]&gt;0), "Y",IF(Games!Y9&lt;&gt;Table3[[#This Row],[Market Predicted Side]], "Y","N"))))</f>
        <v/>
      </c>
      <c r="O10" s="21" t="str">
        <f>IF(ISBLANK(Games!W9),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" s="21" t="str">
        <f>IF(ISBLANK(Games!W9),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" s="22" t="str">
        <f>IF(ISBLANK(Games!W9),"",IF('Prediction Log'!$L10='Prediction Log'!$G10, "Y", "N"))</f>
        <v/>
      </c>
      <c r="R10" s="22" t="str">
        <f>Table3[[#This Row],[Home Team Covered Market]]</f>
        <v/>
      </c>
      <c r="S10" s="22" t="str">
        <f>IF(ISBLANK(Games!W9), "",IF(AND('Prediction Log'!$Q10="Y", 'Prediction Log'!$R10="Y"), "Y", "N"))</f>
        <v/>
      </c>
      <c r="T10" s="23" t="str">
        <f>IF(ISBLANK(Games!W9),"",IF(Games!Y9='Prediction Log'!$H10, "Y", "N"))</f>
        <v/>
      </c>
      <c r="U10" s="23" t="str">
        <f>IF(ISBLANK(Games!W9), "", IF(Table3[[#This Row],[Home Team Covered Market]]=Games!P9, "Y", "N"))</f>
        <v/>
      </c>
      <c r="V10" s="24" t="str">
        <f>IF(ISBLANK(Games!W9), "",IF('Prediction Log'!$I10='Prediction Log'!$L10, "Y", "N"))</f>
        <v/>
      </c>
      <c r="W10" s="23" t="str">
        <f>IF(ISBLANK(Games!W9), "",IF('Prediction Log'!$H10&lt;&gt;'Prediction Log'!$L10, "N",IF(AND('Prediction Log'!$E10&gt;0, 'Prediction Log'!$M10&gt;'Prediction Log'!$E10, 'Prediction Log'!$H10='Prediction Log'!$C10), "Y", IF(AND('Prediction Log'!$E10&lt;0, 'Prediction Log'!$M10&lt;'Prediction Log'!$E10,'Prediction Log'!$H10='Prediction Log'!$B10 ), "Y", IF('Prediction Log'!$M10='Prediction Log'!$E10, "PUSH", "N")))))</f>
        <v/>
      </c>
      <c r="X10" s="23" t="str">
        <f>IF(ISBLANK(Games!W9), "",IF(AND('Prediction Log'!$T10="Y", 'Prediction Log'!$U10="Y"), "Y", "N"))</f>
        <v/>
      </c>
      <c r="Y10" s="22" t="str">
        <f>IF(ISBLANK(Games!W9), "",IF('Prediction Log'!$D10&gt;0, 'Prediction Log'!$M10-'Prediction Log'!$D10, IF('Prediction Log'!$D10&lt;0, -'Prediction Log'!$M10+'Prediction Log'!$D10, "NA")))</f>
        <v/>
      </c>
      <c r="Z10" s="22" t="str">
        <f>IF(ISBLANK(Games!W9), "",ABS('Prediction Log'!$Y10))</f>
        <v/>
      </c>
      <c r="AA10" s="23" t="str">
        <f>IF(ISBLANK(Games!W9), "",IF('Prediction Log'!$E10&gt;0, 'Prediction Log'!$M10-'Prediction Log'!$E10, IF('Prediction Log'!$E10&lt;0, -'Prediction Log'!$M10+'Prediction Log'!$E10, "NA")))</f>
        <v/>
      </c>
      <c r="AB10" s="23" t="str">
        <f>IF(ISBLANK(Games!X9), "",ABS('Prediction Log'!$AA10))</f>
        <v/>
      </c>
      <c r="AC10" s="12" t="str">
        <f>IF(OR(ISBLANK(Games!W9),ISBLANK('Prediction Log'!$L10)), "",IF(OR(AND('Prediction Log'!D10&lt;0, 'Prediction Log'!L10='Prediction Log'!B10), AND('Prediction Log'!D10&gt;0, 'Prediction Log'!C10='Prediction Log'!L10)),"Y", IF(ISBLANK(Games!$B$2), "","N")))</f>
        <v/>
      </c>
      <c r="AD10" s="75" t="str">
        <f>'Prediction Log'!$S10</f>
        <v/>
      </c>
    </row>
    <row r="11" spans="1:31" x14ac:dyDescent="0.45">
      <c r="A11" s="13">
        <f>IF(ISBLANK(Games!$B10), "",Games!A10)</f>
        <v>1</v>
      </c>
      <c r="B11" s="13" t="str">
        <f>IF(ISBLANK(Games!$B10), "",Games!B10)</f>
        <v>Army</v>
      </c>
      <c r="C11" s="13" t="str">
        <f>IF(ISBLANK(Games!$B10), "",Games!C10)</f>
        <v>Lehigh</v>
      </c>
      <c r="D11" s="14" t="str">
        <f>IF(ISBLANK(Games!$D10), "",Games!D10)</f>
        <v/>
      </c>
      <c r="E11" s="14" t="str">
        <f>IF(ISBLANK(Games!$B10), "",Games!J10)</f>
        <v/>
      </c>
      <c r="F11" s="15" t="str">
        <f>IFERROR(IF(ISBLANK(Games!B10), "", IF(Games!N10=Games!B10, Games!O10, 1-Games!O10)), "")</f>
        <v/>
      </c>
      <c r="G11" s="16" t="str">
        <f>IF(ISBLANK(Games!B10), "", IF('Prediction Log'!$D11&lt;0, 'Prediction Log'!$B11, 'Prediction Log'!$C11))</f>
        <v>Lehigh</v>
      </c>
      <c r="H11" s="17" t="str">
        <f>IF(ISBLANK(Games!$B10), "",Games!K10)</f>
        <v/>
      </c>
      <c r="I11" s="17" t="str">
        <f>IF('Prediction Log'!$F11&gt;0.5, 'Prediction Log'!$B11, IF('Prediction Log'!$F11&lt;0.5, 'Prediction Log'!$C11, "PICK"))</f>
        <v>Army</v>
      </c>
      <c r="J11" s="18" t="str">
        <f>IF(ISBLANK(Games!B10), "",IF('Prediction Log'!$I11='Prediction Log'!$B11, 'Prediction Log'!$F11, 1-'Prediction Log'!$F11))</f>
        <v/>
      </c>
      <c r="K11" s="19" t="str">
        <f>IF(ISBLANK(Games!$B10), "",Games!Q10)</f>
        <v/>
      </c>
      <c r="L11" s="26" t="str">
        <f>IF(ISBLANK(Games!W10), "",Games!Y10)</f>
        <v/>
      </c>
      <c r="M11" s="9" t="str">
        <f>IF(ISBLANK(Games!W10), "",Games!X10-Games!W10)</f>
        <v/>
      </c>
      <c r="N11" s="20" t="str">
        <f>IF(ISBLANK(Games!W10), "", IF(AND(Games!Y10 = Games!B10, Games!D10&lt;0, Table3[[#This Row],[Actual Difference ]]&lt;Games!D10), "Y", IF(AND(Games!Y10=Games!C10, Games!D10&gt;0, Table3[[#This Row],[Actual Difference ]]&gt;0), "Y",IF(Games!Y10&lt;&gt;Table3[[#This Row],[Market Predicted Side]], "Y","N"))))</f>
        <v/>
      </c>
      <c r="O11" s="21" t="str">
        <f>IF(ISBLANK(Games!W10),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" s="21" t="str">
        <f>IF(ISBLANK(Games!W10),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" s="22" t="str">
        <f>IF(ISBLANK(Games!W10),"",IF('Prediction Log'!$L11='Prediction Log'!$G11, "Y", "N"))</f>
        <v/>
      </c>
      <c r="R11" s="22" t="str">
        <f>Table3[[#This Row],[Home Team Covered Market]]</f>
        <v/>
      </c>
      <c r="S11" s="22" t="str">
        <f>IF(ISBLANK(Games!W10), "",IF(AND('Prediction Log'!$Q11="Y", 'Prediction Log'!$R11="Y"), "Y", "N"))</f>
        <v/>
      </c>
      <c r="T11" s="23" t="str">
        <f>IF(ISBLANK(Games!W10),"",IF(Games!Y10='Prediction Log'!$H11, "Y", "N"))</f>
        <v/>
      </c>
      <c r="U11" s="23" t="str">
        <f>IF(ISBLANK(Games!W10), "", IF(Table3[[#This Row],[Home Team Covered Market]]=Games!P10, "Y", "N"))</f>
        <v/>
      </c>
      <c r="V11" s="24" t="str">
        <f>IF(ISBLANK(Games!W10), "",IF('Prediction Log'!$I11='Prediction Log'!$L11, "Y", "N"))</f>
        <v/>
      </c>
      <c r="W11" s="23" t="str">
        <f>IF(ISBLANK(Games!W10), "",IF('Prediction Log'!$H11&lt;&gt;'Prediction Log'!$L11, "N",IF(AND('Prediction Log'!$E11&gt;0, 'Prediction Log'!$M11&gt;'Prediction Log'!$E11, 'Prediction Log'!$H11='Prediction Log'!$C11), "Y", IF(AND('Prediction Log'!$E11&lt;0, 'Prediction Log'!$M11&lt;'Prediction Log'!$E11,'Prediction Log'!$H11='Prediction Log'!$B11 ), "Y", IF('Prediction Log'!$M11='Prediction Log'!$E11, "PUSH", "N")))))</f>
        <v/>
      </c>
      <c r="X11" s="23" t="str">
        <f>IF(ISBLANK(Games!W10), "",IF(AND('Prediction Log'!$T11="Y", 'Prediction Log'!$U11="Y"), "Y", "N"))</f>
        <v/>
      </c>
      <c r="Y11" s="22" t="str">
        <f>IF(ISBLANK(Games!W10), "",IF('Prediction Log'!$D11&gt;0, 'Prediction Log'!$M11-'Prediction Log'!$D11, IF('Prediction Log'!$D11&lt;0, -'Prediction Log'!$M11+'Prediction Log'!$D11, "NA")))</f>
        <v/>
      </c>
      <c r="Z11" s="22" t="str">
        <f>IF(ISBLANK(Games!W10), "",ABS('Prediction Log'!$Y11))</f>
        <v/>
      </c>
      <c r="AA11" s="23" t="str">
        <f>IF(ISBLANK(Games!W10), "",IF('Prediction Log'!$E11&gt;0, 'Prediction Log'!$M11-'Prediction Log'!$E11, IF('Prediction Log'!$E11&lt;0, -'Prediction Log'!$M11+'Prediction Log'!$E11, "NA")))</f>
        <v/>
      </c>
      <c r="AB11" s="23" t="str">
        <f>IF(ISBLANK(Games!X10), "",ABS('Prediction Log'!$AA11))</f>
        <v/>
      </c>
      <c r="AC11" s="12" t="str">
        <f>IF(OR(ISBLANK(Games!W10),ISBLANK('Prediction Log'!$L11)), "",IF(OR(AND('Prediction Log'!D11&lt;0, 'Prediction Log'!L11='Prediction Log'!B11), AND('Prediction Log'!D11&gt;0, 'Prediction Log'!C11='Prediction Log'!L11)),"Y", IF(ISBLANK(Games!$B$2), "","N")))</f>
        <v/>
      </c>
      <c r="AD11" s="75" t="str">
        <f>'Prediction Log'!$S11</f>
        <v/>
      </c>
    </row>
    <row r="12" spans="1:31" x14ac:dyDescent="0.45">
      <c r="A12" s="13">
        <f>IF(ISBLANK(Games!$B11), "",Games!A11)</f>
        <v>1</v>
      </c>
      <c r="B12" s="13" t="str">
        <f>IF(ISBLANK(Games!$B11), "",Games!B11)</f>
        <v>Oklahoma</v>
      </c>
      <c r="C12" s="13" t="str">
        <f>IF(ISBLANK(Games!$B11), "",Games!C11)</f>
        <v>Temple</v>
      </c>
      <c r="D12" s="14" t="str">
        <f>IF(ISBLANK(Games!$D11), "",Games!D11)</f>
        <v/>
      </c>
      <c r="E12" s="14" t="str">
        <f>IF(ISBLANK(Games!$B11), "",Games!J11)</f>
        <v/>
      </c>
      <c r="F12" s="15">
        <f>IFERROR(IF(ISBLANK(Games!B11), "", IF(Games!N11=Games!B11, Games!O11, 1-Games!O11)), "")</f>
        <v>0.9902472415436423</v>
      </c>
      <c r="G12" s="16" t="str">
        <f>IF(ISBLANK(Games!B11), "", IF('Prediction Log'!$D12&lt;0, 'Prediction Log'!$B12, 'Prediction Log'!$C12))</f>
        <v>Temple</v>
      </c>
      <c r="H12" s="17" t="str">
        <f>IF(ISBLANK(Games!$B11), "",Games!K11)</f>
        <v>Temple</v>
      </c>
      <c r="I12" s="17" t="str">
        <f>IF('Prediction Log'!$F12&gt;0.5, 'Prediction Log'!$B12, IF('Prediction Log'!$F12&lt;0.5, 'Prediction Log'!$C12, "PICK"))</f>
        <v>Oklahoma</v>
      </c>
      <c r="J12" s="18">
        <f>IF(ISBLANK(Games!B11), "",IF('Prediction Log'!$I12='Prediction Log'!$B12, 'Prediction Log'!$F12, 1-'Prediction Log'!$F12))</f>
        <v>0.9902472415436423</v>
      </c>
      <c r="K12" s="19" t="str">
        <f>IF(ISBLANK(Games!$B11), "",Games!Q11)</f>
        <v/>
      </c>
      <c r="L12" s="26" t="str">
        <f>IF(ISBLANK(Games!W11), "",Games!Y11)</f>
        <v/>
      </c>
      <c r="M12" s="9" t="str">
        <f>IF(ISBLANK(Games!W11), "",Games!X11-Games!W11)</f>
        <v/>
      </c>
      <c r="N12" s="20" t="str">
        <f>IF(ISBLANK(Games!W11), "", IF(AND(Games!Y11 = Games!B11, Games!D11&lt;0, Table3[[#This Row],[Actual Difference ]]&lt;Games!D11), "Y", IF(AND(Games!Y11=Games!C11, Games!D11&gt;0, Table3[[#This Row],[Actual Difference ]]&gt;0), "Y",IF(Games!Y11&lt;&gt;Table3[[#This Row],[Market Predicted Side]], "Y","N"))))</f>
        <v/>
      </c>
      <c r="O12" s="21" t="str">
        <f>IF(ISBLANK(Games!W11),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" s="21" t="str">
        <f>IF(ISBLANK(Games!W11),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" s="22" t="str">
        <f>IF(ISBLANK(Games!W11),"",IF('Prediction Log'!$L12='Prediction Log'!$G12, "Y", "N"))</f>
        <v/>
      </c>
      <c r="R12" s="22" t="str">
        <f>Table3[[#This Row],[Home Team Covered Market]]</f>
        <v/>
      </c>
      <c r="S12" s="22" t="str">
        <f>IF(ISBLANK(Games!W11), "",IF(AND('Prediction Log'!$Q12="Y", 'Prediction Log'!$R12="Y"), "Y", "N"))</f>
        <v/>
      </c>
      <c r="T12" s="23" t="str">
        <f>IF(ISBLANK(Games!W11),"",IF(Games!Y11='Prediction Log'!$H12, "Y", "N"))</f>
        <v/>
      </c>
      <c r="U12" s="23" t="str">
        <f>IF(ISBLANK(Games!W11), "", IF(Table3[[#This Row],[Home Team Covered Market]]=Games!P11, "Y", "N"))</f>
        <v/>
      </c>
      <c r="V12" s="24" t="str">
        <f>IF(ISBLANK(Games!W11), "",IF('Prediction Log'!$I12='Prediction Log'!$L12, "Y", "N"))</f>
        <v/>
      </c>
      <c r="W12" s="23" t="str">
        <f>IF(ISBLANK(Games!W11), "",IF('Prediction Log'!$H12&lt;&gt;'Prediction Log'!$L12, "N",IF(AND('Prediction Log'!$E12&gt;0, 'Prediction Log'!$M12&gt;'Prediction Log'!$E12, 'Prediction Log'!$H12='Prediction Log'!$C12), "Y", IF(AND('Prediction Log'!$E12&lt;0, 'Prediction Log'!$M12&lt;'Prediction Log'!$E12,'Prediction Log'!$H12='Prediction Log'!$B12 ), "Y", IF('Prediction Log'!$M12='Prediction Log'!$E12, "PUSH", "N")))))</f>
        <v/>
      </c>
      <c r="X12" s="23" t="str">
        <f>IF(ISBLANK(Games!W11), "",IF(AND('Prediction Log'!$T12="Y", 'Prediction Log'!$U12="Y"), "Y", "N"))</f>
        <v/>
      </c>
      <c r="Y12" s="22" t="str">
        <f>IF(ISBLANK(Games!W11), "",IF('Prediction Log'!$D12&gt;0, 'Prediction Log'!$M12-'Prediction Log'!$D12, IF('Prediction Log'!$D12&lt;0, -'Prediction Log'!$M12+'Prediction Log'!$D12, "NA")))</f>
        <v/>
      </c>
      <c r="Z12" s="22" t="str">
        <f>IF(ISBLANK(Games!W11), "",ABS('Prediction Log'!$Y12))</f>
        <v/>
      </c>
      <c r="AA12" s="23" t="str">
        <f>IF(ISBLANK(Games!W11), "",IF('Prediction Log'!$E12&gt;0, 'Prediction Log'!$M12-'Prediction Log'!$E12, IF('Prediction Log'!$E12&lt;0, -'Prediction Log'!$M12+'Prediction Log'!$E12, "NA")))</f>
        <v/>
      </c>
      <c r="AB12" s="23" t="str">
        <f>IF(ISBLANK(Games!X11), "",ABS('Prediction Log'!$AA12))</f>
        <v/>
      </c>
      <c r="AC12" s="12" t="str">
        <f>IF(OR(ISBLANK(Games!W11),ISBLANK('Prediction Log'!$L12)), "",IF(OR(AND('Prediction Log'!D12&lt;0, 'Prediction Log'!L12='Prediction Log'!B12), AND('Prediction Log'!D12&gt;0, 'Prediction Log'!C12='Prediction Log'!L12)),"Y", IF(ISBLANK(Games!$B$2), "","N")))</f>
        <v/>
      </c>
      <c r="AD12" s="75" t="str">
        <f>'Prediction Log'!$S12</f>
        <v/>
      </c>
    </row>
    <row r="13" spans="1:31" x14ac:dyDescent="0.45">
      <c r="A13" s="13">
        <f>IF(ISBLANK(Games!$B12), "",Games!A12)</f>
        <v>1</v>
      </c>
      <c r="B13" s="13" t="str">
        <f>IF(ISBLANK(Games!$B12), "",Games!B12)</f>
        <v>Michigan State</v>
      </c>
      <c r="C13" s="13" t="str">
        <f>IF(ISBLANK(Games!$B12), "",Games!C12)</f>
        <v>Florida Atlantic</v>
      </c>
      <c r="D13" s="14" t="str">
        <f>IF(ISBLANK(Games!$D12), "",Games!D12)</f>
        <v/>
      </c>
      <c r="E13" s="14" t="str">
        <f>IF(ISBLANK(Games!$B12), "",Games!J12)</f>
        <v/>
      </c>
      <c r="F13" s="15">
        <f>IFERROR(IF(ISBLANK(Games!B12), "", IF(Games!N12=Games!B12, Games!O12, 1-Games!O12)), "")</f>
        <v>0.63319031668955161</v>
      </c>
      <c r="G13" s="16" t="str">
        <f>IF(ISBLANK(Games!B12), "", IF('Prediction Log'!$D13&lt;0, 'Prediction Log'!$B13, 'Prediction Log'!$C13))</f>
        <v>Florida Atlantic</v>
      </c>
      <c r="H13" s="17" t="str">
        <f>IF(ISBLANK(Games!$B12), "",Games!K12)</f>
        <v>Florida Atlantic</v>
      </c>
      <c r="I13" s="17" t="str">
        <f>IF('Prediction Log'!$F13&gt;0.5, 'Prediction Log'!$B13, IF('Prediction Log'!$F13&lt;0.5, 'Prediction Log'!$C13, "PICK"))</f>
        <v>Michigan State</v>
      </c>
      <c r="J13" s="18">
        <f>IF(ISBLANK(Games!B12), "",IF('Prediction Log'!$I13='Prediction Log'!$B13, 'Prediction Log'!$F13, 1-'Prediction Log'!$F13))</f>
        <v>0.63319031668955161</v>
      </c>
      <c r="K13" s="19" t="str">
        <f>IF(ISBLANK(Games!$B12), "",Games!Q12)</f>
        <v/>
      </c>
      <c r="L13" s="26" t="str">
        <f>IF(ISBLANK(Games!W12), "",Games!Y12)</f>
        <v/>
      </c>
      <c r="M13" s="9" t="str">
        <f>IF(ISBLANK(Games!W12), "",Games!X12-Games!W12)</f>
        <v/>
      </c>
      <c r="N13" s="20" t="str">
        <f>IF(ISBLANK(Games!W12), "", IF(AND(Games!Y12 = Games!B12, Games!D12&lt;0, Table3[[#This Row],[Actual Difference ]]&lt;Games!D12), "Y", IF(AND(Games!Y12=Games!C12, Games!D12&gt;0, Table3[[#This Row],[Actual Difference ]]&gt;0), "Y",IF(Games!Y12&lt;&gt;Table3[[#This Row],[Market Predicted Side]], "Y","N"))))</f>
        <v/>
      </c>
      <c r="O13" s="21" t="str">
        <f>IF(ISBLANK(Games!W12),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" s="21" t="str">
        <f>IF(ISBLANK(Games!W12),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" s="22" t="str">
        <f>IF(ISBLANK(Games!W12),"",IF('Prediction Log'!$L13='Prediction Log'!$G13, "Y", "N"))</f>
        <v/>
      </c>
      <c r="R13" s="22" t="str">
        <f>Table3[[#This Row],[Home Team Covered Market]]</f>
        <v/>
      </c>
      <c r="S13" s="22" t="str">
        <f>IF(ISBLANK(Games!W12), "",IF(AND('Prediction Log'!$Q13="Y", 'Prediction Log'!$R13="Y"), "Y", "N"))</f>
        <v/>
      </c>
      <c r="T13" s="23" t="str">
        <f>IF(ISBLANK(Games!W12),"",IF(Games!Y12='Prediction Log'!$H13, "Y", "N"))</f>
        <v/>
      </c>
      <c r="U13" s="23" t="str">
        <f>IF(ISBLANK(Games!W12), "", IF(Table3[[#This Row],[Home Team Covered Market]]=Games!P12, "Y", "N"))</f>
        <v/>
      </c>
      <c r="V13" s="24" t="str">
        <f>IF(ISBLANK(Games!W12), "",IF('Prediction Log'!$I13='Prediction Log'!$L13, "Y", "N"))</f>
        <v/>
      </c>
      <c r="W13" s="23" t="str">
        <f>IF(ISBLANK(Games!W12), "",IF('Prediction Log'!$H13&lt;&gt;'Prediction Log'!$L13, "N",IF(AND('Prediction Log'!$E13&gt;0, 'Prediction Log'!$M13&gt;'Prediction Log'!$E13, 'Prediction Log'!$H13='Prediction Log'!$C13), "Y", IF(AND('Prediction Log'!$E13&lt;0, 'Prediction Log'!$M13&lt;'Prediction Log'!$E13,'Prediction Log'!$H13='Prediction Log'!$B13 ), "Y", IF('Prediction Log'!$M13='Prediction Log'!$E13, "PUSH", "N")))))</f>
        <v/>
      </c>
      <c r="X13" s="23" t="str">
        <f>IF(ISBLANK(Games!W12), "",IF(AND('Prediction Log'!$T13="Y", 'Prediction Log'!$U13="Y"), "Y", "N"))</f>
        <v/>
      </c>
      <c r="Y13" s="22" t="str">
        <f>IF(ISBLANK(Games!W12), "",IF('Prediction Log'!$D13&gt;0, 'Prediction Log'!$M13-'Prediction Log'!$D13, IF('Prediction Log'!$D13&lt;0, -'Prediction Log'!$M13+'Prediction Log'!$D13, "NA")))</f>
        <v/>
      </c>
      <c r="Z13" s="22" t="str">
        <f>IF(ISBLANK(Games!W12), "",ABS('Prediction Log'!$Y13))</f>
        <v/>
      </c>
      <c r="AA13" s="23" t="str">
        <f>IF(ISBLANK(Games!W12), "",IF('Prediction Log'!$E13&gt;0, 'Prediction Log'!$M13-'Prediction Log'!$E13, IF('Prediction Log'!$E13&lt;0, -'Prediction Log'!$M13+'Prediction Log'!$E13, "NA")))</f>
        <v/>
      </c>
      <c r="AB13" s="23" t="str">
        <f>IF(ISBLANK(Games!X12), "",ABS('Prediction Log'!$AA13))</f>
        <v/>
      </c>
      <c r="AC13" s="12" t="str">
        <f>IF(OR(ISBLANK(Games!W12),ISBLANK('Prediction Log'!$L13)), "",IF(OR(AND('Prediction Log'!D13&lt;0, 'Prediction Log'!L13='Prediction Log'!B13), AND('Prediction Log'!D13&gt;0, 'Prediction Log'!C13='Prediction Log'!L13)),"Y", IF(ISBLANK(Games!$B$2), "","N")))</f>
        <v/>
      </c>
      <c r="AD13" s="75" t="str">
        <f>'Prediction Log'!$S13</f>
        <v/>
      </c>
    </row>
    <row r="14" spans="1:31" x14ac:dyDescent="0.45">
      <c r="A14" s="13">
        <f>IF(ISBLANK(Games!$B13), "",Games!A13)</f>
        <v>1</v>
      </c>
      <c r="B14" s="13" t="str">
        <f>IF(ISBLANK(Games!$B13), "",Games!B13)</f>
        <v>Duke</v>
      </c>
      <c r="C14" s="13" t="str">
        <f>IF(ISBLANK(Games!$B13), "",Games!C13)</f>
        <v>Elon</v>
      </c>
      <c r="D14" s="14" t="str">
        <f>IF(ISBLANK(Games!$D13), "",Games!D13)</f>
        <v/>
      </c>
      <c r="E14" s="14" t="str">
        <f>IF(ISBLANK(Games!$B13), "",Games!J13)</f>
        <v/>
      </c>
      <c r="F14" s="15" t="str">
        <f>IFERROR(IF(ISBLANK(Games!B13), "", IF(Games!N13=Games!B13, Games!O13, 1-Games!O13)), "")</f>
        <v/>
      </c>
      <c r="G14" s="16" t="str">
        <f>IF(ISBLANK(Games!B13), "", IF('Prediction Log'!$D14&lt;0, 'Prediction Log'!$B14, 'Prediction Log'!$C14))</f>
        <v>Elon</v>
      </c>
      <c r="H14" s="17" t="str">
        <f>IF(ISBLANK(Games!$B13), "",Games!K13)</f>
        <v/>
      </c>
      <c r="I14" s="17" t="str">
        <f>IF('Prediction Log'!$F14&gt;0.5, 'Prediction Log'!$B14, IF('Prediction Log'!$F14&lt;0.5, 'Prediction Log'!$C14, "PICK"))</f>
        <v>Duke</v>
      </c>
      <c r="J14" s="18" t="str">
        <f>IF(ISBLANK(Games!B13), "",IF('Prediction Log'!$I14='Prediction Log'!$B14, 'Prediction Log'!$F14, 1-'Prediction Log'!$F14))</f>
        <v/>
      </c>
      <c r="K14" s="19" t="str">
        <f>IF(ISBLANK(Games!$B13), "",Games!Q13)</f>
        <v/>
      </c>
      <c r="L14" s="26" t="str">
        <f>IF(ISBLANK(Games!W13), "",Games!Y13)</f>
        <v/>
      </c>
      <c r="M14" s="9" t="str">
        <f>IF(ISBLANK(Games!W13), "",Games!X13-Games!W13)</f>
        <v/>
      </c>
      <c r="N14" s="20" t="str">
        <f>IF(ISBLANK(Games!W13), "", IF(AND(Games!Y13 = Games!B13, Games!D13&lt;0, Table3[[#This Row],[Actual Difference ]]&lt;Games!D13), "Y", IF(AND(Games!Y13=Games!C13, Games!D13&gt;0, Table3[[#This Row],[Actual Difference ]]&gt;0), "Y",IF(Games!Y13&lt;&gt;Table3[[#This Row],[Market Predicted Side]], "Y","N"))))</f>
        <v/>
      </c>
      <c r="O14" s="21" t="str">
        <f>IF(ISBLANK(Games!W13),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" s="21" t="str">
        <f>IF(ISBLANK(Games!W13),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" s="22" t="str">
        <f>IF(ISBLANK(Games!W13),"",IF('Prediction Log'!$L14='Prediction Log'!$G14, "Y", "N"))</f>
        <v/>
      </c>
      <c r="R14" s="22" t="str">
        <f>Table3[[#This Row],[Home Team Covered Market]]</f>
        <v/>
      </c>
      <c r="S14" s="22" t="str">
        <f>IF(ISBLANK(Games!W13), "",IF(AND('Prediction Log'!$Q14="Y", 'Prediction Log'!$R14="Y"), "Y", "N"))</f>
        <v/>
      </c>
      <c r="T14" s="23" t="str">
        <f>IF(ISBLANK(Games!W13),"",IF(Games!Y13='Prediction Log'!$H14, "Y", "N"))</f>
        <v/>
      </c>
      <c r="U14" s="23" t="str">
        <f>IF(ISBLANK(Games!W13), "", IF(Table3[[#This Row],[Home Team Covered Market]]=Games!P13, "Y", "N"))</f>
        <v/>
      </c>
      <c r="V14" s="24" t="str">
        <f>IF(ISBLANK(Games!W13), "",IF('Prediction Log'!$I14='Prediction Log'!$L14, "Y", "N"))</f>
        <v/>
      </c>
      <c r="W14" s="23" t="str">
        <f>IF(ISBLANK(Games!W13), "",IF('Prediction Log'!$H14&lt;&gt;'Prediction Log'!$L14, "N",IF(AND('Prediction Log'!$E14&gt;0, 'Prediction Log'!$M14&gt;'Prediction Log'!$E14, 'Prediction Log'!$H14='Prediction Log'!$C14), "Y", IF(AND('Prediction Log'!$E14&lt;0, 'Prediction Log'!$M14&lt;'Prediction Log'!$E14,'Prediction Log'!$H14='Prediction Log'!$B14 ), "Y", IF('Prediction Log'!$M14='Prediction Log'!$E14, "PUSH", "N")))))</f>
        <v/>
      </c>
      <c r="X14" s="23" t="str">
        <f>IF(ISBLANK(Games!W13), "",IF(AND('Prediction Log'!$T14="Y", 'Prediction Log'!$U14="Y"), "Y", "N"))</f>
        <v/>
      </c>
      <c r="Y14" s="22" t="str">
        <f>IF(ISBLANK(Games!W13), "",IF('Prediction Log'!$D14&gt;0, 'Prediction Log'!$M14-'Prediction Log'!$D14, IF('Prediction Log'!$D14&lt;0, -'Prediction Log'!$M14+'Prediction Log'!$D14, "NA")))</f>
        <v/>
      </c>
      <c r="Z14" s="22" t="str">
        <f>IF(ISBLANK(Games!W13), "",ABS('Prediction Log'!$Y14))</f>
        <v/>
      </c>
      <c r="AA14" s="23" t="str">
        <f>IF(ISBLANK(Games!W13), "",IF('Prediction Log'!$E14&gt;0, 'Prediction Log'!$M14-'Prediction Log'!$E14, IF('Prediction Log'!$E14&lt;0, -'Prediction Log'!$M14+'Prediction Log'!$E14, "NA")))</f>
        <v/>
      </c>
      <c r="AB14" s="23" t="str">
        <f>IF(ISBLANK(Games!X13), "",ABS('Prediction Log'!$AA14))</f>
        <v/>
      </c>
      <c r="AC14" s="12" t="str">
        <f>IF(OR(ISBLANK(Games!W13),ISBLANK('Prediction Log'!$L14)), "",IF(OR(AND('Prediction Log'!D14&lt;0, 'Prediction Log'!L14='Prediction Log'!B14), AND('Prediction Log'!D14&gt;0, 'Prediction Log'!C14='Prediction Log'!L14)),"Y", IF(ISBLANK(Games!$B$2), "","N")))</f>
        <v/>
      </c>
      <c r="AD14" s="75" t="str">
        <f>'Prediction Log'!$S14</f>
        <v/>
      </c>
    </row>
    <row r="15" spans="1:31" x14ac:dyDescent="0.45">
      <c r="A15" s="13">
        <f>IF(ISBLANK(Games!$B14), "",Games!A14)</f>
        <v>1</v>
      </c>
      <c r="B15" s="13" t="str">
        <f>IF(ISBLANK(Games!$B14), "",Games!B14)</f>
        <v>Wisconsin</v>
      </c>
      <c r="C15" s="13" t="str">
        <f>IF(ISBLANK(Games!$B14), "",Games!C14)</f>
        <v>Western Michigan</v>
      </c>
      <c r="D15" s="14" t="str">
        <f>IF(ISBLANK(Games!$D14), "",Games!D14)</f>
        <v/>
      </c>
      <c r="E15" s="14" t="str">
        <f>IF(ISBLANK(Games!$B14), "",Games!J14)</f>
        <v/>
      </c>
      <c r="F15" s="15">
        <f>IFERROR(IF(ISBLANK(Games!B14), "", IF(Games!N14=Games!B14, Games!O14, 1-Games!O14)), "")</f>
        <v>0.8841391172224492</v>
      </c>
      <c r="G15" s="16" t="str">
        <f>IF(ISBLANK(Games!B14), "", IF('Prediction Log'!$D15&lt;0, 'Prediction Log'!$B15, 'Prediction Log'!$C15))</f>
        <v>Western Michigan</v>
      </c>
      <c r="H15" s="17" t="str">
        <f>IF(ISBLANK(Games!$B14), "",Games!K14)</f>
        <v>Western Michigan</v>
      </c>
      <c r="I15" s="17" t="str">
        <f>IF('Prediction Log'!$F15&gt;0.5, 'Prediction Log'!$B15, IF('Prediction Log'!$F15&lt;0.5, 'Prediction Log'!$C15, "PICK"))</f>
        <v>Wisconsin</v>
      </c>
      <c r="J15" s="18">
        <f>IF(ISBLANK(Games!B14), "",IF('Prediction Log'!$I15='Prediction Log'!$B15, 'Prediction Log'!$F15, 1-'Prediction Log'!$F15))</f>
        <v>0.8841391172224492</v>
      </c>
      <c r="K15" s="19" t="str">
        <f>IF(ISBLANK(Games!$B14), "",Games!Q14)</f>
        <v/>
      </c>
      <c r="L15" s="26" t="str">
        <f>IF(ISBLANK(Games!W14), "",Games!Y14)</f>
        <v/>
      </c>
      <c r="M15" s="9" t="str">
        <f>IF(ISBLANK(Games!W14), "",Games!X14-Games!W14)</f>
        <v/>
      </c>
      <c r="N15" s="20" t="str">
        <f>IF(ISBLANK(Games!W14), "", IF(AND(Games!Y14 = Games!B14, Games!D14&lt;0, Table3[[#This Row],[Actual Difference ]]&lt;Games!D14), "Y", IF(AND(Games!Y14=Games!C14, Games!D14&gt;0, Table3[[#This Row],[Actual Difference ]]&gt;0), "Y",IF(Games!Y14&lt;&gt;Table3[[#This Row],[Market Predicted Side]], "Y","N"))))</f>
        <v/>
      </c>
      <c r="O15" s="21" t="str">
        <f>IF(ISBLANK(Games!W14),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" s="21" t="str">
        <f>IF(ISBLANK(Games!W14),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" s="22" t="str">
        <f>IF(ISBLANK(Games!W14),"",IF('Prediction Log'!$L15='Prediction Log'!$G15, "Y", "N"))</f>
        <v/>
      </c>
      <c r="R15" s="22" t="str">
        <f>Table3[[#This Row],[Home Team Covered Market]]</f>
        <v/>
      </c>
      <c r="S15" s="22" t="str">
        <f>IF(ISBLANK(Games!W14), "",IF(AND('Prediction Log'!$Q15="Y", 'Prediction Log'!$R15="Y"), "Y", "N"))</f>
        <v/>
      </c>
      <c r="T15" s="23" t="str">
        <f>IF(ISBLANK(Games!W14),"",IF(Games!Y14='Prediction Log'!$H15, "Y", "N"))</f>
        <v/>
      </c>
      <c r="U15" s="23" t="str">
        <f>IF(ISBLANK(Games!W14), "", IF(Table3[[#This Row],[Home Team Covered Market]]=Games!P14, "Y", "N"))</f>
        <v/>
      </c>
      <c r="V15" s="24" t="str">
        <f>IF(ISBLANK(Games!W14), "",IF('Prediction Log'!$I15='Prediction Log'!$L15, "Y", "N"))</f>
        <v/>
      </c>
      <c r="W15" s="23" t="str">
        <f>IF(ISBLANK(Games!W14), "",IF('Prediction Log'!$H15&lt;&gt;'Prediction Log'!$L15, "N",IF(AND('Prediction Log'!$E15&gt;0, 'Prediction Log'!$M15&gt;'Prediction Log'!$E15, 'Prediction Log'!$H15='Prediction Log'!$C15), "Y", IF(AND('Prediction Log'!$E15&lt;0, 'Prediction Log'!$M15&lt;'Prediction Log'!$E15,'Prediction Log'!$H15='Prediction Log'!$B15 ), "Y", IF('Prediction Log'!$M15='Prediction Log'!$E15, "PUSH", "N")))))</f>
        <v/>
      </c>
      <c r="X15" s="23" t="str">
        <f>IF(ISBLANK(Games!W14), "",IF(AND('Prediction Log'!$T15="Y", 'Prediction Log'!$U15="Y"), "Y", "N"))</f>
        <v/>
      </c>
      <c r="Y15" s="22" t="str">
        <f>IF(ISBLANK(Games!W14), "",IF('Prediction Log'!$D15&gt;0, 'Prediction Log'!$M15-'Prediction Log'!$D15, IF('Prediction Log'!$D15&lt;0, -'Prediction Log'!$M15+'Prediction Log'!$D15, "NA")))</f>
        <v/>
      </c>
      <c r="Z15" s="22" t="str">
        <f>IF(ISBLANK(Games!W14), "",ABS('Prediction Log'!$Y15))</f>
        <v/>
      </c>
      <c r="AA15" s="23" t="str">
        <f>IF(ISBLANK(Games!W14), "",IF('Prediction Log'!$E15&gt;0, 'Prediction Log'!$M15-'Prediction Log'!$E15, IF('Prediction Log'!$E15&lt;0, -'Prediction Log'!$M15+'Prediction Log'!$E15, "NA")))</f>
        <v/>
      </c>
      <c r="AB15" s="23" t="str">
        <f>IF(ISBLANK(Games!X14), "",ABS('Prediction Log'!$AA15))</f>
        <v/>
      </c>
      <c r="AC15" s="12" t="str">
        <f>IF(OR(ISBLANK(Games!W14),ISBLANK('Prediction Log'!$L15)), "",IF(OR(AND('Prediction Log'!D15&lt;0, 'Prediction Log'!L15='Prediction Log'!B15), AND('Prediction Log'!D15&gt;0, 'Prediction Log'!C15='Prediction Log'!L15)),"Y", IF(ISBLANK(Games!$B$2), "","N")))</f>
        <v/>
      </c>
      <c r="AD15" s="75" t="str">
        <f>'Prediction Log'!$S15</f>
        <v/>
      </c>
    </row>
    <row r="16" spans="1:31" x14ac:dyDescent="0.45">
      <c r="A16" s="13">
        <f>IF(ISBLANK(Games!$B15), "",Games!A15)</f>
        <v>1</v>
      </c>
      <c r="B16" s="13" t="str">
        <f>IF(ISBLANK(Games!$B15), "",Games!B15)</f>
        <v>Stanford</v>
      </c>
      <c r="C16" s="13" t="str">
        <f>IF(ISBLANK(Games!$B15), "",Games!C15)</f>
        <v>TCU</v>
      </c>
      <c r="D16" s="14" t="str">
        <f>IF(ISBLANK(Games!$D15), "",Games!D15)</f>
        <v/>
      </c>
      <c r="E16" s="14" t="str">
        <f>IF(ISBLANK(Games!$B15), "",Games!J15)</f>
        <v/>
      </c>
      <c r="F16" s="15">
        <f>IFERROR(IF(ISBLANK(Games!B15), "", IF(Games!N15=Games!B15, Games!O15, 1-Games!O15)), "")</f>
        <v>0.174956242388284</v>
      </c>
      <c r="G16" s="16" t="str">
        <f>IF(ISBLANK(Games!B15), "", IF('Prediction Log'!$D16&lt;0, 'Prediction Log'!$B16, 'Prediction Log'!$C16))</f>
        <v>TCU</v>
      </c>
      <c r="H16" s="17" t="str">
        <f>IF(ISBLANK(Games!$B15), "",Games!K15)</f>
        <v>TCU</v>
      </c>
      <c r="I16" s="17" t="str">
        <f>IF('Prediction Log'!$F16&gt;0.5, 'Prediction Log'!$B16, IF('Prediction Log'!$F16&lt;0.5, 'Prediction Log'!$C16, "PICK"))</f>
        <v>TCU</v>
      </c>
      <c r="J16" s="18">
        <f>IF(ISBLANK(Games!B15), "",IF('Prediction Log'!$I16='Prediction Log'!$B16, 'Prediction Log'!$F16, 1-'Prediction Log'!$F16))</f>
        <v>0.825043757611716</v>
      </c>
      <c r="K16" s="19" t="str">
        <f>IF(ISBLANK(Games!$B15), "",Games!Q15)</f>
        <v/>
      </c>
      <c r="L16" s="26" t="str">
        <f>IF(ISBLANK(Games!W15), "",Games!Y15)</f>
        <v/>
      </c>
      <c r="M16" s="9" t="str">
        <f>IF(ISBLANK(Games!W15), "",Games!X15-Games!W15)</f>
        <v/>
      </c>
      <c r="N16" s="20" t="str">
        <f>IF(ISBLANK(Games!W15), "", IF(AND(Games!Y15 = Games!B15, Games!D15&lt;0, Table3[[#This Row],[Actual Difference ]]&lt;Games!D15), "Y", IF(AND(Games!Y15=Games!C15, Games!D15&gt;0, Table3[[#This Row],[Actual Difference ]]&gt;0), "Y",IF(Games!Y15&lt;&gt;Table3[[#This Row],[Market Predicted Side]], "Y","N"))))</f>
        <v/>
      </c>
      <c r="O16" s="21" t="str">
        <f>IF(ISBLANK(Games!W15),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" s="21" t="str">
        <f>IF(ISBLANK(Games!W15),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" s="22" t="str">
        <f>IF(ISBLANK(Games!W15),"",IF('Prediction Log'!$L16='Prediction Log'!$G16, "Y", "N"))</f>
        <v/>
      </c>
      <c r="R16" s="22" t="str">
        <f>Table3[[#This Row],[Home Team Covered Market]]</f>
        <v/>
      </c>
      <c r="S16" s="22" t="str">
        <f>IF(ISBLANK(Games!W15), "",IF(AND('Prediction Log'!$Q16="Y", 'Prediction Log'!$R16="Y"), "Y", "N"))</f>
        <v/>
      </c>
      <c r="T16" s="23" t="str">
        <f>IF(ISBLANK(Games!W15),"",IF(Games!Y15='Prediction Log'!$H16, "Y", "N"))</f>
        <v/>
      </c>
      <c r="U16" s="23" t="str">
        <f>IF(ISBLANK(Games!W15), "", IF(Table3[[#This Row],[Home Team Covered Market]]=Games!P15, "Y", "N"))</f>
        <v/>
      </c>
      <c r="V16" s="24" t="str">
        <f>IF(ISBLANK(Games!W15), "",IF('Prediction Log'!$I16='Prediction Log'!$L16, "Y", "N"))</f>
        <v/>
      </c>
      <c r="W16" s="23" t="str">
        <f>IF(ISBLANK(Games!W15), "",IF('Prediction Log'!$H16&lt;&gt;'Prediction Log'!$L16, "N",IF(AND('Prediction Log'!$E16&gt;0, 'Prediction Log'!$M16&gt;'Prediction Log'!$E16, 'Prediction Log'!$H16='Prediction Log'!$C16), "Y", IF(AND('Prediction Log'!$E16&lt;0, 'Prediction Log'!$M16&lt;'Prediction Log'!$E16,'Prediction Log'!$H16='Prediction Log'!$B16 ), "Y", IF('Prediction Log'!$M16='Prediction Log'!$E16, "PUSH", "N")))))</f>
        <v/>
      </c>
      <c r="X16" s="23" t="str">
        <f>IF(ISBLANK(Games!W15), "",IF(AND('Prediction Log'!$T16="Y", 'Prediction Log'!$U16="Y"), "Y", "N"))</f>
        <v/>
      </c>
      <c r="Y16" s="22" t="str">
        <f>IF(ISBLANK(Games!W15), "",IF('Prediction Log'!$D16&gt;0, 'Prediction Log'!$M16-'Prediction Log'!$D16, IF('Prediction Log'!$D16&lt;0, -'Prediction Log'!$M16+'Prediction Log'!$D16, "NA")))</f>
        <v/>
      </c>
      <c r="Z16" s="22" t="str">
        <f>IF(ISBLANK(Games!W15), "",ABS('Prediction Log'!$Y16))</f>
        <v/>
      </c>
      <c r="AA16" s="23" t="str">
        <f>IF(ISBLANK(Games!W15), "",IF('Prediction Log'!$E16&gt;0, 'Prediction Log'!$M16-'Prediction Log'!$E16, IF('Prediction Log'!$E16&lt;0, -'Prediction Log'!$M16+'Prediction Log'!$E16, "NA")))</f>
        <v/>
      </c>
      <c r="AB16" s="23" t="str">
        <f>IF(ISBLANK(Games!X15), "",ABS('Prediction Log'!$AA16))</f>
        <v/>
      </c>
      <c r="AC16" s="12" t="str">
        <f>IF(OR(ISBLANK(Games!W15),ISBLANK('Prediction Log'!$L16)), "",IF(OR(AND('Prediction Log'!D16&lt;0, 'Prediction Log'!L16='Prediction Log'!B16), AND('Prediction Log'!D16&gt;0, 'Prediction Log'!C16='Prediction Log'!L16)),"Y", IF(ISBLANK(Games!$B$2), "","N")))</f>
        <v/>
      </c>
      <c r="AD16" s="75" t="str">
        <f>'Prediction Log'!$S16</f>
        <v/>
      </c>
    </row>
    <row r="17" spans="1:30" x14ac:dyDescent="0.45">
      <c r="A17" s="13">
        <f>IF(ISBLANK(Games!$B16), "",Games!A16)</f>
        <v>1</v>
      </c>
      <c r="B17" s="13" t="str">
        <f>IF(ISBLANK(Games!$B16), "",Games!B16)</f>
        <v>Utah State</v>
      </c>
      <c r="C17" s="13" t="str">
        <f>IF(ISBLANK(Games!$B16), "",Games!C16)</f>
        <v>Robert Morris</v>
      </c>
      <c r="D17" s="14" t="str">
        <f>IF(ISBLANK(Games!$D16), "",Games!D16)</f>
        <v/>
      </c>
      <c r="E17" s="14" t="str">
        <f>IF(ISBLANK(Games!$B16), "",Games!J16)</f>
        <v/>
      </c>
      <c r="F17" s="15" t="str">
        <f>IFERROR(IF(ISBLANK(Games!B16), "", IF(Games!N16=Games!B16, Games!O16, 1-Games!O16)), "")</f>
        <v/>
      </c>
      <c r="G17" s="16" t="str">
        <f>IF(ISBLANK(Games!B16), "", IF('Prediction Log'!$D17&lt;0, 'Prediction Log'!$B17, 'Prediction Log'!$C17))</f>
        <v>Robert Morris</v>
      </c>
      <c r="H17" s="17" t="str">
        <f>IF(ISBLANK(Games!$B16), "",Games!K16)</f>
        <v/>
      </c>
      <c r="I17" s="17" t="str">
        <f>IF('Prediction Log'!$F17&gt;0.5, 'Prediction Log'!$B17, IF('Prediction Log'!$F17&lt;0.5, 'Prediction Log'!$C17, "PICK"))</f>
        <v>Utah State</v>
      </c>
      <c r="J17" s="18" t="str">
        <f>IF(ISBLANK(Games!B16), "",IF('Prediction Log'!$I17='Prediction Log'!$B17, 'Prediction Log'!$F17, 1-'Prediction Log'!$F17))</f>
        <v/>
      </c>
      <c r="K17" s="19" t="str">
        <f>IF(ISBLANK(Games!$B16), "",Games!Q16)</f>
        <v/>
      </c>
      <c r="L17" s="26" t="str">
        <f>IF(ISBLANK(Games!W16), "",Games!Y16)</f>
        <v/>
      </c>
      <c r="M17" s="9" t="str">
        <f>IF(ISBLANK(Games!W16), "",Games!X16-Games!W16)</f>
        <v/>
      </c>
      <c r="N17" s="20" t="str">
        <f>IF(ISBLANK(Games!W16), "", IF(AND(Games!Y16 = Games!B16, Games!D16&lt;0, Table3[[#This Row],[Actual Difference ]]&lt;Games!D16), "Y", IF(AND(Games!Y16=Games!C16, Games!D16&gt;0, Table3[[#This Row],[Actual Difference ]]&gt;0), "Y",IF(Games!Y16&lt;&gt;Table3[[#This Row],[Market Predicted Side]], "Y","N"))))</f>
        <v/>
      </c>
      <c r="O17" s="21" t="str">
        <f>IF(ISBLANK(Games!W16),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" s="21" t="str">
        <f>IF(ISBLANK(Games!W16),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" s="22" t="str">
        <f>IF(ISBLANK(Games!W16),"",IF('Prediction Log'!$L17='Prediction Log'!$G17, "Y", "N"))</f>
        <v/>
      </c>
      <c r="R17" s="22" t="str">
        <f>Table3[[#This Row],[Home Team Covered Market]]</f>
        <v/>
      </c>
      <c r="S17" s="22" t="str">
        <f>IF(ISBLANK(Games!W16), "",IF(AND('Prediction Log'!$Q17="Y", 'Prediction Log'!$R17="Y"), "Y", "N"))</f>
        <v/>
      </c>
      <c r="T17" s="23" t="str">
        <f>IF(ISBLANK(Games!W16),"",IF(Games!Y16='Prediction Log'!$H17, "Y", "N"))</f>
        <v/>
      </c>
      <c r="U17" s="23" t="str">
        <f>IF(ISBLANK(Games!W16), "", IF(Table3[[#This Row],[Home Team Covered Market]]=Games!P16, "Y", "N"))</f>
        <v/>
      </c>
      <c r="V17" s="24" t="str">
        <f>IF(ISBLANK(Games!W16), "",IF('Prediction Log'!$I17='Prediction Log'!$L17, "Y", "N"))</f>
        <v/>
      </c>
      <c r="W17" s="23" t="str">
        <f>IF(ISBLANK(Games!W16), "",IF('Prediction Log'!$H17&lt;&gt;'Prediction Log'!$L17, "N",IF(AND('Prediction Log'!$E17&gt;0, 'Prediction Log'!$M17&gt;'Prediction Log'!$E17, 'Prediction Log'!$H17='Prediction Log'!$C17), "Y", IF(AND('Prediction Log'!$E17&lt;0, 'Prediction Log'!$M17&lt;'Prediction Log'!$E17,'Prediction Log'!$H17='Prediction Log'!$B17 ), "Y", IF('Prediction Log'!$M17='Prediction Log'!$E17, "PUSH", "N")))))</f>
        <v/>
      </c>
      <c r="X17" s="23" t="str">
        <f>IF(ISBLANK(Games!W16), "",IF(AND('Prediction Log'!$T17="Y", 'Prediction Log'!$U17="Y"), "Y", "N"))</f>
        <v/>
      </c>
      <c r="Y17" s="22" t="str">
        <f>IF(ISBLANK(Games!W16), "",IF('Prediction Log'!$D17&gt;0, 'Prediction Log'!$M17-'Prediction Log'!$D17, IF('Prediction Log'!$D17&lt;0, -'Prediction Log'!$M17+'Prediction Log'!$D17, "NA")))</f>
        <v/>
      </c>
      <c r="Z17" s="22" t="str">
        <f>IF(ISBLANK(Games!W16), "",ABS('Prediction Log'!$Y17))</f>
        <v/>
      </c>
      <c r="AA17" s="23" t="str">
        <f>IF(ISBLANK(Games!W16), "",IF('Prediction Log'!$E17&gt;0, 'Prediction Log'!$M17-'Prediction Log'!$E17, IF('Prediction Log'!$E17&lt;0, -'Prediction Log'!$M17+'Prediction Log'!$E17, "NA")))</f>
        <v/>
      </c>
      <c r="AB17" s="23" t="str">
        <f>IF(ISBLANK(Games!X16), "",ABS('Prediction Log'!$AA17))</f>
        <v/>
      </c>
      <c r="AC17" s="12" t="str">
        <f>IF(OR(ISBLANK(Games!W16),ISBLANK('Prediction Log'!$L17)), "",IF(OR(AND('Prediction Log'!D17&lt;0, 'Prediction Log'!L17='Prediction Log'!B17), AND('Prediction Log'!D17&gt;0, 'Prediction Log'!C17='Prediction Log'!L17)),"Y", IF(ISBLANK(Games!$B$2), "","N")))</f>
        <v/>
      </c>
      <c r="AD17" s="75" t="str">
        <f>'Prediction Log'!$S17</f>
        <v/>
      </c>
    </row>
    <row r="18" spans="1:30" ht="14.25" customHeight="1" x14ac:dyDescent="0.45">
      <c r="A18" s="13">
        <f>IF(ISBLANK(Games!$B17), "",Games!A17)</f>
        <v>1</v>
      </c>
      <c r="B18" s="13" t="str">
        <f>IF(ISBLANK(Games!$B17), "",Games!B17)</f>
        <v>Maryland</v>
      </c>
      <c r="C18" s="13" t="str">
        <f>IF(ISBLANK(Games!$B17), "",Games!C17)</f>
        <v>Connecticut</v>
      </c>
      <c r="D18" s="14" t="str">
        <f>IF(ISBLANK(Games!$D17), "",Games!D17)</f>
        <v/>
      </c>
      <c r="E18" s="14" t="str">
        <f>IF(ISBLANK(Games!$B17), "",Games!J17)</f>
        <v/>
      </c>
      <c r="F18" s="15">
        <f>IFERROR(IF(ISBLANK(Games!B17), "", IF(Games!N17=Games!B17, Games!O17, 1-Games!O17)), "")</f>
        <v>0.95270374029961113</v>
      </c>
      <c r="G18" s="16" t="str">
        <f>IF(ISBLANK(Games!B17), "", IF('Prediction Log'!$D18&lt;0, 'Prediction Log'!$B18, 'Prediction Log'!$C18))</f>
        <v>Connecticut</v>
      </c>
      <c r="H18" s="17" t="str">
        <f>IF(ISBLANK(Games!$B17), "",Games!K17)</f>
        <v>Connecticut</v>
      </c>
      <c r="I18" s="17" t="str">
        <f>IF('Prediction Log'!$F18&gt;0.5, 'Prediction Log'!$B18, IF('Prediction Log'!$F18&lt;0.5, 'Prediction Log'!$C18, "PICK"))</f>
        <v>Maryland</v>
      </c>
      <c r="J18" s="18">
        <f>IF(ISBLANK(Games!B17), "",IF('Prediction Log'!$I18='Prediction Log'!$B18, 'Prediction Log'!$F18, 1-'Prediction Log'!$F18))</f>
        <v>0.95270374029961113</v>
      </c>
      <c r="K18" s="19" t="str">
        <f>IF(ISBLANK(Games!$B17), "",Games!Q17)</f>
        <v/>
      </c>
      <c r="L18" s="26" t="str">
        <f>IF(ISBLANK(Games!W17), "",Games!Y17)</f>
        <v/>
      </c>
      <c r="M18" s="9" t="str">
        <f>IF(ISBLANK(Games!W17), "",Games!X17-Games!W17)</f>
        <v/>
      </c>
      <c r="N18" s="20" t="str">
        <f>IF(ISBLANK(Games!W17), "", IF(AND(Games!Y17 = Games!B17, Games!D17&lt;0, Table3[[#This Row],[Actual Difference ]]&lt;Games!D17), "Y", IF(AND(Games!Y17=Games!C17, Games!D17&gt;0, Table3[[#This Row],[Actual Difference ]]&gt;0), "Y",IF(Games!Y17&lt;&gt;Table3[[#This Row],[Market Predicted Side]], "Y","N"))))</f>
        <v/>
      </c>
      <c r="O18" s="21" t="str">
        <f>IF(ISBLANK(Games!W17),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" s="21" t="str">
        <f>IF(ISBLANK(Games!W17),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" s="22" t="str">
        <f>IF(ISBLANK(Games!W17),"",IF('Prediction Log'!$L18='Prediction Log'!$G18, "Y", "N"))</f>
        <v/>
      </c>
      <c r="R18" s="22" t="str">
        <f>Table3[[#This Row],[Home Team Covered Market]]</f>
        <v/>
      </c>
      <c r="S18" s="22" t="str">
        <f>IF(ISBLANK(Games!W17), "",IF(AND('Prediction Log'!$Q18="Y", 'Prediction Log'!$R18="Y"), "Y", "N"))</f>
        <v/>
      </c>
      <c r="T18" s="23" t="str">
        <f>IF(ISBLANK(Games!W17),"",IF(Games!Y17='Prediction Log'!$H18, "Y", "N"))</f>
        <v/>
      </c>
      <c r="U18" s="23" t="str">
        <f>IF(ISBLANK(Games!W17), "", IF(Table3[[#This Row],[Home Team Covered Market]]=Games!P17, "Y", "N"))</f>
        <v/>
      </c>
      <c r="V18" s="24" t="str">
        <f>IF(ISBLANK(Games!W17), "",IF('Prediction Log'!$I18='Prediction Log'!$L18, "Y", "N"))</f>
        <v/>
      </c>
      <c r="W18" s="23" t="str">
        <f>IF(ISBLANK(Games!W17), "",IF('Prediction Log'!$H18&lt;&gt;'Prediction Log'!$L18, "N",IF(AND('Prediction Log'!$E18&gt;0, 'Prediction Log'!$M18&gt;'Prediction Log'!$E18, 'Prediction Log'!$H18='Prediction Log'!$C18), "Y", IF(AND('Prediction Log'!$E18&lt;0, 'Prediction Log'!$M18&lt;'Prediction Log'!$E18,'Prediction Log'!$H18='Prediction Log'!$B18 ), "Y", IF('Prediction Log'!$M18='Prediction Log'!$E18, "PUSH", "N")))))</f>
        <v/>
      </c>
      <c r="X18" s="23" t="str">
        <f>IF(ISBLANK(Games!W17), "",IF(AND('Prediction Log'!$T18="Y", 'Prediction Log'!$U18="Y"), "Y", "N"))</f>
        <v/>
      </c>
      <c r="Y18" s="22" t="str">
        <f>IF(ISBLANK(Games!W17), "",IF('Prediction Log'!$D18&gt;0, 'Prediction Log'!$M18-'Prediction Log'!$D18, IF('Prediction Log'!$D18&lt;0, -'Prediction Log'!$M18+'Prediction Log'!$D18, "NA")))</f>
        <v/>
      </c>
      <c r="Z18" s="22" t="str">
        <f>IF(ISBLANK(Games!W17), "",ABS('Prediction Log'!$Y18))</f>
        <v/>
      </c>
      <c r="AA18" s="23" t="str">
        <f>IF(ISBLANK(Games!W17), "",IF('Prediction Log'!$E18&gt;0, 'Prediction Log'!$M18-'Prediction Log'!$E18, IF('Prediction Log'!$E18&lt;0, -'Prediction Log'!$M18+'Prediction Log'!$E18, "NA")))</f>
        <v/>
      </c>
      <c r="AB18" s="23" t="str">
        <f>IF(ISBLANK(Games!X17), "",ABS('Prediction Log'!$AA18))</f>
        <v/>
      </c>
      <c r="AC18" s="12" t="str">
        <f>IF(OR(ISBLANK(Games!W17),ISBLANK('Prediction Log'!$L18)), "",IF(OR(AND('Prediction Log'!D18&lt;0, 'Prediction Log'!L18='Prediction Log'!B18), AND('Prediction Log'!D18&gt;0, 'Prediction Log'!C18='Prediction Log'!L18)),"Y", IF(ISBLANK(Games!$B$2), "","N")))</f>
        <v/>
      </c>
      <c r="AD18" s="75" t="str">
        <f>'Prediction Log'!$S18</f>
        <v/>
      </c>
    </row>
    <row r="19" spans="1:30" x14ac:dyDescent="0.45">
      <c r="A19" s="13">
        <f>IF(ISBLANK(Games!$B18), "",Games!A18)</f>
        <v>1</v>
      </c>
      <c r="B19" s="13" t="str">
        <f>IF(ISBLANK(Games!$B18), "",Games!B18)</f>
        <v>Vanderbilt</v>
      </c>
      <c r="C19" s="13" t="str">
        <f>IF(ISBLANK(Games!$B18), "",Games!C18)</f>
        <v>Virginia Tech</v>
      </c>
      <c r="D19" s="14" t="str">
        <f>IF(ISBLANK(Games!$D18), "",Games!D18)</f>
        <v/>
      </c>
      <c r="E19" s="14" t="str">
        <f>IF(ISBLANK(Games!$B18), "",Games!J18)</f>
        <v/>
      </c>
      <c r="F19" s="15">
        <f>IFERROR(IF(ISBLANK(Games!B18), "", IF(Games!N18=Games!B18, Games!O18, 1-Games!O18)), "")</f>
        <v>0.10998623238796068</v>
      </c>
      <c r="G19" s="16" t="str">
        <f>IF(ISBLANK(Games!B18), "", IF('Prediction Log'!$D19&lt;0, 'Prediction Log'!$B19, 'Prediction Log'!$C19))</f>
        <v>Virginia Tech</v>
      </c>
      <c r="H19" s="17" t="str">
        <f>IF(ISBLANK(Games!$B18), "",Games!K18)</f>
        <v>Virginia Tech</v>
      </c>
      <c r="I19" s="17" t="str">
        <f>IF('Prediction Log'!$F19&gt;0.5, 'Prediction Log'!$B19, IF('Prediction Log'!$F19&lt;0.5, 'Prediction Log'!$C19, "PICK"))</f>
        <v>Virginia Tech</v>
      </c>
      <c r="J19" s="18">
        <f>IF(ISBLANK(Games!B18), "",IF('Prediction Log'!$I19='Prediction Log'!$B19, 'Prediction Log'!$F19, 1-'Prediction Log'!$F19))</f>
        <v>0.89001376761203932</v>
      </c>
      <c r="K19" s="19" t="str">
        <f>IF(ISBLANK(Games!$B18), "",Games!Q18)</f>
        <v/>
      </c>
      <c r="L19" s="26" t="str">
        <f>IF(ISBLANK(Games!W18), "",Games!Y18)</f>
        <v/>
      </c>
      <c r="M19" s="9" t="str">
        <f>IF(ISBLANK(Games!W18), "",Games!X18-Games!W18)</f>
        <v/>
      </c>
      <c r="N19" s="20" t="str">
        <f>IF(ISBLANK(Games!W18), "", IF(AND(Games!Y18 = Games!B18, Games!D18&lt;0, Table3[[#This Row],[Actual Difference ]]&lt;Games!D18), "Y", IF(AND(Games!Y18=Games!C18, Games!D18&gt;0, Table3[[#This Row],[Actual Difference ]]&gt;0), "Y",IF(Games!Y18&lt;&gt;Table3[[#This Row],[Market Predicted Side]], "Y","N"))))</f>
        <v/>
      </c>
      <c r="O19" s="21" t="str">
        <f>IF(ISBLANK(Games!W18),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" s="21" t="str">
        <f>IF(ISBLANK(Games!W18),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" s="22" t="str">
        <f>IF(ISBLANK(Games!W18),"",IF('Prediction Log'!$L19='Prediction Log'!$G19, "Y", "N"))</f>
        <v/>
      </c>
      <c r="R19" s="22" t="str">
        <f>Table3[[#This Row],[Home Team Covered Market]]</f>
        <v/>
      </c>
      <c r="S19" s="22" t="str">
        <f>IF(ISBLANK(Games!W18), "",IF(AND('Prediction Log'!$Q19="Y", 'Prediction Log'!$R19="Y"), "Y", "N"))</f>
        <v/>
      </c>
      <c r="T19" s="23" t="str">
        <f>IF(ISBLANK(Games!W18),"",IF(Games!Y18='Prediction Log'!$H19, "Y", "N"))</f>
        <v/>
      </c>
      <c r="U19" s="23" t="str">
        <f>IF(ISBLANK(Games!W18), "", IF(Table3[[#This Row],[Home Team Covered Market]]=Games!P18, "Y", "N"))</f>
        <v/>
      </c>
      <c r="V19" s="24" t="str">
        <f>IF(ISBLANK(Games!W18), "",IF('Prediction Log'!$I19='Prediction Log'!$L19, "Y", "N"))</f>
        <v/>
      </c>
      <c r="W19" s="23" t="str">
        <f>IF(ISBLANK(Games!W18), "",IF('Prediction Log'!$H19&lt;&gt;'Prediction Log'!$L19, "N",IF(AND('Prediction Log'!$E19&gt;0, 'Prediction Log'!$M19&gt;'Prediction Log'!$E19, 'Prediction Log'!$H19='Prediction Log'!$C19), "Y", IF(AND('Prediction Log'!$E19&lt;0, 'Prediction Log'!$M19&lt;'Prediction Log'!$E19,'Prediction Log'!$H19='Prediction Log'!$B19 ), "Y", IF('Prediction Log'!$M19='Prediction Log'!$E19, "PUSH", "N")))))</f>
        <v/>
      </c>
      <c r="X19" s="23" t="str">
        <f>IF(ISBLANK(Games!W18), "",IF(AND('Prediction Log'!$T19="Y", 'Prediction Log'!$U19="Y"), "Y", "N"))</f>
        <v/>
      </c>
      <c r="Y19" s="22" t="str">
        <f>IF(ISBLANK(Games!W18), "",IF('Prediction Log'!$D19&gt;0, 'Prediction Log'!$M19-'Prediction Log'!$D19, IF('Prediction Log'!$D19&lt;0, -'Prediction Log'!$M19+'Prediction Log'!$D19, "NA")))</f>
        <v/>
      </c>
      <c r="Z19" s="22" t="str">
        <f>IF(ISBLANK(Games!W18), "",ABS('Prediction Log'!$Y19))</f>
        <v/>
      </c>
      <c r="AA19" s="23" t="str">
        <f>IF(ISBLANK(Games!W18), "",IF('Prediction Log'!$E19&gt;0, 'Prediction Log'!$M19-'Prediction Log'!$E19, IF('Prediction Log'!$E19&lt;0, -'Prediction Log'!$M19+'Prediction Log'!$E19, "NA")))</f>
        <v/>
      </c>
      <c r="AB19" s="23" t="str">
        <f>IF(ISBLANK(Games!X18), "",ABS('Prediction Log'!$AA19))</f>
        <v/>
      </c>
      <c r="AC19" s="12" t="str">
        <f>IF(OR(ISBLANK(Games!W18),ISBLANK('Prediction Log'!$L19)), "",IF(OR(AND('Prediction Log'!D19&lt;0, 'Prediction Log'!L19='Prediction Log'!B19), AND('Prediction Log'!D19&gt;0, 'Prediction Log'!C19='Prediction Log'!L19)),"Y", IF(ISBLANK(Games!$B$2), "","N")))</f>
        <v/>
      </c>
      <c r="AD19" s="75" t="str">
        <f>'Prediction Log'!$S19</f>
        <v/>
      </c>
    </row>
    <row r="20" spans="1:30" x14ac:dyDescent="0.45">
      <c r="A20" s="13">
        <f>IF(ISBLANK(Games!$B19), "",Games!A19)</f>
        <v>1</v>
      </c>
      <c r="B20" s="13" t="str">
        <f>IF(ISBLANK(Games!$B19), "",Games!B19)</f>
        <v>Georgia</v>
      </c>
      <c r="C20" s="13" t="str">
        <f>IF(ISBLANK(Games!$B19), "",Games!C19)</f>
        <v>Clemson</v>
      </c>
      <c r="D20" s="14" t="str">
        <f>IF(ISBLANK(Games!$D19), "",Games!D19)</f>
        <v/>
      </c>
      <c r="E20" s="14" t="str">
        <f>IF(ISBLANK(Games!$B19), "",Games!J19)</f>
        <v/>
      </c>
      <c r="F20" s="15">
        <f>IFERROR(IF(ISBLANK(Games!B19), "", IF(Games!N19=Games!B19, Games!O19, 1-Games!O19)), "")</f>
        <v>0.90456934995981964</v>
      </c>
      <c r="G20" s="16" t="str">
        <f>IF(ISBLANK(Games!B19), "", IF('Prediction Log'!$D20&lt;0, 'Prediction Log'!$B20, 'Prediction Log'!$C20))</f>
        <v>Clemson</v>
      </c>
      <c r="H20" s="17" t="str">
        <f>IF(ISBLANK(Games!$B19), "",Games!K19)</f>
        <v>Clemson</v>
      </c>
      <c r="I20" s="17" t="str">
        <f>IF('Prediction Log'!$F20&gt;0.5, 'Prediction Log'!$B20, IF('Prediction Log'!$F20&lt;0.5, 'Prediction Log'!$C20, "PICK"))</f>
        <v>Georgia</v>
      </c>
      <c r="J20" s="18">
        <f>IF(ISBLANK(Games!B19), "",IF('Prediction Log'!$I20='Prediction Log'!$B20, 'Prediction Log'!$F20, 1-'Prediction Log'!$F20))</f>
        <v>0.90456934995981964</v>
      </c>
      <c r="K20" s="19" t="str">
        <f>IF(ISBLANK(Games!$B19), "",Games!Q19)</f>
        <v/>
      </c>
      <c r="L20" s="26" t="str">
        <f>IF(ISBLANK(Games!W19), "",Games!Y19)</f>
        <v/>
      </c>
      <c r="M20" s="9" t="str">
        <f>IF(ISBLANK(Games!W19), "",Games!X19-Games!W19)</f>
        <v/>
      </c>
      <c r="N20" s="20" t="str">
        <f>IF(ISBLANK(Games!W19), "", IF(AND(Games!Y19 = Games!B19, Games!D19&lt;0, Table3[[#This Row],[Actual Difference ]]&lt;Games!D19), "Y", IF(AND(Games!Y19=Games!C19, Games!D19&gt;0, Table3[[#This Row],[Actual Difference ]]&gt;0), "Y",IF(Games!Y19&lt;&gt;Table3[[#This Row],[Market Predicted Side]], "Y","N"))))</f>
        <v/>
      </c>
      <c r="O20" s="21" t="str">
        <f>IF(ISBLANK(Games!W19),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" s="21" t="str">
        <f>IF(ISBLANK(Games!W19),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" s="22" t="str">
        <f>IF(ISBLANK(Games!W19),"",IF('Prediction Log'!$L20='Prediction Log'!$G20, "Y", "N"))</f>
        <v/>
      </c>
      <c r="R20" s="22" t="str">
        <f>Table3[[#This Row],[Home Team Covered Market]]</f>
        <v/>
      </c>
      <c r="S20" s="22" t="str">
        <f>IF(ISBLANK(Games!W19), "",IF(AND('Prediction Log'!$Q20="Y", 'Prediction Log'!$R20="Y"), "Y", "N"))</f>
        <v/>
      </c>
      <c r="T20" s="23" t="str">
        <f>IF(ISBLANK(Games!W19),"",IF(Games!Y19='Prediction Log'!$H20, "Y", "N"))</f>
        <v/>
      </c>
      <c r="U20" s="23" t="str">
        <f>IF(ISBLANK(Games!W19), "", IF(Table3[[#This Row],[Home Team Covered Market]]=Games!P19, "Y", "N"))</f>
        <v/>
      </c>
      <c r="V20" s="24" t="str">
        <f>IF(ISBLANK(Games!W19), "",IF('Prediction Log'!$I20='Prediction Log'!$L20, "Y", "N"))</f>
        <v/>
      </c>
      <c r="W20" s="23" t="str">
        <f>IF(ISBLANK(Games!W19), "",IF('Prediction Log'!$H20&lt;&gt;'Prediction Log'!$L20, "N",IF(AND('Prediction Log'!$E20&gt;0, 'Prediction Log'!$M20&gt;'Prediction Log'!$E20, 'Prediction Log'!$H20='Prediction Log'!$C20), "Y", IF(AND('Prediction Log'!$E20&lt;0, 'Prediction Log'!$M20&lt;'Prediction Log'!$E20,'Prediction Log'!$H20='Prediction Log'!$B20 ), "Y", IF('Prediction Log'!$M20='Prediction Log'!$E20, "PUSH", "N")))))</f>
        <v/>
      </c>
      <c r="X20" s="23" t="str">
        <f>IF(ISBLANK(Games!W19), "",IF(AND('Prediction Log'!$T20="Y", 'Prediction Log'!$U20="Y"), "Y", "N"))</f>
        <v/>
      </c>
      <c r="Y20" s="22" t="str">
        <f>IF(ISBLANK(Games!W19), "",IF('Prediction Log'!$D20&gt;0, 'Prediction Log'!$M20-'Prediction Log'!$D20, IF('Prediction Log'!$D20&lt;0, -'Prediction Log'!$M20+'Prediction Log'!$D20, "NA")))</f>
        <v/>
      </c>
      <c r="Z20" s="22" t="str">
        <f>IF(ISBLANK(Games!W19), "",ABS('Prediction Log'!$Y20))</f>
        <v/>
      </c>
      <c r="AA20" s="23" t="str">
        <f>IF(ISBLANK(Games!W19), "",IF('Prediction Log'!$E20&gt;0, 'Prediction Log'!$M20-'Prediction Log'!$E20, IF('Prediction Log'!$E20&lt;0, -'Prediction Log'!$M20+'Prediction Log'!$E20, "NA")))</f>
        <v/>
      </c>
      <c r="AB20" s="23" t="str">
        <f>IF(ISBLANK(Games!X19), "",ABS('Prediction Log'!$AA20))</f>
        <v/>
      </c>
      <c r="AC20" s="12" t="str">
        <f>IF(OR(ISBLANK(Games!W19),ISBLANK('Prediction Log'!$L20)), "",IF(OR(AND('Prediction Log'!D20&lt;0, 'Prediction Log'!L20='Prediction Log'!B20), AND('Prediction Log'!D20&gt;0, 'Prediction Log'!C20='Prediction Log'!L20)),"Y", IF(ISBLANK(Games!$B$2), "","N")))</f>
        <v/>
      </c>
      <c r="AD20" s="75" t="str">
        <f>'Prediction Log'!$S20</f>
        <v/>
      </c>
    </row>
    <row r="21" spans="1:30" x14ac:dyDescent="0.45">
      <c r="A21" s="13">
        <f>IF(ISBLANK(Games!$B20), "",Games!A20)</f>
        <v>1</v>
      </c>
      <c r="B21" s="13" t="str">
        <f>IF(ISBLANK(Games!$B20), "",Games!B20)</f>
        <v>Louisville</v>
      </c>
      <c r="C21" s="13" t="str">
        <f>IF(ISBLANK(Games!$B20), "",Games!C20)</f>
        <v>Austin Peay</v>
      </c>
      <c r="D21" s="14" t="str">
        <f>IF(ISBLANK(Games!$D20), "",Games!D20)</f>
        <v/>
      </c>
      <c r="E21" s="14" t="str">
        <f>IF(ISBLANK(Games!$B20), "",Games!J20)</f>
        <v/>
      </c>
      <c r="F21" s="15" t="str">
        <f>IFERROR(IF(ISBLANK(Games!B20), "", IF(Games!N20=Games!B20, Games!O20, 1-Games!O20)), "")</f>
        <v/>
      </c>
      <c r="G21" s="16" t="str">
        <f>IF(ISBLANK(Games!B20), "", IF('Prediction Log'!$D21&lt;0, 'Prediction Log'!$B21, 'Prediction Log'!$C21))</f>
        <v>Austin Peay</v>
      </c>
      <c r="H21" s="17" t="str">
        <f>IF(ISBLANK(Games!$B20), "",Games!K20)</f>
        <v/>
      </c>
      <c r="I21" s="17" t="str">
        <f>IF('Prediction Log'!$F21&gt;0.5, 'Prediction Log'!$B21, IF('Prediction Log'!$F21&lt;0.5, 'Prediction Log'!$C21, "PICK"))</f>
        <v>Louisville</v>
      </c>
      <c r="J21" s="18" t="str">
        <f>IF(ISBLANK(Games!B20), "",IF('Prediction Log'!$I21='Prediction Log'!$B21, 'Prediction Log'!$F21, 1-'Prediction Log'!$F21))</f>
        <v/>
      </c>
      <c r="K21" s="19" t="str">
        <f>IF(ISBLANK(Games!$B20), "",Games!Q20)</f>
        <v/>
      </c>
      <c r="L21" s="26" t="str">
        <f>IF(ISBLANK(Games!W20), "",Games!Y20)</f>
        <v/>
      </c>
      <c r="M21" s="9" t="str">
        <f>IF(ISBLANK(Games!W20), "",Games!X20-Games!W20)</f>
        <v/>
      </c>
      <c r="N21" s="20" t="str">
        <f>IF(ISBLANK(Games!W20), "", IF(AND(Games!Y20 = Games!B20, Games!D20&lt;0, Table3[[#This Row],[Actual Difference ]]&lt;Games!D20), "Y", IF(AND(Games!Y20=Games!C20, Games!D20&gt;0, Table3[[#This Row],[Actual Difference ]]&gt;0), "Y",IF(Games!Y20&lt;&gt;Table3[[#This Row],[Market Predicted Side]], "Y","N"))))</f>
        <v/>
      </c>
      <c r="O21" s="21" t="str">
        <f>IF(ISBLANK(Games!W20),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" s="21" t="str">
        <f>IF(ISBLANK(Games!W20),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" s="22" t="str">
        <f>IF(ISBLANK(Games!W20),"",IF('Prediction Log'!$L21='Prediction Log'!$G21, "Y", "N"))</f>
        <v/>
      </c>
      <c r="R21" s="22" t="str">
        <f>Table3[[#This Row],[Home Team Covered Market]]</f>
        <v/>
      </c>
      <c r="S21" s="22" t="str">
        <f>IF(ISBLANK(Games!W20), "",IF(AND('Prediction Log'!$Q21="Y", 'Prediction Log'!$R21="Y"), "Y", "N"))</f>
        <v/>
      </c>
      <c r="T21" s="23" t="str">
        <f>IF(ISBLANK(Games!W20),"",IF(Games!Y20='Prediction Log'!$H21, "Y", "N"))</f>
        <v/>
      </c>
      <c r="U21" s="23" t="str">
        <f>IF(ISBLANK(Games!W20), "", IF(Table3[[#This Row],[Home Team Covered Market]]=Games!P20, "Y", "N"))</f>
        <v/>
      </c>
      <c r="V21" s="24" t="str">
        <f>IF(ISBLANK(Games!W20), "",IF('Prediction Log'!$I21='Prediction Log'!$L21, "Y", "N"))</f>
        <v/>
      </c>
      <c r="W21" s="23" t="str">
        <f>IF(ISBLANK(Games!W20), "",IF('Prediction Log'!$H21&lt;&gt;'Prediction Log'!$L21, "N",IF(AND('Prediction Log'!$E21&gt;0, 'Prediction Log'!$M21&gt;'Prediction Log'!$E21, 'Prediction Log'!$H21='Prediction Log'!$C21), "Y", IF(AND('Prediction Log'!$E21&lt;0, 'Prediction Log'!$M21&lt;'Prediction Log'!$E21,'Prediction Log'!$H21='Prediction Log'!$B21 ), "Y", IF('Prediction Log'!$M21='Prediction Log'!$E21, "PUSH", "N")))))</f>
        <v/>
      </c>
      <c r="X21" s="23" t="str">
        <f>IF(ISBLANK(Games!W20), "",IF(AND('Prediction Log'!$T21="Y", 'Prediction Log'!$U21="Y"), "Y", "N"))</f>
        <v/>
      </c>
      <c r="Y21" s="22" t="str">
        <f>IF(ISBLANK(Games!W20), "",IF('Prediction Log'!$D21&gt;0, 'Prediction Log'!$M21-'Prediction Log'!$D21, IF('Prediction Log'!$D21&lt;0, -'Prediction Log'!$M21+'Prediction Log'!$D21, "NA")))</f>
        <v/>
      </c>
      <c r="Z21" s="22" t="str">
        <f>IF(ISBLANK(Games!W20), "",ABS('Prediction Log'!$Y21))</f>
        <v/>
      </c>
      <c r="AA21" s="23" t="str">
        <f>IF(ISBLANK(Games!W20), "",IF('Prediction Log'!$E21&gt;0, 'Prediction Log'!$M21-'Prediction Log'!$E21, IF('Prediction Log'!$E21&lt;0, -'Prediction Log'!$M21+'Prediction Log'!$E21, "NA")))</f>
        <v/>
      </c>
      <c r="AB21" s="23" t="str">
        <f>IF(ISBLANK(Games!X20), "",ABS('Prediction Log'!$AA21))</f>
        <v/>
      </c>
      <c r="AC21" s="12" t="str">
        <f>IF(OR(ISBLANK(Games!W20),ISBLANK('Prediction Log'!$L21)), "",IF(OR(AND('Prediction Log'!D21&lt;0, 'Prediction Log'!L21='Prediction Log'!B21), AND('Prediction Log'!D21&gt;0, 'Prediction Log'!C21='Prediction Log'!L21)),"Y", IF(ISBLANK(Games!$B$2), "","N")))</f>
        <v/>
      </c>
      <c r="AD21" s="75" t="str">
        <f>'Prediction Log'!$S21</f>
        <v/>
      </c>
    </row>
    <row r="22" spans="1:30" x14ac:dyDescent="0.45">
      <c r="A22" s="13">
        <f>IF(ISBLANK(Games!$B21), "",Games!A21)</f>
        <v>1</v>
      </c>
      <c r="B22" s="13" t="str">
        <f>IF(ISBLANK(Games!$B21), "",Games!B21)</f>
        <v>Navy</v>
      </c>
      <c r="C22" s="13" t="str">
        <f>IF(ISBLANK(Games!$B21), "",Games!C21)</f>
        <v>Bucknell</v>
      </c>
      <c r="D22" s="14" t="str">
        <f>IF(ISBLANK(Games!$D21), "",Games!D21)</f>
        <v/>
      </c>
      <c r="E22" s="14" t="str">
        <f>IF(ISBLANK(Games!$B21), "",Games!J21)</f>
        <v/>
      </c>
      <c r="F22" s="15" t="str">
        <f>IFERROR(IF(ISBLANK(Games!B21), "", IF(Games!N21=Games!B21, Games!O21, 1-Games!O21)), "")</f>
        <v/>
      </c>
      <c r="G22" s="16" t="str">
        <f>IF(ISBLANK(Games!B21), "", IF('Prediction Log'!$D22&lt;0, 'Prediction Log'!$B22, 'Prediction Log'!$C22))</f>
        <v>Bucknell</v>
      </c>
      <c r="H22" s="17" t="str">
        <f>IF(ISBLANK(Games!$B21), "",Games!K21)</f>
        <v/>
      </c>
      <c r="I22" s="17" t="str">
        <f>IF('Prediction Log'!$F22&gt;0.5, 'Prediction Log'!$B22, IF('Prediction Log'!$F22&lt;0.5, 'Prediction Log'!$C22, "PICK"))</f>
        <v>Navy</v>
      </c>
      <c r="J22" s="18" t="str">
        <f>IF(ISBLANK(Games!B21), "",IF('Prediction Log'!$I22='Prediction Log'!$B22, 'Prediction Log'!$F22, 1-'Prediction Log'!$F22))</f>
        <v/>
      </c>
      <c r="K22" s="19" t="str">
        <f>IF(ISBLANK(Games!$B21), "",Games!Q21)</f>
        <v/>
      </c>
      <c r="L22" s="26" t="str">
        <f>IF(ISBLANK(Games!W21), "",Games!Y21)</f>
        <v/>
      </c>
      <c r="M22" s="9" t="str">
        <f>IF(ISBLANK(Games!W21), "",Games!X21-Games!W21)</f>
        <v/>
      </c>
      <c r="N22" s="20" t="str">
        <f>IF(ISBLANK(Games!W21), "", IF(AND(Games!Y21 = Games!B21, Games!D21&lt;0, Table3[[#This Row],[Actual Difference ]]&lt;Games!D21), "Y", IF(AND(Games!Y21=Games!C21, Games!D21&gt;0, Table3[[#This Row],[Actual Difference ]]&gt;0), "Y",IF(Games!Y21&lt;&gt;Table3[[#This Row],[Market Predicted Side]], "Y","N"))))</f>
        <v/>
      </c>
      <c r="O22" s="21" t="str">
        <f>IF(ISBLANK(Games!W21),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" s="21" t="str">
        <f>IF(ISBLANK(Games!W21),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" s="22" t="str">
        <f>IF(ISBLANK(Games!W21),"",IF('Prediction Log'!$L22='Prediction Log'!$G22, "Y", "N"))</f>
        <v/>
      </c>
      <c r="R22" s="22" t="str">
        <f>Table3[[#This Row],[Home Team Covered Market]]</f>
        <v/>
      </c>
      <c r="S22" s="22" t="str">
        <f>IF(ISBLANK(Games!W21), "",IF(AND('Prediction Log'!$Q22="Y", 'Prediction Log'!$R22="Y"), "Y", "N"))</f>
        <v/>
      </c>
      <c r="T22" s="23" t="str">
        <f>IF(ISBLANK(Games!W21),"",IF(Games!Y21='Prediction Log'!$H22, "Y", "N"))</f>
        <v/>
      </c>
      <c r="U22" s="23" t="str">
        <f>IF(ISBLANK(Games!W21), "", IF(Table3[[#This Row],[Home Team Covered Market]]=Games!P21, "Y", "N"))</f>
        <v/>
      </c>
      <c r="V22" s="24" t="str">
        <f>IF(ISBLANK(Games!W21), "",IF('Prediction Log'!$I22='Prediction Log'!$L22, "Y", "N"))</f>
        <v/>
      </c>
      <c r="W22" s="23" t="str">
        <f>IF(ISBLANK(Games!W21), "",IF('Prediction Log'!$H22&lt;&gt;'Prediction Log'!$L22, "N",IF(AND('Prediction Log'!$E22&gt;0, 'Prediction Log'!$M22&gt;'Prediction Log'!$E22, 'Prediction Log'!$H22='Prediction Log'!$C22), "Y", IF(AND('Prediction Log'!$E22&lt;0, 'Prediction Log'!$M22&lt;'Prediction Log'!$E22,'Prediction Log'!$H22='Prediction Log'!$B22 ), "Y", IF('Prediction Log'!$M22='Prediction Log'!$E22, "PUSH", "N")))))</f>
        <v/>
      </c>
      <c r="X22" s="23" t="str">
        <f>IF(ISBLANK(Games!W21), "",IF(AND('Prediction Log'!$T22="Y", 'Prediction Log'!$U22="Y"), "Y", "N"))</f>
        <v/>
      </c>
      <c r="Y22" s="22" t="str">
        <f>IF(ISBLANK(Games!W21), "",IF('Prediction Log'!$D22&gt;0, 'Prediction Log'!$M22-'Prediction Log'!$D22, IF('Prediction Log'!$D22&lt;0, -'Prediction Log'!$M22+'Prediction Log'!$D22, "NA")))</f>
        <v/>
      </c>
      <c r="Z22" s="22" t="str">
        <f>IF(ISBLANK(Games!W21), "",ABS('Prediction Log'!$Y22))</f>
        <v/>
      </c>
      <c r="AA22" s="23" t="str">
        <f>IF(ISBLANK(Games!W21), "",IF('Prediction Log'!$E22&gt;0, 'Prediction Log'!$M22-'Prediction Log'!$E22, IF('Prediction Log'!$E22&lt;0, -'Prediction Log'!$M22+'Prediction Log'!$E22, "NA")))</f>
        <v/>
      </c>
      <c r="AB22" s="23" t="str">
        <f>IF(ISBLANK(Games!X21), "",ABS('Prediction Log'!$AA22))</f>
        <v/>
      </c>
      <c r="AC22" s="12" t="str">
        <f>IF(OR(ISBLANK(Games!W21),ISBLANK('Prediction Log'!$L22)), "",IF(OR(AND('Prediction Log'!D22&lt;0, 'Prediction Log'!L22='Prediction Log'!B22), AND('Prediction Log'!D22&gt;0, 'Prediction Log'!C22='Prediction Log'!L22)),"Y", IF(ISBLANK(Games!$B$2), "","N")))</f>
        <v/>
      </c>
      <c r="AD22" s="75" t="str">
        <f>'Prediction Log'!$S22</f>
        <v/>
      </c>
    </row>
    <row r="23" spans="1:30" x14ac:dyDescent="0.45">
      <c r="A23" s="13">
        <f>IF(ISBLANK(Games!$B22), "",Games!A22)</f>
        <v>1</v>
      </c>
      <c r="B23" s="13" t="str">
        <f>IF(ISBLANK(Games!$B22), "",Games!B22)</f>
        <v>Purdue</v>
      </c>
      <c r="C23" s="13" t="str">
        <f>IF(ISBLANK(Games!$B22), "",Games!C22)</f>
        <v>Indiana State</v>
      </c>
      <c r="D23" s="14" t="str">
        <f>IF(ISBLANK(Games!$D22), "",Games!D22)</f>
        <v/>
      </c>
      <c r="E23" s="14" t="str">
        <f>IF(ISBLANK(Games!$B22), "",Games!J22)</f>
        <v/>
      </c>
      <c r="F23" s="15" t="str">
        <f>IFERROR(IF(ISBLANK(Games!B22), "", IF(Games!N22=Games!B22, Games!O22, 1-Games!O22)), "")</f>
        <v/>
      </c>
      <c r="G23" s="16" t="str">
        <f>IF(ISBLANK(Games!B22), "", IF('Prediction Log'!$D23&lt;0, 'Prediction Log'!$B23, 'Prediction Log'!$C23))</f>
        <v>Indiana State</v>
      </c>
      <c r="H23" s="17" t="str">
        <f>IF(ISBLANK(Games!$B22), "",Games!K22)</f>
        <v/>
      </c>
      <c r="I23" s="17" t="str">
        <f>IF('Prediction Log'!$F23&gt;0.5, 'Prediction Log'!$B23, IF('Prediction Log'!$F23&lt;0.5, 'Prediction Log'!$C23, "PICK"))</f>
        <v>Purdue</v>
      </c>
      <c r="J23" s="18" t="str">
        <f>IF(ISBLANK(Games!B22), "",IF('Prediction Log'!$I23='Prediction Log'!$B23, 'Prediction Log'!$F23, 1-'Prediction Log'!$F23))</f>
        <v/>
      </c>
      <c r="K23" s="19" t="str">
        <f>IF(ISBLANK(Games!$B22), "",Games!Q22)</f>
        <v/>
      </c>
      <c r="L23" s="26" t="str">
        <f>IF(ISBLANK(Games!W22), "",Games!Y22)</f>
        <v/>
      </c>
      <c r="M23" s="9" t="str">
        <f>IF(ISBLANK(Games!W22), "",Games!X22-Games!W22)</f>
        <v/>
      </c>
      <c r="N23" s="20" t="str">
        <f>IF(ISBLANK(Games!W22), "", IF(AND(Games!Y22 = Games!B22, Games!D22&lt;0, Table3[[#This Row],[Actual Difference ]]&lt;Games!D22), "Y", IF(AND(Games!Y22=Games!C22, Games!D22&gt;0, Table3[[#This Row],[Actual Difference ]]&gt;0), "Y",IF(Games!Y22&lt;&gt;Table3[[#This Row],[Market Predicted Side]], "Y","N"))))</f>
        <v/>
      </c>
      <c r="O23" s="21" t="str">
        <f>IF(ISBLANK(Games!W22),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" s="21" t="str">
        <f>IF(ISBLANK(Games!W22),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" s="22" t="str">
        <f>IF(ISBLANK(Games!W22),"",IF('Prediction Log'!$L23='Prediction Log'!$G23, "Y", "N"))</f>
        <v/>
      </c>
      <c r="R23" s="22" t="str">
        <f>Table3[[#This Row],[Home Team Covered Market]]</f>
        <v/>
      </c>
      <c r="S23" s="22" t="str">
        <f>IF(ISBLANK(Games!W22), "",IF(AND('Prediction Log'!$Q23="Y", 'Prediction Log'!$R23="Y"), "Y", "N"))</f>
        <v/>
      </c>
      <c r="T23" s="23" t="str">
        <f>IF(ISBLANK(Games!W22),"",IF(Games!Y22='Prediction Log'!$H23, "Y", "N"))</f>
        <v/>
      </c>
      <c r="U23" s="23" t="str">
        <f>IF(ISBLANK(Games!W22), "", IF(Table3[[#This Row],[Home Team Covered Market]]=Games!P22, "Y", "N"))</f>
        <v/>
      </c>
      <c r="V23" s="24" t="str">
        <f>IF(ISBLANK(Games!W22), "",IF('Prediction Log'!$I23='Prediction Log'!$L23, "Y", "N"))</f>
        <v/>
      </c>
      <c r="W23" s="23" t="str">
        <f>IF(ISBLANK(Games!W22), "",IF('Prediction Log'!$H23&lt;&gt;'Prediction Log'!$L23, "N",IF(AND('Prediction Log'!$E23&gt;0, 'Prediction Log'!$M23&gt;'Prediction Log'!$E23, 'Prediction Log'!$H23='Prediction Log'!$C23), "Y", IF(AND('Prediction Log'!$E23&lt;0, 'Prediction Log'!$M23&lt;'Prediction Log'!$E23,'Prediction Log'!$H23='Prediction Log'!$B23 ), "Y", IF('Prediction Log'!$M23='Prediction Log'!$E23, "PUSH", "N")))))</f>
        <v/>
      </c>
      <c r="X23" s="23" t="str">
        <f>IF(ISBLANK(Games!W22), "",IF(AND('Prediction Log'!$T23="Y", 'Prediction Log'!$U23="Y"), "Y", "N"))</f>
        <v/>
      </c>
      <c r="Y23" s="22" t="str">
        <f>IF(ISBLANK(Games!W22), "",IF('Prediction Log'!$D23&gt;0, 'Prediction Log'!$M23-'Prediction Log'!$D23, IF('Prediction Log'!$D23&lt;0, -'Prediction Log'!$M23+'Prediction Log'!$D23, "NA")))</f>
        <v/>
      </c>
      <c r="Z23" s="22" t="str">
        <f>IF(ISBLANK(Games!W22), "",ABS('Prediction Log'!$Y23))</f>
        <v/>
      </c>
      <c r="AA23" s="23" t="str">
        <f>IF(ISBLANK(Games!W22), "",IF('Prediction Log'!$E23&gt;0, 'Prediction Log'!$M23-'Prediction Log'!$E23, IF('Prediction Log'!$E23&lt;0, -'Prediction Log'!$M23+'Prediction Log'!$E23, "NA")))</f>
        <v/>
      </c>
      <c r="AB23" s="23" t="str">
        <f>IF(ISBLANK(Games!X22), "",ABS('Prediction Log'!$AA23))</f>
        <v/>
      </c>
      <c r="AC23" s="12" t="str">
        <f>IF(OR(ISBLANK(Games!W22),ISBLANK('Prediction Log'!$L23)), "",IF(OR(AND('Prediction Log'!D23&lt;0, 'Prediction Log'!L23='Prediction Log'!B23), AND('Prediction Log'!D23&gt;0, 'Prediction Log'!C23='Prediction Log'!L23)),"Y", IF(ISBLANK(Games!$B$2), "","N")))</f>
        <v/>
      </c>
      <c r="AD23" s="75" t="str">
        <f>'Prediction Log'!$S23</f>
        <v/>
      </c>
    </row>
    <row r="24" spans="1:30" x14ac:dyDescent="0.45">
      <c r="A24" s="13">
        <f>IF(ISBLANK(Games!$B23), "",Games!A23)</f>
        <v>1</v>
      </c>
      <c r="B24" s="13" t="str">
        <f>IF(ISBLANK(Games!$B23), "",Games!B23)</f>
        <v>West Virginia</v>
      </c>
      <c r="C24" s="13" t="str">
        <f>IF(ISBLANK(Games!$B23), "",Games!C23)</f>
        <v>Penn State</v>
      </c>
      <c r="D24" s="14" t="str">
        <f>IF(ISBLANK(Games!$D23), "",Games!D23)</f>
        <v/>
      </c>
      <c r="E24" s="14" t="str">
        <f>IF(ISBLANK(Games!$B23), "",Games!J23)</f>
        <v/>
      </c>
      <c r="F24" s="15">
        <f>IFERROR(IF(ISBLANK(Games!B23), "", IF(Games!N23=Games!B23, Games!O23, 1-Games!O23)), "")</f>
        <v>0.23017514788898963</v>
      </c>
      <c r="G24" s="16" t="str">
        <f>IF(ISBLANK(Games!B23), "", IF('Prediction Log'!$D24&lt;0, 'Prediction Log'!$B24, 'Prediction Log'!$C24))</f>
        <v>Penn State</v>
      </c>
      <c r="H24" s="17" t="str">
        <f>IF(ISBLANK(Games!$B23), "",Games!K23)</f>
        <v>Penn State</v>
      </c>
      <c r="I24" s="17" t="str">
        <f>IF('Prediction Log'!$F24&gt;0.5, 'Prediction Log'!$B24, IF('Prediction Log'!$F24&lt;0.5, 'Prediction Log'!$C24, "PICK"))</f>
        <v>Penn State</v>
      </c>
      <c r="J24" s="18">
        <f>IF(ISBLANK(Games!B23), "",IF('Prediction Log'!$I24='Prediction Log'!$B24, 'Prediction Log'!$F24, 1-'Prediction Log'!$F24))</f>
        <v>0.76982485211101037</v>
      </c>
      <c r="K24" s="19" t="str">
        <f>IF(ISBLANK(Games!$B23), "",Games!Q23)</f>
        <v/>
      </c>
      <c r="L24" s="26" t="str">
        <f>IF(ISBLANK(Games!W23), "",Games!Y23)</f>
        <v/>
      </c>
      <c r="M24" s="9" t="str">
        <f>IF(ISBLANK(Games!W23), "",Games!X23-Games!W23)</f>
        <v/>
      </c>
      <c r="N24" s="20" t="str">
        <f>IF(ISBLANK(Games!W23), "", IF(AND(Games!Y23 = Games!B23, Games!D23&lt;0, Table3[[#This Row],[Actual Difference ]]&lt;Games!D23), "Y", IF(AND(Games!Y23=Games!C23, Games!D23&gt;0, Table3[[#This Row],[Actual Difference ]]&gt;0), "Y",IF(Games!Y23&lt;&gt;Table3[[#This Row],[Market Predicted Side]], "Y","N"))))</f>
        <v/>
      </c>
      <c r="O24" s="21" t="str">
        <f>IF(ISBLANK(Games!W23),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" s="21" t="str">
        <f>IF(ISBLANK(Games!W23),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" s="22" t="str">
        <f>IF(ISBLANK(Games!W23),"",IF('Prediction Log'!$L24='Prediction Log'!$G24, "Y", "N"))</f>
        <v/>
      </c>
      <c r="R24" s="22" t="str">
        <f>Table3[[#This Row],[Home Team Covered Market]]</f>
        <v/>
      </c>
      <c r="S24" s="22" t="str">
        <f>IF(ISBLANK(Games!W23), "",IF(AND('Prediction Log'!$Q24="Y", 'Prediction Log'!$R24="Y"), "Y", "N"))</f>
        <v/>
      </c>
      <c r="T24" s="23" t="str">
        <f>IF(ISBLANK(Games!W23),"",IF(Games!Y23='Prediction Log'!$H24, "Y", "N"))</f>
        <v/>
      </c>
      <c r="U24" s="23" t="str">
        <f>IF(ISBLANK(Games!W23), "", IF(Table3[[#This Row],[Home Team Covered Market]]=Games!P23, "Y", "N"))</f>
        <v/>
      </c>
      <c r="V24" s="24" t="str">
        <f>IF(ISBLANK(Games!W23), "",IF('Prediction Log'!$I24='Prediction Log'!$L24, "Y", "N"))</f>
        <v/>
      </c>
      <c r="W24" s="23" t="str">
        <f>IF(ISBLANK(Games!W23), "",IF('Prediction Log'!$H24&lt;&gt;'Prediction Log'!$L24, "N",IF(AND('Prediction Log'!$E24&gt;0, 'Prediction Log'!$M24&gt;'Prediction Log'!$E24, 'Prediction Log'!$H24='Prediction Log'!$C24), "Y", IF(AND('Prediction Log'!$E24&lt;0, 'Prediction Log'!$M24&lt;'Prediction Log'!$E24,'Prediction Log'!$H24='Prediction Log'!$B24 ), "Y", IF('Prediction Log'!$M24='Prediction Log'!$E24, "PUSH", "N")))))</f>
        <v/>
      </c>
      <c r="X24" s="23" t="str">
        <f>IF(ISBLANK(Games!W23), "",IF(AND('Prediction Log'!$T24="Y", 'Prediction Log'!$U24="Y"), "Y", "N"))</f>
        <v/>
      </c>
      <c r="Y24" s="22" t="str">
        <f>IF(ISBLANK(Games!W23), "",IF('Prediction Log'!$D24&gt;0, 'Prediction Log'!$M24-'Prediction Log'!$D24, IF('Prediction Log'!$D24&lt;0, -'Prediction Log'!$M24+'Prediction Log'!$D24, "NA")))</f>
        <v/>
      </c>
      <c r="Z24" s="22" t="str">
        <f>IF(ISBLANK(Games!W23), "",ABS('Prediction Log'!$Y24))</f>
        <v/>
      </c>
      <c r="AA24" s="23" t="str">
        <f>IF(ISBLANK(Games!W23), "",IF('Prediction Log'!$E24&gt;0, 'Prediction Log'!$M24-'Prediction Log'!$E24, IF('Prediction Log'!$E24&lt;0, -'Prediction Log'!$M24+'Prediction Log'!$E24, "NA")))</f>
        <v/>
      </c>
      <c r="AB24" s="23" t="str">
        <f>IF(ISBLANK(Games!X23), "",ABS('Prediction Log'!$AA24))</f>
        <v/>
      </c>
      <c r="AC24" s="12" t="str">
        <f>IF(OR(ISBLANK(Games!W23),ISBLANK('Prediction Log'!$L24)), "",IF(OR(AND('Prediction Log'!D24&lt;0, 'Prediction Log'!L24='Prediction Log'!B24), AND('Prediction Log'!D24&gt;0, 'Prediction Log'!C24='Prediction Log'!L24)),"Y", IF(ISBLANK(Games!$B$2), "","N")))</f>
        <v/>
      </c>
      <c r="AD24" s="75" t="str">
        <f>'Prediction Log'!$S24</f>
        <v/>
      </c>
    </row>
    <row r="25" spans="1:30" x14ac:dyDescent="0.45">
      <c r="A25" s="13">
        <f>IF(ISBLANK(Games!$B24), "",Games!A24)</f>
        <v>1</v>
      </c>
      <c r="B25" s="13" t="str">
        <f>IF(ISBLANK(Games!$B24), "",Games!B24)</f>
        <v>Pittsburgh</v>
      </c>
      <c r="C25" s="13" t="str">
        <f>IF(ISBLANK(Games!$B24), "",Games!C24)</f>
        <v>Kent State</v>
      </c>
      <c r="D25" s="14" t="str">
        <f>IF(ISBLANK(Games!$D24), "",Games!D24)</f>
        <v/>
      </c>
      <c r="E25" s="14" t="str">
        <f>IF(ISBLANK(Games!$B24), "",Games!J24)</f>
        <v/>
      </c>
      <c r="F25" s="15">
        <f>IFERROR(IF(ISBLANK(Games!B24), "", IF(Games!N24=Games!B24, Games!O24, 1-Games!O24)), "")</f>
        <v>0.90643185034289142</v>
      </c>
      <c r="G25" s="16" t="str">
        <f>IF(ISBLANK(Games!B24), "", IF('Prediction Log'!$D25&lt;0, 'Prediction Log'!$B25, 'Prediction Log'!$C25))</f>
        <v>Kent State</v>
      </c>
      <c r="H25" s="17" t="str">
        <f>IF(ISBLANK(Games!$B24), "",Games!K24)</f>
        <v>Kent State</v>
      </c>
      <c r="I25" s="17" t="str">
        <f>IF('Prediction Log'!$F25&gt;0.5, 'Prediction Log'!$B25, IF('Prediction Log'!$F25&lt;0.5, 'Prediction Log'!$C25, "PICK"))</f>
        <v>Pittsburgh</v>
      </c>
      <c r="J25" s="18">
        <f>IF(ISBLANK(Games!B24), "",IF('Prediction Log'!$I25='Prediction Log'!$B25, 'Prediction Log'!$F25, 1-'Prediction Log'!$F25))</f>
        <v>0.90643185034289142</v>
      </c>
      <c r="K25" s="19" t="str">
        <f>IF(ISBLANK(Games!$B24), "",Games!Q24)</f>
        <v/>
      </c>
      <c r="L25" s="26" t="str">
        <f>IF(ISBLANK(Games!W24), "",Games!Y24)</f>
        <v/>
      </c>
      <c r="M25" s="9" t="str">
        <f>IF(ISBLANK(Games!W24), "",Games!X24-Games!W24)</f>
        <v/>
      </c>
      <c r="N25" s="20" t="str">
        <f>IF(ISBLANK(Games!W24), "", IF(AND(Games!Y24 = Games!B24, Games!D24&lt;0, Table3[[#This Row],[Actual Difference ]]&lt;Games!D24), "Y", IF(AND(Games!Y24=Games!C24, Games!D24&gt;0, Table3[[#This Row],[Actual Difference ]]&gt;0), "Y",IF(Games!Y24&lt;&gt;Table3[[#This Row],[Market Predicted Side]], "Y","N"))))</f>
        <v/>
      </c>
      <c r="O25" s="21" t="str">
        <f>IF(ISBLANK(Games!W24),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" s="21" t="str">
        <f>IF(ISBLANK(Games!W24),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" s="22" t="str">
        <f>IF(ISBLANK(Games!W24),"",IF('Prediction Log'!$L25='Prediction Log'!$G25, "Y", "N"))</f>
        <v/>
      </c>
      <c r="R25" s="22" t="str">
        <f>Table3[[#This Row],[Home Team Covered Market]]</f>
        <v/>
      </c>
      <c r="S25" s="22" t="str">
        <f>IF(ISBLANK(Games!W24), "",IF(AND('Prediction Log'!$Q25="Y", 'Prediction Log'!$R25="Y"), "Y", "N"))</f>
        <v/>
      </c>
      <c r="T25" s="23" t="str">
        <f>IF(ISBLANK(Games!W24),"",IF(Games!Y24='Prediction Log'!$H25, "Y", "N"))</f>
        <v/>
      </c>
      <c r="U25" s="23" t="str">
        <f>IF(ISBLANK(Games!W24), "", IF(Table3[[#This Row],[Home Team Covered Market]]=Games!P24, "Y", "N"))</f>
        <v/>
      </c>
      <c r="V25" s="24" t="str">
        <f>IF(ISBLANK(Games!W24), "",IF('Prediction Log'!$I25='Prediction Log'!$L25, "Y", "N"))</f>
        <v/>
      </c>
      <c r="W25" s="23" t="str">
        <f>IF(ISBLANK(Games!W24), "",IF('Prediction Log'!$H25&lt;&gt;'Prediction Log'!$L25, "N",IF(AND('Prediction Log'!$E25&gt;0, 'Prediction Log'!$M25&gt;'Prediction Log'!$E25, 'Prediction Log'!$H25='Prediction Log'!$C25), "Y", IF(AND('Prediction Log'!$E25&lt;0, 'Prediction Log'!$M25&lt;'Prediction Log'!$E25,'Prediction Log'!$H25='Prediction Log'!$B25 ), "Y", IF('Prediction Log'!$M25='Prediction Log'!$E25, "PUSH", "N")))))</f>
        <v/>
      </c>
      <c r="X25" s="23" t="str">
        <f>IF(ISBLANK(Games!W24), "",IF(AND('Prediction Log'!$T25="Y", 'Prediction Log'!$U25="Y"), "Y", "N"))</f>
        <v/>
      </c>
      <c r="Y25" s="22" t="str">
        <f>IF(ISBLANK(Games!W24), "",IF('Prediction Log'!$D25&gt;0, 'Prediction Log'!$M25-'Prediction Log'!$D25, IF('Prediction Log'!$D25&lt;0, -'Prediction Log'!$M25+'Prediction Log'!$D25, "NA")))</f>
        <v/>
      </c>
      <c r="Z25" s="22" t="str">
        <f>IF(ISBLANK(Games!W24), "",ABS('Prediction Log'!$Y25))</f>
        <v/>
      </c>
      <c r="AA25" s="23" t="str">
        <f>IF(ISBLANK(Games!W24), "",IF('Prediction Log'!$E25&gt;0, 'Prediction Log'!$M25-'Prediction Log'!$E25, IF('Prediction Log'!$E25&lt;0, -'Prediction Log'!$M25+'Prediction Log'!$E25, "NA")))</f>
        <v/>
      </c>
      <c r="AB25" s="23" t="str">
        <f>IF(ISBLANK(Games!X24), "",ABS('Prediction Log'!$AA25))</f>
        <v/>
      </c>
      <c r="AC25" s="12" t="str">
        <f>IF(OR(ISBLANK(Games!W24),ISBLANK('Prediction Log'!$L25)), "",IF(OR(AND('Prediction Log'!D25&lt;0, 'Prediction Log'!L25='Prediction Log'!B25), AND('Prediction Log'!D25&gt;0, 'Prediction Log'!C25='Prediction Log'!L25)),"Y", IF(ISBLANK(Games!$B$2), "","N")))</f>
        <v/>
      </c>
      <c r="AD25" s="75" t="str">
        <f>'Prediction Log'!$S25</f>
        <v/>
      </c>
    </row>
    <row r="26" spans="1:30" x14ac:dyDescent="0.45">
      <c r="A26" s="13">
        <f>IF(ISBLANK(Games!$B25), "",Games!A25)</f>
        <v>1</v>
      </c>
      <c r="B26" s="13" t="str">
        <f>IF(ISBLANK(Games!$B25), "",Games!B25)</f>
        <v>Iowa</v>
      </c>
      <c r="C26" s="13" t="str">
        <f>IF(ISBLANK(Games!$B25), "",Games!C25)</f>
        <v>Illinois State</v>
      </c>
      <c r="D26" s="14" t="str">
        <f>IF(ISBLANK(Games!$D25), "",Games!D25)</f>
        <v/>
      </c>
      <c r="E26" s="14" t="str">
        <f>IF(ISBLANK(Games!$B25), "",Games!J25)</f>
        <v/>
      </c>
      <c r="F26" s="15" t="str">
        <f>IFERROR(IF(ISBLANK(Games!B25), "", IF(Games!N25=Games!B25, Games!O25, 1-Games!O25)), "")</f>
        <v/>
      </c>
      <c r="G26" s="16" t="str">
        <f>IF(ISBLANK(Games!B25), "", IF('Prediction Log'!$D26&lt;0, 'Prediction Log'!$B26, 'Prediction Log'!$C26))</f>
        <v>Illinois State</v>
      </c>
      <c r="H26" s="17" t="str">
        <f>IF(ISBLANK(Games!$B25), "",Games!K25)</f>
        <v/>
      </c>
      <c r="I26" s="17" t="str">
        <f>IF('Prediction Log'!$F26&gt;0.5, 'Prediction Log'!$B26, IF('Prediction Log'!$F26&lt;0.5, 'Prediction Log'!$C26, "PICK"))</f>
        <v>Iowa</v>
      </c>
      <c r="J26" s="18" t="str">
        <f>IF(ISBLANK(Games!B25), "",IF('Prediction Log'!$I26='Prediction Log'!$B26, 'Prediction Log'!$F26, 1-'Prediction Log'!$F26))</f>
        <v/>
      </c>
      <c r="K26" s="19" t="str">
        <f>IF(ISBLANK(Games!$B25), "",Games!Q25)</f>
        <v/>
      </c>
      <c r="L26" s="26" t="str">
        <f>IF(ISBLANK(Games!W25), "",Games!Y25)</f>
        <v/>
      </c>
      <c r="M26" s="9" t="str">
        <f>IF(ISBLANK(Games!W25), "",Games!X25-Games!W25)</f>
        <v/>
      </c>
      <c r="N26" s="20" t="str">
        <f>IF(ISBLANK(Games!W25), "", IF(AND(Games!Y25 = Games!B25, Games!D25&lt;0, Table3[[#This Row],[Actual Difference ]]&lt;Games!D25), "Y", IF(AND(Games!Y25=Games!C25, Games!D25&gt;0, Table3[[#This Row],[Actual Difference ]]&gt;0), "Y",IF(Games!Y25&lt;&gt;Table3[[#This Row],[Market Predicted Side]], "Y","N"))))</f>
        <v/>
      </c>
      <c r="O26" s="21" t="str">
        <f>IF(ISBLANK(Games!W25),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" s="21" t="str">
        <f>IF(ISBLANK(Games!W25),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" s="22" t="str">
        <f>IF(ISBLANK(Games!W25),"",IF('Prediction Log'!$L26='Prediction Log'!$G26, "Y", "N"))</f>
        <v/>
      </c>
      <c r="R26" s="22" t="str">
        <f>Table3[[#This Row],[Home Team Covered Market]]</f>
        <v/>
      </c>
      <c r="S26" s="22" t="str">
        <f>IF(ISBLANK(Games!W25), "",IF(AND('Prediction Log'!$Q26="Y", 'Prediction Log'!$R26="Y"), "Y", "N"))</f>
        <v/>
      </c>
      <c r="T26" s="23" t="str">
        <f>IF(ISBLANK(Games!W25),"",IF(Games!Y25='Prediction Log'!$H26, "Y", "N"))</f>
        <v/>
      </c>
      <c r="U26" s="23" t="str">
        <f>IF(ISBLANK(Games!W25), "", IF(Table3[[#This Row],[Home Team Covered Market]]=Games!P25, "Y", "N"))</f>
        <v/>
      </c>
      <c r="V26" s="24" t="str">
        <f>IF(ISBLANK(Games!W25), "",IF('Prediction Log'!$I26='Prediction Log'!$L26, "Y", "N"))</f>
        <v/>
      </c>
      <c r="W26" s="23" t="str">
        <f>IF(ISBLANK(Games!W25), "",IF('Prediction Log'!$H26&lt;&gt;'Prediction Log'!$L26, "N",IF(AND('Prediction Log'!$E26&gt;0, 'Prediction Log'!$M26&gt;'Prediction Log'!$E26, 'Prediction Log'!$H26='Prediction Log'!$C26), "Y", IF(AND('Prediction Log'!$E26&lt;0, 'Prediction Log'!$M26&lt;'Prediction Log'!$E26,'Prediction Log'!$H26='Prediction Log'!$B26 ), "Y", IF('Prediction Log'!$M26='Prediction Log'!$E26, "PUSH", "N")))))</f>
        <v/>
      </c>
      <c r="X26" s="23" t="str">
        <f>IF(ISBLANK(Games!W25), "",IF(AND('Prediction Log'!$T26="Y", 'Prediction Log'!$U26="Y"), "Y", "N"))</f>
        <v/>
      </c>
      <c r="Y26" s="22" t="str">
        <f>IF(ISBLANK(Games!W25), "",IF('Prediction Log'!$D26&gt;0, 'Prediction Log'!$M26-'Prediction Log'!$D26, IF('Prediction Log'!$D26&lt;0, -'Prediction Log'!$M26+'Prediction Log'!$D26, "NA")))</f>
        <v/>
      </c>
      <c r="Z26" s="22" t="str">
        <f>IF(ISBLANK(Games!W25), "",ABS('Prediction Log'!$Y26))</f>
        <v/>
      </c>
      <c r="AA26" s="23" t="str">
        <f>IF(ISBLANK(Games!W25), "",IF('Prediction Log'!$E26&gt;0, 'Prediction Log'!$M26-'Prediction Log'!$E26, IF('Prediction Log'!$E26&lt;0, -'Prediction Log'!$M26+'Prediction Log'!$E26, "NA")))</f>
        <v/>
      </c>
      <c r="AB26" s="23" t="str">
        <f>IF(ISBLANK(Games!X25), "",ABS('Prediction Log'!$AA26))</f>
        <v/>
      </c>
      <c r="AC26" s="12" t="str">
        <f>IF(OR(ISBLANK(Games!W25),ISBLANK('Prediction Log'!$L26)), "",IF(OR(AND('Prediction Log'!D26&lt;0, 'Prediction Log'!L26='Prediction Log'!B26), AND('Prediction Log'!D26&gt;0, 'Prediction Log'!C26='Prediction Log'!L26)),"Y", IF(ISBLANK(Games!$B$2), "","N")))</f>
        <v/>
      </c>
      <c r="AD26" s="75" t="str">
        <f>'Prediction Log'!$S26</f>
        <v/>
      </c>
    </row>
    <row r="27" spans="1:30" x14ac:dyDescent="0.45">
      <c r="A27" s="13">
        <f>IF(ISBLANK(Games!$B26), "",Games!A26)</f>
        <v>1</v>
      </c>
      <c r="B27" s="13" t="str">
        <f>IF(ISBLANK(Games!$B26), "",Games!B26)</f>
        <v>Tennessee</v>
      </c>
      <c r="C27" s="13" t="str">
        <f>IF(ISBLANK(Games!$B26), "",Games!C26)</f>
        <v>Chattanooga</v>
      </c>
      <c r="D27" s="14" t="str">
        <f>IF(ISBLANK(Games!$D26), "",Games!D26)</f>
        <v/>
      </c>
      <c r="E27" s="14" t="str">
        <f>IF(ISBLANK(Games!$B26), "",Games!J26)</f>
        <v/>
      </c>
      <c r="F27" s="15" t="str">
        <f>IFERROR(IF(ISBLANK(Games!B26), "", IF(Games!N26=Games!B26, Games!O26, 1-Games!O26)), "")</f>
        <v/>
      </c>
      <c r="G27" s="16" t="str">
        <f>IF(ISBLANK(Games!B26), "", IF('Prediction Log'!$D27&lt;0, 'Prediction Log'!$B27, 'Prediction Log'!$C27))</f>
        <v>Chattanooga</v>
      </c>
      <c r="H27" s="17" t="str">
        <f>IF(ISBLANK(Games!$B26), "",Games!K26)</f>
        <v/>
      </c>
      <c r="I27" s="17" t="str">
        <f>IF('Prediction Log'!$F27&gt;0.5, 'Prediction Log'!$B27, IF('Prediction Log'!$F27&lt;0.5, 'Prediction Log'!$C27, "PICK"))</f>
        <v>Tennessee</v>
      </c>
      <c r="J27" s="18" t="str">
        <f>IF(ISBLANK(Games!B26), "",IF('Prediction Log'!$I27='Prediction Log'!$B27, 'Prediction Log'!$F27, 1-'Prediction Log'!$F27))</f>
        <v/>
      </c>
      <c r="K27" s="19" t="str">
        <f>IF(ISBLANK(Games!$B26), "",Games!Q26)</f>
        <v/>
      </c>
      <c r="L27" s="26" t="str">
        <f>IF(ISBLANK(Games!W26), "",Games!Y26)</f>
        <v/>
      </c>
      <c r="M27" s="9" t="str">
        <f>IF(ISBLANK(Games!W26), "",Games!X26-Games!W26)</f>
        <v/>
      </c>
      <c r="N27" s="20" t="str">
        <f>IF(ISBLANK(Games!W26), "", IF(AND(Games!Y26 = Games!B26, Games!D26&lt;0, Table3[[#This Row],[Actual Difference ]]&lt;Games!D26), "Y", IF(AND(Games!Y26=Games!C26, Games!D26&gt;0, Table3[[#This Row],[Actual Difference ]]&gt;0), "Y",IF(Games!Y26&lt;&gt;Table3[[#This Row],[Market Predicted Side]], "Y","N"))))</f>
        <v/>
      </c>
      <c r="O27" s="21" t="str">
        <f>IF(ISBLANK(Games!W26),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" s="21" t="str">
        <f>IF(ISBLANK(Games!W26),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" s="22" t="str">
        <f>IF(ISBLANK(Games!W26),"",IF('Prediction Log'!$L27='Prediction Log'!$G27, "Y", "N"))</f>
        <v/>
      </c>
      <c r="R27" s="22" t="str">
        <f>Table3[[#This Row],[Home Team Covered Market]]</f>
        <v/>
      </c>
      <c r="S27" s="22" t="str">
        <f>IF(ISBLANK(Games!W26), "",IF(AND('Prediction Log'!$Q27="Y", 'Prediction Log'!$R27="Y"), "Y", "N"))</f>
        <v/>
      </c>
      <c r="T27" s="23" t="str">
        <f>IF(ISBLANK(Games!W26),"",IF(Games!Y26='Prediction Log'!$H27, "Y", "N"))</f>
        <v/>
      </c>
      <c r="U27" s="23" t="str">
        <f>IF(ISBLANK(Games!W26), "", IF(Table3[[#This Row],[Home Team Covered Market]]=Games!P26, "Y", "N"))</f>
        <v/>
      </c>
      <c r="V27" s="24" t="str">
        <f>IF(ISBLANK(Games!W26), "",IF('Prediction Log'!$I27='Prediction Log'!$L27, "Y", "N"))</f>
        <v/>
      </c>
      <c r="W27" s="23" t="str">
        <f>IF(ISBLANK(Games!W26), "",IF('Prediction Log'!$H27&lt;&gt;'Prediction Log'!$L27, "N",IF(AND('Prediction Log'!$E27&gt;0, 'Prediction Log'!$M27&gt;'Prediction Log'!$E27, 'Prediction Log'!$H27='Prediction Log'!$C27), "Y", IF(AND('Prediction Log'!$E27&lt;0, 'Prediction Log'!$M27&lt;'Prediction Log'!$E27,'Prediction Log'!$H27='Prediction Log'!$B27 ), "Y", IF('Prediction Log'!$M27='Prediction Log'!$E27, "PUSH", "N")))))</f>
        <v/>
      </c>
      <c r="X27" s="23" t="str">
        <f>IF(ISBLANK(Games!W26), "",IF(AND('Prediction Log'!$T27="Y", 'Prediction Log'!$U27="Y"), "Y", "N"))</f>
        <v/>
      </c>
      <c r="Y27" s="22" t="str">
        <f>IF(ISBLANK(Games!W26), "",IF('Prediction Log'!$D27&gt;0, 'Prediction Log'!$M27-'Prediction Log'!$D27, IF('Prediction Log'!$D27&lt;0, -'Prediction Log'!$M27+'Prediction Log'!$D27, "NA")))</f>
        <v/>
      </c>
      <c r="Z27" s="22" t="str">
        <f>IF(ISBLANK(Games!W26), "",ABS('Prediction Log'!$Y27))</f>
        <v/>
      </c>
      <c r="AA27" s="23" t="str">
        <f>IF(ISBLANK(Games!W26), "",IF('Prediction Log'!$E27&gt;0, 'Prediction Log'!$M27-'Prediction Log'!$E27, IF('Prediction Log'!$E27&lt;0, -'Prediction Log'!$M27+'Prediction Log'!$E27, "NA")))</f>
        <v/>
      </c>
      <c r="AB27" s="23" t="str">
        <f>IF(ISBLANK(Games!X26), "",ABS('Prediction Log'!$AA27))</f>
        <v/>
      </c>
      <c r="AC27" s="12" t="str">
        <f>IF(OR(ISBLANK(Games!W26),ISBLANK('Prediction Log'!$L27)), "",IF(OR(AND('Prediction Log'!D27&lt;0, 'Prediction Log'!L27='Prediction Log'!B27), AND('Prediction Log'!D27&gt;0, 'Prediction Log'!C27='Prediction Log'!L27)),"Y", IF(ISBLANK(Games!$B$2), "","N")))</f>
        <v/>
      </c>
      <c r="AD27" s="75" t="str">
        <f>'Prediction Log'!$S27</f>
        <v/>
      </c>
    </row>
    <row r="28" spans="1:30" x14ac:dyDescent="0.45">
      <c r="A28" s="13">
        <f>IF(ISBLANK(Games!$B27), "",Games!A27)</f>
        <v>1</v>
      </c>
      <c r="B28" s="13" t="str">
        <f>IF(ISBLANK(Games!$B27), "",Games!B27)</f>
        <v>Oklahoma State</v>
      </c>
      <c r="C28" s="13" t="str">
        <f>IF(ISBLANK(Games!$B27), "",Games!C27)</f>
        <v>South Dakota State</v>
      </c>
      <c r="D28" s="14" t="str">
        <f>IF(ISBLANK(Games!$D27), "",Games!D27)</f>
        <v/>
      </c>
      <c r="E28" s="14" t="str">
        <f>IF(ISBLANK(Games!$B27), "",Games!J27)</f>
        <v/>
      </c>
      <c r="F28" s="15" t="str">
        <f>IFERROR(IF(ISBLANK(Games!B27), "", IF(Games!N27=Games!B27, Games!O27, 1-Games!O27)), "")</f>
        <v/>
      </c>
      <c r="G28" s="16" t="str">
        <f>IF(ISBLANK(Games!B27), "", IF('Prediction Log'!$D28&lt;0, 'Prediction Log'!$B28, 'Prediction Log'!$C28))</f>
        <v>South Dakota State</v>
      </c>
      <c r="H28" s="17" t="str">
        <f>IF(ISBLANK(Games!$B27), "",Games!K27)</f>
        <v/>
      </c>
      <c r="I28" s="17" t="str">
        <f>IF('Prediction Log'!$F28&gt;0.5, 'Prediction Log'!$B28, IF('Prediction Log'!$F28&lt;0.5, 'Prediction Log'!$C28, "PICK"))</f>
        <v>Oklahoma State</v>
      </c>
      <c r="J28" s="18" t="str">
        <f>IF(ISBLANK(Games!B27), "",IF('Prediction Log'!$I28='Prediction Log'!$B28, 'Prediction Log'!$F28, 1-'Prediction Log'!$F28))</f>
        <v/>
      </c>
      <c r="K28" s="19" t="str">
        <f>IF(ISBLANK(Games!$B27), "",Games!Q27)</f>
        <v/>
      </c>
      <c r="L28" s="26" t="str">
        <f>IF(ISBLANK(Games!W27), "",Games!Y27)</f>
        <v/>
      </c>
      <c r="M28" s="9" t="str">
        <f>IF(ISBLANK(Games!W27), "",Games!X27-Games!W27)</f>
        <v/>
      </c>
      <c r="N28" s="20" t="str">
        <f>IF(ISBLANK(Games!W27), "", IF(AND(Games!Y27 = Games!B27, Games!D27&lt;0, Table3[[#This Row],[Actual Difference ]]&lt;Games!D27), "Y", IF(AND(Games!Y27=Games!C27, Games!D27&gt;0, Table3[[#This Row],[Actual Difference ]]&gt;0), "Y",IF(Games!Y27&lt;&gt;Table3[[#This Row],[Market Predicted Side]], "Y","N"))))</f>
        <v/>
      </c>
      <c r="O28" s="21" t="str">
        <f>IF(ISBLANK(Games!W27),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" s="21" t="str">
        <f>IF(ISBLANK(Games!W27),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" s="22" t="str">
        <f>IF(ISBLANK(Games!W27),"",IF('Prediction Log'!$L28='Prediction Log'!$G28, "Y", "N"))</f>
        <v/>
      </c>
      <c r="R28" s="22" t="str">
        <f>Table3[[#This Row],[Home Team Covered Market]]</f>
        <v/>
      </c>
      <c r="S28" s="22" t="str">
        <f>IF(ISBLANK(Games!W27), "",IF(AND('Prediction Log'!$Q28="Y", 'Prediction Log'!$R28="Y"), "Y", "N"))</f>
        <v/>
      </c>
      <c r="T28" s="23" t="str">
        <f>IF(ISBLANK(Games!W27),"",IF(Games!Y27='Prediction Log'!$H28, "Y", "N"))</f>
        <v/>
      </c>
      <c r="U28" s="23" t="str">
        <f>IF(ISBLANK(Games!W27), "", IF(Table3[[#This Row],[Home Team Covered Market]]=Games!P27, "Y", "N"))</f>
        <v/>
      </c>
      <c r="V28" s="24" t="str">
        <f>IF(ISBLANK(Games!W27), "",IF('Prediction Log'!$I28='Prediction Log'!$L28, "Y", "N"))</f>
        <v/>
      </c>
      <c r="W28" s="23" t="str">
        <f>IF(ISBLANK(Games!W27), "",IF('Prediction Log'!$H28&lt;&gt;'Prediction Log'!$L28, "N",IF(AND('Prediction Log'!$E28&gt;0, 'Prediction Log'!$M28&gt;'Prediction Log'!$E28, 'Prediction Log'!$H28='Prediction Log'!$C28), "Y", IF(AND('Prediction Log'!$E28&lt;0, 'Prediction Log'!$M28&lt;'Prediction Log'!$E28,'Prediction Log'!$H28='Prediction Log'!$B28 ), "Y", IF('Prediction Log'!$M28='Prediction Log'!$E28, "PUSH", "N")))))</f>
        <v/>
      </c>
      <c r="X28" s="23" t="str">
        <f>IF(ISBLANK(Games!W27), "",IF(AND('Prediction Log'!$T28="Y", 'Prediction Log'!$U28="Y"), "Y", "N"))</f>
        <v/>
      </c>
      <c r="Y28" s="22" t="str">
        <f>IF(ISBLANK(Games!W27), "",IF('Prediction Log'!$D28&gt;0, 'Prediction Log'!$M28-'Prediction Log'!$D28, IF('Prediction Log'!$D28&lt;0, -'Prediction Log'!$M28+'Prediction Log'!$D28, "NA")))</f>
        <v/>
      </c>
      <c r="Z28" s="22" t="str">
        <f>IF(ISBLANK(Games!W27), "",ABS('Prediction Log'!$Y28))</f>
        <v/>
      </c>
      <c r="AA28" s="23" t="str">
        <f>IF(ISBLANK(Games!W27), "",IF('Prediction Log'!$E28&gt;0, 'Prediction Log'!$M28-'Prediction Log'!$E28, IF('Prediction Log'!$E28&lt;0, -'Prediction Log'!$M28+'Prediction Log'!$E28, "NA")))</f>
        <v/>
      </c>
      <c r="AB28" s="23" t="str">
        <f>IF(ISBLANK(Games!X27), "",ABS('Prediction Log'!$AA28))</f>
        <v/>
      </c>
      <c r="AC28" s="12" t="str">
        <f>IF(OR(ISBLANK(Games!W27),ISBLANK('Prediction Log'!$L28)), "",IF(OR(AND('Prediction Log'!D28&lt;0, 'Prediction Log'!L28='Prediction Log'!B28), AND('Prediction Log'!D28&gt;0, 'Prediction Log'!C28='Prediction Log'!L28)),"Y", IF(ISBLANK(Games!$B$2), "","N")))</f>
        <v/>
      </c>
      <c r="AD28" s="75" t="str">
        <f>'Prediction Log'!$S28</f>
        <v/>
      </c>
    </row>
    <row r="29" spans="1:30" x14ac:dyDescent="0.45">
      <c r="A29" s="13">
        <f>IF(ISBLANK(Games!$B28), "",Games!A28)</f>
        <v>1</v>
      </c>
      <c r="B29" s="13" t="str">
        <f>IF(ISBLANK(Games!$B28), "",Games!B28)</f>
        <v>Cincinnati</v>
      </c>
      <c r="C29" s="13" t="str">
        <f>IF(ISBLANK(Games!$B28), "",Games!C28)</f>
        <v>Towson</v>
      </c>
      <c r="D29" s="14" t="str">
        <f>IF(ISBLANK(Games!$D28), "",Games!D28)</f>
        <v/>
      </c>
      <c r="E29" s="14" t="str">
        <f>IF(ISBLANK(Games!$B28), "",Games!J28)</f>
        <v/>
      </c>
      <c r="F29" s="15" t="str">
        <f>IFERROR(IF(ISBLANK(Games!B28), "", IF(Games!N28=Games!B28, Games!O28, 1-Games!O28)), "")</f>
        <v/>
      </c>
      <c r="G29" s="16" t="str">
        <f>IF(ISBLANK(Games!B28), "", IF('Prediction Log'!$D29&lt;0, 'Prediction Log'!$B29, 'Prediction Log'!$C29))</f>
        <v>Towson</v>
      </c>
      <c r="H29" s="17" t="str">
        <f>IF(ISBLANK(Games!$B28), "",Games!K28)</f>
        <v/>
      </c>
      <c r="I29" s="17" t="str">
        <f>IF('Prediction Log'!$F29&gt;0.5, 'Prediction Log'!$B29, IF('Prediction Log'!$F29&lt;0.5, 'Prediction Log'!$C29, "PICK"))</f>
        <v>Cincinnati</v>
      </c>
      <c r="J29" s="18" t="str">
        <f>IF(ISBLANK(Games!B28), "",IF('Prediction Log'!$I29='Prediction Log'!$B29, 'Prediction Log'!$F29, 1-'Prediction Log'!$F29))</f>
        <v/>
      </c>
      <c r="K29" s="19" t="str">
        <f>IF(ISBLANK(Games!$B28), "",Games!Q28)</f>
        <v/>
      </c>
      <c r="L29" s="26" t="str">
        <f>IF(ISBLANK(Games!W28), "",Games!Y28)</f>
        <v/>
      </c>
      <c r="M29" s="9" t="str">
        <f>IF(ISBLANK(Games!W28), "",Games!X28-Games!W28)</f>
        <v/>
      </c>
      <c r="N29" s="20" t="str">
        <f>IF(ISBLANK(Games!W28), "", IF(AND(Games!Y28 = Games!B28, Games!D28&lt;0, Table3[[#This Row],[Actual Difference ]]&lt;Games!D28), "Y", IF(AND(Games!Y28=Games!C28, Games!D28&gt;0, Table3[[#This Row],[Actual Difference ]]&gt;0), "Y",IF(Games!Y28&lt;&gt;Table3[[#This Row],[Market Predicted Side]], "Y","N"))))</f>
        <v/>
      </c>
      <c r="O29" s="21" t="str">
        <f>IF(ISBLANK(Games!W28),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" s="21" t="str">
        <f>IF(ISBLANK(Games!W28),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" s="22" t="str">
        <f>IF(ISBLANK(Games!W28),"",IF('Prediction Log'!$L29='Prediction Log'!$G29, "Y", "N"))</f>
        <v/>
      </c>
      <c r="R29" s="22" t="str">
        <f>Table3[[#This Row],[Home Team Covered Market]]</f>
        <v/>
      </c>
      <c r="S29" s="22" t="str">
        <f>IF(ISBLANK(Games!W28), "",IF(AND('Prediction Log'!$Q29="Y", 'Prediction Log'!$R29="Y"), "Y", "N"))</f>
        <v/>
      </c>
      <c r="T29" s="23" t="str">
        <f>IF(ISBLANK(Games!W28),"",IF(Games!Y28='Prediction Log'!$H29, "Y", "N"))</f>
        <v/>
      </c>
      <c r="U29" s="23" t="str">
        <f>IF(ISBLANK(Games!W28), "", IF(Table3[[#This Row],[Home Team Covered Market]]=Games!P28, "Y", "N"))</f>
        <v/>
      </c>
      <c r="V29" s="24" t="str">
        <f>IF(ISBLANK(Games!W28), "",IF('Prediction Log'!$I29='Prediction Log'!$L29, "Y", "N"))</f>
        <v/>
      </c>
      <c r="W29" s="23" t="str">
        <f>IF(ISBLANK(Games!W28), "",IF('Prediction Log'!$H29&lt;&gt;'Prediction Log'!$L29, "N",IF(AND('Prediction Log'!$E29&gt;0, 'Prediction Log'!$M29&gt;'Prediction Log'!$E29, 'Prediction Log'!$H29='Prediction Log'!$C29), "Y", IF(AND('Prediction Log'!$E29&lt;0, 'Prediction Log'!$M29&lt;'Prediction Log'!$E29,'Prediction Log'!$H29='Prediction Log'!$B29 ), "Y", IF('Prediction Log'!$M29='Prediction Log'!$E29, "PUSH", "N")))))</f>
        <v/>
      </c>
      <c r="X29" s="23" t="str">
        <f>IF(ISBLANK(Games!W28), "",IF(AND('Prediction Log'!$T29="Y", 'Prediction Log'!$U29="Y"), "Y", "N"))</f>
        <v/>
      </c>
      <c r="Y29" s="22" t="str">
        <f>IF(ISBLANK(Games!W28), "",IF('Prediction Log'!$D29&gt;0, 'Prediction Log'!$M29-'Prediction Log'!$D29, IF('Prediction Log'!$D29&lt;0, -'Prediction Log'!$M29+'Prediction Log'!$D29, "NA")))</f>
        <v/>
      </c>
      <c r="Z29" s="22" t="str">
        <f>IF(ISBLANK(Games!W28), "",ABS('Prediction Log'!$Y29))</f>
        <v/>
      </c>
      <c r="AA29" s="23" t="str">
        <f>IF(ISBLANK(Games!W28), "",IF('Prediction Log'!$E29&gt;0, 'Prediction Log'!$M29-'Prediction Log'!$E29, IF('Prediction Log'!$E29&lt;0, -'Prediction Log'!$M29+'Prediction Log'!$E29, "NA")))</f>
        <v/>
      </c>
      <c r="AB29" s="23" t="str">
        <f>IF(ISBLANK(Games!X28), "",ABS('Prediction Log'!$AA29))</f>
        <v/>
      </c>
      <c r="AC29" s="12" t="str">
        <f>IF(OR(ISBLANK(Games!W28),ISBLANK('Prediction Log'!$L29)), "",IF(OR(AND('Prediction Log'!D29&lt;0, 'Prediction Log'!L29='Prediction Log'!B29), AND('Prediction Log'!D29&gt;0, 'Prediction Log'!C29='Prediction Log'!L29)),"Y", IF(ISBLANK(Games!$B$2), "","N")))</f>
        <v/>
      </c>
      <c r="AD29" s="75" t="str">
        <f>'Prediction Log'!$S29</f>
        <v/>
      </c>
    </row>
    <row r="30" spans="1:30" x14ac:dyDescent="0.45">
      <c r="A30" s="13">
        <f>IF(ISBLANK(Games!$B29), "",Games!A29)</f>
        <v>1</v>
      </c>
      <c r="B30" s="13" t="str">
        <f>IF(ISBLANK(Games!$B29), "",Games!B29)</f>
        <v>Washington State</v>
      </c>
      <c r="C30" s="13" t="str">
        <f>IF(ISBLANK(Games!$B29), "",Games!C29)</f>
        <v>Portland State</v>
      </c>
      <c r="D30" s="14" t="str">
        <f>IF(ISBLANK(Games!$D29), "",Games!D29)</f>
        <v/>
      </c>
      <c r="E30" s="14" t="str">
        <f>IF(ISBLANK(Games!$B29), "",Games!J29)</f>
        <v/>
      </c>
      <c r="F30" s="15" t="str">
        <f>IFERROR(IF(ISBLANK(Games!B29), "", IF(Games!N29=Games!B29, Games!O29, 1-Games!O29)), "")</f>
        <v/>
      </c>
      <c r="G30" s="16" t="str">
        <f>IF(ISBLANK(Games!B29), "", IF('Prediction Log'!$D30&lt;0, 'Prediction Log'!$B30, 'Prediction Log'!$C30))</f>
        <v>Portland State</v>
      </c>
      <c r="H30" s="17" t="str">
        <f>IF(ISBLANK(Games!$B29), "",Games!K29)</f>
        <v/>
      </c>
      <c r="I30" s="17" t="str">
        <f>IF('Prediction Log'!$F30&gt;0.5, 'Prediction Log'!$B30, IF('Prediction Log'!$F30&lt;0.5, 'Prediction Log'!$C30, "PICK"))</f>
        <v>Washington State</v>
      </c>
      <c r="J30" s="18" t="str">
        <f>IF(ISBLANK(Games!B29), "",IF('Prediction Log'!$I30='Prediction Log'!$B30, 'Prediction Log'!$F30, 1-'Prediction Log'!$F30))</f>
        <v/>
      </c>
      <c r="K30" s="19" t="str">
        <f>IF(ISBLANK(Games!$B29), "",Games!Q29)</f>
        <v/>
      </c>
      <c r="L30" s="26" t="str">
        <f>IF(ISBLANK(Games!W29), "",Games!Y29)</f>
        <v/>
      </c>
      <c r="M30" s="9" t="str">
        <f>IF(ISBLANK(Games!W29), "",Games!X29-Games!W29)</f>
        <v/>
      </c>
      <c r="N30" s="20" t="str">
        <f>IF(ISBLANK(Games!W29), "", IF(AND(Games!Y29 = Games!B29, Games!D29&lt;0, Table3[[#This Row],[Actual Difference ]]&lt;Games!D29), "Y", IF(AND(Games!Y29=Games!C29, Games!D29&gt;0, Table3[[#This Row],[Actual Difference ]]&gt;0), "Y",IF(Games!Y29&lt;&gt;Table3[[#This Row],[Market Predicted Side]], "Y","N"))))</f>
        <v/>
      </c>
      <c r="O30" s="21" t="str">
        <f>IF(ISBLANK(Games!W29),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" s="21" t="str">
        <f>IF(ISBLANK(Games!W29),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" s="22" t="str">
        <f>IF(ISBLANK(Games!W29),"",IF('Prediction Log'!$L30='Prediction Log'!$G30, "Y", "N"))</f>
        <v/>
      </c>
      <c r="R30" s="22" t="str">
        <f>Table3[[#This Row],[Home Team Covered Market]]</f>
        <v/>
      </c>
      <c r="S30" s="22" t="str">
        <f>IF(ISBLANK(Games!W29), "",IF(AND('Prediction Log'!$Q30="Y", 'Prediction Log'!$R30="Y"), "Y", "N"))</f>
        <v/>
      </c>
      <c r="T30" s="23" t="str">
        <f>IF(ISBLANK(Games!W29),"",IF(Games!Y29='Prediction Log'!$H30, "Y", "N"))</f>
        <v/>
      </c>
      <c r="U30" s="23" t="str">
        <f>IF(ISBLANK(Games!W29), "", IF(Table3[[#This Row],[Home Team Covered Market]]=Games!P29, "Y", "N"))</f>
        <v/>
      </c>
      <c r="V30" s="24" t="str">
        <f>IF(ISBLANK(Games!W29), "",IF('Prediction Log'!$I30='Prediction Log'!$L30, "Y", "N"))</f>
        <v/>
      </c>
      <c r="W30" s="23" t="str">
        <f>IF(ISBLANK(Games!W29), "",IF('Prediction Log'!$H30&lt;&gt;'Prediction Log'!$L30, "N",IF(AND('Prediction Log'!$E30&gt;0, 'Prediction Log'!$M30&gt;'Prediction Log'!$E30, 'Prediction Log'!$H30='Prediction Log'!$C30), "Y", IF(AND('Prediction Log'!$E30&lt;0, 'Prediction Log'!$M30&lt;'Prediction Log'!$E30,'Prediction Log'!$H30='Prediction Log'!$B30 ), "Y", IF('Prediction Log'!$M30='Prediction Log'!$E30, "PUSH", "N")))))</f>
        <v/>
      </c>
      <c r="X30" s="23" t="str">
        <f>IF(ISBLANK(Games!W29), "",IF(AND('Prediction Log'!$T30="Y", 'Prediction Log'!$U30="Y"), "Y", "N"))</f>
        <v/>
      </c>
      <c r="Y30" s="22" t="str">
        <f>IF(ISBLANK(Games!W29), "",IF('Prediction Log'!$D30&gt;0, 'Prediction Log'!$M30-'Prediction Log'!$D30, IF('Prediction Log'!$D30&lt;0, -'Prediction Log'!$M30+'Prediction Log'!$D30, "NA")))</f>
        <v/>
      </c>
      <c r="Z30" s="22" t="str">
        <f>IF(ISBLANK(Games!W29), "",ABS('Prediction Log'!$Y30))</f>
        <v/>
      </c>
      <c r="AA30" s="23" t="str">
        <f>IF(ISBLANK(Games!W29), "",IF('Prediction Log'!$E30&gt;0, 'Prediction Log'!$M30-'Prediction Log'!$E30, IF('Prediction Log'!$E30&lt;0, -'Prediction Log'!$M30+'Prediction Log'!$E30, "NA")))</f>
        <v/>
      </c>
      <c r="AB30" s="23" t="str">
        <f>IF(ISBLANK(Games!X29), "",ABS('Prediction Log'!$AA30))</f>
        <v/>
      </c>
      <c r="AC30" s="12" t="str">
        <f>IF(OR(ISBLANK(Games!W29),ISBLANK('Prediction Log'!$L30)), "",IF(OR(AND('Prediction Log'!D30&lt;0, 'Prediction Log'!L30='Prediction Log'!B30), AND('Prediction Log'!D30&gt;0, 'Prediction Log'!C30='Prediction Log'!L30)),"Y", IF(ISBLANK(Games!$B$2), "","N")))</f>
        <v/>
      </c>
      <c r="AD30" s="75" t="str">
        <f>'Prediction Log'!$S30</f>
        <v/>
      </c>
    </row>
    <row r="31" spans="1:30" x14ac:dyDescent="0.45">
      <c r="A31" s="13">
        <f>IF(ISBLANK(Games!$B30), "",Games!A30)</f>
        <v>1</v>
      </c>
      <c r="B31" s="13" t="str">
        <f>IF(ISBLANK(Games!$B30), "",Games!B30)</f>
        <v>Northwestern</v>
      </c>
      <c r="C31" s="13" t="str">
        <f>IF(ISBLANK(Games!$B30), "",Games!C30)</f>
        <v>Miami (OH)</v>
      </c>
      <c r="D31" s="14" t="str">
        <f>IF(ISBLANK(Games!$D30), "",Games!D30)</f>
        <v/>
      </c>
      <c r="E31" s="14" t="str">
        <f>IF(ISBLANK(Games!$B30), "",Games!J30)</f>
        <v/>
      </c>
      <c r="F31" s="15">
        <f>IFERROR(IF(ISBLANK(Games!B30), "", IF(Games!N30=Games!B30, Games!O30, 1-Games!O30)), "")</f>
        <v>0.46939564352475105</v>
      </c>
      <c r="G31" s="16" t="str">
        <f>IF(ISBLANK(Games!B30), "", IF('Prediction Log'!$D31&lt;0, 'Prediction Log'!$B31, 'Prediction Log'!$C31))</f>
        <v>Miami (OH)</v>
      </c>
      <c r="H31" s="17" t="str">
        <f>IF(ISBLANK(Games!$B30), "",Games!K30)</f>
        <v>Miami (OH)</v>
      </c>
      <c r="I31" s="17" t="str">
        <f>IF('Prediction Log'!$F31&gt;0.5, 'Prediction Log'!$B31, IF('Prediction Log'!$F31&lt;0.5, 'Prediction Log'!$C31, "PICK"))</f>
        <v>Miami (OH)</v>
      </c>
      <c r="J31" s="18">
        <f>IF(ISBLANK(Games!B30), "",IF('Prediction Log'!$I31='Prediction Log'!$B31, 'Prediction Log'!$F31, 1-'Prediction Log'!$F31))</f>
        <v>0.53060435647524895</v>
      </c>
      <c r="K31" s="19" t="str">
        <f>IF(ISBLANK(Games!$B30), "",Games!Q30)</f>
        <v/>
      </c>
      <c r="L31" s="26" t="str">
        <f>IF(ISBLANK(Games!W30), "",Games!Y30)</f>
        <v/>
      </c>
      <c r="M31" s="9" t="str">
        <f>IF(ISBLANK(Games!W30), "",Games!X30-Games!W30)</f>
        <v/>
      </c>
      <c r="N31" s="20" t="str">
        <f>IF(ISBLANK(Games!W30), "", IF(AND(Games!Y30 = Games!B30, Games!D30&lt;0, Table3[[#This Row],[Actual Difference ]]&lt;Games!D30), "Y", IF(AND(Games!Y30=Games!C30, Games!D30&gt;0, Table3[[#This Row],[Actual Difference ]]&gt;0), "Y",IF(Games!Y30&lt;&gt;Table3[[#This Row],[Market Predicted Side]], "Y","N"))))</f>
        <v/>
      </c>
      <c r="O31" s="21" t="str">
        <f>IF(ISBLANK(Games!W30),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" s="21" t="str">
        <f>IF(ISBLANK(Games!W30),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" s="22" t="str">
        <f>IF(ISBLANK(Games!W30),"",IF('Prediction Log'!$L31='Prediction Log'!$G31, "Y", "N"))</f>
        <v/>
      </c>
      <c r="R31" s="22" t="str">
        <f>Table3[[#This Row],[Home Team Covered Market]]</f>
        <v/>
      </c>
      <c r="S31" s="22" t="str">
        <f>IF(ISBLANK(Games!W30), "",IF(AND('Prediction Log'!$Q31="Y", 'Prediction Log'!$R31="Y"), "Y", "N"))</f>
        <v/>
      </c>
      <c r="T31" s="23" t="str">
        <f>IF(ISBLANK(Games!W30),"",IF(Games!Y30='Prediction Log'!$H31, "Y", "N"))</f>
        <v/>
      </c>
      <c r="U31" s="23" t="str">
        <f>IF(ISBLANK(Games!W30), "", IF(Table3[[#This Row],[Home Team Covered Market]]=Games!P30, "Y", "N"))</f>
        <v/>
      </c>
      <c r="V31" s="24" t="str">
        <f>IF(ISBLANK(Games!W30), "",IF('Prediction Log'!$I31='Prediction Log'!$L31, "Y", "N"))</f>
        <v/>
      </c>
      <c r="W31" s="23" t="str">
        <f>IF(ISBLANK(Games!W30), "",IF('Prediction Log'!$H31&lt;&gt;'Prediction Log'!$L31, "N",IF(AND('Prediction Log'!$E31&gt;0, 'Prediction Log'!$M31&gt;'Prediction Log'!$E31, 'Prediction Log'!$H31='Prediction Log'!$C31), "Y", IF(AND('Prediction Log'!$E31&lt;0, 'Prediction Log'!$M31&lt;'Prediction Log'!$E31,'Prediction Log'!$H31='Prediction Log'!$B31 ), "Y", IF('Prediction Log'!$M31='Prediction Log'!$E31, "PUSH", "N")))))</f>
        <v/>
      </c>
      <c r="X31" s="23" t="str">
        <f>IF(ISBLANK(Games!W30), "",IF(AND('Prediction Log'!$T31="Y", 'Prediction Log'!$U31="Y"), "Y", "N"))</f>
        <v/>
      </c>
      <c r="Y31" s="22" t="str">
        <f>IF(ISBLANK(Games!W30), "",IF('Prediction Log'!$D31&gt;0, 'Prediction Log'!$M31-'Prediction Log'!$D31, IF('Prediction Log'!$D31&lt;0, -'Prediction Log'!$M31+'Prediction Log'!$D31, "NA")))</f>
        <v/>
      </c>
      <c r="Z31" s="22" t="str">
        <f>IF(ISBLANK(Games!W30), "",ABS('Prediction Log'!$Y31))</f>
        <v/>
      </c>
      <c r="AA31" s="23" t="str">
        <f>IF(ISBLANK(Games!W30), "",IF('Prediction Log'!$E31&gt;0, 'Prediction Log'!$M31-'Prediction Log'!$E31, IF('Prediction Log'!$E31&lt;0, -'Prediction Log'!$M31+'Prediction Log'!$E31, "NA")))</f>
        <v/>
      </c>
      <c r="AB31" s="23" t="str">
        <f>IF(ISBLANK(Games!X30), "",ABS('Prediction Log'!$AA31))</f>
        <v/>
      </c>
      <c r="AC31" s="12" t="str">
        <f>IF(OR(ISBLANK(Games!W30),ISBLANK('Prediction Log'!$L31)), "",IF(OR(AND('Prediction Log'!D31&lt;0, 'Prediction Log'!L31='Prediction Log'!B31), AND('Prediction Log'!D31&gt;0, 'Prediction Log'!C31='Prediction Log'!L31)),"Y", IF(ISBLANK(Games!$B$2), "","N")))</f>
        <v/>
      </c>
      <c r="AD31" s="75" t="str">
        <f>'Prediction Log'!$S31</f>
        <v/>
      </c>
    </row>
    <row r="32" spans="1:30" x14ac:dyDescent="0.45">
      <c r="A32" s="13">
        <f>IF(ISBLANK(Games!$B31), "",Games!A31)</f>
        <v>1</v>
      </c>
      <c r="B32" s="13" t="str">
        <f>IF(ISBLANK(Games!$B31), "",Games!B31)</f>
        <v>UT San Antonio</v>
      </c>
      <c r="C32" s="13" t="str">
        <f>IF(ISBLANK(Games!$B31), "",Games!C31)</f>
        <v>Kennesaw State</v>
      </c>
      <c r="D32" s="14" t="str">
        <f>IF(ISBLANK(Games!$D31), "",Games!D31)</f>
        <v/>
      </c>
      <c r="E32" s="14" t="str">
        <f>IF(ISBLANK(Games!$B31), "",Games!J31)</f>
        <v/>
      </c>
      <c r="F32" s="15">
        <f>IFERROR(IF(ISBLANK(Games!B31), "", IF(Games!N31=Games!B31, Games!O31, 1-Games!O31)), "")</f>
        <v>0.94859824845739149</v>
      </c>
      <c r="G32" s="16" t="str">
        <f>IF(ISBLANK(Games!B31), "", IF('Prediction Log'!$D32&lt;0, 'Prediction Log'!$B32, 'Prediction Log'!$C32))</f>
        <v>Kennesaw State</v>
      </c>
      <c r="H32" s="17" t="str">
        <f>IF(ISBLANK(Games!$B31), "",Games!K31)</f>
        <v>Kennesaw State</v>
      </c>
      <c r="I32" s="17" t="str">
        <f>IF('Prediction Log'!$F32&gt;0.5, 'Prediction Log'!$B32, IF('Prediction Log'!$F32&lt;0.5, 'Prediction Log'!$C32, "PICK"))</f>
        <v>UT San Antonio</v>
      </c>
      <c r="J32" s="18">
        <f>IF(ISBLANK(Games!B31), "",IF('Prediction Log'!$I32='Prediction Log'!$B32, 'Prediction Log'!$F32, 1-'Prediction Log'!$F32))</f>
        <v>0.94859824845739149</v>
      </c>
      <c r="K32" s="19" t="str">
        <f>IF(ISBLANK(Games!$B31), "",Games!Q31)</f>
        <v/>
      </c>
      <c r="L32" s="26" t="str">
        <f>IF(ISBLANK(Games!W31), "",Games!Y31)</f>
        <v/>
      </c>
      <c r="M32" s="9" t="str">
        <f>IF(ISBLANK(Games!W31), "",Games!X31-Games!W31)</f>
        <v/>
      </c>
      <c r="N32" s="20" t="str">
        <f>IF(ISBLANK(Games!W31), "", IF(AND(Games!Y31 = Games!B31, Games!D31&lt;0, Table3[[#This Row],[Actual Difference ]]&lt;Games!D31), "Y", IF(AND(Games!Y31=Games!C31, Games!D31&gt;0, Table3[[#This Row],[Actual Difference ]]&gt;0), "Y",IF(Games!Y31&lt;&gt;Table3[[#This Row],[Market Predicted Side]], "Y","N"))))</f>
        <v/>
      </c>
      <c r="O32" s="21" t="str">
        <f>IF(ISBLANK(Games!W31),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" s="21" t="str">
        <f>IF(ISBLANK(Games!W31),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" s="22" t="str">
        <f>IF(ISBLANK(Games!W31),"",IF('Prediction Log'!$L32='Prediction Log'!$G32, "Y", "N"))</f>
        <v/>
      </c>
      <c r="R32" s="22" t="str">
        <f>Table3[[#This Row],[Home Team Covered Market]]</f>
        <v/>
      </c>
      <c r="S32" s="22" t="str">
        <f>IF(ISBLANK(Games!W31), "",IF(AND('Prediction Log'!$Q32="Y", 'Prediction Log'!$R32="Y"), "Y", "N"))</f>
        <v/>
      </c>
      <c r="T32" s="23" t="str">
        <f>IF(ISBLANK(Games!W31),"",IF(Games!Y31='Prediction Log'!$H32, "Y", "N"))</f>
        <v/>
      </c>
      <c r="U32" s="23" t="str">
        <f>IF(ISBLANK(Games!W31), "", IF(Table3[[#This Row],[Home Team Covered Market]]=Games!P31, "Y", "N"))</f>
        <v/>
      </c>
      <c r="V32" s="24" t="str">
        <f>IF(ISBLANK(Games!W31), "",IF('Prediction Log'!$I32='Prediction Log'!$L32, "Y", "N"))</f>
        <v/>
      </c>
      <c r="W32" s="23" t="str">
        <f>IF(ISBLANK(Games!W31), "",IF('Prediction Log'!$H32&lt;&gt;'Prediction Log'!$L32, "N",IF(AND('Prediction Log'!$E32&gt;0, 'Prediction Log'!$M32&gt;'Prediction Log'!$E32, 'Prediction Log'!$H32='Prediction Log'!$C32), "Y", IF(AND('Prediction Log'!$E32&lt;0, 'Prediction Log'!$M32&lt;'Prediction Log'!$E32,'Prediction Log'!$H32='Prediction Log'!$B32 ), "Y", IF('Prediction Log'!$M32='Prediction Log'!$E32, "PUSH", "N")))))</f>
        <v/>
      </c>
      <c r="X32" s="23" t="str">
        <f>IF(ISBLANK(Games!W31), "",IF(AND('Prediction Log'!$T32="Y", 'Prediction Log'!$U32="Y"), "Y", "N"))</f>
        <v/>
      </c>
      <c r="Y32" s="22" t="str">
        <f>IF(ISBLANK(Games!W31), "",IF('Prediction Log'!$D32&gt;0, 'Prediction Log'!$M32-'Prediction Log'!$D32, IF('Prediction Log'!$D32&lt;0, -'Prediction Log'!$M32+'Prediction Log'!$D32, "NA")))</f>
        <v/>
      </c>
      <c r="Z32" s="22" t="str">
        <f>IF(ISBLANK(Games!W31), "",ABS('Prediction Log'!$Y32))</f>
        <v/>
      </c>
      <c r="AA32" s="23" t="str">
        <f>IF(ISBLANK(Games!W31), "",IF('Prediction Log'!$E32&gt;0, 'Prediction Log'!$M32-'Prediction Log'!$E32, IF('Prediction Log'!$E32&lt;0, -'Prediction Log'!$M32+'Prediction Log'!$E32, "NA")))</f>
        <v/>
      </c>
      <c r="AB32" s="23" t="str">
        <f>IF(ISBLANK(Games!X31), "",ABS('Prediction Log'!$AA32))</f>
        <v/>
      </c>
      <c r="AC32" s="12" t="str">
        <f>IF(OR(ISBLANK(Games!W31),ISBLANK('Prediction Log'!$L32)), "",IF(OR(AND('Prediction Log'!D32&lt;0, 'Prediction Log'!L32='Prediction Log'!B32), AND('Prediction Log'!D32&gt;0, 'Prediction Log'!C32='Prediction Log'!L32)),"Y", IF(ISBLANK(Games!$B$2), "","N")))</f>
        <v/>
      </c>
      <c r="AD32" s="75" t="str">
        <f>'Prediction Log'!$S32</f>
        <v/>
      </c>
    </row>
    <row r="33" spans="1:30" x14ac:dyDescent="0.45">
      <c r="A33" s="13">
        <f>IF(ISBLANK(Games!$B32), "",Games!A32)</f>
        <v>1</v>
      </c>
      <c r="B33" s="13" t="str">
        <f>IF(ISBLANK(Games!$B32), "",Games!B32)</f>
        <v>Syracuse</v>
      </c>
      <c r="C33" s="13" t="str">
        <f>IF(ISBLANK(Games!$B32), "",Games!C32)</f>
        <v>Ohio</v>
      </c>
      <c r="D33" s="14" t="str">
        <f>IF(ISBLANK(Games!$D32), "",Games!D32)</f>
        <v/>
      </c>
      <c r="E33" s="14" t="str">
        <f>IF(ISBLANK(Games!$B32), "",Games!J32)</f>
        <v/>
      </c>
      <c r="F33" s="15">
        <f>IFERROR(IF(ISBLANK(Games!B32), "", IF(Games!N32=Games!B32, Games!O32, 1-Games!O32)), "")</f>
        <v>0.45391955199925815</v>
      </c>
      <c r="G33" s="16" t="str">
        <f>IF(ISBLANK(Games!B32), "", IF('Prediction Log'!$D33&lt;0, 'Prediction Log'!$B33, 'Prediction Log'!$C33))</f>
        <v>Ohio</v>
      </c>
      <c r="H33" s="17" t="str">
        <f>IF(ISBLANK(Games!$B32), "",Games!K32)</f>
        <v>Ohio</v>
      </c>
      <c r="I33" s="17" t="str">
        <f>IF('Prediction Log'!$F33&gt;0.5, 'Prediction Log'!$B33, IF('Prediction Log'!$F33&lt;0.5, 'Prediction Log'!$C33, "PICK"))</f>
        <v>Ohio</v>
      </c>
      <c r="J33" s="18">
        <f>IF(ISBLANK(Games!B32), "",IF('Prediction Log'!$I33='Prediction Log'!$B33, 'Prediction Log'!$F33, 1-'Prediction Log'!$F33))</f>
        <v>0.54608044800074185</v>
      </c>
      <c r="K33" s="19" t="str">
        <f>IF(ISBLANK(Games!$B32), "",Games!Q32)</f>
        <v/>
      </c>
      <c r="L33" s="26" t="str">
        <f>IF(ISBLANK(Games!W32), "",Games!Y32)</f>
        <v/>
      </c>
      <c r="M33" s="9" t="str">
        <f>IF(ISBLANK(Games!W32), "",Games!X32-Games!W32)</f>
        <v/>
      </c>
      <c r="N33" s="20" t="str">
        <f>IF(ISBLANK(Games!W32), "", IF(AND(Games!Y32 = Games!B32, Games!D32&lt;0, Table3[[#This Row],[Actual Difference ]]&lt;Games!D32), "Y", IF(AND(Games!Y32=Games!C32, Games!D32&gt;0, Table3[[#This Row],[Actual Difference ]]&gt;0), "Y",IF(Games!Y32&lt;&gt;Table3[[#This Row],[Market Predicted Side]], "Y","N"))))</f>
        <v/>
      </c>
      <c r="O33" s="21" t="str">
        <f>IF(ISBLANK(Games!W32),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" s="21" t="str">
        <f>IF(ISBLANK(Games!W32),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" s="22" t="str">
        <f>IF(ISBLANK(Games!W32),"",IF('Prediction Log'!$L33='Prediction Log'!$G33, "Y", "N"))</f>
        <v/>
      </c>
      <c r="R33" s="22" t="str">
        <f>Table3[[#This Row],[Home Team Covered Market]]</f>
        <v/>
      </c>
      <c r="S33" s="22" t="str">
        <f>IF(ISBLANK(Games!W32), "",IF(AND('Prediction Log'!$Q33="Y", 'Prediction Log'!$R33="Y"), "Y", "N"))</f>
        <v/>
      </c>
      <c r="T33" s="23" t="str">
        <f>IF(ISBLANK(Games!W32),"",IF(Games!Y32='Prediction Log'!$H33, "Y", "N"))</f>
        <v/>
      </c>
      <c r="U33" s="23" t="str">
        <f>IF(ISBLANK(Games!W32), "", IF(Table3[[#This Row],[Home Team Covered Market]]=Games!P32, "Y", "N"))</f>
        <v/>
      </c>
      <c r="V33" s="24" t="str">
        <f>IF(ISBLANK(Games!W32), "",IF('Prediction Log'!$I33='Prediction Log'!$L33, "Y", "N"))</f>
        <v/>
      </c>
      <c r="W33" s="23" t="str">
        <f>IF(ISBLANK(Games!W32), "",IF('Prediction Log'!$H33&lt;&gt;'Prediction Log'!$L33, "N",IF(AND('Prediction Log'!$E33&gt;0, 'Prediction Log'!$M33&gt;'Prediction Log'!$E33, 'Prediction Log'!$H33='Prediction Log'!$C33), "Y", IF(AND('Prediction Log'!$E33&lt;0, 'Prediction Log'!$M33&lt;'Prediction Log'!$E33,'Prediction Log'!$H33='Prediction Log'!$B33 ), "Y", IF('Prediction Log'!$M33='Prediction Log'!$E33, "PUSH", "N")))))</f>
        <v/>
      </c>
      <c r="X33" s="23" t="str">
        <f>IF(ISBLANK(Games!W32), "",IF(AND('Prediction Log'!$T33="Y", 'Prediction Log'!$U33="Y"), "Y", "N"))</f>
        <v/>
      </c>
      <c r="Y33" s="22" t="str">
        <f>IF(ISBLANK(Games!W32), "",IF('Prediction Log'!$D33&gt;0, 'Prediction Log'!$M33-'Prediction Log'!$D33, IF('Prediction Log'!$D33&lt;0, -'Prediction Log'!$M33+'Prediction Log'!$D33, "NA")))</f>
        <v/>
      </c>
      <c r="Z33" s="22" t="str">
        <f>IF(ISBLANK(Games!W32), "",ABS('Prediction Log'!$Y33))</f>
        <v/>
      </c>
      <c r="AA33" s="23" t="str">
        <f>IF(ISBLANK(Games!W32), "",IF('Prediction Log'!$E33&gt;0, 'Prediction Log'!$M33-'Prediction Log'!$E33, IF('Prediction Log'!$E33&lt;0, -'Prediction Log'!$M33+'Prediction Log'!$E33, "NA")))</f>
        <v/>
      </c>
      <c r="AB33" s="23" t="str">
        <f>IF(ISBLANK(Games!X32), "",ABS('Prediction Log'!$AA33))</f>
        <v/>
      </c>
      <c r="AC33" s="12" t="str">
        <f>IF(OR(ISBLANK(Games!W32),ISBLANK('Prediction Log'!$L33)), "",IF(OR(AND('Prediction Log'!D33&lt;0, 'Prediction Log'!L33='Prediction Log'!B33), AND('Prediction Log'!D33&gt;0, 'Prediction Log'!C33='Prediction Log'!L33)),"Y", IF(ISBLANK(Games!$B$2), "","N")))</f>
        <v/>
      </c>
      <c r="AD33" s="75" t="str">
        <f>'Prediction Log'!$S33</f>
        <v/>
      </c>
    </row>
    <row r="34" spans="1:30" x14ac:dyDescent="0.45">
      <c r="A34" s="13">
        <f>IF(ISBLANK(Games!$B33), "",Games!A33)</f>
        <v>1</v>
      </c>
      <c r="B34" s="13" t="str">
        <f>IF(ISBLANK(Games!$B33), "",Games!B33)</f>
        <v>Texas</v>
      </c>
      <c r="C34" s="13" t="str">
        <f>IF(ISBLANK(Games!$B33), "",Games!C33)</f>
        <v>Colorado State</v>
      </c>
      <c r="D34" s="14" t="str">
        <f>IF(ISBLANK(Games!$D33), "",Games!D33)</f>
        <v/>
      </c>
      <c r="E34" s="14" t="str">
        <f>IF(ISBLANK(Games!$B33), "",Games!J33)</f>
        <v/>
      </c>
      <c r="F34" s="15">
        <f>IFERROR(IF(ISBLANK(Games!B33), "", IF(Games!N33=Games!B33, Games!O33, 1-Games!O33)), "")</f>
        <v>0.9651705416324482</v>
      </c>
      <c r="G34" s="16" t="str">
        <f>IF(ISBLANK(Games!B33), "", IF('Prediction Log'!$D34&lt;0, 'Prediction Log'!$B34, 'Prediction Log'!$C34))</f>
        <v>Colorado State</v>
      </c>
      <c r="H34" s="17" t="str">
        <f>IF(ISBLANK(Games!$B33), "",Games!K33)</f>
        <v>Colorado State</v>
      </c>
      <c r="I34" s="17" t="str">
        <f>IF('Prediction Log'!$F34&gt;0.5, 'Prediction Log'!$B34, IF('Prediction Log'!$F34&lt;0.5, 'Prediction Log'!$C34, "PICK"))</f>
        <v>Texas</v>
      </c>
      <c r="J34" s="18">
        <f>IF(ISBLANK(Games!B33), "",IF('Prediction Log'!$I34='Prediction Log'!$B34, 'Prediction Log'!$F34, 1-'Prediction Log'!$F34))</f>
        <v>0.9651705416324482</v>
      </c>
      <c r="K34" s="19" t="str">
        <f>IF(ISBLANK(Games!$B33), "",Games!Q33)</f>
        <v/>
      </c>
      <c r="L34" s="26" t="str">
        <f>IF(ISBLANK(Games!W33), "",Games!Y33)</f>
        <v/>
      </c>
      <c r="M34" s="9" t="str">
        <f>IF(ISBLANK(Games!W33), "",Games!X33-Games!W33)</f>
        <v/>
      </c>
      <c r="N34" s="20" t="str">
        <f>IF(ISBLANK(Games!W33), "", IF(AND(Games!Y33 = Games!B33, Games!D33&lt;0, Table3[[#This Row],[Actual Difference ]]&lt;Games!D33), "Y", IF(AND(Games!Y33=Games!C33, Games!D33&gt;0, Table3[[#This Row],[Actual Difference ]]&gt;0), "Y",IF(Games!Y33&lt;&gt;Table3[[#This Row],[Market Predicted Side]], "Y","N"))))</f>
        <v/>
      </c>
      <c r="O34" s="21" t="str">
        <f>IF(ISBLANK(Games!W33),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" s="21" t="str">
        <f>IF(ISBLANK(Games!W33),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" s="22" t="str">
        <f>IF(ISBLANK(Games!W33),"",IF('Prediction Log'!$L34='Prediction Log'!$G34, "Y", "N"))</f>
        <v/>
      </c>
      <c r="R34" s="22" t="str">
        <f>Table3[[#This Row],[Home Team Covered Market]]</f>
        <v/>
      </c>
      <c r="S34" s="22" t="str">
        <f>IF(ISBLANK(Games!W33), "",IF(AND('Prediction Log'!$Q34="Y", 'Prediction Log'!$R34="Y"), "Y", "N"))</f>
        <v/>
      </c>
      <c r="T34" s="23" t="str">
        <f>IF(ISBLANK(Games!W33),"",IF(Games!Y33='Prediction Log'!$H34, "Y", "N"))</f>
        <v/>
      </c>
      <c r="U34" s="23" t="str">
        <f>IF(ISBLANK(Games!W33), "", IF(Table3[[#This Row],[Home Team Covered Market]]=Games!P33, "Y", "N"))</f>
        <v/>
      </c>
      <c r="V34" s="24" t="str">
        <f>IF(ISBLANK(Games!W33), "",IF('Prediction Log'!$I34='Prediction Log'!$L34, "Y", "N"))</f>
        <v/>
      </c>
      <c r="W34" s="23" t="str">
        <f>IF(ISBLANK(Games!W33), "",IF('Prediction Log'!$H34&lt;&gt;'Prediction Log'!$L34, "N",IF(AND('Prediction Log'!$E34&gt;0, 'Prediction Log'!$M34&gt;'Prediction Log'!$E34, 'Prediction Log'!$H34='Prediction Log'!$C34), "Y", IF(AND('Prediction Log'!$E34&lt;0, 'Prediction Log'!$M34&lt;'Prediction Log'!$E34,'Prediction Log'!$H34='Prediction Log'!$B34 ), "Y", IF('Prediction Log'!$M34='Prediction Log'!$E34, "PUSH", "N")))))</f>
        <v/>
      </c>
      <c r="X34" s="23" t="str">
        <f>IF(ISBLANK(Games!W33), "",IF(AND('Prediction Log'!$T34="Y", 'Prediction Log'!$U34="Y"), "Y", "N"))</f>
        <v/>
      </c>
      <c r="Y34" s="22" t="str">
        <f>IF(ISBLANK(Games!W33), "",IF('Prediction Log'!$D34&gt;0, 'Prediction Log'!$M34-'Prediction Log'!$D34, IF('Prediction Log'!$D34&lt;0, -'Prediction Log'!$M34+'Prediction Log'!$D34, "NA")))</f>
        <v/>
      </c>
      <c r="Z34" s="22" t="str">
        <f>IF(ISBLANK(Games!W33), "",ABS('Prediction Log'!$Y34))</f>
        <v/>
      </c>
      <c r="AA34" s="23" t="str">
        <f>IF(ISBLANK(Games!W33), "",IF('Prediction Log'!$E34&gt;0, 'Prediction Log'!$M34-'Prediction Log'!$E34, IF('Prediction Log'!$E34&lt;0, -'Prediction Log'!$M34+'Prediction Log'!$E34, "NA")))</f>
        <v/>
      </c>
      <c r="AB34" s="23" t="str">
        <f>IF(ISBLANK(Games!X33), "",ABS('Prediction Log'!$AA34))</f>
        <v/>
      </c>
      <c r="AC34" s="12" t="str">
        <f>IF(OR(ISBLANK(Games!W33),ISBLANK('Prediction Log'!$L34)), "",IF(OR(AND('Prediction Log'!D34&lt;0, 'Prediction Log'!L34='Prediction Log'!B34), AND('Prediction Log'!D34&gt;0, 'Prediction Log'!C34='Prediction Log'!L34)),"Y", IF(ISBLANK(Games!$B$2), "","N")))</f>
        <v/>
      </c>
      <c r="AD34" s="75" t="str">
        <f>'Prediction Log'!$S34</f>
        <v/>
      </c>
    </row>
    <row r="35" spans="1:30" x14ac:dyDescent="0.45">
      <c r="A35" s="13">
        <f>IF(ISBLANK(Games!$B34), "",Games!A34)</f>
        <v>1</v>
      </c>
      <c r="B35" s="13" t="str">
        <f>IF(ISBLANK(Games!$B34), "",Games!B34)</f>
        <v>Florida</v>
      </c>
      <c r="C35" s="13" t="str">
        <f>IF(ISBLANK(Games!$B34), "",Games!C34)</f>
        <v>Miami</v>
      </c>
      <c r="D35" s="14" t="str">
        <f>IF(ISBLANK(Games!$D34), "",Games!D34)</f>
        <v/>
      </c>
      <c r="E35" s="14" t="str">
        <f>IF(ISBLANK(Games!$B34), "",Games!J34)</f>
        <v/>
      </c>
      <c r="F35" s="15">
        <f>IFERROR(IF(ISBLANK(Games!B34), "", IF(Games!N34=Games!B34, Games!O34, 1-Games!O34)), "")</f>
        <v>0.59466691018927809</v>
      </c>
      <c r="G35" s="16" t="str">
        <f>IF(ISBLANK(Games!B34), "", IF('Prediction Log'!$D35&lt;0, 'Prediction Log'!$B35, 'Prediction Log'!$C35))</f>
        <v>Miami</v>
      </c>
      <c r="H35" s="17" t="str">
        <f>IF(ISBLANK(Games!$B34), "",Games!K34)</f>
        <v>Miami</v>
      </c>
      <c r="I35" s="17" t="str">
        <f>IF('Prediction Log'!$F35&gt;0.5, 'Prediction Log'!$B35, IF('Prediction Log'!$F35&lt;0.5, 'Prediction Log'!$C35, "PICK"))</f>
        <v>Florida</v>
      </c>
      <c r="J35" s="18">
        <f>IF(ISBLANK(Games!B34), "",IF('Prediction Log'!$I35='Prediction Log'!$B35, 'Prediction Log'!$F35, 1-'Prediction Log'!$F35))</f>
        <v>0.59466691018927809</v>
      </c>
      <c r="K35" s="19" t="str">
        <f>IF(ISBLANK(Games!$B34), "",Games!Q34)</f>
        <v/>
      </c>
      <c r="L35" s="26" t="str">
        <f>IF(ISBLANK(Games!W34), "",Games!Y34)</f>
        <v/>
      </c>
      <c r="M35" s="9" t="str">
        <f>IF(ISBLANK(Games!W34), "",Games!X34-Games!W34)</f>
        <v/>
      </c>
      <c r="N35" s="20" t="str">
        <f>IF(ISBLANK(Games!W34), "", IF(AND(Games!Y34 = Games!B34, Games!D34&lt;0, Table3[[#This Row],[Actual Difference ]]&lt;Games!D34), "Y", IF(AND(Games!Y34=Games!C34, Games!D34&gt;0, Table3[[#This Row],[Actual Difference ]]&gt;0), "Y",IF(Games!Y34&lt;&gt;Table3[[#This Row],[Market Predicted Side]], "Y","N"))))</f>
        <v/>
      </c>
      <c r="O35" s="21" t="str">
        <f>IF(ISBLANK(Games!W34),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" s="21" t="str">
        <f>IF(ISBLANK(Games!W34),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" s="22" t="str">
        <f>IF(ISBLANK(Games!W34),"",IF('Prediction Log'!$L35='Prediction Log'!$G35, "Y", "N"))</f>
        <v/>
      </c>
      <c r="R35" s="22" t="str">
        <f>Table3[[#This Row],[Home Team Covered Market]]</f>
        <v/>
      </c>
      <c r="S35" s="22" t="str">
        <f>IF(ISBLANK(Games!W34), "",IF(AND('Prediction Log'!$Q35="Y", 'Prediction Log'!$R35="Y"), "Y", "N"))</f>
        <v/>
      </c>
      <c r="T35" s="23" t="str">
        <f>IF(ISBLANK(Games!W34),"",IF(Games!Y34='Prediction Log'!$H35, "Y", "N"))</f>
        <v/>
      </c>
      <c r="U35" s="23" t="str">
        <f>IF(ISBLANK(Games!W34), "", IF(Table3[[#This Row],[Home Team Covered Market]]=Games!P34, "Y", "N"))</f>
        <v/>
      </c>
      <c r="V35" s="24" t="str">
        <f>IF(ISBLANK(Games!W34), "",IF('Prediction Log'!$I35='Prediction Log'!$L35, "Y", "N"))</f>
        <v/>
      </c>
      <c r="W35" s="23" t="str">
        <f>IF(ISBLANK(Games!W34), "",IF('Prediction Log'!$H35&lt;&gt;'Prediction Log'!$L35, "N",IF(AND('Prediction Log'!$E35&gt;0, 'Prediction Log'!$M35&gt;'Prediction Log'!$E35, 'Prediction Log'!$H35='Prediction Log'!$C35), "Y", IF(AND('Prediction Log'!$E35&lt;0, 'Prediction Log'!$M35&lt;'Prediction Log'!$E35,'Prediction Log'!$H35='Prediction Log'!$B35 ), "Y", IF('Prediction Log'!$M35='Prediction Log'!$E35, "PUSH", "N")))))</f>
        <v/>
      </c>
      <c r="X35" s="23" t="str">
        <f>IF(ISBLANK(Games!W34), "",IF(AND('Prediction Log'!$T35="Y", 'Prediction Log'!$U35="Y"), "Y", "N"))</f>
        <v/>
      </c>
      <c r="Y35" s="22" t="str">
        <f>IF(ISBLANK(Games!W34), "",IF('Prediction Log'!$D35&gt;0, 'Prediction Log'!$M35-'Prediction Log'!$D35, IF('Prediction Log'!$D35&lt;0, -'Prediction Log'!$M35+'Prediction Log'!$D35, "NA")))</f>
        <v/>
      </c>
      <c r="Z35" s="22" t="str">
        <f>IF(ISBLANK(Games!W34), "",ABS('Prediction Log'!$Y35))</f>
        <v/>
      </c>
      <c r="AA35" s="23" t="str">
        <f>IF(ISBLANK(Games!W34), "",IF('Prediction Log'!$E35&gt;0, 'Prediction Log'!$M35-'Prediction Log'!$E35, IF('Prediction Log'!$E35&lt;0, -'Prediction Log'!$M35+'Prediction Log'!$E35, "NA")))</f>
        <v/>
      </c>
      <c r="AB35" s="23" t="str">
        <f>IF(ISBLANK(Games!X34), "",ABS('Prediction Log'!$AA35))</f>
        <v/>
      </c>
      <c r="AC35" s="12" t="str">
        <f>IF(OR(ISBLANK(Games!W34),ISBLANK('Prediction Log'!$L35)), "",IF(OR(AND('Prediction Log'!D35&lt;0, 'Prediction Log'!L35='Prediction Log'!B35), AND('Prediction Log'!D35&gt;0, 'Prediction Log'!C35='Prediction Log'!L35)),"Y", IF(ISBLANK(Games!$B$2), "","N")))</f>
        <v/>
      </c>
      <c r="AD35" s="75" t="str">
        <f>'Prediction Log'!$S35</f>
        <v/>
      </c>
    </row>
    <row r="36" spans="1:30" x14ac:dyDescent="0.45">
      <c r="A36" s="13">
        <f>IF(ISBLANK(Games!$B35), "",Games!A35)</f>
        <v>1</v>
      </c>
      <c r="B36" s="13" t="str">
        <f>IF(ISBLANK(Games!$B35), "",Games!B35)</f>
        <v>Indiana</v>
      </c>
      <c r="C36" s="13" t="str">
        <f>IF(ISBLANK(Games!$B35), "",Games!C35)</f>
        <v>Florida International</v>
      </c>
      <c r="D36" s="14" t="str">
        <f>IF(ISBLANK(Games!$D35), "",Games!D35)</f>
        <v/>
      </c>
      <c r="E36" s="14" t="str">
        <f>IF(ISBLANK(Games!$B35), "",Games!J35)</f>
        <v/>
      </c>
      <c r="F36" s="15">
        <f>IFERROR(IF(ISBLANK(Games!B35), "", IF(Games!N35=Games!B35, Games!O35, 1-Games!O35)), "")</f>
        <v>0.83752027199209444</v>
      </c>
      <c r="G36" s="16" t="str">
        <f>IF(ISBLANK(Games!B35), "", IF('Prediction Log'!$D36&lt;0, 'Prediction Log'!$B36, 'Prediction Log'!$C36))</f>
        <v>Florida International</v>
      </c>
      <c r="H36" s="17" t="str">
        <f>IF(ISBLANK(Games!$B35), "",Games!K35)</f>
        <v>Florida International</v>
      </c>
      <c r="I36" s="17" t="str">
        <f>IF('Prediction Log'!$F36&gt;0.5, 'Prediction Log'!$B36, IF('Prediction Log'!$F36&lt;0.5, 'Prediction Log'!$C36, "PICK"))</f>
        <v>Indiana</v>
      </c>
      <c r="J36" s="18">
        <f>IF(ISBLANK(Games!B35), "",IF('Prediction Log'!$I36='Prediction Log'!$B36, 'Prediction Log'!$F36, 1-'Prediction Log'!$F36))</f>
        <v>0.83752027199209444</v>
      </c>
      <c r="K36" s="19" t="str">
        <f>IF(ISBLANK(Games!$B35), "",Games!Q35)</f>
        <v/>
      </c>
      <c r="L36" s="26" t="str">
        <f>IF(ISBLANK(Games!W35), "",Games!Y35)</f>
        <v/>
      </c>
      <c r="M36" s="9" t="str">
        <f>IF(ISBLANK(Games!W35), "",Games!X35-Games!W35)</f>
        <v/>
      </c>
      <c r="N36" s="20" t="str">
        <f>IF(ISBLANK(Games!W35), "", IF(AND(Games!Y35 = Games!B35, Games!D35&lt;0, Table3[[#This Row],[Actual Difference ]]&lt;Games!D35), "Y", IF(AND(Games!Y35=Games!C35, Games!D35&gt;0, Table3[[#This Row],[Actual Difference ]]&gt;0), "Y",IF(Games!Y35&lt;&gt;Table3[[#This Row],[Market Predicted Side]], "Y","N"))))</f>
        <v/>
      </c>
      <c r="O36" s="21" t="str">
        <f>IF(ISBLANK(Games!W35),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" s="21" t="str">
        <f>IF(ISBLANK(Games!W35),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" s="22" t="str">
        <f>IF(ISBLANK(Games!W35),"",IF('Prediction Log'!$L36='Prediction Log'!$G36, "Y", "N"))</f>
        <v/>
      </c>
      <c r="R36" s="22" t="str">
        <f>Table3[[#This Row],[Home Team Covered Market]]</f>
        <v/>
      </c>
      <c r="S36" s="22" t="str">
        <f>IF(ISBLANK(Games!W35), "",IF(AND('Prediction Log'!$Q36="Y", 'Prediction Log'!$R36="Y"), "Y", "N"))</f>
        <v/>
      </c>
      <c r="T36" s="23" t="str">
        <f>IF(ISBLANK(Games!W35),"",IF(Games!Y35='Prediction Log'!$H36, "Y", "N"))</f>
        <v/>
      </c>
      <c r="U36" s="23" t="str">
        <f>IF(ISBLANK(Games!W35), "", IF(Table3[[#This Row],[Home Team Covered Market]]=Games!P35, "Y", "N"))</f>
        <v/>
      </c>
      <c r="V36" s="24" t="str">
        <f>IF(ISBLANK(Games!W35), "",IF('Prediction Log'!$I36='Prediction Log'!$L36, "Y", "N"))</f>
        <v/>
      </c>
      <c r="W36" s="23" t="str">
        <f>IF(ISBLANK(Games!W35), "",IF('Prediction Log'!$H36&lt;&gt;'Prediction Log'!$L36, "N",IF(AND('Prediction Log'!$E36&gt;0, 'Prediction Log'!$M36&gt;'Prediction Log'!$E36, 'Prediction Log'!$H36='Prediction Log'!$C36), "Y", IF(AND('Prediction Log'!$E36&lt;0, 'Prediction Log'!$M36&lt;'Prediction Log'!$E36,'Prediction Log'!$H36='Prediction Log'!$B36 ), "Y", IF('Prediction Log'!$M36='Prediction Log'!$E36, "PUSH", "N")))))</f>
        <v/>
      </c>
      <c r="X36" s="23" t="str">
        <f>IF(ISBLANK(Games!W35), "",IF(AND('Prediction Log'!$T36="Y", 'Prediction Log'!$U36="Y"), "Y", "N"))</f>
        <v/>
      </c>
      <c r="Y36" s="22" t="str">
        <f>IF(ISBLANK(Games!W35), "",IF('Prediction Log'!$D36&gt;0, 'Prediction Log'!$M36-'Prediction Log'!$D36, IF('Prediction Log'!$D36&lt;0, -'Prediction Log'!$M36+'Prediction Log'!$D36, "NA")))</f>
        <v/>
      </c>
      <c r="Z36" s="22" t="str">
        <f>IF(ISBLANK(Games!W35), "",ABS('Prediction Log'!$Y36))</f>
        <v/>
      </c>
      <c r="AA36" s="23" t="str">
        <f>IF(ISBLANK(Games!W35), "",IF('Prediction Log'!$E36&gt;0, 'Prediction Log'!$M36-'Prediction Log'!$E36, IF('Prediction Log'!$E36&lt;0, -'Prediction Log'!$M36+'Prediction Log'!$E36, "NA")))</f>
        <v/>
      </c>
      <c r="AB36" s="23" t="str">
        <f>IF(ISBLANK(Games!X35), "",ABS('Prediction Log'!$AA36))</f>
        <v/>
      </c>
      <c r="AC36" s="12" t="str">
        <f>IF(OR(ISBLANK(Games!W35),ISBLANK('Prediction Log'!$L36)), "",IF(OR(AND('Prediction Log'!D36&lt;0, 'Prediction Log'!L36='Prediction Log'!B36), AND('Prediction Log'!D36&gt;0, 'Prediction Log'!C36='Prediction Log'!L36)),"Y", IF(ISBLANK(Games!$B$2), "","N")))</f>
        <v/>
      </c>
      <c r="AD36" s="75" t="str">
        <f>'Prediction Log'!$S36</f>
        <v/>
      </c>
    </row>
    <row r="37" spans="1:30" x14ac:dyDescent="0.45">
      <c r="A37" s="13">
        <f>IF(ISBLANK(Games!$B36), "",Games!A36)</f>
        <v>1</v>
      </c>
      <c r="B37" s="13" t="str">
        <f>IF(ISBLANK(Games!$B36), "",Games!B36)</f>
        <v>Nebraska</v>
      </c>
      <c r="C37" s="13" t="str">
        <f>IF(ISBLANK(Games!$B36), "",Games!C36)</f>
        <v>UTEP</v>
      </c>
      <c r="D37" s="14" t="str">
        <f>IF(ISBLANK(Games!$D36), "",Games!D36)</f>
        <v/>
      </c>
      <c r="E37" s="14" t="str">
        <f>IF(ISBLANK(Games!$B36), "",Games!J36)</f>
        <v/>
      </c>
      <c r="F37" s="15">
        <f>IFERROR(IF(ISBLANK(Games!B36), "", IF(Games!N36=Games!B36, Games!O36, 1-Games!O36)), "")</f>
        <v>0.87172545954058944</v>
      </c>
      <c r="G37" s="16" t="str">
        <f>IF(ISBLANK(Games!B36), "", IF('Prediction Log'!$D37&lt;0, 'Prediction Log'!$B37, 'Prediction Log'!$C37))</f>
        <v>UTEP</v>
      </c>
      <c r="H37" s="17" t="str">
        <f>IF(ISBLANK(Games!$B36), "",Games!K36)</f>
        <v>UTEP</v>
      </c>
      <c r="I37" s="17" t="str">
        <f>IF('Prediction Log'!$F37&gt;0.5, 'Prediction Log'!$B37, IF('Prediction Log'!$F37&lt;0.5, 'Prediction Log'!$C37, "PICK"))</f>
        <v>Nebraska</v>
      </c>
      <c r="J37" s="18">
        <f>IF(ISBLANK(Games!B36), "",IF('Prediction Log'!$I37='Prediction Log'!$B37, 'Prediction Log'!$F37, 1-'Prediction Log'!$F37))</f>
        <v>0.87172545954058944</v>
      </c>
      <c r="K37" s="19" t="str">
        <f>IF(ISBLANK(Games!$B36), "",Games!Q36)</f>
        <v/>
      </c>
      <c r="L37" s="26" t="str">
        <f>IF(ISBLANK(Games!W36), "",Games!Y36)</f>
        <v/>
      </c>
      <c r="M37" s="9" t="str">
        <f>IF(ISBLANK(Games!W36), "",Games!X36-Games!W36)</f>
        <v/>
      </c>
      <c r="N37" s="20" t="str">
        <f>IF(ISBLANK(Games!W36), "", IF(AND(Games!Y36 = Games!B36, Games!D36&lt;0, Table3[[#This Row],[Actual Difference ]]&lt;Games!D36), "Y", IF(AND(Games!Y36=Games!C36, Games!D36&gt;0, Table3[[#This Row],[Actual Difference ]]&gt;0), "Y",IF(Games!Y36&lt;&gt;Table3[[#This Row],[Market Predicted Side]], "Y","N"))))</f>
        <v/>
      </c>
      <c r="O37" s="21" t="str">
        <f>IF(ISBLANK(Games!W36),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" s="21" t="str">
        <f>IF(ISBLANK(Games!W36),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" s="22" t="str">
        <f>IF(ISBLANK(Games!W36),"",IF('Prediction Log'!$L37='Prediction Log'!$G37, "Y", "N"))</f>
        <v/>
      </c>
      <c r="R37" s="22" t="str">
        <f>Table3[[#This Row],[Home Team Covered Market]]</f>
        <v/>
      </c>
      <c r="S37" s="22" t="str">
        <f>IF(ISBLANK(Games!W36), "",IF(AND('Prediction Log'!$Q37="Y", 'Prediction Log'!$R37="Y"), "Y", "N"))</f>
        <v/>
      </c>
      <c r="T37" s="23" t="str">
        <f>IF(ISBLANK(Games!W36),"",IF(Games!Y36='Prediction Log'!$H37, "Y", "N"))</f>
        <v/>
      </c>
      <c r="U37" s="23" t="str">
        <f>IF(ISBLANK(Games!W36), "", IF(Table3[[#This Row],[Home Team Covered Market]]=Games!P36, "Y", "N"))</f>
        <v/>
      </c>
      <c r="V37" s="24" t="str">
        <f>IF(ISBLANK(Games!W36), "",IF('Prediction Log'!$I37='Prediction Log'!$L37, "Y", "N"))</f>
        <v/>
      </c>
      <c r="W37" s="23" t="str">
        <f>IF(ISBLANK(Games!W36), "",IF('Prediction Log'!$H37&lt;&gt;'Prediction Log'!$L37, "N",IF(AND('Prediction Log'!$E37&gt;0, 'Prediction Log'!$M37&gt;'Prediction Log'!$E37, 'Prediction Log'!$H37='Prediction Log'!$C37), "Y", IF(AND('Prediction Log'!$E37&lt;0, 'Prediction Log'!$M37&lt;'Prediction Log'!$E37,'Prediction Log'!$H37='Prediction Log'!$B37 ), "Y", IF('Prediction Log'!$M37='Prediction Log'!$E37, "PUSH", "N")))))</f>
        <v/>
      </c>
      <c r="X37" s="23" t="str">
        <f>IF(ISBLANK(Games!W36), "",IF(AND('Prediction Log'!$T37="Y", 'Prediction Log'!$U37="Y"), "Y", "N"))</f>
        <v/>
      </c>
      <c r="Y37" s="22" t="str">
        <f>IF(ISBLANK(Games!W36), "",IF('Prediction Log'!$D37&gt;0, 'Prediction Log'!$M37-'Prediction Log'!$D37, IF('Prediction Log'!$D37&lt;0, -'Prediction Log'!$M37+'Prediction Log'!$D37, "NA")))</f>
        <v/>
      </c>
      <c r="Z37" s="22" t="str">
        <f>IF(ISBLANK(Games!W36), "",ABS('Prediction Log'!$Y37))</f>
        <v/>
      </c>
      <c r="AA37" s="23" t="str">
        <f>IF(ISBLANK(Games!W36), "",IF('Prediction Log'!$E37&gt;0, 'Prediction Log'!$M37-'Prediction Log'!$E37, IF('Prediction Log'!$E37&lt;0, -'Prediction Log'!$M37+'Prediction Log'!$E37, "NA")))</f>
        <v/>
      </c>
      <c r="AB37" s="23" t="str">
        <f>IF(ISBLANK(Games!X36), "",ABS('Prediction Log'!$AA37))</f>
        <v/>
      </c>
      <c r="AC37" s="12" t="str">
        <f>IF(OR(ISBLANK(Games!W36),ISBLANK('Prediction Log'!$L37)), "",IF(OR(AND('Prediction Log'!D37&lt;0, 'Prediction Log'!L37='Prediction Log'!B37), AND('Prediction Log'!D37&gt;0, 'Prediction Log'!C37='Prediction Log'!L37)),"Y", IF(ISBLANK(Games!$B$2), "","N")))</f>
        <v/>
      </c>
      <c r="AD37" s="75" t="str">
        <f>'Prediction Log'!$S37</f>
        <v/>
      </c>
    </row>
    <row r="38" spans="1:30" x14ac:dyDescent="0.45">
      <c r="A38" s="13">
        <f>IF(ISBLANK(Games!$B37), "",Games!A37)</f>
        <v>1</v>
      </c>
      <c r="B38" s="13" t="str">
        <f>IF(ISBLANK(Games!$B37), "",Games!B37)</f>
        <v>Ohio State</v>
      </c>
      <c r="C38" s="13" t="str">
        <f>IF(ISBLANK(Games!$B37), "",Games!C37)</f>
        <v>Akron</v>
      </c>
      <c r="D38" s="14" t="str">
        <f>IF(ISBLANK(Games!$D37), "",Games!D37)</f>
        <v/>
      </c>
      <c r="E38" s="14" t="str">
        <f>IF(ISBLANK(Games!$B37), "",Games!J37)</f>
        <v/>
      </c>
      <c r="F38" s="15">
        <f>IFERROR(IF(ISBLANK(Games!B37), "", IF(Games!N37=Games!B37, Games!O37, 1-Games!O37)), "")</f>
        <v>0.98805167882258937</v>
      </c>
      <c r="G38" s="16" t="str">
        <f>IF(ISBLANK(Games!B37), "", IF('Prediction Log'!$D38&lt;0, 'Prediction Log'!$B38, 'Prediction Log'!$C38))</f>
        <v>Akron</v>
      </c>
      <c r="H38" s="17" t="str">
        <f>IF(ISBLANK(Games!$B37), "",Games!K37)</f>
        <v>Akron</v>
      </c>
      <c r="I38" s="17" t="str">
        <f>IF('Prediction Log'!$F38&gt;0.5, 'Prediction Log'!$B38, IF('Prediction Log'!$F38&lt;0.5, 'Prediction Log'!$C38, "PICK"))</f>
        <v>Ohio State</v>
      </c>
      <c r="J38" s="18">
        <f>IF(ISBLANK(Games!B37), "",IF('Prediction Log'!$I38='Prediction Log'!$B38, 'Prediction Log'!$F38, 1-'Prediction Log'!$F38))</f>
        <v>0.98805167882258937</v>
      </c>
      <c r="K38" s="19" t="str">
        <f>IF(ISBLANK(Games!$B37), "",Games!Q37)</f>
        <v/>
      </c>
      <c r="L38" s="26" t="str">
        <f>IF(ISBLANK(Games!W37), "",Games!Y37)</f>
        <v/>
      </c>
      <c r="M38" s="9" t="str">
        <f>IF(ISBLANK(Games!W37), "",Games!X37-Games!W37)</f>
        <v/>
      </c>
      <c r="N38" s="20" t="str">
        <f>IF(ISBLANK(Games!W37), "", IF(AND(Games!Y37 = Games!B37, Games!D37&lt;0, Table3[[#This Row],[Actual Difference ]]&lt;Games!D37), "Y", IF(AND(Games!Y37=Games!C37, Games!D37&gt;0, Table3[[#This Row],[Actual Difference ]]&gt;0), "Y",IF(Games!Y37&lt;&gt;Table3[[#This Row],[Market Predicted Side]], "Y","N"))))</f>
        <v/>
      </c>
      <c r="O38" s="21" t="str">
        <f>IF(ISBLANK(Games!W37),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" s="21" t="str">
        <f>IF(ISBLANK(Games!W37),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" s="22" t="str">
        <f>IF(ISBLANK(Games!W37),"",IF('Prediction Log'!$L38='Prediction Log'!$G38, "Y", "N"))</f>
        <v/>
      </c>
      <c r="R38" s="22" t="str">
        <f>Table3[[#This Row],[Home Team Covered Market]]</f>
        <v/>
      </c>
      <c r="S38" s="22" t="str">
        <f>IF(ISBLANK(Games!W37), "",IF(AND('Prediction Log'!$Q38="Y", 'Prediction Log'!$R38="Y"), "Y", "N"))</f>
        <v/>
      </c>
      <c r="T38" s="23" t="str">
        <f>IF(ISBLANK(Games!W37),"",IF(Games!Y37='Prediction Log'!$H38, "Y", "N"))</f>
        <v/>
      </c>
      <c r="U38" s="23" t="str">
        <f>IF(ISBLANK(Games!W37), "", IF(Table3[[#This Row],[Home Team Covered Market]]=Games!P37, "Y", "N"))</f>
        <v/>
      </c>
      <c r="V38" s="24" t="str">
        <f>IF(ISBLANK(Games!W37), "",IF('Prediction Log'!$I38='Prediction Log'!$L38, "Y", "N"))</f>
        <v/>
      </c>
      <c r="W38" s="23" t="str">
        <f>IF(ISBLANK(Games!W37), "",IF('Prediction Log'!$H38&lt;&gt;'Prediction Log'!$L38, "N",IF(AND('Prediction Log'!$E38&gt;0, 'Prediction Log'!$M38&gt;'Prediction Log'!$E38, 'Prediction Log'!$H38='Prediction Log'!$C38), "Y", IF(AND('Prediction Log'!$E38&lt;0, 'Prediction Log'!$M38&lt;'Prediction Log'!$E38,'Prediction Log'!$H38='Prediction Log'!$B38 ), "Y", IF('Prediction Log'!$M38='Prediction Log'!$E38, "PUSH", "N")))))</f>
        <v/>
      </c>
      <c r="X38" s="23" t="str">
        <f>IF(ISBLANK(Games!W37), "",IF(AND('Prediction Log'!$T38="Y", 'Prediction Log'!$U38="Y"), "Y", "N"))</f>
        <v/>
      </c>
      <c r="Y38" s="22" t="str">
        <f>IF(ISBLANK(Games!W37), "",IF('Prediction Log'!$D38&gt;0, 'Prediction Log'!$M38-'Prediction Log'!$D38, IF('Prediction Log'!$D38&lt;0, -'Prediction Log'!$M38+'Prediction Log'!$D38, "NA")))</f>
        <v/>
      </c>
      <c r="Z38" s="22" t="str">
        <f>IF(ISBLANK(Games!W37), "",ABS('Prediction Log'!$Y38))</f>
        <v/>
      </c>
      <c r="AA38" s="23" t="str">
        <f>IF(ISBLANK(Games!W37), "",IF('Prediction Log'!$E38&gt;0, 'Prediction Log'!$M38-'Prediction Log'!$E38, IF('Prediction Log'!$E38&lt;0, -'Prediction Log'!$M38+'Prediction Log'!$E38, "NA")))</f>
        <v/>
      </c>
      <c r="AB38" s="23" t="str">
        <f>IF(ISBLANK(Games!X37), "",ABS('Prediction Log'!$AA38))</f>
        <v/>
      </c>
      <c r="AC38" s="12" t="str">
        <f>IF(OR(ISBLANK(Games!W37),ISBLANK('Prediction Log'!$L38)), "",IF(OR(AND('Prediction Log'!D38&lt;0, 'Prediction Log'!L38='Prediction Log'!B38), AND('Prediction Log'!D38&gt;0, 'Prediction Log'!C38='Prediction Log'!L38)),"Y", IF(ISBLANK(Games!$B$2), "","N")))</f>
        <v/>
      </c>
      <c r="AD38" s="75" t="str">
        <f>'Prediction Log'!$S38</f>
        <v/>
      </c>
    </row>
    <row r="39" spans="1:30" x14ac:dyDescent="0.45">
      <c r="A39" s="13">
        <f>IF(ISBLANK(Games!$B38), "",Games!A38)</f>
        <v>1</v>
      </c>
      <c r="B39" s="13" t="str">
        <f>IF(ISBLANK(Games!$B38), "",Games!B38)</f>
        <v>UMass</v>
      </c>
      <c r="C39" s="13" t="str">
        <f>IF(ISBLANK(Games!$B38), "",Games!C38)</f>
        <v>Eastern Michigan</v>
      </c>
      <c r="D39" s="14" t="str">
        <f>IF(ISBLANK(Games!$D38), "",Games!D38)</f>
        <v/>
      </c>
      <c r="E39" s="14" t="str">
        <f>IF(ISBLANK(Games!$B38), "",Games!J38)</f>
        <v/>
      </c>
      <c r="F39" s="15">
        <f>IFERROR(IF(ISBLANK(Games!B38), "", IF(Games!N38=Games!B38, Games!O38, 1-Games!O38)), "")</f>
        <v>0.43584641201037899</v>
      </c>
      <c r="G39" s="16" t="str">
        <f>IF(ISBLANK(Games!B38), "", IF('Prediction Log'!$D39&lt;0, 'Prediction Log'!$B39, 'Prediction Log'!$C39))</f>
        <v>Eastern Michigan</v>
      </c>
      <c r="H39" s="17" t="str">
        <f>IF(ISBLANK(Games!$B38), "",Games!K38)</f>
        <v>Eastern Michigan</v>
      </c>
      <c r="I39" s="17" t="str">
        <f>IF('Prediction Log'!$F39&gt;0.5, 'Prediction Log'!$B39, IF('Prediction Log'!$F39&lt;0.5, 'Prediction Log'!$C39, "PICK"))</f>
        <v>Eastern Michigan</v>
      </c>
      <c r="J39" s="18">
        <f>IF(ISBLANK(Games!B38), "",IF('Prediction Log'!$I39='Prediction Log'!$B39, 'Prediction Log'!$F39, 1-'Prediction Log'!$F39))</f>
        <v>0.56415358798962101</v>
      </c>
      <c r="K39" s="19" t="str">
        <f>IF(ISBLANK(Games!$B38), "",Games!Q38)</f>
        <v/>
      </c>
      <c r="L39" s="26" t="str">
        <f>IF(ISBLANK(Games!W38), "",Games!Y38)</f>
        <v/>
      </c>
      <c r="M39" s="9" t="str">
        <f>IF(ISBLANK(Games!W38), "",Games!X38-Games!W38)</f>
        <v/>
      </c>
      <c r="N39" s="20" t="str">
        <f>IF(ISBLANK(Games!W38), "", IF(AND(Games!Y38 = Games!B38, Games!D38&lt;0, Table3[[#This Row],[Actual Difference ]]&lt;Games!D38), "Y", IF(AND(Games!Y38=Games!C38, Games!D38&gt;0, Table3[[#This Row],[Actual Difference ]]&gt;0), "Y",IF(Games!Y38&lt;&gt;Table3[[#This Row],[Market Predicted Side]], "Y","N"))))</f>
        <v/>
      </c>
      <c r="O39" s="21" t="str">
        <f>IF(ISBLANK(Games!W38),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" s="21" t="str">
        <f>IF(ISBLANK(Games!W38),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" s="22" t="str">
        <f>IF(ISBLANK(Games!W38),"",IF('Prediction Log'!$L39='Prediction Log'!$G39, "Y", "N"))</f>
        <v/>
      </c>
      <c r="R39" s="22" t="str">
        <f>Table3[[#This Row],[Home Team Covered Market]]</f>
        <v/>
      </c>
      <c r="S39" s="22" t="str">
        <f>IF(ISBLANK(Games!W38), "",IF(AND('Prediction Log'!$Q39="Y", 'Prediction Log'!$R39="Y"), "Y", "N"))</f>
        <v/>
      </c>
      <c r="T39" s="23" t="str">
        <f>IF(ISBLANK(Games!W38),"",IF(Games!Y38='Prediction Log'!$H39, "Y", "N"))</f>
        <v/>
      </c>
      <c r="U39" s="23" t="str">
        <f>IF(ISBLANK(Games!W38), "", IF(Table3[[#This Row],[Home Team Covered Market]]=Games!P38, "Y", "N"))</f>
        <v/>
      </c>
      <c r="V39" s="24" t="str">
        <f>IF(ISBLANK(Games!W38), "",IF('Prediction Log'!$I39='Prediction Log'!$L39, "Y", "N"))</f>
        <v/>
      </c>
      <c r="W39" s="23" t="str">
        <f>IF(ISBLANK(Games!W38), "",IF('Prediction Log'!$H39&lt;&gt;'Prediction Log'!$L39, "N",IF(AND('Prediction Log'!$E39&gt;0, 'Prediction Log'!$M39&gt;'Prediction Log'!$E39, 'Prediction Log'!$H39='Prediction Log'!$C39), "Y", IF(AND('Prediction Log'!$E39&lt;0, 'Prediction Log'!$M39&lt;'Prediction Log'!$E39,'Prediction Log'!$H39='Prediction Log'!$B39 ), "Y", IF('Prediction Log'!$M39='Prediction Log'!$E39, "PUSH", "N")))))</f>
        <v/>
      </c>
      <c r="X39" s="23" t="str">
        <f>IF(ISBLANK(Games!W38), "",IF(AND('Prediction Log'!$T39="Y", 'Prediction Log'!$U39="Y"), "Y", "N"))</f>
        <v/>
      </c>
      <c r="Y39" s="22" t="str">
        <f>IF(ISBLANK(Games!W38), "",IF('Prediction Log'!$D39&gt;0, 'Prediction Log'!$M39-'Prediction Log'!$D39, IF('Prediction Log'!$D39&lt;0, -'Prediction Log'!$M39+'Prediction Log'!$D39, "NA")))</f>
        <v/>
      </c>
      <c r="Z39" s="22" t="str">
        <f>IF(ISBLANK(Games!W38), "",ABS('Prediction Log'!$Y39))</f>
        <v/>
      </c>
      <c r="AA39" s="23" t="str">
        <f>IF(ISBLANK(Games!W38), "",IF('Prediction Log'!$E39&gt;0, 'Prediction Log'!$M39-'Prediction Log'!$E39, IF('Prediction Log'!$E39&lt;0, -'Prediction Log'!$M39+'Prediction Log'!$E39, "NA")))</f>
        <v/>
      </c>
      <c r="AB39" s="23" t="str">
        <f>IF(ISBLANK(Games!X38), "",ABS('Prediction Log'!$AA39))</f>
        <v/>
      </c>
      <c r="AC39" s="12" t="str">
        <f>IF(OR(ISBLANK(Games!W38),ISBLANK('Prediction Log'!$L39)), "",IF(OR(AND('Prediction Log'!D39&lt;0, 'Prediction Log'!L39='Prediction Log'!B39), AND('Prediction Log'!D39&gt;0, 'Prediction Log'!C39='Prediction Log'!L39)),"Y", IF(ISBLANK(Games!$B$2), "","N")))</f>
        <v/>
      </c>
      <c r="AD39" s="75" t="str">
        <f>'Prediction Log'!$S39</f>
        <v/>
      </c>
    </row>
    <row r="40" spans="1:30" x14ac:dyDescent="0.45">
      <c r="A40" s="13">
        <f>IF(ISBLANK(Games!$B39), "",Games!A39)</f>
        <v>1</v>
      </c>
      <c r="B40" s="13" t="str">
        <f>IF(ISBLANK(Games!$B39), "",Games!B39)</f>
        <v>Appalachian State</v>
      </c>
      <c r="C40" s="13" t="str">
        <f>IF(ISBLANK(Games!$B39), "",Games!C39)</f>
        <v>East Tennessee State</v>
      </c>
      <c r="D40" s="14" t="str">
        <f>IF(ISBLANK(Games!$D39), "",Games!D39)</f>
        <v/>
      </c>
      <c r="E40" s="14" t="str">
        <f>IF(ISBLANK(Games!$B39), "",Games!J39)</f>
        <v/>
      </c>
      <c r="F40" s="15" t="str">
        <f>IFERROR(IF(ISBLANK(Games!B39), "", IF(Games!N39=Games!B39, Games!O39, 1-Games!O39)), "")</f>
        <v/>
      </c>
      <c r="G40" s="16" t="str">
        <f>IF(ISBLANK(Games!B39), "", IF('Prediction Log'!$D40&lt;0, 'Prediction Log'!$B40, 'Prediction Log'!$C40))</f>
        <v>East Tennessee State</v>
      </c>
      <c r="H40" s="17" t="str">
        <f>IF(ISBLANK(Games!$B39), "",Games!K39)</f>
        <v/>
      </c>
      <c r="I40" s="17" t="str">
        <f>IF('Prediction Log'!$F40&gt;0.5, 'Prediction Log'!$B40, IF('Prediction Log'!$F40&lt;0.5, 'Prediction Log'!$C40, "PICK"))</f>
        <v>Appalachian State</v>
      </c>
      <c r="J40" s="18" t="str">
        <f>IF(ISBLANK(Games!B39), "",IF('Prediction Log'!$I40='Prediction Log'!$B40, 'Prediction Log'!$F40, 1-'Prediction Log'!$F40))</f>
        <v/>
      </c>
      <c r="K40" s="19" t="str">
        <f>IF(ISBLANK(Games!$B39), "",Games!Q39)</f>
        <v/>
      </c>
      <c r="L40" s="26" t="str">
        <f>IF(ISBLANK(Games!W39), "",Games!Y39)</f>
        <v/>
      </c>
      <c r="M40" s="9" t="str">
        <f>IF(ISBLANK(Games!W39), "",Games!X39-Games!W39)</f>
        <v/>
      </c>
      <c r="N40" s="20" t="str">
        <f>IF(ISBLANK(Games!W39), "", IF(AND(Games!Y39 = Games!B39, Games!D39&lt;0, Table3[[#This Row],[Actual Difference ]]&lt;Games!D39), "Y", IF(AND(Games!Y39=Games!C39, Games!D39&gt;0, Table3[[#This Row],[Actual Difference ]]&gt;0), "Y",IF(Games!Y39&lt;&gt;Table3[[#This Row],[Market Predicted Side]], "Y","N"))))</f>
        <v/>
      </c>
      <c r="O40" s="21" t="str">
        <f>IF(ISBLANK(Games!W39),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" s="21" t="str">
        <f>IF(ISBLANK(Games!W39),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" s="22" t="str">
        <f>IF(ISBLANK(Games!W39),"",IF('Prediction Log'!$L40='Prediction Log'!$G40, "Y", "N"))</f>
        <v/>
      </c>
      <c r="R40" s="22" t="str">
        <f>Table3[[#This Row],[Home Team Covered Market]]</f>
        <v/>
      </c>
      <c r="S40" s="22" t="str">
        <f>IF(ISBLANK(Games!W39), "",IF(AND('Prediction Log'!$Q40="Y", 'Prediction Log'!$R40="Y"), "Y", "N"))</f>
        <v/>
      </c>
      <c r="T40" s="23" t="str">
        <f>IF(ISBLANK(Games!W39),"",IF(Games!Y39='Prediction Log'!$H40, "Y", "N"))</f>
        <v/>
      </c>
      <c r="U40" s="23" t="str">
        <f>IF(ISBLANK(Games!W39), "", IF(Table3[[#This Row],[Home Team Covered Market]]=Games!P39, "Y", "N"))</f>
        <v/>
      </c>
      <c r="V40" s="24" t="str">
        <f>IF(ISBLANK(Games!W39), "",IF('Prediction Log'!$I40='Prediction Log'!$L40, "Y", "N"))</f>
        <v/>
      </c>
      <c r="W40" s="23" t="str">
        <f>IF(ISBLANK(Games!W39), "",IF('Prediction Log'!$H40&lt;&gt;'Prediction Log'!$L40, "N",IF(AND('Prediction Log'!$E40&gt;0, 'Prediction Log'!$M40&gt;'Prediction Log'!$E40, 'Prediction Log'!$H40='Prediction Log'!$C40), "Y", IF(AND('Prediction Log'!$E40&lt;0, 'Prediction Log'!$M40&lt;'Prediction Log'!$E40,'Prediction Log'!$H40='Prediction Log'!$B40 ), "Y", IF('Prediction Log'!$M40='Prediction Log'!$E40, "PUSH", "N")))))</f>
        <v/>
      </c>
      <c r="X40" s="23" t="str">
        <f>IF(ISBLANK(Games!W39), "",IF(AND('Prediction Log'!$T40="Y", 'Prediction Log'!$U40="Y"), "Y", "N"))</f>
        <v/>
      </c>
      <c r="Y40" s="22" t="str">
        <f>IF(ISBLANK(Games!W39), "",IF('Prediction Log'!$D40&gt;0, 'Prediction Log'!$M40-'Prediction Log'!$D40, IF('Prediction Log'!$D40&lt;0, -'Prediction Log'!$M40+'Prediction Log'!$D40, "NA")))</f>
        <v/>
      </c>
      <c r="Z40" s="22" t="str">
        <f>IF(ISBLANK(Games!W39), "",ABS('Prediction Log'!$Y40))</f>
        <v/>
      </c>
      <c r="AA40" s="23" t="str">
        <f>IF(ISBLANK(Games!W39), "",IF('Prediction Log'!$E40&gt;0, 'Prediction Log'!$M40-'Prediction Log'!$E40, IF('Prediction Log'!$E40&lt;0, -'Prediction Log'!$M40+'Prediction Log'!$E40, "NA")))</f>
        <v/>
      </c>
      <c r="AB40" s="23" t="str">
        <f>IF(ISBLANK(Games!X39), "",ABS('Prediction Log'!$AA40))</f>
        <v/>
      </c>
      <c r="AC40" s="12" t="str">
        <f>IF(OR(ISBLANK(Games!W39),ISBLANK('Prediction Log'!$L40)), "",IF(OR(AND('Prediction Log'!D40&lt;0, 'Prediction Log'!L40='Prediction Log'!B40), AND('Prediction Log'!D40&gt;0, 'Prediction Log'!C40='Prediction Log'!L40)),"Y", IF(ISBLANK(Games!$B$2), "","N")))</f>
        <v/>
      </c>
      <c r="AD40" s="75" t="str">
        <f>'Prediction Log'!$S40</f>
        <v/>
      </c>
    </row>
    <row r="41" spans="1:30" x14ac:dyDescent="0.45">
      <c r="A41" s="13">
        <f>IF(ISBLANK(Games!$B40), "",Games!A40)</f>
        <v>1</v>
      </c>
      <c r="B41" s="13" t="str">
        <f>IF(ISBLANK(Games!$B40), "",Games!B40)</f>
        <v>Iowa State</v>
      </c>
      <c r="C41" s="13" t="str">
        <f>IF(ISBLANK(Games!$B40), "",Games!C40)</f>
        <v>North Dakota</v>
      </c>
      <c r="D41" s="14" t="str">
        <f>IF(ISBLANK(Games!$D40), "",Games!D40)</f>
        <v/>
      </c>
      <c r="E41" s="14" t="str">
        <f>IF(ISBLANK(Games!$B40), "",Games!J40)</f>
        <v/>
      </c>
      <c r="F41" s="15" t="str">
        <f>IFERROR(IF(ISBLANK(Games!B40), "", IF(Games!N40=Games!B40, Games!O40, 1-Games!O40)), "")</f>
        <v/>
      </c>
      <c r="G41" s="16" t="str">
        <f>IF(ISBLANK(Games!B40), "", IF('Prediction Log'!$D41&lt;0, 'Prediction Log'!$B41, 'Prediction Log'!$C41))</f>
        <v>North Dakota</v>
      </c>
      <c r="H41" s="17" t="str">
        <f>IF(ISBLANK(Games!$B40), "",Games!K40)</f>
        <v/>
      </c>
      <c r="I41" s="17" t="str">
        <f>IF('Prediction Log'!$F41&gt;0.5, 'Prediction Log'!$B41, IF('Prediction Log'!$F41&lt;0.5, 'Prediction Log'!$C41, "PICK"))</f>
        <v>Iowa State</v>
      </c>
      <c r="J41" s="18" t="str">
        <f>IF(ISBLANK(Games!B40), "",IF('Prediction Log'!$I41='Prediction Log'!$B41, 'Prediction Log'!$F41, 1-'Prediction Log'!$F41))</f>
        <v/>
      </c>
      <c r="K41" s="19" t="str">
        <f>IF(ISBLANK(Games!$B40), "",Games!Q40)</f>
        <v/>
      </c>
      <c r="L41" s="26" t="str">
        <f>IF(ISBLANK(Games!W40), "",Games!Y40)</f>
        <v/>
      </c>
      <c r="M41" s="9" t="str">
        <f>IF(ISBLANK(Games!W40), "",Games!X40-Games!W40)</f>
        <v/>
      </c>
      <c r="N41" s="20" t="str">
        <f>IF(ISBLANK(Games!W40), "", IF(AND(Games!Y40 = Games!B40, Games!D40&lt;0, Table3[[#This Row],[Actual Difference ]]&lt;Games!D40), "Y", IF(AND(Games!Y40=Games!C40, Games!D40&gt;0, Table3[[#This Row],[Actual Difference ]]&gt;0), "Y",IF(Games!Y40&lt;&gt;Table3[[#This Row],[Market Predicted Side]], "Y","N"))))</f>
        <v/>
      </c>
      <c r="O41" s="21" t="str">
        <f>IF(ISBLANK(Games!W40),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" s="21" t="str">
        <f>IF(ISBLANK(Games!W40),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" s="22" t="str">
        <f>IF(ISBLANK(Games!W40),"",IF('Prediction Log'!$L41='Prediction Log'!$G41, "Y", "N"))</f>
        <v/>
      </c>
      <c r="R41" s="22" t="str">
        <f>Table3[[#This Row],[Home Team Covered Market]]</f>
        <v/>
      </c>
      <c r="S41" s="22" t="str">
        <f>IF(ISBLANK(Games!W40), "",IF(AND('Prediction Log'!$Q41="Y", 'Prediction Log'!$R41="Y"), "Y", "N"))</f>
        <v/>
      </c>
      <c r="T41" s="23" t="str">
        <f>IF(ISBLANK(Games!W40),"",IF(Games!Y40='Prediction Log'!$H41, "Y", "N"))</f>
        <v/>
      </c>
      <c r="U41" s="23" t="str">
        <f>IF(ISBLANK(Games!W40), "", IF(Table3[[#This Row],[Home Team Covered Market]]=Games!P40, "Y", "N"))</f>
        <v/>
      </c>
      <c r="V41" s="24" t="str">
        <f>IF(ISBLANK(Games!W40), "",IF('Prediction Log'!$I41='Prediction Log'!$L41, "Y", "N"))</f>
        <v/>
      </c>
      <c r="W41" s="23" t="str">
        <f>IF(ISBLANK(Games!W40), "",IF('Prediction Log'!$H41&lt;&gt;'Prediction Log'!$L41, "N",IF(AND('Prediction Log'!$E41&gt;0, 'Prediction Log'!$M41&gt;'Prediction Log'!$E41, 'Prediction Log'!$H41='Prediction Log'!$C41), "Y", IF(AND('Prediction Log'!$E41&lt;0, 'Prediction Log'!$M41&lt;'Prediction Log'!$E41,'Prediction Log'!$H41='Prediction Log'!$B41 ), "Y", IF('Prediction Log'!$M41='Prediction Log'!$E41, "PUSH", "N")))))</f>
        <v/>
      </c>
      <c r="X41" s="23" t="str">
        <f>IF(ISBLANK(Games!W40), "",IF(AND('Prediction Log'!$T41="Y", 'Prediction Log'!$U41="Y"), "Y", "N"))</f>
        <v/>
      </c>
      <c r="Y41" s="22" t="str">
        <f>IF(ISBLANK(Games!W40), "",IF('Prediction Log'!$D41&gt;0, 'Prediction Log'!$M41-'Prediction Log'!$D41, IF('Prediction Log'!$D41&lt;0, -'Prediction Log'!$M41+'Prediction Log'!$D41, "NA")))</f>
        <v/>
      </c>
      <c r="Z41" s="22" t="str">
        <f>IF(ISBLANK(Games!W40), "",ABS('Prediction Log'!$Y41))</f>
        <v/>
      </c>
      <c r="AA41" s="23" t="str">
        <f>IF(ISBLANK(Games!W40), "",IF('Prediction Log'!$E41&gt;0, 'Prediction Log'!$M41-'Prediction Log'!$E41, IF('Prediction Log'!$E41&lt;0, -'Prediction Log'!$M41+'Prediction Log'!$E41, "NA")))</f>
        <v/>
      </c>
      <c r="AB41" s="23" t="str">
        <f>IF(ISBLANK(Games!X40), "",ABS('Prediction Log'!$AA41))</f>
        <v/>
      </c>
      <c r="AC41" s="12" t="str">
        <f>IF(OR(ISBLANK(Games!W40),ISBLANK('Prediction Log'!$L41)), "",IF(OR(AND('Prediction Log'!D41&lt;0, 'Prediction Log'!L41='Prediction Log'!B41), AND('Prediction Log'!D41&gt;0, 'Prediction Log'!C41='Prediction Log'!L41)),"Y", IF(ISBLANK(Games!$B$2), "","N")))</f>
        <v/>
      </c>
      <c r="AD41" s="75" t="str">
        <f>'Prediction Log'!$S41</f>
        <v/>
      </c>
    </row>
    <row r="42" spans="1:30" x14ac:dyDescent="0.45">
      <c r="A42" s="13">
        <f>IF(ISBLANK(Games!$B41), "",Games!A41)</f>
        <v>1</v>
      </c>
      <c r="B42" s="13" t="str">
        <f>IF(ISBLANK(Games!$B41), "",Games!B41)</f>
        <v>Air Force</v>
      </c>
      <c r="C42" s="13" t="str">
        <f>IF(ISBLANK(Games!$B41), "",Games!C41)</f>
        <v>Merrimack</v>
      </c>
      <c r="D42" s="14" t="str">
        <f>IF(ISBLANK(Games!$D41), "",Games!D41)</f>
        <v/>
      </c>
      <c r="E42" s="14" t="str">
        <f>IF(ISBLANK(Games!$B41), "",Games!J41)</f>
        <v/>
      </c>
      <c r="F42" s="15" t="str">
        <f>IFERROR(IF(ISBLANK(Games!B41), "", IF(Games!N41=Games!B41, Games!O41, 1-Games!O41)), "")</f>
        <v/>
      </c>
      <c r="G42" s="16" t="str">
        <f>IF(ISBLANK(Games!B41), "", IF('Prediction Log'!$D42&lt;0, 'Prediction Log'!$B42, 'Prediction Log'!$C42))</f>
        <v>Merrimack</v>
      </c>
      <c r="H42" s="17" t="str">
        <f>IF(ISBLANK(Games!$B41), "",Games!K41)</f>
        <v/>
      </c>
      <c r="I42" s="17" t="str">
        <f>IF('Prediction Log'!$F42&gt;0.5, 'Prediction Log'!$B42, IF('Prediction Log'!$F42&lt;0.5, 'Prediction Log'!$C42, "PICK"))</f>
        <v>Air Force</v>
      </c>
      <c r="J42" s="18" t="str">
        <f>IF(ISBLANK(Games!B41), "",IF('Prediction Log'!$I42='Prediction Log'!$B42, 'Prediction Log'!$F42, 1-'Prediction Log'!$F42))</f>
        <v/>
      </c>
      <c r="K42" s="19" t="str">
        <f>IF(ISBLANK(Games!$B41), "",Games!Q41)</f>
        <v/>
      </c>
      <c r="L42" s="26" t="str">
        <f>IF(ISBLANK(Games!W41), "",Games!Y41)</f>
        <v/>
      </c>
      <c r="M42" s="9" t="str">
        <f>IF(ISBLANK(Games!W41), "",Games!X41-Games!W41)</f>
        <v/>
      </c>
      <c r="N42" s="20" t="str">
        <f>IF(ISBLANK(Games!W41), "", IF(AND(Games!Y41 = Games!B41, Games!D41&lt;0, Table3[[#This Row],[Actual Difference ]]&lt;Games!D41), "Y", IF(AND(Games!Y41=Games!C41, Games!D41&gt;0, Table3[[#This Row],[Actual Difference ]]&gt;0), "Y",IF(Games!Y41&lt;&gt;Table3[[#This Row],[Market Predicted Side]], "Y","N"))))</f>
        <v/>
      </c>
      <c r="O42" s="21" t="str">
        <f>IF(ISBLANK(Games!W41),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" s="21" t="str">
        <f>IF(ISBLANK(Games!W41),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" s="22" t="str">
        <f>IF(ISBLANK(Games!W41),"",IF('Prediction Log'!$L42='Prediction Log'!$G42, "Y", "N"))</f>
        <v/>
      </c>
      <c r="R42" s="22" t="str">
        <f>Table3[[#This Row],[Home Team Covered Market]]</f>
        <v/>
      </c>
      <c r="S42" s="22" t="str">
        <f>IF(ISBLANK(Games!W41), "",IF(AND('Prediction Log'!$Q42="Y", 'Prediction Log'!$R42="Y"), "Y", "N"))</f>
        <v/>
      </c>
      <c r="T42" s="23" t="str">
        <f>IF(ISBLANK(Games!W41),"",IF(Games!Y41='Prediction Log'!$H42, "Y", "N"))</f>
        <v/>
      </c>
      <c r="U42" s="23" t="str">
        <f>IF(ISBLANK(Games!W41), "", IF(Table3[[#This Row],[Home Team Covered Market]]=Games!P41, "Y", "N"))</f>
        <v/>
      </c>
      <c r="V42" s="24" t="str">
        <f>IF(ISBLANK(Games!W41), "",IF('Prediction Log'!$I42='Prediction Log'!$L42, "Y", "N"))</f>
        <v/>
      </c>
      <c r="W42" s="23" t="str">
        <f>IF(ISBLANK(Games!W41), "",IF('Prediction Log'!$H42&lt;&gt;'Prediction Log'!$L42, "N",IF(AND('Prediction Log'!$E42&gt;0, 'Prediction Log'!$M42&gt;'Prediction Log'!$E42, 'Prediction Log'!$H42='Prediction Log'!$C42), "Y", IF(AND('Prediction Log'!$E42&lt;0, 'Prediction Log'!$M42&lt;'Prediction Log'!$E42,'Prediction Log'!$H42='Prediction Log'!$B42 ), "Y", IF('Prediction Log'!$M42='Prediction Log'!$E42, "PUSH", "N")))))</f>
        <v/>
      </c>
      <c r="X42" s="23" t="str">
        <f>IF(ISBLANK(Games!W41), "",IF(AND('Prediction Log'!$T42="Y", 'Prediction Log'!$U42="Y"), "Y", "N"))</f>
        <v/>
      </c>
      <c r="Y42" s="22" t="str">
        <f>IF(ISBLANK(Games!W41), "",IF('Prediction Log'!$D42&gt;0, 'Prediction Log'!$M42-'Prediction Log'!$D42, IF('Prediction Log'!$D42&lt;0, -'Prediction Log'!$M42+'Prediction Log'!$D42, "NA")))</f>
        <v/>
      </c>
      <c r="Z42" s="22" t="str">
        <f>IF(ISBLANK(Games!W41), "",ABS('Prediction Log'!$Y42))</f>
        <v/>
      </c>
      <c r="AA42" s="23" t="str">
        <f>IF(ISBLANK(Games!W41), "",IF('Prediction Log'!$E42&gt;0, 'Prediction Log'!$M42-'Prediction Log'!$E42, IF('Prediction Log'!$E42&lt;0, -'Prediction Log'!$M42+'Prediction Log'!$E42, "NA")))</f>
        <v/>
      </c>
      <c r="AB42" s="23" t="str">
        <f>IF(ISBLANK(Games!X41), "",ABS('Prediction Log'!$AA42))</f>
        <v/>
      </c>
      <c r="AC42" s="12" t="str">
        <f>IF(OR(ISBLANK(Games!W41),ISBLANK('Prediction Log'!$L42)), "",IF(OR(AND('Prediction Log'!D42&lt;0, 'Prediction Log'!L42='Prediction Log'!B42), AND('Prediction Log'!D42&gt;0, 'Prediction Log'!C42='Prediction Log'!L42)),"Y", IF(ISBLANK(Games!$B$2), "","N")))</f>
        <v/>
      </c>
      <c r="AD42" s="75" t="str">
        <f>'Prediction Log'!$S42</f>
        <v/>
      </c>
    </row>
    <row r="43" spans="1:30" x14ac:dyDescent="0.45">
      <c r="A43" s="13">
        <f>IF(ISBLANK(Games!$B42), "",Games!A42)</f>
        <v>1</v>
      </c>
      <c r="B43" s="13" t="str">
        <f>IF(ISBLANK(Games!$B42), "",Games!B42)</f>
        <v>Northern Illinois</v>
      </c>
      <c r="C43" s="13" t="str">
        <f>IF(ISBLANK(Games!$B42), "",Games!C42)</f>
        <v>Western Illinois</v>
      </c>
      <c r="D43" s="14" t="str">
        <f>IF(ISBLANK(Games!$D42), "",Games!D42)</f>
        <v/>
      </c>
      <c r="E43" s="14" t="str">
        <f>IF(ISBLANK(Games!$B42), "",Games!J42)</f>
        <v/>
      </c>
      <c r="F43" s="15" t="str">
        <f>IFERROR(IF(ISBLANK(Games!B42), "", IF(Games!N42=Games!B42, Games!O42, 1-Games!O42)), "")</f>
        <v/>
      </c>
      <c r="G43" s="16" t="str">
        <f>IF(ISBLANK(Games!B42), "", IF('Prediction Log'!$D43&lt;0, 'Prediction Log'!$B43, 'Prediction Log'!$C43))</f>
        <v>Western Illinois</v>
      </c>
      <c r="H43" s="17" t="str">
        <f>IF(ISBLANK(Games!$B42), "",Games!K42)</f>
        <v/>
      </c>
      <c r="I43" s="17" t="str">
        <f>IF('Prediction Log'!$F43&gt;0.5, 'Prediction Log'!$B43, IF('Prediction Log'!$F43&lt;0.5, 'Prediction Log'!$C43, "PICK"))</f>
        <v>Northern Illinois</v>
      </c>
      <c r="J43" s="18" t="str">
        <f>IF(ISBLANK(Games!B42), "",IF('Prediction Log'!$I43='Prediction Log'!$B43, 'Prediction Log'!$F43, 1-'Prediction Log'!$F43))</f>
        <v/>
      </c>
      <c r="K43" s="19" t="str">
        <f>IF(ISBLANK(Games!$B42), "",Games!Q42)</f>
        <v/>
      </c>
      <c r="L43" s="26" t="str">
        <f>IF(ISBLANK(Games!W42), "",Games!Y42)</f>
        <v/>
      </c>
      <c r="M43" s="9" t="str">
        <f>IF(ISBLANK(Games!W42), "",Games!X42-Games!W42)</f>
        <v/>
      </c>
      <c r="N43" s="20" t="str">
        <f>IF(ISBLANK(Games!W42), "", IF(AND(Games!Y42 = Games!B42, Games!D42&lt;0, Table3[[#This Row],[Actual Difference ]]&lt;Games!D42), "Y", IF(AND(Games!Y42=Games!C42, Games!D42&gt;0, Table3[[#This Row],[Actual Difference ]]&gt;0), "Y",IF(Games!Y42&lt;&gt;Table3[[#This Row],[Market Predicted Side]], "Y","N"))))</f>
        <v/>
      </c>
      <c r="O43" s="21" t="str">
        <f>IF(ISBLANK(Games!W42),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" s="21" t="str">
        <f>IF(ISBLANK(Games!W42),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" s="22" t="str">
        <f>IF(ISBLANK(Games!W42),"",IF('Prediction Log'!$L43='Prediction Log'!$G43, "Y", "N"))</f>
        <v/>
      </c>
      <c r="R43" s="22" t="str">
        <f>Table3[[#This Row],[Home Team Covered Market]]</f>
        <v/>
      </c>
      <c r="S43" s="22" t="str">
        <f>IF(ISBLANK(Games!W42), "",IF(AND('Prediction Log'!$Q43="Y", 'Prediction Log'!$R43="Y"), "Y", "N"))</f>
        <v/>
      </c>
      <c r="T43" s="23" t="str">
        <f>IF(ISBLANK(Games!W42),"",IF(Games!Y42='Prediction Log'!$H43, "Y", "N"))</f>
        <v/>
      </c>
      <c r="U43" s="23" t="str">
        <f>IF(ISBLANK(Games!W42), "", IF(Table3[[#This Row],[Home Team Covered Market]]=Games!P42, "Y", "N"))</f>
        <v/>
      </c>
      <c r="V43" s="24" t="str">
        <f>IF(ISBLANK(Games!W42), "",IF('Prediction Log'!$I43='Prediction Log'!$L43, "Y", "N"))</f>
        <v/>
      </c>
      <c r="W43" s="23" t="str">
        <f>IF(ISBLANK(Games!W42), "",IF('Prediction Log'!$H43&lt;&gt;'Prediction Log'!$L43, "N",IF(AND('Prediction Log'!$E43&gt;0, 'Prediction Log'!$M43&gt;'Prediction Log'!$E43, 'Prediction Log'!$H43='Prediction Log'!$C43), "Y", IF(AND('Prediction Log'!$E43&lt;0, 'Prediction Log'!$M43&lt;'Prediction Log'!$E43,'Prediction Log'!$H43='Prediction Log'!$B43 ), "Y", IF('Prediction Log'!$M43='Prediction Log'!$E43, "PUSH", "N")))))</f>
        <v/>
      </c>
      <c r="X43" s="23" t="str">
        <f>IF(ISBLANK(Games!W42), "",IF(AND('Prediction Log'!$T43="Y", 'Prediction Log'!$U43="Y"), "Y", "N"))</f>
        <v/>
      </c>
      <c r="Y43" s="22" t="str">
        <f>IF(ISBLANK(Games!W42), "",IF('Prediction Log'!$D43&gt;0, 'Prediction Log'!$M43-'Prediction Log'!$D43, IF('Prediction Log'!$D43&lt;0, -'Prediction Log'!$M43+'Prediction Log'!$D43, "NA")))</f>
        <v/>
      </c>
      <c r="Z43" s="22" t="str">
        <f>IF(ISBLANK(Games!W42), "",ABS('Prediction Log'!$Y43))</f>
        <v/>
      </c>
      <c r="AA43" s="23" t="str">
        <f>IF(ISBLANK(Games!W42), "",IF('Prediction Log'!$E43&gt;0, 'Prediction Log'!$M43-'Prediction Log'!$E43, IF('Prediction Log'!$E43&lt;0, -'Prediction Log'!$M43+'Prediction Log'!$E43, "NA")))</f>
        <v/>
      </c>
      <c r="AB43" s="23" t="str">
        <f>IF(ISBLANK(Games!X42), "",ABS('Prediction Log'!$AA43))</f>
        <v/>
      </c>
      <c r="AC43" s="12" t="str">
        <f>IF(OR(ISBLANK(Games!W42),ISBLANK('Prediction Log'!$L43)), "",IF(OR(AND('Prediction Log'!D43&lt;0, 'Prediction Log'!L43='Prediction Log'!B43), AND('Prediction Log'!D43&gt;0, 'Prediction Log'!C43='Prediction Log'!L43)),"Y", IF(ISBLANK(Games!$B$2), "","N")))</f>
        <v/>
      </c>
      <c r="AD43" s="75" t="str">
        <f>'Prediction Log'!$S43</f>
        <v/>
      </c>
    </row>
    <row r="44" spans="1:30" x14ac:dyDescent="0.45">
      <c r="A44" s="13">
        <f>IF(ISBLANK(Games!$B43), "",Games!A43)</f>
        <v>1</v>
      </c>
      <c r="B44" s="13" t="str">
        <f>IF(ISBLANK(Games!$B43), "",Games!B43)</f>
        <v>Georgia Southern</v>
      </c>
      <c r="C44" s="13" t="str">
        <f>IF(ISBLANK(Games!$B43), "",Games!C43)</f>
        <v>Boise State</v>
      </c>
      <c r="D44" s="14" t="str">
        <f>IF(ISBLANK(Games!$D43), "",Games!D43)</f>
        <v/>
      </c>
      <c r="E44" s="14" t="str">
        <f>IF(ISBLANK(Games!$B43), "",Games!J43)</f>
        <v/>
      </c>
      <c r="F44" s="15">
        <f>IFERROR(IF(ISBLANK(Games!B43), "", IF(Games!N43=Games!B43, Games!O43, 1-Games!O43)), "")</f>
        <v>0.23050192457876884</v>
      </c>
      <c r="G44" s="16" t="str">
        <f>IF(ISBLANK(Games!B43), "", IF('Prediction Log'!$D44&lt;0, 'Prediction Log'!$B44, 'Prediction Log'!$C44))</f>
        <v>Boise State</v>
      </c>
      <c r="H44" s="17" t="str">
        <f>IF(ISBLANK(Games!$B43), "",Games!K43)</f>
        <v>Boise State</v>
      </c>
      <c r="I44" s="17" t="str">
        <f>IF('Prediction Log'!$F44&gt;0.5, 'Prediction Log'!$B44, IF('Prediction Log'!$F44&lt;0.5, 'Prediction Log'!$C44, "PICK"))</f>
        <v>Boise State</v>
      </c>
      <c r="J44" s="18">
        <f>IF(ISBLANK(Games!B43), "",IF('Prediction Log'!$I44='Prediction Log'!$B44, 'Prediction Log'!$F44, 1-'Prediction Log'!$F44))</f>
        <v>0.76949807542123116</v>
      </c>
      <c r="K44" s="19" t="str">
        <f>IF(ISBLANK(Games!$B43), "",Games!Q43)</f>
        <v/>
      </c>
      <c r="L44" s="26" t="str">
        <f>IF(ISBLANK(Games!W43), "",Games!Y43)</f>
        <v/>
      </c>
      <c r="M44" s="9" t="str">
        <f>IF(ISBLANK(Games!W43), "",Games!X43-Games!W43)</f>
        <v/>
      </c>
      <c r="N44" s="20" t="str">
        <f>IF(ISBLANK(Games!W43), "", IF(AND(Games!Y43 = Games!B43, Games!D43&lt;0, Table3[[#This Row],[Actual Difference ]]&lt;Games!D43), "Y", IF(AND(Games!Y43=Games!C43, Games!D43&gt;0, Table3[[#This Row],[Actual Difference ]]&gt;0), "Y",IF(Games!Y43&lt;&gt;Table3[[#This Row],[Market Predicted Side]], "Y","N"))))</f>
        <v/>
      </c>
      <c r="O44" s="21" t="str">
        <f>IF(ISBLANK(Games!W43),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" s="21" t="str">
        <f>IF(ISBLANK(Games!W43),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" s="22" t="str">
        <f>IF(ISBLANK(Games!W43),"",IF('Prediction Log'!$L44='Prediction Log'!$G44, "Y", "N"))</f>
        <v/>
      </c>
      <c r="R44" s="22" t="str">
        <f>Table3[[#This Row],[Home Team Covered Market]]</f>
        <v/>
      </c>
      <c r="S44" s="22" t="str">
        <f>IF(ISBLANK(Games!W43), "",IF(AND('Prediction Log'!$Q44="Y", 'Prediction Log'!$R44="Y"), "Y", "N"))</f>
        <v/>
      </c>
      <c r="T44" s="23" t="str">
        <f>IF(ISBLANK(Games!W43),"",IF(Games!Y43='Prediction Log'!$H44, "Y", "N"))</f>
        <v/>
      </c>
      <c r="U44" s="23" t="str">
        <f>IF(ISBLANK(Games!W43), "", IF(Table3[[#This Row],[Home Team Covered Market]]=Games!P43, "Y", "N"))</f>
        <v/>
      </c>
      <c r="V44" s="24" t="str">
        <f>IF(ISBLANK(Games!W43), "",IF('Prediction Log'!$I44='Prediction Log'!$L44, "Y", "N"))</f>
        <v/>
      </c>
      <c r="W44" s="23" t="str">
        <f>IF(ISBLANK(Games!W43), "",IF('Prediction Log'!$H44&lt;&gt;'Prediction Log'!$L44, "N",IF(AND('Prediction Log'!$E44&gt;0, 'Prediction Log'!$M44&gt;'Prediction Log'!$E44, 'Prediction Log'!$H44='Prediction Log'!$C44), "Y", IF(AND('Prediction Log'!$E44&lt;0, 'Prediction Log'!$M44&lt;'Prediction Log'!$E44,'Prediction Log'!$H44='Prediction Log'!$B44 ), "Y", IF('Prediction Log'!$M44='Prediction Log'!$E44, "PUSH", "N")))))</f>
        <v/>
      </c>
      <c r="X44" s="23" t="str">
        <f>IF(ISBLANK(Games!W43), "",IF(AND('Prediction Log'!$T44="Y", 'Prediction Log'!$U44="Y"), "Y", "N"))</f>
        <v/>
      </c>
      <c r="Y44" s="22" t="str">
        <f>IF(ISBLANK(Games!W43), "",IF('Prediction Log'!$D44&gt;0, 'Prediction Log'!$M44-'Prediction Log'!$D44, IF('Prediction Log'!$D44&lt;0, -'Prediction Log'!$M44+'Prediction Log'!$D44, "NA")))</f>
        <v/>
      </c>
      <c r="Z44" s="22" t="str">
        <f>IF(ISBLANK(Games!W43), "",ABS('Prediction Log'!$Y44))</f>
        <v/>
      </c>
      <c r="AA44" s="23" t="str">
        <f>IF(ISBLANK(Games!W43), "",IF('Prediction Log'!$E44&gt;0, 'Prediction Log'!$M44-'Prediction Log'!$E44, IF('Prediction Log'!$E44&lt;0, -'Prediction Log'!$M44+'Prediction Log'!$E44, "NA")))</f>
        <v/>
      </c>
      <c r="AB44" s="23" t="str">
        <f>IF(ISBLANK(Games!X43), "",ABS('Prediction Log'!$AA44))</f>
        <v/>
      </c>
      <c r="AC44" s="12" t="str">
        <f>IF(OR(ISBLANK(Games!W43),ISBLANK('Prediction Log'!$L44)), "",IF(OR(AND('Prediction Log'!D44&lt;0, 'Prediction Log'!L44='Prediction Log'!B44), AND('Prediction Log'!D44&gt;0, 'Prediction Log'!C44='Prediction Log'!L44)),"Y", IF(ISBLANK(Games!$B$2), "","N")))</f>
        <v/>
      </c>
      <c r="AD44" s="75" t="str">
        <f>'Prediction Log'!$S44</f>
        <v/>
      </c>
    </row>
    <row r="45" spans="1:30" x14ac:dyDescent="0.45">
      <c r="A45" s="13">
        <f>IF(ISBLANK(Games!$B44), "",Games!A44)</f>
        <v>1</v>
      </c>
      <c r="B45" s="13" t="str">
        <f>IF(ISBLANK(Games!$B44), "",Games!B44)</f>
        <v>South Carolina</v>
      </c>
      <c r="C45" s="13" t="str">
        <f>IF(ISBLANK(Games!$B44), "",Games!C44)</f>
        <v>Old Dominion</v>
      </c>
      <c r="D45" s="14" t="str">
        <f>IF(ISBLANK(Games!$D44), "",Games!D44)</f>
        <v/>
      </c>
      <c r="E45" s="14" t="str">
        <f>IF(ISBLANK(Games!$B44), "",Games!J44)</f>
        <v/>
      </c>
      <c r="F45" s="15">
        <f>IFERROR(IF(ISBLANK(Games!B44), "", IF(Games!N44=Games!B44, Games!O44, 1-Games!O44)), "")</f>
        <v>0.79120889876425871</v>
      </c>
      <c r="G45" s="16" t="str">
        <f>IF(ISBLANK(Games!B44), "", IF('Prediction Log'!$D45&lt;0, 'Prediction Log'!$B45, 'Prediction Log'!$C45))</f>
        <v>Old Dominion</v>
      </c>
      <c r="H45" s="17" t="str">
        <f>IF(ISBLANK(Games!$B44), "",Games!K44)</f>
        <v>Old Dominion</v>
      </c>
      <c r="I45" s="17" t="str">
        <f>IF('Prediction Log'!$F45&gt;0.5, 'Prediction Log'!$B45, IF('Prediction Log'!$F45&lt;0.5, 'Prediction Log'!$C45, "PICK"))</f>
        <v>South Carolina</v>
      </c>
      <c r="J45" s="18">
        <f>IF(ISBLANK(Games!B44), "",IF('Prediction Log'!$I45='Prediction Log'!$B45, 'Prediction Log'!$F45, 1-'Prediction Log'!$F45))</f>
        <v>0.79120889876425871</v>
      </c>
      <c r="K45" s="19" t="str">
        <f>IF(ISBLANK(Games!$B44), "",Games!Q44)</f>
        <v/>
      </c>
      <c r="L45" s="26" t="str">
        <f>IF(ISBLANK(Games!W44), "",Games!Y44)</f>
        <v/>
      </c>
      <c r="M45" s="9" t="str">
        <f>IF(ISBLANK(Games!W44), "",Games!X44-Games!W44)</f>
        <v/>
      </c>
      <c r="N45" s="20" t="str">
        <f>IF(ISBLANK(Games!W44), "", IF(AND(Games!Y44 = Games!B44, Games!D44&lt;0, Table3[[#This Row],[Actual Difference ]]&lt;Games!D44), "Y", IF(AND(Games!Y44=Games!C44, Games!D44&gt;0, Table3[[#This Row],[Actual Difference ]]&gt;0), "Y",IF(Games!Y44&lt;&gt;Table3[[#This Row],[Market Predicted Side]], "Y","N"))))</f>
        <v/>
      </c>
      <c r="O45" s="21" t="str">
        <f>IF(ISBLANK(Games!W44),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" s="21" t="str">
        <f>IF(ISBLANK(Games!W44),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" s="22" t="str">
        <f>IF(ISBLANK(Games!W44),"",IF('Prediction Log'!$L45='Prediction Log'!$G45, "Y", "N"))</f>
        <v/>
      </c>
      <c r="R45" s="22" t="str">
        <f>Table3[[#This Row],[Home Team Covered Market]]</f>
        <v/>
      </c>
      <c r="S45" s="22" t="str">
        <f>IF(ISBLANK(Games!W44), "",IF(AND('Prediction Log'!$Q45="Y", 'Prediction Log'!$R45="Y"), "Y", "N"))</f>
        <v/>
      </c>
      <c r="T45" s="23" t="str">
        <f>IF(ISBLANK(Games!W44),"",IF(Games!Y44='Prediction Log'!$H45, "Y", "N"))</f>
        <v/>
      </c>
      <c r="U45" s="23" t="str">
        <f>IF(ISBLANK(Games!W44), "", IF(Table3[[#This Row],[Home Team Covered Market]]=Games!P44, "Y", "N"))</f>
        <v/>
      </c>
      <c r="V45" s="24" t="str">
        <f>IF(ISBLANK(Games!W44), "",IF('Prediction Log'!$I45='Prediction Log'!$L45, "Y", "N"))</f>
        <v/>
      </c>
      <c r="W45" s="23" t="str">
        <f>IF(ISBLANK(Games!W44), "",IF('Prediction Log'!$H45&lt;&gt;'Prediction Log'!$L45, "N",IF(AND('Prediction Log'!$E45&gt;0, 'Prediction Log'!$M45&gt;'Prediction Log'!$E45, 'Prediction Log'!$H45='Prediction Log'!$C45), "Y", IF(AND('Prediction Log'!$E45&lt;0, 'Prediction Log'!$M45&lt;'Prediction Log'!$E45,'Prediction Log'!$H45='Prediction Log'!$B45 ), "Y", IF('Prediction Log'!$M45='Prediction Log'!$E45, "PUSH", "N")))))</f>
        <v/>
      </c>
      <c r="X45" s="23" t="str">
        <f>IF(ISBLANK(Games!W44), "",IF(AND('Prediction Log'!$T45="Y", 'Prediction Log'!$U45="Y"), "Y", "N"))</f>
        <v/>
      </c>
      <c r="Y45" s="22" t="str">
        <f>IF(ISBLANK(Games!W44), "",IF('Prediction Log'!$D45&gt;0, 'Prediction Log'!$M45-'Prediction Log'!$D45, IF('Prediction Log'!$D45&lt;0, -'Prediction Log'!$M45+'Prediction Log'!$D45, "NA")))</f>
        <v/>
      </c>
      <c r="Z45" s="22" t="str">
        <f>IF(ISBLANK(Games!W44), "",ABS('Prediction Log'!$Y45))</f>
        <v/>
      </c>
      <c r="AA45" s="23" t="str">
        <f>IF(ISBLANK(Games!W44), "",IF('Prediction Log'!$E45&gt;0, 'Prediction Log'!$M45-'Prediction Log'!$E45, IF('Prediction Log'!$E45&lt;0, -'Prediction Log'!$M45+'Prediction Log'!$E45, "NA")))</f>
        <v/>
      </c>
      <c r="AB45" s="23" t="str">
        <f>IF(ISBLANK(Games!X44), "",ABS('Prediction Log'!$AA45))</f>
        <v/>
      </c>
      <c r="AC45" s="12" t="str">
        <f>IF(OR(ISBLANK(Games!W44),ISBLANK('Prediction Log'!$L45)), "",IF(OR(AND('Prediction Log'!D45&lt;0, 'Prediction Log'!L45='Prediction Log'!B45), AND('Prediction Log'!D45&gt;0, 'Prediction Log'!C45='Prediction Log'!L45)),"Y", IF(ISBLANK(Games!$B$2), "","N")))</f>
        <v/>
      </c>
      <c r="AD45" s="75" t="str">
        <f>'Prediction Log'!$S45</f>
        <v/>
      </c>
    </row>
    <row r="46" spans="1:30" x14ac:dyDescent="0.45">
      <c r="A46" s="13">
        <f>IF(ISBLANK(Games!$B45), "",Games!A45)</f>
        <v>1</v>
      </c>
      <c r="B46" s="13" t="str">
        <f>IF(ISBLANK(Games!$B45), "",Games!B45)</f>
        <v>Marshall</v>
      </c>
      <c r="C46" s="13" t="str">
        <f>IF(ISBLANK(Games!$B45), "",Games!C45)</f>
        <v>Stony Brook</v>
      </c>
      <c r="D46" s="14" t="str">
        <f>IF(ISBLANK(Games!$D45), "",Games!D45)</f>
        <v/>
      </c>
      <c r="E46" s="14" t="str">
        <f>IF(ISBLANK(Games!$B45), "",Games!J45)</f>
        <v/>
      </c>
      <c r="F46" s="15" t="str">
        <f>IFERROR(IF(ISBLANK(Games!B45), "", IF(Games!N45=Games!B45, Games!O45, 1-Games!O45)), "")</f>
        <v/>
      </c>
      <c r="G46" s="16" t="str">
        <f>IF(ISBLANK(Games!B45), "", IF('Prediction Log'!$D46&lt;0, 'Prediction Log'!$B46, 'Prediction Log'!$C46))</f>
        <v>Stony Brook</v>
      </c>
      <c r="H46" s="17" t="str">
        <f>IF(ISBLANK(Games!$B45), "",Games!K45)</f>
        <v/>
      </c>
      <c r="I46" s="17" t="str">
        <f>IF('Prediction Log'!$F46&gt;0.5, 'Prediction Log'!$B46, IF('Prediction Log'!$F46&lt;0.5, 'Prediction Log'!$C46, "PICK"))</f>
        <v>Marshall</v>
      </c>
      <c r="J46" s="18" t="str">
        <f>IF(ISBLANK(Games!B45), "",IF('Prediction Log'!$I46='Prediction Log'!$B46, 'Prediction Log'!$F46, 1-'Prediction Log'!$F46))</f>
        <v/>
      </c>
      <c r="K46" s="19" t="str">
        <f>IF(ISBLANK(Games!$B45), "",Games!Q45)</f>
        <v/>
      </c>
      <c r="L46" s="26" t="str">
        <f>IF(ISBLANK(Games!W45), "",Games!Y45)</f>
        <v/>
      </c>
      <c r="M46" s="9" t="str">
        <f>IF(ISBLANK(Games!W45), "",Games!X45-Games!W45)</f>
        <v/>
      </c>
      <c r="N46" s="20" t="str">
        <f>IF(ISBLANK(Games!W45), "", IF(AND(Games!Y45 = Games!B45, Games!D45&lt;0, Table3[[#This Row],[Actual Difference ]]&lt;Games!D45), "Y", IF(AND(Games!Y45=Games!C45, Games!D45&gt;0, Table3[[#This Row],[Actual Difference ]]&gt;0), "Y",IF(Games!Y45&lt;&gt;Table3[[#This Row],[Market Predicted Side]], "Y","N"))))</f>
        <v/>
      </c>
      <c r="O46" s="21" t="str">
        <f>IF(ISBLANK(Games!W45),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" s="21" t="str">
        <f>IF(ISBLANK(Games!W45),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" s="22" t="str">
        <f>IF(ISBLANK(Games!W45),"",IF('Prediction Log'!$L46='Prediction Log'!$G46, "Y", "N"))</f>
        <v/>
      </c>
      <c r="R46" s="22" t="str">
        <f>Table3[[#This Row],[Home Team Covered Market]]</f>
        <v/>
      </c>
      <c r="S46" s="22" t="str">
        <f>IF(ISBLANK(Games!W45), "",IF(AND('Prediction Log'!$Q46="Y", 'Prediction Log'!$R46="Y"), "Y", "N"))</f>
        <v/>
      </c>
      <c r="T46" s="23" t="str">
        <f>IF(ISBLANK(Games!W45),"",IF(Games!Y45='Prediction Log'!$H46, "Y", "N"))</f>
        <v/>
      </c>
      <c r="U46" s="23" t="str">
        <f>IF(ISBLANK(Games!W45), "", IF(Table3[[#This Row],[Home Team Covered Market]]=Games!P45, "Y", "N"))</f>
        <v/>
      </c>
      <c r="V46" s="24" t="str">
        <f>IF(ISBLANK(Games!W45), "",IF('Prediction Log'!$I46='Prediction Log'!$L46, "Y", "N"))</f>
        <v/>
      </c>
      <c r="W46" s="23" t="str">
        <f>IF(ISBLANK(Games!W45), "",IF('Prediction Log'!$H46&lt;&gt;'Prediction Log'!$L46, "N",IF(AND('Prediction Log'!$E46&gt;0, 'Prediction Log'!$M46&gt;'Prediction Log'!$E46, 'Prediction Log'!$H46='Prediction Log'!$C46), "Y", IF(AND('Prediction Log'!$E46&lt;0, 'Prediction Log'!$M46&lt;'Prediction Log'!$E46,'Prediction Log'!$H46='Prediction Log'!$B46 ), "Y", IF('Prediction Log'!$M46='Prediction Log'!$E46, "PUSH", "N")))))</f>
        <v/>
      </c>
      <c r="X46" s="23" t="str">
        <f>IF(ISBLANK(Games!W45), "",IF(AND('Prediction Log'!$T46="Y", 'Prediction Log'!$U46="Y"), "Y", "N"))</f>
        <v/>
      </c>
      <c r="Y46" s="22" t="str">
        <f>IF(ISBLANK(Games!W45), "",IF('Prediction Log'!$D46&gt;0, 'Prediction Log'!$M46-'Prediction Log'!$D46, IF('Prediction Log'!$D46&lt;0, -'Prediction Log'!$M46+'Prediction Log'!$D46, "NA")))</f>
        <v/>
      </c>
      <c r="Z46" s="22" t="str">
        <f>IF(ISBLANK(Games!W45), "",ABS('Prediction Log'!$Y46))</f>
        <v/>
      </c>
      <c r="AA46" s="23" t="str">
        <f>IF(ISBLANK(Games!W45), "",IF('Prediction Log'!$E46&gt;0, 'Prediction Log'!$M46-'Prediction Log'!$E46, IF('Prediction Log'!$E46&lt;0, -'Prediction Log'!$M46+'Prediction Log'!$E46, "NA")))</f>
        <v/>
      </c>
      <c r="AB46" s="23" t="str">
        <f>IF(ISBLANK(Games!X45), "",ABS('Prediction Log'!$AA46))</f>
        <v/>
      </c>
      <c r="AC46" s="12" t="str">
        <f>IF(OR(ISBLANK(Games!W45),ISBLANK('Prediction Log'!$L46)), "",IF(OR(AND('Prediction Log'!D46&lt;0, 'Prediction Log'!L46='Prediction Log'!B46), AND('Prediction Log'!D46&gt;0, 'Prediction Log'!C46='Prediction Log'!L46)),"Y", IF(ISBLANK(Games!$B$2), "","N")))</f>
        <v/>
      </c>
      <c r="AD46" s="75" t="str">
        <f>'Prediction Log'!$S46</f>
        <v/>
      </c>
    </row>
    <row r="47" spans="1:30" x14ac:dyDescent="0.45">
      <c r="A47" s="13">
        <f>IF(ISBLANK(Games!$B46), "",Games!A46)</f>
        <v>1</v>
      </c>
      <c r="B47" s="13" t="str">
        <f>IF(ISBLANK(Games!$B46), "",Games!B46)</f>
        <v>South Alabama</v>
      </c>
      <c r="C47" s="13" t="str">
        <f>IF(ISBLANK(Games!$B46), "",Games!C46)</f>
        <v>North Texas</v>
      </c>
      <c r="D47" s="14" t="str">
        <f>IF(ISBLANK(Games!$D46), "",Games!D46)</f>
        <v/>
      </c>
      <c r="E47" s="14" t="str">
        <f>IF(ISBLANK(Games!$B46), "",Games!J46)</f>
        <v/>
      </c>
      <c r="F47" s="15">
        <f>IFERROR(IF(ISBLANK(Games!B46), "", IF(Games!N46=Games!B46, Games!O46, 1-Games!O46)), "")</f>
        <v>0.85869095779635407</v>
      </c>
      <c r="G47" s="16" t="str">
        <f>IF(ISBLANK(Games!B46), "", IF('Prediction Log'!$D47&lt;0, 'Prediction Log'!$B47, 'Prediction Log'!$C47))</f>
        <v>North Texas</v>
      </c>
      <c r="H47" s="17" t="str">
        <f>IF(ISBLANK(Games!$B46), "",Games!K46)</f>
        <v>North Texas</v>
      </c>
      <c r="I47" s="17" t="str">
        <f>IF('Prediction Log'!$F47&gt;0.5, 'Prediction Log'!$B47, IF('Prediction Log'!$F47&lt;0.5, 'Prediction Log'!$C47, "PICK"))</f>
        <v>South Alabama</v>
      </c>
      <c r="J47" s="18">
        <f>IF(ISBLANK(Games!B46), "",IF('Prediction Log'!$I47='Prediction Log'!$B47, 'Prediction Log'!$F47, 1-'Prediction Log'!$F47))</f>
        <v>0.85869095779635407</v>
      </c>
      <c r="K47" s="19" t="str">
        <f>IF(ISBLANK(Games!$B46), "",Games!Q46)</f>
        <v/>
      </c>
      <c r="L47" s="26" t="str">
        <f>IF(ISBLANK(Games!W46), "",Games!Y46)</f>
        <v/>
      </c>
      <c r="M47" s="9" t="str">
        <f>IF(ISBLANK(Games!W46), "",Games!X46-Games!W46)</f>
        <v/>
      </c>
      <c r="N47" s="20" t="str">
        <f>IF(ISBLANK(Games!W46), "", IF(AND(Games!Y46 = Games!B46, Games!D46&lt;0, Table3[[#This Row],[Actual Difference ]]&lt;Games!D46), "Y", IF(AND(Games!Y46=Games!C46, Games!D46&gt;0, Table3[[#This Row],[Actual Difference ]]&gt;0), "Y",IF(Games!Y46&lt;&gt;Table3[[#This Row],[Market Predicted Side]], "Y","N"))))</f>
        <v/>
      </c>
      <c r="O47" s="21" t="str">
        <f>IF(ISBLANK(Games!W46),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" s="21" t="str">
        <f>IF(ISBLANK(Games!W46),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" s="22" t="str">
        <f>IF(ISBLANK(Games!W46),"",IF('Prediction Log'!$L47='Prediction Log'!$G47, "Y", "N"))</f>
        <v/>
      </c>
      <c r="R47" s="22" t="str">
        <f>Table3[[#This Row],[Home Team Covered Market]]</f>
        <v/>
      </c>
      <c r="S47" s="22" t="str">
        <f>IF(ISBLANK(Games!W46), "",IF(AND('Prediction Log'!$Q47="Y", 'Prediction Log'!$R47="Y"), "Y", "N"))</f>
        <v/>
      </c>
      <c r="T47" s="23" t="str">
        <f>IF(ISBLANK(Games!W46),"",IF(Games!Y46='Prediction Log'!$H47, "Y", "N"))</f>
        <v/>
      </c>
      <c r="U47" s="23" t="str">
        <f>IF(ISBLANK(Games!W46), "", IF(Table3[[#This Row],[Home Team Covered Market]]=Games!P46, "Y", "N"))</f>
        <v/>
      </c>
      <c r="V47" s="24" t="str">
        <f>IF(ISBLANK(Games!W46), "",IF('Prediction Log'!$I47='Prediction Log'!$L47, "Y", "N"))</f>
        <v/>
      </c>
      <c r="W47" s="23" t="str">
        <f>IF(ISBLANK(Games!W46), "",IF('Prediction Log'!$H47&lt;&gt;'Prediction Log'!$L47, "N",IF(AND('Prediction Log'!$E47&gt;0, 'Prediction Log'!$M47&gt;'Prediction Log'!$E47, 'Prediction Log'!$H47='Prediction Log'!$C47), "Y", IF(AND('Prediction Log'!$E47&lt;0, 'Prediction Log'!$M47&lt;'Prediction Log'!$E47,'Prediction Log'!$H47='Prediction Log'!$B47 ), "Y", IF('Prediction Log'!$M47='Prediction Log'!$E47, "PUSH", "N")))))</f>
        <v/>
      </c>
      <c r="X47" s="23" t="str">
        <f>IF(ISBLANK(Games!W46), "",IF(AND('Prediction Log'!$T47="Y", 'Prediction Log'!$U47="Y"), "Y", "N"))</f>
        <v/>
      </c>
      <c r="Y47" s="22" t="str">
        <f>IF(ISBLANK(Games!W46), "",IF('Prediction Log'!$D47&gt;0, 'Prediction Log'!$M47-'Prediction Log'!$D47, IF('Prediction Log'!$D47&lt;0, -'Prediction Log'!$M47+'Prediction Log'!$D47, "NA")))</f>
        <v/>
      </c>
      <c r="Z47" s="22" t="str">
        <f>IF(ISBLANK(Games!W46), "",ABS('Prediction Log'!$Y47))</f>
        <v/>
      </c>
      <c r="AA47" s="23" t="str">
        <f>IF(ISBLANK(Games!W46), "",IF('Prediction Log'!$E47&gt;0, 'Prediction Log'!$M47-'Prediction Log'!$E47, IF('Prediction Log'!$E47&lt;0, -'Prediction Log'!$M47+'Prediction Log'!$E47, "NA")))</f>
        <v/>
      </c>
      <c r="AB47" s="23" t="str">
        <f>IF(ISBLANK(Games!X46), "",ABS('Prediction Log'!$AA47))</f>
        <v/>
      </c>
      <c r="AC47" s="12" t="str">
        <f>IF(OR(ISBLANK(Games!W46),ISBLANK('Prediction Log'!$L47)), "",IF(OR(AND('Prediction Log'!D47&lt;0, 'Prediction Log'!L47='Prediction Log'!B47), AND('Prediction Log'!D47&gt;0, 'Prediction Log'!C47='Prediction Log'!L47)),"Y", IF(ISBLANK(Games!$B$2), "","N")))</f>
        <v/>
      </c>
      <c r="AD47" s="75" t="str">
        <f>'Prediction Log'!$S47</f>
        <v/>
      </c>
    </row>
    <row r="48" spans="1:30" x14ac:dyDescent="0.45">
      <c r="A48" s="13">
        <f>IF(ISBLANK(Games!$B47), "",Games!A47)</f>
        <v>1</v>
      </c>
      <c r="B48" s="13" t="str">
        <f>IF(ISBLANK(Games!$B30), "",Games!B30)</f>
        <v>Northwestern</v>
      </c>
      <c r="C48" s="13" t="str">
        <f>IF(ISBLANK(Games!$B30), "",Games!C30)</f>
        <v>Miami (OH)</v>
      </c>
      <c r="D48" s="14" t="str">
        <f>IF(ISBLANK(Games!$D30), "",Games!D30)</f>
        <v/>
      </c>
      <c r="E48" s="14" t="str">
        <f>IF(ISBLANK(Games!$B30), "",Games!J30)</f>
        <v/>
      </c>
      <c r="F48" s="15">
        <f>IFERROR(IF(ISBLANK(Games!B30), "", IF(Games!N30=Games!B30, Games!O30, 1-Games!O30)), "")</f>
        <v>0.46939564352475105</v>
      </c>
      <c r="G48" s="16" t="str">
        <f>IF(ISBLANK(Games!B30), "", IF('Prediction Log'!$D48&lt;0, 'Prediction Log'!$B48, 'Prediction Log'!$C48))</f>
        <v>Miami (OH)</v>
      </c>
      <c r="H48" s="17" t="str">
        <f>IF(ISBLANK(Games!$B30), "",Games!K30)</f>
        <v>Miami (OH)</v>
      </c>
      <c r="I48" s="17" t="str">
        <f>IF('Prediction Log'!$F48&gt;0.5, 'Prediction Log'!$B48, IF('Prediction Log'!$F48&lt;0.5, 'Prediction Log'!$C48, "PICK"))</f>
        <v>Miami (OH)</v>
      </c>
      <c r="J48" s="18">
        <f>IF(ISBLANK(Games!B30), "",IF('Prediction Log'!$I48='Prediction Log'!$B48, 'Prediction Log'!$F48, 1-'Prediction Log'!$F48))</f>
        <v>0.53060435647524895</v>
      </c>
      <c r="K48" s="19" t="str">
        <f>IF(ISBLANK(Games!$B30), "",Games!Q30)</f>
        <v/>
      </c>
      <c r="L48" s="26" t="str">
        <f>IF(ISBLANK(Games!W30), "",Games!Y30)</f>
        <v/>
      </c>
      <c r="M48" s="9" t="str">
        <f>IF(ISBLANK(Games!W30), "",Games!X30-Games!W30)</f>
        <v/>
      </c>
      <c r="N48" s="20" t="str">
        <f>IF(ISBLANK(Games!W30), "", IF(AND(Games!Y30 = Games!B30, Games!D30&lt;0, Table3[[#This Row],[Actual Difference ]]&lt;Games!D30), "Y", IF(AND(Games!Y30=Games!C30, Games!D30&gt;0, Table3[[#This Row],[Actual Difference ]]&gt;0), "Y",IF(Games!Y30&lt;&gt;Table3[[#This Row],[Market Predicted Side]], "Y","N"))))</f>
        <v/>
      </c>
      <c r="O48" s="21" t="str">
        <f>IF(ISBLANK(Games!W30),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" s="21" t="str">
        <f>IF(ISBLANK(Games!W30),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" s="22" t="str">
        <f>IF(ISBLANK(Games!W30),"",IF('Prediction Log'!$L48='Prediction Log'!$G48, "Y", "N"))</f>
        <v/>
      </c>
      <c r="R48" s="22" t="str">
        <f>Table3[[#This Row],[Home Team Covered Market]]</f>
        <v/>
      </c>
      <c r="S48" s="22" t="str">
        <f>IF(ISBLANK(Games!W30), "",IF(AND('Prediction Log'!$Q48="Y", 'Prediction Log'!$R48="Y"), "Y", "N"))</f>
        <v/>
      </c>
      <c r="T48" s="23" t="str">
        <f>IF(ISBLANK(Games!W30),"",IF(Games!Y30='Prediction Log'!$H48, "Y", "N"))</f>
        <v/>
      </c>
      <c r="U48" s="23" t="str">
        <f>IF(ISBLANK(Games!W30), "", IF(Table3[[#This Row],[Home Team Covered Market]]=Games!P30, "Y", "N"))</f>
        <v/>
      </c>
      <c r="V48" s="24" t="str">
        <f>IF(ISBLANK(Games!W30), "",IF('Prediction Log'!$I48='Prediction Log'!$L48, "Y", "N"))</f>
        <v/>
      </c>
      <c r="W48" s="23" t="str">
        <f>IF(ISBLANK(Games!W30), "",IF('Prediction Log'!$H48&lt;&gt;'Prediction Log'!$L48, "N",IF(AND('Prediction Log'!$E48&gt;0, 'Prediction Log'!$M48&gt;'Prediction Log'!$E48, 'Prediction Log'!$H48='Prediction Log'!$C48), "Y", IF(AND('Prediction Log'!$E48&lt;0, 'Prediction Log'!$M48&lt;'Prediction Log'!$E48,'Prediction Log'!$H48='Prediction Log'!$B48 ), "Y", IF('Prediction Log'!$M48='Prediction Log'!$E48, "PUSH", "N")))))</f>
        <v/>
      </c>
      <c r="X48" s="23" t="str">
        <f>IF(ISBLANK(Games!W30), "",IF(AND('Prediction Log'!$T48="Y", 'Prediction Log'!$U48="Y"), "Y", "N"))</f>
        <v/>
      </c>
      <c r="Y48" s="22" t="str">
        <f>IF(ISBLANK(Games!W30), "",IF('Prediction Log'!$D48&gt;0, 'Prediction Log'!$M48-'Prediction Log'!$D48, IF('Prediction Log'!$D48&lt;0, -'Prediction Log'!$M48+'Prediction Log'!$D48, "NA")))</f>
        <v/>
      </c>
      <c r="Z48" s="22" t="str">
        <f>IF(ISBLANK(Games!W30), "",ABS('Prediction Log'!$Y48))</f>
        <v/>
      </c>
      <c r="AA48" s="23" t="str">
        <f>IF(ISBLANK(Games!W30), "",IF('Prediction Log'!$E48&gt;0, 'Prediction Log'!$M48-'Prediction Log'!$E48, IF('Prediction Log'!$E48&lt;0, -'Prediction Log'!$M48+'Prediction Log'!$E48, "NA")))</f>
        <v/>
      </c>
      <c r="AB48" s="23" t="str">
        <f>IF(ISBLANK(Games!X30), "",ABS('Prediction Log'!$AA48))</f>
        <v/>
      </c>
    </row>
    <row r="49" spans="1:28" x14ac:dyDescent="0.45">
      <c r="A49" s="13">
        <f>IF(ISBLANK(Games!$B48), "",Games!A48)</f>
        <v>1</v>
      </c>
      <c r="B49" s="13" t="str">
        <f>IF(ISBLANK(Games!$B31), "",Games!B31)</f>
        <v>UT San Antonio</v>
      </c>
      <c r="C49" s="13" t="str">
        <f>IF(ISBLANK(Games!$B31), "",Games!C31)</f>
        <v>Kennesaw State</v>
      </c>
      <c r="D49" s="14" t="str">
        <f>IF(ISBLANK(Games!$D31), "",Games!D31)</f>
        <v/>
      </c>
      <c r="E49" s="14" t="str">
        <f>IF(ISBLANK(Games!$B31), "",Games!J31)</f>
        <v/>
      </c>
      <c r="F49" s="15">
        <f>IFERROR(IF(ISBLANK(Games!B31), "", IF(Games!N31=Games!B31, Games!O31, 1-Games!O31)), "")</f>
        <v>0.94859824845739149</v>
      </c>
      <c r="G49" s="16" t="str">
        <f>IF(ISBLANK(Games!B31), "", IF('Prediction Log'!$D49&lt;0, 'Prediction Log'!$B49, 'Prediction Log'!$C49))</f>
        <v>Kennesaw State</v>
      </c>
      <c r="H49" s="17" t="str">
        <f>IF(ISBLANK(Games!$B31), "",Games!K31)</f>
        <v>Kennesaw State</v>
      </c>
      <c r="I49" s="17" t="str">
        <f>IF('Prediction Log'!$F49&gt;0.5, 'Prediction Log'!$B49, IF('Prediction Log'!$F49&lt;0.5, 'Prediction Log'!$C49, "PICK"))</f>
        <v>UT San Antonio</v>
      </c>
      <c r="J49" s="18">
        <f>IF(ISBLANK(Games!B31), "",IF('Prediction Log'!$I49='Prediction Log'!$B49, 'Prediction Log'!$F49, 1-'Prediction Log'!$F49))</f>
        <v>0.94859824845739149</v>
      </c>
      <c r="K49" s="19" t="str">
        <f>IF(ISBLANK(Games!$B31), "",Games!Q31)</f>
        <v/>
      </c>
      <c r="L49" s="26" t="str">
        <f>IF(ISBLANK(Games!W31), "",Games!Y31)</f>
        <v/>
      </c>
      <c r="M49" s="9" t="str">
        <f>IF(ISBLANK(Games!W31), "",Games!X31-Games!W31)</f>
        <v/>
      </c>
      <c r="N49" s="20" t="str">
        <f>IF(ISBLANK(Games!W31), "", IF(AND(Games!Y31 = Games!B31, Games!D31&lt;0, Table3[[#This Row],[Actual Difference ]]&lt;Games!D31), "Y", IF(AND(Games!Y31=Games!C31, Games!D31&gt;0, Table3[[#This Row],[Actual Difference ]]&gt;0), "Y",IF(Games!Y31&lt;&gt;Table3[[#This Row],[Market Predicted Side]], "Y","N"))))</f>
        <v/>
      </c>
      <c r="O49" s="21" t="str">
        <f>IF(ISBLANK(Games!W31),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" s="21" t="str">
        <f>IF(ISBLANK(Games!W31),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" s="22" t="str">
        <f>IF(ISBLANK(Games!W31),"",IF('Prediction Log'!$L49='Prediction Log'!$G49, "Y", "N"))</f>
        <v/>
      </c>
      <c r="R49" s="22" t="str">
        <f>Table3[[#This Row],[Home Team Covered Market]]</f>
        <v/>
      </c>
      <c r="S49" s="22" t="str">
        <f>IF(ISBLANK(Games!W31), "",IF(AND('Prediction Log'!$Q49="Y", 'Prediction Log'!$R49="Y"), "Y", "N"))</f>
        <v/>
      </c>
      <c r="T49" s="23" t="str">
        <f>IF(ISBLANK(Games!W31),"",IF(Games!Y31='Prediction Log'!$H49, "Y", "N"))</f>
        <v/>
      </c>
      <c r="U49" s="23" t="str">
        <f>IF(ISBLANK(Games!W31), "", IF(Table3[[#This Row],[Home Team Covered Market]]=Games!P31, "Y", "N"))</f>
        <v/>
      </c>
      <c r="V49" s="24" t="str">
        <f>IF(ISBLANK(Games!W31), "",IF('Prediction Log'!$I49='Prediction Log'!$L49, "Y", "N"))</f>
        <v/>
      </c>
      <c r="W49" s="23" t="str">
        <f>IF(ISBLANK(Games!W31), "",IF('Prediction Log'!$H49&lt;&gt;'Prediction Log'!$L49, "N",IF(AND('Prediction Log'!$E49&gt;0, 'Prediction Log'!$M49&gt;'Prediction Log'!$E49, 'Prediction Log'!$H49='Prediction Log'!$C49), "Y", IF(AND('Prediction Log'!$E49&lt;0, 'Prediction Log'!$M49&lt;'Prediction Log'!$E49,'Prediction Log'!$H49='Prediction Log'!$B49 ), "Y", IF('Prediction Log'!$M49='Prediction Log'!$E49, "PUSH", "N")))))</f>
        <v/>
      </c>
      <c r="X49" s="23" t="str">
        <f>IF(ISBLANK(Games!W31), "",IF(AND('Prediction Log'!$T49="Y", 'Prediction Log'!$U49="Y"), "Y", "N"))</f>
        <v/>
      </c>
      <c r="Y49" s="22" t="str">
        <f>IF(ISBLANK(Games!W31), "",IF('Prediction Log'!$D49&gt;0, 'Prediction Log'!$M49-'Prediction Log'!$D49, IF('Prediction Log'!$D49&lt;0, -'Prediction Log'!$M49+'Prediction Log'!$D49, "NA")))</f>
        <v/>
      </c>
      <c r="Z49" s="22" t="str">
        <f>IF(ISBLANK(Games!W31), "",ABS('Prediction Log'!$Y49))</f>
        <v/>
      </c>
      <c r="AA49" s="23" t="str">
        <f>IF(ISBLANK(Games!W31), "",IF('Prediction Log'!$E49&gt;0, 'Prediction Log'!$M49-'Prediction Log'!$E49, IF('Prediction Log'!$E49&lt;0, -'Prediction Log'!$M49+'Prediction Log'!$E49, "NA")))</f>
        <v/>
      </c>
      <c r="AB49" s="23" t="str">
        <f>IF(ISBLANK(Games!X31), "",ABS('Prediction Log'!$AA49))</f>
        <v/>
      </c>
    </row>
    <row r="50" spans="1:28" x14ac:dyDescent="0.45">
      <c r="A50" s="13">
        <f>IF(ISBLANK(Games!$B49), "",Games!A49)</f>
        <v>1</v>
      </c>
      <c r="B50" s="13" t="str">
        <f>IF(ISBLANK(Games!$B32), "",Games!B32)</f>
        <v>Syracuse</v>
      </c>
      <c r="C50" s="13" t="str">
        <f>IF(ISBLANK(Games!$B32), "",Games!C32)</f>
        <v>Ohio</v>
      </c>
      <c r="D50" s="14" t="str">
        <f>IF(ISBLANK(Games!$D32), "",Games!D32)</f>
        <v/>
      </c>
      <c r="E50" s="14" t="str">
        <f>IF(ISBLANK(Games!$B32), "",Games!J32)</f>
        <v/>
      </c>
      <c r="F50" s="15">
        <f>IFERROR(IF(ISBLANK(Games!B32), "", IF(Games!N32=Games!B32, Games!O32, 1-Games!O32)), "")</f>
        <v>0.45391955199925815</v>
      </c>
      <c r="G50" s="16" t="str">
        <f>IF(ISBLANK(Games!B32), "", IF('Prediction Log'!$D50&lt;0, 'Prediction Log'!$B50, 'Prediction Log'!$C50))</f>
        <v>Ohio</v>
      </c>
      <c r="H50" s="17" t="str">
        <f>IF(ISBLANK(Games!$B32), "",Games!K32)</f>
        <v>Ohio</v>
      </c>
      <c r="I50" s="17" t="str">
        <f>IF('Prediction Log'!$F50&gt;0.5, 'Prediction Log'!$B50, IF('Prediction Log'!$F50&lt;0.5, 'Prediction Log'!$C50, "PICK"))</f>
        <v>Ohio</v>
      </c>
      <c r="J50" s="18">
        <f>IF(ISBLANK(Games!B32), "",IF('Prediction Log'!$I50='Prediction Log'!$B50, 'Prediction Log'!$F50, 1-'Prediction Log'!$F50))</f>
        <v>0.54608044800074185</v>
      </c>
      <c r="K50" s="19" t="str">
        <f>IF(ISBLANK(Games!$B32), "",Games!Q32)</f>
        <v/>
      </c>
      <c r="L50" s="26" t="str">
        <f>IF(ISBLANK(Games!W32), "",Games!Y32)</f>
        <v/>
      </c>
      <c r="M50" s="9" t="str">
        <f>IF(ISBLANK(Games!W32), "",Games!X32-Games!W32)</f>
        <v/>
      </c>
      <c r="N50" s="20" t="str">
        <f>IF(ISBLANK(Games!W32), "", IF(AND(Games!Y32 = Games!B32, Games!D32&lt;0, Table3[[#This Row],[Actual Difference ]]&lt;Games!D32), "Y", IF(AND(Games!Y32=Games!C32, Games!D32&gt;0, Table3[[#This Row],[Actual Difference ]]&gt;0), "Y",IF(Games!Y32&lt;&gt;Table3[[#This Row],[Market Predicted Side]], "Y","N"))))</f>
        <v/>
      </c>
      <c r="O50" s="21" t="str">
        <f>IF(ISBLANK(Games!W32),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" s="21" t="str">
        <f>IF(ISBLANK(Games!W32),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" s="22" t="str">
        <f>IF(ISBLANK(Games!W32),"",IF('Prediction Log'!$L50='Prediction Log'!$G50, "Y", "N"))</f>
        <v/>
      </c>
      <c r="R50" s="22" t="str">
        <f>Table3[[#This Row],[Home Team Covered Market]]</f>
        <v/>
      </c>
      <c r="S50" s="22" t="str">
        <f>IF(ISBLANK(Games!W32), "",IF(AND('Prediction Log'!$Q50="Y", 'Prediction Log'!$R50="Y"), "Y", "N"))</f>
        <v/>
      </c>
      <c r="T50" s="23" t="str">
        <f>IF(ISBLANK(Games!W32),"",IF(Games!Y32='Prediction Log'!$H50, "Y", "N"))</f>
        <v/>
      </c>
      <c r="U50" s="23" t="str">
        <f>IF(ISBLANK(Games!W32), "", IF(Table3[[#This Row],[Home Team Covered Market]]=Games!P32, "Y", "N"))</f>
        <v/>
      </c>
      <c r="V50" s="24" t="str">
        <f>IF(ISBLANK(Games!W32), "",IF('Prediction Log'!$I50='Prediction Log'!$L50, "Y", "N"))</f>
        <v/>
      </c>
      <c r="W50" s="23" t="str">
        <f>IF(ISBLANK(Games!W32), "",IF('Prediction Log'!$H50&lt;&gt;'Prediction Log'!$L50, "N",IF(AND('Prediction Log'!$E50&gt;0, 'Prediction Log'!$M50&gt;'Prediction Log'!$E50, 'Prediction Log'!$H50='Prediction Log'!$C50), "Y", IF(AND('Prediction Log'!$E50&lt;0, 'Prediction Log'!$M50&lt;'Prediction Log'!$E50,'Prediction Log'!$H50='Prediction Log'!$B50 ), "Y", IF('Prediction Log'!$M50='Prediction Log'!$E50, "PUSH", "N")))))</f>
        <v/>
      </c>
      <c r="X50" s="23" t="str">
        <f>IF(ISBLANK(Games!W32), "",IF(AND('Prediction Log'!$T50="Y", 'Prediction Log'!$U50="Y"), "Y", "N"))</f>
        <v/>
      </c>
      <c r="Y50" s="22" t="str">
        <f>IF(ISBLANK(Games!W32), "",IF('Prediction Log'!$D50&gt;0, 'Prediction Log'!$M50-'Prediction Log'!$D50, IF('Prediction Log'!$D50&lt;0, -'Prediction Log'!$M50+'Prediction Log'!$D50, "NA")))</f>
        <v/>
      </c>
      <c r="Z50" s="22" t="str">
        <f>IF(ISBLANK(Games!W32), "",ABS('Prediction Log'!$Y50))</f>
        <v/>
      </c>
      <c r="AA50" s="23" t="str">
        <f>IF(ISBLANK(Games!W32), "",IF('Prediction Log'!$E50&gt;0, 'Prediction Log'!$M50-'Prediction Log'!$E50, IF('Prediction Log'!$E50&lt;0, -'Prediction Log'!$M50+'Prediction Log'!$E50, "NA")))</f>
        <v/>
      </c>
      <c r="AB50" s="23" t="str">
        <f>IF(ISBLANK(Games!X32), "",ABS('Prediction Log'!$AA50))</f>
        <v/>
      </c>
    </row>
    <row r="51" spans="1:28" x14ac:dyDescent="0.45">
      <c r="A51" s="13">
        <f>IF(ISBLANK(Games!$B50), "",Games!A50)</f>
        <v>1</v>
      </c>
      <c r="B51" s="13" t="str">
        <f>IF(ISBLANK(Games!$B33), "",Games!B33)</f>
        <v>Texas</v>
      </c>
      <c r="C51" s="13" t="str">
        <f>IF(ISBLANK(Games!$B33), "",Games!C33)</f>
        <v>Colorado State</v>
      </c>
      <c r="D51" s="14" t="str">
        <f>IF(ISBLANK(Games!$D33), "",Games!D33)</f>
        <v/>
      </c>
      <c r="E51" s="14" t="str">
        <f>IF(ISBLANK(Games!$B33), "",Games!J33)</f>
        <v/>
      </c>
      <c r="F51" s="15">
        <f>IFERROR(IF(ISBLANK(Games!B33), "", IF(Games!N33=Games!B33, Games!O33, 1-Games!O33)), "")</f>
        <v>0.9651705416324482</v>
      </c>
      <c r="G51" s="16" t="str">
        <f>IF(ISBLANK(Games!B33), "", IF('Prediction Log'!$D51&lt;0, 'Prediction Log'!$B51, 'Prediction Log'!$C51))</f>
        <v>Colorado State</v>
      </c>
      <c r="H51" s="17" t="str">
        <f>IF(ISBLANK(Games!$B33), "",Games!K33)</f>
        <v>Colorado State</v>
      </c>
      <c r="I51" s="17" t="str">
        <f>IF('Prediction Log'!$F51&gt;0.5, 'Prediction Log'!$B51, IF('Prediction Log'!$F51&lt;0.5, 'Prediction Log'!$C51, "PICK"))</f>
        <v>Texas</v>
      </c>
      <c r="J51" s="18">
        <f>IF(ISBLANK(Games!B33), "",IF('Prediction Log'!$I51='Prediction Log'!$B51, 'Prediction Log'!$F51, 1-'Prediction Log'!$F51))</f>
        <v>0.9651705416324482</v>
      </c>
      <c r="K51" s="19" t="str">
        <f>IF(ISBLANK(Games!$B33), "",Games!Q33)</f>
        <v/>
      </c>
      <c r="L51" s="26" t="str">
        <f>IF(ISBLANK(Games!W33), "",Games!Y33)</f>
        <v/>
      </c>
      <c r="M51" s="9" t="str">
        <f>IF(ISBLANK(Games!W33), "",Games!X33-Games!W33)</f>
        <v/>
      </c>
      <c r="N51" s="20" t="str">
        <f>IF(ISBLANK(Games!W33), "", IF(AND(Games!Y33 = Games!B33, Games!D33&lt;0, Table3[[#This Row],[Actual Difference ]]&lt;Games!D33), "Y", IF(AND(Games!Y33=Games!C33, Games!D33&gt;0, Table3[[#This Row],[Actual Difference ]]&gt;0), "Y",IF(Games!Y33&lt;&gt;Table3[[#This Row],[Market Predicted Side]], "Y","N"))))</f>
        <v/>
      </c>
      <c r="O51" s="21" t="str">
        <f>IF(ISBLANK(Games!W33),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" s="21" t="str">
        <f>IF(ISBLANK(Games!W33),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" s="22" t="str">
        <f>IF(ISBLANK(Games!W33),"",IF('Prediction Log'!$L51='Prediction Log'!$G51, "Y", "N"))</f>
        <v/>
      </c>
      <c r="R51" s="22" t="str">
        <f>Table3[[#This Row],[Home Team Covered Market]]</f>
        <v/>
      </c>
      <c r="S51" s="22" t="str">
        <f>IF(ISBLANK(Games!W33), "",IF(AND('Prediction Log'!$Q51="Y", 'Prediction Log'!$R51="Y"), "Y", "N"))</f>
        <v/>
      </c>
      <c r="T51" s="23" t="str">
        <f>IF(ISBLANK(Games!W33),"",IF(Games!Y33='Prediction Log'!$H51, "Y", "N"))</f>
        <v/>
      </c>
      <c r="U51" s="23" t="str">
        <f>IF(ISBLANK(Games!W33), "", IF(Table3[[#This Row],[Home Team Covered Market]]=Games!P33, "Y", "N"))</f>
        <v/>
      </c>
      <c r="V51" s="24" t="str">
        <f>IF(ISBLANK(Games!W33), "",IF('Prediction Log'!$I51='Prediction Log'!$L51, "Y", "N"))</f>
        <v/>
      </c>
      <c r="W51" s="23" t="str">
        <f>IF(ISBLANK(Games!W33), "",IF('Prediction Log'!$H51&lt;&gt;'Prediction Log'!$L51, "N",IF(AND('Prediction Log'!$E51&gt;0, 'Prediction Log'!$M51&gt;'Prediction Log'!$E51, 'Prediction Log'!$H51='Prediction Log'!$C51), "Y", IF(AND('Prediction Log'!$E51&lt;0, 'Prediction Log'!$M51&lt;'Prediction Log'!$E51,'Prediction Log'!$H51='Prediction Log'!$B51 ), "Y", IF('Prediction Log'!$M51='Prediction Log'!$E51, "PUSH", "N")))))</f>
        <v/>
      </c>
      <c r="X51" s="23" t="str">
        <f>IF(ISBLANK(Games!W33), "",IF(AND('Prediction Log'!$T51="Y", 'Prediction Log'!$U51="Y"), "Y", "N"))</f>
        <v/>
      </c>
      <c r="Y51" s="22" t="str">
        <f>IF(ISBLANK(Games!W33), "",IF('Prediction Log'!$D51&gt;0, 'Prediction Log'!$M51-'Prediction Log'!$D51, IF('Prediction Log'!$D51&lt;0, -'Prediction Log'!$M51+'Prediction Log'!$D51, "NA")))</f>
        <v/>
      </c>
      <c r="Z51" s="22" t="str">
        <f>IF(ISBLANK(Games!W33), "",ABS('Prediction Log'!$Y51))</f>
        <v/>
      </c>
      <c r="AA51" s="23" t="str">
        <f>IF(ISBLANK(Games!W33), "",IF('Prediction Log'!$E51&gt;0, 'Prediction Log'!$M51-'Prediction Log'!$E51, IF('Prediction Log'!$E51&lt;0, -'Prediction Log'!$M51+'Prediction Log'!$E51, "NA")))</f>
        <v/>
      </c>
      <c r="AB51" s="23" t="str">
        <f>IF(ISBLANK(Games!X33), "",ABS('Prediction Log'!$AA51))</f>
        <v/>
      </c>
    </row>
    <row r="52" spans="1:28" x14ac:dyDescent="0.45">
      <c r="A52" s="13">
        <f>IF(ISBLANK(Games!$B51), "",Games!A51)</f>
        <v>1</v>
      </c>
      <c r="B52" s="13" t="str">
        <f>IF(ISBLANK(Games!$B34), "",Games!B34)</f>
        <v>Florida</v>
      </c>
      <c r="C52" s="13" t="str">
        <f>IF(ISBLANK(Games!$B34), "",Games!C34)</f>
        <v>Miami</v>
      </c>
      <c r="D52" s="14" t="str">
        <f>IF(ISBLANK(Games!$D34), "",Games!D34)</f>
        <v/>
      </c>
      <c r="E52" s="14" t="str">
        <f>IF(ISBLANK(Games!$B34), "",Games!J34)</f>
        <v/>
      </c>
      <c r="F52" s="15">
        <f>IFERROR(IF(ISBLANK(Games!B34), "", IF(Games!N34=Games!B34, Games!O34, 1-Games!O34)), "")</f>
        <v>0.59466691018927809</v>
      </c>
      <c r="G52" s="16" t="str">
        <f>IF(ISBLANK(Games!B34), "", IF('Prediction Log'!$D52&lt;0, 'Prediction Log'!$B52, 'Prediction Log'!$C52))</f>
        <v>Miami</v>
      </c>
      <c r="H52" s="17" t="str">
        <f>IF(ISBLANK(Games!$B34), "",Games!K34)</f>
        <v>Miami</v>
      </c>
      <c r="I52" s="17" t="str">
        <f>IF('Prediction Log'!$F52&gt;0.5, 'Prediction Log'!$B52, IF('Prediction Log'!$F52&lt;0.5, 'Prediction Log'!$C52, "PICK"))</f>
        <v>Florida</v>
      </c>
      <c r="J52" s="18">
        <f>IF(ISBLANK(Games!B34), "",IF('Prediction Log'!$I52='Prediction Log'!$B52, 'Prediction Log'!$F52, 1-'Prediction Log'!$F52))</f>
        <v>0.59466691018927809</v>
      </c>
      <c r="K52" s="19" t="str">
        <f>IF(ISBLANK(Games!$B34), "",Games!Q34)</f>
        <v/>
      </c>
      <c r="L52" s="26" t="str">
        <f>IF(ISBLANK(Games!W34), "",Games!Y34)</f>
        <v/>
      </c>
      <c r="M52" s="9" t="str">
        <f>IF(ISBLANK(Games!W34), "",Games!X34-Games!W34)</f>
        <v/>
      </c>
      <c r="N52" s="20" t="str">
        <f>IF(ISBLANK(Games!W34), "", IF(AND(Games!Y34 = Games!B34, Games!D34&lt;0, Table3[[#This Row],[Actual Difference ]]&lt;Games!D34), "Y", IF(AND(Games!Y34=Games!C34, Games!D34&gt;0, Table3[[#This Row],[Actual Difference ]]&gt;0), "Y",IF(Games!Y34&lt;&gt;Table3[[#This Row],[Market Predicted Side]], "Y","N"))))</f>
        <v/>
      </c>
      <c r="O52" s="21" t="str">
        <f>IF(ISBLANK(Games!W34),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" s="21" t="str">
        <f>IF(ISBLANK(Games!W34),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" s="22" t="str">
        <f>IF(ISBLANK(Games!W34),"",IF('Prediction Log'!$L52='Prediction Log'!$G52, "Y", "N"))</f>
        <v/>
      </c>
      <c r="R52" s="22" t="str">
        <f>Table3[[#This Row],[Home Team Covered Market]]</f>
        <v/>
      </c>
      <c r="S52" s="22" t="str">
        <f>IF(ISBLANK(Games!W34), "",IF(AND('Prediction Log'!$Q52="Y", 'Prediction Log'!$R52="Y"), "Y", "N"))</f>
        <v/>
      </c>
      <c r="T52" s="23" t="str">
        <f>IF(ISBLANK(Games!W34),"",IF(Games!Y34='Prediction Log'!$H52, "Y", "N"))</f>
        <v/>
      </c>
      <c r="U52" s="23" t="str">
        <f>IF(ISBLANK(Games!W34), "", IF(Table3[[#This Row],[Home Team Covered Market]]=Games!P34, "Y", "N"))</f>
        <v/>
      </c>
      <c r="V52" s="24" t="str">
        <f>IF(ISBLANK(Games!W34), "",IF('Prediction Log'!$I52='Prediction Log'!$L52, "Y", "N"))</f>
        <v/>
      </c>
      <c r="W52" s="23" t="str">
        <f>IF(ISBLANK(Games!W34), "",IF('Prediction Log'!$H52&lt;&gt;'Prediction Log'!$L52, "N",IF(AND('Prediction Log'!$E52&gt;0, 'Prediction Log'!$M52&gt;'Prediction Log'!$E52, 'Prediction Log'!$H52='Prediction Log'!$C52), "Y", IF(AND('Prediction Log'!$E52&lt;0, 'Prediction Log'!$M52&lt;'Prediction Log'!$E52,'Prediction Log'!$H52='Prediction Log'!$B52 ), "Y", IF('Prediction Log'!$M52='Prediction Log'!$E52, "PUSH", "N")))))</f>
        <v/>
      </c>
      <c r="X52" s="23" t="str">
        <f>IF(ISBLANK(Games!W34), "",IF(AND('Prediction Log'!$T52="Y", 'Prediction Log'!$U52="Y"), "Y", "N"))</f>
        <v/>
      </c>
      <c r="Y52" s="22" t="str">
        <f>IF(ISBLANK(Games!W34), "",IF('Prediction Log'!$D52&gt;0, 'Prediction Log'!$M52-'Prediction Log'!$D52, IF('Prediction Log'!$D52&lt;0, -'Prediction Log'!$M52+'Prediction Log'!$D52, "NA")))</f>
        <v/>
      </c>
      <c r="Z52" s="22" t="str">
        <f>IF(ISBLANK(Games!W34), "",ABS('Prediction Log'!$Y52))</f>
        <v/>
      </c>
      <c r="AA52" s="23" t="str">
        <f>IF(ISBLANK(Games!W34), "",IF('Prediction Log'!$E52&gt;0, 'Prediction Log'!$M52-'Prediction Log'!$E52, IF('Prediction Log'!$E52&lt;0, -'Prediction Log'!$M52+'Prediction Log'!$E52, "NA")))</f>
        <v/>
      </c>
      <c r="AB52" s="23" t="str">
        <f>IF(ISBLANK(Games!X34), "",ABS('Prediction Log'!$AA52))</f>
        <v/>
      </c>
    </row>
    <row r="53" spans="1:28" x14ac:dyDescent="0.45">
      <c r="A53" s="13">
        <f>IF(ISBLANK(Games!$B52), "",Games!A52)</f>
        <v>1</v>
      </c>
      <c r="B53" s="13" t="str">
        <f>IF(ISBLANK(Games!$B35), "",Games!B35)</f>
        <v>Indiana</v>
      </c>
      <c r="C53" s="13" t="str">
        <f>IF(ISBLANK(Games!$B35), "",Games!C35)</f>
        <v>Florida International</v>
      </c>
      <c r="D53" s="14" t="str">
        <f>IF(ISBLANK(Games!$D35), "",Games!D35)</f>
        <v/>
      </c>
      <c r="E53" s="14" t="str">
        <f>IF(ISBLANK(Games!$B35), "",Games!J35)</f>
        <v/>
      </c>
      <c r="F53" s="15">
        <f>IFERROR(IF(ISBLANK(Games!B35), "", IF(Games!N35=Games!B35, Games!O35, 1-Games!O35)), "")</f>
        <v>0.83752027199209444</v>
      </c>
      <c r="G53" s="16" t="str">
        <f>IF(ISBLANK(Games!B35), "", IF('Prediction Log'!$D53&lt;0, 'Prediction Log'!$B53, 'Prediction Log'!$C53))</f>
        <v>Florida International</v>
      </c>
      <c r="H53" s="17" t="str">
        <f>IF(ISBLANK(Games!$B35), "",Games!K35)</f>
        <v>Florida International</v>
      </c>
      <c r="I53" s="17" t="str">
        <f>IF('Prediction Log'!$F53&gt;0.5, 'Prediction Log'!$B53, IF('Prediction Log'!$F53&lt;0.5, 'Prediction Log'!$C53, "PICK"))</f>
        <v>Indiana</v>
      </c>
      <c r="J53" s="18">
        <f>IF(ISBLANK(Games!B35), "",IF('Prediction Log'!$I53='Prediction Log'!$B53, 'Prediction Log'!$F53, 1-'Prediction Log'!$F53))</f>
        <v>0.83752027199209444</v>
      </c>
      <c r="K53" s="19" t="str">
        <f>IF(ISBLANK(Games!$B35), "",Games!Q35)</f>
        <v/>
      </c>
      <c r="L53" s="26" t="str">
        <f>IF(ISBLANK(Games!W35), "",Games!Y35)</f>
        <v/>
      </c>
      <c r="M53" s="9" t="str">
        <f>IF(ISBLANK(Games!W35), "",Games!X35-Games!W35)</f>
        <v/>
      </c>
      <c r="N53" s="20" t="str">
        <f>IF(ISBLANK(Games!W35), "", IF(AND(Games!Y35 = Games!B35, Games!D35&lt;0, Table3[[#This Row],[Actual Difference ]]&lt;Games!D35), "Y", IF(AND(Games!Y35=Games!C35, Games!D35&gt;0, Table3[[#This Row],[Actual Difference ]]&gt;0), "Y",IF(Games!Y35&lt;&gt;Table3[[#This Row],[Market Predicted Side]], "Y","N"))))</f>
        <v/>
      </c>
      <c r="O53" s="21" t="str">
        <f>IF(ISBLANK(Games!W35),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" s="21" t="str">
        <f>IF(ISBLANK(Games!W35),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" s="22" t="str">
        <f>IF(ISBLANK(Games!W35),"",IF('Prediction Log'!$L53='Prediction Log'!$G53, "Y", "N"))</f>
        <v/>
      </c>
      <c r="R53" s="22" t="str">
        <f>Table3[[#This Row],[Home Team Covered Market]]</f>
        <v/>
      </c>
      <c r="S53" s="22" t="str">
        <f>IF(ISBLANK(Games!W35), "",IF(AND('Prediction Log'!$Q53="Y", 'Prediction Log'!$R53="Y"), "Y", "N"))</f>
        <v/>
      </c>
      <c r="T53" s="23" t="str">
        <f>IF(ISBLANK(Games!W35),"",IF(Games!Y35='Prediction Log'!$H53, "Y", "N"))</f>
        <v/>
      </c>
      <c r="U53" s="23" t="str">
        <f>IF(ISBLANK(Games!W35), "", IF(Table3[[#This Row],[Home Team Covered Market]]=Games!P35, "Y", "N"))</f>
        <v/>
      </c>
      <c r="V53" s="24" t="str">
        <f>IF(ISBLANK(Games!W35), "",IF('Prediction Log'!$I53='Prediction Log'!$L53, "Y", "N"))</f>
        <v/>
      </c>
      <c r="W53" s="23" t="str">
        <f>IF(ISBLANK(Games!W35), "",IF('Prediction Log'!$H53&lt;&gt;'Prediction Log'!$L53, "N",IF(AND('Prediction Log'!$E53&gt;0, 'Prediction Log'!$M53&gt;'Prediction Log'!$E53, 'Prediction Log'!$H53='Prediction Log'!$C53), "Y", IF(AND('Prediction Log'!$E53&lt;0, 'Prediction Log'!$M53&lt;'Prediction Log'!$E53,'Prediction Log'!$H53='Prediction Log'!$B53 ), "Y", IF('Prediction Log'!$M53='Prediction Log'!$E53, "PUSH", "N")))))</f>
        <v/>
      </c>
      <c r="X53" s="23" t="str">
        <f>IF(ISBLANK(Games!W35), "",IF(AND('Prediction Log'!$T53="Y", 'Prediction Log'!$U53="Y"), "Y", "N"))</f>
        <v/>
      </c>
      <c r="Y53" s="22" t="str">
        <f>IF(ISBLANK(Games!W35), "",IF('Prediction Log'!$D53&gt;0, 'Prediction Log'!$M53-'Prediction Log'!$D53, IF('Prediction Log'!$D53&lt;0, -'Prediction Log'!$M53+'Prediction Log'!$D53, "NA")))</f>
        <v/>
      </c>
      <c r="Z53" s="22" t="str">
        <f>IF(ISBLANK(Games!W35), "",ABS('Prediction Log'!$Y53))</f>
        <v/>
      </c>
      <c r="AA53" s="23" t="str">
        <f>IF(ISBLANK(Games!W35), "",IF('Prediction Log'!$E53&gt;0, 'Prediction Log'!$M53-'Prediction Log'!$E53, IF('Prediction Log'!$E53&lt;0, -'Prediction Log'!$M53+'Prediction Log'!$E53, "NA")))</f>
        <v/>
      </c>
      <c r="AB53" s="23" t="str">
        <f>IF(ISBLANK(Games!X35), "",ABS('Prediction Log'!$AA53))</f>
        <v/>
      </c>
    </row>
    <row r="54" spans="1:28" x14ac:dyDescent="0.45">
      <c r="A54" s="13">
        <f>IF(ISBLANK(Games!$B53), "",Games!A53)</f>
        <v>1</v>
      </c>
      <c r="B54" s="13" t="str">
        <f>IF(ISBLANK(Games!$B36), "",Games!B36)</f>
        <v>Nebraska</v>
      </c>
      <c r="C54" s="13" t="str">
        <f>IF(ISBLANK(Games!$B36), "",Games!C36)</f>
        <v>UTEP</v>
      </c>
      <c r="D54" s="14" t="str">
        <f>IF(ISBLANK(Games!$D36), "",Games!D36)</f>
        <v/>
      </c>
      <c r="E54" s="14" t="str">
        <f>IF(ISBLANK(Games!$B36), "",Games!J36)</f>
        <v/>
      </c>
      <c r="F54" s="15">
        <f>IFERROR(IF(ISBLANK(Games!B36), "", IF(Games!N36=Games!B36, Games!O36, 1-Games!O36)), "")</f>
        <v>0.87172545954058944</v>
      </c>
      <c r="G54" s="16" t="str">
        <f>IF(ISBLANK(Games!B36), "", IF('Prediction Log'!$D54&lt;0, 'Prediction Log'!$B54, 'Prediction Log'!$C54))</f>
        <v>UTEP</v>
      </c>
      <c r="H54" s="17" t="str">
        <f>IF(ISBLANK(Games!$B36), "",Games!K36)</f>
        <v>UTEP</v>
      </c>
      <c r="I54" s="17" t="str">
        <f>IF('Prediction Log'!$F54&gt;0.5, 'Prediction Log'!$B54, IF('Prediction Log'!$F54&lt;0.5, 'Prediction Log'!$C54, "PICK"))</f>
        <v>Nebraska</v>
      </c>
      <c r="J54" s="18">
        <f>IF(ISBLANK(Games!B36), "",IF('Prediction Log'!$I54='Prediction Log'!$B54, 'Prediction Log'!$F54, 1-'Prediction Log'!$F54))</f>
        <v>0.87172545954058944</v>
      </c>
      <c r="K54" s="19" t="str">
        <f>IF(ISBLANK(Games!$B36), "",Games!Q36)</f>
        <v/>
      </c>
      <c r="L54" s="26" t="str">
        <f>IF(ISBLANK(Games!W36), "",Games!Y36)</f>
        <v/>
      </c>
      <c r="M54" s="9" t="str">
        <f>IF(ISBLANK(Games!W36), "",Games!X36-Games!W36)</f>
        <v/>
      </c>
      <c r="N54" s="20" t="str">
        <f>IF(ISBLANK(Games!W36), "", IF(AND(Games!Y36 = Games!B36, Games!D36&lt;0, Table3[[#This Row],[Actual Difference ]]&lt;Games!D36), "Y", IF(AND(Games!Y36=Games!C36, Games!D36&gt;0, Table3[[#This Row],[Actual Difference ]]&gt;0), "Y",IF(Games!Y36&lt;&gt;Table3[[#This Row],[Market Predicted Side]], "Y","N"))))</f>
        <v/>
      </c>
      <c r="O54" s="21" t="str">
        <f>IF(ISBLANK(Games!W36),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" s="21" t="str">
        <f>IF(ISBLANK(Games!W36),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" s="22" t="str">
        <f>IF(ISBLANK(Games!W36),"",IF('Prediction Log'!$L54='Prediction Log'!$G54, "Y", "N"))</f>
        <v/>
      </c>
      <c r="R54" s="22" t="str">
        <f>Table3[[#This Row],[Home Team Covered Market]]</f>
        <v/>
      </c>
      <c r="S54" s="22" t="str">
        <f>IF(ISBLANK(Games!W36), "",IF(AND('Prediction Log'!$Q54="Y", 'Prediction Log'!$R54="Y"), "Y", "N"))</f>
        <v/>
      </c>
      <c r="T54" s="23" t="str">
        <f>IF(ISBLANK(Games!W36),"",IF(Games!Y36='Prediction Log'!$H54, "Y", "N"))</f>
        <v/>
      </c>
      <c r="U54" s="23" t="str">
        <f>IF(ISBLANK(Games!W36), "", IF(Table3[[#This Row],[Home Team Covered Market]]=Games!P36, "Y", "N"))</f>
        <v/>
      </c>
      <c r="V54" s="24" t="str">
        <f>IF(ISBLANK(Games!W36), "",IF('Prediction Log'!$I54='Prediction Log'!$L54, "Y", "N"))</f>
        <v/>
      </c>
      <c r="W54" s="23" t="str">
        <f>IF(ISBLANK(Games!W36), "",IF('Prediction Log'!$H54&lt;&gt;'Prediction Log'!$L54, "N",IF(AND('Prediction Log'!$E54&gt;0, 'Prediction Log'!$M54&gt;'Prediction Log'!$E54, 'Prediction Log'!$H54='Prediction Log'!$C54), "Y", IF(AND('Prediction Log'!$E54&lt;0, 'Prediction Log'!$M54&lt;'Prediction Log'!$E54,'Prediction Log'!$H54='Prediction Log'!$B54 ), "Y", IF('Prediction Log'!$M54='Prediction Log'!$E54, "PUSH", "N")))))</f>
        <v/>
      </c>
      <c r="X54" s="23" t="str">
        <f>IF(ISBLANK(Games!W36), "",IF(AND('Prediction Log'!$T54="Y", 'Prediction Log'!$U54="Y"), "Y", "N"))</f>
        <v/>
      </c>
      <c r="Y54" s="22" t="str">
        <f>IF(ISBLANK(Games!W36), "",IF('Prediction Log'!$D54&gt;0, 'Prediction Log'!$M54-'Prediction Log'!$D54, IF('Prediction Log'!$D54&lt;0, -'Prediction Log'!$M54+'Prediction Log'!$D54, "NA")))</f>
        <v/>
      </c>
      <c r="Z54" s="22" t="str">
        <f>IF(ISBLANK(Games!W36), "",ABS('Prediction Log'!$Y54))</f>
        <v/>
      </c>
      <c r="AA54" s="23" t="str">
        <f>IF(ISBLANK(Games!W36), "",IF('Prediction Log'!$E54&gt;0, 'Prediction Log'!$M54-'Prediction Log'!$E54, IF('Prediction Log'!$E54&lt;0, -'Prediction Log'!$M54+'Prediction Log'!$E54, "NA")))</f>
        <v/>
      </c>
      <c r="AB54" s="23" t="str">
        <f>IF(ISBLANK(Games!X36), "",ABS('Prediction Log'!$AA54))</f>
        <v/>
      </c>
    </row>
    <row r="55" spans="1:28" x14ac:dyDescent="0.45">
      <c r="A55" s="13">
        <f>IF(ISBLANK(Games!$B54), "",Games!A54)</f>
        <v>1</v>
      </c>
      <c r="B55" s="13" t="str">
        <f>IF(ISBLANK(Games!$B37), "",Games!B37)</f>
        <v>Ohio State</v>
      </c>
      <c r="C55" s="13" t="str">
        <f>IF(ISBLANK(Games!$B37), "",Games!C37)</f>
        <v>Akron</v>
      </c>
      <c r="D55" s="14" t="str">
        <f>IF(ISBLANK(Games!$D37), "",Games!D37)</f>
        <v/>
      </c>
      <c r="E55" s="14" t="str">
        <f>IF(ISBLANK(Games!$B37), "",Games!J37)</f>
        <v/>
      </c>
      <c r="F55" s="15">
        <f>IFERROR(IF(ISBLANK(Games!B37), "", IF(Games!N37=Games!B37, Games!O37, 1-Games!O37)), "")</f>
        <v>0.98805167882258937</v>
      </c>
      <c r="G55" s="16" t="str">
        <f>IF(ISBLANK(Games!B37), "", IF('Prediction Log'!$D55&lt;0, 'Prediction Log'!$B55, 'Prediction Log'!$C55))</f>
        <v>Akron</v>
      </c>
      <c r="H55" s="17" t="str">
        <f>IF(ISBLANK(Games!$B37), "",Games!K37)</f>
        <v>Akron</v>
      </c>
      <c r="I55" s="17" t="str">
        <f>IF('Prediction Log'!$F55&gt;0.5, 'Prediction Log'!$B55, IF('Prediction Log'!$F55&lt;0.5, 'Prediction Log'!$C55, "PICK"))</f>
        <v>Ohio State</v>
      </c>
      <c r="J55" s="18">
        <f>IF(ISBLANK(Games!B37), "",IF('Prediction Log'!$I55='Prediction Log'!$B55, 'Prediction Log'!$F55, 1-'Prediction Log'!$F55))</f>
        <v>0.98805167882258937</v>
      </c>
      <c r="K55" s="19" t="str">
        <f>IF(ISBLANK(Games!$B37), "",Games!Q37)</f>
        <v/>
      </c>
      <c r="L55" s="26" t="str">
        <f>IF(ISBLANK(Games!W37), "",Games!Y37)</f>
        <v/>
      </c>
      <c r="M55" s="9" t="str">
        <f>IF(ISBLANK(Games!W37), "",Games!X37-Games!W37)</f>
        <v/>
      </c>
      <c r="N55" s="20" t="str">
        <f>IF(ISBLANK(Games!W37), "", IF(AND(Games!Y37 = Games!B37, Games!D37&lt;0, Table3[[#This Row],[Actual Difference ]]&lt;Games!D37), "Y", IF(AND(Games!Y37=Games!C37, Games!D37&gt;0, Table3[[#This Row],[Actual Difference ]]&gt;0), "Y",IF(Games!Y37&lt;&gt;Table3[[#This Row],[Market Predicted Side]], "Y","N"))))</f>
        <v/>
      </c>
      <c r="O55" s="21" t="str">
        <f>IF(ISBLANK(Games!W37),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" s="21" t="str">
        <f>IF(ISBLANK(Games!W37),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" s="22" t="str">
        <f>IF(ISBLANK(Games!W37),"",IF('Prediction Log'!$L55='Prediction Log'!$G55, "Y", "N"))</f>
        <v/>
      </c>
      <c r="R55" s="22" t="str">
        <f>Table3[[#This Row],[Home Team Covered Market]]</f>
        <v/>
      </c>
      <c r="S55" s="22" t="str">
        <f>IF(ISBLANK(Games!W37), "",IF(AND('Prediction Log'!$Q55="Y", 'Prediction Log'!$R55="Y"), "Y", "N"))</f>
        <v/>
      </c>
      <c r="T55" s="23" t="str">
        <f>IF(ISBLANK(Games!W37),"",IF(Games!Y37='Prediction Log'!$H55, "Y", "N"))</f>
        <v/>
      </c>
      <c r="U55" s="23" t="str">
        <f>IF(ISBLANK(Games!W37), "", IF(Table3[[#This Row],[Home Team Covered Market]]=Games!P37, "Y", "N"))</f>
        <v/>
      </c>
      <c r="V55" s="24" t="str">
        <f>IF(ISBLANK(Games!W37), "",IF('Prediction Log'!$I55='Prediction Log'!$L55, "Y", "N"))</f>
        <v/>
      </c>
      <c r="W55" s="23" t="str">
        <f>IF(ISBLANK(Games!W37), "",IF('Prediction Log'!$H55&lt;&gt;'Prediction Log'!$L55, "N",IF(AND('Prediction Log'!$E55&gt;0, 'Prediction Log'!$M55&gt;'Prediction Log'!$E55, 'Prediction Log'!$H55='Prediction Log'!$C55), "Y", IF(AND('Prediction Log'!$E55&lt;0, 'Prediction Log'!$M55&lt;'Prediction Log'!$E55,'Prediction Log'!$H55='Prediction Log'!$B55 ), "Y", IF('Prediction Log'!$M55='Prediction Log'!$E55, "PUSH", "N")))))</f>
        <v/>
      </c>
      <c r="X55" s="23" t="str">
        <f>IF(ISBLANK(Games!W37), "",IF(AND('Prediction Log'!$T55="Y", 'Prediction Log'!$U55="Y"), "Y", "N"))</f>
        <v/>
      </c>
      <c r="Y55" s="22" t="str">
        <f>IF(ISBLANK(Games!W37), "",IF('Prediction Log'!$D55&gt;0, 'Prediction Log'!$M55-'Prediction Log'!$D55, IF('Prediction Log'!$D55&lt;0, -'Prediction Log'!$M55+'Prediction Log'!$D55, "NA")))</f>
        <v/>
      </c>
      <c r="Z55" s="22" t="str">
        <f>IF(ISBLANK(Games!W37), "",ABS('Prediction Log'!$Y55))</f>
        <v/>
      </c>
      <c r="AA55" s="23" t="str">
        <f>IF(ISBLANK(Games!W37), "",IF('Prediction Log'!$E55&gt;0, 'Prediction Log'!$M55-'Prediction Log'!$E55, IF('Prediction Log'!$E55&lt;0, -'Prediction Log'!$M55+'Prediction Log'!$E55, "NA")))</f>
        <v/>
      </c>
      <c r="AB55" s="23" t="str">
        <f>IF(ISBLANK(Games!X37), "",ABS('Prediction Log'!$AA55))</f>
        <v/>
      </c>
    </row>
    <row r="56" spans="1:28" x14ac:dyDescent="0.45">
      <c r="A56" s="13">
        <f>IF(ISBLANK(Games!$B55), "",Games!A55)</f>
        <v>1</v>
      </c>
      <c r="B56" s="13" t="str">
        <f>IF(ISBLANK(Games!$B38), "",Games!B38)</f>
        <v>UMass</v>
      </c>
      <c r="C56" s="13" t="str">
        <f>IF(ISBLANK(Games!$B38), "",Games!C38)</f>
        <v>Eastern Michigan</v>
      </c>
      <c r="D56" s="14" t="str">
        <f>IF(ISBLANK(Games!$D38), "",Games!D38)</f>
        <v/>
      </c>
      <c r="E56" s="14" t="str">
        <f>IF(ISBLANK(Games!$B38), "",Games!J38)</f>
        <v/>
      </c>
      <c r="F56" s="15">
        <f>IFERROR(IF(ISBLANK(Games!B38), "", IF(Games!N38=Games!B38, Games!O38, 1-Games!O38)), "")</f>
        <v>0.43584641201037899</v>
      </c>
      <c r="G56" s="16" t="str">
        <f>IF(ISBLANK(Games!B38), "", IF('Prediction Log'!$D56&lt;0, 'Prediction Log'!$B56, 'Prediction Log'!$C56))</f>
        <v>Eastern Michigan</v>
      </c>
      <c r="H56" s="17" t="str">
        <f>IF(ISBLANK(Games!$B38), "",Games!K38)</f>
        <v>Eastern Michigan</v>
      </c>
      <c r="I56" s="17" t="str">
        <f>IF('Prediction Log'!$F56&gt;0.5, 'Prediction Log'!$B56, IF('Prediction Log'!$F56&lt;0.5, 'Prediction Log'!$C56, "PICK"))</f>
        <v>Eastern Michigan</v>
      </c>
      <c r="J56" s="18">
        <f>IF(ISBLANK(Games!B38), "",IF('Prediction Log'!$I56='Prediction Log'!$B56, 'Prediction Log'!$F56, 1-'Prediction Log'!$F56))</f>
        <v>0.56415358798962101</v>
      </c>
      <c r="K56" s="19" t="str">
        <f>IF(ISBLANK(Games!$B38), "",Games!Q38)</f>
        <v/>
      </c>
      <c r="L56" s="26" t="str">
        <f>IF(ISBLANK(Games!W38), "",Games!Y38)</f>
        <v/>
      </c>
      <c r="M56" s="9" t="str">
        <f>IF(ISBLANK(Games!W38), "",Games!X38-Games!W38)</f>
        <v/>
      </c>
      <c r="N56" s="20" t="str">
        <f>IF(ISBLANK(Games!W38), "", IF(AND(Games!Y38 = Games!B38, Games!D38&lt;0, Table3[[#This Row],[Actual Difference ]]&lt;Games!D38), "Y", IF(AND(Games!Y38=Games!C38, Games!D38&gt;0, Table3[[#This Row],[Actual Difference ]]&gt;0), "Y",IF(Games!Y38&lt;&gt;Table3[[#This Row],[Market Predicted Side]], "Y","N"))))</f>
        <v/>
      </c>
      <c r="O56" s="21" t="str">
        <f>IF(ISBLANK(Games!W38),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" s="21" t="str">
        <f>IF(ISBLANK(Games!W38),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" s="22" t="str">
        <f>IF(ISBLANK(Games!W38),"",IF('Prediction Log'!$L56='Prediction Log'!$G56, "Y", "N"))</f>
        <v/>
      </c>
      <c r="R56" s="22" t="str">
        <f>Table3[[#This Row],[Home Team Covered Market]]</f>
        <v/>
      </c>
      <c r="S56" s="22" t="str">
        <f>IF(ISBLANK(Games!W38), "",IF(AND('Prediction Log'!$Q56="Y", 'Prediction Log'!$R56="Y"), "Y", "N"))</f>
        <v/>
      </c>
      <c r="T56" s="23" t="str">
        <f>IF(ISBLANK(Games!W38),"",IF(Games!Y38='Prediction Log'!$H56, "Y", "N"))</f>
        <v/>
      </c>
      <c r="U56" s="23" t="str">
        <f>IF(ISBLANK(Games!W38), "", IF(Table3[[#This Row],[Home Team Covered Market]]=Games!P38, "Y", "N"))</f>
        <v/>
      </c>
      <c r="V56" s="24" t="str">
        <f>IF(ISBLANK(Games!W38), "",IF('Prediction Log'!$I56='Prediction Log'!$L56, "Y", "N"))</f>
        <v/>
      </c>
      <c r="W56" s="23" t="str">
        <f>IF(ISBLANK(Games!W38), "",IF('Prediction Log'!$H56&lt;&gt;'Prediction Log'!$L56, "N",IF(AND('Prediction Log'!$E56&gt;0, 'Prediction Log'!$M56&gt;'Prediction Log'!$E56, 'Prediction Log'!$H56='Prediction Log'!$C56), "Y", IF(AND('Prediction Log'!$E56&lt;0, 'Prediction Log'!$M56&lt;'Prediction Log'!$E56,'Prediction Log'!$H56='Prediction Log'!$B56 ), "Y", IF('Prediction Log'!$M56='Prediction Log'!$E56, "PUSH", "N")))))</f>
        <v/>
      </c>
      <c r="X56" s="23" t="str">
        <f>IF(ISBLANK(Games!W38), "",IF(AND('Prediction Log'!$T56="Y", 'Prediction Log'!$U56="Y"), "Y", "N"))</f>
        <v/>
      </c>
      <c r="Y56" s="22" t="str">
        <f>IF(ISBLANK(Games!W38), "",IF('Prediction Log'!$D56&gt;0, 'Prediction Log'!$M56-'Prediction Log'!$D56, IF('Prediction Log'!$D56&lt;0, -'Prediction Log'!$M56+'Prediction Log'!$D56, "NA")))</f>
        <v/>
      </c>
      <c r="Z56" s="22" t="str">
        <f>IF(ISBLANK(Games!W38), "",ABS('Prediction Log'!$Y56))</f>
        <v/>
      </c>
      <c r="AA56" s="23" t="str">
        <f>IF(ISBLANK(Games!W38), "",IF('Prediction Log'!$E56&gt;0, 'Prediction Log'!$M56-'Prediction Log'!$E56, IF('Prediction Log'!$E56&lt;0, -'Prediction Log'!$M56+'Prediction Log'!$E56, "NA")))</f>
        <v/>
      </c>
      <c r="AB56" s="23" t="str">
        <f>IF(ISBLANK(Games!X38), "",ABS('Prediction Log'!$AA56))</f>
        <v/>
      </c>
    </row>
    <row r="57" spans="1:28" x14ac:dyDescent="0.45">
      <c r="A57" s="13">
        <f>IF(ISBLANK(Games!$B56), "",Games!A56)</f>
        <v>1</v>
      </c>
      <c r="B57" s="13" t="str">
        <f>IF(ISBLANK(Games!$B39), "",Games!B39)</f>
        <v>Appalachian State</v>
      </c>
      <c r="C57" s="13" t="str">
        <f>IF(ISBLANK(Games!$B39), "",Games!C39)</f>
        <v>East Tennessee State</v>
      </c>
      <c r="D57" s="14" t="str">
        <f>IF(ISBLANK(Games!$D39), "",Games!D39)</f>
        <v/>
      </c>
      <c r="E57" s="14" t="str">
        <f>IF(ISBLANK(Games!$B39), "",Games!J39)</f>
        <v/>
      </c>
      <c r="F57" s="15" t="str">
        <f>IFERROR(IF(ISBLANK(Games!B39), "", IF(Games!N39=Games!B39, Games!O39, 1-Games!O39)), "")</f>
        <v/>
      </c>
      <c r="G57" s="16" t="str">
        <f>IF(ISBLANK(Games!B39), "", IF('Prediction Log'!$D57&lt;0, 'Prediction Log'!$B57, 'Prediction Log'!$C57))</f>
        <v>East Tennessee State</v>
      </c>
      <c r="H57" s="17" t="str">
        <f>IF(ISBLANK(Games!$B39), "",Games!K39)</f>
        <v/>
      </c>
      <c r="I57" s="17" t="str">
        <f>IF('Prediction Log'!$F57&gt;0.5, 'Prediction Log'!$B57, IF('Prediction Log'!$F57&lt;0.5, 'Prediction Log'!$C57, "PICK"))</f>
        <v>Appalachian State</v>
      </c>
      <c r="J57" s="18" t="str">
        <f>IF(ISBLANK(Games!B39), "",IF('Prediction Log'!$I57='Prediction Log'!$B57, 'Prediction Log'!$F57, 1-'Prediction Log'!$F57))</f>
        <v/>
      </c>
      <c r="K57" s="19" t="str">
        <f>IF(ISBLANK(Games!$B39), "",Games!Q39)</f>
        <v/>
      </c>
      <c r="L57" s="26" t="str">
        <f>IF(ISBLANK(Games!W39), "",Games!Y39)</f>
        <v/>
      </c>
      <c r="M57" s="9" t="str">
        <f>IF(ISBLANK(Games!W39), "",Games!X39-Games!W39)</f>
        <v/>
      </c>
      <c r="N57" s="20" t="str">
        <f>IF(ISBLANK(Games!W39), "", IF(AND(Games!Y39 = Games!B39, Games!D39&lt;0, Table3[[#This Row],[Actual Difference ]]&lt;Games!D39), "Y", IF(AND(Games!Y39=Games!C39, Games!D39&gt;0, Table3[[#This Row],[Actual Difference ]]&gt;0), "Y",IF(Games!Y39&lt;&gt;Table3[[#This Row],[Market Predicted Side]], "Y","N"))))</f>
        <v/>
      </c>
      <c r="O57" s="21" t="str">
        <f>IF(ISBLANK(Games!W39),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" s="21" t="str">
        <f>IF(ISBLANK(Games!W39),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" s="22" t="str">
        <f>IF(ISBLANK(Games!W39),"",IF('Prediction Log'!$L57='Prediction Log'!$G57, "Y", "N"))</f>
        <v/>
      </c>
      <c r="R57" s="22" t="str">
        <f>Table3[[#This Row],[Home Team Covered Market]]</f>
        <v/>
      </c>
      <c r="S57" s="22" t="str">
        <f>IF(ISBLANK(Games!W39), "",IF(AND('Prediction Log'!$Q57="Y", 'Prediction Log'!$R57="Y"), "Y", "N"))</f>
        <v/>
      </c>
      <c r="T57" s="23" t="str">
        <f>IF(ISBLANK(Games!W39),"",IF(Games!Y39='Prediction Log'!$H57, "Y", "N"))</f>
        <v/>
      </c>
      <c r="U57" s="23" t="str">
        <f>IF(ISBLANK(Games!W39), "", IF(Table3[[#This Row],[Home Team Covered Market]]=Games!P39, "Y", "N"))</f>
        <v/>
      </c>
      <c r="V57" s="24" t="str">
        <f>IF(ISBLANK(Games!W39), "",IF('Prediction Log'!$I57='Prediction Log'!$L57, "Y", "N"))</f>
        <v/>
      </c>
      <c r="W57" s="23" t="str">
        <f>IF(ISBLANK(Games!W39), "",IF('Prediction Log'!$H57&lt;&gt;'Prediction Log'!$L57, "N",IF(AND('Prediction Log'!$E57&gt;0, 'Prediction Log'!$M57&gt;'Prediction Log'!$E57, 'Prediction Log'!$H57='Prediction Log'!$C57), "Y", IF(AND('Prediction Log'!$E57&lt;0, 'Prediction Log'!$M57&lt;'Prediction Log'!$E57,'Prediction Log'!$H57='Prediction Log'!$B57 ), "Y", IF('Prediction Log'!$M57='Prediction Log'!$E57, "PUSH", "N")))))</f>
        <v/>
      </c>
      <c r="X57" s="23" t="str">
        <f>IF(ISBLANK(Games!W39), "",IF(AND('Prediction Log'!$T57="Y", 'Prediction Log'!$U57="Y"), "Y", "N"))</f>
        <v/>
      </c>
      <c r="Y57" s="22" t="str">
        <f>IF(ISBLANK(Games!W39), "",IF('Prediction Log'!$D57&gt;0, 'Prediction Log'!$M57-'Prediction Log'!$D57, IF('Prediction Log'!$D57&lt;0, -'Prediction Log'!$M57+'Prediction Log'!$D57, "NA")))</f>
        <v/>
      </c>
      <c r="Z57" s="22" t="str">
        <f>IF(ISBLANK(Games!W39), "",ABS('Prediction Log'!$Y57))</f>
        <v/>
      </c>
      <c r="AA57" s="23" t="str">
        <f>IF(ISBLANK(Games!W39), "",IF('Prediction Log'!$E57&gt;0, 'Prediction Log'!$M57-'Prediction Log'!$E57, IF('Prediction Log'!$E57&lt;0, -'Prediction Log'!$M57+'Prediction Log'!$E57, "NA")))</f>
        <v/>
      </c>
      <c r="AB57" s="23" t="str">
        <f>IF(ISBLANK(Games!X39), "",ABS('Prediction Log'!$AA57))</f>
        <v/>
      </c>
    </row>
    <row r="58" spans="1:28" x14ac:dyDescent="0.45">
      <c r="A58" s="13">
        <f>IF(ISBLANK(Games!$B57), "",Games!A57)</f>
        <v>1</v>
      </c>
      <c r="B58" s="13" t="str">
        <f>IF(ISBLANK(Games!$B40), "",Games!B40)</f>
        <v>Iowa State</v>
      </c>
      <c r="C58" s="13" t="str">
        <f>IF(ISBLANK(Games!$B40), "",Games!C40)</f>
        <v>North Dakota</v>
      </c>
      <c r="D58" s="14" t="str">
        <f>IF(ISBLANK(Games!$D40), "",Games!D40)</f>
        <v/>
      </c>
      <c r="E58" s="14" t="str">
        <f>IF(ISBLANK(Games!$B40), "",Games!J40)</f>
        <v/>
      </c>
      <c r="F58" s="15" t="str">
        <f>IFERROR(IF(ISBLANK(Games!B40), "", IF(Games!N40=Games!B40, Games!O40, 1-Games!O40)), "")</f>
        <v/>
      </c>
      <c r="G58" s="16" t="str">
        <f>IF(ISBLANK(Games!B40), "", IF('Prediction Log'!$D58&lt;0, 'Prediction Log'!$B58, 'Prediction Log'!$C58))</f>
        <v>North Dakota</v>
      </c>
      <c r="H58" s="17" t="str">
        <f>IF(ISBLANK(Games!$B40), "",Games!K40)</f>
        <v/>
      </c>
      <c r="I58" s="17" t="str">
        <f>IF('Prediction Log'!$F58&gt;0.5, 'Prediction Log'!$B58, IF('Prediction Log'!$F58&lt;0.5, 'Prediction Log'!$C58, "PICK"))</f>
        <v>Iowa State</v>
      </c>
      <c r="J58" s="18" t="str">
        <f>IF(ISBLANK(Games!B40), "",IF('Prediction Log'!$I58='Prediction Log'!$B58, 'Prediction Log'!$F58, 1-'Prediction Log'!$F58))</f>
        <v/>
      </c>
      <c r="K58" s="19" t="str">
        <f>IF(ISBLANK(Games!$B40), "",Games!Q40)</f>
        <v/>
      </c>
      <c r="L58" s="26" t="str">
        <f>IF(ISBLANK(Games!W40), "",Games!Y40)</f>
        <v/>
      </c>
      <c r="M58" s="9" t="str">
        <f>IF(ISBLANK(Games!W40), "",Games!X40-Games!W40)</f>
        <v/>
      </c>
      <c r="N58" s="20" t="str">
        <f>IF(ISBLANK(Games!W40), "", IF(AND(Games!Y40 = Games!B40, Games!D40&lt;0, Table3[[#This Row],[Actual Difference ]]&lt;Games!D40), "Y", IF(AND(Games!Y40=Games!C40, Games!D40&gt;0, Table3[[#This Row],[Actual Difference ]]&gt;0), "Y",IF(Games!Y40&lt;&gt;Table3[[#This Row],[Market Predicted Side]], "Y","N"))))</f>
        <v/>
      </c>
      <c r="O58" s="21" t="str">
        <f>IF(ISBLANK(Games!W40),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" s="21" t="str">
        <f>IF(ISBLANK(Games!W40),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" s="22" t="str">
        <f>IF(ISBLANK(Games!W40),"",IF('Prediction Log'!$L58='Prediction Log'!$G58, "Y", "N"))</f>
        <v/>
      </c>
      <c r="R58" s="22" t="str">
        <f>Table3[[#This Row],[Home Team Covered Market]]</f>
        <v/>
      </c>
      <c r="S58" s="22" t="str">
        <f>IF(ISBLANK(Games!W40), "",IF(AND('Prediction Log'!$Q58="Y", 'Prediction Log'!$R58="Y"), "Y", "N"))</f>
        <v/>
      </c>
      <c r="T58" s="23" t="str">
        <f>IF(ISBLANK(Games!W40),"",IF(Games!Y40='Prediction Log'!$H58, "Y", "N"))</f>
        <v/>
      </c>
      <c r="U58" s="23" t="str">
        <f>IF(ISBLANK(Games!W40), "", IF(Table3[[#This Row],[Home Team Covered Market]]=Games!P40, "Y", "N"))</f>
        <v/>
      </c>
      <c r="V58" s="24" t="str">
        <f>IF(ISBLANK(Games!W40), "",IF('Prediction Log'!$I58='Prediction Log'!$L58, "Y", "N"))</f>
        <v/>
      </c>
      <c r="W58" s="23" t="str">
        <f>IF(ISBLANK(Games!W40), "",IF('Prediction Log'!$H58&lt;&gt;'Prediction Log'!$L58, "N",IF(AND('Prediction Log'!$E58&gt;0, 'Prediction Log'!$M58&gt;'Prediction Log'!$E58, 'Prediction Log'!$H58='Prediction Log'!$C58), "Y", IF(AND('Prediction Log'!$E58&lt;0, 'Prediction Log'!$M58&lt;'Prediction Log'!$E58,'Prediction Log'!$H58='Prediction Log'!$B58 ), "Y", IF('Prediction Log'!$M58='Prediction Log'!$E58, "PUSH", "N")))))</f>
        <v/>
      </c>
      <c r="X58" s="23" t="str">
        <f>IF(ISBLANK(Games!W40), "",IF(AND('Prediction Log'!$T58="Y", 'Prediction Log'!$U58="Y"), "Y", "N"))</f>
        <v/>
      </c>
      <c r="Y58" s="22" t="str">
        <f>IF(ISBLANK(Games!W40), "",IF('Prediction Log'!$D58&gt;0, 'Prediction Log'!$M58-'Prediction Log'!$D58, IF('Prediction Log'!$D58&lt;0, -'Prediction Log'!$M58+'Prediction Log'!$D58, "NA")))</f>
        <v/>
      </c>
      <c r="Z58" s="22" t="str">
        <f>IF(ISBLANK(Games!W40), "",ABS('Prediction Log'!$Y58))</f>
        <v/>
      </c>
      <c r="AA58" s="23" t="str">
        <f>IF(ISBLANK(Games!W40), "",IF('Prediction Log'!$E58&gt;0, 'Prediction Log'!$M58-'Prediction Log'!$E58, IF('Prediction Log'!$E58&lt;0, -'Prediction Log'!$M58+'Prediction Log'!$E58, "NA")))</f>
        <v/>
      </c>
      <c r="AB58" s="23" t="str">
        <f>IF(ISBLANK(Games!X40), "",ABS('Prediction Log'!$AA58))</f>
        <v/>
      </c>
    </row>
    <row r="59" spans="1:28" x14ac:dyDescent="0.45">
      <c r="A59" s="13">
        <f>IF(ISBLANK(Games!$B58), "",Games!A58)</f>
        <v>1</v>
      </c>
      <c r="B59" s="13" t="str">
        <f>IF(ISBLANK(Games!$B41), "",Games!B41)</f>
        <v>Air Force</v>
      </c>
      <c r="C59" s="13" t="str">
        <f>IF(ISBLANK(Games!$B41), "",Games!C41)</f>
        <v>Merrimack</v>
      </c>
      <c r="D59" s="14" t="str">
        <f>IF(ISBLANK(Games!$D41), "",Games!D41)</f>
        <v/>
      </c>
      <c r="E59" s="14" t="str">
        <f>IF(ISBLANK(Games!$B41), "",Games!J41)</f>
        <v/>
      </c>
      <c r="F59" s="15" t="str">
        <f>IFERROR(IF(ISBLANK(Games!B41), "", IF(Games!N41=Games!B41, Games!O41, 1-Games!O41)), "")</f>
        <v/>
      </c>
      <c r="G59" s="16" t="str">
        <f>IF(ISBLANK(Games!B41), "", IF('Prediction Log'!$D59&lt;0, 'Prediction Log'!$B59, 'Prediction Log'!$C59))</f>
        <v>Merrimack</v>
      </c>
      <c r="H59" s="17" t="str">
        <f>IF(ISBLANK(Games!$B41), "",Games!K41)</f>
        <v/>
      </c>
      <c r="I59" s="17" t="str">
        <f>IF('Prediction Log'!$F59&gt;0.5, 'Prediction Log'!$B59, IF('Prediction Log'!$F59&lt;0.5, 'Prediction Log'!$C59, "PICK"))</f>
        <v>Air Force</v>
      </c>
      <c r="J59" s="18" t="str">
        <f>IF(ISBLANK(Games!B41), "",IF('Prediction Log'!$I59='Prediction Log'!$B59, 'Prediction Log'!$F59, 1-'Prediction Log'!$F59))</f>
        <v/>
      </c>
      <c r="K59" s="19" t="str">
        <f>IF(ISBLANK(Games!$B41), "",Games!Q41)</f>
        <v/>
      </c>
      <c r="L59" s="26" t="str">
        <f>IF(ISBLANK(Games!W41), "",Games!Y41)</f>
        <v/>
      </c>
      <c r="M59" s="9" t="str">
        <f>IF(ISBLANK(Games!W41), "",Games!X41-Games!W41)</f>
        <v/>
      </c>
      <c r="N59" s="20" t="str">
        <f>IF(ISBLANK(Games!W41), "", IF(AND(Games!Y41 = Games!B41, Games!D41&lt;0, Table3[[#This Row],[Actual Difference ]]&lt;Games!D41), "Y", IF(AND(Games!Y41=Games!C41, Games!D41&gt;0, Table3[[#This Row],[Actual Difference ]]&gt;0), "Y",IF(Games!Y41&lt;&gt;Table3[[#This Row],[Market Predicted Side]], "Y","N"))))</f>
        <v/>
      </c>
      <c r="O59" s="21" t="str">
        <f>IF(ISBLANK(Games!W41),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" s="21" t="str">
        <f>IF(ISBLANK(Games!W41),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" s="22" t="str">
        <f>IF(ISBLANK(Games!W41),"",IF('Prediction Log'!$L59='Prediction Log'!$G59, "Y", "N"))</f>
        <v/>
      </c>
      <c r="R59" s="22" t="str">
        <f>Table3[[#This Row],[Home Team Covered Market]]</f>
        <v/>
      </c>
      <c r="S59" s="22" t="str">
        <f>IF(ISBLANK(Games!W41), "",IF(AND('Prediction Log'!$Q59="Y", 'Prediction Log'!$R59="Y"), "Y", "N"))</f>
        <v/>
      </c>
      <c r="T59" s="23" t="str">
        <f>IF(ISBLANK(Games!W41),"",IF(Games!Y41='Prediction Log'!$H59, "Y", "N"))</f>
        <v/>
      </c>
      <c r="U59" s="23" t="str">
        <f>IF(ISBLANK(Games!W41), "", IF(Table3[[#This Row],[Home Team Covered Market]]=Games!P41, "Y", "N"))</f>
        <v/>
      </c>
      <c r="V59" s="24" t="str">
        <f>IF(ISBLANK(Games!W41), "",IF('Prediction Log'!$I59='Prediction Log'!$L59, "Y", "N"))</f>
        <v/>
      </c>
      <c r="W59" s="23" t="str">
        <f>IF(ISBLANK(Games!W41), "",IF('Prediction Log'!$H59&lt;&gt;'Prediction Log'!$L59, "N",IF(AND('Prediction Log'!$E59&gt;0, 'Prediction Log'!$M59&gt;'Prediction Log'!$E59, 'Prediction Log'!$H59='Prediction Log'!$C59), "Y", IF(AND('Prediction Log'!$E59&lt;0, 'Prediction Log'!$M59&lt;'Prediction Log'!$E59,'Prediction Log'!$H59='Prediction Log'!$B59 ), "Y", IF('Prediction Log'!$M59='Prediction Log'!$E59, "PUSH", "N")))))</f>
        <v/>
      </c>
      <c r="X59" s="23" t="str">
        <f>IF(ISBLANK(Games!W41), "",IF(AND('Prediction Log'!$T59="Y", 'Prediction Log'!$U59="Y"), "Y", "N"))</f>
        <v/>
      </c>
      <c r="Y59" s="22" t="str">
        <f>IF(ISBLANK(Games!W41), "",IF('Prediction Log'!$D59&gt;0, 'Prediction Log'!$M59-'Prediction Log'!$D59, IF('Prediction Log'!$D59&lt;0, -'Prediction Log'!$M59+'Prediction Log'!$D59, "NA")))</f>
        <v/>
      </c>
      <c r="Z59" s="22" t="str">
        <f>IF(ISBLANK(Games!W41), "",ABS('Prediction Log'!$Y59))</f>
        <v/>
      </c>
      <c r="AA59" s="23" t="str">
        <f>IF(ISBLANK(Games!W41), "",IF('Prediction Log'!$E59&gt;0, 'Prediction Log'!$M59-'Prediction Log'!$E59, IF('Prediction Log'!$E59&lt;0, -'Prediction Log'!$M59+'Prediction Log'!$E59, "NA")))</f>
        <v/>
      </c>
      <c r="AB59" s="23" t="str">
        <f>IF(ISBLANK(Games!X41), "",ABS('Prediction Log'!$AA59))</f>
        <v/>
      </c>
    </row>
    <row r="60" spans="1:28" x14ac:dyDescent="0.45">
      <c r="A60" s="13">
        <f>IF(ISBLANK(Games!$B59), "",Games!A59)</f>
        <v>1</v>
      </c>
      <c r="B60" s="13" t="str">
        <f>IF(ISBLANK(Games!$B42), "",Games!B42)</f>
        <v>Northern Illinois</v>
      </c>
      <c r="C60" s="13" t="str">
        <f>IF(ISBLANK(Games!$B42), "",Games!C42)</f>
        <v>Western Illinois</v>
      </c>
      <c r="D60" s="14" t="str">
        <f>IF(ISBLANK(Games!$D42), "",Games!D42)</f>
        <v/>
      </c>
      <c r="E60" s="14" t="str">
        <f>IF(ISBLANK(Games!$B42), "",Games!J42)</f>
        <v/>
      </c>
      <c r="F60" s="15" t="str">
        <f>IFERROR(IF(ISBLANK(Games!B42), "", IF(Games!N42=Games!B42, Games!O42, 1-Games!O42)), "")</f>
        <v/>
      </c>
      <c r="G60" s="16" t="str">
        <f>IF(ISBLANK(Games!B42), "", IF('Prediction Log'!$D60&lt;0, 'Prediction Log'!$B60, 'Prediction Log'!$C60))</f>
        <v>Western Illinois</v>
      </c>
      <c r="H60" s="17" t="str">
        <f>IF(ISBLANK(Games!$B42), "",Games!K42)</f>
        <v/>
      </c>
      <c r="I60" s="17" t="str">
        <f>IF('Prediction Log'!$F60&gt;0.5, 'Prediction Log'!$B60, IF('Prediction Log'!$F60&lt;0.5, 'Prediction Log'!$C60, "PICK"))</f>
        <v>Northern Illinois</v>
      </c>
      <c r="J60" s="18" t="str">
        <f>IF(ISBLANK(Games!B42), "",IF('Prediction Log'!$I60='Prediction Log'!$B60, 'Prediction Log'!$F60, 1-'Prediction Log'!$F60))</f>
        <v/>
      </c>
      <c r="K60" s="19" t="str">
        <f>IF(ISBLANK(Games!$B42), "",Games!Q42)</f>
        <v/>
      </c>
      <c r="L60" s="26" t="str">
        <f>IF(ISBLANK(Games!W42), "",Games!Y42)</f>
        <v/>
      </c>
      <c r="M60" s="9" t="str">
        <f>IF(ISBLANK(Games!W42), "",Games!X42-Games!W42)</f>
        <v/>
      </c>
      <c r="N60" s="20" t="str">
        <f>IF(ISBLANK(Games!W42), "", IF(AND(Games!Y42 = Games!B42, Games!D42&lt;0, Table3[[#This Row],[Actual Difference ]]&lt;Games!D42), "Y", IF(AND(Games!Y42=Games!C42, Games!D42&gt;0, Table3[[#This Row],[Actual Difference ]]&gt;0), "Y",IF(Games!Y42&lt;&gt;Table3[[#This Row],[Market Predicted Side]], "Y","N"))))</f>
        <v/>
      </c>
      <c r="O60" s="21" t="str">
        <f>IF(ISBLANK(Games!W42),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" s="21" t="str">
        <f>IF(ISBLANK(Games!W42),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" s="22" t="str">
        <f>IF(ISBLANK(Games!W42),"",IF('Prediction Log'!$L60='Prediction Log'!$G60, "Y", "N"))</f>
        <v/>
      </c>
      <c r="R60" s="22" t="str">
        <f>Table3[[#This Row],[Home Team Covered Market]]</f>
        <v/>
      </c>
      <c r="S60" s="22" t="str">
        <f>IF(ISBLANK(Games!W42), "",IF(AND('Prediction Log'!$Q60="Y", 'Prediction Log'!$R60="Y"), "Y", "N"))</f>
        <v/>
      </c>
      <c r="T60" s="23" t="str">
        <f>IF(ISBLANK(Games!W42),"",IF(Games!Y42='Prediction Log'!$H60, "Y", "N"))</f>
        <v/>
      </c>
      <c r="U60" s="23" t="str">
        <f>IF(ISBLANK(Games!W42), "", IF(Table3[[#This Row],[Home Team Covered Market]]=Games!P42, "Y", "N"))</f>
        <v/>
      </c>
      <c r="V60" s="24" t="str">
        <f>IF(ISBLANK(Games!W42), "",IF('Prediction Log'!$I60='Prediction Log'!$L60, "Y", "N"))</f>
        <v/>
      </c>
      <c r="W60" s="23" t="str">
        <f>IF(ISBLANK(Games!W42), "",IF('Prediction Log'!$H60&lt;&gt;'Prediction Log'!$L60, "N",IF(AND('Prediction Log'!$E60&gt;0, 'Prediction Log'!$M60&gt;'Prediction Log'!$E60, 'Prediction Log'!$H60='Prediction Log'!$C60), "Y", IF(AND('Prediction Log'!$E60&lt;0, 'Prediction Log'!$M60&lt;'Prediction Log'!$E60,'Prediction Log'!$H60='Prediction Log'!$B60 ), "Y", IF('Prediction Log'!$M60='Prediction Log'!$E60, "PUSH", "N")))))</f>
        <v/>
      </c>
      <c r="X60" s="23" t="str">
        <f>IF(ISBLANK(Games!W42), "",IF(AND('Prediction Log'!$T60="Y", 'Prediction Log'!$U60="Y"), "Y", "N"))</f>
        <v/>
      </c>
      <c r="Y60" s="22" t="str">
        <f>IF(ISBLANK(Games!W42), "",IF('Prediction Log'!$D60&gt;0, 'Prediction Log'!$M60-'Prediction Log'!$D60, IF('Prediction Log'!$D60&lt;0, -'Prediction Log'!$M60+'Prediction Log'!$D60, "NA")))</f>
        <v/>
      </c>
      <c r="Z60" s="22" t="str">
        <f>IF(ISBLANK(Games!W42), "",ABS('Prediction Log'!$Y60))</f>
        <v/>
      </c>
      <c r="AA60" s="23" t="str">
        <f>IF(ISBLANK(Games!W42), "",IF('Prediction Log'!$E60&gt;0, 'Prediction Log'!$M60-'Prediction Log'!$E60, IF('Prediction Log'!$E60&lt;0, -'Prediction Log'!$M60+'Prediction Log'!$E60, "NA")))</f>
        <v/>
      </c>
      <c r="AB60" s="23" t="str">
        <f>IF(ISBLANK(Games!X42), "",ABS('Prediction Log'!$AA60))</f>
        <v/>
      </c>
    </row>
    <row r="61" spans="1:28" x14ac:dyDescent="0.45">
      <c r="A61" s="13">
        <f>IF(ISBLANK(Games!$B60), "",Games!A60)</f>
        <v>1</v>
      </c>
      <c r="B61" s="13" t="str">
        <f>IF(ISBLANK(Games!$B43), "",Games!B43)</f>
        <v>Georgia Southern</v>
      </c>
      <c r="C61" s="13" t="str">
        <f>IF(ISBLANK(Games!$B43), "",Games!C43)</f>
        <v>Boise State</v>
      </c>
      <c r="D61" s="14" t="str">
        <f>IF(ISBLANK(Games!$D43), "",Games!D43)</f>
        <v/>
      </c>
      <c r="E61" s="14" t="str">
        <f>IF(ISBLANK(Games!$B43), "",Games!J43)</f>
        <v/>
      </c>
      <c r="F61" s="15">
        <f>IFERROR(IF(ISBLANK(Games!B43), "", IF(Games!N43=Games!B43, Games!O43, 1-Games!O43)), "")</f>
        <v>0.23050192457876884</v>
      </c>
      <c r="G61" s="16" t="str">
        <f>IF(ISBLANK(Games!B43), "", IF('Prediction Log'!$D61&lt;0, 'Prediction Log'!$B61, 'Prediction Log'!$C61))</f>
        <v>Boise State</v>
      </c>
      <c r="H61" s="17" t="str">
        <f>IF(ISBLANK(Games!$B43), "",Games!K43)</f>
        <v>Boise State</v>
      </c>
      <c r="I61" s="17" t="str">
        <f>IF('Prediction Log'!$F61&gt;0.5, 'Prediction Log'!$B61, IF('Prediction Log'!$F61&lt;0.5, 'Prediction Log'!$C61, "PICK"))</f>
        <v>Boise State</v>
      </c>
      <c r="J61" s="18">
        <f>IF(ISBLANK(Games!B43), "",IF('Prediction Log'!$I61='Prediction Log'!$B61, 'Prediction Log'!$F61, 1-'Prediction Log'!$F61))</f>
        <v>0.76949807542123116</v>
      </c>
      <c r="K61" s="19" t="str">
        <f>IF(ISBLANK(Games!$B43), "",Games!Q43)</f>
        <v/>
      </c>
      <c r="L61" s="26" t="str">
        <f>IF(ISBLANK(Games!W43), "",Games!Y43)</f>
        <v/>
      </c>
      <c r="M61" s="9" t="str">
        <f>IF(ISBLANK(Games!W43), "",Games!X43-Games!W43)</f>
        <v/>
      </c>
      <c r="N61" s="20" t="str">
        <f>IF(ISBLANK(Games!W43), "", IF(AND(Games!Y43 = Games!B43, Games!D43&lt;0, Table3[[#This Row],[Actual Difference ]]&lt;Games!D43), "Y", IF(AND(Games!Y43=Games!C43, Games!D43&gt;0, Table3[[#This Row],[Actual Difference ]]&gt;0), "Y",IF(Games!Y43&lt;&gt;Table3[[#This Row],[Market Predicted Side]], "Y","N"))))</f>
        <v/>
      </c>
      <c r="O61" s="21" t="str">
        <f>IF(ISBLANK(Games!W43),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" s="21" t="str">
        <f>IF(ISBLANK(Games!W43),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" s="22" t="str">
        <f>IF(ISBLANK(Games!W43),"",IF('Prediction Log'!$L61='Prediction Log'!$G61, "Y", "N"))</f>
        <v/>
      </c>
      <c r="R61" s="22" t="str">
        <f>Table3[[#This Row],[Home Team Covered Market]]</f>
        <v/>
      </c>
      <c r="S61" s="22" t="str">
        <f>IF(ISBLANK(Games!W43), "",IF(AND('Prediction Log'!$Q61="Y", 'Prediction Log'!$R61="Y"), "Y", "N"))</f>
        <v/>
      </c>
      <c r="T61" s="23" t="str">
        <f>IF(ISBLANK(Games!W43),"",IF(Games!Y43='Prediction Log'!$H61, "Y", "N"))</f>
        <v/>
      </c>
      <c r="U61" s="23" t="str">
        <f>IF(ISBLANK(Games!W43), "", IF(Table3[[#This Row],[Home Team Covered Market]]=Games!P43, "Y", "N"))</f>
        <v/>
      </c>
      <c r="V61" s="24" t="str">
        <f>IF(ISBLANK(Games!W43), "",IF('Prediction Log'!$I61='Prediction Log'!$L61, "Y", "N"))</f>
        <v/>
      </c>
      <c r="W61" s="23" t="str">
        <f>IF(ISBLANK(Games!W43), "",IF('Prediction Log'!$H61&lt;&gt;'Prediction Log'!$L61, "N",IF(AND('Prediction Log'!$E61&gt;0, 'Prediction Log'!$M61&gt;'Prediction Log'!$E61, 'Prediction Log'!$H61='Prediction Log'!$C61), "Y", IF(AND('Prediction Log'!$E61&lt;0, 'Prediction Log'!$M61&lt;'Prediction Log'!$E61,'Prediction Log'!$H61='Prediction Log'!$B61 ), "Y", IF('Prediction Log'!$M61='Prediction Log'!$E61, "PUSH", "N")))))</f>
        <v/>
      </c>
      <c r="X61" s="23" t="str">
        <f>IF(ISBLANK(Games!W43), "",IF(AND('Prediction Log'!$T61="Y", 'Prediction Log'!$U61="Y"), "Y", "N"))</f>
        <v/>
      </c>
      <c r="Y61" s="22" t="str">
        <f>IF(ISBLANK(Games!W43), "",IF('Prediction Log'!$D61&gt;0, 'Prediction Log'!$M61-'Prediction Log'!$D61, IF('Prediction Log'!$D61&lt;0, -'Prediction Log'!$M61+'Prediction Log'!$D61, "NA")))</f>
        <v/>
      </c>
      <c r="Z61" s="22" t="str">
        <f>IF(ISBLANK(Games!W43), "",ABS('Prediction Log'!$Y61))</f>
        <v/>
      </c>
      <c r="AA61" s="23" t="str">
        <f>IF(ISBLANK(Games!W43), "",IF('Prediction Log'!$E61&gt;0, 'Prediction Log'!$M61-'Prediction Log'!$E61, IF('Prediction Log'!$E61&lt;0, -'Prediction Log'!$M61+'Prediction Log'!$E61, "NA")))</f>
        <v/>
      </c>
      <c r="AB61" s="23" t="str">
        <f>IF(ISBLANK(Games!X43), "",ABS('Prediction Log'!$AA61))</f>
        <v/>
      </c>
    </row>
    <row r="62" spans="1:28" x14ac:dyDescent="0.45">
      <c r="A62" s="13">
        <f>IF(ISBLANK(Games!$B61), "",Games!A61)</f>
        <v>1</v>
      </c>
      <c r="B62" s="13" t="str">
        <f>IF(ISBLANK(Games!$B44), "",Games!B44)</f>
        <v>South Carolina</v>
      </c>
      <c r="C62" s="13" t="str">
        <f>IF(ISBLANK(Games!$B44), "",Games!C44)</f>
        <v>Old Dominion</v>
      </c>
      <c r="D62" s="14" t="str">
        <f>IF(ISBLANK(Games!$D44), "",Games!D44)</f>
        <v/>
      </c>
      <c r="E62" s="14" t="str">
        <f>IF(ISBLANK(Games!$B44), "",Games!J44)</f>
        <v/>
      </c>
      <c r="F62" s="15">
        <f>IFERROR(IF(ISBLANK(Games!B44), "", IF(Games!N44=Games!B44, Games!O44, 1-Games!O44)), "")</f>
        <v>0.79120889876425871</v>
      </c>
      <c r="G62" s="16" t="str">
        <f>IF(ISBLANK(Games!B44), "", IF('Prediction Log'!$D62&lt;0, 'Prediction Log'!$B62, 'Prediction Log'!$C62))</f>
        <v>Old Dominion</v>
      </c>
      <c r="H62" s="17" t="str">
        <f>IF(ISBLANK(Games!$B44), "",Games!K44)</f>
        <v>Old Dominion</v>
      </c>
      <c r="I62" s="17" t="str">
        <f>IF('Prediction Log'!$F62&gt;0.5, 'Prediction Log'!$B62, IF('Prediction Log'!$F62&lt;0.5, 'Prediction Log'!$C62, "PICK"))</f>
        <v>South Carolina</v>
      </c>
      <c r="J62" s="18">
        <f>IF(ISBLANK(Games!B44), "",IF('Prediction Log'!$I62='Prediction Log'!$B62, 'Prediction Log'!$F62, 1-'Prediction Log'!$F62))</f>
        <v>0.79120889876425871</v>
      </c>
      <c r="K62" s="19" t="str">
        <f>IF(ISBLANK(Games!$B44), "",Games!Q44)</f>
        <v/>
      </c>
      <c r="L62" s="26" t="str">
        <f>IF(ISBLANK(Games!W44), "",Games!Y44)</f>
        <v/>
      </c>
      <c r="M62" s="9" t="str">
        <f>IF(ISBLANK(Games!W44), "",Games!X44-Games!W44)</f>
        <v/>
      </c>
      <c r="N62" s="20" t="str">
        <f>IF(ISBLANK(Games!W44), "", IF(AND(Games!Y44 = Games!B44, Games!D44&lt;0, Table3[[#This Row],[Actual Difference ]]&lt;Games!D44), "Y", IF(AND(Games!Y44=Games!C44, Games!D44&gt;0, Table3[[#This Row],[Actual Difference ]]&gt;0), "Y",IF(Games!Y44&lt;&gt;Table3[[#This Row],[Market Predicted Side]], "Y","N"))))</f>
        <v/>
      </c>
      <c r="O62" s="21" t="str">
        <f>IF(ISBLANK(Games!W44),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" s="21" t="str">
        <f>IF(ISBLANK(Games!W44),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" s="22" t="str">
        <f>IF(ISBLANK(Games!W44),"",IF('Prediction Log'!$L62='Prediction Log'!$G62, "Y", "N"))</f>
        <v/>
      </c>
      <c r="R62" s="22" t="str">
        <f>Table3[[#This Row],[Home Team Covered Market]]</f>
        <v/>
      </c>
      <c r="S62" s="22" t="str">
        <f>IF(ISBLANK(Games!W44), "",IF(AND('Prediction Log'!$Q62="Y", 'Prediction Log'!$R62="Y"), "Y", "N"))</f>
        <v/>
      </c>
      <c r="T62" s="23" t="str">
        <f>IF(ISBLANK(Games!W44),"",IF(Games!Y44='Prediction Log'!$H62, "Y", "N"))</f>
        <v/>
      </c>
      <c r="U62" s="23" t="str">
        <f>IF(ISBLANK(Games!W44), "", IF(Table3[[#This Row],[Home Team Covered Market]]=Games!P44, "Y", "N"))</f>
        <v/>
      </c>
      <c r="V62" s="24" t="str">
        <f>IF(ISBLANK(Games!W44), "",IF('Prediction Log'!$I62='Prediction Log'!$L62, "Y", "N"))</f>
        <v/>
      </c>
      <c r="W62" s="23" t="str">
        <f>IF(ISBLANK(Games!W44), "",IF('Prediction Log'!$H62&lt;&gt;'Prediction Log'!$L62, "N",IF(AND('Prediction Log'!$E62&gt;0, 'Prediction Log'!$M62&gt;'Prediction Log'!$E62, 'Prediction Log'!$H62='Prediction Log'!$C62), "Y", IF(AND('Prediction Log'!$E62&lt;0, 'Prediction Log'!$M62&lt;'Prediction Log'!$E62,'Prediction Log'!$H62='Prediction Log'!$B62 ), "Y", IF('Prediction Log'!$M62='Prediction Log'!$E62, "PUSH", "N")))))</f>
        <v/>
      </c>
      <c r="X62" s="23" t="str">
        <f>IF(ISBLANK(Games!W44), "",IF(AND('Prediction Log'!$T62="Y", 'Prediction Log'!$U62="Y"), "Y", "N"))</f>
        <v/>
      </c>
      <c r="Y62" s="22" t="str">
        <f>IF(ISBLANK(Games!W44), "",IF('Prediction Log'!$D62&gt;0, 'Prediction Log'!$M62-'Prediction Log'!$D62, IF('Prediction Log'!$D62&lt;0, -'Prediction Log'!$M62+'Prediction Log'!$D62, "NA")))</f>
        <v/>
      </c>
      <c r="Z62" s="22" t="str">
        <f>IF(ISBLANK(Games!W44), "",ABS('Prediction Log'!$Y62))</f>
        <v/>
      </c>
      <c r="AA62" s="23" t="str">
        <f>IF(ISBLANK(Games!W44), "",IF('Prediction Log'!$E62&gt;0, 'Prediction Log'!$M62-'Prediction Log'!$E62, IF('Prediction Log'!$E62&lt;0, -'Prediction Log'!$M62+'Prediction Log'!$E62, "NA")))</f>
        <v/>
      </c>
      <c r="AB62" s="23" t="str">
        <f>IF(ISBLANK(Games!X44), "",ABS('Prediction Log'!$AA62))</f>
        <v/>
      </c>
    </row>
    <row r="63" spans="1:28" x14ac:dyDescent="0.45">
      <c r="A63" s="13">
        <f>IF(ISBLANK(Games!$B62), "",Games!A62)</f>
        <v>1</v>
      </c>
      <c r="B63" s="13" t="str">
        <f>IF(ISBLANK(Games!$B45), "",Games!B45)</f>
        <v>Marshall</v>
      </c>
      <c r="C63" s="13" t="str">
        <f>IF(ISBLANK(Games!$B45), "",Games!C45)</f>
        <v>Stony Brook</v>
      </c>
      <c r="D63" s="14" t="str">
        <f>IF(ISBLANK(Games!$D45), "",Games!D45)</f>
        <v/>
      </c>
      <c r="E63" s="14" t="str">
        <f>IF(ISBLANK(Games!$B45), "",Games!J45)</f>
        <v/>
      </c>
      <c r="F63" s="15" t="str">
        <f>IFERROR(IF(ISBLANK(Games!B45), "", IF(Games!N45=Games!B45, Games!O45, 1-Games!O45)), "")</f>
        <v/>
      </c>
      <c r="G63" s="16" t="str">
        <f>IF(ISBLANK(Games!B45), "", IF('Prediction Log'!$D63&lt;0, 'Prediction Log'!$B63, 'Prediction Log'!$C63))</f>
        <v>Stony Brook</v>
      </c>
      <c r="H63" s="17" t="str">
        <f>IF(ISBLANK(Games!$B45), "",Games!K45)</f>
        <v/>
      </c>
      <c r="I63" s="17" t="str">
        <f>IF('Prediction Log'!$F63&gt;0.5, 'Prediction Log'!$B63, IF('Prediction Log'!$F63&lt;0.5, 'Prediction Log'!$C63, "PICK"))</f>
        <v>Marshall</v>
      </c>
      <c r="J63" s="18" t="str">
        <f>IF(ISBLANK(Games!B45), "",IF('Prediction Log'!$I63='Prediction Log'!$B63, 'Prediction Log'!$F63, 1-'Prediction Log'!$F63))</f>
        <v/>
      </c>
      <c r="K63" s="19" t="str">
        <f>IF(ISBLANK(Games!$B45), "",Games!Q45)</f>
        <v/>
      </c>
      <c r="L63" s="26" t="str">
        <f>IF(ISBLANK(Games!W45), "",Games!Y45)</f>
        <v/>
      </c>
      <c r="M63" s="9" t="str">
        <f>IF(ISBLANK(Games!W45), "",Games!X45-Games!W45)</f>
        <v/>
      </c>
      <c r="N63" s="20" t="str">
        <f>IF(ISBLANK(Games!W45), "", IF(AND(Games!Y45 = Games!B45, Games!D45&lt;0, Table3[[#This Row],[Actual Difference ]]&lt;Games!D45), "Y", IF(AND(Games!Y45=Games!C45, Games!D45&gt;0, Table3[[#This Row],[Actual Difference ]]&gt;0), "Y",IF(Games!Y45&lt;&gt;Table3[[#This Row],[Market Predicted Side]], "Y","N"))))</f>
        <v/>
      </c>
      <c r="O63" s="21" t="str">
        <f>IF(ISBLANK(Games!W45),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" s="21" t="str">
        <f>IF(ISBLANK(Games!W45),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" s="22" t="str">
        <f>IF(ISBLANK(Games!W45),"",IF('Prediction Log'!$L63='Prediction Log'!$G63, "Y", "N"))</f>
        <v/>
      </c>
      <c r="R63" s="22" t="str">
        <f>Table3[[#This Row],[Home Team Covered Market]]</f>
        <v/>
      </c>
      <c r="S63" s="22" t="str">
        <f>IF(ISBLANK(Games!W45), "",IF(AND('Prediction Log'!$Q63="Y", 'Prediction Log'!$R63="Y"), "Y", "N"))</f>
        <v/>
      </c>
      <c r="T63" s="23" t="str">
        <f>IF(ISBLANK(Games!W45),"",IF(Games!Y45='Prediction Log'!$H63, "Y", "N"))</f>
        <v/>
      </c>
      <c r="U63" s="23" t="str">
        <f>IF(ISBLANK(Games!W45), "", IF(Table3[[#This Row],[Home Team Covered Market]]=Games!P45, "Y", "N"))</f>
        <v/>
      </c>
      <c r="V63" s="24" t="str">
        <f>IF(ISBLANK(Games!W45), "",IF('Prediction Log'!$I63='Prediction Log'!$L63, "Y", "N"))</f>
        <v/>
      </c>
      <c r="W63" s="23" t="str">
        <f>IF(ISBLANK(Games!W45), "",IF('Prediction Log'!$H63&lt;&gt;'Prediction Log'!$L63, "N",IF(AND('Prediction Log'!$E63&gt;0, 'Prediction Log'!$M63&gt;'Prediction Log'!$E63, 'Prediction Log'!$H63='Prediction Log'!$C63), "Y", IF(AND('Prediction Log'!$E63&lt;0, 'Prediction Log'!$M63&lt;'Prediction Log'!$E63,'Prediction Log'!$H63='Prediction Log'!$B63 ), "Y", IF('Prediction Log'!$M63='Prediction Log'!$E63, "PUSH", "N")))))</f>
        <v/>
      </c>
      <c r="X63" s="23" t="str">
        <f>IF(ISBLANK(Games!W45), "",IF(AND('Prediction Log'!$T63="Y", 'Prediction Log'!$U63="Y"), "Y", "N"))</f>
        <v/>
      </c>
      <c r="Y63" s="22" t="str">
        <f>IF(ISBLANK(Games!W45), "",IF('Prediction Log'!$D63&gt;0, 'Prediction Log'!$M63-'Prediction Log'!$D63, IF('Prediction Log'!$D63&lt;0, -'Prediction Log'!$M63+'Prediction Log'!$D63, "NA")))</f>
        <v/>
      </c>
      <c r="Z63" s="22" t="str">
        <f>IF(ISBLANK(Games!W45), "",ABS('Prediction Log'!$Y63))</f>
        <v/>
      </c>
      <c r="AA63" s="23" t="str">
        <f>IF(ISBLANK(Games!W45), "",IF('Prediction Log'!$E63&gt;0, 'Prediction Log'!$M63-'Prediction Log'!$E63, IF('Prediction Log'!$E63&lt;0, -'Prediction Log'!$M63+'Prediction Log'!$E63, "NA")))</f>
        <v/>
      </c>
      <c r="AB63" s="23" t="str">
        <f>IF(ISBLANK(Games!X45), "",ABS('Prediction Log'!$AA63))</f>
        <v/>
      </c>
    </row>
    <row r="64" spans="1:28" x14ac:dyDescent="0.45">
      <c r="A64" s="13">
        <f>IF(ISBLANK(Games!$B63), "",Games!A63)</f>
        <v>1</v>
      </c>
      <c r="B64" s="13" t="str">
        <f>IF(ISBLANK(Games!$B46), "",Games!B46)</f>
        <v>South Alabama</v>
      </c>
      <c r="C64" s="13" t="str">
        <f>IF(ISBLANK(Games!$B46), "",Games!C46)</f>
        <v>North Texas</v>
      </c>
      <c r="D64" s="14" t="str">
        <f>IF(ISBLANK(Games!$D46), "",Games!D46)</f>
        <v/>
      </c>
      <c r="E64" s="14" t="str">
        <f>IF(ISBLANK(Games!$B46), "",Games!J46)</f>
        <v/>
      </c>
      <c r="F64" s="15">
        <f>IFERROR(IF(ISBLANK(Games!B46), "", IF(Games!N46=Games!B46, Games!O46, 1-Games!O46)), "")</f>
        <v>0.85869095779635407</v>
      </c>
      <c r="G64" s="16" t="str">
        <f>IF(ISBLANK(Games!B46), "", IF('Prediction Log'!$D64&lt;0, 'Prediction Log'!$B64, 'Prediction Log'!$C64))</f>
        <v>North Texas</v>
      </c>
      <c r="H64" s="17" t="str">
        <f>IF(ISBLANK(Games!$B46), "",Games!K46)</f>
        <v>North Texas</v>
      </c>
      <c r="I64" s="17" t="str">
        <f>IF('Prediction Log'!$F64&gt;0.5, 'Prediction Log'!$B64, IF('Prediction Log'!$F64&lt;0.5, 'Prediction Log'!$C64, "PICK"))</f>
        <v>South Alabama</v>
      </c>
      <c r="J64" s="18">
        <f>IF(ISBLANK(Games!B46), "",IF('Prediction Log'!$I64='Prediction Log'!$B64, 'Prediction Log'!$F64, 1-'Prediction Log'!$F64))</f>
        <v>0.85869095779635407</v>
      </c>
      <c r="K64" s="19" t="str">
        <f>IF(ISBLANK(Games!$B46), "",Games!Q46)</f>
        <v/>
      </c>
      <c r="L64" s="26" t="str">
        <f>IF(ISBLANK(Games!W46), "",Games!Y46)</f>
        <v/>
      </c>
      <c r="M64" s="9" t="str">
        <f>IF(ISBLANK(Games!W46), "",Games!X46-Games!W46)</f>
        <v/>
      </c>
      <c r="N64" s="20" t="str">
        <f>IF(ISBLANK(Games!W46), "", IF(AND(Games!Y46 = Games!B46, Games!D46&lt;0, Table3[[#This Row],[Actual Difference ]]&lt;Games!D46), "Y", IF(AND(Games!Y46=Games!C46, Games!D46&gt;0, Table3[[#This Row],[Actual Difference ]]&gt;0), "Y",IF(Games!Y46&lt;&gt;Table3[[#This Row],[Market Predicted Side]], "Y","N"))))</f>
        <v/>
      </c>
      <c r="O64" s="21" t="str">
        <f>IF(ISBLANK(Games!W46),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" s="21" t="str">
        <f>IF(ISBLANK(Games!W46),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" s="22" t="str">
        <f>IF(ISBLANK(Games!W46),"",IF('Prediction Log'!$L64='Prediction Log'!$G64, "Y", "N"))</f>
        <v/>
      </c>
      <c r="R64" s="22" t="str">
        <f>Table3[[#This Row],[Home Team Covered Market]]</f>
        <v/>
      </c>
      <c r="S64" s="22" t="str">
        <f>IF(ISBLANK(Games!W46), "",IF(AND('Prediction Log'!$Q64="Y", 'Prediction Log'!$R64="Y"), "Y", "N"))</f>
        <v/>
      </c>
      <c r="T64" s="23" t="str">
        <f>IF(ISBLANK(Games!W46),"",IF(Games!Y46='Prediction Log'!$H64, "Y", "N"))</f>
        <v/>
      </c>
      <c r="U64" s="23" t="str">
        <f>IF(ISBLANK(Games!W46), "", IF(Table3[[#This Row],[Home Team Covered Market]]=Games!P46, "Y", "N"))</f>
        <v/>
      </c>
      <c r="V64" s="24" t="str">
        <f>IF(ISBLANK(Games!W46), "",IF('Prediction Log'!$I64='Prediction Log'!$L64, "Y", "N"))</f>
        <v/>
      </c>
      <c r="W64" s="23" t="str">
        <f>IF(ISBLANK(Games!W46), "",IF('Prediction Log'!$H64&lt;&gt;'Prediction Log'!$L64, "N",IF(AND('Prediction Log'!$E64&gt;0, 'Prediction Log'!$M64&gt;'Prediction Log'!$E64, 'Prediction Log'!$H64='Prediction Log'!$C64), "Y", IF(AND('Prediction Log'!$E64&lt;0, 'Prediction Log'!$M64&lt;'Prediction Log'!$E64,'Prediction Log'!$H64='Prediction Log'!$B64 ), "Y", IF('Prediction Log'!$M64='Prediction Log'!$E64, "PUSH", "N")))))</f>
        <v/>
      </c>
      <c r="X64" s="23" t="str">
        <f>IF(ISBLANK(Games!W46), "",IF(AND('Prediction Log'!$T64="Y", 'Prediction Log'!$U64="Y"), "Y", "N"))</f>
        <v/>
      </c>
      <c r="Y64" s="22" t="str">
        <f>IF(ISBLANK(Games!W46), "",IF('Prediction Log'!$D64&gt;0, 'Prediction Log'!$M64-'Prediction Log'!$D64, IF('Prediction Log'!$D64&lt;0, -'Prediction Log'!$M64+'Prediction Log'!$D64, "NA")))</f>
        <v/>
      </c>
      <c r="Z64" s="22" t="str">
        <f>IF(ISBLANK(Games!W46), "",ABS('Prediction Log'!$Y64))</f>
        <v/>
      </c>
      <c r="AA64" s="23" t="str">
        <f>IF(ISBLANK(Games!W46), "",IF('Prediction Log'!$E64&gt;0, 'Prediction Log'!$M64-'Prediction Log'!$E64, IF('Prediction Log'!$E64&lt;0, -'Prediction Log'!$M64+'Prediction Log'!$E64, "NA")))</f>
        <v/>
      </c>
      <c r="AB64" s="23" t="str">
        <f>IF(ISBLANK(Games!X46), "",ABS('Prediction Log'!$AA64))</f>
        <v/>
      </c>
    </row>
    <row r="65" spans="1:28" x14ac:dyDescent="0.45">
      <c r="A65" s="13">
        <f>IF(ISBLANK(Games!$B64), "",Games!A64)</f>
        <v>1</v>
      </c>
      <c r="B65" s="13" t="str">
        <f>IF(ISBLANK(Games!$B47), "",Games!B47)</f>
        <v>California</v>
      </c>
      <c r="C65" s="13" t="str">
        <f>IF(ISBLANK(Games!$B47), "",Games!C47)</f>
        <v>UC Davis</v>
      </c>
      <c r="D65" s="14" t="str">
        <f>IF(ISBLANK(Games!$D47), "",Games!D47)</f>
        <v/>
      </c>
      <c r="E65" s="14" t="str">
        <f>IF(ISBLANK(Games!$B47), "",Games!J47)</f>
        <v/>
      </c>
      <c r="F65" s="15" t="str">
        <f>IFERROR(IF(ISBLANK(Games!B47), "", IF(Games!N47=Games!B47, Games!O47, 1-Games!O47)), "")</f>
        <v/>
      </c>
      <c r="G65" s="16" t="str">
        <f>IF(ISBLANK(Games!B47), "", IF('Prediction Log'!$D65&lt;0, 'Prediction Log'!$B65, 'Prediction Log'!$C65))</f>
        <v>UC Davis</v>
      </c>
      <c r="H65" s="17" t="str">
        <f>IF(ISBLANK(Games!$B47), "",Games!K47)</f>
        <v/>
      </c>
      <c r="I65" s="17" t="str">
        <f>IF('Prediction Log'!$F65&gt;0.5, 'Prediction Log'!$B65, IF('Prediction Log'!$F65&lt;0.5, 'Prediction Log'!$C65, "PICK"))</f>
        <v>California</v>
      </c>
      <c r="J65" s="18" t="str">
        <f>IF(ISBLANK(Games!B47), "",IF('Prediction Log'!$I65='Prediction Log'!$B65, 'Prediction Log'!$F65, 1-'Prediction Log'!$F65))</f>
        <v/>
      </c>
      <c r="K65" s="19" t="str">
        <f>IF(ISBLANK(Games!$B47), "",Games!Q47)</f>
        <v/>
      </c>
      <c r="L65" s="26" t="str">
        <f>IF(ISBLANK(Games!W47), "",Games!Y47)</f>
        <v/>
      </c>
      <c r="M65" s="9" t="str">
        <f>IF(ISBLANK(Games!W47), "",Games!X47-Games!W47)</f>
        <v/>
      </c>
      <c r="N65" s="20" t="str">
        <f>IF(ISBLANK(Games!W47), "", IF(AND(Games!Y47 = Games!B47, Games!D47&lt;0, Table3[[#This Row],[Actual Difference ]]&lt;Games!D47), "Y", IF(AND(Games!Y47=Games!C47, Games!D47&gt;0, Table3[[#This Row],[Actual Difference ]]&gt;0), "Y",IF(Games!Y47&lt;&gt;Table3[[#This Row],[Market Predicted Side]], "Y","N"))))</f>
        <v/>
      </c>
      <c r="O65" s="21" t="str">
        <f>IF(ISBLANK(Games!W47),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" s="21" t="str">
        <f>IF(ISBLANK(Games!W47),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" s="22" t="str">
        <f>IF(ISBLANK(Games!W47),"",IF('Prediction Log'!$L65='Prediction Log'!$G65, "Y", "N"))</f>
        <v/>
      </c>
      <c r="R65" s="22" t="str">
        <f>Table3[[#This Row],[Home Team Covered Market]]</f>
        <v/>
      </c>
      <c r="S65" s="22" t="str">
        <f>IF(ISBLANK(Games!W47), "",IF(AND('Prediction Log'!$Q65="Y", 'Prediction Log'!$R65="Y"), "Y", "N"))</f>
        <v/>
      </c>
      <c r="T65" s="23" t="str">
        <f>IF(ISBLANK(Games!W47),"",IF(Games!Y47='Prediction Log'!$H65, "Y", "N"))</f>
        <v/>
      </c>
      <c r="U65" s="23" t="str">
        <f>IF(ISBLANK(Games!W47), "", IF(Table3[[#This Row],[Home Team Covered Market]]=Games!P47, "Y", "N"))</f>
        <v/>
      </c>
      <c r="V65" s="24" t="str">
        <f>IF(ISBLANK(Games!W47), "",IF('Prediction Log'!$I65='Prediction Log'!$L65, "Y", "N"))</f>
        <v/>
      </c>
      <c r="W65" s="23" t="str">
        <f>IF(ISBLANK(Games!W47), "",IF('Prediction Log'!$H65&lt;&gt;'Prediction Log'!$L65, "N",IF(AND('Prediction Log'!$E65&gt;0, 'Prediction Log'!$M65&gt;'Prediction Log'!$E65, 'Prediction Log'!$H65='Prediction Log'!$C65), "Y", IF(AND('Prediction Log'!$E65&lt;0, 'Prediction Log'!$M65&lt;'Prediction Log'!$E65,'Prediction Log'!$H65='Prediction Log'!$B65 ), "Y", IF('Prediction Log'!$M65='Prediction Log'!$E65, "PUSH", "N")))))</f>
        <v/>
      </c>
      <c r="X65" s="23" t="str">
        <f>IF(ISBLANK(Games!W47), "",IF(AND('Prediction Log'!$T65="Y", 'Prediction Log'!$U65="Y"), "Y", "N"))</f>
        <v/>
      </c>
      <c r="Y65" s="22" t="str">
        <f>IF(ISBLANK(Games!W47), "",IF('Prediction Log'!$D65&gt;0, 'Prediction Log'!$M65-'Prediction Log'!$D65, IF('Prediction Log'!$D65&lt;0, -'Prediction Log'!$M65+'Prediction Log'!$D65, "NA")))</f>
        <v/>
      </c>
      <c r="Z65" s="22" t="str">
        <f>IF(ISBLANK(Games!W47), "",ABS('Prediction Log'!$Y65))</f>
        <v/>
      </c>
      <c r="AA65" s="23" t="str">
        <f>IF(ISBLANK(Games!W47), "",IF('Prediction Log'!$E65&gt;0, 'Prediction Log'!$M65-'Prediction Log'!$E65, IF('Prediction Log'!$E65&lt;0, -'Prediction Log'!$M65+'Prediction Log'!$E65, "NA")))</f>
        <v/>
      </c>
      <c r="AB65" s="23" t="str">
        <f>IF(ISBLANK(Games!X47), "",ABS('Prediction Log'!$AA65))</f>
        <v/>
      </c>
    </row>
    <row r="66" spans="1:28" x14ac:dyDescent="0.45">
      <c r="A66" s="13">
        <f>IF(ISBLANK(Games!$B65), "",Games!A65)</f>
        <v>1</v>
      </c>
      <c r="B66" s="13" t="str">
        <f>IF(ISBLANK(Games!$B48), "",Games!B48)</f>
        <v>Liberty</v>
      </c>
      <c r="C66" s="13" t="str">
        <f>IF(ISBLANK(Games!$B48), "",Games!C48)</f>
        <v>Campbell</v>
      </c>
      <c r="D66" s="14" t="str">
        <f>IF(ISBLANK(Games!$D48), "",Games!D48)</f>
        <v/>
      </c>
      <c r="E66" s="14" t="str">
        <f>IF(ISBLANK(Games!$B48), "",Games!J48)</f>
        <v/>
      </c>
      <c r="F66" s="15" t="str">
        <f>IFERROR(IF(ISBLANK(Games!B48), "", IF(Games!N48=Games!B48, Games!O48, 1-Games!O48)), "")</f>
        <v/>
      </c>
      <c r="G66" s="16" t="str">
        <f>IF(ISBLANK(Games!B48), "", IF('Prediction Log'!$D66&lt;0, 'Prediction Log'!$B66, 'Prediction Log'!$C66))</f>
        <v>Campbell</v>
      </c>
      <c r="H66" s="17" t="str">
        <f>IF(ISBLANK(Games!$B48), "",Games!K48)</f>
        <v/>
      </c>
      <c r="I66" s="17" t="str">
        <f>IF('Prediction Log'!$F66&gt;0.5, 'Prediction Log'!$B66, IF('Prediction Log'!$F66&lt;0.5, 'Prediction Log'!$C66, "PICK"))</f>
        <v>Liberty</v>
      </c>
      <c r="J66" s="18" t="str">
        <f>IF(ISBLANK(Games!B48), "",IF('Prediction Log'!$I66='Prediction Log'!$B66, 'Prediction Log'!$F66, 1-'Prediction Log'!$F66))</f>
        <v/>
      </c>
      <c r="K66" s="19" t="str">
        <f>IF(ISBLANK(Games!$B48), "",Games!Q48)</f>
        <v/>
      </c>
      <c r="L66" s="26" t="str">
        <f>IF(ISBLANK(Games!W48), "",Games!Y48)</f>
        <v/>
      </c>
      <c r="M66" s="9" t="str">
        <f>IF(ISBLANK(Games!W48), "",Games!X48-Games!W48)</f>
        <v/>
      </c>
      <c r="N66" s="20" t="str">
        <f>IF(ISBLANK(Games!W48), "", IF(AND(Games!Y48 = Games!B48, Games!D48&lt;0, Table3[[#This Row],[Actual Difference ]]&lt;Games!D48), "Y", IF(AND(Games!Y48=Games!C48, Games!D48&gt;0, Table3[[#This Row],[Actual Difference ]]&gt;0), "Y",IF(Games!Y48&lt;&gt;Table3[[#This Row],[Market Predicted Side]], "Y","N"))))</f>
        <v/>
      </c>
      <c r="O66" s="21" t="str">
        <f>IF(ISBLANK(Games!W48),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" s="21" t="str">
        <f>IF(ISBLANK(Games!W48),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" s="22" t="str">
        <f>IF(ISBLANK(Games!W48),"",IF('Prediction Log'!$L66='Prediction Log'!$G66, "Y", "N"))</f>
        <v/>
      </c>
      <c r="R66" s="22" t="str">
        <f>Table3[[#This Row],[Home Team Covered Market]]</f>
        <v/>
      </c>
      <c r="S66" s="22" t="str">
        <f>IF(ISBLANK(Games!W48), "",IF(AND('Prediction Log'!$Q66="Y", 'Prediction Log'!$R66="Y"), "Y", "N"))</f>
        <v/>
      </c>
      <c r="T66" s="23" t="str">
        <f>IF(ISBLANK(Games!W48),"",IF(Games!Y48='Prediction Log'!$H66, "Y", "N"))</f>
        <v/>
      </c>
      <c r="U66" s="23" t="str">
        <f>IF(ISBLANK(Games!W48), "", IF(Table3[[#This Row],[Home Team Covered Market]]=Games!P48, "Y", "N"))</f>
        <v/>
      </c>
      <c r="V66" s="24" t="str">
        <f>IF(ISBLANK(Games!W48), "",IF('Prediction Log'!$I66='Prediction Log'!$L66, "Y", "N"))</f>
        <v/>
      </c>
      <c r="W66" s="23" t="str">
        <f>IF(ISBLANK(Games!W48), "",IF('Prediction Log'!$H66&lt;&gt;'Prediction Log'!$L66, "N",IF(AND('Prediction Log'!$E66&gt;0, 'Prediction Log'!$M66&gt;'Prediction Log'!$E66, 'Prediction Log'!$H66='Prediction Log'!$C66), "Y", IF(AND('Prediction Log'!$E66&lt;0, 'Prediction Log'!$M66&lt;'Prediction Log'!$E66,'Prediction Log'!$H66='Prediction Log'!$B66 ), "Y", IF('Prediction Log'!$M66='Prediction Log'!$E66, "PUSH", "N")))))</f>
        <v/>
      </c>
      <c r="X66" s="23" t="str">
        <f>IF(ISBLANK(Games!W48), "",IF(AND('Prediction Log'!$T66="Y", 'Prediction Log'!$U66="Y"), "Y", "N"))</f>
        <v/>
      </c>
      <c r="Y66" s="22" t="str">
        <f>IF(ISBLANK(Games!W48), "",IF('Prediction Log'!$D66&gt;0, 'Prediction Log'!$M66-'Prediction Log'!$D66, IF('Prediction Log'!$D66&lt;0, -'Prediction Log'!$M66+'Prediction Log'!$D66, "NA")))</f>
        <v/>
      </c>
      <c r="Z66" s="22" t="str">
        <f>IF(ISBLANK(Games!W48), "",ABS('Prediction Log'!$Y66))</f>
        <v/>
      </c>
      <c r="AA66" s="23" t="str">
        <f>IF(ISBLANK(Games!W48), "",IF('Prediction Log'!$E66&gt;0, 'Prediction Log'!$M66-'Prediction Log'!$E66, IF('Prediction Log'!$E66&lt;0, -'Prediction Log'!$M66+'Prediction Log'!$E66, "NA")))</f>
        <v/>
      </c>
      <c r="AB66" s="23" t="str">
        <f>IF(ISBLANK(Games!X48), "",ABS('Prediction Log'!$AA66))</f>
        <v/>
      </c>
    </row>
    <row r="67" spans="1:28" x14ac:dyDescent="0.45">
      <c r="A67" s="13">
        <f>IF(ISBLANK(Games!$B66), "",Games!A66)</f>
        <v>1</v>
      </c>
      <c r="B67" s="13" t="str">
        <f>IF(ISBLANK(Games!$B49), "",Games!B49)</f>
        <v>Virginia</v>
      </c>
      <c r="C67" s="13" t="str">
        <f>IF(ISBLANK(Games!$B49), "",Games!C49)</f>
        <v>Richmond</v>
      </c>
      <c r="D67" s="14" t="str">
        <f>IF(ISBLANK(Games!$D49), "",Games!D49)</f>
        <v/>
      </c>
      <c r="E67" s="14" t="str">
        <f>IF(ISBLANK(Games!$B49), "",Games!J49)</f>
        <v/>
      </c>
      <c r="F67" s="15" t="str">
        <f>IFERROR(IF(ISBLANK(Games!B49), "", IF(Games!N49=Games!B49, Games!O49, 1-Games!O49)), "")</f>
        <v/>
      </c>
      <c r="G67" s="16" t="str">
        <f>IF(ISBLANK(Games!B49), "", IF('Prediction Log'!$D67&lt;0, 'Prediction Log'!$B67, 'Prediction Log'!$C67))</f>
        <v>Richmond</v>
      </c>
      <c r="H67" s="17" t="str">
        <f>IF(ISBLANK(Games!$B49), "",Games!K49)</f>
        <v/>
      </c>
      <c r="I67" s="17" t="str">
        <f>IF('Prediction Log'!$F67&gt;0.5, 'Prediction Log'!$B67, IF('Prediction Log'!$F67&lt;0.5, 'Prediction Log'!$C67, "PICK"))</f>
        <v>Virginia</v>
      </c>
      <c r="J67" s="18" t="str">
        <f>IF(ISBLANK(Games!B49), "",IF('Prediction Log'!$I67='Prediction Log'!$B67, 'Prediction Log'!$F67, 1-'Prediction Log'!$F67))</f>
        <v/>
      </c>
      <c r="K67" s="19" t="str">
        <f>IF(ISBLANK(Games!$B49), "",Games!Q49)</f>
        <v/>
      </c>
      <c r="L67" s="26" t="str">
        <f>IF(ISBLANK(Games!W49), "",Games!Y49)</f>
        <v/>
      </c>
      <c r="M67" s="9" t="str">
        <f>IF(ISBLANK(Games!W49), "",Games!X49-Games!W49)</f>
        <v/>
      </c>
      <c r="N67" s="20" t="str">
        <f>IF(ISBLANK(Games!W49), "", IF(AND(Games!Y49 = Games!B49, Games!D49&lt;0, Table3[[#This Row],[Actual Difference ]]&lt;Games!D49), "Y", IF(AND(Games!Y49=Games!C49, Games!D49&gt;0, Table3[[#This Row],[Actual Difference ]]&gt;0), "Y",IF(Games!Y49&lt;&gt;Table3[[#This Row],[Market Predicted Side]], "Y","N"))))</f>
        <v/>
      </c>
      <c r="O67" s="21" t="str">
        <f>IF(ISBLANK(Games!W49),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" s="21" t="str">
        <f>IF(ISBLANK(Games!W49),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" s="22" t="str">
        <f>IF(ISBLANK(Games!W49),"",IF('Prediction Log'!$L67='Prediction Log'!$G67, "Y", "N"))</f>
        <v/>
      </c>
      <c r="R67" s="22" t="str">
        <f>Table3[[#This Row],[Home Team Covered Market]]</f>
        <v/>
      </c>
      <c r="S67" s="22" t="str">
        <f>IF(ISBLANK(Games!W49), "",IF(AND('Prediction Log'!$Q67="Y", 'Prediction Log'!$R67="Y"), "Y", "N"))</f>
        <v/>
      </c>
      <c r="T67" s="23" t="str">
        <f>IF(ISBLANK(Games!W49),"",IF(Games!Y49='Prediction Log'!$H67, "Y", "N"))</f>
        <v/>
      </c>
      <c r="U67" s="23" t="str">
        <f>IF(ISBLANK(Games!W49), "", IF(Table3[[#This Row],[Home Team Covered Market]]=Games!P49, "Y", "N"))</f>
        <v/>
      </c>
      <c r="V67" s="24" t="str">
        <f>IF(ISBLANK(Games!W49), "",IF('Prediction Log'!$I67='Prediction Log'!$L67, "Y", "N"))</f>
        <v/>
      </c>
      <c r="W67" s="23" t="str">
        <f>IF(ISBLANK(Games!W49), "",IF('Prediction Log'!$H67&lt;&gt;'Prediction Log'!$L67, "N",IF(AND('Prediction Log'!$E67&gt;0, 'Prediction Log'!$M67&gt;'Prediction Log'!$E67, 'Prediction Log'!$H67='Prediction Log'!$C67), "Y", IF(AND('Prediction Log'!$E67&lt;0, 'Prediction Log'!$M67&lt;'Prediction Log'!$E67,'Prediction Log'!$H67='Prediction Log'!$B67 ), "Y", IF('Prediction Log'!$M67='Prediction Log'!$E67, "PUSH", "N")))))</f>
        <v/>
      </c>
      <c r="X67" s="23" t="str">
        <f>IF(ISBLANK(Games!W49), "",IF(AND('Prediction Log'!$T67="Y", 'Prediction Log'!$U67="Y"), "Y", "N"))</f>
        <v/>
      </c>
      <c r="Y67" s="22" t="str">
        <f>IF(ISBLANK(Games!W49), "",IF('Prediction Log'!$D67&gt;0, 'Prediction Log'!$M67-'Prediction Log'!$D67, IF('Prediction Log'!$D67&lt;0, -'Prediction Log'!$M67+'Prediction Log'!$D67, "NA")))</f>
        <v/>
      </c>
      <c r="Z67" s="22" t="str">
        <f>IF(ISBLANK(Games!W49), "",ABS('Prediction Log'!$Y67))</f>
        <v/>
      </c>
      <c r="AA67" s="23" t="str">
        <f>IF(ISBLANK(Games!W49), "",IF('Prediction Log'!$E67&gt;0, 'Prediction Log'!$M67-'Prediction Log'!$E67, IF('Prediction Log'!$E67&lt;0, -'Prediction Log'!$M67+'Prediction Log'!$E67, "NA")))</f>
        <v/>
      </c>
      <c r="AB67" s="23" t="str">
        <f>IF(ISBLANK(Games!X49), "",ABS('Prediction Log'!$AA67))</f>
        <v/>
      </c>
    </row>
    <row r="68" spans="1:28" x14ac:dyDescent="0.45">
      <c r="A68" s="13">
        <f>IF(ISBLANK(Games!$B67), "",Games!A67)</f>
        <v>1</v>
      </c>
      <c r="B68" s="13" t="str">
        <f>IF(ISBLANK(Games!$B50), "",Games!B50)</f>
        <v>Mississippi State</v>
      </c>
      <c r="C68" s="13" t="str">
        <f>IF(ISBLANK(Games!$B50), "",Games!C50)</f>
        <v>Eastern Kentucky</v>
      </c>
      <c r="D68" s="14" t="str">
        <f>IF(ISBLANK(Games!$D50), "",Games!D50)</f>
        <v/>
      </c>
      <c r="E68" s="14" t="str">
        <f>IF(ISBLANK(Games!$B50), "",Games!J50)</f>
        <v/>
      </c>
      <c r="F68" s="15" t="str">
        <f>IFERROR(IF(ISBLANK(Games!B50), "", IF(Games!N50=Games!B50, Games!O50, 1-Games!O50)), "")</f>
        <v/>
      </c>
      <c r="G68" s="16" t="str">
        <f>IF(ISBLANK(Games!B50), "", IF('Prediction Log'!$D68&lt;0, 'Prediction Log'!$B68, 'Prediction Log'!$C68))</f>
        <v>Eastern Kentucky</v>
      </c>
      <c r="H68" s="17" t="str">
        <f>IF(ISBLANK(Games!$B50), "",Games!K50)</f>
        <v/>
      </c>
      <c r="I68" s="17" t="str">
        <f>IF('Prediction Log'!$F68&gt;0.5, 'Prediction Log'!$B68, IF('Prediction Log'!$F68&lt;0.5, 'Prediction Log'!$C68, "PICK"))</f>
        <v>Mississippi State</v>
      </c>
      <c r="J68" s="18" t="str">
        <f>IF(ISBLANK(Games!B50), "",IF('Prediction Log'!$I68='Prediction Log'!$B68, 'Prediction Log'!$F68, 1-'Prediction Log'!$F68))</f>
        <v/>
      </c>
      <c r="K68" s="19" t="str">
        <f>IF(ISBLANK(Games!$B50), "",Games!Q50)</f>
        <v/>
      </c>
      <c r="L68" s="26" t="str">
        <f>IF(ISBLANK(Games!W50), "",Games!Y50)</f>
        <v/>
      </c>
      <c r="M68" s="9" t="str">
        <f>IF(ISBLANK(Games!W50), "",Games!X50-Games!W50)</f>
        <v/>
      </c>
      <c r="N68" s="20" t="str">
        <f>IF(ISBLANK(Games!W50), "", IF(AND(Games!Y50 = Games!B50, Games!D50&lt;0, Table3[[#This Row],[Actual Difference ]]&lt;Games!D50), "Y", IF(AND(Games!Y50=Games!C50, Games!D50&gt;0, Table3[[#This Row],[Actual Difference ]]&gt;0), "Y",IF(Games!Y50&lt;&gt;Table3[[#This Row],[Market Predicted Side]], "Y","N"))))</f>
        <v/>
      </c>
      <c r="O68" s="21" t="str">
        <f>IF(ISBLANK(Games!W50),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" s="21" t="str">
        <f>IF(ISBLANK(Games!W50),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" s="22" t="str">
        <f>IF(ISBLANK(Games!W50),"",IF('Prediction Log'!$L68='Prediction Log'!$G68, "Y", "N"))</f>
        <v/>
      </c>
      <c r="R68" s="22" t="str">
        <f>Table3[[#This Row],[Home Team Covered Market]]</f>
        <v/>
      </c>
      <c r="S68" s="22" t="str">
        <f>IF(ISBLANK(Games!W50), "",IF(AND('Prediction Log'!$Q68="Y", 'Prediction Log'!$R68="Y"), "Y", "N"))</f>
        <v/>
      </c>
      <c r="T68" s="23" t="str">
        <f>IF(ISBLANK(Games!W50),"",IF(Games!Y50='Prediction Log'!$H68, "Y", "N"))</f>
        <v/>
      </c>
      <c r="U68" s="23" t="str">
        <f>IF(ISBLANK(Games!W50), "", IF(Table3[[#This Row],[Home Team Covered Market]]=Games!P50, "Y", "N"))</f>
        <v/>
      </c>
      <c r="V68" s="24" t="str">
        <f>IF(ISBLANK(Games!W50), "",IF('Prediction Log'!$I68='Prediction Log'!$L68, "Y", "N"))</f>
        <v/>
      </c>
      <c r="W68" s="23" t="str">
        <f>IF(ISBLANK(Games!W50), "",IF('Prediction Log'!$H68&lt;&gt;'Prediction Log'!$L68, "N",IF(AND('Prediction Log'!$E68&gt;0, 'Prediction Log'!$M68&gt;'Prediction Log'!$E68, 'Prediction Log'!$H68='Prediction Log'!$C68), "Y", IF(AND('Prediction Log'!$E68&lt;0, 'Prediction Log'!$M68&lt;'Prediction Log'!$E68,'Prediction Log'!$H68='Prediction Log'!$B68 ), "Y", IF('Prediction Log'!$M68='Prediction Log'!$E68, "PUSH", "N")))))</f>
        <v/>
      </c>
      <c r="X68" s="23" t="str">
        <f>IF(ISBLANK(Games!W50), "",IF(AND('Prediction Log'!$T68="Y", 'Prediction Log'!$U68="Y"), "Y", "N"))</f>
        <v/>
      </c>
      <c r="Y68" s="22" t="str">
        <f>IF(ISBLANK(Games!W50), "",IF('Prediction Log'!$D68&gt;0, 'Prediction Log'!$M68-'Prediction Log'!$D68, IF('Prediction Log'!$D68&lt;0, -'Prediction Log'!$M68+'Prediction Log'!$D68, "NA")))</f>
        <v/>
      </c>
      <c r="Z68" s="22" t="str">
        <f>IF(ISBLANK(Games!W50), "",ABS('Prediction Log'!$Y68))</f>
        <v/>
      </c>
      <c r="AA68" s="23" t="str">
        <f>IF(ISBLANK(Games!W50), "",IF('Prediction Log'!$E68&gt;0, 'Prediction Log'!$M68-'Prediction Log'!$E68, IF('Prediction Log'!$E68&lt;0, -'Prediction Log'!$M68+'Prediction Log'!$E68, "NA")))</f>
        <v/>
      </c>
      <c r="AB68" s="23" t="str">
        <f>IF(ISBLANK(Games!X50), "",ABS('Prediction Log'!$AA68))</f>
        <v/>
      </c>
    </row>
    <row r="69" spans="1:28" x14ac:dyDescent="0.45">
      <c r="A69" s="13">
        <f>IF(ISBLANK(Games!$B68), "",Games!A68)</f>
        <v>1</v>
      </c>
      <c r="B69" s="13" t="str">
        <f>IF(ISBLANK(Games!$B51), "",Games!B51)</f>
        <v>East Carolina</v>
      </c>
      <c r="C69" s="13" t="str">
        <f>IF(ISBLANK(Games!$B51), "",Games!C51)</f>
        <v>Norfolk State</v>
      </c>
      <c r="D69" s="14" t="str">
        <f>IF(ISBLANK(Games!$D51), "",Games!D51)</f>
        <v/>
      </c>
      <c r="E69" s="14" t="str">
        <f>IF(ISBLANK(Games!$B51), "",Games!J51)</f>
        <v/>
      </c>
      <c r="F69" s="15" t="str">
        <f>IFERROR(IF(ISBLANK(Games!B51), "", IF(Games!N51=Games!B51, Games!O51, 1-Games!O51)), "")</f>
        <v/>
      </c>
      <c r="G69" s="16" t="str">
        <f>IF(ISBLANK(Games!B51), "", IF('Prediction Log'!$D69&lt;0, 'Prediction Log'!$B69, 'Prediction Log'!$C69))</f>
        <v>Norfolk State</v>
      </c>
      <c r="H69" s="17" t="str">
        <f>IF(ISBLANK(Games!$B51), "",Games!K51)</f>
        <v/>
      </c>
      <c r="I69" s="17" t="str">
        <f>IF('Prediction Log'!$F69&gt;0.5, 'Prediction Log'!$B69, IF('Prediction Log'!$F69&lt;0.5, 'Prediction Log'!$C69, "PICK"))</f>
        <v>East Carolina</v>
      </c>
      <c r="J69" s="18" t="str">
        <f>IF(ISBLANK(Games!B51), "",IF('Prediction Log'!$I69='Prediction Log'!$B69, 'Prediction Log'!$F69, 1-'Prediction Log'!$F69))</f>
        <v/>
      </c>
      <c r="K69" s="19" t="str">
        <f>IF(ISBLANK(Games!$B51), "",Games!Q51)</f>
        <v/>
      </c>
      <c r="L69" s="26" t="str">
        <f>IF(ISBLANK(Games!W51), "",Games!Y51)</f>
        <v/>
      </c>
      <c r="M69" s="9" t="str">
        <f>IF(ISBLANK(Games!W51), "",Games!X51-Games!W51)</f>
        <v/>
      </c>
      <c r="N69" s="20" t="str">
        <f>IF(ISBLANK(Games!W51), "", IF(AND(Games!Y51 = Games!B51, Games!D51&lt;0, Table3[[#This Row],[Actual Difference ]]&lt;Games!D51), "Y", IF(AND(Games!Y51=Games!C51, Games!D51&gt;0, Table3[[#This Row],[Actual Difference ]]&gt;0), "Y",IF(Games!Y51&lt;&gt;Table3[[#This Row],[Market Predicted Side]], "Y","N"))))</f>
        <v/>
      </c>
      <c r="O69" s="21" t="str">
        <f>IF(ISBLANK(Games!W51),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" s="21" t="str">
        <f>IF(ISBLANK(Games!W51),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" s="22" t="str">
        <f>IF(ISBLANK(Games!W51),"",IF('Prediction Log'!$L69='Prediction Log'!$G69, "Y", "N"))</f>
        <v/>
      </c>
      <c r="R69" s="22" t="str">
        <f>Table3[[#This Row],[Home Team Covered Market]]</f>
        <v/>
      </c>
      <c r="S69" s="22" t="str">
        <f>IF(ISBLANK(Games!W51), "",IF(AND('Prediction Log'!$Q69="Y", 'Prediction Log'!$R69="Y"), "Y", "N"))</f>
        <v/>
      </c>
      <c r="T69" s="23" t="str">
        <f>IF(ISBLANK(Games!W51),"",IF(Games!Y51='Prediction Log'!$H69, "Y", "N"))</f>
        <v/>
      </c>
      <c r="U69" s="23" t="str">
        <f>IF(ISBLANK(Games!W51), "", IF(Table3[[#This Row],[Home Team Covered Market]]=Games!P51, "Y", "N"))</f>
        <v/>
      </c>
      <c r="V69" s="24" t="str">
        <f>IF(ISBLANK(Games!W51), "",IF('Prediction Log'!$I69='Prediction Log'!$L69, "Y", "N"))</f>
        <v/>
      </c>
      <c r="W69" s="23" t="str">
        <f>IF(ISBLANK(Games!W51), "",IF('Prediction Log'!$H69&lt;&gt;'Prediction Log'!$L69, "N",IF(AND('Prediction Log'!$E69&gt;0, 'Prediction Log'!$M69&gt;'Prediction Log'!$E69, 'Prediction Log'!$H69='Prediction Log'!$C69), "Y", IF(AND('Prediction Log'!$E69&lt;0, 'Prediction Log'!$M69&lt;'Prediction Log'!$E69,'Prediction Log'!$H69='Prediction Log'!$B69 ), "Y", IF('Prediction Log'!$M69='Prediction Log'!$E69, "PUSH", "N")))))</f>
        <v/>
      </c>
      <c r="X69" s="23" t="str">
        <f>IF(ISBLANK(Games!W51), "",IF(AND('Prediction Log'!$T69="Y", 'Prediction Log'!$U69="Y"), "Y", "N"))</f>
        <v/>
      </c>
      <c r="Y69" s="22" t="str">
        <f>IF(ISBLANK(Games!W51), "",IF('Prediction Log'!$D69&gt;0, 'Prediction Log'!$M69-'Prediction Log'!$D69, IF('Prediction Log'!$D69&lt;0, -'Prediction Log'!$M69+'Prediction Log'!$D69, "NA")))</f>
        <v/>
      </c>
      <c r="Z69" s="22" t="str">
        <f>IF(ISBLANK(Games!W51), "",ABS('Prediction Log'!$Y69))</f>
        <v/>
      </c>
      <c r="AA69" s="23" t="str">
        <f>IF(ISBLANK(Games!W51), "",IF('Prediction Log'!$E69&gt;0, 'Prediction Log'!$M69-'Prediction Log'!$E69, IF('Prediction Log'!$E69&lt;0, -'Prediction Log'!$M69+'Prediction Log'!$E69, "NA")))</f>
        <v/>
      </c>
      <c r="AB69" s="23" t="str">
        <f>IF(ISBLANK(Games!X51), "",ABS('Prediction Log'!$AA69))</f>
        <v/>
      </c>
    </row>
    <row r="70" spans="1:28" x14ac:dyDescent="0.45">
      <c r="A70" s="13">
        <f>IF(ISBLANK(Games!$B69), "",Games!A69)</f>
        <v>1</v>
      </c>
      <c r="B70" s="13" t="str">
        <f>IF(ISBLANK(Games!$B52), "",Games!B52)</f>
        <v>Oregon State</v>
      </c>
      <c r="C70" s="13" t="str">
        <f>IF(ISBLANK(Games!$B52), "",Games!C52)</f>
        <v>Idaho State</v>
      </c>
      <c r="D70" s="14" t="str">
        <f>IF(ISBLANK(Games!$D52), "",Games!D52)</f>
        <v/>
      </c>
      <c r="E70" s="14" t="str">
        <f>IF(ISBLANK(Games!$B52), "",Games!J52)</f>
        <v/>
      </c>
      <c r="F70" s="15" t="str">
        <f>IFERROR(IF(ISBLANK(Games!B52), "", IF(Games!N52=Games!B52, Games!O52, 1-Games!O52)), "")</f>
        <v/>
      </c>
      <c r="G70" s="16" t="str">
        <f>IF(ISBLANK(Games!B52), "", IF('Prediction Log'!$D70&lt;0, 'Prediction Log'!$B70, 'Prediction Log'!$C70))</f>
        <v>Idaho State</v>
      </c>
      <c r="H70" s="17" t="str">
        <f>IF(ISBLANK(Games!$B52), "",Games!K52)</f>
        <v/>
      </c>
      <c r="I70" s="17" t="str">
        <f>IF('Prediction Log'!$F70&gt;0.5, 'Prediction Log'!$B70, IF('Prediction Log'!$F70&lt;0.5, 'Prediction Log'!$C70, "PICK"))</f>
        <v>Oregon State</v>
      </c>
      <c r="J70" s="18" t="str">
        <f>IF(ISBLANK(Games!B52), "",IF('Prediction Log'!$I70='Prediction Log'!$B70, 'Prediction Log'!$F70, 1-'Prediction Log'!$F70))</f>
        <v/>
      </c>
      <c r="K70" s="19" t="str">
        <f>IF(ISBLANK(Games!$B52), "",Games!Q52)</f>
        <v/>
      </c>
      <c r="L70" s="26" t="str">
        <f>IF(ISBLANK(Games!W52), "",Games!Y52)</f>
        <v/>
      </c>
      <c r="M70" s="9" t="str">
        <f>IF(ISBLANK(Games!W52), "",Games!X52-Games!W52)</f>
        <v/>
      </c>
      <c r="N70" s="20" t="str">
        <f>IF(ISBLANK(Games!W52), "", IF(AND(Games!Y52 = Games!B52, Games!D52&lt;0, Table3[[#This Row],[Actual Difference ]]&lt;Games!D52), "Y", IF(AND(Games!Y52=Games!C52, Games!D52&gt;0, Table3[[#This Row],[Actual Difference ]]&gt;0), "Y",IF(Games!Y52&lt;&gt;Table3[[#This Row],[Market Predicted Side]], "Y","N"))))</f>
        <v/>
      </c>
      <c r="O70" s="21" t="str">
        <f>IF(ISBLANK(Games!W52),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" s="21" t="str">
        <f>IF(ISBLANK(Games!W52),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" s="22" t="str">
        <f>IF(ISBLANK(Games!W52),"",IF('Prediction Log'!$L70='Prediction Log'!$G70, "Y", "N"))</f>
        <v/>
      </c>
      <c r="R70" s="22" t="str">
        <f>Table3[[#This Row],[Home Team Covered Market]]</f>
        <v/>
      </c>
      <c r="S70" s="22" t="str">
        <f>IF(ISBLANK(Games!W52), "",IF(AND('Prediction Log'!$Q70="Y", 'Prediction Log'!$R70="Y"), "Y", "N"))</f>
        <v/>
      </c>
      <c r="T70" s="23" t="str">
        <f>IF(ISBLANK(Games!W52),"",IF(Games!Y52='Prediction Log'!$H70, "Y", "N"))</f>
        <v/>
      </c>
      <c r="U70" s="23" t="str">
        <f>IF(ISBLANK(Games!W52), "", IF(Table3[[#This Row],[Home Team Covered Market]]=Games!P52, "Y", "N"))</f>
        <v/>
      </c>
      <c r="V70" s="24" t="str">
        <f>IF(ISBLANK(Games!W52), "",IF('Prediction Log'!$I70='Prediction Log'!$L70, "Y", "N"))</f>
        <v/>
      </c>
      <c r="W70" s="23" t="str">
        <f>IF(ISBLANK(Games!W52), "",IF('Prediction Log'!$H70&lt;&gt;'Prediction Log'!$L70, "N",IF(AND('Prediction Log'!$E70&gt;0, 'Prediction Log'!$M70&gt;'Prediction Log'!$E70, 'Prediction Log'!$H70='Prediction Log'!$C70), "Y", IF(AND('Prediction Log'!$E70&lt;0, 'Prediction Log'!$M70&lt;'Prediction Log'!$E70,'Prediction Log'!$H70='Prediction Log'!$B70 ), "Y", IF('Prediction Log'!$M70='Prediction Log'!$E70, "PUSH", "N")))))</f>
        <v/>
      </c>
      <c r="X70" s="23" t="str">
        <f>IF(ISBLANK(Games!W52), "",IF(AND('Prediction Log'!$T70="Y", 'Prediction Log'!$U70="Y"), "Y", "N"))</f>
        <v/>
      </c>
      <c r="Y70" s="22" t="str">
        <f>IF(ISBLANK(Games!W52), "",IF('Prediction Log'!$D70&gt;0, 'Prediction Log'!$M70-'Prediction Log'!$D70, IF('Prediction Log'!$D70&lt;0, -'Prediction Log'!$M70+'Prediction Log'!$D70, "NA")))</f>
        <v/>
      </c>
      <c r="Z70" s="22" t="str">
        <f>IF(ISBLANK(Games!W52), "",ABS('Prediction Log'!$Y70))</f>
        <v/>
      </c>
      <c r="AA70" s="23" t="str">
        <f>IF(ISBLANK(Games!W52), "",IF('Prediction Log'!$E70&gt;0, 'Prediction Log'!$M70-'Prediction Log'!$E70, IF('Prediction Log'!$E70&lt;0, -'Prediction Log'!$M70+'Prediction Log'!$E70, "NA")))</f>
        <v/>
      </c>
      <c r="AB70" s="23" t="str">
        <f>IF(ISBLANK(Games!X52), "",ABS('Prediction Log'!$AA70))</f>
        <v/>
      </c>
    </row>
    <row r="71" spans="1:28" x14ac:dyDescent="0.45">
      <c r="A71" s="13">
        <f>IF(ISBLANK(Games!$B70), "",Games!A70)</f>
        <v>1</v>
      </c>
      <c r="B71" s="13" t="str">
        <f>IF(ISBLANK(Games!$B53), "",Games!B53)</f>
        <v>Arkansas State</v>
      </c>
      <c r="C71" s="13" t="str">
        <f>IF(ISBLANK(Games!$B53), "",Games!C53)</f>
        <v>Central Arkansas</v>
      </c>
      <c r="D71" s="14" t="str">
        <f>IF(ISBLANK(Games!$D53), "",Games!D53)</f>
        <v/>
      </c>
      <c r="E71" s="14" t="str">
        <f>IF(ISBLANK(Games!$B53), "",Games!J53)</f>
        <v/>
      </c>
      <c r="F71" s="15" t="str">
        <f>IFERROR(IF(ISBLANK(Games!B53), "", IF(Games!N53=Games!B53, Games!O53, 1-Games!O53)), "")</f>
        <v/>
      </c>
      <c r="G71" s="16" t="str">
        <f>IF(ISBLANK(Games!B53), "", IF('Prediction Log'!$D71&lt;0, 'Prediction Log'!$B71, 'Prediction Log'!$C71))</f>
        <v>Central Arkansas</v>
      </c>
      <c r="H71" s="17" t="str">
        <f>IF(ISBLANK(Games!$B53), "",Games!K53)</f>
        <v/>
      </c>
      <c r="I71" s="17" t="str">
        <f>IF('Prediction Log'!$F71&gt;0.5, 'Prediction Log'!$B71, IF('Prediction Log'!$F71&lt;0.5, 'Prediction Log'!$C71, "PICK"))</f>
        <v>Arkansas State</v>
      </c>
      <c r="J71" s="18" t="str">
        <f>IF(ISBLANK(Games!B53), "",IF('Prediction Log'!$I71='Prediction Log'!$B71, 'Prediction Log'!$F71, 1-'Prediction Log'!$F71))</f>
        <v/>
      </c>
      <c r="K71" s="19" t="str">
        <f>IF(ISBLANK(Games!$B53), "",Games!Q53)</f>
        <v/>
      </c>
      <c r="L71" s="26" t="str">
        <f>IF(ISBLANK(Games!W53), "",Games!Y53)</f>
        <v/>
      </c>
      <c r="M71" s="9" t="str">
        <f>IF(ISBLANK(Games!W53), "",Games!X53-Games!W53)</f>
        <v/>
      </c>
      <c r="N71" s="20" t="str">
        <f>IF(ISBLANK(Games!W53), "", IF(AND(Games!Y53 = Games!B53, Games!D53&lt;0, Table3[[#This Row],[Actual Difference ]]&lt;Games!D53), "Y", IF(AND(Games!Y53=Games!C53, Games!D53&gt;0, Table3[[#This Row],[Actual Difference ]]&gt;0), "Y",IF(Games!Y53&lt;&gt;Table3[[#This Row],[Market Predicted Side]], "Y","N"))))</f>
        <v/>
      </c>
      <c r="O71" s="21" t="str">
        <f>IF(ISBLANK(Games!W53),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" s="21" t="str">
        <f>IF(ISBLANK(Games!W53),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" s="22" t="str">
        <f>IF(ISBLANK(Games!W53),"",IF('Prediction Log'!$L71='Prediction Log'!$G71, "Y", "N"))</f>
        <v/>
      </c>
      <c r="R71" s="22" t="str">
        <f>Table3[[#This Row],[Home Team Covered Market]]</f>
        <v/>
      </c>
      <c r="S71" s="22" t="str">
        <f>IF(ISBLANK(Games!W53), "",IF(AND('Prediction Log'!$Q71="Y", 'Prediction Log'!$R71="Y"), "Y", "N"))</f>
        <v/>
      </c>
      <c r="T71" s="23" t="str">
        <f>IF(ISBLANK(Games!W53),"",IF(Games!Y53='Prediction Log'!$H71, "Y", "N"))</f>
        <v/>
      </c>
      <c r="U71" s="23" t="str">
        <f>IF(ISBLANK(Games!W53), "", IF(Table3[[#This Row],[Home Team Covered Market]]=Games!P53, "Y", "N"))</f>
        <v/>
      </c>
      <c r="V71" s="24" t="str">
        <f>IF(ISBLANK(Games!W53), "",IF('Prediction Log'!$I71='Prediction Log'!$L71, "Y", "N"))</f>
        <v/>
      </c>
      <c r="W71" s="23" t="str">
        <f>IF(ISBLANK(Games!W53), "",IF('Prediction Log'!$H71&lt;&gt;'Prediction Log'!$L71, "N",IF(AND('Prediction Log'!$E71&gt;0, 'Prediction Log'!$M71&gt;'Prediction Log'!$E71, 'Prediction Log'!$H71='Prediction Log'!$C71), "Y", IF(AND('Prediction Log'!$E71&lt;0, 'Prediction Log'!$M71&lt;'Prediction Log'!$E71,'Prediction Log'!$H71='Prediction Log'!$B71 ), "Y", IF('Prediction Log'!$M71='Prediction Log'!$E71, "PUSH", "N")))))</f>
        <v/>
      </c>
      <c r="X71" s="23" t="str">
        <f>IF(ISBLANK(Games!W53), "",IF(AND('Prediction Log'!$T71="Y", 'Prediction Log'!$U71="Y"), "Y", "N"))</f>
        <v/>
      </c>
      <c r="Y71" s="22" t="str">
        <f>IF(ISBLANK(Games!W53), "",IF('Prediction Log'!$D71&gt;0, 'Prediction Log'!$M71-'Prediction Log'!$D71, IF('Prediction Log'!$D71&lt;0, -'Prediction Log'!$M71+'Prediction Log'!$D71, "NA")))</f>
        <v/>
      </c>
      <c r="Z71" s="22" t="str">
        <f>IF(ISBLANK(Games!W53), "",ABS('Prediction Log'!$Y71))</f>
        <v/>
      </c>
      <c r="AA71" s="23" t="str">
        <f>IF(ISBLANK(Games!W53), "",IF('Prediction Log'!$E71&gt;0, 'Prediction Log'!$M71-'Prediction Log'!$E71, IF('Prediction Log'!$E71&lt;0, -'Prediction Log'!$M71+'Prediction Log'!$E71, "NA")))</f>
        <v/>
      </c>
      <c r="AB71" s="23" t="str">
        <f>IF(ISBLANK(Games!X53), "",ABS('Prediction Log'!$AA71))</f>
        <v/>
      </c>
    </row>
    <row r="72" spans="1:28" x14ac:dyDescent="0.45">
      <c r="A72" s="13">
        <f>IF(ISBLANK(Games!$B71), "",Games!A71)</f>
        <v>1</v>
      </c>
      <c r="B72" s="13" t="str">
        <f>IF(ISBLANK(Games!$B54), "",Games!B54)</f>
        <v>Ole Miss</v>
      </c>
      <c r="C72" s="13" t="str">
        <f>IF(ISBLANK(Games!$B54), "",Games!C54)</f>
        <v>Furman</v>
      </c>
      <c r="D72" s="14" t="str">
        <f>IF(ISBLANK(Games!$D54), "",Games!D54)</f>
        <v/>
      </c>
      <c r="E72" s="14" t="str">
        <f>IF(ISBLANK(Games!$B54), "",Games!J54)</f>
        <v/>
      </c>
      <c r="F72" s="15" t="str">
        <f>IFERROR(IF(ISBLANK(Games!B54), "", IF(Games!N54=Games!B54, Games!O54, 1-Games!O54)), "")</f>
        <v/>
      </c>
      <c r="G72" s="16" t="str">
        <f>IF(ISBLANK(Games!B54), "", IF('Prediction Log'!$D72&lt;0, 'Prediction Log'!$B72, 'Prediction Log'!$C72))</f>
        <v>Furman</v>
      </c>
      <c r="H72" s="17" t="str">
        <f>IF(ISBLANK(Games!$B54), "",Games!K54)</f>
        <v/>
      </c>
      <c r="I72" s="17" t="str">
        <f>IF('Prediction Log'!$F72&gt;0.5, 'Prediction Log'!$B72, IF('Prediction Log'!$F72&lt;0.5, 'Prediction Log'!$C72, "PICK"))</f>
        <v>Ole Miss</v>
      </c>
      <c r="J72" s="18" t="str">
        <f>IF(ISBLANK(Games!B54), "",IF('Prediction Log'!$I72='Prediction Log'!$B72, 'Prediction Log'!$F72, 1-'Prediction Log'!$F72))</f>
        <v/>
      </c>
      <c r="K72" s="19" t="str">
        <f>IF(ISBLANK(Games!$B54), "",Games!Q54)</f>
        <v/>
      </c>
      <c r="L72" s="26" t="str">
        <f>IF(ISBLANK(Games!W54), "",Games!Y54)</f>
        <v/>
      </c>
      <c r="M72" s="9" t="str">
        <f>IF(ISBLANK(Games!W54), "",Games!X54-Games!W54)</f>
        <v/>
      </c>
      <c r="N72" s="20" t="str">
        <f>IF(ISBLANK(Games!W54), "", IF(AND(Games!Y54 = Games!B54, Games!D54&lt;0, Table3[[#This Row],[Actual Difference ]]&lt;Games!D54), "Y", IF(AND(Games!Y54=Games!C54, Games!D54&gt;0, Table3[[#This Row],[Actual Difference ]]&gt;0), "Y",IF(Games!Y54&lt;&gt;Table3[[#This Row],[Market Predicted Side]], "Y","N"))))</f>
        <v/>
      </c>
      <c r="O72" s="21" t="str">
        <f>IF(ISBLANK(Games!W54),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" s="21" t="str">
        <f>IF(ISBLANK(Games!W54),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" s="22" t="str">
        <f>IF(ISBLANK(Games!W54),"",IF('Prediction Log'!$L72='Prediction Log'!$G72, "Y", "N"))</f>
        <v/>
      </c>
      <c r="R72" s="22" t="str">
        <f>Table3[[#This Row],[Home Team Covered Market]]</f>
        <v/>
      </c>
      <c r="S72" s="22" t="str">
        <f>IF(ISBLANK(Games!W54), "",IF(AND('Prediction Log'!$Q72="Y", 'Prediction Log'!$R72="Y"), "Y", "N"))</f>
        <v/>
      </c>
      <c r="T72" s="23" t="str">
        <f>IF(ISBLANK(Games!W54),"",IF(Games!Y54='Prediction Log'!$H72, "Y", "N"))</f>
        <v/>
      </c>
      <c r="U72" s="23" t="str">
        <f>IF(ISBLANK(Games!W54), "", IF(Table3[[#This Row],[Home Team Covered Market]]=Games!P54, "Y", "N"))</f>
        <v/>
      </c>
      <c r="V72" s="24" t="str">
        <f>IF(ISBLANK(Games!W54), "",IF('Prediction Log'!$I72='Prediction Log'!$L72, "Y", "N"))</f>
        <v/>
      </c>
      <c r="W72" s="23" t="str">
        <f>IF(ISBLANK(Games!W54), "",IF('Prediction Log'!$H72&lt;&gt;'Prediction Log'!$L72, "N",IF(AND('Prediction Log'!$E72&gt;0, 'Prediction Log'!$M72&gt;'Prediction Log'!$E72, 'Prediction Log'!$H72='Prediction Log'!$C72), "Y", IF(AND('Prediction Log'!$E72&lt;0, 'Prediction Log'!$M72&lt;'Prediction Log'!$E72,'Prediction Log'!$H72='Prediction Log'!$B72 ), "Y", IF('Prediction Log'!$M72='Prediction Log'!$E72, "PUSH", "N")))))</f>
        <v/>
      </c>
      <c r="X72" s="23" t="str">
        <f>IF(ISBLANK(Games!W54), "",IF(AND('Prediction Log'!$T72="Y", 'Prediction Log'!$U72="Y"), "Y", "N"))</f>
        <v/>
      </c>
      <c r="Y72" s="22" t="str">
        <f>IF(ISBLANK(Games!W54), "",IF('Prediction Log'!$D72&gt;0, 'Prediction Log'!$M72-'Prediction Log'!$D72, IF('Prediction Log'!$D72&lt;0, -'Prediction Log'!$M72+'Prediction Log'!$D72, "NA")))</f>
        <v/>
      </c>
      <c r="Z72" s="22" t="str">
        <f>IF(ISBLANK(Games!W54), "",ABS('Prediction Log'!$Y72))</f>
        <v/>
      </c>
      <c r="AA72" s="23" t="str">
        <f>IF(ISBLANK(Games!W54), "",IF('Prediction Log'!$E72&gt;0, 'Prediction Log'!$M72-'Prediction Log'!$E72, IF('Prediction Log'!$E72&lt;0, -'Prediction Log'!$M72+'Prediction Log'!$E72, "NA")))</f>
        <v/>
      </c>
      <c r="AB72" s="23" t="str">
        <f>IF(ISBLANK(Games!X54), "",ABS('Prediction Log'!$AA72))</f>
        <v/>
      </c>
    </row>
    <row r="73" spans="1:28" x14ac:dyDescent="0.45">
      <c r="A73" s="13">
        <f>IF(ISBLANK(Games!$B72), "",Games!A72)</f>
        <v>1</v>
      </c>
      <c r="B73" s="13" t="str">
        <f>IF(ISBLANK(Games!$B55), "",Games!B55)</f>
        <v>Troy</v>
      </c>
      <c r="C73" s="13" t="str">
        <f>IF(ISBLANK(Games!$B55), "",Games!C55)</f>
        <v>Nevada</v>
      </c>
      <c r="D73" s="14" t="str">
        <f>IF(ISBLANK(Games!$D55), "",Games!D55)</f>
        <v/>
      </c>
      <c r="E73" s="14" t="str">
        <f>IF(ISBLANK(Games!$B55), "",Games!J55)</f>
        <v/>
      </c>
      <c r="F73" s="15">
        <f>IFERROR(IF(ISBLANK(Games!B55), "", IF(Games!N55=Games!B55, Games!O55, 1-Games!O55)), "")</f>
        <v>0.94484280784072727</v>
      </c>
      <c r="G73" s="16" t="str">
        <f>IF(ISBLANK(Games!B55), "", IF('Prediction Log'!$D73&lt;0, 'Prediction Log'!$B73, 'Prediction Log'!$C73))</f>
        <v>Nevada</v>
      </c>
      <c r="H73" s="17" t="str">
        <f>IF(ISBLANK(Games!$B55), "",Games!K55)</f>
        <v>Nevada</v>
      </c>
      <c r="I73" s="17" t="str">
        <f>IF('Prediction Log'!$F73&gt;0.5, 'Prediction Log'!$B73, IF('Prediction Log'!$F73&lt;0.5, 'Prediction Log'!$C73, "PICK"))</f>
        <v>Troy</v>
      </c>
      <c r="J73" s="18">
        <f>IF(ISBLANK(Games!B55), "",IF('Prediction Log'!$I73='Prediction Log'!$B73, 'Prediction Log'!$F73, 1-'Prediction Log'!$F73))</f>
        <v>0.94484280784072727</v>
      </c>
      <c r="K73" s="19" t="str">
        <f>IF(ISBLANK(Games!$B55), "",Games!Q55)</f>
        <v/>
      </c>
      <c r="L73" s="26" t="str">
        <f>IF(ISBLANK(Games!W55), "",Games!Y55)</f>
        <v/>
      </c>
      <c r="M73" s="9" t="str">
        <f>IF(ISBLANK(Games!W55), "",Games!X55-Games!W55)</f>
        <v/>
      </c>
      <c r="N73" s="20" t="str">
        <f>IF(ISBLANK(Games!W55), "", IF(AND(Games!Y55 = Games!B55, Games!D55&lt;0, Table3[[#This Row],[Actual Difference ]]&lt;Games!D55), "Y", IF(AND(Games!Y55=Games!C55, Games!D55&gt;0, Table3[[#This Row],[Actual Difference ]]&gt;0), "Y",IF(Games!Y55&lt;&gt;Table3[[#This Row],[Market Predicted Side]], "Y","N"))))</f>
        <v/>
      </c>
      <c r="O73" s="21" t="str">
        <f>IF(ISBLANK(Games!W55),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" s="21" t="str">
        <f>IF(ISBLANK(Games!W55),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" s="22" t="str">
        <f>IF(ISBLANK(Games!W55),"",IF('Prediction Log'!$L73='Prediction Log'!$G73, "Y", "N"))</f>
        <v/>
      </c>
      <c r="R73" s="22" t="str">
        <f>Table3[[#This Row],[Home Team Covered Market]]</f>
        <v/>
      </c>
      <c r="S73" s="22" t="str">
        <f>IF(ISBLANK(Games!W55), "",IF(AND('Prediction Log'!$Q73="Y", 'Prediction Log'!$R73="Y"), "Y", "N"))</f>
        <v/>
      </c>
      <c r="T73" s="23" t="str">
        <f>IF(ISBLANK(Games!W55),"",IF(Games!Y55='Prediction Log'!$H73, "Y", "N"))</f>
        <v/>
      </c>
      <c r="U73" s="23" t="str">
        <f>IF(ISBLANK(Games!W55), "", IF(Table3[[#This Row],[Home Team Covered Market]]=Games!P55, "Y", "N"))</f>
        <v/>
      </c>
      <c r="V73" s="24" t="str">
        <f>IF(ISBLANK(Games!W55), "",IF('Prediction Log'!$I73='Prediction Log'!$L73, "Y", "N"))</f>
        <v/>
      </c>
      <c r="W73" s="23" t="str">
        <f>IF(ISBLANK(Games!W55), "",IF('Prediction Log'!$H73&lt;&gt;'Prediction Log'!$L73, "N",IF(AND('Prediction Log'!$E73&gt;0, 'Prediction Log'!$M73&gt;'Prediction Log'!$E73, 'Prediction Log'!$H73='Prediction Log'!$C73), "Y", IF(AND('Prediction Log'!$E73&lt;0, 'Prediction Log'!$M73&lt;'Prediction Log'!$E73,'Prediction Log'!$H73='Prediction Log'!$B73 ), "Y", IF('Prediction Log'!$M73='Prediction Log'!$E73, "PUSH", "N")))))</f>
        <v/>
      </c>
      <c r="X73" s="23" t="str">
        <f>IF(ISBLANK(Games!W55), "",IF(AND('Prediction Log'!$T73="Y", 'Prediction Log'!$U73="Y"), "Y", "N"))</f>
        <v/>
      </c>
      <c r="Y73" s="22" t="str">
        <f>IF(ISBLANK(Games!W55), "",IF('Prediction Log'!$D73&gt;0, 'Prediction Log'!$M73-'Prediction Log'!$D73, IF('Prediction Log'!$D73&lt;0, -'Prediction Log'!$M73+'Prediction Log'!$D73, "NA")))</f>
        <v/>
      </c>
      <c r="Z73" s="22" t="str">
        <f>IF(ISBLANK(Games!W55), "",ABS('Prediction Log'!$Y73))</f>
        <v/>
      </c>
      <c r="AA73" s="23" t="str">
        <f>IF(ISBLANK(Games!W55), "",IF('Prediction Log'!$E73&gt;0, 'Prediction Log'!$M73-'Prediction Log'!$E73, IF('Prediction Log'!$E73&lt;0, -'Prediction Log'!$M73+'Prediction Log'!$E73, "NA")))</f>
        <v/>
      </c>
      <c r="AB73" s="23" t="str">
        <f>IF(ISBLANK(Games!X55), "",ABS('Prediction Log'!$AA73))</f>
        <v/>
      </c>
    </row>
    <row r="74" spans="1:28" x14ac:dyDescent="0.45">
      <c r="A74" s="13">
        <f>IF(ISBLANK(Games!$B73), "",Games!A73)</f>
        <v>1</v>
      </c>
      <c r="B74" s="13" t="str">
        <f>IF(ISBLANK(Games!$B56), "",Games!B56)</f>
        <v>Rice</v>
      </c>
      <c r="C74" s="13" t="str">
        <f>IF(ISBLANK(Games!$B56), "",Games!C56)</f>
        <v>Sam Houston State</v>
      </c>
      <c r="D74" s="14" t="str">
        <f>IF(ISBLANK(Games!$D56), "",Games!D56)</f>
        <v/>
      </c>
      <c r="E74" s="14" t="str">
        <f>IF(ISBLANK(Games!$B56), "",Games!J56)</f>
        <v/>
      </c>
      <c r="F74" s="15">
        <f>IFERROR(IF(ISBLANK(Games!B56), "", IF(Games!N56=Games!B56, Games!O56, 1-Games!O56)), "")</f>
        <v>0.66157422404750521</v>
      </c>
      <c r="G74" s="16" t="str">
        <f>IF(ISBLANK(Games!B56), "", IF('Prediction Log'!$D74&lt;0, 'Prediction Log'!$B74, 'Prediction Log'!$C74))</f>
        <v>Sam Houston State</v>
      </c>
      <c r="H74" s="17" t="str">
        <f>IF(ISBLANK(Games!$B56), "",Games!K56)</f>
        <v>Sam Houston State</v>
      </c>
      <c r="I74" s="17" t="str">
        <f>IF('Prediction Log'!$F74&gt;0.5, 'Prediction Log'!$B74, IF('Prediction Log'!$F74&lt;0.5, 'Prediction Log'!$C74, "PICK"))</f>
        <v>Rice</v>
      </c>
      <c r="J74" s="18">
        <f>IF(ISBLANK(Games!B56), "",IF('Prediction Log'!$I74='Prediction Log'!$B74, 'Prediction Log'!$F74, 1-'Prediction Log'!$F74))</f>
        <v>0.66157422404750521</v>
      </c>
      <c r="K74" s="19" t="str">
        <f>IF(ISBLANK(Games!$B56), "",Games!Q56)</f>
        <v/>
      </c>
      <c r="L74" s="26" t="str">
        <f>IF(ISBLANK(Games!W56), "",Games!Y56)</f>
        <v/>
      </c>
      <c r="M74" s="9" t="str">
        <f>IF(ISBLANK(Games!W56), "",Games!X56-Games!W56)</f>
        <v/>
      </c>
      <c r="N74" s="20" t="str">
        <f>IF(ISBLANK(Games!W56), "", IF(AND(Games!Y56 = Games!B56, Games!D56&lt;0, Table3[[#This Row],[Actual Difference ]]&lt;Games!D56), "Y", IF(AND(Games!Y56=Games!C56, Games!D56&gt;0, Table3[[#This Row],[Actual Difference ]]&gt;0), "Y",IF(Games!Y56&lt;&gt;Table3[[#This Row],[Market Predicted Side]], "Y","N"))))</f>
        <v/>
      </c>
      <c r="O74" s="21" t="str">
        <f>IF(ISBLANK(Games!W56),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" s="21" t="str">
        <f>IF(ISBLANK(Games!W56),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" s="22" t="str">
        <f>IF(ISBLANK(Games!W56),"",IF('Prediction Log'!$L74='Prediction Log'!$G74, "Y", "N"))</f>
        <v/>
      </c>
      <c r="R74" s="22" t="str">
        <f>Table3[[#This Row],[Home Team Covered Market]]</f>
        <v/>
      </c>
      <c r="S74" s="22" t="str">
        <f>IF(ISBLANK(Games!W56), "",IF(AND('Prediction Log'!$Q74="Y", 'Prediction Log'!$R74="Y"), "Y", "N"))</f>
        <v/>
      </c>
      <c r="T74" s="23" t="str">
        <f>IF(ISBLANK(Games!W56),"",IF(Games!Y56='Prediction Log'!$H74, "Y", "N"))</f>
        <v/>
      </c>
      <c r="U74" s="23" t="str">
        <f>IF(ISBLANK(Games!W56), "", IF(Table3[[#This Row],[Home Team Covered Market]]=Games!P56, "Y", "N"))</f>
        <v/>
      </c>
      <c r="V74" s="24" t="str">
        <f>IF(ISBLANK(Games!W56), "",IF('Prediction Log'!$I74='Prediction Log'!$L74, "Y", "N"))</f>
        <v/>
      </c>
      <c r="W74" s="23" t="str">
        <f>IF(ISBLANK(Games!W56), "",IF('Prediction Log'!$H74&lt;&gt;'Prediction Log'!$L74, "N",IF(AND('Prediction Log'!$E74&gt;0, 'Prediction Log'!$M74&gt;'Prediction Log'!$E74, 'Prediction Log'!$H74='Prediction Log'!$C74), "Y", IF(AND('Prediction Log'!$E74&lt;0, 'Prediction Log'!$M74&lt;'Prediction Log'!$E74,'Prediction Log'!$H74='Prediction Log'!$B74 ), "Y", IF('Prediction Log'!$M74='Prediction Log'!$E74, "PUSH", "N")))))</f>
        <v/>
      </c>
      <c r="X74" s="23" t="str">
        <f>IF(ISBLANK(Games!W56), "",IF(AND('Prediction Log'!$T74="Y", 'Prediction Log'!$U74="Y"), "Y", "N"))</f>
        <v/>
      </c>
      <c r="Y74" s="22" t="str">
        <f>IF(ISBLANK(Games!W56), "",IF('Prediction Log'!$D74&gt;0, 'Prediction Log'!$M74-'Prediction Log'!$D74, IF('Prediction Log'!$D74&lt;0, -'Prediction Log'!$M74+'Prediction Log'!$D74, "NA")))</f>
        <v/>
      </c>
      <c r="Z74" s="22" t="str">
        <f>IF(ISBLANK(Games!W56), "",ABS('Prediction Log'!$Y74))</f>
        <v/>
      </c>
      <c r="AA74" s="23" t="str">
        <f>IF(ISBLANK(Games!W56), "",IF('Prediction Log'!$E74&gt;0, 'Prediction Log'!$M74-'Prediction Log'!$E74, IF('Prediction Log'!$E74&lt;0, -'Prediction Log'!$M74+'Prediction Log'!$E74, "NA")))</f>
        <v/>
      </c>
      <c r="AB74" s="23" t="str">
        <f>IF(ISBLANK(Games!X56), "",ABS('Prediction Log'!$AA74))</f>
        <v/>
      </c>
    </row>
    <row r="75" spans="1:28" x14ac:dyDescent="0.45">
      <c r="A75" s="13">
        <f>IF(ISBLANK(Games!$B74), "",Games!A74)</f>
        <v>1</v>
      </c>
      <c r="B75" s="13" t="str">
        <f>IF(ISBLANK(Games!$B57), "",Games!B57)</f>
        <v>Houston</v>
      </c>
      <c r="C75" s="13" t="str">
        <f>IF(ISBLANK(Games!$B57), "",Games!C57)</f>
        <v>UNLV</v>
      </c>
      <c r="D75" s="14" t="str">
        <f>IF(ISBLANK(Games!$D57), "",Games!D57)</f>
        <v/>
      </c>
      <c r="E75" s="14" t="str">
        <f>IF(ISBLANK(Games!$B57), "",Games!J57)</f>
        <v/>
      </c>
      <c r="F75" s="15">
        <f>IFERROR(IF(ISBLANK(Games!B57), "", IF(Games!N57=Games!B57, Games!O57, 1-Games!O57)), "")</f>
        <v>0.52476409220898812</v>
      </c>
      <c r="G75" s="16" t="str">
        <f>IF(ISBLANK(Games!B57), "", IF('Prediction Log'!$D75&lt;0, 'Prediction Log'!$B75, 'Prediction Log'!$C75))</f>
        <v>UNLV</v>
      </c>
      <c r="H75" s="17" t="str">
        <f>IF(ISBLANK(Games!$B57), "",Games!K57)</f>
        <v>UNLV</v>
      </c>
      <c r="I75" s="17" t="str">
        <f>IF('Prediction Log'!$F75&gt;0.5, 'Prediction Log'!$B75, IF('Prediction Log'!$F75&lt;0.5, 'Prediction Log'!$C75, "PICK"))</f>
        <v>Houston</v>
      </c>
      <c r="J75" s="18">
        <f>IF(ISBLANK(Games!B57), "",IF('Prediction Log'!$I75='Prediction Log'!$B75, 'Prediction Log'!$F75, 1-'Prediction Log'!$F75))</f>
        <v>0.52476409220898812</v>
      </c>
      <c r="K75" s="19" t="str">
        <f>IF(ISBLANK(Games!$B57), "",Games!Q57)</f>
        <v/>
      </c>
      <c r="L75" s="26" t="str">
        <f>IF(ISBLANK(Games!W57), "",Games!Y57)</f>
        <v/>
      </c>
      <c r="M75" s="9" t="str">
        <f>IF(ISBLANK(Games!W57), "",Games!X57-Games!W57)</f>
        <v/>
      </c>
      <c r="N75" s="20" t="str">
        <f>IF(ISBLANK(Games!W57), "", IF(AND(Games!Y57 = Games!B57, Games!D57&lt;0, Table3[[#This Row],[Actual Difference ]]&lt;Games!D57), "Y", IF(AND(Games!Y57=Games!C57, Games!D57&gt;0, Table3[[#This Row],[Actual Difference ]]&gt;0), "Y",IF(Games!Y57&lt;&gt;Table3[[#This Row],[Market Predicted Side]], "Y","N"))))</f>
        <v/>
      </c>
      <c r="O75" s="21" t="str">
        <f>IF(ISBLANK(Games!W57),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5" s="21" t="str">
        <f>IF(ISBLANK(Games!W57),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5" s="22" t="str">
        <f>IF(ISBLANK(Games!W57),"",IF('Prediction Log'!$L75='Prediction Log'!$G75, "Y", "N"))</f>
        <v/>
      </c>
      <c r="R75" s="22" t="str">
        <f>Table3[[#This Row],[Home Team Covered Market]]</f>
        <v/>
      </c>
      <c r="S75" s="22" t="str">
        <f>IF(ISBLANK(Games!W57), "",IF(AND('Prediction Log'!$Q75="Y", 'Prediction Log'!$R75="Y"), "Y", "N"))</f>
        <v/>
      </c>
      <c r="T75" s="23" t="str">
        <f>IF(ISBLANK(Games!W57),"",IF(Games!Y57='Prediction Log'!$H75, "Y", "N"))</f>
        <v/>
      </c>
      <c r="U75" s="23" t="str">
        <f>IF(ISBLANK(Games!W57), "", IF(Table3[[#This Row],[Home Team Covered Market]]=Games!P57, "Y", "N"))</f>
        <v/>
      </c>
      <c r="V75" s="24" t="str">
        <f>IF(ISBLANK(Games!W57), "",IF('Prediction Log'!$I75='Prediction Log'!$L75, "Y", "N"))</f>
        <v/>
      </c>
      <c r="W75" s="23" t="str">
        <f>IF(ISBLANK(Games!W57), "",IF('Prediction Log'!$H75&lt;&gt;'Prediction Log'!$L75, "N",IF(AND('Prediction Log'!$E75&gt;0, 'Prediction Log'!$M75&gt;'Prediction Log'!$E75, 'Prediction Log'!$H75='Prediction Log'!$C75), "Y", IF(AND('Prediction Log'!$E75&lt;0, 'Prediction Log'!$M75&lt;'Prediction Log'!$E75,'Prediction Log'!$H75='Prediction Log'!$B75 ), "Y", IF('Prediction Log'!$M75='Prediction Log'!$E75, "PUSH", "N")))))</f>
        <v/>
      </c>
      <c r="X75" s="23" t="str">
        <f>IF(ISBLANK(Games!W57), "",IF(AND('Prediction Log'!$T75="Y", 'Prediction Log'!$U75="Y"), "Y", "N"))</f>
        <v/>
      </c>
      <c r="Y75" s="22" t="str">
        <f>IF(ISBLANK(Games!W57), "",IF('Prediction Log'!$D75&gt;0, 'Prediction Log'!$M75-'Prediction Log'!$D75, IF('Prediction Log'!$D75&lt;0, -'Prediction Log'!$M75+'Prediction Log'!$D75, "NA")))</f>
        <v/>
      </c>
      <c r="Z75" s="22" t="str">
        <f>IF(ISBLANK(Games!W57), "",ABS('Prediction Log'!$Y75))</f>
        <v/>
      </c>
      <c r="AA75" s="23" t="str">
        <f>IF(ISBLANK(Games!W57), "",IF('Prediction Log'!$E75&gt;0, 'Prediction Log'!$M75-'Prediction Log'!$E75, IF('Prediction Log'!$E75&lt;0, -'Prediction Log'!$M75+'Prediction Log'!$E75, "NA")))</f>
        <v/>
      </c>
      <c r="AB75" s="23" t="str">
        <f>IF(ISBLANK(Games!X57), "",ABS('Prediction Log'!$AA75))</f>
        <v/>
      </c>
    </row>
    <row r="76" spans="1:28" x14ac:dyDescent="0.45">
      <c r="A76" s="13">
        <f>IF(ISBLANK(Games!$B75), "",Games!A75)</f>
        <v>1</v>
      </c>
      <c r="B76" s="13" t="str">
        <f>IF(ISBLANK(Games!$B58), "",Games!B58)</f>
        <v>Alabama</v>
      </c>
      <c r="C76" s="13" t="str">
        <f>IF(ISBLANK(Games!$B58), "",Games!C58)</f>
        <v>Western Kentucky</v>
      </c>
      <c r="D76" s="14" t="str">
        <f>IF(ISBLANK(Games!$D58), "",Games!D58)</f>
        <v/>
      </c>
      <c r="E76" s="14" t="str">
        <f>IF(ISBLANK(Games!$B58), "",Games!J58)</f>
        <v/>
      </c>
      <c r="F76" s="15">
        <f>IFERROR(IF(ISBLANK(Games!B58), "", IF(Games!N58=Games!B58, Games!O58, 1-Games!O58)), "")</f>
        <v>0.96568568250892706</v>
      </c>
      <c r="G76" s="16" t="str">
        <f>IF(ISBLANK(Games!B58), "", IF('Prediction Log'!$D76&lt;0, 'Prediction Log'!$B76, 'Prediction Log'!$C76))</f>
        <v>Western Kentucky</v>
      </c>
      <c r="H76" s="17" t="str">
        <f>IF(ISBLANK(Games!$B58), "",Games!K58)</f>
        <v>Western Kentucky</v>
      </c>
      <c r="I76" s="17" t="str">
        <f>IF('Prediction Log'!$F76&gt;0.5, 'Prediction Log'!$B76, IF('Prediction Log'!$F76&lt;0.5, 'Prediction Log'!$C76, "PICK"))</f>
        <v>Alabama</v>
      </c>
      <c r="J76" s="18">
        <f>IF(ISBLANK(Games!B58), "",IF('Prediction Log'!$I76='Prediction Log'!$B76, 'Prediction Log'!$F76, 1-'Prediction Log'!$F76))</f>
        <v>0.96568568250892706</v>
      </c>
      <c r="K76" s="19" t="str">
        <f>IF(ISBLANK(Games!$B58), "",Games!Q58)</f>
        <v/>
      </c>
      <c r="L76" s="26" t="str">
        <f>IF(ISBLANK(Games!W58), "",Games!Y58)</f>
        <v/>
      </c>
      <c r="M76" s="9" t="str">
        <f>IF(ISBLANK(Games!W58), "",Games!X58-Games!W58)</f>
        <v/>
      </c>
      <c r="N76" s="20" t="str">
        <f>IF(ISBLANK(Games!W58), "", IF(AND(Games!Y58 = Games!B58, Games!D58&lt;0, Table3[[#This Row],[Actual Difference ]]&lt;Games!D58), "Y", IF(AND(Games!Y58=Games!C58, Games!D58&gt;0, Table3[[#This Row],[Actual Difference ]]&gt;0), "Y",IF(Games!Y58&lt;&gt;Table3[[#This Row],[Market Predicted Side]], "Y","N"))))</f>
        <v/>
      </c>
      <c r="O76" s="21" t="str">
        <f>IF(ISBLANK(Games!W58),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6" s="21" t="str">
        <f>IF(ISBLANK(Games!W58),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6" s="22" t="str">
        <f>IF(ISBLANK(Games!W58),"",IF('Prediction Log'!$L76='Prediction Log'!$G76, "Y", "N"))</f>
        <v/>
      </c>
      <c r="R76" s="22" t="str">
        <f>Table3[[#This Row],[Home Team Covered Market]]</f>
        <v/>
      </c>
      <c r="S76" s="22" t="str">
        <f>IF(ISBLANK(Games!W58), "",IF(AND('Prediction Log'!$Q76="Y", 'Prediction Log'!$R76="Y"), "Y", "N"))</f>
        <v/>
      </c>
      <c r="T76" s="23" t="str">
        <f>IF(ISBLANK(Games!W58),"",IF(Games!Y58='Prediction Log'!$H76, "Y", "N"))</f>
        <v/>
      </c>
      <c r="U76" s="23" t="str">
        <f>IF(ISBLANK(Games!W58), "", IF(Table3[[#This Row],[Home Team Covered Market]]=Games!P58, "Y", "N"))</f>
        <v/>
      </c>
      <c r="V76" s="24" t="str">
        <f>IF(ISBLANK(Games!W58), "",IF('Prediction Log'!$I76='Prediction Log'!$L76, "Y", "N"))</f>
        <v/>
      </c>
      <c r="W76" s="23" t="str">
        <f>IF(ISBLANK(Games!W58), "",IF('Prediction Log'!$H76&lt;&gt;'Prediction Log'!$L76, "N",IF(AND('Prediction Log'!$E76&gt;0, 'Prediction Log'!$M76&gt;'Prediction Log'!$E76, 'Prediction Log'!$H76='Prediction Log'!$C76), "Y", IF(AND('Prediction Log'!$E76&lt;0, 'Prediction Log'!$M76&lt;'Prediction Log'!$E76,'Prediction Log'!$H76='Prediction Log'!$B76 ), "Y", IF('Prediction Log'!$M76='Prediction Log'!$E76, "PUSH", "N")))))</f>
        <v/>
      </c>
      <c r="X76" s="23" t="str">
        <f>IF(ISBLANK(Games!W58), "",IF(AND('Prediction Log'!$T76="Y", 'Prediction Log'!$U76="Y"), "Y", "N"))</f>
        <v/>
      </c>
      <c r="Y76" s="22" t="str">
        <f>IF(ISBLANK(Games!W58), "",IF('Prediction Log'!$D76&gt;0, 'Prediction Log'!$M76-'Prediction Log'!$D76, IF('Prediction Log'!$D76&lt;0, -'Prediction Log'!$M76+'Prediction Log'!$D76, "NA")))</f>
        <v/>
      </c>
      <c r="Z76" s="22" t="str">
        <f>IF(ISBLANK(Games!W58), "",ABS('Prediction Log'!$Y76))</f>
        <v/>
      </c>
      <c r="AA76" s="23" t="str">
        <f>IF(ISBLANK(Games!W58), "",IF('Prediction Log'!$E76&gt;0, 'Prediction Log'!$M76-'Prediction Log'!$E76, IF('Prediction Log'!$E76&lt;0, -'Prediction Log'!$M76+'Prediction Log'!$E76, "NA")))</f>
        <v/>
      </c>
      <c r="AB76" s="23" t="str">
        <f>IF(ISBLANK(Games!X58), "",ABS('Prediction Log'!$AA76))</f>
        <v/>
      </c>
    </row>
    <row r="77" spans="1:28" x14ac:dyDescent="0.45">
      <c r="A77" s="13">
        <f>IF(ISBLANK(Games!$B76), "",Games!A76)</f>
        <v>1</v>
      </c>
      <c r="B77" s="13" t="str">
        <f>IF(ISBLANK(Games!$B59), "",Games!B59)</f>
        <v>Memphis</v>
      </c>
      <c r="C77" s="13" t="str">
        <f>IF(ISBLANK(Games!$B59), "",Games!C59)</f>
        <v>North Alabama</v>
      </c>
      <c r="D77" s="14" t="str">
        <f>IF(ISBLANK(Games!$D59), "",Games!D59)</f>
        <v/>
      </c>
      <c r="E77" s="14" t="str">
        <f>IF(ISBLANK(Games!$B59), "",Games!J59)</f>
        <v/>
      </c>
      <c r="F77" s="15" t="str">
        <f>IFERROR(IF(ISBLANK(Games!B59), "", IF(Games!N59=Games!B59, Games!O59, 1-Games!O59)), "")</f>
        <v/>
      </c>
      <c r="G77" s="16" t="str">
        <f>IF(ISBLANK(Games!B59), "", IF('Prediction Log'!$D77&lt;0, 'Prediction Log'!$B77, 'Prediction Log'!$C77))</f>
        <v>North Alabama</v>
      </c>
      <c r="H77" s="17" t="str">
        <f>IF(ISBLANK(Games!$B59), "",Games!K59)</f>
        <v/>
      </c>
      <c r="I77" s="17" t="str">
        <f>IF('Prediction Log'!$F77&gt;0.5, 'Prediction Log'!$B77, IF('Prediction Log'!$F77&lt;0.5, 'Prediction Log'!$C77, "PICK"))</f>
        <v>Memphis</v>
      </c>
      <c r="J77" s="18" t="str">
        <f>IF(ISBLANK(Games!B59), "",IF('Prediction Log'!$I77='Prediction Log'!$B77, 'Prediction Log'!$F77, 1-'Prediction Log'!$F77))</f>
        <v/>
      </c>
      <c r="K77" s="19" t="str">
        <f>IF(ISBLANK(Games!$B59), "",Games!Q59)</f>
        <v/>
      </c>
      <c r="L77" s="26" t="str">
        <f>IF(ISBLANK(Games!W59), "",Games!Y59)</f>
        <v/>
      </c>
      <c r="M77" s="9" t="str">
        <f>IF(ISBLANK(Games!W59), "",Games!X59-Games!W59)</f>
        <v/>
      </c>
      <c r="N77" s="20" t="str">
        <f>IF(ISBLANK(Games!W59), "", IF(AND(Games!Y59 = Games!B59, Games!D59&lt;0, Table3[[#This Row],[Actual Difference ]]&lt;Games!D59), "Y", IF(AND(Games!Y59=Games!C59, Games!D59&gt;0, Table3[[#This Row],[Actual Difference ]]&gt;0), "Y",IF(Games!Y59&lt;&gt;Table3[[#This Row],[Market Predicted Side]], "Y","N"))))</f>
        <v/>
      </c>
      <c r="O77" s="21" t="str">
        <f>IF(ISBLANK(Games!W59),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7" s="21" t="str">
        <f>IF(ISBLANK(Games!W59),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7" s="22" t="str">
        <f>IF(ISBLANK(Games!W59),"",IF('Prediction Log'!$L77='Prediction Log'!$G77, "Y", "N"))</f>
        <v/>
      </c>
      <c r="R77" s="22" t="str">
        <f>Table3[[#This Row],[Home Team Covered Market]]</f>
        <v/>
      </c>
      <c r="S77" s="22" t="str">
        <f>IF(ISBLANK(Games!W59), "",IF(AND('Prediction Log'!$Q77="Y", 'Prediction Log'!$R77="Y"), "Y", "N"))</f>
        <v/>
      </c>
      <c r="T77" s="23" t="str">
        <f>IF(ISBLANK(Games!W59),"",IF(Games!Y59='Prediction Log'!$H77, "Y", "N"))</f>
        <v/>
      </c>
      <c r="U77" s="23" t="str">
        <f>IF(ISBLANK(Games!W59), "", IF(Table3[[#This Row],[Home Team Covered Market]]=Games!P59, "Y", "N"))</f>
        <v/>
      </c>
      <c r="V77" s="24" t="str">
        <f>IF(ISBLANK(Games!W59), "",IF('Prediction Log'!$I77='Prediction Log'!$L77, "Y", "N"))</f>
        <v/>
      </c>
      <c r="W77" s="23" t="str">
        <f>IF(ISBLANK(Games!W59), "",IF('Prediction Log'!$H77&lt;&gt;'Prediction Log'!$L77, "N",IF(AND('Prediction Log'!$E77&gt;0, 'Prediction Log'!$M77&gt;'Prediction Log'!$E77, 'Prediction Log'!$H77='Prediction Log'!$C77), "Y", IF(AND('Prediction Log'!$E77&lt;0, 'Prediction Log'!$M77&lt;'Prediction Log'!$E77,'Prediction Log'!$H77='Prediction Log'!$B77 ), "Y", IF('Prediction Log'!$M77='Prediction Log'!$E77, "PUSH", "N")))))</f>
        <v/>
      </c>
      <c r="X77" s="23" t="str">
        <f>IF(ISBLANK(Games!W59), "",IF(AND('Prediction Log'!$T77="Y", 'Prediction Log'!$U77="Y"), "Y", "N"))</f>
        <v/>
      </c>
      <c r="Y77" s="22" t="str">
        <f>IF(ISBLANK(Games!W59), "",IF('Prediction Log'!$D77&gt;0, 'Prediction Log'!$M77-'Prediction Log'!$D77, IF('Prediction Log'!$D77&lt;0, -'Prediction Log'!$M77+'Prediction Log'!$D77, "NA")))</f>
        <v/>
      </c>
      <c r="Z77" s="22" t="str">
        <f>IF(ISBLANK(Games!W59), "",ABS('Prediction Log'!$Y77))</f>
        <v/>
      </c>
      <c r="AA77" s="23" t="str">
        <f>IF(ISBLANK(Games!W59), "",IF('Prediction Log'!$E77&gt;0, 'Prediction Log'!$M77-'Prediction Log'!$E77, IF('Prediction Log'!$E77&lt;0, -'Prediction Log'!$M77+'Prediction Log'!$E77, "NA")))</f>
        <v/>
      </c>
      <c r="AB77" s="23" t="str">
        <f>IF(ISBLANK(Games!X59), "",ABS('Prediction Log'!$AA77))</f>
        <v/>
      </c>
    </row>
    <row r="78" spans="1:28" x14ac:dyDescent="0.45">
      <c r="A78" s="13">
        <f>IF(ISBLANK(Games!$B77), "",Games!A77)</f>
        <v>1</v>
      </c>
      <c r="B78" s="13" t="str">
        <f>IF(ISBLANK(Games!$B60), "",Games!B60)</f>
        <v>Middle Tennessee</v>
      </c>
      <c r="C78" s="13" t="str">
        <f>IF(ISBLANK(Games!$B60), "",Games!C60)</f>
        <v>Tennessee Tech</v>
      </c>
      <c r="D78" s="14" t="str">
        <f>IF(ISBLANK(Games!$D60), "",Games!D60)</f>
        <v/>
      </c>
      <c r="E78" s="14" t="str">
        <f>IF(ISBLANK(Games!$B60), "",Games!J60)</f>
        <v/>
      </c>
      <c r="F78" s="15" t="str">
        <f>IFERROR(IF(ISBLANK(Games!B60), "", IF(Games!N60=Games!B60, Games!O60, 1-Games!O60)), "")</f>
        <v/>
      </c>
      <c r="G78" s="16" t="str">
        <f>IF(ISBLANK(Games!B60), "", IF('Prediction Log'!$D78&lt;0, 'Prediction Log'!$B78, 'Prediction Log'!$C78))</f>
        <v>Tennessee Tech</v>
      </c>
      <c r="H78" s="17" t="str">
        <f>IF(ISBLANK(Games!$B60), "",Games!K60)</f>
        <v/>
      </c>
      <c r="I78" s="17" t="str">
        <f>IF('Prediction Log'!$F78&gt;0.5, 'Prediction Log'!$B78, IF('Prediction Log'!$F78&lt;0.5, 'Prediction Log'!$C78, "PICK"))</f>
        <v>Middle Tennessee</v>
      </c>
      <c r="J78" s="18" t="str">
        <f>IF(ISBLANK(Games!B60), "",IF('Prediction Log'!$I78='Prediction Log'!$B78, 'Prediction Log'!$F78, 1-'Prediction Log'!$F78))</f>
        <v/>
      </c>
      <c r="K78" s="19" t="str">
        <f>IF(ISBLANK(Games!$B60), "",Games!Q60)</f>
        <v/>
      </c>
      <c r="L78" s="26" t="str">
        <f>IF(ISBLANK(Games!W60), "",Games!Y60)</f>
        <v/>
      </c>
      <c r="M78" s="9" t="str">
        <f>IF(ISBLANK(Games!W60), "",Games!X60-Games!W60)</f>
        <v/>
      </c>
      <c r="N78" s="20" t="str">
        <f>IF(ISBLANK(Games!W60), "", IF(AND(Games!Y60 = Games!B60, Games!D60&lt;0, Table3[[#This Row],[Actual Difference ]]&lt;Games!D60), "Y", IF(AND(Games!Y60=Games!C60, Games!D60&gt;0, Table3[[#This Row],[Actual Difference ]]&gt;0), "Y",IF(Games!Y60&lt;&gt;Table3[[#This Row],[Market Predicted Side]], "Y","N"))))</f>
        <v/>
      </c>
      <c r="O78" s="21" t="str">
        <f>IF(ISBLANK(Games!W60),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8" s="21" t="str">
        <f>IF(ISBLANK(Games!W60),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8" s="22" t="str">
        <f>IF(ISBLANK(Games!W60),"",IF('Prediction Log'!$L78='Prediction Log'!$G78, "Y", "N"))</f>
        <v/>
      </c>
      <c r="R78" s="22" t="str">
        <f>Table3[[#This Row],[Home Team Covered Market]]</f>
        <v/>
      </c>
      <c r="S78" s="22" t="str">
        <f>IF(ISBLANK(Games!W60), "",IF(AND('Prediction Log'!$Q78="Y", 'Prediction Log'!$R78="Y"), "Y", "N"))</f>
        <v/>
      </c>
      <c r="T78" s="23" t="str">
        <f>IF(ISBLANK(Games!W60),"",IF(Games!Y60='Prediction Log'!$H78, "Y", "N"))</f>
        <v/>
      </c>
      <c r="U78" s="23" t="str">
        <f>IF(ISBLANK(Games!W60), "", IF(Table3[[#This Row],[Home Team Covered Market]]=Games!P60, "Y", "N"))</f>
        <v/>
      </c>
      <c r="V78" s="24" t="str">
        <f>IF(ISBLANK(Games!W60), "",IF('Prediction Log'!$I78='Prediction Log'!$L78, "Y", "N"))</f>
        <v/>
      </c>
      <c r="W78" s="23" t="str">
        <f>IF(ISBLANK(Games!W60), "",IF('Prediction Log'!$H78&lt;&gt;'Prediction Log'!$L78, "N",IF(AND('Prediction Log'!$E78&gt;0, 'Prediction Log'!$M78&gt;'Prediction Log'!$E78, 'Prediction Log'!$H78='Prediction Log'!$C78), "Y", IF(AND('Prediction Log'!$E78&lt;0, 'Prediction Log'!$M78&lt;'Prediction Log'!$E78,'Prediction Log'!$H78='Prediction Log'!$B78 ), "Y", IF('Prediction Log'!$M78='Prediction Log'!$E78, "PUSH", "N")))))</f>
        <v/>
      </c>
      <c r="X78" s="23" t="str">
        <f>IF(ISBLANK(Games!W60), "",IF(AND('Prediction Log'!$T78="Y", 'Prediction Log'!$U78="Y"), "Y", "N"))</f>
        <v/>
      </c>
      <c r="Y78" s="22" t="str">
        <f>IF(ISBLANK(Games!W60), "",IF('Prediction Log'!$D78&gt;0, 'Prediction Log'!$M78-'Prediction Log'!$D78, IF('Prediction Log'!$D78&lt;0, -'Prediction Log'!$M78+'Prediction Log'!$D78, "NA")))</f>
        <v/>
      </c>
      <c r="Z78" s="22" t="str">
        <f>IF(ISBLANK(Games!W60), "",ABS('Prediction Log'!$Y78))</f>
        <v/>
      </c>
      <c r="AA78" s="23" t="str">
        <f>IF(ISBLANK(Games!W60), "",IF('Prediction Log'!$E78&gt;0, 'Prediction Log'!$M78-'Prediction Log'!$E78, IF('Prediction Log'!$E78&lt;0, -'Prediction Log'!$M78+'Prediction Log'!$E78, "NA")))</f>
        <v/>
      </c>
      <c r="AB78" s="23" t="str">
        <f>IF(ISBLANK(Games!X60), "",ABS('Prediction Log'!$AA78))</f>
        <v/>
      </c>
    </row>
    <row r="79" spans="1:28" x14ac:dyDescent="0.45">
      <c r="A79" s="13">
        <f>IF(ISBLANK(Games!$B78), "",Games!A78)</f>
        <v>1</v>
      </c>
      <c r="B79" s="13" t="str">
        <f>IF(ISBLANK(Games!$B61), "",Games!B61)</f>
        <v>Kansas State</v>
      </c>
      <c r="C79" s="13" t="str">
        <f>IF(ISBLANK(Games!$B61), "",Games!C61)</f>
        <v>UT Martin</v>
      </c>
      <c r="D79" s="14" t="str">
        <f>IF(ISBLANK(Games!$D61), "",Games!D61)</f>
        <v/>
      </c>
      <c r="E79" s="14" t="str">
        <f>IF(ISBLANK(Games!$B61), "",Games!J61)</f>
        <v/>
      </c>
      <c r="F79" s="15" t="str">
        <f>IFERROR(IF(ISBLANK(Games!B61), "", IF(Games!N61=Games!B61, Games!O61, 1-Games!O61)), "")</f>
        <v/>
      </c>
      <c r="G79" s="16" t="str">
        <f>IF(ISBLANK(Games!B61), "", IF('Prediction Log'!$D79&lt;0, 'Prediction Log'!$B79, 'Prediction Log'!$C79))</f>
        <v>UT Martin</v>
      </c>
      <c r="H79" s="17" t="str">
        <f>IF(ISBLANK(Games!$B61), "",Games!K61)</f>
        <v/>
      </c>
      <c r="I79" s="17" t="str">
        <f>IF('Prediction Log'!$F79&gt;0.5, 'Prediction Log'!$B79, IF('Prediction Log'!$F79&lt;0.5, 'Prediction Log'!$C79, "PICK"))</f>
        <v>Kansas State</v>
      </c>
      <c r="J79" s="18" t="str">
        <f>IF(ISBLANK(Games!B61), "",IF('Prediction Log'!$I79='Prediction Log'!$B79, 'Prediction Log'!$F79, 1-'Prediction Log'!$F79))</f>
        <v/>
      </c>
      <c r="K79" s="19" t="str">
        <f>IF(ISBLANK(Games!$B61), "",Games!Q61)</f>
        <v/>
      </c>
      <c r="L79" s="26" t="str">
        <f>IF(ISBLANK(Games!W61), "",Games!Y61)</f>
        <v/>
      </c>
      <c r="M79" s="9" t="str">
        <f>IF(ISBLANK(Games!W61), "",Games!X61-Games!W61)</f>
        <v/>
      </c>
      <c r="N79" s="20" t="str">
        <f>IF(ISBLANK(Games!W61), "", IF(AND(Games!Y61 = Games!B61, Games!D61&lt;0, Table3[[#This Row],[Actual Difference ]]&lt;Games!D61), "Y", IF(AND(Games!Y61=Games!C61, Games!D61&gt;0, Table3[[#This Row],[Actual Difference ]]&gt;0), "Y",IF(Games!Y61&lt;&gt;Table3[[#This Row],[Market Predicted Side]], "Y","N"))))</f>
        <v/>
      </c>
      <c r="O79" s="21" t="str">
        <f>IF(ISBLANK(Games!W61),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9" s="21" t="str">
        <f>IF(ISBLANK(Games!W61),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9" s="22" t="str">
        <f>IF(ISBLANK(Games!W61),"",IF('Prediction Log'!$L79='Prediction Log'!$G79, "Y", "N"))</f>
        <v/>
      </c>
      <c r="R79" s="22" t="str">
        <f>Table3[[#This Row],[Home Team Covered Market]]</f>
        <v/>
      </c>
      <c r="S79" s="22" t="str">
        <f>IF(ISBLANK(Games!W61), "",IF(AND('Prediction Log'!$Q79="Y", 'Prediction Log'!$R79="Y"), "Y", "N"))</f>
        <v/>
      </c>
      <c r="T79" s="23" t="str">
        <f>IF(ISBLANK(Games!W61),"",IF(Games!Y61='Prediction Log'!$H79, "Y", "N"))</f>
        <v/>
      </c>
      <c r="U79" s="23" t="str">
        <f>IF(ISBLANK(Games!W61), "", IF(Table3[[#This Row],[Home Team Covered Market]]=Games!P61, "Y", "N"))</f>
        <v/>
      </c>
      <c r="V79" s="24" t="str">
        <f>IF(ISBLANK(Games!W61), "",IF('Prediction Log'!$I79='Prediction Log'!$L79, "Y", "N"))</f>
        <v/>
      </c>
      <c r="W79" s="23" t="str">
        <f>IF(ISBLANK(Games!W61), "",IF('Prediction Log'!$H79&lt;&gt;'Prediction Log'!$L79, "N",IF(AND('Prediction Log'!$E79&gt;0, 'Prediction Log'!$M79&gt;'Prediction Log'!$E79, 'Prediction Log'!$H79='Prediction Log'!$C79), "Y", IF(AND('Prediction Log'!$E79&lt;0, 'Prediction Log'!$M79&lt;'Prediction Log'!$E79,'Prediction Log'!$H79='Prediction Log'!$B79 ), "Y", IF('Prediction Log'!$M79='Prediction Log'!$E79, "PUSH", "N")))))</f>
        <v/>
      </c>
      <c r="X79" s="23" t="str">
        <f>IF(ISBLANK(Games!W61), "",IF(AND('Prediction Log'!$T79="Y", 'Prediction Log'!$U79="Y"), "Y", "N"))</f>
        <v/>
      </c>
      <c r="Y79" s="22" t="str">
        <f>IF(ISBLANK(Games!W61), "",IF('Prediction Log'!$D79&gt;0, 'Prediction Log'!$M79-'Prediction Log'!$D79, IF('Prediction Log'!$D79&lt;0, -'Prediction Log'!$M79+'Prediction Log'!$D79, "NA")))</f>
        <v/>
      </c>
      <c r="Z79" s="22" t="str">
        <f>IF(ISBLANK(Games!W61), "",ABS('Prediction Log'!$Y79))</f>
        <v/>
      </c>
      <c r="AA79" s="23" t="str">
        <f>IF(ISBLANK(Games!W61), "",IF('Prediction Log'!$E79&gt;0, 'Prediction Log'!$M79-'Prediction Log'!$E79, IF('Prediction Log'!$E79&lt;0, -'Prediction Log'!$M79+'Prediction Log'!$E79, "NA")))</f>
        <v/>
      </c>
      <c r="AB79" s="23" t="str">
        <f>IF(ISBLANK(Games!X61), "",ABS('Prediction Log'!$AA79))</f>
        <v/>
      </c>
    </row>
    <row r="80" spans="1:28" x14ac:dyDescent="0.45">
      <c r="A80" s="13">
        <f>IF(ISBLANK(Games!$B79), "",Games!A79)</f>
        <v>1</v>
      </c>
      <c r="B80" s="13" t="str">
        <f>IF(ISBLANK(Games!$B62), "",Games!B62)</f>
        <v>Baylor</v>
      </c>
      <c r="C80" s="13" t="str">
        <f>IF(ISBLANK(Games!$B62), "",Games!C62)</f>
        <v>Tarleton State</v>
      </c>
      <c r="D80" s="14" t="str">
        <f>IF(ISBLANK(Games!$D62), "",Games!D62)</f>
        <v/>
      </c>
      <c r="E80" s="14" t="str">
        <f>IF(ISBLANK(Games!$B62), "",Games!J62)</f>
        <v/>
      </c>
      <c r="F80" s="15" t="str">
        <f>IFERROR(IF(ISBLANK(Games!B62), "", IF(Games!N62=Games!B62, Games!O62, 1-Games!O62)), "")</f>
        <v/>
      </c>
      <c r="G80" s="16" t="str">
        <f>IF(ISBLANK(Games!B62), "", IF('Prediction Log'!$D80&lt;0, 'Prediction Log'!$B80, 'Prediction Log'!$C80))</f>
        <v>Tarleton State</v>
      </c>
      <c r="H80" s="17" t="str">
        <f>IF(ISBLANK(Games!$B62), "",Games!K62)</f>
        <v/>
      </c>
      <c r="I80" s="17" t="str">
        <f>IF('Prediction Log'!$F80&gt;0.5, 'Prediction Log'!$B80, IF('Prediction Log'!$F80&lt;0.5, 'Prediction Log'!$C80, "PICK"))</f>
        <v>Baylor</v>
      </c>
      <c r="J80" s="18" t="str">
        <f>IF(ISBLANK(Games!B62), "",IF('Prediction Log'!$I80='Prediction Log'!$B80, 'Prediction Log'!$F80, 1-'Prediction Log'!$F80))</f>
        <v/>
      </c>
      <c r="K80" s="19" t="str">
        <f>IF(ISBLANK(Games!$B62), "",Games!Q62)</f>
        <v/>
      </c>
      <c r="L80" s="26" t="str">
        <f>IF(ISBLANK(Games!W62), "",Games!Y62)</f>
        <v/>
      </c>
      <c r="M80" s="9" t="str">
        <f>IF(ISBLANK(Games!W62), "",Games!X62-Games!W62)</f>
        <v/>
      </c>
      <c r="N80" s="20" t="str">
        <f>IF(ISBLANK(Games!W62), "", IF(AND(Games!Y62 = Games!B62, Games!D62&lt;0, Table3[[#This Row],[Actual Difference ]]&lt;Games!D62), "Y", IF(AND(Games!Y62=Games!C62, Games!D62&gt;0, Table3[[#This Row],[Actual Difference ]]&gt;0), "Y",IF(Games!Y62&lt;&gt;Table3[[#This Row],[Market Predicted Side]], "Y","N"))))</f>
        <v/>
      </c>
      <c r="O80" s="21" t="str">
        <f>IF(ISBLANK(Games!W62),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0" s="21" t="str">
        <f>IF(ISBLANK(Games!W62),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0" s="22" t="str">
        <f>IF(ISBLANK(Games!W62),"",IF('Prediction Log'!$L80='Prediction Log'!$G80, "Y", "N"))</f>
        <v/>
      </c>
      <c r="R80" s="22" t="str">
        <f>Table3[[#This Row],[Home Team Covered Market]]</f>
        <v/>
      </c>
      <c r="S80" s="22" t="str">
        <f>IF(ISBLANK(Games!W62), "",IF(AND('Prediction Log'!$Q80="Y", 'Prediction Log'!$R80="Y"), "Y", "N"))</f>
        <v/>
      </c>
      <c r="T80" s="23" t="str">
        <f>IF(ISBLANK(Games!W62),"",IF(Games!Y62='Prediction Log'!$H80, "Y", "N"))</f>
        <v/>
      </c>
      <c r="U80" s="23" t="str">
        <f>IF(ISBLANK(Games!W62), "", IF(Table3[[#This Row],[Home Team Covered Market]]=Games!P62, "Y", "N"))</f>
        <v/>
      </c>
      <c r="V80" s="24" t="str">
        <f>IF(ISBLANK(Games!W62), "",IF('Prediction Log'!$I80='Prediction Log'!$L80, "Y", "N"))</f>
        <v/>
      </c>
      <c r="W80" s="23" t="str">
        <f>IF(ISBLANK(Games!W62), "",IF('Prediction Log'!$H80&lt;&gt;'Prediction Log'!$L80, "N",IF(AND('Prediction Log'!$E80&gt;0, 'Prediction Log'!$M80&gt;'Prediction Log'!$E80, 'Prediction Log'!$H80='Prediction Log'!$C80), "Y", IF(AND('Prediction Log'!$E80&lt;0, 'Prediction Log'!$M80&lt;'Prediction Log'!$E80,'Prediction Log'!$H80='Prediction Log'!$B80 ), "Y", IF('Prediction Log'!$M80='Prediction Log'!$E80, "PUSH", "N")))))</f>
        <v/>
      </c>
      <c r="X80" s="23" t="str">
        <f>IF(ISBLANK(Games!W62), "",IF(AND('Prediction Log'!$T80="Y", 'Prediction Log'!$U80="Y"), "Y", "N"))</f>
        <v/>
      </c>
      <c r="Y80" s="22" t="str">
        <f>IF(ISBLANK(Games!W62), "",IF('Prediction Log'!$D80&gt;0, 'Prediction Log'!$M80-'Prediction Log'!$D80, IF('Prediction Log'!$D80&lt;0, -'Prediction Log'!$M80+'Prediction Log'!$D80, "NA")))</f>
        <v/>
      </c>
      <c r="Z80" s="22" t="str">
        <f>IF(ISBLANK(Games!W62), "",ABS('Prediction Log'!$Y80))</f>
        <v/>
      </c>
      <c r="AA80" s="23" t="str">
        <f>IF(ISBLANK(Games!W62), "",IF('Prediction Log'!$E80&gt;0, 'Prediction Log'!$M80-'Prediction Log'!$E80, IF('Prediction Log'!$E80&lt;0, -'Prediction Log'!$M80+'Prediction Log'!$E80, "NA")))</f>
        <v/>
      </c>
      <c r="AB80" s="23" t="str">
        <f>IF(ISBLANK(Games!X62), "",ABS('Prediction Log'!$AA80))</f>
        <v/>
      </c>
    </row>
    <row r="81" spans="1:28" x14ac:dyDescent="0.45">
      <c r="A81" s="13">
        <f>IF(ISBLANK(Games!$B80), "",Games!A80)</f>
        <v>1</v>
      </c>
      <c r="B81" s="13" t="str">
        <f>IF(ISBLANK(Games!$B63), "",Games!B63)</f>
        <v>South Florida</v>
      </c>
      <c r="C81" s="13" t="str">
        <f>IF(ISBLANK(Games!$B63), "",Games!C63)</f>
        <v>Bethune-Cookman</v>
      </c>
      <c r="D81" s="14" t="str">
        <f>IF(ISBLANK(Games!$D63), "",Games!D63)</f>
        <v/>
      </c>
      <c r="E81" s="14" t="str">
        <f>IF(ISBLANK(Games!$B63), "",Games!J63)</f>
        <v/>
      </c>
      <c r="F81" s="15" t="str">
        <f>IFERROR(IF(ISBLANK(Games!B63), "", IF(Games!N63=Games!B63, Games!O63, 1-Games!O63)), "")</f>
        <v/>
      </c>
      <c r="G81" s="16" t="str">
        <f>IF(ISBLANK(Games!B63), "", IF('Prediction Log'!$D81&lt;0, 'Prediction Log'!$B81, 'Prediction Log'!$C81))</f>
        <v>Bethune-Cookman</v>
      </c>
      <c r="H81" s="17" t="str">
        <f>IF(ISBLANK(Games!$B63), "",Games!K63)</f>
        <v/>
      </c>
      <c r="I81" s="17" t="str">
        <f>IF('Prediction Log'!$F81&gt;0.5, 'Prediction Log'!$B81, IF('Prediction Log'!$F81&lt;0.5, 'Prediction Log'!$C81, "PICK"))</f>
        <v>South Florida</v>
      </c>
      <c r="J81" s="18" t="str">
        <f>IF(ISBLANK(Games!B63), "",IF('Prediction Log'!$I81='Prediction Log'!$B81, 'Prediction Log'!$F81, 1-'Prediction Log'!$F81))</f>
        <v/>
      </c>
      <c r="K81" s="19" t="str">
        <f>IF(ISBLANK(Games!$B63), "",Games!Q63)</f>
        <v/>
      </c>
      <c r="L81" s="26" t="str">
        <f>IF(ISBLANK(Games!W63), "",Games!Y63)</f>
        <v/>
      </c>
      <c r="M81" s="9" t="str">
        <f>IF(ISBLANK(Games!W63), "",Games!X63-Games!W63)</f>
        <v/>
      </c>
      <c r="N81" s="20" t="str">
        <f>IF(ISBLANK(Games!W63), "", IF(AND(Games!Y63 = Games!B63, Games!D63&lt;0, Table3[[#This Row],[Actual Difference ]]&lt;Games!D63), "Y", IF(AND(Games!Y63=Games!C63, Games!D63&gt;0, Table3[[#This Row],[Actual Difference ]]&gt;0), "Y",IF(Games!Y63&lt;&gt;Table3[[#This Row],[Market Predicted Side]], "Y","N"))))</f>
        <v/>
      </c>
      <c r="O81" s="21" t="str">
        <f>IF(ISBLANK(Games!W63),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1" s="21" t="str">
        <f>IF(ISBLANK(Games!W63),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1" s="22" t="str">
        <f>IF(ISBLANK(Games!W63),"",IF('Prediction Log'!$L81='Prediction Log'!$G81, "Y", "N"))</f>
        <v/>
      </c>
      <c r="R81" s="22" t="str">
        <f>Table3[[#This Row],[Home Team Covered Market]]</f>
        <v/>
      </c>
      <c r="S81" s="22" t="str">
        <f>IF(ISBLANK(Games!W63), "",IF(AND('Prediction Log'!$Q81="Y", 'Prediction Log'!$R81="Y"), "Y", "N"))</f>
        <v/>
      </c>
      <c r="T81" s="23" t="str">
        <f>IF(ISBLANK(Games!W63),"",IF(Games!Y63='Prediction Log'!$H81, "Y", "N"))</f>
        <v/>
      </c>
      <c r="U81" s="23" t="str">
        <f>IF(ISBLANK(Games!W63), "", IF(Table3[[#This Row],[Home Team Covered Market]]=Games!P63, "Y", "N"))</f>
        <v/>
      </c>
      <c r="V81" s="24" t="str">
        <f>IF(ISBLANK(Games!W63), "",IF('Prediction Log'!$I81='Prediction Log'!$L81, "Y", "N"))</f>
        <v/>
      </c>
      <c r="W81" s="23" t="str">
        <f>IF(ISBLANK(Games!W63), "",IF('Prediction Log'!$H81&lt;&gt;'Prediction Log'!$L81, "N",IF(AND('Prediction Log'!$E81&gt;0, 'Prediction Log'!$M81&gt;'Prediction Log'!$E81, 'Prediction Log'!$H81='Prediction Log'!$C81), "Y", IF(AND('Prediction Log'!$E81&lt;0, 'Prediction Log'!$M81&lt;'Prediction Log'!$E81,'Prediction Log'!$H81='Prediction Log'!$B81 ), "Y", IF('Prediction Log'!$M81='Prediction Log'!$E81, "PUSH", "N")))))</f>
        <v/>
      </c>
      <c r="X81" s="23" t="str">
        <f>IF(ISBLANK(Games!W63), "",IF(AND('Prediction Log'!$T81="Y", 'Prediction Log'!$U81="Y"), "Y", "N"))</f>
        <v/>
      </c>
      <c r="Y81" s="22" t="str">
        <f>IF(ISBLANK(Games!W63), "",IF('Prediction Log'!$D81&gt;0, 'Prediction Log'!$M81-'Prediction Log'!$D81, IF('Prediction Log'!$D81&lt;0, -'Prediction Log'!$M81+'Prediction Log'!$D81, "NA")))</f>
        <v/>
      </c>
      <c r="Z81" s="22" t="str">
        <f>IF(ISBLANK(Games!W63), "",ABS('Prediction Log'!$Y81))</f>
        <v/>
      </c>
      <c r="AA81" s="23" t="str">
        <f>IF(ISBLANK(Games!W63), "",IF('Prediction Log'!$E81&gt;0, 'Prediction Log'!$M81-'Prediction Log'!$E81, IF('Prediction Log'!$E81&lt;0, -'Prediction Log'!$M81+'Prediction Log'!$E81, "NA")))</f>
        <v/>
      </c>
      <c r="AB81" s="23" t="str">
        <f>IF(ISBLANK(Games!X63), "",ABS('Prediction Log'!$AA81))</f>
        <v/>
      </c>
    </row>
    <row r="82" spans="1:28" x14ac:dyDescent="0.45">
      <c r="A82" s="13">
        <f>IF(ISBLANK(Games!$B81), "",Games!A81)</f>
        <v>1</v>
      </c>
      <c r="B82" s="13" t="str">
        <f>IF(ISBLANK(Games!$B64), "",Games!B64)</f>
        <v>Texas Tech</v>
      </c>
      <c r="C82" s="13" t="str">
        <f>IF(ISBLANK(Games!$B64), "",Games!C64)</f>
        <v>Abilene Christian</v>
      </c>
      <c r="D82" s="14" t="str">
        <f>IF(ISBLANK(Games!$D64), "",Games!D64)</f>
        <v/>
      </c>
      <c r="E82" s="14" t="str">
        <f>IF(ISBLANK(Games!$B64), "",Games!J64)</f>
        <v/>
      </c>
      <c r="F82" s="15" t="str">
        <f>IFERROR(IF(ISBLANK(Games!B64), "", IF(Games!N64=Games!B64, Games!O64, 1-Games!O64)), "")</f>
        <v/>
      </c>
      <c r="G82" s="16" t="str">
        <f>IF(ISBLANK(Games!B64), "", IF('Prediction Log'!$D82&lt;0, 'Prediction Log'!$B82, 'Prediction Log'!$C82))</f>
        <v>Abilene Christian</v>
      </c>
      <c r="H82" s="17" t="str">
        <f>IF(ISBLANK(Games!$B64), "",Games!K64)</f>
        <v/>
      </c>
      <c r="I82" s="17" t="str">
        <f>IF('Prediction Log'!$F82&gt;0.5, 'Prediction Log'!$B82, IF('Prediction Log'!$F82&lt;0.5, 'Prediction Log'!$C82, "PICK"))</f>
        <v>Texas Tech</v>
      </c>
      <c r="J82" s="18" t="str">
        <f>IF(ISBLANK(Games!B64), "",IF('Prediction Log'!$I82='Prediction Log'!$B82, 'Prediction Log'!$F82, 1-'Prediction Log'!$F82))</f>
        <v/>
      </c>
      <c r="K82" s="19" t="str">
        <f>IF(ISBLANK(Games!$B64), "",Games!Q64)</f>
        <v/>
      </c>
      <c r="L82" s="26" t="str">
        <f>IF(ISBLANK(Games!W64), "",Games!Y64)</f>
        <v/>
      </c>
      <c r="M82" s="9" t="str">
        <f>IF(ISBLANK(Games!W64), "",Games!X64-Games!W64)</f>
        <v/>
      </c>
      <c r="N82" s="20" t="str">
        <f>IF(ISBLANK(Games!W64), "", IF(AND(Games!Y64 = Games!B64, Games!D64&lt;0, Table3[[#This Row],[Actual Difference ]]&lt;Games!D64), "Y", IF(AND(Games!Y64=Games!C64, Games!D64&gt;0, Table3[[#This Row],[Actual Difference ]]&gt;0), "Y",IF(Games!Y64&lt;&gt;Table3[[#This Row],[Market Predicted Side]], "Y","N"))))</f>
        <v/>
      </c>
      <c r="O82" s="21" t="str">
        <f>IF(ISBLANK(Games!W64),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2" s="21" t="str">
        <f>IF(ISBLANK(Games!W64),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2" s="22" t="str">
        <f>IF(ISBLANK(Games!W64),"",IF('Prediction Log'!$L82='Prediction Log'!$G82, "Y", "N"))</f>
        <v/>
      </c>
      <c r="R82" s="22" t="str">
        <f>Table3[[#This Row],[Home Team Covered Market]]</f>
        <v/>
      </c>
      <c r="S82" s="22" t="str">
        <f>IF(ISBLANK(Games!W64), "",IF(AND('Prediction Log'!$Q82="Y", 'Prediction Log'!$R82="Y"), "Y", "N"))</f>
        <v/>
      </c>
      <c r="T82" s="23" t="str">
        <f>IF(ISBLANK(Games!W64),"",IF(Games!Y64='Prediction Log'!$H82, "Y", "N"))</f>
        <v/>
      </c>
      <c r="U82" s="23" t="str">
        <f>IF(ISBLANK(Games!W64), "", IF(Table3[[#This Row],[Home Team Covered Market]]=Games!P64, "Y", "N"))</f>
        <v/>
      </c>
      <c r="V82" s="24" t="str">
        <f>IF(ISBLANK(Games!W64), "",IF('Prediction Log'!$I82='Prediction Log'!$L82, "Y", "N"))</f>
        <v/>
      </c>
      <c r="W82" s="23" t="str">
        <f>IF(ISBLANK(Games!W64), "",IF('Prediction Log'!$H82&lt;&gt;'Prediction Log'!$L82, "N",IF(AND('Prediction Log'!$E82&gt;0, 'Prediction Log'!$M82&gt;'Prediction Log'!$E82, 'Prediction Log'!$H82='Prediction Log'!$C82), "Y", IF(AND('Prediction Log'!$E82&lt;0, 'Prediction Log'!$M82&lt;'Prediction Log'!$E82,'Prediction Log'!$H82='Prediction Log'!$B82 ), "Y", IF('Prediction Log'!$M82='Prediction Log'!$E82, "PUSH", "N")))))</f>
        <v/>
      </c>
      <c r="X82" s="23" t="str">
        <f>IF(ISBLANK(Games!W64), "",IF(AND('Prediction Log'!$T82="Y", 'Prediction Log'!$U82="Y"), "Y", "N"))</f>
        <v/>
      </c>
      <c r="Y82" s="22" t="str">
        <f>IF(ISBLANK(Games!W64), "",IF('Prediction Log'!$D82&gt;0, 'Prediction Log'!$M82-'Prediction Log'!$D82, IF('Prediction Log'!$D82&lt;0, -'Prediction Log'!$M82+'Prediction Log'!$D82, "NA")))</f>
        <v/>
      </c>
      <c r="Z82" s="22" t="str">
        <f>IF(ISBLANK(Games!W64), "",ABS('Prediction Log'!$Y82))</f>
        <v/>
      </c>
      <c r="AA82" s="23" t="str">
        <f>IF(ISBLANK(Games!W64), "",IF('Prediction Log'!$E82&gt;0, 'Prediction Log'!$M82-'Prediction Log'!$E82, IF('Prediction Log'!$E82&lt;0, -'Prediction Log'!$M82+'Prediction Log'!$E82, "NA")))</f>
        <v/>
      </c>
      <c r="AB82" s="23" t="str">
        <f>IF(ISBLANK(Games!X64), "",ABS('Prediction Log'!$AA82))</f>
        <v/>
      </c>
    </row>
    <row r="83" spans="1:28" x14ac:dyDescent="0.45">
      <c r="A83" s="13">
        <f>IF(ISBLANK(Games!$B82), "",Games!A82)</f>
        <v>1</v>
      </c>
      <c r="B83" s="13" t="str">
        <f>IF(ISBLANK(Games!$B65), "",Games!B65)</f>
        <v>Texas A&amp;M</v>
      </c>
      <c r="C83" s="13" t="str">
        <f>IF(ISBLANK(Games!$B65), "",Games!C65)</f>
        <v>Notre Dame</v>
      </c>
      <c r="D83" s="14" t="str">
        <f>IF(ISBLANK(Games!$D65), "",Games!D65)</f>
        <v/>
      </c>
      <c r="E83" s="14" t="str">
        <f>IF(ISBLANK(Games!$B65), "",Games!J65)</f>
        <v/>
      </c>
      <c r="F83" s="15">
        <f>IFERROR(IF(ISBLANK(Games!B65), "", IF(Games!N65=Games!B65, Games!O65, 1-Games!O65)), "")</f>
        <v>0.3471824525130911</v>
      </c>
      <c r="G83" s="16" t="str">
        <f>IF(ISBLANK(Games!B65), "", IF('Prediction Log'!$D83&lt;0, 'Prediction Log'!$B83, 'Prediction Log'!$C83))</f>
        <v>Notre Dame</v>
      </c>
      <c r="H83" s="17" t="str">
        <f>IF(ISBLANK(Games!$B65), "",Games!K65)</f>
        <v>Notre Dame</v>
      </c>
      <c r="I83" s="17" t="str">
        <f>IF('Prediction Log'!$F83&gt;0.5, 'Prediction Log'!$B83, IF('Prediction Log'!$F83&lt;0.5, 'Prediction Log'!$C83, "PICK"))</f>
        <v>Notre Dame</v>
      </c>
      <c r="J83" s="18">
        <f>IF(ISBLANK(Games!B65), "",IF('Prediction Log'!$I83='Prediction Log'!$B83, 'Prediction Log'!$F83, 1-'Prediction Log'!$F83))</f>
        <v>0.6528175474869089</v>
      </c>
      <c r="K83" s="19" t="str">
        <f>IF(ISBLANK(Games!$B65), "",Games!Q65)</f>
        <v/>
      </c>
      <c r="L83" s="26" t="str">
        <f>IF(ISBLANK(Games!W65), "",Games!Y65)</f>
        <v/>
      </c>
      <c r="M83" s="9" t="str">
        <f>IF(ISBLANK(Games!W65), "",Games!X65-Games!W65)</f>
        <v/>
      </c>
      <c r="N83" s="20" t="str">
        <f>IF(ISBLANK(Games!W65), "", IF(AND(Games!Y65 = Games!B65, Games!D65&lt;0, Table3[[#This Row],[Actual Difference ]]&lt;Games!D65), "Y", IF(AND(Games!Y65=Games!C65, Games!D65&gt;0, Table3[[#This Row],[Actual Difference ]]&gt;0), "Y",IF(Games!Y65&lt;&gt;Table3[[#This Row],[Market Predicted Side]], "Y","N"))))</f>
        <v/>
      </c>
      <c r="O83" s="21" t="str">
        <f>IF(ISBLANK(Games!W65),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3" s="21" t="str">
        <f>IF(ISBLANK(Games!W65),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3" s="22" t="str">
        <f>IF(ISBLANK(Games!W65),"",IF('Prediction Log'!$L83='Prediction Log'!$G83, "Y", "N"))</f>
        <v/>
      </c>
      <c r="R83" s="22" t="str">
        <f>Table3[[#This Row],[Home Team Covered Market]]</f>
        <v/>
      </c>
      <c r="S83" s="22" t="str">
        <f>IF(ISBLANK(Games!W65), "",IF(AND('Prediction Log'!$Q83="Y", 'Prediction Log'!$R83="Y"), "Y", "N"))</f>
        <v/>
      </c>
      <c r="T83" s="23" t="str">
        <f>IF(ISBLANK(Games!W65),"",IF(Games!Y65='Prediction Log'!$H83, "Y", "N"))</f>
        <v/>
      </c>
      <c r="U83" s="23" t="str">
        <f>IF(ISBLANK(Games!W65), "", IF(Table3[[#This Row],[Home Team Covered Market]]=Games!P65, "Y", "N"))</f>
        <v/>
      </c>
      <c r="V83" s="24" t="str">
        <f>IF(ISBLANK(Games!W65), "",IF('Prediction Log'!$I83='Prediction Log'!$L83, "Y", "N"))</f>
        <v/>
      </c>
      <c r="W83" s="23" t="str">
        <f>IF(ISBLANK(Games!W65), "",IF('Prediction Log'!$H83&lt;&gt;'Prediction Log'!$L83, "N",IF(AND('Prediction Log'!$E83&gt;0, 'Prediction Log'!$M83&gt;'Prediction Log'!$E83, 'Prediction Log'!$H83='Prediction Log'!$C83), "Y", IF(AND('Prediction Log'!$E83&lt;0, 'Prediction Log'!$M83&lt;'Prediction Log'!$E83,'Prediction Log'!$H83='Prediction Log'!$B83 ), "Y", IF('Prediction Log'!$M83='Prediction Log'!$E83, "PUSH", "N")))))</f>
        <v/>
      </c>
      <c r="X83" s="23" t="str">
        <f>IF(ISBLANK(Games!W65), "",IF(AND('Prediction Log'!$T83="Y", 'Prediction Log'!$U83="Y"), "Y", "N"))</f>
        <v/>
      </c>
      <c r="Y83" s="22" t="str">
        <f>IF(ISBLANK(Games!W65), "",IF('Prediction Log'!$D83&gt;0, 'Prediction Log'!$M83-'Prediction Log'!$D83, IF('Prediction Log'!$D83&lt;0, -'Prediction Log'!$M83+'Prediction Log'!$D83, "NA")))</f>
        <v/>
      </c>
      <c r="Z83" s="22" t="str">
        <f>IF(ISBLANK(Games!W65), "",ABS('Prediction Log'!$Y83))</f>
        <v/>
      </c>
      <c r="AA83" s="23" t="str">
        <f>IF(ISBLANK(Games!W65), "",IF('Prediction Log'!$E83&gt;0, 'Prediction Log'!$M83-'Prediction Log'!$E83, IF('Prediction Log'!$E83&lt;0, -'Prediction Log'!$M83+'Prediction Log'!$E83, "NA")))</f>
        <v/>
      </c>
      <c r="AB83" s="23" t="str">
        <f>IF(ISBLANK(Games!X65), "",ABS('Prediction Log'!$AA83))</f>
        <v/>
      </c>
    </row>
    <row r="84" spans="1:28" x14ac:dyDescent="0.45">
      <c r="A84" s="13">
        <f>IF(ISBLANK(Games!$B83), "",Games!A83)</f>
        <v>1</v>
      </c>
      <c r="B84" s="13" t="str">
        <f>IF(ISBLANK(Games!$B66), "",Games!B66)</f>
        <v>Auburn</v>
      </c>
      <c r="C84" s="13" t="str">
        <f>IF(ISBLANK(Games!$B66), "",Games!C66)</f>
        <v>Alabama A&amp;M</v>
      </c>
      <c r="D84" s="14" t="str">
        <f>IF(ISBLANK(Games!$D66), "",Games!D66)</f>
        <v/>
      </c>
      <c r="E84" s="14" t="str">
        <f>IF(ISBLANK(Games!$B66), "",Games!J66)</f>
        <v/>
      </c>
      <c r="F84" s="15" t="str">
        <f>IFERROR(IF(ISBLANK(Games!B66), "", IF(Games!N66=Games!B66, Games!O66, 1-Games!O66)), "")</f>
        <v/>
      </c>
      <c r="G84" s="16" t="str">
        <f>IF(ISBLANK(Games!B66), "", IF('Prediction Log'!$D84&lt;0, 'Prediction Log'!$B84, 'Prediction Log'!$C84))</f>
        <v>Alabama A&amp;M</v>
      </c>
      <c r="H84" s="17" t="str">
        <f>IF(ISBLANK(Games!$B66), "",Games!K66)</f>
        <v/>
      </c>
      <c r="I84" s="17" t="str">
        <f>IF('Prediction Log'!$F84&gt;0.5, 'Prediction Log'!$B84, IF('Prediction Log'!$F84&lt;0.5, 'Prediction Log'!$C84, "PICK"))</f>
        <v>Auburn</v>
      </c>
      <c r="J84" s="18" t="str">
        <f>IF(ISBLANK(Games!B66), "",IF('Prediction Log'!$I84='Prediction Log'!$B84, 'Prediction Log'!$F84, 1-'Prediction Log'!$F84))</f>
        <v/>
      </c>
      <c r="K84" s="19" t="str">
        <f>IF(ISBLANK(Games!$B66), "",Games!Q66)</f>
        <v/>
      </c>
      <c r="L84" s="26" t="str">
        <f>IF(ISBLANK(Games!W66), "",Games!Y66)</f>
        <v/>
      </c>
      <c r="M84" s="9" t="str">
        <f>IF(ISBLANK(Games!W66), "",Games!X66-Games!W66)</f>
        <v/>
      </c>
      <c r="N84" s="20" t="str">
        <f>IF(ISBLANK(Games!W66), "", IF(AND(Games!Y66 = Games!B66, Games!D66&lt;0, Table3[[#This Row],[Actual Difference ]]&lt;Games!D66), "Y", IF(AND(Games!Y66=Games!C66, Games!D66&gt;0, Table3[[#This Row],[Actual Difference ]]&gt;0), "Y",IF(Games!Y66&lt;&gt;Table3[[#This Row],[Market Predicted Side]], "Y","N"))))</f>
        <v/>
      </c>
      <c r="O84" s="21" t="str">
        <f>IF(ISBLANK(Games!W66),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4" s="21" t="str">
        <f>IF(ISBLANK(Games!W66),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4" s="22" t="str">
        <f>IF(ISBLANK(Games!W66),"",IF('Prediction Log'!$L84='Prediction Log'!$G84, "Y", "N"))</f>
        <v/>
      </c>
      <c r="R84" s="22" t="str">
        <f>Table3[[#This Row],[Home Team Covered Market]]</f>
        <v/>
      </c>
      <c r="S84" s="22" t="str">
        <f>IF(ISBLANK(Games!W66), "",IF(AND('Prediction Log'!$Q84="Y", 'Prediction Log'!$R84="Y"), "Y", "N"))</f>
        <v/>
      </c>
      <c r="T84" s="23" t="str">
        <f>IF(ISBLANK(Games!W66),"",IF(Games!Y66='Prediction Log'!$H84, "Y", "N"))</f>
        <v/>
      </c>
      <c r="U84" s="23" t="str">
        <f>IF(ISBLANK(Games!W66), "", IF(Table3[[#This Row],[Home Team Covered Market]]=Games!P66, "Y", "N"))</f>
        <v/>
      </c>
      <c r="V84" s="24" t="str">
        <f>IF(ISBLANK(Games!W66), "",IF('Prediction Log'!$I84='Prediction Log'!$L84, "Y", "N"))</f>
        <v/>
      </c>
      <c r="W84" s="23" t="str">
        <f>IF(ISBLANK(Games!W66), "",IF('Prediction Log'!$H84&lt;&gt;'Prediction Log'!$L84, "N",IF(AND('Prediction Log'!$E84&gt;0, 'Prediction Log'!$M84&gt;'Prediction Log'!$E84, 'Prediction Log'!$H84='Prediction Log'!$C84), "Y", IF(AND('Prediction Log'!$E84&lt;0, 'Prediction Log'!$M84&lt;'Prediction Log'!$E84,'Prediction Log'!$H84='Prediction Log'!$B84 ), "Y", IF('Prediction Log'!$M84='Prediction Log'!$E84, "PUSH", "N")))))</f>
        <v/>
      </c>
      <c r="X84" s="23" t="str">
        <f>IF(ISBLANK(Games!W66), "",IF(AND('Prediction Log'!$T84="Y", 'Prediction Log'!$U84="Y"), "Y", "N"))</f>
        <v/>
      </c>
      <c r="Y84" s="22" t="str">
        <f>IF(ISBLANK(Games!W66), "",IF('Prediction Log'!$D84&gt;0, 'Prediction Log'!$M84-'Prediction Log'!$D84, IF('Prediction Log'!$D84&lt;0, -'Prediction Log'!$M84+'Prediction Log'!$D84, "NA")))</f>
        <v/>
      </c>
      <c r="Z84" s="22" t="str">
        <f>IF(ISBLANK(Games!W66), "",ABS('Prediction Log'!$Y84))</f>
        <v/>
      </c>
      <c r="AA84" s="23" t="str">
        <f>IF(ISBLANK(Games!W66), "",IF('Prediction Log'!$E84&gt;0, 'Prediction Log'!$M84-'Prediction Log'!$E84, IF('Prediction Log'!$E84&lt;0, -'Prediction Log'!$M84+'Prediction Log'!$E84, "NA")))</f>
        <v/>
      </c>
      <c r="AB84" s="23" t="str">
        <f>IF(ISBLANK(Games!X66), "",ABS('Prediction Log'!$AA84))</f>
        <v/>
      </c>
    </row>
    <row r="85" spans="1:28" x14ac:dyDescent="0.45">
      <c r="A85" s="13">
        <f>IF(ISBLANK(Games!$B84), "",Games!A84)</f>
        <v>1</v>
      </c>
      <c r="B85" s="13" t="str">
        <f>IF(ISBLANK(Games!$B67), "",Games!B67)</f>
        <v>Oregon</v>
      </c>
      <c r="C85" s="13" t="str">
        <f>IF(ISBLANK(Games!$B67), "",Games!C67)</f>
        <v>Idaho</v>
      </c>
      <c r="D85" s="14" t="str">
        <f>IF(ISBLANK(Games!$D67), "",Games!D67)</f>
        <v/>
      </c>
      <c r="E85" s="14" t="str">
        <f>IF(ISBLANK(Games!$B67), "",Games!J67)</f>
        <v/>
      </c>
      <c r="F85" s="15" t="str">
        <f>IFERROR(IF(ISBLANK(Games!B67), "", IF(Games!N67=Games!B67, Games!O67, 1-Games!O67)), "")</f>
        <v/>
      </c>
      <c r="G85" s="16" t="str">
        <f>IF(ISBLANK(Games!B67), "", IF('Prediction Log'!$D85&lt;0, 'Prediction Log'!$B85, 'Prediction Log'!$C85))</f>
        <v>Idaho</v>
      </c>
      <c r="H85" s="17" t="str">
        <f>IF(ISBLANK(Games!$B67), "",Games!K67)</f>
        <v/>
      </c>
      <c r="I85" s="17" t="str">
        <f>IF('Prediction Log'!$F85&gt;0.5, 'Prediction Log'!$B85, IF('Prediction Log'!$F85&lt;0.5, 'Prediction Log'!$C85, "PICK"))</f>
        <v>Oregon</v>
      </c>
      <c r="J85" s="18" t="str">
        <f>IF(ISBLANK(Games!B67), "",IF('Prediction Log'!$I85='Prediction Log'!$B85, 'Prediction Log'!$F85, 1-'Prediction Log'!$F85))</f>
        <v/>
      </c>
      <c r="K85" s="19" t="str">
        <f>IF(ISBLANK(Games!$B67), "",Games!Q67)</f>
        <v/>
      </c>
      <c r="L85" s="26" t="str">
        <f>IF(ISBLANK(Games!W67), "",Games!Y67)</f>
        <v/>
      </c>
      <c r="M85" s="9" t="str">
        <f>IF(ISBLANK(Games!W67), "",Games!X67-Games!W67)</f>
        <v/>
      </c>
      <c r="N85" s="20" t="str">
        <f>IF(ISBLANK(Games!W67), "", IF(AND(Games!Y67 = Games!B67, Games!D67&lt;0, Table3[[#This Row],[Actual Difference ]]&lt;Games!D67), "Y", IF(AND(Games!Y67=Games!C67, Games!D67&gt;0, Table3[[#This Row],[Actual Difference ]]&gt;0), "Y",IF(Games!Y67&lt;&gt;Table3[[#This Row],[Market Predicted Side]], "Y","N"))))</f>
        <v/>
      </c>
      <c r="O85" s="21" t="str">
        <f>IF(ISBLANK(Games!W67),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5" s="21" t="str">
        <f>IF(ISBLANK(Games!W67),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5" s="22" t="str">
        <f>IF(ISBLANK(Games!W67),"",IF('Prediction Log'!$L85='Prediction Log'!$G85, "Y", "N"))</f>
        <v/>
      </c>
      <c r="R85" s="22" t="str">
        <f>Table3[[#This Row],[Home Team Covered Market]]</f>
        <v/>
      </c>
      <c r="S85" s="22" t="str">
        <f>IF(ISBLANK(Games!W67), "",IF(AND('Prediction Log'!$Q85="Y", 'Prediction Log'!$R85="Y"), "Y", "N"))</f>
        <v/>
      </c>
      <c r="T85" s="23" t="str">
        <f>IF(ISBLANK(Games!W67),"",IF(Games!Y67='Prediction Log'!$H85, "Y", "N"))</f>
        <v/>
      </c>
      <c r="U85" s="23" t="str">
        <f>IF(ISBLANK(Games!W67), "", IF(Table3[[#This Row],[Home Team Covered Market]]=Games!P67, "Y", "N"))</f>
        <v/>
      </c>
      <c r="V85" s="24" t="str">
        <f>IF(ISBLANK(Games!W67), "",IF('Prediction Log'!$I85='Prediction Log'!$L85, "Y", "N"))</f>
        <v/>
      </c>
      <c r="W85" s="23" t="str">
        <f>IF(ISBLANK(Games!W67), "",IF('Prediction Log'!$H85&lt;&gt;'Prediction Log'!$L85, "N",IF(AND('Prediction Log'!$E85&gt;0, 'Prediction Log'!$M85&gt;'Prediction Log'!$E85, 'Prediction Log'!$H85='Prediction Log'!$C85), "Y", IF(AND('Prediction Log'!$E85&lt;0, 'Prediction Log'!$M85&lt;'Prediction Log'!$E85,'Prediction Log'!$H85='Prediction Log'!$B85 ), "Y", IF('Prediction Log'!$M85='Prediction Log'!$E85, "PUSH", "N")))))</f>
        <v/>
      </c>
      <c r="X85" s="23" t="str">
        <f>IF(ISBLANK(Games!W67), "",IF(AND('Prediction Log'!$T85="Y", 'Prediction Log'!$U85="Y"), "Y", "N"))</f>
        <v/>
      </c>
      <c r="Y85" s="22" t="str">
        <f>IF(ISBLANK(Games!W67), "",IF('Prediction Log'!$D85&gt;0, 'Prediction Log'!$M85-'Prediction Log'!$D85, IF('Prediction Log'!$D85&lt;0, -'Prediction Log'!$M85+'Prediction Log'!$D85, "NA")))</f>
        <v/>
      </c>
      <c r="Z85" s="22" t="str">
        <f>IF(ISBLANK(Games!W67), "",ABS('Prediction Log'!$Y85))</f>
        <v/>
      </c>
      <c r="AA85" s="23" t="str">
        <f>IF(ISBLANK(Games!W67), "",IF('Prediction Log'!$E85&gt;0, 'Prediction Log'!$M85-'Prediction Log'!$E85, IF('Prediction Log'!$E85&lt;0, -'Prediction Log'!$M85+'Prediction Log'!$E85, "NA")))</f>
        <v/>
      </c>
      <c r="AB85" s="23" t="str">
        <f>IF(ISBLANK(Games!X67), "",ABS('Prediction Log'!$AA85))</f>
        <v/>
      </c>
    </row>
    <row r="86" spans="1:28" x14ac:dyDescent="0.45">
      <c r="A86" s="13">
        <f>IF(ISBLANK(Games!$B85), "",Games!A85)</f>
        <v>0</v>
      </c>
      <c r="B86" s="13" t="str">
        <f>IF(ISBLANK(Games!$B68), "",Games!B68)</f>
        <v>Hawai'i</v>
      </c>
      <c r="C86" s="13" t="str">
        <f>IF(ISBLANK(Games!$B68), "",Games!C68)</f>
        <v>UCLA</v>
      </c>
      <c r="D86" s="14" t="str">
        <f>IF(ISBLANK(Games!$D68), "",Games!D68)</f>
        <v/>
      </c>
      <c r="E86" s="14" t="str">
        <f>IF(ISBLANK(Games!$B68), "",Games!J68)</f>
        <v/>
      </c>
      <c r="F86" s="15">
        <f>IFERROR(IF(ISBLANK(Games!B68), "", IF(Games!N68=Games!B68, Games!O68, 1-Games!O68)), "")</f>
        <v>0.19592989343238632</v>
      </c>
      <c r="G86" s="16" t="str">
        <f>IF(ISBLANK(Games!B68), "", IF('Prediction Log'!$D86&lt;0, 'Prediction Log'!$B86, 'Prediction Log'!$C86))</f>
        <v>UCLA</v>
      </c>
      <c r="H86" s="17" t="str">
        <f>IF(ISBLANK(Games!$B68), "",Games!K68)</f>
        <v>UCLA</v>
      </c>
      <c r="I86" s="17" t="str">
        <f>IF('Prediction Log'!$F86&gt;0.5, 'Prediction Log'!$B86, IF('Prediction Log'!$F86&lt;0.5, 'Prediction Log'!$C86, "PICK"))</f>
        <v>UCLA</v>
      </c>
      <c r="J86" s="18">
        <f>IF(ISBLANK(Games!B68), "",IF('Prediction Log'!$I86='Prediction Log'!$B86, 'Prediction Log'!$F86, 1-'Prediction Log'!$F86))</f>
        <v>0.80407010656761368</v>
      </c>
      <c r="K86" s="19" t="str">
        <f>IF(ISBLANK(Games!$B68), "",Games!Q68)</f>
        <v/>
      </c>
      <c r="L86" s="26" t="str">
        <f>IF(ISBLANK(Games!W68), "",Games!Y68)</f>
        <v/>
      </c>
      <c r="M86" s="9" t="str">
        <f>IF(ISBLANK(Games!W68), "",Games!X68-Games!W68)</f>
        <v/>
      </c>
      <c r="N86" s="20" t="str">
        <f>IF(ISBLANK(Games!W68), "", IF(AND(Games!Y68 = Games!B68, Games!D68&lt;0, Table3[[#This Row],[Actual Difference ]]&lt;Games!D68), "Y", IF(AND(Games!Y68=Games!C68, Games!D68&gt;0, Table3[[#This Row],[Actual Difference ]]&gt;0), "Y",IF(Games!Y68&lt;&gt;Table3[[#This Row],[Market Predicted Side]], "Y","N"))))</f>
        <v/>
      </c>
      <c r="O86" s="21" t="str">
        <f>IF(ISBLANK(Games!W68),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6" s="21" t="str">
        <f>IF(ISBLANK(Games!W68),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6" s="22" t="str">
        <f>IF(ISBLANK(Games!W68),"",IF('Prediction Log'!$L86='Prediction Log'!$G86, "Y", "N"))</f>
        <v/>
      </c>
      <c r="R86" s="22" t="str">
        <f>Table3[[#This Row],[Home Team Covered Market]]</f>
        <v/>
      </c>
      <c r="S86" s="22" t="str">
        <f>IF(ISBLANK(Games!W68), "",IF(AND('Prediction Log'!$Q86="Y", 'Prediction Log'!$R86="Y"), "Y", "N"))</f>
        <v/>
      </c>
      <c r="T86" s="23" t="str">
        <f>IF(ISBLANK(Games!W68),"",IF(Games!Y68='Prediction Log'!$H86, "Y", "N"))</f>
        <v/>
      </c>
      <c r="U86" s="23" t="str">
        <f>IF(ISBLANK(Games!W68), "", IF(Table3[[#This Row],[Home Team Covered Market]]=Games!P68, "Y", "N"))</f>
        <v/>
      </c>
      <c r="V86" s="24" t="str">
        <f>IF(ISBLANK(Games!W68), "",IF('Prediction Log'!$I86='Prediction Log'!$L86, "Y", "N"))</f>
        <v/>
      </c>
      <c r="W86" s="23" t="str">
        <f>IF(ISBLANK(Games!W68), "",IF('Prediction Log'!$H86&lt;&gt;'Prediction Log'!$L86, "N",IF(AND('Prediction Log'!$E86&gt;0, 'Prediction Log'!$M86&gt;'Prediction Log'!$E86, 'Prediction Log'!$H86='Prediction Log'!$C86), "Y", IF(AND('Prediction Log'!$E86&lt;0, 'Prediction Log'!$M86&lt;'Prediction Log'!$E86,'Prediction Log'!$H86='Prediction Log'!$B86 ), "Y", IF('Prediction Log'!$M86='Prediction Log'!$E86, "PUSH", "N")))))</f>
        <v/>
      </c>
      <c r="X86" s="23" t="str">
        <f>IF(ISBLANK(Games!W68), "",IF(AND('Prediction Log'!$T86="Y", 'Prediction Log'!$U86="Y"), "Y", "N"))</f>
        <v/>
      </c>
      <c r="Y86" s="22" t="str">
        <f>IF(ISBLANK(Games!W68), "",IF('Prediction Log'!$D86&gt;0, 'Prediction Log'!$M86-'Prediction Log'!$D86, IF('Prediction Log'!$D86&lt;0, -'Prediction Log'!$M86+'Prediction Log'!$D86, "NA")))</f>
        <v/>
      </c>
      <c r="Z86" s="22" t="str">
        <f>IF(ISBLANK(Games!W68), "",ABS('Prediction Log'!$Y86))</f>
        <v/>
      </c>
      <c r="AA86" s="23" t="str">
        <f>IF(ISBLANK(Games!W68), "",IF('Prediction Log'!$E86&gt;0, 'Prediction Log'!$M86-'Prediction Log'!$E86, IF('Prediction Log'!$E86&lt;0, -'Prediction Log'!$M86+'Prediction Log'!$E86, "NA")))</f>
        <v/>
      </c>
      <c r="AB86" s="23" t="str">
        <f>IF(ISBLANK(Games!X68), "",ABS('Prediction Log'!$AA86))</f>
        <v/>
      </c>
    </row>
    <row r="87" spans="1:28" x14ac:dyDescent="0.45">
      <c r="A87" s="13">
        <f>IF(ISBLANK(Games!$B86), "",Games!A86)</f>
        <v>0</v>
      </c>
      <c r="B87" s="13" t="str">
        <f>IF(ISBLANK(Games!$B69), "",Games!B69)</f>
        <v>Michigan</v>
      </c>
      <c r="C87" s="13" t="str">
        <f>IF(ISBLANK(Games!$B69), "",Games!C69)</f>
        <v>Fresno State</v>
      </c>
      <c r="D87" s="14" t="str">
        <f>IF(ISBLANK(Games!$D69), "",Games!D69)</f>
        <v/>
      </c>
      <c r="E87" s="14" t="str">
        <f>IF(ISBLANK(Games!$B69), "",Games!J69)</f>
        <v/>
      </c>
      <c r="F87" s="15">
        <f>IFERROR(IF(ISBLANK(Games!B69), "", IF(Games!N69=Games!B69, Games!O69, 1-Games!O69)), "")</f>
        <v>0.92692816398884148</v>
      </c>
      <c r="G87" s="16" t="str">
        <f>IF(ISBLANK(Games!B69), "", IF('Prediction Log'!$D87&lt;0, 'Prediction Log'!$B87, 'Prediction Log'!$C87))</f>
        <v>Fresno State</v>
      </c>
      <c r="H87" s="17" t="str">
        <f>IF(ISBLANK(Games!$B69), "",Games!K69)</f>
        <v>Fresno State</v>
      </c>
      <c r="I87" s="17" t="str">
        <f>IF('Prediction Log'!$F87&gt;0.5, 'Prediction Log'!$B87, IF('Prediction Log'!$F87&lt;0.5, 'Prediction Log'!$C87, "PICK"))</f>
        <v>Michigan</v>
      </c>
      <c r="J87" s="18">
        <f>IF(ISBLANK(Games!B69), "",IF('Prediction Log'!$I87='Prediction Log'!$B87, 'Prediction Log'!$F87, 1-'Prediction Log'!$F87))</f>
        <v>0.92692816398884148</v>
      </c>
      <c r="K87" s="19" t="str">
        <f>IF(ISBLANK(Games!$B69), "",Games!Q69)</f>
        <v/>
      </c>
      <c r="L87" s="26" t="str">
        <f>IF(ISBLANK(Games!W69), "",Games!Y69)</f>
        <v/>
      </c>
      <c r="M87" s="9" t="str">
        <f>IF(ISBLANK(Games!W69), "",Games!X69-Games!W69)</f>
        <v/>
      </c>
      <c r="N87" s="20" t="str">
        <f>IF(ISBLANK(Games!W69), "", IF(AND(Games!Y69 = Games!B69, Games!D69&lt;0, Table3[[#This Row],[Actual Difference ]]&lt;Games!D69), "Y", IF(AND(Games!Y69=Games!C69, Games!D69&gt;0, Table3[[#This Row],[Actual Difference ]]&gt;0), "Y",IF(Games!Y69&lt;&gt;Table3[[#This Row],[Market Predicted Side]], "Y","N"))))</f>
        <v/>
      </c>
      <c r="O87" s="21" t="str">
        <f>IF(ISBLANK(Games!W69),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7" s="21" t="str">
        <f>IF(ISBLANK(Games!W69),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7" s="22" t="str">
        <f>IF(ISBLANK(Games!W69),"",IF('Prediction Log'!$L87='Prediction Log'!$G87, "Y", "N"))</f>
        <v/>
      </c>
      <c r="R87" s="22" t="str">
        <f>Table3[[#This Row],[Home Team Covered Market]]</f>
        <v/>
      </c>
      <c r="S87" s="22" t="str">
        <f>IF(ISBLANK(Games!W69), "",IF(AND('Prediction Log'!$Q87="Y", 'Prediction Log'!$R87="Y"), "Y", "N"))</f>
        <v/>
      </c>
      <c r="T87" s="23" t="str">
        <f>IF(ISBLANK(Games!W69),"",IF(Games!Y69='Prediction Log'!$H87, "Y", "N"))</f>
        <v/>
      </c>
      <c r="U87" s="23" t="str">
        <f>IF(ISBLANK(Games!W69), "", IF(Table3[[#This Row],[Home Team Covered Market]]=Games!P69, "Y", "N"))</f>
        <v/>
      </c>
      <c r="V87" s="24" t="str">
        <f>IF(ISBLANK(Games!W69), "",IF('Prediction Log'!$I87='Prediction Log'!$L87, "Y", "N"))</f>
        <v/>
      </c>
      <c r="W87" s="23" t="str">
        <f>IF(ISBLANK(Games!W69), "",IF('Prediction Log'!$H87&lt;&gt;'Prediction Log'!$L87, "N",IF(AND('Prediction Log'!$E87&gt;0, 'Prediction Log'!$M87&gt;'Prediction Log'!$E87, 'Prediction Log'!$H87='Prediction Log'!$C87), "Y", IF(AND('Prediction Log'!$E87&lt;0, 'Prediction Log'!$M87&lt;'Prediction Log'!$E87,'Prediction Log'!$H87='Prediction Log'!$B87 ), "Y", IF('Prediction Log'!$M87='Prediction Log'!$E87, "PUSH", "N")))))</f>
        <v/>
      </c>
      <c r="X87" s="23" t="str">
        <f>IF(ISBLANK(Games!W69), "",IF(AND('Prediction Log'!$T87="Y", 'Prediction Log'!$U87="Y"), "Y", "N"))</f>
        <v/>
      </c>
      <c r="Y87" s="22" t="str">
        <f>IF(ISBLANK(Games!W69), "",IF('Prediction Log'!$D87&gt;0, 'Prediction Log'!$M87-'Prediction Log'!$D87, IF('Prediction Log'!$D87&lt;0, -'Prediction Log'!$M87+'Prediction Log'!$D87, "NA")))</f>
        <v/>
      </c>
      <c r="Z87" s="22" t="str">
        <f>IF(ISBLANK(Games!W69), "",ABS('Prediction Log'!$Y87))</f>
        <v/>
      </c>
      <c r="AA87" s="23" t="str">
        <f>IF(ISBLANK(Games!W69), "",IF('Prediction Log'!$E87&gt;0, 'Prediction Log'!$M87-'Prediction Log'!$E87, IF('Prediction Log'!$E87&lt;0, -'Prediction Log'!$M87+'Prediction Log'!$E87, "NA")))</f>
        <v/>
      </c>
      <c r="AB87" s="23" t="str">
        <f>IF(ISBLANK(Games!X69), "",ABS('Prediction Log'!$AA87))</f>
        <v/>
      </c>
    </row>
    <row r="88" spans="1:28" x14ac:dyDescent="0.45">
      <c r="A88" s="13">
        <f>IF(ISBLANK(Games!$B87), "",Games!A87)</f>
        <v>0</v>
      </c>
      <c r="B88" s="13" t="str">
        <f>IF(ISBLANK(Games!$B70), "",Games!B70)</f>
        <v>Kentucky</v>
      </c>
      <c r="C88" s="13" t="str">
        <f>IF(ISBLANK(Games!$B70), "",Games!C70)</f>
        <v>Southern Mississippi</v>
      </c>
      <c r="D88" s="14" t="str">
        <f>IF(ISBLANK(Games!$D70), "",Games!D70)</f>
        <v/>
      </c>
      <c r="E88" s="14" t="str">
        <f>IF(ISBLANK(Games!$B70), "",Games!J70)</f>
        <v/>
      </c>
      <c r="F88" s="15">
        <f>IFERROR(IF(ISBLANK(Games!B70), "", IF(Games!N70=Games!B70, Games!O70, 1-Games!O70)), "")</f>
        <v>0.92336769261813212</v>
      </c>
      <c r="G88" s="16" t="str">
        <f>IF(ISBLANK(Games!B70), "", IF('Prediction Log'!$D88&lt;0, 'Prediction Log'!$B88, 'Prediction Log'!$C88))</f>
        <v>Southern Mississippi</v>
      </c>
      <c r="H88" s="17" t="str">
        <f>IF(ISBLANK(Games!$B70), "",Games!K70)</f>
        <v>Southern Mississippi</v>
      </c>
      <c r="I88" s="17" t="str">
        <f>IF('Prediction Log'!$F88&gt;0.5, 'Prediction Log'!$B88, IF('Prediction Log'!$F88&lt;0.5, 'Prediction Log'!$C88, "PICK"))</f>
        <v>Kentucky</v>
      </c>
      <c r="J88" s="18">
        <f>IF(ISBLANK(Games!B70), "",IF('Prediction Log'!$I88='Prediction Log'!$B88, 'Prediction Log'!$F88, 1-'Prediction Log'!$F88))</f>
        <v>0.92336769261813212</v>
      </c>
      <c r="K88" s="19" t="str">
        <f>IF(ISBLANK(Games!$B70), "",Games!Q70)</f>
        <v/>
      </c>
      <c r="L88" s="26" t="str">
        <f>IF(ISBLANK(Games!W70), "",Games!Y70)</f>
        <v/>
      </c>
      <c r="M88" s="9" t="str">
        <f>IF(ISBLANK(Games!W70), "",Games!X70-Games!W70)</f>
        <v/>
      </c>
      <c r="N88" s="20" t="str">
        <f>IF(ISBLANK(Games!W70), "", IF(AND(Games!Y70 = Games!B70, Games!D70&lt;0, Table3[[#This Row],[Actual Difference ]]&lt;Games!D70), "Y", IF(AND(Games!Y70=Games!C70, Games!D70&gt;0, Table3[[#This Row],[Actual Difference ]]&gt;0), "Y",IF(Games!Y70&lt;&gt;Table3[[#This Row],[Market Predicted Side]], "Y","N"))))</f>
        <v/>
      </c>
      <c r="O88" s="21" t="str">
        <f>IF(ISBLANK(Games!W70),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8" s="21" t="str">
        <f>IF(ISBLANK(Games!W70),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8" s="22" t="str">
        <f>IF(ISBLANK(Games!W70),"",IF('Prediction Log'!$L88='Prediction Log'!$G88, "Y", "N"))</f>
        <v/>
      </c>
      <c r="R88" s="22" t="str">
        <f>Table3[[#This Row],[Home Team Covered Market]]</f>
        <v/>
      </c>
      <c r="S88" s="22" t="str">
        <f>IF(ISBLANK(Games!W70), "",IF(AND('Prediction Log'!$Q88="Y", 'Prediction Log'!$R88="Y"), "Y", "N"))</f>
        <v/>
      </c>
      <c r="T88" s="23" t="str">
        <f>IF(ISBLANK(Games!W70),"",IF(Games!Y70='Prediction Log'!$H88, "Y", "N"))</f>
        <v/>
      </c>
      <c r="U88" s="23" t="str">
        <f>IF(ISBLANK(Games!W70), "", IF(Table3[[#This Row],[Home Team Covered Market]]=Games!P70, "Y", "N"))</f>
        <v/>
      </c>
      <c r="V88" s="24" t="str">
        <f>IF(ISBLANK(Games!W70), "",IF('Prediction Log'!$I88='Prediction Log'!$L88, "Y", "N"))</f>
        <v/>
      </c>
      <c r="W88" s="23" t="str">
        <f>IF(ISBLANK(Games!W70), "",IF('Prediction Log'!$H88&lt;&gt;'Prediction Log'!$L88, "N",IF(AND('Prediction Log'!$E88&gt;0, 'Prediction Log'!$M88&gt;'Prediction Log'!$E88, 'Prediction Log'!$H88='Prediction Log'!$C88), "Y", IF(AND('Prediction Log'!$E88&lt;0, 'Prediction Log'!$M88&lt;'Prediction Log'!$E88,'Prediction Log'!$H88='Prediction Log'!$B88 ), "Y", IF('Prediction Log'!$M88='Prediction Log'!$E88, "PUSH", "N")))))</f>
        <v/>
      </c>
      <c r="X88" s="23" t="str">
        <f>IF(ISBLANK(Games!W70), "",IF(AND('Prediction Log'!$T88="Y", 'Prediction Log'!$U88="Y"), "Y", "N"))</f>
        <v/>
      </c>
      <c r="Y88" s="22" t="str">
        <f>IF(ISBLANK(Games!W70), "",IF('Prediction Log'!$D88&gt;0, 'Prediction Log'!$M88-'Prediction Log'!$D88, IF('Prediction Log'!$D88&lt;0, -'Prediction Log'!$M88+'Prediction Log'!$D88, "NA")))</f>
        <v/>
      </c>
      <c r="Z88" s="22" t="str">
        <f>IF(ISBLANK(Games!W70), "",ABS('Prediction Log'!$Y88))</f>
        <v/>
      </c>
      <c r="AA88" s="23" t="str">
        <f>IF(ISBLANK(Games!W70), "",IF('Prediction Log'!$E88&gt;0, 'Prediction Log'!$M88-'Prediction Log'!$E88, IF('Prediction Log'!$E88&lt;0, -'Prediction Log'!$M88+'Prediction Log'!$E88, "NA")))</f>
        <v/>
      </c>
      <c r="AB88" s="23" t="str">
        <f>IF(ISBLANK(Games!X70), "",ABS('Prediction Log'!$AA88))</f>
        <v/>
      </c>
    </row>
    <row r="89" spans="1:28" x14ac:dyDescent="0.45">
      <c r="A89" s="13">
        <f>IF(ISBLANK(Games!$B88), "",Games!A88)</f>
        <v>0</v>
      </c>
      <c r="B89" s="13" t="str">
        <f>IF(ISBLANK(Games!$B71), "",Games!B71)</f>
        <v>Georgia Tech</v>
      </c>
      <c r="C89" s="13" t="str">
        <f>IF(ISBLANK(Games!$B71), "",Games!C71)</f>
        <v>Georgia State</v>
      </c>
      <c r="D89" s="14" t="str">
        <f>IF(ISBLANK(Games!$D71), "",Games!D71)</f>
        <v/>
      </c>
      <c r="E89" s="14" t="str">
        <f>IF(ISBLANK(Games!$B71), "",Games!J71)</f>
        <v/>
      </c>
      <c r="F89" s="15">
        <f>IFERROR(IF(ISBLANK(Games!B71), "", IF(Games!N71=Games!B71, Games!O71, 1-Games!O71)), "")</f>
        <v>0.79619778874331193</v>
      </c>
      <c r="G89" s="16" t="str">
        <f>IF(ISBLANK(Games!B71), "", IF('Prediction Log'!$D89&lt;0, 'Prediction Log'!$B89, 'Prediction Log'!$C89))</f>
        <v>Georgia State</v>
      </c>
      <c r="H89" s="17" t="str">
        <f>IF(ISBLANK(Games!$B71), "",Games!K71)</f>
        <v>Georgia State</v>
      </c>
      <c r="I89" s="17" t="str">
        <f>IF('Prediction Log'!$F89&gt;0.5, 'Prediction Log'!$B89, IF('Prediction Log'!$F89&lt;0.5, 'Prediction Log'!$C89, "PICK"))</f>
        <v>Georgia Tech</v>
      </c>
      <c r="J89" s="18">
        <f>IF(ISBLANK(Games!B71), "",IF('Prediction Log'!$I89='Prediction Log'!$B89, 'Prediction Log'!$F89, 1-'Prediction Log'!$F89))</f>
        <v>0.79619778874331193</v>
      </c>
      <c r="K89" s="19" t="str">
        <f>IF(ISBLANK(Games!$B71), "",Games!Q71)</f>
        <v/>
      </c>
      <c r="L89" s="26" t="str">
        <f>IF(ISBLANK(Games!W71), "",Games!Y71)</f>
        <v/>
      </c>
      <c r="M89" s="9" t="str">
        <f>IF(ISBLANK(Games!W71), "",Games!X71-Games!W71)</f>
        <v/>
      </c>
      <c r="N89" s="20" t="str">
        <f>IF(ISBLANK(Games!W71), "", IF(AND(Games!Y71 = Games!B71, Games!D71&lt;0, Table3[[#This Row],[Actual Difference ]]&lt;Games!D71), "Y", IF(AND(Games!Y71=Games!C71, Games!D71&gt;0, Table3[[#This Row],[Actual Difference ]]&gt;0), "Y",IF(Games!Y71&lt;&gt;Table3[[#This Row],[Market Predicted Side]], "Y","N"))))</f>
        <v/>
      </c>
      <c r="O89" s="21" t="str">
        <f>IF(ISBLANK(Games!W71),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89" s="21" t="str">
        <f>IF(ISBLANK(Games!W71),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89" s="22" t="str">
        <f>IF(ISBLANK(Games!W71),"",IF('Prediction Log'!$L89='Prediction Log'!$G89, "Y", "N"))</f>
        <v/>
      </c>
      <c r="R89" s="22" t="str">
        <f>Table3[[#This Row],[Home Team Covered Market]]</f>
        <v/>
      </c>
      <c r="S89" s="22" t="str">
        <f>IF(ISBLANK(Games!W71), "",IF(AND('Prediction Log'!$Q89="Y", 'Prediction Log'!$R89="Y"), "Y", "N"))</f>
        <v/>
      </c>
      <c r="T89" s="23" t="str">
        <f>IF(ISBLANK(Games!W71),"",IF(Games!Y71='Prediction Log'!$H89, "Y", "N"))</f>
        <v/>
      </c>
      <c r="U89" s="23" t="str">
        <f>IF(ISBLANK(Games!W71), "", IF(Table3[[#This Row],[Home Team Covered Market]]=Games!P71, "Y", "N"))</f>
        <v/>
      </c>
      <c r="V89" s="24" t="str">
        <f>IF(ISBLANK(Games!W71), "",IF('Prediction Log'!$I89='Prediction Log'!$L89, "Y", "N"))</f>
        <v/>
      </c>
      <c r="W89" s="23" t="str">
        <f>IF(ISBLANK(Games!W71), "",IF('Prediction Log'!$H89&lt;&gt;'Prediction Log'!$L89, "N",IF(AND('Prediction Log'!$E89&gt;0, 'Prediction Log'!$M89&gt;'Prediction Log'!$E89, 'Prediction Log'!$H89='Prediction Log'!$C89), "Y", IF(AND('Prediction Log'!$E89&lt;0, 'Prediction Log'!$M89&lt;'Prediction Log'!$E89,'Prediction Log'!$H89='Prediction Log'!$B89 ), "Y", IF('Prediction Log'!$M89='Prediction Log'!$E89, "PUSH", "N")))))</f>
        <v/>
      </c>
      <c r="X89" s="23" t="str">
        <f>IF(ISBLANK(Games!W71), "",IF(AND('Prediction Log'!$T89="Y", 'Prediction Log'!$U89="Y"), "Y", "N"))</f>
        <v/>
      </c>
      <c r="Y89" s="22" t="str">
        <f>IF(ISBLANK(Games!W71), "",IF('Prediction Log'!$D89&gt;0, 'Prediction Log'!$M89-'Prediction Log'!$D89, IF('Prediction Log'!$D89&lt;0, -'Prediction Log'!$M89+'Prediction Log'!$D89, "NA")))</f>
        <v/>
      </c>
      <c r="Z89" s="22" t="str">
        <f>IF(ISBLANK(Games!W71), "",ABS('Prediction Log'!$Y89))</f>
        <v/>
      </c>
      <c r="AA89" s="23" t="str">
        <f>IF(ISBLANK(Games!W71), "",IF('Prediction Log'!$E89&gt;0, 'Prediction Log'!$M89-'Prediction Log'!$E89, IF('Prediction Log'!$E89&lt;0, -'Prediction Log'!$M89+'Prediction Log'!$E89, "NA")))</f>
        <v/>
      </c>
      <c r="AB89" s="23" t="str">
        <f>IF(ISBLANK(Games!X71), "",ABS('Prediction Log'!$AA89))</f>
        <v/>
      </c>
    </row>
    <row r="90" spans="1:28" x14ac:dyDescent="0.45">
      <c r="A90" s="13">
        <f>IF(ISBLANK(Games!$B89), "",Games!A89)</f>
        <v>0</v>
      </c>
      <c r="B90" s="13" t="str">
        <f>IF(ISBLANK(Games!$B72), "",Games!B72)</f>
        <v>SMU</v>
      </c>
      <c r="C90" s="13" t="str">
        <f>IF(ISBLANK(Games!$B72), "",Games!C72)</f>
        <v>Houston Christian</v>
      </c>
      <c r="D90" s="14" t="str">
        <f>IF(ISBLANK(Games!$D72), "",Games!D72)</f>
        <v/>
      </c>
      <c r="E90" s="14" t="str">
        <f>IF(ISBLANK(Games!$B72), "",Games!J72)</f>
        <v/>
      </c>
      <c r="F90" s="15" t="str">
        <f>IFERROR(IF(ISBLANK(Games!B72), "", IF(Games!N72=Games!B72, Games!O72, 1-Games!O72)), "")</f>
        <v/>
      </c>
      <c r="G90" s="16" t="str">
        <f>IF(ISBLANK(Games!B72), "", IF('Prediction Log'!$D90&lt;0, 'Prediction Log'!$B90, 'Prediction Log'!$C90))</f>
        <v>Houston Christian</v>
      </c>
      <c r="H90" s="17" t="str">
        <f>IF(ISBLANK(Games!$B72), "",Games!K72)</f>
        <v/>
      </c>
      <c r="I90" s="17" t="str">
        <f>IF('Prediction Log'!$F90&gt;0.5, 'Prediction Log'!$B90, IF('Prediction Log'!$F90&lt;0.5, 'Prediction Log'!$C90, "PICK"))</f>
        <v>SMU</v>
      </c>
      <c r="J90" s="18" t="str">
        <f>IF(ISBLANK(Games!B72), "",IF('Prediction Log'!$I90='Prediction Log'!$B90, 'Prediction Log'!$F90, 1-'Prediction Log'!$F90))</f>
        <v/>
      </c>
      <c r="K90" s="19" t="str">
        <f>IF(ISBLANK(Games!$B72), "",Games!Q72)</f>
        <v/>
      </c>
      <c r="L90" s="26" t="str">
        <f>IF(ISBLANK(Games!W72), "",Games!Y72)</f>
        <v/>
      </c>
      <c r="M90" s="9" t="str">
        <f>IF(ISBLANK(Games!W72), "",Games!X72-Games!W72)</f>
        <v/>
      </c>
      <c r="N90" s="20" t="str">
        <f>IF(ISBLANK(Games!W72), "", IF(AND(Games!Y72 = Games!B72, Games!D72&lt;0, Table3[[#This Row],[Actual Difference ]]&lt;Games!D72), "Y", IF(AND(Games!Y72=Games!C72, Games!D72&gt;0, Table3[[#This Row],[Actual Difference ]]&gt;0), "Y",IF(Games!Y72&lt;&gt;Table3[[#This Row],[Market Predicted Side]], "Y","N"))))</f>
        <v/>
      </c>
      <c r="O90" s="21" t="str">
        <f>IF(ISBLANK(Games!W72),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0" s="21" t="str">
        <f>IF(ISBLANK(Games!W72),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0" s="22" t="str">
        <f>IF(ISBLANK(Games!W72),"",IF('Prediction Log'!$L90='Prediction Log'!$G90, "Y", "N"))</f>
        <v/>
      </c>
      <c r="R90" s="22" t="str">
        <f>Table3[[#This Row],[Home Team Covered Market]]</f>
        <v/>
      </c>
      <c r="S90" s="22" t="str">
        <f>IF(ISBLANK(Games!W72), "",IF(AND('Prediction Log'!$Q90="Y", 'Prediction Log'!$R90="Y"), "Y", "N"))</f>
        <v/>
      </c>
      <c r="T90" s="23" t="str">
        <f>IF(ISBLANK(Games!W72),"",IF(Games!Y72='Prediction Log'!$H90, "Y", "N"))</f>
        <v/>
      </c>
      <c r="U90" s="23" t="str">
        <f>IF(ISBLANK(Games!W72), "", IF(Table3[[#This Row],[Home Team Covered Market]]=Games!P72, "Y", "N"))</f>
        <v/>
      </c>
      <c r="V90" s="24" t="str">
        <f>IF(ISBLANK(Games!W72), "",IF('Prediction Log'!$I90='Prediction Log'!$L90, "Y", "N"))</f>
        <v/>
      </c>
      <c r="W90" s="23" t="str">
        <f>IF(ISBLANK(Games!W72), "",IF('Prediction Log'!$H90&lt;&gt;'Prediction Log'!$L90, "N",IF(AND('Prediction Log'!$E90&gt;0, 'Prediction Log'!$M90&gt;'Prediction Log'!$E90, 'Prediction Log'!$H90='Prediction Log'!$C90), "Y", IF(AND('Prediction Log'!$E90&lt;0, 'Prediction Log'!$M90&lt;'Prediction Log'!$E90,'Prediction Log'!$H90='Prediction Log'!$B90 ), "Y", IF('Prediction Log'!$M90='Prediction Log'!$E90, "PUSH", "N")))))</f>
        <v/>
      </c>
      <c r="X90" s="23" t="str">
        <f>IF(ISBLANK(Games!W72), "",IF(AND('Prediction Log'!$T90="Y", 'Prediction Log'!$U90="Y"), "Y", "N"))</f>
        <v/>
      </c>
      <c r="Y90" s="22" t="str">
        <f>IF(ISBLANK(Games!W72), "",IF('Prediction Log'!$D90&gt;0, 'Prediction Log'!$M90-'Prediction Log'!$D90, IF('Prediction Log'!$D90&lt;0, -'Prediction Log'!$M90+'Prediction Log'!$D90, "NA")))</f>
        <v/>
      </c>
      <c r="Z90" s="22" t="str">
        <f>IF(ISBLANK(Games!W72), "",ABS('Prediction Log'!$Y90))</f>
        <v/>
      </c>
      <c r="AA90" s="23" t="str">
        <f>IF(ISBLANK(Games!W72), "",IF('Prediction Log'!$E90&gt;0, 'Prediction Log'!$M90-'Prediction Log'!$E90, IF('Prediction Log'!$E90&lt;0, -'Prediction Log'!$M90+'Prediction Log'!$E90, "NA")))</f>
        <v/>
      </c>
      <c r="AB90" s="23" t="str">
        <f>IF(ISBLANK(Games!X72), "",ABS('Prediction Log'!$AA90))</f>
        <v/>
      </c>
    </row>
    <row r="91" spans="1:28" x14ac:dyDescent="0.45">
      <c r="A91" s="13">
        <f>IF(ISBLANK(Games!$B90), "",Games!A90)</f>
        <v>0</v>
      </c>
      <c r="B91" s="13" t="str">
        <f>IF(ISBLANK(Games!$B73), "",Games!B73)</f>
        <v>Louisiana</v>
      </c>
      <c r="C91" s="13" t="str">
        <f>IF(ISBLANK(Games!$B73), "",Games!C73)</f>
        <v>Grambling</v>
      </c>
      <c r="D91" s="14" t="str">
        <f>IF(ISBLANK(Games!$D73), "",Games!D73)</f>
        <v/>
      </c>
      <c r="E91" s="14" t="str">
        <f>IF(ISBLANK(Games!$B73), "",Games!J73)</f>
        <v/>
      </c>
      <c r="F91" s="15" t="str">
        <f>IFERROR(IF(ISBLANK(Games!B73), "", IF(Games!N73=Games!B73, Games!O73, 1-Games!O73)), "")</f>
        <v/>
      </c>
      <c r="G91" s="16" t="str">
        <f>IF(ISBLANK(Games!B73), "", IF('Prediction Log'!$D91&lt;0, 'Prediction Log'!$B91, 'Prediction Log'!$C91))</f>
        <v>Grambling</v>
      </c>
      <c r="H91" s="17" t="str">
        <f>IF(ISBLANK(Games!$B73), "",Games!K73)</f>
        <v/>
      </c>
      <c r="I91" s="17" t="str">
        <f>IF('Prediction Log'!$F91&gt;0.5, 'Prediction Log'!$B91, IF('Prediction Log'!$F91&lt;0.5, 'Prediction Log'!$C91, "PICK"))</f>
        <v>Louisiana</v>
      </c>
      <c r="J91" s="18" t="str">
        <f>IF(ISBLANK(Games!B73), "",IF('Prediction Log'!$I91='Prediction Log'!$B91, 'Prediction Log'!$F91, 1-'Prediction Log'!$F91))</f>
        <v/>
      </c>
      <c r="K91" s="19" t="str">
        <f>IF(ISBLANK(Games!$B73), "",Games!Q73)</f>
        <v/>
      </c>
      <c r="L91" s="26" t="str">
        <f>IF(ISBLANK(Games!W73), "",Games!Y73)</f>
        <v/>
      </c>
      <c r="M91" s="9" t="str">
        <f>IF(ISBLANK(Games!W73), "",Games!X73-Games!W73)</f>
        <v/>
      </c>
      <c r="N91" s="20" t="str">
        <f>IF(ISBLANK(Games!W73), "", IF(AND(Games!Y73 = Games!B73, Games!D73&lt;0, Table3[[#This Row],[Actual Difference ]]&lt;Games!D73), "Y", IF(AND(Games!Y73=Games!C73, Games!D73&gt;0, Table3[[#This Row],[Actual Difference ]]&gt;0), "Y",IF(Games!Y73&lt;&gt;Table3[[#This Row],[Market Predicted Side]], "Y","N"))))</f>
        <v/>
      </c>
      <c r="O91" s="21" t="str">
        <f>IF(ISBLANK(Games!W73),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1" s="21" t="str">
        <f>IF(ISBLANK(Games!W73),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1" s="22" t="str">
        <f>IF(ISBLANK(Games!W73),"",IF('Prediction Log'!$L91='Prediction Log'!$G91, "Y", "N"))</f>
        <v/>
      </c>
      <c r="R91" s="22" t="str">
        <f>Table3[[#This Row],[Home Team Covered Market]]</f>
        <v/>
      </c>
      <c r="S91" s="22" t="str">
        <f>IF(ISBLANK(Games!W73), "",IF(AND('Prediction Log'!$Q91="Y", 'Prediction Log'!$R91="Y"), "Y", "N"))</f>
        <v/>
      </c>
      <c r="T91" s="23" t="str">
        <f>IF(ISBLANK(Games!W73),"",IF(Games!Y73='Prediction Log'!$H91, "Y", "N"))</f>
        <v/>
      </c>
      <c r="U91" s="23" t="str">
        <f>IF(ISBLANK(Games!W73), "", IF(Table3[[#This Row],[Home Team Covered Market]]=Games!P73, "Y", "N"))</f>
        <v/>
      </c>
      <c r="V91" s="24" t="str">
        <f>IF(ISBLANK(Games!W73), "",IF('Prediction Log'!$I91='Prediction Log'!$L91, "Y", "N"))</f>
        <v/>
      </c>
      <c r="W91" s="23" t="str">
        <f>IF(ISBLANK(Games!W73), "",IF('Prediction Log'!$H91&lt;&gt;'Prediction Log'!$L91, "N",IF(AND('Prediction Log'!$E91&gt;0, 'Prediction Log'!$M91&gt;'Prediction Log'!$E91, 'Prediction Log'!$H91='Prediction Log'!$C91), "Y", IF(AND('Prediction Log'!$E91&lt;0, 'Prediction Log'!$M91&lt;'Prediction Log'!$E91,'Prediction Log'!$H91='Prediction Log'!$B91 ), "Y", IF('Prediction Log'!$M91='Prediction Log'!$E91, "PUSH", "N")))))</f>
        <v/>
      </c>
      <c r="X91" s="23" t="str">
        <f>IF(ISBLANK(Games!W73), "",IF(AND('Prediction Log'!$T91="Y", 'Prediction Log'!$U91="Y"), "Y", "N"))</f>
        <v/>
      </c>
      <c r="Y91" s="22" t="str">
        <f>IF(ISBLANK(Games!W73), "",IF('Prediction Log'!$D91&gt;0, 'Prediction Log'!$M91-'Prediction Log'!$D91, IF('Prediction Log'!$D91&lt;0, -'Prediction Log'!$M91+'Prediction Log'!$D91, "NA")))</f>
        <v/>
      </c>
      <c r="Z91" s="22" t="str">
        <f>IF(ISBLANK(Games!W73), "",ABS('Prediction Log'!$Y91))</f>
        <v/>
      </c>
      <c r="AA91" s="23" t="str">
        <f>IF(ISBLANK(Games!W73), "",IF('Prediction Log'!$E91&gt;0, 'Prediction Log'!$M91-'Prediction Log'!$E91, IF('Prediction Log'!$E91&lt;0, -'Prediction Log'!$M91+'Prediction Log'!$E91, "NA")))</f>
        <v/>
      </c>
      <c r="AB91" s="23" t="str">
        <f>IF(ISBLANK(Games!X73), "",ABS('Prediction Log'!$AA91))</f>
        <v/>
      </c>
    </row>
    <row r="92" spans="1:28" x14ac:dyDescent="0.45">
      <c r="A92" s="13">
        <f>IF(ISBLANK(Games!$B91), "",Games!A91)</f>
        <v>0</v>
      </c>
      <c r="B92" s="13" t="str">
        <f>IF(ISBLANK(Games!$B74), "",Games!B74)</f>
        <v>Louisiana Tech</v>
      </c>
      <c r="C92" s="13" t="str">
        <f>IF(ISBLANK(Games!$B74), "",Games!C74)</f>
        <v>Nicholls</v>
      </c>
      <c r="D92" s="14" t="str">
        <f>IF(ISBLANK(Games!$D74), "",Games!D74)</f>
        <v/>
      </c>
      <c r="E92" s="14" t="str">
        <f>IF(ISBLANK(Games!$B74), "",Games!J74)</f>
        <v/>
      </c>
      <c r="F92" s="15" t="str">
        <f>IFERROR(IF(ISBLANK(Games!B74), "", IF(Games!N74=Games!B74, Games!O74, 1-Games!O74)), "")</f>
        <v/>
      </c>
      <c r="G92" s="16" t="str">
        <f>IF(ISBLANK(Games!B74), "", IF('Prediction Log'!$D92&lt;0, 'Prediction Log'!$B92, 'Prediction Log'!$C92))</f>
        <v>Nicholls</v>
      </c>
      <c r="H92" s="17" t="str">
        <f>IF(ISBLANK(Games!$B74), "",Games!K74)</f>
        <v/>
      </c>
      <c r="I92" s="17" t="str">
        <f>IF('Prediction Log'!$F92&gt;0.5, 'Prediction Log'!$B92, IF('Prediction Log'!$F92&lt;0.5, 'Prediction Log'!$C92, "PICK"))</f>
        <v>Louisiana Tech</v>
      </c>
      <c r="J92" s="18" t="str">
        <f>IF(ISBLANK(Games!B74), "",IF('Prediction Log'!$I92='Prediction Log'!$B92, 'Prediction Log'!$F92, 1-'Prediction Log'!$F92))</f>
        <v/>
      </c>
      <c r="K92" s="19" t="str">
        <f>IF(ISBLANK(Games!$B74), "",Games!Q74)</f>
        <v/>
      </c>
      <c r="L92" s="26" t="str">
        <f>IF(ISBLANK(Games!W74), "",Games!Y74)</f>
        <v/>
      </c>
      <c r="M92" s="9" t="str">
        <f>IF(ISBLANK(Games!W74), "",Games!X74-Games!W74)</f>
        <v/>
      </c>
      <c r="N92" s="20" t="str">
        <f>IF(ISBLANK(Games!W74), "", IF(AND(Games!Y74 = Games!B74, Games!D74&lt;0, Table3[[#This Row],[Actual Difference ]]&lt;Games!D74), "Y", IF(AND(Games!Y74=Games!C74, Games!D74&gt;0, Table3[[#This Row],[Actual Difference ]]&gt;0), "Y",IF(Games!Y74&lt;&gt;Table3[[#This Row],[Market Predicted Side]], "Y","N"))))</f>
        <v/>
      </c>
      <c r="O92" s="21" t="str">
        <f>IF(ISBLANK(Games!W74),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2" s="21" t="str">
        <f>IF(ISBLANK(Games!W74),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2" s="22" t="str">
        <f>IF(ISBLANK(Games!W74),"",IF('Prediction Log'!$L92='Prediction Log'!$G92, "Y", "N"))</f>
        <v/>
      </c>
      <c r="R92" s="22" t="str">
        <f>Table3[[#This Row],[Home Team Covered Market]]</f>
        <v/>
      </c>
      <c r="S92" s="22" t="str">
        <f>IF(ISBLANK(Games!W74), "",IF(AND('Prediction Log'!$Q92="Y", 'Prediction Log'!$R92="Y"), "Y", "N"))</f>
        <v/>
      </c>
      <c r="T92" s="23" t="str">
        <f>IF(ISBLANK(Games!W74),"",IF(Games!Y74='Prediction Log'!$H92, "Y", "N"))</f>
        <v/>
      </c>
      <c r="U92" s="23" t="str">
        <f>IF(ISBLANK(Games!W74), "", IF(Table3[[#This Row],[Home Team Covered Market]]=Games!P74, "Y", "N"))</f>
        <v/>
      </c>
      <c r="V92" s="24" t="str">
        <f>IF(ISBLANK(Games!W74), "",IF('Prediction Log'!$I92='Prediction Log'!$L92, "Y", "N"))</f>
        <v/>
      </c>
      <c r="W92" s="23" t="str">
        <f>IF(ISBLANK(Games!W74), "",IF('Prediction Log'!$H92&lt;&gt;'Prediction Log'!$L92, "N",IF(AND('Prediction Log'!$E92&gt;0, 'Prediction Log'!$M92&gt;'Prediction Log'!$E92, 'Prediction Log'!$H92='Prediction Log'!$C92), "Y", IF(AND('Prediction Log'!$E92&lt;0, 'Prediction Log'!$M92&lt;'Prediction Log'!$E92,'Prediction Log'!$H92='Prediction Log'!$B92 ), "Y", IF('Prediction Log'!$M92='Prediction Log'!$E92, "PUSH", "N")))))</f>
        <v/>
      </c>
      <c r="X92" s="23" t="str">
        <f>IF(ISBLANK(Games!W74), "",IF(AND('Prediction Log'!$T92="Y", 'Prediction Log'!$U92="Y"), "Y", "N"))</f>
        <v/>
      </c>
      <c r="Y92" s="22" t="str">
        <f>IF(ISBLANK(Games!W74), "",IF('Prediction Log'!$D92&gt;0, 'Prediction Log'!$M92-'Prediction Log'!$D92, IF('Prediction Log'!$D92&lt;0, -'Prediction Log'!$M92+'Prediction Log'!$D92, "NA")))</f>
        <v/>
      </c>
      <c r="Z92" s="22" t="str">
        <f>IF(ISBLANK(Games!W74), "",ABS('Prediction Log'!$Y92))</f>
        <v/>
      </c>
      <c r="AA92" s="23" t="str">
        <f>IF(ISBLANK(Games!W74), "",IF('Prediction Log'!$E92&gt;0, 'Prediction Log'!$M92-'Prediction Log'!$E92, IF('Prediction Log'!$E92&lt;0, -'Prediction Log'!$M92+'Prediction Log'!$E92, "NA")))</f>
        <v/>
      </c>
      <c r="AB92" s="23" t="str">
        <f>IF(ISBLANK(Games!X74), "",ABS('Prediction Log'!$AA92))</f>
        <v/>
      </c>
    </row>
    <row r="93" spans="1:28" x14ac:dyDescent="0.45">
      <c r="A93" s="13">
        <f>IF(ISBLANK(Games!$B92), "",Games!A92)</f>
        <v>0</v>
      </c>
      <c r="B93" s="13" t="str">
        <f>IF(ISBLANK(Games!$B75), "",Games!B75)</f>
        <v>Texas State</v>
      </c>
      <c r="C93" s="13" t="str">
        <f>IF(ISBLANK(Games!$B75), "",Games!C75)</f>
        <v>Lamar</v>
      </c>
      <c r="D93" s="14" t="str">
        <f>IF(ISBLANK(Games!$D75), "",Games!D75)</f>
        <v/>
      </c>
      <c r="E93" s="14" t="str">
        <f>IF(ISBLANK(Games!$B75), "",Games!J75)</f>
        <v/>
      </c>
      <c r="F93" s="15" t="str">
        <f>IFERROR(IF(ISBLANK(Games!B75), "", IF(Games!N75=Games!B75, Games!O75, 1-Games!O75)), "")</f>
        <v/>
      </c>
      <c r="G93" s="16" t="str">
        <f>IF(ISBLANK(Games!B75), "", IF('Prediction Log'!$D93&lt;0, 'Prediction Log'!$B93, 'Prediction Log'!$C93))</f>
        <v>Lamar</v>
      </c>
      <c r="H93" s="17" t="str">
        <f>IF(ISBLANK(Games!$B75), "",Games!K75)</f>
        <v/>
      </c>
      <c r="I93" s="17" t="str">
        <f>IF('Prediction Log'!$F93&gt;0.5, 'Prediction Log'!$B93, IF('Prediction Log'!$F93&lt;0.5, 'Prediction Log'!$C93, "PICK"))</f>
        <v>Texas State</v>
      </c>
      <c r="J93" s="18" t="str">
        <f>IF(ISBLANK(Games!B75), "",IF('Prediction Log'!$I93='Prediction Log'!$B93, 'Prediction Log'!$F93, 1-'Prediction Log'!$F93))</f>
        <v/>
      </c>
      <c r="K93" s="19" t="str">
        <f>IF(ISBLANK(Games!$B75), "",Games!Q75)</f>
        <v/>
      </c>
      <c r="L93" s="26" t="str">
        <f>IF(ISBLANK(Games!W75), "",Games!Y75)</f>
        <v/>
      </c>
      <c r="M93" s="9" t="str">
        <f>IF(ISBLANK(Games!W75), "",Games!X75-Games!W75)</f>
        <v/>
      </c>
      <c r="N93" s="20" t="str">
        <f>IF(ISBLANK(Games!W75), "", IF(AND(Games!Y75 = Games!B75, Games!D75&lt;0, Table3[[#This Row],[Actual Difference ]]&lt;Games!D75), "Y", IF(AND(Games!Y75=Games!C75, Games!D75&gt;0, Table3[[#This Row],[Actual Difference ]]&gt;0), "Y",IF(Games!Y75&lt;&gt;Table3[[#This Row],[Market Predicted Side]], "Y","N"))))</f>
        <v/>
      </c>
      <c r="O93" s="21" t="str">
        <f>IF(ISBLANK(Games!W75),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3" s="21" t="str">
        <f>IF(ISBLANK(Games!W75),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3" s="22" t="str">
        <f>IF(ISBLANK(Games!W75),"",IF('Prediction Log'!$L93='Prediction Log'!$G93, "Y", "N"))</f>
        <v/>
      </c>
      <c r="R93" s="22" t="str">
        <f>Table3[[#This Row],[Home Team Covered Market]]</f>
        <v/>
      </c>
      <c r="S93" s="22" t="str">
        <f>IF(ISBLANK(Games!W75), "",IF(AND('Prediction Log'!$Q93="Y", 'Prediction Log'!$R93="Y"), "Y", "N"))</f>
        <v/>
      </c>
      <c r="T93" s="23" t="str">
        <f>IF(ISBLANK(Games!W75),"",IF(Games!Y75='Prediction Log'!$H93, "Y", "N"))</f>
        <v/>
      </c>
      <c r="U93" s="23" t="str">
        <f>IF(ISBLANK(Games!W75), "", IF(Table3[[#This Row],[Home Team Covered Market]]=Games!P75, "Y", "N"))</f>
        <v/>
      </c>
      <c r="V93" s="24" t="str">
        <f>IF(ISBLANK(Games!W75), "",IF('Prediction Log'!$I93='Prediction Log'!$L93, "Y", "N"))</f>
        <v/>
      </c>
      <c r="W93" s="23" t="str">
        <f>IF(ISBLANK(Games!W75), "",IF('Prediction Log'!$H93&lt;&gt;'Prediction Log'!$L93, "N",IF(AND('Prediction Log'!$E93&gt;0, 'Prediction Log'!$M93&gt;'Prediction Log'!$E93, 'Prediction Log'!$H93='Prediction Log'!$C93), "Y", IF(AND('Prediction Log'!$E93&lt;0, 'Prediction Log'!$M93&lt;'Prediction Log'!$E93,'Prediction Log'!$H93='Prediction Log'!$B93 ), "Y", IF('Prediction Log'!$M93='Prediction Log'!$E93, "PUSH", "N")))))</f>
        <v/>
      </c>
      <c r="X93" s="23" t="str">
        <f>IF(ISBLANK(Games!W75), "",IF(AND('Prediction Log'!$T93="Y", 'Prediction Log'!$U93="Y"), "Y", "N"))</f>
        <v/>
      </c>
      <c r="Y93" s="22" t="str">
        <f>IF(ISBLANK(Games!W75), "",IF('Prediction Log'!$D93&gt;0, 'Prediction Log'!$M93-'Prediction Log'!$D93, IF('Prediction Log'!$D93&lt;0, -'Prediction Log'!$M93+'Prediction Log'!$D93, "NA")))</f>
        <v/>
      </c>
      <c r="Z93" s="22" t="str">
        <f>IF(ISBLANK(Games!W75), "",ABS('Prediction Log'!$Y93))</f>
        <v/>
      </c>
      <c r="AA93" s="23" t="str">
        <f>IF(ISBLANK(Games!W75), "",IF('Prediction Log'!$E93&gt;0, 'Prediction Log'!$M93-'Prediction Log'!$E93, IF('Prediction Log'!$E93&lt;0, -'Prediction Log'!$M93+'Prediction Log'!$E93, "NA")))</f>
        <v/>
      </c>
      <c r="AB93" s="23" t="str">
        <f>IF(ISBLANK(Games!X75), "",ABS('Prediction Log'!$AA93))</f>
        <v/>
      </c>
    </row>
    <row r="94" spans="1:28" x14ac:dyDescent="0.45">
      <c r="A94" s="13">
        <f>IF(ISBLANK(Games!$B93), "",Games!A93)</f>
        <v>0</v>
      </c>
      <c r="B94" s="13" t="str">
        <f>IF(ISBLANK(Games!$B76), "",Games!B76)</f>
        <v>BYU</v>
      </c>
      <c r="C94" s="13" t="str">
        <f>IF(ISBLANK(Games!$B76), "",Games!C76)</f>
        <v>Southern Illinois</v>
      </c>
      <c r="D94" s="14" t="str">
        <f>IF(ISBLANK(Games!$D76), "",Games!D76)</f>
        <v/>
      </c>
      <c r="E94" s="14" t="str">
        <f>IF(ISBLANK(Games!$B76), "",Games!J76)</f>
        <v/>
      </c>
      <c r="F94" s="15" t="str">
        <f>IFERROR(IF(ISBLANK(Games!B76), "", IF(Games!N76=Games!B76, Games!O76, 1-Games!O76)), "")</f>
        <v/>
      </c>
      <c r="G94" s="16" t="str">
        <f>IF(ISBLANK(Games!B76), "", IF('Prediction Log'!$D94&lt;0, 'Prediction Log'!$B94, 'Prediction Log'!$C94))</f>
        <v>Southern Illinois</v>
      </c>
      <c r="H94" s="17" t="str">
        <f>IF(ISBLANK(Games!$B76), "",Games!K76)</f>
        <v/>
      </c>
      <c r="I94" s="17" t="str">
        <f>IF('Prediction Log'!$F94&gt;0.5, 'Prediction Log'!$B94, IF('Prediction Log'!$F94&lt;0.5, 'Prediction Log'!$C94, "PICK"))</f>
        <v>BYU</v>
      </c>
      <c r="J94" s="18" t="str">
        <f>IF(ISBLANK(Games!B76), "",IF('Prediction Log'!$I94='Prediction Log'!$B94, 'Prediction Log'!$F94, 1-'Prediction Log'!$F94))</f>
        <v/>
      </c>
      <c r="K94" s="19" t="str">
        <f>IF(ISBLANK(Games!$B76), "",Games!Q76)</f>
        <v/>
      </c>
      <c r="L94" s="26" t="str">
        <f>IF(ISBLANK(Games!W76), "",Games!Y76)</f>
        <v/>
      </c>
      <c r="M94" s="9" t="str">
        <f>IF(ISBLANK(Games!W76), "",Games!X76-Games!W76)</f>
        <v/>
      </c>
      <c r="N94" s="20" t="str">
        <f>IF(ISBLANK(Games!W76), "", IF(AND(Games!Y76 = Games!B76, Games!D76&lt;0, Table3[[#This Row],[Actual Difference ]]&lt;Games!D76), "Y", IF(AND(Games!Y76=Games!C76, Games!D76&gt;0, Table3[[#This Row],[Actual Difference ]]&gt;0), "Y",IF(Games!Y76&lt;&gt;Table3[[#This Row],[Market Predicted Side]], "Y","N"))))</f>
        <v/>
      </c>
      <c r="O94" s="21" t="str">
        <f>IF(ISBLANK(Games!W76),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4" s="21" t="str">
        <f>IF(ISBLANK(Games!W76),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4" s="22" t="str">
        <f>IF(ISBLANK(Games!W76),"",IF('Prediction Log'!$L94='Prediction Log'!$G94, "Y", "N"))</f>
        <v/>
      </c>
      <c r="R94" s="22" t="str">
        <f>Table3[[#This Row],[Home Team Covered Market]]</f>
        <v/>
      </c>
      <c r="S94" s="22" t="str">
        <f>IF(ISBLANK(Games!W76), "",IF(AND('Prediction Log'!$Q94="Y", 'Prediction Log'!$R94="Y"), "Y", "N"))</f>
        <v/>
      </c>
      <c r="T94" s="23" t="str">
        <f>IF(ISBLANK(Games!W76),"",IF(Games!Y76='Prediction Log'!$H94, "Y", "N"))</f>
        <v/>
      </c>
      <c r="U94" s="23" t="str">
        <f>IF(ISBLANK(Games!W76), "", IF(Table3[[#This Row],[Home Team Covered Market]]=Games!P76, "Y", "N"))</f>
        <v/>
      </c>
      <c r="V94" s="24" t="str">
        <f>IF(ISBLANK(Games!W76), "",IF('Prediction Log'!$I94='Prediction Log'!$L94, "Y", "N"))</f>
        <v/>
      </c>
      <c r="W94" s="23" t="str">
        <f>IF(ISBLANK(Games!W76), "",IF('Prediction Log'!$H94&lt;&gt;'Prediction Log'!$L94, "N",IF(AND('Prediction Log'!$E94&gt;0, 'Prediction Log'!$M94&gt;'Prediction Log'!$E94, 'Prediction Log'!$H94='Prediction Log'!$C94), "Y", IF(AND('Prediction Log'!$E94&lt;0, 'Prediction Log'!$M94&lt;'Prediction Log'!$E94,'Prediction Log'!$H94='Prediction Log'!$B94 ), "Y", IF('Prediction Log'!$M94='Prediction Log'!$E94, "PUSH", "N")))))</f>
        <v/>
      </c>
      <c r="X94" s="23" t="str">
        <f>IF(ISBLANK(Games!W76), "",IF(AND('Prediction Log'!$T94="Y", 'Prediction Log'!$U94="Y"), "Y", "N"))</f>
        <v/>
      </c>
      <c r="Y94" s="22" t="str">
        <f>IF(ISBLANK(Games!W76), "",IF('Prediction Log'!$D94&gt;0, 'Prediction Log'!$M94-'Prediction Log'!$D94, IF('Prediction Log'!$D94&lt;0, -'Prediction Log'!$M94+'Prediction Log'!$D94, "NA")))</f>
        <v/>
      </c>
      <c r="Z94" s="22" t="str">
        <f>IF(ISBLANK(Games!W76), "",ABS('Prediction Log'!$Y94))</f>
        <v/>
      </c>
      <c r="AA94" s="23" t="str">
        <f>IF(ISBLANK(Games!W76), "",IF('Prediction Log'!$E94&gt;0, 'Prediction Log'!$M94-'Prediction Log'!$E94, IF('Prediction Log'!$E94&lt;0, -'Prediction Log'!$M94+'Prediction Log'!$E94, "NA")))</f>
        <v/>
      </c>
      <c r="AB94" s="23" t="str">
        <f>IF(ISBLANK(Games!X76), "",ABS('Prediction Log'!$AA94))</f>
        <v/>
      </c>
    </row>
    <row r="95" spans="1:28" x14ac:dyDescent="0.45">
      <c r="A95" s="13">
        <f>IF(ISBLANK(Games!$B94), "",Games!A94)</f>
        <v>0</v>
      </c>
      <c r="B95" s="13" t="str">
        <f>IF(ISBLANK(Games!$B77), "",Games!B77)</f>
        <v>Charlotte</v>
      </c>
      <c r="C95" s="13" t="str">
        <f>IF(ISBLANK(Games!$B77), "",Games!C77)</f>
        <v>James Madison</v>
      </c>
      <c r="D95" s="14" t="str">
        <f>IF(ISBLANK(Games!$D77), "",Games!D77)</f>
        <v/>
      </c>
      <c r="E95" s="14" t="str">
        <f>IF(ISBLANK(Games!$B77), "",Games!J77)</f>
        <v/>
      </c>
      <c r="F95" s="15">
        <f>IFERROR(IF(ISBLANK(Games!B77), "", IF(Games!N77=Games!B77, Games!O77, 1-Games!O77)), "")</f>
        <v>0.1334913135447986</v>
      </c>
      <c r="G95" s="16" t="str">
        <f>IF(ISBLANK(Games!B77), "", IF('Prediction Log'!$D95&lt;0, 'Prediction Log'!$B95, 'Prediction Log'!$C95))</f>
        <v>James Madison</v>
      </c>
      <c r="H95" s="17" t="str">
        <f>IF(ISBLANK(Games!$B77), "",Games!K77)</f>
        <v>James Madison</v>
      </c>
      <c r="I95" s="17" t="str">
        <f>IF('Prediction Log'!$F95&gt;0.5, 'Prediction Log'!$B95, IF('Prediction Log'!$F95&lt;0.5, 'Prediction Log'!$C95, "PICK"))</f>
        <v>James Madison</v>
      </c>
      <c r="J95" s="18">
        <f>IF(ISBLANK(Games!B77), "",IF('Prediction Log'!$I95='Prediction Log'!$B95, 'Prediction Log'!$F95, 1-'Prediction Log'!$F95))</f>
        <v>0.8665086864552014</v>
      </c>
      <c r="K95" s="19" t="str">
        <f>IF(ISBLANK(Games!$B77), "",Games!Q77)</f>
        <v/>
      </c>
      <c r="L95" s="26" t="str">
        <f>IF(ISBLANK(Games!W77), "",Games!Y77)</f>
        <v/>
      </c>
      <c r="M95" s="9" t="str">
        <f>IF(ISBLANK(Games!W77), "",Games!X77-Games!W77)</f>
        <v/>
      </c>
      <c r="N95" s="20" t="str">
        <f>IF(ISBLANK(Games!W77), "", IF(AND(Games!Y77 = Games!B77, Games!D77&lt;0, Table3[[#This Row],[Actual Difference ]]&lt;Games!D77), "Y", IF(AND(Games!Y77=Games!C77, Games!D77&gt;0, Table3[[#This Row],[Actual Difference ]]&gt;0), "Y",IF(Games!Y77&lt;&gt;Table3[[#This Row],[Market Predicted Side]], "Y","N"))))</f>
        <v/>
      </c>
      <c r="O95" s="21" t="str">
        <f>IF(ISBLANK(Games!W77),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5" s="21" t="str">
        <f>IF(ISBLANK(Games!W77),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5" s="22" t="str">
        <f>IF(ISBLANK(Games!W77),"",IF('Prediction Log'!$L95='Prediction Log'!$G95, "Y", "N"))</f>
        <v/>
      </c>
      <c r="R95" s="22" t="str">
        <f>Table3[[#This Row],[Home Team Covered Market]]</f>
        <v/>
      </c>
      <c r="S95" s="22" t="str">
        <f>IF(ISBLANK(Games!W77), "",IF(AND('Prediction Log'!$Q95="Y", 'Prediction Log'!$R95="Y"), "Y", "N"))</f>
        <v/>
      </c>
      <c r="T95" s="23" t="str">
        <f>IF(ISBLANK(Games!W77),"",IF(Games!Y77='Prediction Log'!$H95, "Y", "N"))</f>
        <v/>
      </c>
      <c r="U95" s="23" t="str">
        <f>IF(ISBLANK(Games!W77), "", IF(Table3[[#This Row],[Home Team Covered Market]]=Games!P77, "Y", "N"))</f>
        <v/>
      </c>
      <c r="V95" s="24" t="str">
        <f>IF(ISBLANK(Games!W77), "",IF('Prediction Log'!$I95='Prediction Log'!$L95, "Y", "N"))</f>
        <v/>
      </c>
      <c r="W95" s="23" t="str">
        <f>IF(ISBLANK(Games!W77), "",IF('Prediction Log'!$H95&lt;&gt;'Prediction Log'!$L95, "N",IF(AND('Prediction Log'!$E95&gt;0, 'Prediction Log'!$M95&gt;'Prediction Log'!$E95, 'Prediction Log'!$H95='Prediction Log'!$C95), "Y", IF(AND('Prediction Log'!$E95&lt;0, 'Prediction Log'!$M95&lt;'Prediction Log'!$E95,'Prediction Log'!$H95='Prediction Log'!$B95 ), "Y", IF('Prediction Log'!$M95='Prediction Log'!$E95, "PUSH", "N")))))</f>
        <v/>
      </c>
      <c r="X95" s="23" t="str">
        <f>IF(ISBLANK(Games!W77), "",IF(AND('Prediction Log'!$T95="Y", 'Prediction Log'!$U95="Y"), "Y", "N"))</f>
        <v/>
      </c>
      <c r="Y95" s="22" t="str">
        <f>IF(ISBLANK(Games!W77), "",IF('Prediction Log'!$D95&gt;0, 'Prediction Log'!$M95-'Prediction Log'!$D95, IF('Prediction Log'!$D95&lt;0, -'Prediction Log'!$M95+'Prediction Log'!$D95, "NA")))</f>
        <v/>
      </c>
      <c r="Z95" s="22" t="str">
        <f>IF(ISBLANK(Games!W77), "",ABS('Prediction Log'!$Y95))</f>
        <v/>
      </c>
      <c r="AA95" s="23" t="str">
        <f>IF(ISBLANK(Games!W77), "",IF('Prediction Log'!$E95&gt;0, 'Prediction Log'!$M95-'Prediction Log'!$E95, IF('Prediction Log'!$E95&lt;0, -'Prediction Log'!$M95+'Prediction Log'!$E95, "NA")))</f>
        <v/>
      </c>
      <c r="AB95" s="23" t="str">
        <f>IF(ISBLANK(Games!X77), "",ABS('Prediction Log'!$AA95))</f>
        <v/>
      </c>
    </row>
    <row r="96" spans="1:28" x14ac:dyDescent="0.45">
      <c r="A96" s="13">
        <f>IF(ISBLANK(Games!$B95), "",Games!A95)</f>
        <v>0</v>
      </c>
      <c r="B96" s="13" t="str">
        <f>IF(ISBLANK(Games!$B78), "",Games!B78)</f>
        <v>San Diego State</v>
      </c>
      <c r="C96" s="13" t="str">
        <f>IF(ISBLANK(Games!$B78), "",Games!C78)</f>
        <v>Texas A&amp;M-Commerce</v>
      </c>
      <c r="D96" s="14" t="str">
        <f>IF(ISBLANK(Games!$D78), "",Games!D78)</f>
        <v/>
      </c>
      <c r="E96" s="14" t="str">
        <f>IF(ISBLANK(Games!$B78), "",Games!J78)</f>
        <v/>
      </c>
      <c r="F96" s="15" t="str">
        <f>IFERROR(IF(ISBLANK(Games!B78), "", IF(Games!N78=Games!B78, Games!O78, 1-Games!O78)), "")</f>
        <v/>
      </c>
      <c r="G96" s="16" t="str">
        <f>IF(ISBLANK(Games!B78), "", IF('Prediction Log'!$D96&lt;0, 'Prediction Log'!$B96, 'Prediction Log'!$C96))</f>
        <v>Texas A&amp;M-Commerce</v>
      </c>
      <c r="H96" s="17" t="str">
        <f>IF(ISBLANK(Games!$B78), "",Games!K78)</f>
        <v/>
      </c>
      <c r="I96" s="17" t="str">
        <f>IF('Prediction Log'!$F96&gt;0.5, 'Prediction Log'!$B96, IF('Prediction Log'!$F96&lt;0.5, 'Prediction Log'!$C96, "PICK"))</f>
        <v>San Diego State</v>
      </c>
      <c r="J96" s="18" t="str">
        <f>IF(ISBLANK(Games!B78), "",IF('Prediction Log'!$I96='Prediction Log'!$B96, 'Prediction Log'!$F96, 1-'Prediction Log'!$F96))</f>
        <v/>
      </c>
      <c r="K96" s="19" t="str">
        <f>IF(ISBLANK(Games!$B78), "",Games!Q78)</f>
        <v/>
      </c>
      <c r="L96" s="26" t="str">
        <f>IF(ISBLANK(Games!W78), "",Games!Y78)</f>
        <v/>
      </c>
      <c r="M96" s="9" t="str">
        <f>IF(ISBLANK(Games!W78), "",Games!X78-Games!W78)</f>
        <v/>
      </c>
      <c r="N96" s="20" t="str">
        <f>IF(ISBLANK(Games!W78), "", IF(AND(Games!Y78 = Games!B78, Games!D78&lt;0, Table3[[#This Row],[Actual Difference ]]&lt;Games!D78), "Y", IF(AND(Games!Y78=Games!C78, Games!D78&gt;0, Table3[[#This Row],[Actual Difference ]]&gt;0), "Y",IF(Games!Y78&lt;&gt;Table3[[#This Row],[Market Predicted Side]], "Y","N"))))</f>
        <v/>
      </c>
      <c r="O96" s="21" t="str">
        <f>IF(ISBLANK(Games!W78),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6" s="21" t="str">
        <f>IF(ISBLANK(Games!W78),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6" s="22" t="str">
        <f>IF(ISBLANK(Games!W78),"",IF('Prediction Log'!$L96='Prediction Log'!$G96, "Y", "N"))</f>
        <v/>
      </c>
      <c r="R96" s="22" t="str">
        <f>Table3[[#This Row],[Home Team Covered Market]]</f>
        <v/>
      </c>
      <c r="S96" s="22" t="str">
        <f>IF(ISBLANK(Games!W78), "",IF(AND('Prediction Log'!$Q96="Y", 'Prediction Log'!$R96="Y"), "Y", "N"))</f>
        <v/>
      </c>
      <c r="T96" s="23" t="str">
        <f>IF(ISBLANK(Games!W78),"",IF(Games!Y78='Prediction Log'!$H96, "Y", "N"))</f>
        <v/>
      </c>
      <c r="U96" s="23" t="str">
        <f>IF(ISBLANK(Games!W78), "", IF(Table3[[#This Row],[Home Team Covered Market]]=Games!P78, "Y", "N"))</f>
        <v/>
      </c>
      <c r="V96" s="24" t="str">
        <f>IF(ISBLANK(Games!W78), "",IF('Prediction Log'!$I96='Prediction Log'!$L96, "Y", "N"))</f>
        <v/>
      </c>
      <c r="W96" s="23" t="str">
        <f>IF(ISBLANK(Games!W78), "",IF('Prediction Log'!$H96&lt;&gt;'Prediction Log'!$L96, "N",IF(AND('Prediction Log'!$E96&gt;0, 'Prediction Log'!$M96&gt;'Prediction Log'!$E96, 'Prediction Log'!$H96='Prediction Log'!$C96), "Y", IF(AND('Prediction Log'!$E96&lt;0, 'Prediction Log'!$M96&lt;'Prediction Log'!$E96,'Prediction Log'!$H96='Prediction Log'!$B96 ), "Y", IF('Prediction Log'!$M96='Prediction Log'!$E96, "PUSH", "N")))))</f>
        <v/>
      </c>
      <c r="X96" s="23" t="str">
        <f>IF(ISBLANK(Games!W78), "",IF(AND('Prediction Log'!$T96="Y", 'Prediction Log'!$U96="Y"), "Y", "N"))</f>
        <v/>
      </c>
      <c r="Y96" s="22" t="str">
        <f>IF(ISBLANK(Games!W78), "",IF('Prediction Log'!$D96&gt;0, 'Prediction Log'!$M96-'Prediction Log'!$D96, IF('Prediction Log'!$D96&lt;0, -'Prediction Log'!$M96+'Prediction Log'!$D96, "NA")))</f>
        <v/>
      </c>
      <c r="Z96" s="22" t="str">
        <f>IF(ISBLANK(Games!W78), "",ABS('Prediction Log'!$Y96))</f>
        <v/>
      </c>
      <c r="AA96" s="23" t="str">
        <f>IF(ISBLANK(Games!W78), "",IF('Prediction Log'!$E96&gt;0, 'Prediction Log'!$M96-'Prediction Log'!$E96, IF('Prediction Log'!$E96&lt;0, -'Prediction Log'!$M96+'Prediction Log'!$E96, "NA")))</f>
        <v/>
      </c>
      <c r="AB96" s="23" t="str">
        <f>IF(ISBLANK(Games!X78), "",ABS('Prediction Log'!$AA96))</f>
        <v/>
      </c>
    </row>
    <row r="97" spans="1:28" x14ac:dyDescent="0.45">
      <c r="A97" s="13">
        <f>IF(ISBLANK(Games!$B96), "",Games!A96)</f>
        <v>0</v>
      </c>
      <c r="B97" s="13" t="str">
        <f>IF(ISBLANK(Games!$B79), "",Games!B79)</f>
        <v>New Mexico State</v>
      </c>
      <c r="C97" s="13" t="str">
        <f>IF(ISBLANK(Games!$B79), "",Games!C79)</f>
        <v>Southeast Missouri State</v>
      </c>
      <c r="D97" s="14" t="str">
        <f>IF(ISBLANK(Games!$D79), "",Games!D79)</f>
        <v/>
      </c>
      <c r="E97" s="14" t="str">
        <f>IF(ISBLANK(Games!$B79), "",Games!J79)</f>
        <v/>
      </c>
      <c r="F97" s="15" t="str">
        <f>IFERROR(IF(ISBLANK(Games!B79), "", IF(Games!N79=Games!B79, Games!O79, 1-Games!O79)), "")</f>
        <v/>
      </c>
      <c r="G97" s="16" t="str">
        <f>IF(ISBLANK(Games!B79), "", IF('Prediction Log'!$D97&lt;0, 'Prediction Log'!$B97, 'Prediction Log'!$C97))</f>
        <v>Southeast Missouri State</v>
      </c>
      <c r="H97" s="17" t="str">
        <f>IF(ISBLANK(Games!$B79), "",Games!K79)</f>
        <v/>
      </c>
      <c r="I97" s="17" t="str">
        <f>IF('Prediction Log'!$F97&gt;0.5, 'Prediction Log'!$B97, IF('Prediction Log'!$F97&lt;0.5, 'Prediction Log'!$C97, "PICK"))</f>
        <v>New Mexico State</v>
      </c>
      <c r="J97" s="18" t="str">
        <f>IF(ISBLANK(Games!B79), "",IF('Prediction Log'!$I97='Prediction Log'!$B97, 'Prediction Log'!$F97, 1-'Prediction Log'!$F97))</f>
        <v/>
      </c>
      <c r="K97" s="19" t="str">
        <f>IF(ISBLANK(Games!$B79), "",Games!Q79)</f>
        <v/>
      </c>
      <c r="L97" s="26" t="str">
        <f>IF(ISBLANK(Games!W79), "",Games!Y79)</f>
        <v/>
      </c>
      <c r="M97" s="9" t="str">
        <f>IF(ISBLANK(Games!W79), "",Games!X79-Games!W79)</f>
        <v/>
      </c>
      <c r="N97" s="20" t="str">
        <f>IF(ISBLANK(Games!W79), "", IF(AND(Games!Y79 = Games!B79, Games!D79&lt;0, Table3[[#This Row],[Actual Difference ]]&lt;Games!D79), "Y", IF(AND(Games!Y79=Games!C79, Games!D79&gt;0, Table3[[#This Row],[Actual Difference ]]&gt;0), "Y",IF(Games!Y79&lt;&gt;Table3[[#This Row],[Market Predicted Side]], "Y","N"))))</f>
        <v/>
      </c>
      <c r="O97" s="21" t="str">
        <f>IF(ISBLANK(Games!W79),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7" s="21" t="str">
        <f>IF(ISBLANK(Games!W79),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7" s="22" t="str">
        <f>IF(ISBLANK(Games!W79),"",IF('Prediction Log'!$L97='Prediction Log'!$G97, "Y", "N"))</f>
        <v/>
      </c>
      <c r="R97" s="22" t="str">
        <f>Table3[[#This Row],[Home Team Covered Market]]</f>
        <v/>
      </c>
      <c r="S97" s="22" t="str">
        <f>IF(ISBLANK(Games!W79), "",IF(AND('Prediction Log'!$Q97="Y", 'Prediction Log'!$R97="Y"), "Y", "N"))</f>
        <v/>
      </c>
      <c r="T97" s="23" t="str">
        <f>IF(ISBLANK(Games!W79),"",IF(Games!Y79='Prediction Log'!$H97, "Y", "N"))</f>
        <v/>
      </c>
      <c r="U97" s="23" t="str">
        <f>IF(ISBLANK(Games!W79), "", IF(Table3[[#This Row],[Home Team Covered Market]]=Games!P79, "Y", "N"))</f>
        <v/>
      </c>
      <c r="V97" s="24" t="str">
        <f>IF(ISBLANK(Games!W79), "",IF('Prediction Log'!$I97='Prediction Log'!$L97, "Y", "N"))</f>
        <v/>
      </c>
      <c r="W97" s="23" t="str">
        <f>IF(ISBLANK(Games!W79), "",IF('Prediction Log'!$H97&lt;&gt;'Prediction Log'!$L97, "N",IF(AND('Prediction Log'!$E97&gt;0, 'Prediction Log'!$M97&gt;'Prediction Log'!$E97, 'Prediction Log'!$H97='Prediction Log'!$C97), "Y", IF(AND('Prediction Log'!$E97&lt;0, 'Prediction Log'!$M97&lt;'Prediction Log'!$E97,'Prediction Log'!$H97='Prediction Log'!$B97 ), "Y", IF('Prediction Log'!$M97='Prediction Log'!$E97, "PUSH", "N")))))</f>
        <v/>
      </c>
      <c r="X97" s="23" t="str">
        <f>IF(ISBLANK(Games!W79), "",IF(AND('Prediction Log'!$T97="Y", 'Prediction Log'!$U97="Y"), "Y", "N"))</f>
        <v/>
      </c>
      <c r="Y97" s="22" t="str">
        <f>IF(ISBLANK(Games!W79), "",IF('Prediction Log'!$D97&gt;0, 'Prediction Log'!$M97-'Prediction Log'!$D97, IF('Prediction Log'!$D97&lt;0, -'Prediction Log'!$M97+'Prediction Log'!$D97, "NA")))</f>
        <v/>
      </c>
      <c r="Z97" s="22" t="str">
        <f>IF(ISBLANK(Games!W79), "",ABS('Prediction Log'!$Y97))</f>
        <v/>
      </c>
      <c r="AA97" s="23" t="str">
        <f>IF(ISBLANK(Games!W79), "",IF('Prediction Log'!$E97&gt;0, 'Prediction Log'!$M97-'Prediction Log'!$E97, IF('Prediction Log'!$E97&lt;0, -'Prediction Log'!$M97+'Prediction Log'!$E97, "NA")))</f>
        <v/>
      </c>
      <c r="AB97" s="23" t="str">
        <f>IF(ISBLANK(Games!X79), "",ABS('Prediction Log'!$AA97))</f>
        <v/>
      </c>
    </row>
    <row r="98" spans="1:28" x14ac:dyDescent="0.45">
      <c r="A98" s="13">
        <f>IF(ISBLANK(Games!$B97), "",Games!A97)</f>
        <v>0</v>
      </c>
      <c r="B98" s="13" t="str">
        <f>IF(ISBLANK(Games!$B80), "",Games!B80)</f>
        <v>Arizona State</v>
      </c>
      <c r="C98" s="13" t="str">
        <f>IF(ISBLANK(Games!$B80), "",Games!C80)</f>
        <v>Wyoming</v>
      </c>
      <c r="D98" s="14" t="str">
        <f>IF(ISBLANK(Games!$D80), "",Games!D80)</f>
        <v/>
      </c>
      <c r="E98" s="14" t="str">
        <f>IF(ISBLANK(Games!$B80), "",Games!J80)</f>
        <v/>
      </c>
      <c r="F98" s="15">
        <f>IFERROR(IF(ISBLANK(Games!B80), "", IF(Games!N80=Games!B80, Games!O80, 1-Games!O80)), "")</f>
        <v>0.47143024020307978</v>
      </c>
      <c r="G98" s="16" t="str">
        <f>IF(ISBLANK(Games!B80), "", IF('Prediction Log'!$D98&lt;0, 'Prediction Log'!$B98, 'Prediction Log'!$C98))</f>
        <v>Wyoming</v>
      </c>
      <c r="H98" s="17" t="str">
        <f>IF(ISBLANK(Games!$B80), "",Games!K80)</f>
        <v>Wyoming</v>
      </c>
      <c r="I98" s="17" t="str">
        <f>IF('Prediction Log'!$F98&gt;0.5, 'Prediction Log'!$B98, IF('Prediction Log'!$F98&lt;0.5, 'Prediction Log'!$C98, "PICK"))</f>
        <v>Wyoming</v>
      </c>
      <c r="J98" s="18">
        <f>IF(ISBLANK(Games!B80), "",IF('Prediction Log'!$I98='Prediction Log'!$B98, 'Prediction Log'!$F98, 1-'Prediction Log'!$F98))</f>
        <v>0.52856975979692022</v>
      </c>
      <c r="K98" s="19" t="str">
        <f>IF(ISBLANK(Games!$B80), "",Games!Q80)</f>
        <v/>
      </c>
      <c r="L98" s="26" t="str">
        <f>IF(ISBLANK(Games!W80), "",Games!Y80)</f>
        <v/>
      </c>
      <c r="M98" s="9" t="str">
        <f>IF(ISBLANK(Games!W80), "",Games!X80-Games!W80)</f>
        <v/>
      </c>
      <c r="N98" s="20" t="str">
        <f>IF(ISBLANK(Games!W80), "", IF(AND(Games!Y80 = Games!B80, Games!D80&lt;0, Table3[[#This Row],[Actual Difference ]]&lt;Games!D80), "Y", IF(AND(Games!Y80=Games!C80, Games!D80&gt;0, Table3[[#This Row],[Actual Difference ]]&gt;0), "Y",IF(Games!Y80&lt;&gt;Table3[[#This Row],[Market Predicted Side]], "Y","N"))))</f>
        <v/>
      </c>
      <c r="O98" s="21" t="str">
        <f>IF(ISBLANK(Games!W80),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8" s="21" t="str">
        <f>IF(ISBLANK(Games!W80),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8" s="22" t="str">
        <f>IF(ISBLANK(Games!W80),"",IF('Prediction Log'!$L98='Prediction Log'!$G98, "Y", "N"))</f>
        <v/>
      </c>
      <c r="R98" s="22" t="str">
        <f>Table3[[#This Row],[Home Team Covered Market]]</f>
        <v/>
      </c>
      <c r="S98" s="22" t="str">
        <f>IF(ISBLANK(Games!W80), "",IF(AND('Prediction Log'!$Q98="Y", 'Prediction Log'!$R98="Y"), "Y", "N"))</f>
        <v/>
      </c>
      <c r="T98" s="23" t="str">
        <f>IF(ISBLANK(Games!W80),"",IF(Games!Y80='Prediction Log'!$H98, "Y", "N"))</f>
        <v/>
      </c>
      <c r="U98" s="23" t="str">
        <f>IF(ISBLANK(Games!W80), "", IF(Table3[[#This Row],[Home Team Covered Market]]=Games!P80, "Y", "N"))</f>
        <v/>
      </c>
      <c r="V98" s="24" t="str">
        <f>IF(ISBLANK(Games!W80), "",IF('Prediction Log'!$I98='Prediction Log'!$L98, "Y", "N"))</f>
        <v/>
      </c>
      <c r="W98" s="23" t="str">
        <f>IF(ISBLANK(Games!W80), "",IF('Prediction Log'!$H98&lt;&gt;'Prediction Log'!$L98, "N",IF(AND('Prediction Log'!$E98&gt;0, 'Prediction Log'!$M98&gt;'Prediction Log'!$E98, 'Prediction Log'!$H98='Prediction Log'!$C98), "Y", IF(AND('Prediction Log'!$E98&lt;0, 'Prediction Log'!$M98&lt;'Prediction Log'!$E98,'Prediction Log'!$H98='Prediction Log'!$B98 ), "Y", IF('Prediction Log'!$M98='Prediction Log'!$E98, "PUSH", "N")))))</f>
        <v/>
      </c>
      <c r="X98" s="23" t="str">
        <f>IF(ISBLANK(Games!W80), "",IF(AND('Prediction Log'!$T98="Y", 'Prediction Log'!$U98="Y"), "Y", "N"))</f>
        <v/>
      </c>
      <c r="Y98" s="22" t="str">
        <f>IF(ISBLANK(Games!W80), "",IF('Prediction Log'!$D98&gt;0, 'Prediction Log'!$M98-'Prediction Log'!$D98, IF('Prediction Log'!$D98&lt;0, -'Prediction Log'!$M98+'Prediction Log'!$D98, "NA")))</f>
        <v/>
      </c>
      <c r="Z98" s="22" t="str">
        <f>IF(ISBLANK(Games!W80), "",ABS('Prediction Log'!$Y98))</f>
        <v/>
      </c>
      <c r="AA98" s="23" t="str">
        <f>IF(ISBLANK(Games!W80), "",IF('Prediction Log'!$E98&gt;0, 'Prediction Log'!$M98-'Prediction Log'!$E98, IF('Prediction Log'!$E98&lt;0, -'Prediction Log'!$M98+'Prediction Log'!$E98, "NA")))</f>
        <v/>
      </c>
      <c r="AB98" s="23" t="str">
        <f>IF(ISBLANK(Games!X80), "",ABS('Prediction Log'!$AA98))</f>
        <v/>
      </c>
    </row>
    <row r="99" spans="1:28" x14ac:dyDescent="0.45">
      <c r="A99" s="13">
        <f>IF(ISBLANK(Games!$B98), "",Games!A98)</f>
        <v>0</v>
      </c>
      <c r="B99" s="13" t="str">
        <f>IF(ISBLANK(Games!$B81), "",Games!B81)</f>
        <v>Arizona</v>
      </c>
      <c r="C99" s="13" t="str">
        <f>IF(ISBLANK(Games!$B81), "",Games!C81)</f>
        <v>New Mexico</v>
      </c>
      <c r="D99" s="14" t="str">
        <f>IF(ISBLANK(Games!$D81), "",Games!D81)</f>
        <v/>
      </c>
      <c r="E99" s="14" t="str">
        <f>IF(ISBLANK(Games!$B81), "",Games!J81)</f>
        <v/>
      </c>
      <c r="F99" s="15">
        <f>IFERROR(IF(ISBLANK(Games!B81), "", IF(Games!N81=Games!B81, Games!O81, 1-Games!O81)), "")</f>
        <v>0.95908371044685503</v>
      </c>
      <c r="G99" s="16" t="str">
        <f>IF(ISBLANK(Games!B81), "", IF('Prediction Log'!$D99&lt;0, 'Prediction Log'!$B99, 'Prediction Log'!$C99))</f>
        <v>New Mexico</v>
      </c>
      <c r="H99" s="17" t="str">
        <f>IF(ISBLANK(Games!$B81), "",Games!K81)</f>
        <v>New Mexico</v>
      </c>
      <c r="I99" s="17" t="str">
        <f>IF('Prediction Log'!$F99&gt;0.5, 'Prediction Log'!$B99, IF('Prediction Log'!$F99&lt;0.5, 'Prediction Log'!$C99, "PICK"))</f>
        <v>Arizona</v>
      </c>
      <c r="J99" s="18">
        <f>IF(ISBLANK(Games!B81), "",IF('Prediction Log'!$I99='Prediction Log'!$B99, 'Prediction Log'!$F99, 1-'Prediction Log'!$F99))</f>
        <v>0.95908371044685503</v>
      </c>
      <c r="K99" s="19" t="str">
        <f>IF(ISBLANK(Games!$B81), "",Games!Q81)</f>
        <v/>
      </c>
      <c r="L99" s="26" t="str">
        <f>IF(ISBLANK(Games!W81), "",Games!Y81)</f>
        <v/>
      </c>
      <c r="M99" s="9" t="str">
        <f>IF(ISBLANK(Games!W81), "",Games!X81-Games!W81)</f>
        <v/>
      </c>
      <c r="N99" s="20" t="str">
        <f>IF(ISBLANK(Games!W81), "", IF(AND(Games!Y81 = Games!B81, Games!D81&lt;0, Table3[[#This Row],[Actual Difference ]]&lt;Games!D81), "Y", IF(AND(Games!Y81=Games!C81, Games!D81&gt;0, Table3[[#This Row],[Actual Difference ]]&gt;0), "Y",IF(Games!Y81&lt;&gt;Table3[[#This Row],[Market Predicted Side]], "Y","N"))))</f>
        <v/>
      </c>
      <c r="O99" s="21" t="str">
        <f>IF(ISBLANK(Games!W81),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99" s="21" t="str">
        <f>IF(ISBLANK(Games!W81),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99" s="22" t="str">
        <f>IF(ISBLANK(Games!W81),"",IF('Prediction Log'!$L99='Prediction Log'!$G99, "Y", "N"))</f>
        <v/>
      </c>
      <c r="R99" s="22" t="str">
        <f>Table3[[#This Row],[Home Team Covered Market]]</f>
        <v/>
      </c>
      <c r="S99" s="22" t="str">
        <f>IF(ISBLANK(Games!W81), "",IF(AND('Prediction Log'!$Q99="Y", 'Prediction Log'!$R99="Y"), "Y", "N"))</f>
        <v/>
      </c>
      <c r="T99" s="23" t="str">
        <f>IF(ISBLANK(Games!W81),"",IF(Games!Y81='Prediction Log'!$H99, "Y", "N"))</f>
        <v/>
      </c>
      <c r="U99" s="23" t="str">
        <f>IF(ISBLANK(Games!W81), "", IF(Table3[[#This Row],[Home Team Covered Market]]=Games!P81, "Y", "N"))</f>
        <v/>
      </c>
      <c r="V99" s="24" t="str">
        <f>IF(ISBLANK(Games!W81), "",IF('Prediction Log'!$I99='Prediction Log'!$L99, "Y", "N"))</f>
        <v/>
      </c>
      <c r="W99" s="23" t="str">
        <f>IF(ISBLANK(Games!W81), "",IF('Prediction Log'!$H99&lt;&gt;'Prediction Log'!$L99, "N",IF(AND('Prediction Log'!$E99&gt;0, 'Prediction Log'!$M99&gt;'Prediction Log'!$E99, 'Prediction Log'!$H99='Prediction Log'!$C99), "Y", IF(AND('Prediction Log'!$E99&lt;0, 'Prediction Log'!$M99&lt;'Prediction Log'!$E99,'Prediction Log'!$H99='Prediction Log'!$B99 ), "Y", IF('Prediction Log'!$M99='Prediction Log'!$E99, "PUSH", "N")))))</f>
        <v/>
      </c>
      <c r="X99" s="23" t="str">
        <f>IF(ISBLANK(Games!W81), "",IF(AND('Prediction Log'!$T99="Y", 'Prediction Log'!$U99="Y"), "Y", "N"))</f>
        <v/>
      </c>
      <c r="Y99" s="22" t="str">
        <f>IF(ISBLANK(Games!W81), "",IF('Prediction Log'!$D99&gt;0, 'Prediction Log'!$M99-'Prediction Log'!$D99, IF('Prediction Log'!$D99&lt;0, -'Prediction Log'!$M99+'Prediction Log'!$D99, "NA")))</f>
        <v/>
      </c>
      <c r="Z99" s="22" t="str">
        <f>IF(ISBLANK(Games!W81), "",ABS('Prediction Log'!$Y99))</f>
        <v/>
      </c>
      <c r="AA99" s="23" t="str">
        <f>IF(ISBLANK(Games!W81), "",IF('Prediction Log'!$E99&gt;0, 'Prediction Log'!$M99-'Prediction Log'!$E99, IF('Prediction Log'!$E99&lt;0, -'Prediction Log'!$M99+'Prediction Log'!$E99, "NA")))</f>
        <v/>
      </c>
      <c r="AB99" s="23" t="str">
        <f>IF(ISBLANK(Games!X81), "",ABS('Prediction Log'!$AA99))</f>
        <v/>
      </c>
    </row>
    <row r="100" spans="1:28" x14ac:dyDescent="0.45">
      <c r="A100" s="13">
        <f>IF(ISBLANK(Games!$B99), "",Games!A99)</f>
        <v>0</v>
      </c>
      <c r="B100" s="13" t="str">
        <f>IF(ISBLANK(Games!$B82), "",Games!B82)</f>
        <v>Washington</v>
      </c>
      <c r="C100" s="13" t="str">
        <f>IF(ISBLANK(Games!$B82), "",Games!C82)</f>
        <v>Weber State</v>
      </c>
      <c r="D100" s="14" t="str">
        <f>IF(ISBLANK(Games!$D82), "",Games!D82)</f>
        <v/>
      </c>
      <c r="E100" s="14" t="str">
        <f>IF(ISBLANK(Games!$B82), "",Games!J82)</f>
        <v/>
      </c>
      <c r="F100" s="15" t="str">
        <f>IFERROR(IF(ISBLANK(Games!B82), "", IF(Games!N82=Games!B82, Games!O82, 1-Games!O82)), "")</f>
        <v/>
      </c>
      <c r="G100" s="16" t="str">
        <f>IF(ISBLANK(Games!B82), "", IF('Prediction Log'!$D100&lt;0, 'Prediction Log'!$B100, 'Prediction Log'!$C100))</f>
        <v>Weber State</v>
      </c>
      <c r="H100" s="17" t="str">
        <f>IF(ISBLANK(Games!$B82), "",Games!K82)</f>
        <v/>
      </c>
      <c r="I100" s="17" t="str">
        <f>IF('Prediction Log'!$F100&gt;0.5, 'Prediction Log'!$B100, IF('Prediction Log'!$F100&lt;0.5, 'Prediction Log'!$C100, "PICK"))</f>
        <v>Washington</v>
      </c>
      <c r="J100" s="18" t="str">
        <f>IF(ISBLANK(Games!B82), "",IF('Prediction Log'!$I100='Prediction Log'!$B100, 'Prediction Log'!$F100, 1-'Prediction Log'!$F100))</f>
        <v/>
      </c>
      <c r="K100" s="19" t="str">
        <f>IF(ISBLANK(Games!$B82), "",Games!Q82)</f>
        <v/>
      </c>
      <c r="L100" s="26" t="str">
        <f>IF(ISBLANK(Games!W82), "",Games!Y82)</f>
        <v/>
      </c>
      <c r="M100" s="9" t="str">
        <f>IF(ISBLANK(Games!W82), "",Games!X82-Games!W82)</f>
        <v/>
      </c>
      <c r="N100" s="20" t="str">
        <f>IF(ISBLANK(Games!W82), "", IF(AND(Games!Y82 = Games!B82, Games!D82&lt;0, Table3[[#This Row],[Actual Difference ]]&lt;Games!D82), "Y", IF(AND(Games!Y82=Games!C82, Games!D82&gt;0, Table3[[#This Row],[Actual Difference ]]&gt;0), "Y",IF(Games!Y82&lt;&gt;Table3[[#This Row],[Market Predicted Side]], "Y","N"))))</f>
        <v/>
      </c>
      <c r="O100" s="21" t="str">
        <f>IF(ISBLANK(Games!W82),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0" s="21" t="str">
        <f>IF(ISBLANK(Games!W82),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0" s="22" t="str">
        <f>IF(ISBLANK(Games!W82),"",IF('Prediction Log'!$L100='Prediction Log'!$G100, "Y", "N"))</f>
        <v/>
      </c>
      <c r="R100" s="22" t="str">
        <f>Table3[[#This Row],[Home Team Covered Market]]</f>
        <v/>
      </c>
      <c r="S100" s="22" t="str">
        <f>IF(ISBLANK(Games!W82), "",IF(AND('Prediction Log'!$Q100="Y", 'Prediction Log'!$R100="Y"), "Y", "N"))</f>
        <v/>
      </c>
      <c r="T100" s="23" t="str">
        <f>IF(ISBLANK(Games!W82),"",IF(Games!Y82='Prediction Log'!$H100, "Y", "N"))</f>
        <v/>
      </c>
      <c r="U100" s="23" t="str">
        <f>IF(ISBLANK(Games!W82), "", IF(Table3[[#This Row],[Home Team Covered Market]]=Games!P82, "Y", "N"))</f>
        <v/>
      </c>
      <c r="V100" s="24" t="str">
        <f>IF(ISBLANK(Games!W82), "",IF('Prediction Log'!$I100='Prediction Log'!$L100, "Y", "N"))</f>
        <v/>
      </c>
      <c r="W100" s="23" t="str">
        <f>IF(ISBLANK(Games!W82), "",IF('Prediction Log'!$H100&lt;&gt;'Prediction Log'!$L100, "N",IF(AND('Prediction Log'!$E100&gt;0, 'Prediction Log'!$M100&gt;'Prediction Log'!$E100, 'Prediction Log'!$H100='Prediction Log'!$C100), "Y", IF(AND('Prediction Log'!$E100&lt;0, 'Prediction Log'!$M100&lt;'Prediction Log'!$E100,'Prediction Log'!$H100='Prediction Log'!$B100 ), "Y", IF('Prediction Log'!$M100='Prediction Log'!$E100, "PUSH", "N")))))</f>
        <v/>
      </c>
      <c r="X100" s="23" t="str">
        <f>IF(ISBLANK(Games!W82), "",IF(AND('Prediction Log'!$T100="Y", 'Prediction Log'!$U100="Y"), "Y", "N"))</f>
        <v/>
      </c>
      <c r="Y100" s="22" t="str">
        <f>IF(ISBLANK(Games!W82), "",IF('Prediction Log'!$D100&gt;0, 'Prediction Log'!$M100-'Prediction Log'!$D100, IF('Prediction Log'!$D100&lt;0, -'Prediction Log'!$M100+'Prediction Log'!$D100, "NA")))</f>
        <v/>
      </c>
      <c r="Z100" s="22" t="str">
        <f>IF(ISBLANK(Games!W82), "",ABS('Prediction Log'!$Y100))</f>
        <v/>
      </c>
      <c r="AA100" s="23" t="str">
        <f>IF(ISBLANK(Games!W82), "",IF('Prediction Log'!$E100&gt;0, 'Prediction Log'!$M100-'Prediction Log'!$E100, IF('Prediction Log'!$E100&lt;0, -'Prediction Log'!$M100+'Prediction Log'!$E100, "NA")))</f>
        <v/>
      </c>
      <c r="AB100" s="23" t="str">
        <f>IF(ISBLANK(Games!X82), "",ABS('Prediction Log'!$AA100))</f>
        <v/>
      </c>
    </row>
    <row r="101" spans="1:28" x14ac:dyDescent="0.45">
      <c r="A101" s="13">
        <f>IF(ISBLANK(Games!$B100), "",Games!A100)</f>
        <v>0</v>
      </c>
      <c r="B101" s="13" t="str">
        <f>IF(ISBLANK(Games!$B83), "",Games!B83)</f>
        <v>LSU</v>
      </c>
      <c r="C101" s="13" t="str">
        <f>IF(ISBLANK(Games!$B83), "",Games!C83)</f>
        <v>USC</v>
      </c>
      <c r="D101" s="14" t="str">
        <f>IF(ISBLANK(Games!$D83), "",Games!D83)</f>
        <v/>
      </c>
      <c r="E101" s="14" t="str">
        <f>IF(ISBLANK(Games!$B83), "",Games!J83)</f>
        <v/>
      </c>
      <c r="F101" s="15">
        <f>IFERROR(IF(ISBLANK(Games!B83), "", IF(Games!N83=Games!B83, Games!O83, 1-Games!O83)), "")</f>
        <v>0.71587572891310769</v>
      </c>
      <c r="G101" s="16" t="str">
        <f>IF(ISBLANK(Games!B83), "", IF('Prediction Log'!$D101&lt;0, 'Prediction Log'!$B101, 'Prediction Log'!$C101))</f>
        <v>USC</v>
      </c>
      <c r="H101" s="17" t="str">
        <f>IF(ISBLANK(Games!$B83), "",Games!K83)</f>
        <v>USC</v>
      </c>
      <c r="I101" s="17" t="str">
        <f>IF('Prediction Log'!$F101&gt;0.5, 'Prediction Log'!$B101, IF('Prediction Log'!$F101&lt;0.5, 'Prediction Log'!$C101, "PICK"))</f>
        <v>LSU</v>
      </c>
      <c r="J101" s="18">
        <f>IF(ISBLANK(Games!B83), "",IF('Prediction Log'!$I101='Prediction Log'!$B101, 'Prediction Log'!$F101, 1-'Prediction Log'!$F101))</f>
        <v>0.71587572891310769</v>
      </c>
      <c r="K101" s="19" t="str">
        <f>IF(ISBLANK(Games!$B83), "",Games!Q83)</f>
        <v/>
      </c>
      <c r="L101" s="26" t="str">
        <f>IF(ISBLANK(Games!W83), "",Games!Y83)</f>
        <v/>
      </c>
      <c r="M101" s="9" t="str">
        <f>IF(ISBLANK(Games!W83), "",Games!X83-Games!W83)</f>
        <v/>
      </c>
      <c r="N101" s="20" t="str">
        <f>IF(ISBLANK(Games!W83), "", IF(AND(Games!Y83 = Games!B83, Games!D83&lt;0, Table3[[#This Row],[Actual Difference ]]&lt;Games!D83), "Y", IF(AND(Games!Y83=Games!C83, Games!D83&gt;0, Table3[[#This Row],[Actual Difference ]]&gt;0), "Y",IF(Games!Y83&lt;&gt;Table3[[#This Row],[Market Predicted Side]], "Y","N"))))</f>
        <v/>
      </c>
      <c r="O101" s="21" t="str">
        <f>IF(ISBLANK(Games!W83),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1" s="21" t="str">
        <f>IF(ISBLANK(Games!W83),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1" s="22" t="str">
        <f>IF(ISBLANK(Games!W83),"",IF('Prediction Log'!$L101='Prediction Log'!$G101, "Y", "N"))</f>
        <v/>
      </c>
      <c r="R101" s="22" t="str">
        <f>Table3[[#This Row],[Home Team Covered Market]]</f>
        <v/>
      </c>
      <c r="S101" s="22" t="str">
        <f>IF(ISBLANK(Games!W83), "",IF(AND('Prediction Log'!$Q101="Y", 'Prediction Log'!$R101="Y"), "Y", "N"))</f>
        <v/>
      </c>
      <c r="T101" s="23" t="str">
        <f>IF(ISBLANK(Games!W83),"",IF(Games!Y83='Prediction Log'!$H101, "Y", "N"))</f>
        <v/>
      </c>
      <c r="U101" s="23" t="str">
        <f>IF(ISBLANK(Games!W83), "", IF(Table3[[#This Row],[Home Team Covered Market]]=Games!P83, "Y", "N"))</f>
        <v/>
      </c>
      <c r="V101" s="24" t="str">
        <f>IF(ISBLANK(Games!W83), "",IF('Prediction Log'!$I101='Prediction Log'!$L101, "Y", "N"))</f>
        <v/>
      </c>
      <c r="W101" s="23" t="str">
        <f>IF(ISBLANK(Games!W83), "",IF('Prediction Log'!$H101&lt;&gt;'Prediction Log'!$L101, "N",IF(AND('Prediction Log'!$E101&gt;0, 'Prediction Log'!$M101&gt;'Prediction Log'!$E101, 'Prediction Log'!$H101='Prediction Log'!$C101), "Y", IF(AND('Prediction Log'!$E101&lt;0, 'Prediction Log'!$M101&lt;'Prediction Log'!$E101,'Prediction Log'!$H101='Prediction Log'!$B101 ), "Y", IF('Prediction Log'!$M101='Prediction Log'!$E101, "PUSH", "N")))))</f>
        <v/>
      </c>
      <c r="X101" s="23" t="str">
        <f>IF(ISBLANK(Games!W83), "",IF(AND('Prediction Log'!$T101="Y", 'Prediction Log'!$U101="Y"), "Y", "N"))</f>
        <v/>
      </c>
      <c r="Y101" s="22" t="str">
        <f>IF(ISBLANK(Games!W83), "",IF('Prediction Log'!$D101&gt;0, 'Prediction Log'!$M101-'Prediction Log'!$D101, IF('Prediction Log'!$D101&lt;0, -'Prediction Log'!$M101+'Prediction Log'!$D101, "NA")))</f>
        <v/>
      </c>
      <c r="Z101" s="22" t="str">
        <f>IF(ISBLANK(Games!W83), "",ABS('Prediction Log'!$Y101))</f>
        <v/>
      </c>
      <c r="AA101" s="23" t="str">
        <f>IF(ISBLANK(Games!W83), "",IF('Prediction Log'!$E101&gt;0, 'Prediction Log'!$M101-'Prediction Log'!$E101, IF('Prediction Log'!$E101&lt;0, -'Prediction Log'!$M101+'Prediction Log'!$E101, "NA")))</f>
        <v/>
      </c>
      <c r="AB101" s="23" t="str">
        <f>IF(ISBLANK(Games!X83), "",ABS('Prediction Log'!$AA101))</f>
        <v/>
      </c>
    </row>
    <row r="102" spans="1:28" x14ac:dyDescent="0.45">
      <c r="A102" s="13">
        <f>IF(ISBLANK(Games!$B101), "",Games!A101)</f>
        <v>0</v>
      </c>
      <c r="B102" s="13" t="str">
        <f>IF(ISBLANK(Games!$B84), "",Games!B84)</f>
        <v>Florida State</v>
      </c>
      <c r="C102" s="13" t="str">
        <f>IF(ISBLANK(Games!$B84), "",Games!C84)</f>
        <v>Boston College</v>
      </c>
      <c r="D102" s="14" t="str">
        <f>IF(ISBLANK(Games!$D84), "",Games!D84)</f>
        <v/>
      </c>
      <c r="E102" s="14" t="str">
        <f>IF(ISBLANK(Games!$B84), "",Games!J84)</f>
        <v/>
      </c>
      <c r="F102" s="15">
        <f>IFERROR(IF(ISBLANK(Games!B84), "", IF(Games!N84=Games!B84, Games!O84, 1-Games!O84)), "")</f>
        <v>0.84328033540906755</v>
      </c>
      <c r="G102" s="16" t="str">
        <f>IF(ISBLANK(Games!B84), "", IF('Prediction Log'!$D102&lt;0, 'Prediction Log'!$B102, 'Prediction Log'!$C102))</f>
        <v>Boston College</v>
      </c>
      <c r="H102" s="17" t="str">
        <f>IF(ISBLANK(Games!$B84), "",Games!K84)</f>
        <v>Boston College</v>
      </c>
      <c r="I102" s="17" t="str">
        <f>IF('Prediction Log'!$F102&gt;0.5, 'Prediction Log'!$B102, IF('Prediction Log'!$F102&lt;0.5, 'Prediction Log'!$C102, "PICK"))</f>
        <v>Florida State</v>
      </c>
      <c r="J102" s="18">
        <f>IF(ISBLANK(Games!B84), "",IF('Prediction Log'!$I102='Prediction Log'!$B102, 'Prediction Log'!$F102, 1-'Prediction Log'!$F102))</f>
        <v>0.84328033540906755</v>
      </c>
      <c r="K102" s="19" t="str">
        <f>IF(ISBLANK(Games!$B84), "",Games!Q84)</f>
        <v/>
      </c>
      <c r="L102" s="26" t="str">
        <f>IF(ISBLANK(Games!W84), "",Games!Y84)</f>
        <v/>
      </c>
      <c r="M102" s="9" t="str">
        <f>IF(ISBLANK(Games!W84), "",Games!X84-Games!W84)</f>
        <v/>
      </c>
      <c r="N102" s="20" t="str">
        <f>IF(ISBLANK(Games!W84), "", IF(AND(Games!Y84 = Games!B84, Games!D84&lt;0, Table3[[#This Row],[Actual Difference ]]&lt;Games!D84), "Y", IF(AND(Games!Y84=Games!C84, Games!D84&gt;0, Table3[[#This Row],[Actual Difference ]]&gt;0), "Y",IF(Games!Y84&lt;&gt;Table3[[#This Row],[Market Predicted Side]], "Y","N"))))</f>
        <v/>
      </c>
      <c r="O102" s="21" t="str">
        <f>IF(ISBLANK(Games!W84),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2" s="21" t="str">
        <f>IF(ISBLANK(Games!W84),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2" s="22" t="str">
        <f>IF(ISBLANK(Games!W84),"",IF('Prediction Log'!$L102='Prediction Log'!$G102, "Y", "N"))</f>
        <v/>
      </c>
      <c r="R102" s="22" t="str">
        <f>Table3[[#This Row],[Home Team Covered Market]]</f>
        <v/>
      </c>
      <c r="S102" s="22" t="str">
        <f>IF(ISBLANK(Games!W84), "",IF(AND('Prediction Log'!$Q102="Y", 'Prediction Log'!$R102="Y"), "Y", "N"))</f>
        <v/>
      </c>
      <c r="T102" s="23" t="str">
        <f>IF(ISBLANK(Games!W84),"",IF(Games!Y84='Prediction Log'!$H102, "Y", "N"))</f>
        <v/>
      </c>
      <c r="U102" s="23" t="str">
        <f>IF(ISBLANK(Games!W84), "", IF(Table3[[#This Row],[Home Team Covered Market]]=Games!P84, "Y", "N"))</f>
        <v/>
      </c>
      <c r="V102" s="24" t="str">
        <f>IF(ISBLANK(Games!W84), "",IF('Prediction Log'!$I102='Prediction Log'!$L102, "Y", "N"))</f>
        <v/>
      </c>
      <c r="W102" s="23" t="str">
        <f>IF(ISBLANK(Games!W84), "",IF('Prediction Log'!$H102&lt;&gt;'Prediction Log'!$L102, "N",IF(AND('Prediction Log'!$E102&gt;0, 'Prediction Log'!$M102&gt;'Prediction Log'!$E102, 'Prediction Log'!$H102='Prediction Log'!$C102), "Y", IF(AND('Prediction Log'!$E102&lt;0, 'Prediction Log'!$M102&lt;'Prediction Log'!$E102,'Prediction Log'!$H102='Prediction Log'!$B102 ), "Y", IF('Prediction Log'!$M102='Prediction Log'!$E102, "PUSH", "N")))))</f>
        <v/>
      </c>
      <c r="X102" s="23" t="str">
        <f>IF(ISBLANK(Games!W84), "",IF(AND('Prediction Log'!$T102="Y", 'Prediction Log'!$U102="Y"), "Y", "N"))</f>
        <v/>
      </c>
      <c r="Y102" s="22" t="str">
        <f>IF(ISBLANK(Games!W84), "",IF('Prediction Log'!$D102&gt;0, 'Prediction Log'!$M102-'Prediction Log'!$D102, IF('Prediction Log'!$D102&lt;0, -'Prediction Log'!$M102+'Prediction Log'!$D102, "NA")))</f>
        <v/>
      </c>
      <c r="Z102" s="22" t="str">
        <f>IF(ISBLANK(Games!W84), "",ABS('Prediction Log'!$Y102))</f>
        <v/>
      </c>
      <c r="AA102" s="23" t="str">
        <f>IF(ISBLANK(Games!W84), "",IF('Prediction Log'!$E102&gt;0, 'Prediction Log'!$M102-'Prediction Log'!$E102, IF('Prediction Log'!$E102&lt;0, -'Prediction Log'!$M102+'Prediction Log'!$E102, "NA")))</f>
        <v/>
      </c>
      <c r="AB102" s="23" t="str">
        <f>IF(ISBLANK(Games!X84), "",ABS('Prediction Log'!$AA102))</f>
        <v/>
      </c>
    </row>
    <row r="103" spans="1:28" x14ac:dyDescent="0.45">
      <c r="A103" s="13">
        <f>IF(ISBLANK(Games!$B102), "",Games!A102)</f>
        <v>0</v>
      </c>
      <c r="B103" s="13" t="str">
        <f>IF(ISBLANK(Games!$B85), "",Games!B85)</f>
        <v/>
      </c>
      <c r="C103" s="13" t="str">
        <f>IF(ISBLANK(Games!$B85), "",Games!C85)</f>
        <v/>
      </c>
      <c r="D103" s="14" t="str">
        <f>IF(ISBLANK(Games!$D85), "",Games!D85)</f>
        <v/>
      </c>
      <c r="E103" s="14" t="str">
        <f>IF(ISBLANK(Games!$B85), "",Games!J85)</f>
        <v/>
      </c>
      <c r="F103" s="15" t="str">
        <f>IFERROR(IF(ISBLANK(Games!B85), "", IF(Games!N85=Games!B85, Games!O85, 1-Games!O85)), "")</f>
        <v/>
      </c>
      <c r="G103" s="16" t="str">
        <f>IF(ISBLANK(Games!B85), "", IF('Prediction Log'!$D103&lt;0, 'Prediction Log'!$B103, 'Prediction Log'!$C103))</f>
        <v/>
      </c>
      <c r="H103" s="17" t="str">
        <f>IF(ISBLANK(Games!$B85), "",Games!K85)</f>
        <v/>
      </c>
      <c r="I103" s="17" t="str">
        <f>IF('Prediction Log'!$F103&gt;0.5, 'Prediction Log'!$B103, IF('Prediction Log'!$F103&lt;0.5, 'Prediction Log'!$C103, "PICK"))</f>
        <v/>
      </c>
      <c r="J103" s="18" t="str">
        <f>IF(ISBLANK(Games!B85), "",IF('Prediction Log'!$I103='Prediction Log'!$B103, 'Prediction Log'!$F103, 1-'Prediction Log'!$F103))</f>
        <v/>
      </c>
      <c r="K103" s="19" t="str">
        <f>IF(ISBLANK(Games!$B85), "",Games!Q85)</f>
        <v/>
      </c>
      <c r="L103" s="26" t="str">
        <f>IF(ISBLANK(Games!W85), "",Games!Y85)</f>
        <v/>
      </c>
      <c r="M103" s="9" t="str">
        <f>IF(ISBLANK(Games!W85), "",Games!X85-Games!W85)</f>
        <v/>
      </c>
      <c r="N103" s="20" t="str">
        <f>IF(ISBLANK(Games!W85), "", IF(AND(Games!Y85 = Games!B85, Games!D85&lt;0, Table3[[#This Row],[Actual Difference ]]&lt;Games!D85), "Y", IF(AND(Games!Y85=Games!C85, Games!D85&gt;0, Table3[[#This Row],[Actual Difference ]]&gt;0), "Y",IF(Games!Y85&lt;&gt;Table3[[#This Row],[Market Predicted Side]], "Y","N"))))</f>
        <v/>
      </c>
      <c r="O103" s="21" t="str">
        <f>IF(ISBLANK(Games!W85),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3" s="21" t="str">
        <f>IF(ISBLANK(Games!W85),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3" s="22" t="str">
        <f>IF(ISBLANK(Games!W85),"",IF('Prediction Log'!$L103='Prediction Log'!$G103, "Y", "N"))</f>
        <v/>
      </c>
      <c r="R103" s="22" t="str">
        <f>Table3[[#This Row],[Home Team Covered Market]]</f>
        <v/>
      </c>
      <c r="S103" s="22" t="str">
        <f>IF(ISBLANK(Games!W85), "",IF(AND('Prediction Log'!$Q103="Y", 'Prediction Log'!$R103="Y"), "Y", "N"))</f>
        <v/>
      </c>
      <c r="T103" s="23" t="str">
        <f>IF(ISBLANK(Games!W85),"",IF(Games!Y85='Prediction Log'!$H103, "Y", "N"))</f>
        <v/>
      </c>
      <c r="U103" s="23" t="str">
        <f>IF(ISBLANK(Games!W85), "", IF(Table3[[#This Row],[Home Team Covered Market]]=Games!P85, "Y", "N"))</f>
        <v/>
      </c>
      <c r="V103" s="24" t="str">
        <f>IF(ISBLANK(Games!W85), "",IF('Prediction Log'!$I103='Prediction Log'!$L103, "Y", "N"))</f>
        <v/>
      </c>
      <c r="W103" s="23" t="str">
        <f>IF(ISBLANK(Games!W85), "",IF('Prediction Log'!$H103&lt;&gt;'Prediction Log'!$L103, "N",IF(AND('Prediction Log'!$E103&gt;0, 'Prediction Log'!$M103&gt;'Prediction Log'!$E103, 'Prediction Log'!$H103='Prediction Log'!$C103), "Y", IF(AND('Prediction Log'!$E103&lt;0, 'Prediction Log'!$M103&lt;'Prediction Log'!$E103,'Prediction Log'!$H103='Prediction Log'!$B103 ), "Y", IF('Prediction Log'!$M103='Prediction Log'!$E103, "PUSH", "N")))))</f>
        <v/>
      </c>
      <c r="X103" s="23" t="str">
        <f>IF(ISBLANK(Games!W85), "",IF(AND('Prediction Log'!$T103="Y", 'Prediction Log'!$U103="Y"), "Y", "N"))</f>
        <v/>
      </c>
      <c r="Y103" s="22" t="str">
        <f>IF(ISBLANK(Games!W85), "",IF('Prediction Log'!$D103&gt;0, 'Prediction Log'!$M103-'Prediction Log'!$D103, IF('Prediction Log'!$D103&lt;0, -'Prediction Log'!$M103+'Prediction Log'!$D103, "NA")))</f>
        <v/>
      </c>
      <c r="Z103" s="22" t="str">
        <f>IF(ISBLANK(Games!W85), "",ABS('Prediction Log'!$Y103))</f>
        <v/>
      </c>
      <c r="AA103" s="23" t="str">
        <f>IF(ISBLANK(Games!W85), "",IF('Prediction Log'!$E103&gt;0, 'Prediction Log'!$M103-'Prediction Log'!$E103, IF('Prediction Log'!$E103&lt;0, -'Prediction Log'!$M103+'Prediction Log'!$E103, "NA")))</f>
        <v/>
      </c>
      <c r="AB103" s="23" t="str">
        <f>IF(ISBLANK(Games!X85), "",ABS('Prediction Log'!$AA103))</f>
        <v/>
      </c>
    </row>
    <row r="104" spans="1:28" x14ac:dyDescent="0.45">
      <c r="A104" s="13">
        <f>IF(ISBLANK(Games!$B103), "",Games!A103)</f>
        <v>0</v>
      </c>
      <c r="B104" s="13" t="str">
        <f>IF(ISBLANK(Games!$B86), "",Games!B86)</f>
        <v/>
      </c>
      <c r="C104" s="13" t="str">
        <f>IF(ISBLANK(Games!$B86), "",Games!C86)</f>
        <v/>
      </c>
      <c r="D104" s="14" t="str">
        <f>IF(ISBLANK(Games!$D86), "",Games!D86)</f>
        <v/>
      </c>
      <c r="E104" s="14" t="str">
        <f>IF(ISBLANK(Games!$B86), "",Games!J86)</f>
        <v/>
      </c>
      <c r="F104" s="15" t="str">
        <f>IFERROR(IF(ISBLANK(Games!B86), "", IF(Games!N86=Games!B86, Games!O86, 1-Games!O86)), "")</f>
        <v/>
      </c>
      <c r="G104" s="16" t="str">
        <f>IF(ISBLANK(Games!B86), "", IF('Prediction Log'!$D104&lt;0, 'Prediction Log'!$B104, 'Prediction Log'!$C104))</f>
        <v/>
      </c>
      <c r="H104" s="17" t="str">
        <f>IF(ISBLANK(Games!$B86), "",Games!K86)</f>
        <v/>
      </c>
      <c r="I104" s="17" t="str">
        <f>IF('Prediction Log'!$F104&gt;0.5, 'Prediction Log'!$B104, IF('Prediction Log'!$F104&lt;0.5, 'Prediction Log'!$C104, "PICK"))</f>
        <v/>
      </c>
      <c r="J104" s="18" t="str">
        <f>IF(ISBLANK(Games!B86), "",IF('Prediction Log'!$I104='Prediction Log'!$B104, 'Prediction Log'!$F104, 1-'Prediction Log'!$F104))</f>
        <v/>
      </c>
      <c r="K104" s="19" t="str">
        <f>IF(ISBLANK(Games!$B86), "",Games!Q86)</f>
        <v/>
      </c>
      <c r="L104" s="26" t="str">
        <f>IF(ISBLANK(Games!W86), "",Games!Y86)</f>
        <v/>
      </c>
      <c r="M104" s="9" t="str">
        <f>IF(ISBLANK(Games!W86), "",Games!X86-Games!W86)</f>
        <v/>
      </c>
      <c r="N104" s="20" t="str">
        <f>IF(ISBLANK(Games!W86), "", IF(AND(Games!Y86 = Games!B86, Games!D86&lt;0, Table3[[#This Row],[Actual Difference ]]&lt;Games!D86), "Y", IF(AND(Games!Y86=Games!C86, Games!D86&gt;0, Table3[[#This Row],[Actual Difference ]]&gt;0), "Y",IF(Games!Y86&lt;&gt;Table3[[#This Row],[Market Predicted Side]], "Y","N"))))</f>
        <v/>
      </c>
      <c r="O104" s="21" t="str">
        <f>IF(ISBLANK(Games!W86),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4" s="21" t="str">
        <f>IF(ISBLANK(Games!W86),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4" s="22" t="str">
        <f>IF(ISBLANK(Games!W86),"",IF('Prediction Log'!$L104='Prediction Log'!$G104, "Y", "N"))</f>
        <v/>
      </c>
      <c r="R104" s="22" t="str">
        <f>Table3[[#This Row],[Home Team Covered Market]]</f>
        <v/>
      </c>
      <c r="S104" s="22" t="str">
        <f>IF(ISBLANK(Games!W86), "",IF(AND('Prediction Log'!$Q104="Y", 'Prediction Log'!$R104="Y"), "Y", "N"))</f>
        <v/>
      </c>
      <c r="T104" s="23" t="str">
        <f>IF(ISBLANK(Games!W86),"",IF(Games!Y86='Prediction Log'!$H104, "Y", "N"))</f>
        <v/>
      </c>
      <c r="U104" s="23" t="str">
        <f>IF(ISBLANK(Games!W86), "", IF(Table3[[#This Row],[Home Team Covered Market]]=Games!P86, "Y", "N"))</f>
        <v/>
      </c>
      <c r="V104" s="24" t="str">
        <f>IF(ISBLANK(Games!W86), "",IF('Prediction Log'!$I104='Prediction Log'!$L104, "Y", "N"))</f>
        <v/>
      </c>
      <c r="W104" s="23" t="str">
        <f>IF(ISBLANK(Games!W86), "",IF('Prediction Log'!$H104&lt;&gt;'Prediction Log'!$L104, "N",IF(AND('Prediction Log'!$E104&gt;0, 'Prediction Log'!$M104&gt;'Prediction Log'!$E104, 'Prediction Log'!$H104='Prediction Log'!$C104), "Y", IF(AND('Prediction Log'!$E104&lt;0, 'Prediction Log'!$M104&lt;'Prediction Log'!$E104,'Prediction Log'!$H104='Prediction Log'!$B104 ), "Y", IF('Prediction Log'!$M104='Prediction Log'!$E104, "PUSH", "N")))))</f>
        <v/>
      </c>
      <c r="X104" s="23" t="str">
        <f>IF(ISBLANK(Games!W86), "",IF(AND('Prediction Log'!$T104="Y", 'Prediction Log'!$U104="Y"), "Y", "N"))</f>
        <v/>
      </c>
      <c r="Y104" s="22" t="str">
        <f>IF(ISBLANK(Games!W86), "",IF('Prediction Log'!$D104&gt;0, 'Prediction Log'!$M104-'Prediction Log'!$D104, IF('Prediction Log'!$D104&lt;0, -'Prediction Log'!$M104+'Prediction Log'!$D104, "NA")))</f>
        <v/>
      </c>
      <c r="Z104" s="22" t="str">
        <f>IF(ISBLANK(Games!W86), "",ABS('Prediction Log'!$Y104))</f>
        <v/>
      </c>
      <c r="AA104" s="23" t="str">
        <f>IF(ISBLANK(Games!W86), "",IF('Prediction Log'!$E104&gt;0, 'Prediction Log'!$M104-'Prediction Log'!$E104, IF('Prediction Log'!$E104&lt;0, -'Prediction Log'!$M104+'Prediction Log'!$E104, "NA")))</f>
        <v/>
      </c>
      <c r="AB104" s="23" t="str">
        <f>IF(ISBLANK(Games!X86), "",ABS('Prediction Log'!$AA104))</f>
        <v/>
      </c>
    </row>
    <row r="105" spans="1:28" x14ac:dyDescent="0.45">
      <c r="A105" s="13">
        <f>IF(ISBLANK(Games!$B104), "",Games!A104)</f>
        <v>0</v>
      </c>
      <c r="B105" s="13" t="str">
        <f>IF(ISBLANK(Games!$B87), "",Games!B87)</f>
        <v/>
      </c>
      <c r="C105" s="13" t="str">
        <f>IF(ISBLANK(Games!$B87), "",Games!C87)</f>
        <v/>
      </c>
      <c r="D105" s="14" t="str">
        <f>IF(ISBLANK(Games!$D87), "",Games!D87)</f>
        <v/>
      </c>
      <c r="E105" s="14" t="str">
        <f>IF(ISBLANK(Games!$B87), "",Games!J87)</f>
        <v/>
      </c>
      <c r="F105" s="15" t="str">
        <f>IFERROR(IF(ISBLANK(Games!B87), "", IF(Games!N87=Games!B87, Games!O87, 1-Games!O87)), "")</f>
        <v/>
      </c>
      <c r="G105" s="16" t="str">
        <f>IF(ISBLANK(Games!B87), "", IF('Prediction Log'!$D105&lt;0, 'Prediction Log'!$B105, 'Prediction Log'!$C105))</f>
        <v/>
      </c>
      <c r="H105" s="17" t="str">
        <f>IF(ISBLANK(Games!$B87), "",Games!K87)</f>
        <v/>
      </c>
      <c r="I105" s="17" t="str">
        <f>IF('Prediction Log'!$F105&gt;0.5, 'Prediction Log'!$B105, IF('Prediction Log'!$F105&lt;0.5, 'Prediction Log'!$C105, "PICK"))</f>
        <v/>
      </c>
      <c r="J105" s="18" t="str">
        <f>IF(ISBLANK(Games!B87), "",IF('Prediction Log'!$I105='Prediction Log'!$B105, 'Prediction Log'!$F105, 1-'Prediction Log'!$F105))</f>
        <v/>
      </c>
      <c r="K105" s="19" t="str">
        <f>IF(ISBLANK(Games!$B87), "",Games!Q87)</f>
        <v/>
      </c>
      <c r="L105" s="26" t="str">
        <f>IF(ISBLANK(Games!W87), "",Games!Y87)</f>
        <v/>
      </c>
      <c r="M105" s="9" t="str">
        <f>IF(ISBLANK(Games!W87), "",Games!X87-Games!W87)</f>
        <v/>
      </c>
      <c r="N105" s="20" t="str">
        <f>IF(ISBLANK(Games!W87), "", IF(AND(Games!Y87 = Games!B87, Games!D87&lt;0, Table3[[#This Row],[Actual Difference ]]&lt;Games!D87), "Y", IF(AND(Games!Y87=Games!C87, Games!D87&gt;0, Table3[[#This Row],[Actual Difference ]]&gt;0), "Y",IF(Games!Y87&lt;&gt;Table3[[#This Row],[Market Predicted Side]], "Y","N"))))</f>
        <v/>
      </c>
      <c r="O105" s="21" t="str">
        <f>IF(ISBLANK(Games!W87),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5" s="21" t="str">
        <f>IF(ISBLANK(Games!W87),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5" s="22" t="str">
        <f>IF(ISBLANK(Games!W87),"",IF('Prediction Log'!$L105='Prediction Log'!$G105, "Y", "N"))</f>
        <v/>
      </c>
      <c r="R105" s="22" t="str">
        <f>Table3[[#This Row],[Home Team Covered Market]]</f>
        <v/>
      </c>
      <c r="S105" s="22" t="str">
        <f>IF(ISBLANK(Games!W87), "",IF(AND('Prediction Log'!$Q105="Y", 'Prediction Log'!$R105="Y"), "Y", "N"))</f>
        <v/>
      </c>
      <c r="T105" s="23" t="str">
        <f>IF(ISBLANK(Games!W87),"",IF(Games!Y87='Prediction Log'!$H105, "Y", "N"))</f>
        <v/>
      </c>
      <c r="U105" s="23" t="str">
        <f>IF(ISBLANK(Games!W87), "", IF(Table3[[#This Row],[Home Team Covered Market]]=Games!P87, "Y", "N"))</f>
        <v/>
      </c>
      <c r="V105" s="24" t="str">
        <f>IF(ISBLANK(Games!W87), "",IF('Prediction Log'!$I105='Prediction Log'!$L105, "Y", "N"))</f>
        <v/>
      </c>
      <c r="W105" s="23" t="str">
        <f>IF(ISBLANK(Games!W87), "",IF('Prediction Log'!$H105&lt;&gt;'Prediction Log'!$L105, "N",IF(AND('Prediction Log'!$E105&gt;0, 'Prediction Log'!$M105&gt;'Prediction Log'!$E105, 'Prediction Log'!$H105='Prediction Log'!$C105), "Y", IF(AND('Prediction Log'!$E105&lt;0, 'Prediction Log'!$M105&lt;'Prediction Log'!$E105,'Prediction Log'!$H105='Prediction Log'!$B105 ), "Y", IF('Prediction Log'!$M105='Prediction Log'!$E105, "PUSH", "N")))))</f>
        <v/>
      </c>
      <c r="X105" s="23" t="str">
        <f>IF(ISBLANK(Games!W87), "",IF(AND('Prediction Log'!$T105="Y", 'Prediction Log'!$U105="Y"), "Y", "N"))</f>
        <v/>
      </c>
      <c r="Y105" s="22" t="str">
        <f>IF(ISBLANK(Games!W87), "",IF('Prediction Log'!$D105&gt;0, 'Prediction Log'!$M105-'Prediction Log'!$D105, IF('Prediction Log'!$D105&lt;0, -'Prediction Log'!$M105+'Prediction Log'!$D105, "NA")))</f>
        <v/>
      </c>
      <c r="Z105" s="22" t="str">
        <f>IF(ISBLANK(Games!W87), "",ABS('Prediction Log'!$Y105))</f>
        <v/>
      </c>
      <c r="AA105" s="23" t="str">
        <f>IF(ISBLANK(Games!W87), "",IF('Prediction Log'!$E105&gt;0, 'Prediction Log'!$M105-'Prediction Log'!$E105, IF('Prediction Log'!$E105&lt;0, -'Prediction Log'!$M105+'Prediction Log'!$E105, "NA")))</f>
        <v/>
      </c>
      <c r="AB105" s="23" t="str">
        <f>IF(ISBLANK(Games!X87), "",ABS('Prediction Log'!$AA105))</f>
        <v/>
      </c>
    </row>
    <row r="106" spans="1:28" x14ac:dyDescent="0.45">
      <c r="A106" s="13">
        <f>IF(ISBLANK(Games!$B105), "",Games!A105)</f>
        <v>0</v>
      </c>
      <c r="B106" s="13" t="str">
        <f>IF(ISBLANK(Games!$B88), "",Games!B88)</f>
        <v/>
      </c>
      <c r="C106" s="13" t="str">
        <f>IF(ISBLANK(Games!$B88), "",Games!C88)</f>
        <v/>
      </c>
      <c r="D106" s="14" t="str">
        <f>IF(ISBLANK(Games!$D88), "",Games!D88)</f>
        <v/>
      </c>
      <c r="E106" s="14" t="str">
        <f>IF(ISBLANK(Games!$B88), "",Games!J88)</f>
        <v/>
      </c>
      <c r="F106" s="15" t="str">
        <f>IFERROR(IF(ISBLANK(Games!B88), "", IF(Games!N88=Games!B88, Games!O88, 1-Games!O88)), "")</f>
        <v/>
      </c>
      <c r="G106" s="16" t="str">
        <f>IF(ISBLANK(Games!B88), "", IF('Prediction Log'!$D106&lt;0, 'Prediction Log'!$B106, 'Prediction Log'!$C106))</f>
        <v/>
      </c>
      <c r="H106" s="17" t="str">
        <f>IF(ISBLANK(Games!$B88), "",Games!K88)</f>
        <v/>
      </c>
      <c r="I106" s="17" t="str">
        <f>IF('Prediction Log'!$F106&gt;0.5, 'Prediction Log'!$B106, IF('Prediction Log'!$F106&lt;0.5, 'Prediction Log'!$C106, "PICK"))</f>
        <v/>
      </c>
      <c r="J106" s="18" t="str">
        <f>IF(ISBLANK(Games!B88), "",IF('Prediction Log'!$I106='Prediction Log'!$B106, 'Prediction Log'!$F106, 1-'Prediction Log'!$F106))</f>
        <v/>
      </c>
      <c r="K106" s="19" t="str">
        <f>IF(ISBLANK(Games!$B88), "",Games!Q88)</f>
        <v/>
      </c>
      <c r="L106" s="26" t="str">
        <f>IF(ISBLANK(Games!W88), "",Games!Y88)</f>
        <v/>
      </c>
      <c r="M106" s="9" t="str">
        <f>IF(ISBLANK(Games!W88), "",Games!X88-Games!W88)</f>
        <v/>
      </c>
      <c r="N106" s="20" t="str">
        <f>IF(ISBLANK(Games!W88), "", IF(AND(Games!Y88 = Games!B88, Games!D88&lt;0, Table3[[#This Row],[Actual Difference ]]&lt;Games!D88), "Y", IF(AND(Games!Y88=Games!C88, Games!D88&gt;0, Table3[[#This Row],[Actual Difference ]]&gt;0), "Y",IF(Games!Y88&lt;&gt;Table3[[#This Row],[Market Predicted Side]], "Y","N"))))</f>
        <v/>
      </c>
      <c r="O106" s="21" t="str">
        <f>IF(ISBLANK(Games!W88),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6" s="21" t="str">
        <f>IF(ISBLANK(Games!W88),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6" s="22" t="str">
        <f>IF(ISBLANK(Games!W88),"",IF('Prediction Log'!$L106='Prediction Log'!$G106, "Y", "N"))</f>
        <v/>
      </c>
      <c r="R106" s="22" t="str">
        <f>Table3[[#This Row],[Home Team Covered Market]]</f>
        <v/>
      </c>
      <c r="S106" s="22" t="str">
        <f>IF(ISBLANK(Games!W88), "",IF(AND('Prediction Log'!$Q106="Y", 'Prediction Log'!$R106="Y"), "Y", "N"))</f>
        <v/>
      </c>
      <c r="T106" s="23" t="str">
        <f>IF(ISBLANK(Games!W88),"",IF(Games!Y88='Prediction Log'!$H106, "Y", "N"))</f>
        <v/>
      </c>
      <c r="U106" s="23" t="str">
        <f>IF(ISBLANK(Games!W88), "", IF(Table3[[#This Row],[Home Team Covered Market]]=Games!P88, "Y", "N"))</f>
        <v/>
      </c>
      <c r="V106" s="24" t="str">
        <f>IF(ISBLANK(Games!W88), "",IF('Prediction Log'!$I106='Prediction Log'!$L106, "Y", "N"))</f>
        <v/>
      </c>
      <c r="W106" s="23" t="str">
        <f>IF(ISBLANK(Games!W88), "",IF('Prediction Log'!$H106&lt;&gt;'Prediction Log'!$L106, "N",IF(AND('Prediction Log'!$E106&gt;0, 'Prediction Log'!$M106&gt;'Prediction Log'!$E106, 'Prediction Log'!$H106='Prediction Log'!$C106), "Y", IF(AND('Prediction Log'!$E106&lt;0, 'Prediction Log'!$M106&lt;'Prediction Log'!$E106,'Prediction Log'!$H106='Prediction Log'!$B106 ), "Y", IF('Prediction Log'!$M106='Prediction Log'!$E106, "PUSH", "N")))))</f>
        <v/>
      </c>
      <c r="X106" s="23" t="str">
        <f>IF(ISBLANK(Games!W88), "",IF(AND('Prediction Log'!$T106="Y", 'Prediction Log'!$U106="Y"), "Y", "N"))</f>
        <v/>
      </c>
      <c r="Y106" s="22" t="str">
        <f>IF(ISBLANK(Games!W88), "",IF('Prediction Log'!$D106&gt;0, 'Prediction Log'!$M106-'Prediction Log'!$D106, IF('Prediction Log'!$D106&lt;0, -'Prediction Log'!$M106+'Prediction Log'!$D106, "NA")))</f>
        <v/>
      </c>
      <c r="Z106" s="22" t="str">
        <f>IF(ISBLANK(Games!W88), "",ABS('Prediction Log'!$Y106))</f>
        <v/>
      </c>
      <c r="AA106" s="23" t="str">
        <f>IF(ISBLANK(Games!W88), "",IF('Prediction Log'!$E106&gt;0, 'Prediction Log'!$M106-'Prediction Log'!$E106, IF('Prediction Log'!$E106&lt;0, -'Prediction Log'!$M106+'Prediction Log'!$E106, "NA")))</f>
        <v/>
      </c>
      <c r="AB106" s="23" t="str">
        <f>IF(ISBLANK(Games!X88), "",ABS('Prediction Log'!$AA106))</f>
        <v/>
      </c>
    </row>
    <row r="107" spans="1:28" x14ac:dyDescent="0.45">
      <c r="A107" s="13">
        <f>IF(ISBLANK(Games!$B106), "",Games!A106)</f>
        <v>0</v>
      </c>
      <c r="B107" s="13" t="str">
        <f>IF(ISBLANK(Games!$B89), "",Games!B89)</f>
        <v/>
      </c>
      <c r="C107" s="13" t="str">
        <f>IF(ISBLANK(Games!$B89), "",Games!C89)</f>
        <v/>
      </c>
      <c r="D107" s="14" t="str">
        <f>IF(ISBLANK(Games!$D89), "",Games!D89)</f>
        <v/>
      </c>
      <c r="E107" s="14" t="str">
        <f>IF(ISBLANK(Games!$B89), "",Games!J89)</f>
        <v/>
      </c>
      <c r="F107" s="15" t="str">
        <f>IFERROR(IF(ISBLANK(Games!B89), "", IF(Games!N89=Games!B89, Games!O89, 1-Games!O89)), "")</f>
        <v/>
      </c>
      <c r="G107" s="16" t="str">
        <f>IF(ISBLANK(Games!B89), "", IF('Prediction Log'!$D107&lt;0, 'Prediction Log'!$B107, 'Prediction Log'!$C107))</f>
        <v/>
      </c>
      <c r="H107" s="17" t="str">
        <f>IF(ISBLANK(Games!$B89), "",Games!K89)</f>
        <v/>
      </c>
      <c r="I107" s="17" t="str">
        <f>IF('Prediction Log'!$F107&gt;0.5, 'Prediction Log'!$B107, IF('Prediction Log'!$F107&lt;0.5, 'Prediction Log'!$C107, "PICK"))</f>
        <v/>
      </c>
      <c r="J107" s="18" t="str">
        <f>IF(ISBLANK(Games!B89), "",IF('Prediction Log'!$I107='Prediction Log'!$B107, 'Prediction Log'!$F107, 1-'Prediction Log'!$F107))</f>
        <v/>
      </c>
      <c r="K107" s="19" t="str">
        <f>IF(ISBLANK(Games!$B89), "",Games!Q89)</f>
        <v/>
      </c>
      <c r="L107" s="26" t="str">
        <f>IF(ISBLANK(Games!W89), "",Games!Y89)</f>
        <v/>
      </c>
      <c r="M107" s="9" t="str">
        <f>IF(ISBLANK(Games!W89), "",Games!X89-Games!W89)</f>
        <v/>
      </c>
      <c r="N107" s="20" t="str">
        <f>IF(ISBLANK(Games!W89), "", IF(AND(Games!Y89 = Games!B89, Games!D89&lt;0, Table3[[#This Row],[Actual Difference ]]&lt;Games!D89), "Y", IF(AND(Games!Y89=Games!C89, Games!D89&gt;0, Table3[[#This Row],[Actual Difference ]]&gt;0), "Y",IF(Games!Y89&lt;&gt;Table3[[#This Row],[Market Predicted Side]], "Y","N"))))</f>
        <v/>
      </c>
      <c r="O107" s="21" t="str">
        <f>IF(ISBLANK(Games!W89),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7" s="21" t="str">
        <f>IF(ISBLANK(Games!W89),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7" s="22" t="str">
        <f>IF(ISBLANK(Games!W89),"",IF('Prediction Log'!$L107='Prediction Log'!$G107, "Y", "N"))</f>
        <v/>
      </c>
      <c r="R107" s="22" t="str">
        <f>Table3[[#This Row],[Home Team Covered Market]]</f>
        <v/>
      </c>
      <c r="S107" s="22" t="str">
        <f>IF(ISBLANK(Games!W89), "",IF(AND('Prediction Log'!$Q107="Y", 'Prediction Log'!$R107="Y"), "Y", "N"))</f>
        <v/>
      </c>
      <c r="T107" s="23" t="str">
        <f>IF(ISBLANK(Games!W89),"",IF(Games!Y89='Prediction Log'!$H107, "Y", "N"))</f>
        <v/>
      </c>
      <c r="U107" s="23" t="str">
        <f>IF(ISBLANK(Games!W89), "", IF(Table3[[#This Row],[Home Team Covered Market]]=Games!P89, "Y", "N"))</f>
        <v/>
      </c>
      <c r="V107" s="24" t="str">
        <f>IF(ISBLANK(Games!W89), "",IF('Prediction Log'!$I107='Prediction Log'!$L107, "Y", "N"))</f>
        <v/>
      </c>
      <c r="W107" s="23" t="str">
        <f>IF(ISBLANK(Games!W89), "",IF('Prediction Log'!$H107&lt;&gt;'Prediction Log'!$L107, "N",IF(AND('Prediction Log'!$E107&gt;0, 'Prediction Log'!$M107&gt;'Prediction Log'!$E107, 'Prediction Log'!$H107='Prediction Log'!$C107), "Y", IF(AND('Prediction Log'!$E107&lt;0, 'Prediction Log'!$M107&lt;'Prediction Log'!$E107,'Prediction Log'!$H107='Prediction Log'!$B107 ), "Y", IF('Prediction Log'!$M107='Prediction Log'!$E107, "PUSH", "N")))))</f>
        <v/>
      </c>
      <c r="X107" s="23" t="str">
        <f>IF(ISBLANK(Games!W89), "",IF(AND('Prediction Log'!$T107="Y", 'Prediction Log'!$U107="Y"), "Y", "N"))</f>
        <v/>
      </c>
      <c r="Y107" s="22" t="str">
        <f>IF(ISBLANK(Games!W89), "",IF('Prediction Log'!$D107&gt;0, 'Prediction Log'!$M107-'Prediction Log'!$D107, IF('Prediction Log'!$D107&lt;0, -'Prediction Log'!$M107+'Prediction Log'!$D107, "NA")))</f>
        <v/>
      </c>
      <c r="Z107" s="22" t="str">
        <f>IF(ISBLANK(Games!W89), "",ABS('Prediction Log'!$Y107))</f>
        <v/>
      </c>
      <c r="AA107" s="23" t="str">
        <f>IF(ISBLANK(Games!W89), "",IF('Prediction Log'!$E107&gt;0, 'Prediction Log'!$M107-'Prediction Log'!$E107, IF('Prediction Log'!$E107&lt;0, -'Prediction Log'!$M107+'Prediction Log'!$E107, "NA")))</f>
        <v/>
      </c>
      <c r="AB107" s="23" t="str">
        <f>IF(ISBLANK(Games!X89), "",ABS('Prediction Log'!$AA107))</f>
        <v/>
      </c>
    </row>
    <row r="108" spans="1:28" x14ac:dyDescent="0.45">
      <c r="A108" s="13">
        <f>IF(ISBLANK(Games!$B107), "",Games!A107)</f>
        <v>0</v>
      </c>
      <c r="B108" s="13" t="str">
        <f>IF(ISBLANK(Games!$B90), "",Games!B90)</f>
        <v/>
      </c>
      <c r="C108" s="13" t="str">
        <f>IF(ISBLANK(Games!$B90), "",Games!C90)</f>
        <v/>
      </c>
      <c r="D108" s="14" t="str">
        <f>IF(ISBLANK(Games!$D90), "",Games!D90)</f>
        <v/>
      </c>
      <c r="E108" s="14" t="str">
        <f>IF(ISBLANK(Games!$B90), "",Games!J90)</f>
        <v/>
      </c>
      <c r="F108" s="15" t="str">
        <f>IFERROR(IF(ISBLANK(Games!B90), "", IF(Games!N90=Games!B90, Games!O90, 1-Games!O90)), "")</f>
        <v/>
      </c>
      <c r="G108" s="16" t="str">
        <f>IF(ISBLANK(Games!B90), "", IF('Prediction Log'!$D108&lt;0, 'Prediction Log'!$B108, 'Prediction Log'!$C108))</f>
        <v/>
      </c>
      <c r="H108" s="17" t="str">
        <f>IF(ISBLANK(Games!$B90), "",Games!K90)</f>
        <v/>
      </c>
      <c r="I108" s="17" t="str">
        <f>IF('Prediction Log'!$F108&gt;0.5, 'Prediction Log'!$B108, IF('Prediction Log'!$F108&lt;0.5, 'Prediction Log'!$C108, "PICK"))</f>
        <v/>
      </c>
      <c r="J108" s="18" t="str">
        <f>IF(ISBLANK(Games!B90), "",IF('Prediction Log'!$I108='Prediction Log'!$B108, 'Prediction Log'!$F108, 1-'Prediction Log'!$F108))</f>
        <v/>
      </c>
      <c r="K108" s="19" t="str">
        <f>IF(ISBLANK(Games!$B90), "",Games!Q90)</f>
        <v/>
      </c>
      <c r="L108" s="26" t="str">
        <f>IF(ISBLANK(Games!W90), "",Games!Y90)</f>
        <v/>
      </c>
      <c r="M108" s="9" t="str">
        <f>IF(ISBLANK(Games!W90), "",Games!X90-Games!W90)</f>
        <v/>
      </c>
      <c r="N108" s="20" t="str">
        <f>IF(ISBLANK(Games!W90), "", IF(AND(Games!Y90 = Games!B90, Games!D90&lt;0, Table3[[#This Row],[Actual Difference ]]&lt;Games!D90), "Y", IF(AND(Games!Y90=Games!C90, Games!D90&gt;0, Table3[[#This Row],[Actual Difference ]]&gt;0), "Y",IF(Games!Y90&lt;&gt;Table3[[#This Row],[Market Predicted Side]], "Y","N"))))</f>
        <v/>
      </c>
      <c r="O108" s="21" t="str">
        <f>IF(ISBLANK(Games!W90),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8" s="21" t="str">
        <f>IF(ISBLANK(Games!W90),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8" s="22" t="str">
        <f>IF(ISBLANK(Games!W90),"",IF('Prediction Log'!$L108='Prediction Log'!$G108, "Y", "N"))</f>
        <v/>
      </c>
      <c r="R108" s="22" t="str">
        <f>Table3[[#This Row],[Home Team Covered Market]]</f>
        <v/>
      </c>
      <c r="S108" s="22" t="str">
        <f>IF(ISBLANK(Games!W90), "",IF(AND('Prediction Log'!$Q108="Y", 'Prediction Log'!$R108="Y"), "Y", "N"))</f>
        <v/>
      </c>
      <c r="T108" s="23" t="str">
        <f>IF(ISBLANK(Games!W90),"",IF(Games!Y90='Prediction Log'!$H108, "Y", "N"))</f>
        <v/>
      </c>
      <c r="U108" s="23" t="str">
        <f>IF(ISBLANK(Games!W90), "", IF(Table3[[#This Row],[Home Team Covered Market]]=Games!P90, "Y", "N"))</f>
        <v/>
      </c>
      <c r="V108" s="24" t="str">
        <f>IF(ISBLANK(Games!W90), "",IF('Prediction Log'!$I108='Prediction Log'!$L108, "Y", "N"))</f>
        <v/>
      </c>
      <c r="W108" s="23" t="str">
        <f>IF(ISBLANK(Games!W90), "",IF('Prediction Log'!$H108&lt;&gt;'Prediction Log'!$L108, "N",IF(AND('Prediction Log'!$E108&gt;0, 'Prediction Log'!$M108&gt;'Prediction Log'!$E108, 'Prediction Log'!$H108='Prediction Log'!$C108), "Y", IF(AND('Prediction Log'!$E108&lt;0, 'Prediction Log'!$M108&lt;'Prediction Log'!$E108,'Prediction Log'!$H108='Prediction Log'!$B108 ), "Y", IF('Prediction Log'!$M108='Prediction Log'!$E108, "PUSH", "N")))))</f>
        <v/>
      </c>
      <c r="X108" s="23" t="str">
        <f>IF(ISBLANK(Games!W90), "",IF(AND('Prediction Log'!$T108="Y", 'Prediction Log'!$U108="Y"), "Y", "N"))</f>
        <v/>
      </c>
      <c r="Y108" s="22" t="str">
        <f>IF(ISBLANK(Games!W90), "",IF('Prediction Log'!$D108&gt;0, 'Prediction Log'!$M108-'Prediction Log'!$D108, IF('Prediction Log'!$D108&lt;0, -'Prediction Log'!$M108+'Prediction Log'!$D108, "NA")))</f>
        <v/>
      </c>
      <c r="Z108" s="22" t="str">
        <f>IF(ISBLANK(Games!W90), "",ABS('Prediction Log'!$Y108))</f>
        <v/>
      </c>
      <c r="AA108" s="23" t="str">
        <f>IF(ISBLANK(Games!W90), "",IF('Prediction Log'!$E108&gt;0, 'Prediction Log'!$M108-'Prediction Log'!$E108, IF('Prediction Log'!$E108&lt;0, -'Prediction Log'!$M108+'Prediction Log'!$E108, "NA")))</f>
        <v/>
      </c>
      <c r="AB108" s="23" t="str">
        <f>IF(ISBLANK(Games!X90), "",ABS('Prediction Log'!$AA108))</f>
        <v/>
      </c>
    </row>
    <row r="109" spans="1:28" x14ac:dyDescent="0.45">
      <c r="A109" s="13">
        <f>IF(ISBLANK(Games!$B108), "",Games!A108)</f>
        <v>0</v>
      </c>
      <c r="B109" s="13" t="str">
        <f>IF(ISBLANK(Games!$B91), "",Games!B91)</f>
        <v/>
      </c>
      <c r="C109" s="13" t="str">
        <f>IF(ISBLANK(Games!$B91), "",Games!C91)</f>
        <v/>
      </c>
      <c r="D109" s="14" t="str">
        <f>IF(ISBLANK(Games!$D91), "",Games!D91)</f>
        <v/>
      </c>
      <c r="E109" s="14" t="str">
        <f>IF(ISBLANK(Games!$B91), "",Games!J91)</f>
        <v/>
      </c>
      <c r="F109" s="15" t="str">
        <f>IFERROR(IF(ISBLANK(Games!B91), "", IF(Games!N91=Games!B91, Games!O91, 1-Games!O91)), "")</f>
        <v/>
      </c>
      <c r="G109" s="16" t="str">
        <f>IF(ISBLANK(Games!B91), "", IF('Prediction Log'!$D109&lt;0, 'Prediction Log'!$B109, 'Prediction Log'!$C109))</f>
        <v/>
      </c>
      <c r="H109" s="17" t="str">
        <f>IF(ISBLANK(Games!$B91), "",Games!K91)</f>
        <v/>
      </c>
      <c r="I109" s="17" t="str">
        <f>IF('Prediction Log'!$F109&gt;0.5, 'Prediction Log'!$B109, IF('Prediction Log'!$F109&lt;0.5, 'Prediction Log'!$C109, "PICK"))</f>
        <v/>
      </c>
      <c r="J109" s="18" t="str">
        <f>IF(ISBLANK(Games!B91), "",IF('Prediction Log'!$I109='Prediction Log'!$B109, 'Prediction Log'!$F109, 1-'Prediction Log'!$F109))</f>
        <v/>
      </c>
      <c r="K109" s="19" t="str">
        <f>IF(ISBLANK(Games!$B91), "",Games!Q91)</f>
        <v/>
      </c>
      <c r="L109" s="26" t="str">
        <f>IF(ISBLANK(Games!W91), "",Games!Y91)</f>
        <v/>
      </c>
      <c r="M109" s="9" t="str">
        <f>IF(ISBLANK(Games!W91), "",Games!X91-Games!W91)</f>
        <v/>
      </c>
      <c r="N109" s="20" t="str">
        <f>IF(ISBLANK(Games!W91), "", IF(AND(Games!Y91 = Games!B91, Games!D91&lt;0, Table3[[#This Row],[Actual Difference ]]&lt;Games!D91), "Y", IF(AND(Games!Y91=Games!C91, Games!D91&gt;0, Table3[[#This Row],[Actual Difference ]]&gt;0), "Y",IF(Games!Y91&lt;&gt;Table3[[#This Row],[Market Predicted Side]], "Y","N"))))</f>
        <v/>
      </c>
      <c r="O109" s="21" t="str">
        <f>IF(ISBLANK(Games!W91),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09" s="21" t="str">
        <f>IF(ISBLANK(Games!W91),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09" s="22" t="str">
        <f>IF(ISBLANK(Games!W91),"",IF('Prediction Log'!$L109='Prediction Log'!$G109, "Y", "N"))</f>
        <v/>
      </c>
      <c r="R109" s="22" t="str">
        <f>Table3[[#This Row],[Home Team Covered Market]]</f>
        <v/>
      </c>
      <c r="S109" s="22" t="str">
        <f>IF(ISBLANK(Games!W91), "",IF(AND('Prediction Log'!$Q109="Y", 'Prediction Log'!$R109="Y"), "Y", "N"))</f>
        <v/>
      </c>
      <c r="T109" s="23" t="str">
        <f>IF(ISBLANK(Games!W91),"",IF(Games!Y91='Prediction Log'!$H109, "Y", "N"))</f>
        <v/>
      </c>
      <c r="U109" s="23" t="str">
        <f>IF(ISBLANK(Games!W91), "", IF(Table3[[#This Row],[Home Team Covered Market]]=Games!P91, "Y", "N"))</f>
        <v/>
      </c>
      <c r="V109" s="24" t="str">
        <f>IF(ISBLANK(Games!W91), "",IF('Prediction Log'!$I109='Prediction Log'!$L109, "Y", "N"))</f>
        <v/>
      </c>
      <c r="W109" s="23" t="str">
        <f>IF(ISBLANK(Games!W91), "",IF('Prediction Log'!$H109&lt;&gt;'Prediction Log'!$L109, "N",IF(AND('Prediction Log'!$E109&gt;0, 'Prediction Log'!$M109&gt;'Prediction Log'!$E109, 'Prediction Log'!$H109='Prediction Log'!$C109), "Y", IF(AND('Prediction Log'!$E109&lt;0, 'Prediction Log'!$M109&lt;'Prediction Log'!$E109,'Prediction Log'!$H109='Prediction Log'!$B109 ), "Y", IF('Prediction Log'!$M109='Prediction Log'!$E109, "PUSH", "N")))))</f>
        <v/>
      </c>
      <c r="X109" s="23" t="str">
        <f>IF(ISBLANK(Games!W91), "",IF(AND('Prediction Log'!$T109="Y", 'Prediction Log'!$U109="Y"), "Y", "N"))</f>
        <v/>
      </c>
      <c r="Y109" s="22" t="str">
        <f>IF(ISBLANK(Games!W91), "",IF('Prediction Log'!$D109&gt;0, 'Prediction Log'!$M109-'Prediction Log'!$D109, IF('Prediction Log'!$D109&lt;0, -'Prediction Log'!$M109+'Prediction Log'!$D109, "NA")))</f>
        <v/>
      </c>
      <c r="Z109" s="22" t="str">
        <f>IF(ISBLANK(Games!W91), "",ABS('Prediction Log'!$Y109))</f>
        <v/>
      </c>
      <c r="AA109" s="23" t="str">
        <f>IF(ISBLANK(Games!W91), "",IF('Prediction Log'!$E109&gt;0, 'Prediction Log'!$M109-'Prediction Log'!$E109, IF('Prediction Log'!$E109&lt;0, -'Prediction Log'!$M109+'Prediction Log'!$E109, "NA")))</f>
        <v/>
      </c>
      <c r="AB109" s="23" t="str">
        <f>IF(ISBLANK(Games!X91), "",ABS('Prediction Log'!$AA109))</f>
        <v/>
      </c>
    </row>
    <row r="110" spans="1:28" x14ac:dyDescent="0.45">
      <c r="A110" s="13">
        <f>IF(ISBLANK(Games!$B109), "",Games!A109)</f>
        <v>0</v>
      </c>
      <c r="B110" s="13" t="str">
        <f>IF(ISBLANK(Games!$B92), "",Games!B92)</f>
        <v/>
      </c>
      <c r="C110" s="13" t="str">
        <f>IF(ISBLANK(Games!$B92), "",Games!C92)</f>
        <v/>
      </c>
      <c r="D110" s="14" t="str">
        <f>IF(ISBLANK(Games!$D92), "",Games!D92)</f>
        <v/>
      </c>
      <c r="E110" s="14" t="str">
        <f>IF(ISBLANK(Games!$B92), "",Games!J92)</f>
        <v/>
      </c>
      <c r="F110" s="15" t="str">
        <f>IFERROR(IF(ISBLANK(Games!B92), "", IF(Games!N92=Games!B92, Games!O92, 1-Games!O92)), "")</f>
        <v/>
      </c>
      <c r="G110" s="16" t="str">
        <f>IF(ISBLANK(Games!B92), "", IF('Prediction Log'!$D110&lt;0, 'Prediction Log'!$B110, 'Prediction Log'!$C110))</f>
        <v/>
      </c>
      <c r="H110" s="17" t="str">
        <f>IF(ISBLANK(Games!$B92), "",Games!K92)</f>
        <v/>
      </c>
      <c r="I110" s="17" t="str">
        <f>IF('Prediction Log'!$F110&gt;0.5, 'Prediction Log'!$B110, IF('Prediction Log'!$F110&lt;0.5, 'Prediction Log'!$C110, "PICK"))</f>
        <v/>
      </c>
      <c r="J110" s="18" t="str">
        <f>IF(ISBLANK(Games!B92), "",IF('Prediction Log'!$I110='Prediction Log'!$B110, 'Prediction Log'!$F110, 1-'Prediction Log'!$F110))</f>
        <v/>
      </c>
      <c r="K110" s="19" t="str">
        <f>IF(ISBLANK(Games!$B92), "",Games!Q92)</f>
        <v/>
      </c>
      <c r="L110" s="26" t="str">
        <f>IF(ISBLANK(Games!W92), "",Games!Y92)</f>
        <v/>
      </c>
      <c r="M110" s="9" t="str">
        <f>IF(ISBLANK(Games!W92), "",Games!X92-Games!W92)</f>
        <v/>
      </c>
      <c r="N110" s="20" t="str">
        <f>IF(ISBLANK(Games!W92), "", IF(AND(Games!Y92 = Games!B92, Games!D92&lt;0, Table3[[#This Row],[Actual Difference ]]&lt;Games!D92), "Y", IF(AND(Games!Y92=Games!C92, Games!D92&gt;0, Table3[[#This Row],[Actual Difference ]]&gt;0), "Y",IF(Games!Y92&lt;&gt;Table3[[#This Row],[Market Predicted Side]], "Y","N"))))</f>
        <v/>
      </c>
      <c r="O110" s="21" t="str">
        <f>IF(ISBLANK(Games!W92),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0" s="21" t="str">
        <f>IF(ISBLANK(Games!W92),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0" s="22" t="str">
        <f>IF(ISBLANK(Games!W92),"",IF('Prediction Log'!$L110='Prediction Log'!$G110, "Y", "N"))</f>
        <v/>
      </c>
      <c r="R110" s="22" t="str">
        <f>Table3[[#This Row],[Home Team Covered Market]]</f>
        <v/>
      </c>
      <c r="S110" s="22" t="str">
        <f>IF(ISBLANK(Games!W92), "",IF(AND('Prediction Log'!$Q110="Y", 'Prediction Log'!$R110="Y"), "Y", "N"))</f>
        <v/>
      </c>
      <c r="T110" s="23" t="str">
        <f>IF(ISBLANK(Games!W92),"",IF(Games!Y92='Prediction Log'!$H110, "Y", "N"))</f>
        <v/>
      </c>
      <c r="U110" s="23" t="str">
        <f>IF(ISBLANK(Games!W92), "", IF(Table3[[#This Row],[Home Team Covered Market]]=Games!P92, "Y", "N"))</f>
        <v/>
      </c>
      <c r="V110" s="24" t="str">
        <f>IF(ISBLANK(Games!W92), "",IF('Prediction Log'!$I110='Prediction Log'!$L110, "Y", "N"))</f>
        <v/>
      </c>
      <c r="W110" s="23" t="str">
        <f>IF(ISBLANK(Games!W92), "",IF('Prediction Log'!$H110&lt;&gt;'Prediction Log'!$L110, "N",IF(AND('Prediction Log'!$E110&gt;0, 'Prediction Log'!$M110&gt;'Prediction Log'!$E110, 'Prediction Log'!$H110='Prediction Log'!$C110), "Y", IF(AND('Prediction Log'!$E110&lt;0, 'Prediction Log'!$M110&lt;'Prediction Log'!$E110,'Prediction Log'!$H110='Prediction Log'!$B110 ), "Y", IF('Prediction Log'!$M110='Prediction Log'!$E110, "PUSH", "N")))))</f>
        <v/>
      </c>
      <c r="X110" s="23" t="str">
        <f>IF(ISBLANK(Games!W92), "",IF(AND('Prediction Log'!$T110="Y", 'Prediction Log'!$U110="Y"), "Y", "N"))</f>
        <v/>
      </c>
      <c r="Y110" s="22" t="str">
        <f>IF(ISBLANK(Games!W92), "",IF('Prediction Log'!$D110&gt;0, 'Prediction Log'!$M110-'Prediction Log'!$D110, IF('Prediction Log'!$D110&lt;0, -'Prediction Log'!$M110+'Prediction Log'!$D110, "NA")))</f>
        <v/>
      </c>
      <c r="Z110" s="22" t="str">
        <f>IF(ISBLANK(Games!W92), "",ABS('Prediction Log'!$Y110))</f>
        <v/>
      </c>
      <c r="AA110" s="23" t="str">
        <f>IF(ISBLANK(Games!W92), "",IF('Prediction Log'!$E110&gt;0, 'Prediction Log'!$M110-'Prediction Log'!$E110, IF('Prediction Log'!$E110&lt;0, -'Prediction Log'!$M110+'Prediction Log'!$E110, "NA")))</f>
        <v/>
      </c>
      <c r="AB110" s="23" t="str">
        <f>IF(ISBLANK(Games!X92), "",ABS('Prediction Log'!$AA110))</f>
        <v/>
      </c>
    </row>
    <row r="111" spans="1:28" x14ac:dyDescent="0.45">
      <c r="A111" s="13">
        <f>IF(ISBLANK(Games!$B110), "",Games!A110)</f>
        <v>0</v>
      </c>
      <c r="B111" s="13" t="str">
        <f>IF(ISBLANK(Games!$B93), "",Games!B93)</f>
        <v/>
      </c>
      <c r="C111" s="13" t="str">
        <f>IF(ISBLANK(Games!$B93), "",Games!C93)</f>
        <v/>
      </c>
      <c r="D111" s="14" t="str">
        <f>IF(ISBLANK(Games!$D93), "",Games!D93)</f>
        <v/>
      </c>
      <c r="E111" s="14" t="str">
        <f>IF(ISBLANK(Games!$B93), "",Games!J93)</f>
        <v/>
      </c>
      <c r="F111" s="15" t="str">
        <f>IFERROR(IF(ISBLANK(Games!B93), "", IF(Games!N93=Games!B93, Games!O93, 1-Games!O93)), "")</f>
        <v/>
      </c>
      <c r="G111" s="16" t="str">
        <f>IF(ISBLANK(Games!B93), "", IF('Prediction Log'!$D111&lt;0, 'Prediction Log'!$B111, 'Prediction Log'!$C111))</f>
        <v/>
      </c>
      <c r="H111" s="17" t="str">
        <f>IF(ISBLANK(Games!$B93), "",Games!K93)</f>
        <v/>
      </c>
      <c r="I111" s="17" t="str">
        <f>IF('Prediction Log'!$F111&gt;0.5, 'Prediction Log'!$B111, IF('Prediction Log'!$F111&lt;0.5, 'Prediction Log'!$C111, "PICK"))</f>
        <v/>
      </c>
      <c r="J111" s="18" t="str">
        <f>IF(ISBLANK(Games!B93), "",IF('Prediction Log'!$I111='Prediction Log'!$B111, 'Prediction Log'!$F111, 1-'Prediction Log'!$F111))</f>
        <v/>
      </c>
      <c r="K111" s="19" t="str">
        <f>IF(ISBLANK(Games!$B93), "",Games!Q93)</f>
        <v/>
      </c>
      <c r="L111" s="26" t="str">
        <f>IF(ISBLANK(Games!W93), "",Games!Y93)</f>
        <v/>
      </c>
      <c r="M111" s="9" t="str">
        <f>IF(ISBLANK(Games!W93), "",Games!X93-Games!W93)</f>
        <v/>
      </c>
      <c r="N111" s="20" t="str">
        <f>IF(ISBLANK(Games!W93), "", IF(AND(Games!Y93 = Games!B93, Games!D93&lt;0, Table3[[#This Row],[Actual Difference ]]&lt;Games!D93), "Y", IF(AND(Games!Y93=Games!C93, Games!D93&gt;0, Table3[[#This Row],[Actual Difference ]]&gt;0), "Y",IF(Games!Y93&lt;&gt;Table3[[#This Row],[Market Predicted Side]], "Y","N"))))</f>
        <v/>
      </c>
      <c r="O111" s="21" t="str">
        <f>IF(ISBLANK(Games!W93),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1" s="21" t="str">
        <f>IF(ISBLANK(Games!W93),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1" s="22" t="str">
        <f>IF(ISBLANK(Games!W93),"",IF('Prediction Log'!$L111='Prediction Log'!$G111, "Y", "N"))</f>
        <v/>
      </c>
      <c r="R111" s="22" t="str">
        <f>Table3[[#This Row],[Home Team Covered Market]]</f>
        <v/>
      </c>
      <c r="S111" s="22" t="str">
        <f>IF(ISBLANK(Games!W93), "",IF(AND('Prediction Log'!$Q111="Y", 'Prediction Log'!$R111="Y"), "Y", "N"))</f>
        <v/>
      </c>
      <c r="T111" s="23" t="str">
        <f>IF(ISBLANK(Games!W93),"",IF(Games!Y93='Prediction Log'!$H111, "Y", "N"))</f>
        <v/>
      </c>
      <c r="U111" s="23" t="str">
        <f>IF(ISBLANK(Games!W93), "", IF(Table3[[#This Row],[Home Team Covered Market]]=Games!P93, "Y", "N"))</f>
        <v/>
      </c>
      <c r="V111" s="24" t="str">
        <f>IF(ISBLANK(Games!W93), "",IF('Prediction Log'!$I111='Prediction Log'!$L111, "Y", "N"))</f>
        <v/>
      </c>
      <c r="W111" s="23" t="str">
        <f>IF(ISBLANK(Games!W93), "",IF('Prediction Log'!$H111&lt;&gt;'Prediction Log'!$L111, "N",IF(AND('Prediction Log'!$E111&gt;0, 'Prediction Log'!$M111&gt;'Prediction Log'!$E111, 'Prediction Log'!$H111='Prediction Log'!$C111), "Y", IF(AND('Prediction Log'!$E111&lt;0, 'Prediction Log'!$M111&lt;'Prediction Log'!$E111,'Prediction Log'!$H111='Prediction Log'!$B111 ), "Y", IF('Prediction Log'!$M111='Prediction Log'!$E111, "PUSH", "N")))))</f>
        <v/>
      </c>
      <c r="X111" s="23" t="str">
        <f>IF(ISBLANK(Games!W93), "",IF(AND('Prediction Log'!$T111="Y", 'Prediction Log'!$U111="Y"), "Y", "N"))</f>
        <v/>
      </c>
      <c r="Y111" s="22" t="str">
        <f>IF(ISBLANK(Games!W93), "",IF('Prediction Log'!$D111&gt;0, 'Prediction Log'!$M111-'Prediction Log'!$D111, IF('Prediction Log'!$D111&lt;0, -'Prediction Log'!$M111+'Prediction Log'!$D111, "NA")))</f>
        <v/>
      </c>
      <c r="Z111" s="22" t="str">
        <f>IF(ISBLANK(Games!W93), "",ABS('Prediction Log'!$Y111))</f>
        <v/>
      </c>
      <c r="AA111" s="23" t="str">
        <f>IF(ISBLANK(Games!W93), "",IF('Prediction Log'!$E111&gt;0, 'Prediction Log'!$M111-'Prediction Log'!$E111, IF('Prediction Log'!$E111&lt;0, -'Prediction Log'!$M111+'Prediction Log'!$E111, "NA")))</f>
        <v/>
      </c>
      <c r="AB111" s="23" t="str">
        <f>IF(ISBLANK(Games!X93), "",ABS('Prediction Log'!$AA111))</f>
        <v/>
      </c>
    </row>
    <row r="112" spans="1:28" x14ac:dyDescent="0.45">
      <c r="A112" s="13">
        <f>IF(ISBLANK(Games!$B111), "",Games!A111)</f>
        <v>0</v>
      </c>
      <c r="B112" s="13" t="str">
        <f>IF(ISBLANK(Games!$B94), "",Games!B94)</f>
        <v/>
      </c>
      <c r="C112" s="13" t="str">
        <f>IF(ISBLANK(Games!$B94), "",Games!C94)</f>
        <v/>
      </c>
      <c r="D112" s="14" t="str">
        <f>IF(ISBLANK(Games!$D94), "",Games!D94)</f>
        <v/>
      </c>
      <c r="E112" s="14" t="str">
        <f>IF(ISBLANK(Games!$B94), "",Games!J94)</f>
        <v/>
      </c>
      <c r="F112" s="15" t="str">
        <f>IFERROR(IF(ISBLANK(Games!B94), "", IF(Games!N94=Games!B94, Games!O94, 1-Games!O94)), "")</f>
        <v/>
      </c>
      <c r="G112" s="16" t="str">
        <f>IF(ISBLANK(Games!B94), "", IF('Prediction Log'!$D112&lt;0, 'Prediction Log'!$B112, 'Prediction Log'!$C112))</f>
        <v/>
      </c>
      <c r="H112" s="17" t="str">
        <f>IF(ISBLANK(Games!$B94), "",Games!K94)</f>
        <v/>
      </c>
      <c r="I112" s="17" t="str">
        <f>IF('Prediction Log'!$F112&gt;0.5, 'Prediction Log'!$B112, IF('Prediction Log'!$F112&lt;0.5, 'Prediction Log'!$C112, "PICK"))</f>
        <v/>
      </c>
      <c r="J112" s="18" t="str">
        <f>IF(ISBLANK(Games!B94), "",IF('Prediction Log'!$I112='Prediction Log'!$B112, 'Prediction Log'!$F112, 1-'Prediction Log'!$F112))</f>
        <v/>
      </c>
      <c r="K112" s="19" t="str">
        <f>IF(ISBLANK(Games!$B94), "",Games!Q94)</f>
        <v/>
      </c>
      <c r="L112" s="26" t="str">
        <f>IF(ISBLANK(Games!W94), "",Games!Y94)</f>
        <v/>
      </c>
      <c r="M112" s="9" t="str">
        <f>IF(ISBLANK(Games!W94), "",Games!X94-Games!W94)</f>
        <v/>
      </c>
      <c r="N112" s="20" t="str">
        <f>IF(ISBLANK(Games!W94), "", IF(AND(Games!Y94 = Games!B94, Games!D94&lt;0, Table3[[#This Row],[Actual Difference ]]&lt;Games!D94), "Y", IF(AND(Games!Y94=Games!C94, Games!D94&gt;0, Table3[[#This Row],[Actual Difference ]]&gt;0), "Y",IF(Games!Y94&lt;&gt;Table3[[#This Row],[Market Predicted Side]], "Y","N"))))</f>
        <v/>
      </c>
      <c r="O112" s="21" t="str">
        <f>IF(ISBLANK(Games!W94),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2" s="21" t="str">
        <f>IF(ISBLANK(Games!W94),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2" s="22" t="str">
        <f>IF(ISBLANK(Games!W94),"",IF('Prediction Log'!$L112='Prediction Log'!$G112, "Y", "N"))</f>
        <v/>
      </c>
      <c r="R112" s="22" t="str">
        <f>Table3[[#This Row],[Home Team Covered Market]]</f>
        <v/>
      </c>
      <c r="S112" s="22" t="str">
        <f>IF(ISBLANK(Games!W94), "",IF(AND('Prediction Log'!$Q112="Y", 'Prediction Log'!$R112="Y"), "Y", "N"))</f>
        <v/>
      </c>
      <c r="T112" s="23" t="str">
        <f>IF(ISBLANK(Games!W94),"",IF(Games!Y94='Prediction Log'!$H112, "Y", "N"))</f>
        <v/>
      </c>
      <c r="U112" s="23" t="str">
        <f>IF(ISBLANK(Games!W94), "", IF(Table3[[#This Row],[Home Team Covered Market]]=Games!P94, "Y", "N"))</f>
        <v/>
      </c>
      <c r="V112" s="24" t="str">
        <f>IF(ISBLANK(Games!W94), "",IF('Prediction Log'!$I112='Prediction Log'!$L112, "Y", "N"))</f>
        <v/>
      </c>
      <c r="W112" s="23" t="str">
        <f>IF(ISBLANK(Games!W94), "",IF('Prediction Log'!$H112&lt;&gt;'Prediction Log'!$L112, "N",IF(AND('Prediction Log'!$E112&gt;0, 'Prediction Log'!$M112&gt;'Prediction Log'!$E112, 'Prediction Log'!$H112='Prediction Log'!$C112), "Y", IF(AND('Prediction Log'!$E112&lt;0, 'Prediction Log'!$M112&lt;'Prediction Log'!$E112,'Prediction Log'!$H112='Prediction Log'!$B112 ), "Y", IF('Prediction Log'!$M112='Prediction Log'!$E112, "PUSH", "N")))))</f>
        <v/>
      </c>
      <c r="X112" s="23" t="str">
        <f>IF(ISBLANK(Games!W94), "",IF(AND('Prediction Log'!$T112="Y", 'Prediction Log'!$U112="Y"), "Y", "N"))</f>
        <v/>
      </c>
      <c r="Y112" s="22" t="str">
        <f>IF(ISBLANK(Games!W94), "",IF('Prediction Log'!$D112&gt;0, 'Prediction Log'!$M112-'Prediction Log'!$D112, IF('Prediction Log'!$D112&lt;0, -'Prediction Log'!$M112+'Prediction Log'!$D112, "NA")))</f>
        <v/>
      </c>
      <c r="Z112" s="22" t="str">
        <f>IF(ISBLANK(Games!W94), "",ABS('Prediction Log'!$Y112))</f>
        <v/>
      </c>
      <c r="AA112" s="23" t="str">
        <f>IF(ISBLANK(Games!W94), "",IF('Prediction Log'!$E112&gt;0, 'Prediction Log'!$M112-'Prediction Log'!$E112, IF('Prediction Log'!$E112&lt;0, -'Prediction Log'!$M112+'Prediction Log'!$E112, "NA")))</f>
        <v/>
      </c>
      <c r="AB112" s="23" t="str">
        <f>IF(ISBLANK(Games!X94), "",ABS('Prediction Log'!$AA112))</f>
        <v/>
      </c>
    </row>
    <row r="113" spans="1:28" x14ac:dyDescent="0.45">
      <c r="A113" s="13">
        <f>IF(ISBLANK(Games!$B112), "",Games!A112)</f>
        <v>0</v>
      </c>
      <c r="B113" s="13" t="str">
        <f>IF(ISBLANK(Games!$B95), "",Games!B95)</f>
        <v/>
      </c>
      <c r="C113" s="13" t="str">
        <f>IF(ISBLANK(Games!$B95), "",Games!C95)</f>
        <v/>
      </c>
      <c r="D113" s="14" t="str">
        <f>IF(ISBLANK(Games!$D95), "",Games!D95)</f>
        <v/>
      </c>
      <c r="E113" s="14" t="str">
        <f>IF(ISBLANK(Games!$B95), "",Games!J95)</f>
        <v/>
      </c>
      <c r="F113" s="15" t="str">
        <f>IFERROR(IF(ISBLANK(Games!B95), "", IF(Games!N95=Games!B95, Games!O95, 1-Games!O95)), "")</f>
        <v/>
      </c>
      <c r="G113" s="16" t="str">
        <f>IF(ISBLANK(Games!B95), "", IF('Prediction Log'!$D113&lt;0, 'Prediction Log'!$B113, 'Prediction Log'!$C113))</f>
        <v/>
      </c>
      <c r="H113" s="17" t="str">
        <f>IF(ISBLANK(Games!$B95), "",Games!K95)</f>
        <v/>
      </c>
      <c r="I113" s="17" t="str">
        <f>IF('Prediction Log'!$F113&gt;0.5, 'Prediction Log'!$B113, IF('Prediction Log'!$F113&lt;0.5, 'Prediction Log'!$C113, "PICK"))</f>
        <v/>
      </c>
      <c r="J113" s="18" t="str">
        <f>IF(ISBLANK(Games!B95), "",IF('Prediction Log'!$I113='Prediction Log'!$B113, 'Prediction Log'!$F113, 1-'Prediction Log'!$F113))</f>
        <v/>
      </c>
      <c r="K113" s="19" t="str">
        <f>IF(ISBLANK(Games!$B95), "",Games!Q95)</f>
        <v/>
      </c>
      <c r="L113" s="26" t="str">
        <f>IF(ISBLANK(Games!W95), "",Games!Y95)</f>
        <v/>
      </c>
      <c r="M113" s="9" t="str">
        <f>IF(ISBLANK(Games!W95), "",Games!X95-Games!W95)</f>
        <v/>
      </c>
      <c r="N113" s="20" t="str">
        <f>IF(ISBLANK(Games!W95), "", IF(AND(Games!Y95 = Games!B95, Games!D95&lt;0, Table3[[#This Row],[Actual Difference ]]&lt;Games!D95), "Y", IF(AND(Games!Y95=Games!C95, Games!D95&gt;0, Table3[[#This Row],[Actual Difference ]]&gt;0), "Y",IF(Games!Y95&lt;&gt;Table3[[#This Row],[Market Predicted Side]], "Y","N"))))</f>
        <v/>
      </c>
      <c r="O113" s="21" t="str">
        <f>IF(ISBLANK(Games!W95),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3" s="21" t="str">
        <f>IF(ISBLANK(Games!W95),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3" s="22" t="str">
        <f>IF(ISBLANK(Games!W95),"",IF('Prediction Log'!$L113='Prediction Log'!$G113, "Y", "N"))</f>
        <v/>
      </c>
      <c r="R113" s="22" t="str">
        <f>Table3[[#This Row],[Home Team Covered Market]]</f>
        <v/>
      </c>
      <c r="S113" s="22" t="str">
        <f>IF(ISBLANK(Games!W95), "",IF(AND('Prediction Log'!$Q113="Y", 'Prediction Log'!$R113="Y"), "Y", "N"))</f>
        <v/>
      </c>
      <c r="T113" s="23" t="str">
        <f>IF(ISBLANK(Games!W95),"",IF(Games!Y95='Prediction Log'!$H113, "Y", "N"))</f>
        <v/>
      </c>
      <c r="U113" s="23" t="str">
        <f>IF(ISBLANK(Games!W95), "", IF(Table3[[#This Row],[Home Team Covered Market]]=Games!P95, "Y", "N"))</f>
        <v/>
      </c>
      <c r="V113" s="24" t="str">
        <f>IF(ISBLANK(Games!W95), "",IF('Prediction Log'!$I113='Prediction Log'!$L113, "Y", "N"))</f>
        <v/>
      </c>
      <c r="W113" s="23" t="str">
        <f>IF(ISBLANK(Games!W95), "",IF('Prediction Log'!$H113&lt;&gt;'Prediction Log'!$L113, "N",IF(AND('Prediction Log'!$E113&gt;0, 'Prediction Log'!$M113&gt;'Prediction Log'!$E113, 'Prediction Log'!$H113='Prediction Log'!$C113), "Y", IF(AND('Prediction Log'!$E113&lt;0, 'Prediction Log'!$M113&lt;'Prediction Log'!$E113,'Prediction Log'!$H113='Prediction Log'!$B113 ), "Y", IF('Prediction Log'!$M113='Prediction Log'!$E113, "PUSH", "N")))))</f>
        <v/>
      </c>
      <c r="X113" s="23" t="str">
        <f>IF(ISBLANK(Games!W95), "",IF(AND('Prediction Log'!$T113="Y", 'Prediction Log'!$U113="Y"), "Y", "N"))</f>
        <v/>
      </c>
      <c r="Y113" s="22" t="str">
        <f>IF(ISBLANK(Games!W95), "",IF('Prediction Log'!$D113&gt;0, 'Prediction Log'!$M113-'Prediction Log'!$D113, IF('Prediction Log'!$D113&lt;0, -'Prediction Log'!$M113+'Prediction Log'!$D113, "NA")))</f>
        <v/>
      </c>
      <c r="Z113" s="22" t="str">
        <f>IF(ISBLANK(Games!W95), "",ABS('Prediction Log'!$Y113))</f>
        <v/>
      </c>
      <c r="AA113" s="23" t="str">
        <f>IF(ISBLANK(Games!W95), "",IF('Prediction Log'!$E113&gt;0, 'Prediction Log'!$M113-'Prediction Log'!$E113, IF('Prediction Log'!$E113&lt;0, -'Prediction Log'!$M113+'Prediction Log'!$E113, "NA")))</f>
        <v/>
      </c>
      <c r="AB113" s="23" t="str">
        <f>IF(ISBLANK(Games!X95), "",ABS('Prediction Log'!$AA113))</f>
        <v/>
      </c>
    </row>
    <row r="114" spans="1:28" x14ac:dyDescent="0.45">
      <c r="A114" s="13">
        <f>IF(ISBLANK(Games!$B113), "",Games!A113)</f>
        <v>0</v>
      </c>
      <c r="B114" s="13" t="str">
        <f>IF(ISBLANK(Games!$B96), "",Games!B96)</f>
        <v/>
      </c>
      <c r="C114" s="13" t="str">
        <f>IF(ISBLANK(Games!$B96), "",Games!C96)</f>
        <v/>
      </c>
      <c r="D114" s="14" t="str">
        <f>IF(ISBLANK(Games!$D96), "",Games!D96)</f>
        <v/>
      </c>
      <c r="E114" s="14" t="str">
        <f>IF(ISBLANK(Games!$B96), "",Games!J96)</f>
        <v/>
      </c>
      <c r="F114" s="15" t="str">
        <f>IFERROR(IF(ISBLANK(Games!B96), "", IF(Games!N96=Games!B96, Games!O96, 1-Games!O96)), "")</f>
        <v/>
      </c>
      <c r="G114" s="16" t="str">
        <f>IF(ISBLANK(Games!B96), "", IF('Prediction Log'!$D114&lt;0, 'Prediction Log'!$B114, 'Prediction Log'!$C114))</f>
        <v/>
      </c>
      <c r="H114" s="17" t="str">
        <f>IF(ISBLANK(Games!$B96), "",Games!K96)</f>
        <v/>
      </c>
      <c r="I114" s="17" t="str">
        <f>IF('Prediction Log'!$F114&gt;0.5, 'Prediction Log'!$B114, IF('Prediction Log'!$F114&lt;0.5, 'Prediction Log'!$C114, "PICK"))</f>
        <v/>
      </c>
      <c r="J114" s="18" t="str">
        <f>IF(ISBLANK(Games!B96), "",IF('Prediction Log'!$I114='Prediction Log'!$B114, 'Prediction Log'!$F114, 1-'Prediction Log'!$F114))</f>
        <v/>
      </c>
      <c r="K114" s="19" t="str">
        <f>IF(ISBLANK(Games!$B96), "",Games!Q96)</f>
        <v/>
      </c>
      <c r="L114" s="26" t="str">
        <f>IF(ISBLANK(Games!W96), "",Games!Y96)</f>
        <v/>
      </c>
      <c r="M114" s="9" t="str">
        <f>IF(ISBLANK(Games!W96), "",Games!X96-Games!W96)</f>
        <v/>
      </c>
      <c r="N114" s="20" t="str">
        <f>IF(ISBLANK(Games!W96), "", IF(AND(Games!Y96 = Games!B96, Games!D96&lt;0, Table3[[#This Row],[Actual Difference ]]&lt;Games!D96), "Y", IF(AND(Games!Y96=Games!C96, Games!D96&gt;0, Table3[[#This Row],[Actual Difference ]]&gt;0), "Y",IF(Games!Y96&lt;&gt;Table3[[#This Row],[Market Predicted Side]], "Y","N"))))</f>
        <v/>
      </c>
      <c r="O114" s="21" t="str">
        <f>IF(ISBLANK(Games!W96),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4" s="21" t="str">
        <f>IF(ISBLANK(Games!W96),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4" s="22" t="str">
        <f>IF(ISBLANK(Games!W96),"",IF('Prediction Log'!$L114='Prediction Log'!$G114, "Y", "N"))</f>
        <v/>
      </c>
      <c r="R114" s="22" t="str">
        <f>Table3[[#This Row],[Home Team Covered Market]]</f>
        <v/>
      </c>
      <c r="S114" s="22" t="str">
        <f>IF(ISBLANK(Games!W96), "",IF(AND('Prediction Log'!$Q114="Y", 'Prediction Log'!$R114="Y"), "Y", "N"))</f>
        <v/>
      </c>
      <c r="T114" s="23" t="str">
        <f>IF(ISBLANK(Games!W96),"",IF(Games!Y96='Prediction Log'!$H114, "Y", "N"))</f>
        <v/>
      </c>
      <c r="U114" s="23" t="str">
        <f>IF(ISBLANK(Games!W96), "", IF(Table3[[#This Row],[Home Team Covered Market]]=Games!P96, "Y", "N"))</f>
        <v/>
      </c>
      <c r="V114" s="24" t="str">
        <f>IF(ISBLANK(Games!W96), "",IF('Prediction Log'!$I114='Prediction Log'!$L114, "Y", "N"))</f>
        <v/>
      </c>
      <c r="W114" s="23" t="str">
        <f>IF(ISBLANK(Games!W96), "",IF('Prediction Log'!$H114&lt;&gt;'Prediction Log'!$L114, "N",IF(AND('Prediction Log'!$E114&gt;0, 'Prediction Log'!$M114&gt;'Prediction Log'!$E114, 'Prediction Log'!$H114='Prediction Log'!$C114), "Y", IF(AND('Prediction Log'!$E114&lt;0, 'Prediction Log'!$M114&lt;'Prediction Log'!$E114,'Prediction Log'!$H114='Prediction Log'!$B114 ), "Y", IF('Prediction Log'!$M114='Prediction Log'!$E114, "PUSH", "N")))))</f>
        <v/>
      </c>
      <c r="X114" s="23" t="str">
        <f>IF(ISBLANK(Games!W96), "",IF(AND('Prediction Log'!$T114="Y", 'Prediction Log'!$U114="Y"), "Y", "N"))</f>
        <v/>
      </c>
      <c r="Y114" s="22" t="str">
        <f>IF(ISBLANK(Games!W96), "",IF('Prediction Log'!$D114&gt;0, 'Prediction Log'!$M114-'Prediction Log'!$D114, IF('Prediction Log'!$D114&lt;0, -'Prediction Log'!$M114+'Prediction Log'!$D114, "NA")))</f>
        <v/>
      </c>
      <c r="Z114" s="22" t="str">
        <f>IF(ISBLANK(Games!W96), "",ABS('Prediction Log'!$Y114))</f>
        <v/>
      </c>
      <c r="AA114" s="23" t="str">
        <f>IF(ISBLANK(Games!W96), "",IF('Prediction Log'!$E114&gt;0, 'Prediction Log'!$M114-'Prediction Log'!$E114, IF('Prediction Log'!$E114&lt;0, -'Prediction Log'!$M114+'Prediction Log'!$E114, "NA")))</f>
        <v/>
      </c>
      <c r="AB114" s="23" t="str">
        <f>IF(ISBLANK(Games!X96), "",ABS('Prediction Log'!$AA114))</f>
        <v/>
      </c>
    </row>
    <row r="115" spans="1:28" x14ac:dyDescent="0.45">
      <c r="A115" s="13">
        <f>IF(ISBLANK(Games!$B114), "",Games!A114)</f>
        <v>0</v>
      </c>
      <c r="B115" s="13" t="str">
        <f>IF(ISBLANK(Games!$B97), "",Games!B97)</f>
        <v/>
      </c>
      <c r="C115" s="13" t="str">
        <f>IF(ISBLANK(Games!$B97), "",Games!C97)</f>
        <v/>
      </c>
      <c r="D115" s="14" t="str">
        <f>IF(ISBLANK(Games!$D97), "",Games!D97)</f>
        <v/>
      </c>
      <c r="E115" s="14" t="str">
        <f>IF(ISBLANK(Games!$B97), "",Games!J97)</f>
        <v/>
      </c>
      <c r="F115" s="15" t="str">
        <f>IFERROR(IF(ISBLANK(Games!B97), "", IF(Games!N97=Games!B97, Games!O97, 1-Games!O97)), "")</f>
        <v/>
      </c>
      <c r="G115" s="16" t="str">
        <f>IF(ISBLANK(Games!B97), "", IF('Prediction Log'!$D115&lt;0, 'Prediction Log'!$B115, 'Prediction Log'!$C115))</f>
        <v/>
      </c>
      <c r="H115" s="17" t="str">
        <f>IF(ISBLANK(Games!$B97), "",Games!K97)</f>
        <v/>
      </c>
      <c r="I115" s="17" t="str">
        <f>IF('Prediction Log'!$F115&gt;0.5, 'Prediction Log'!$B115, IF('Prediction Log'!$F115&lt;0.5, 'Prediction Log'!$C115, "PICK"))</f>
        <v/>
      </c>
      <c r="J115" s="18" t="str">
        <f>IF(ISBLANK(Games!B97), "",IF('Prediction Log'!$I115='Prediction Log'!$B115, 'Prediction Log'!$F115, 1-'Prediction Log'!$F115))</f>
        <v/>
      </c>
      <c r="K115" s="19" t="str">
        <f>IF(ISBLANK(Games!$B97), "",Games!Q97)</f>
        <v/>
      </c>
      <c r="L115" s="26" t="str">
        <f>IF(ISBLANK(Games!W97), "",Games!Y97)</f>
        <v/>
      </c>
      <c r="M115" s="9" t="str">
        <f>IF(ISBLANK(Games!W97), "",Games!X97-Games!W97)</f>
        <v/>
      </c>
      <c r="N115" s="20" t="str">
        <f>IF(ISBLANK(Games!W97), "", IF(AND(Games!Y97 = Games!B97, Games!D97&lt;0, Table3[[#This Row],[Actual Difference ]]&lt;Games!D97), "Y", IF(AND(Games!Y97=Games!C97, Games!D97&gt;0, Table3[[#This Row],[Actual Difference ]]&gt;0), "Y",IF(Games!Y97&lt;&gt;Table3[[#This Row],[Market Predicted Side]], "Y","N"))))</f>
        <v/>
      </c>
      <c r="O115" s="21" t="str">
        <f>IF(ISBLANK(Games!W97),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5" s="21" t="str">
        <f>IF(ISBLANK(Games!W97),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5" s="22" t="str">
        <f>IF(ISBLANK(Games!W97),"",IF('Prediction Log'!$L115='Prediction Log'!$G115, "Y", "N"))</f>
        <v/>
      </c>
      <c r="R115" s="22" t="str">
        <f>Table3[[#This Row],[Home Team Covered Market]]</f>
        <v/>
      </c>
      <c r="S115" s="22" t="str">
        <f>IF(ISBLANK(Games!W97), "",IF(AND('Prediction Log'!$Q115="Y", 'Prediction Log'!$R115="Y"), "Y", "N"))</f>
        <v/>
      </c>
      <c r="T115" s="23" t="str">
        <f>IF(ISBLANK(Games!W97),"",IF(Games!Y97='Prediction Log'!$H115, "Y", "N"))</f>
        <v/>
      </c>
      <c r="U115" s="23" t="str">
        <f>IF(ISBLANK(Games!W97), "", IF(Table3[[#This Row],[Home Team Covered Market]]=Games!P97, "Y", "N"))</f>
        <v/>
      </c>
      <c r="V115" s="24" t="str">
        <f>IF(ISBLANK(Games!W97), "",IF('Prediction Log'!$I115='Prediction Log'!$L115, "Y", "N"))</f>
        <v/>
      </c>
      <c r="W115" s="23" t="str">
        <f>IF(ISBLANK(Games!W97), "",IF('Prediction Log'!$H115&lt;&gt;'Prediction Log'!$L115, "N",IF(AND('Prediction Log'!$E115&gt;0, 'Prediction Log'!$M115&gt;'Prediction Log'!$E115, 'Prediction Log'!$H115='Prediction Log'!$C115), "Y", IF(AND('Prediction Log'!$E115&lt;0, 'Prediction Log'!$M115&lt;'Prediction Log'!$E115,'Prediction Log'!$H115='Prediction Log'!$B115 ), "Y", IF('Prediction Log'!$M115='Prediction Log'!$E115, "PUSH", "N")))))</f>
        <v/>
      </c>
      <c r="X115" s="23" t="str">
        <f>IF(ISBLANK(Games!W97), "",IF(AND('Prediction Log'!$T115="Y", 'Prediction Log'!$U115="Y"), "Y", "N"))</f>
        <v/>
      </c>
      <c r="Y115" s="22" t="str">
        <f>IF(ISBLANK(Games!W97), "",IF('Prediction Log'!$D115&gt;0, 'Prediction Log'!$M115-'Prediction Log'!$D115, IF('Prediction Log'!$D115&lt;0, -'Prediction Log'!$M115+'Prediction Log'!$D115, "NA")))</f>
        <v/>
      </c>
      <c r="Z115" s="22" t="str">
        <f>IF(ISBLANK(Games!W97), "",ABS('Prediction Log'!$Y115))</f>
        <v/>
      </c>
      <c r="AA115" s="23" t="str">
        <f>IF(ISBLANK(Games!W97), "",IF('Prediction Log'!$E115&gt;0, 'Prediction Log'!$M115-'Prediction Log'!$E115, IF('Prediction Log'!$E115&lt;0, -'Prediction Log'!$M115+'Prediction Log'!$E115, "NA")))</f>
        <v/>
      </c>
      <c r="AB115" s="23" t="str">
        <f>IF(ISBLANK(Games!X97), "",ABS('Prediction Log'!$AA115))</f>
        <v/>
      </c>
    </row>
    <row r="116" spans="1:28" x14ac:dyDescent="0.45">
      <c r="A116" s="13">
        <f>IF(ISBLANK(Games!$B115), "",Games!A115)</f>
        <v>0</v>
      </c>
      <c r="B116" s="13" t="str">
        <f>IF(ISBLANK(Games!$B98), "",Games!B98)</f>
        <v/>
      </c>
      <c r="C116" s="13" t="str">
        <f>IF(ISBLANK(Games!$B98), "",Games!C98)</f>
        <v/>
      </c>
      <c r="D116" s="14" t="str">
        <f>IF(ISBLANK(Games!$D98), "",Games!D98)</f>
        <v/>
      </c>
      <c r="E116" s="14" t="str">
        <f>IF(ISBLANK(Games!$B98), "",Games!J98)</f>
        <v/>
      </c>
      <c r="F116" s="15" t="str">
        <f>IFERROR(IF(ISBLANK(Games!B98), "", IF(Games!N98=Games!B98, Games!O98, 1-Games!O98)), "")</f>
        <v/>
      </c>
      <c r="G116" s="16" t="str">
        <f>IF(ISBLANK(Games!B98), "", IF('Prediction Log'!$D116&lt;0, 'Prediction Log'!$B116, 'Prediction Log'!$C116))</f>
        <v/>
      </c>
      <c r="H116" s="17" t="str">
        <f>IF(ISBLANK(Games!$B98), "",Games!K98)</f>
        <v/>
      </c>
      <c r="I116" s="17" t="str">
        <f>IF('Prediction Log'!$F116&gt;0.5, 'Prediction Log'!$B116, IF('Prediction Log'!$F116&lt;0.5, 'Prediction Log'!$C116, "PICK"))</f>
        <v/>
      </c>
      <c r="J116" s="18" t="str">
        <f>IF(ISBLANK(Games!B98), "",IF('Prediction Log'!$I116='Prediction Log'!$B116, 'Prediction Log'!$F116, 1-'Prediction Log'!$F116))</f>
        <v/>
      </c>
      <c r="K116" s="19" t="str">
        <f>IF(ISBLANK(Games!$B98), "",Games!Q98)</f>
        <v/>
      </c>
      <c r="L116" s="26" t="str">
        <f>IF(ISBLANK(Games!W98), "",Games!Y98)</f>
        <v/>
      </c>
      <c r="M116" s="9" t="str">
        <f>IF(ISBLANK(Games!W98), "",Games!X98-Games!W98)</f>
        <v/>
      </c>
      <c r="N116" s="20" t="str">
        <f>IF(ISBLANK(Games!W98), "", IF(AND(Games!Y98 = Games!B98, Games!D98&lt;0, Table3[[#This Row],[Actual Difference ]]&lt;Games!D98), "Y", IF(AND(Games!Y98=Games!C98, Games!D98&gt;0, Table3[[#This Row],[Actual Difference ]]&gt;0), "Y",IF(Games!Y98&lt;&gt;Table3[[#This Row],[Market Predicted Side]], "Y","N"))))</f>
        <v/>
      </c>
      <c r="O116" s="21" t="str">
        <f>IF(ISBLANK(Games!W98),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6" s="21" t="str">
        <f>IF(ISBLANK(Games!W98),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6" s="22" t="str">
        <f>IF(ISBLANK(Games!W98),"",IF('Prediction Log'!$L116='Prediction Log'!$G116, "Y", "N"))</f>
        <v/>
      </c>
      <c r="R116" s="22" t="str">
        <f>Table3[[#This Row],[Home Team Covered Market]]</f>
        <v/>
      </c>
      <c r="S116" s="22" t="str">
        <f>IF(ISBLANK(Games!W98), "",IF(AND('Prediction Log'!$Q116="Y", 'Prediction Log'!$R116="Y"), "Y", "N"))</f>
        <v/>
      </c>
      <c r="T116" s="23" t="str">
        <f>IF(ISBLANK(Games!W98),"",IF(Games!Y98='Prediction Log'!$H116, "Y", "N"))</f>
        <v/>
      </c>
      <c r="U116" s="23" t="str">
        <f>IF(ISBLANK(Games!W98), "", IF(Table3[[#This Row],[Home Team Covered Market]]=Games!P98, "Y", "N"))</f>
        <v/>
      </c>
      <c r="V116" s="24" t="str">
        <f>IF(ISBLANK(Games!W98), "",IF('Prediction Log'!$I116='Prediction Log'!$L116, "Y", "N"))</f>
        <v/>
      </c>
      <c r="W116" s="23" t="str">
        <f>IF(ISBLANK(Games!W98), "",IF('Prediction Log'!$H116&lt;&gt;'Prediction Log'!$L116, "N",IF(AND('Prediction Log'!$E116&gt;0, 'Prediction Log'!$M116&gt;'Prediction Log'!$E116, 'Prediction Log'!$H116='Prediction Log'!$C116), "Y", IF(AND('Prediction Log'!$E116&lt;0, 'Prediction Log'!$M116&lt;'Prediction Log'!$E116,'Prediction Log'!$H116='Prediction Log'!$B116 ), "Y", IF('Prediction Log'!$M116='Prediction Log'!$E116, "PUSH", "N")))))</f>
        <v/>
      </c>
      <c r="X116" s="23" t="str">
        <f>IF(ISBLANK(Games!W98), "",IF(AND('Prediction Log'!$T116="Y", 'Prediction Log'!$U116="Y"), "Y", "N"))</f>
        <v/>
      </c>
      <c r="Y116" s="22" t="str">
        <f>IF(ISBLANK(Games!W98), "",IF('Prediction Log'!$D116&gt;0, 'Prediction Log'!$M116-'Prediction Log'!$D116, IF('Prediction Log'!$D116&lt;0, -'Prediction Log'!$M116+'Prediction Log'!$D116, "NA")))</f>
        <v/>
      </c>
      <c r="Z116" s="22" t="str">
        <f>IF(ISBLANK(Games!W98), "",ABS('Prediction Log'!$Y116))</f>
        <v/>
      </c>
      <c r="AA116" s="23" t="str">
        <f>IF(ISBLANK(Games!W98), "",IF('Prediction Log'!$E116&gt;0, 'Prediction Log'!$M116-'Prediction Log'!$E116, IF('Prediction Log'!$E116&lt;0, -'Prediction Log'!$M116+'Prediction Log'!$E116, "NA")))</f>
        <v/>
      </c>
      <c r="AB116" s="23" t="str">
        <f>IF(ISBLANK(Games!X98), "",ABS('Prediction Log'!$AA116))</f>
        <v/>
      </c>
    </row>
    <row r="117" spans="1:28" x14ac:dyDescent="0.45">
      <c r="A117" s="13">
        <f>IF(ISBLANK(Games!$B116), "",Games!A116)</f>
        <v>0</v>
      </c>
      <c r="B117" s="13" t="str">
        <f>IF(ISBLANK(Games!$B99), "",Games!B99)</f>
        <v/>
      </c>
      <c r="C117" s="13" t="str">
        <f>IF(ISBLANK(Games!$B99), "",Games!C99)</f>
        <v/>
      </c>
      <c r="D117" s="14" t="str">
        <f>IF(ISBLANK(Games!$D99), "",Games!D99)</f>
        <v/>
      </c>
      <c r="E117" s="14" t="str">
        <f>IF(ISBLANK(Games!$B99), "",Games!J99)</f>
        <v/>
      </c>
      <c r="F117" s="15" t="str">
        <f>IFERROR(IF(ISBLANK(Games!B99), "", IF(Games!N99=Games!B99, Games!O99, 1-Games!O99)), "")</f>
        <v/>
      </c>
      <c r="G117" s="16" t="str">
        <f>IF(ISBLANK(Games!B99), "", IF('Prediction Log'!$D117&lt;0, 'Prediction Log'!$B117, 'Prediction Log'!$C117))</f>
        <v/>
      </c>
      <c r="H117" s="17" t="str">
        <f>IF(ISBLANK(Games!$B99), "",Games!K99)</f>
        <v/>
      </c>
      <c r="I117" s="17" t="str">
        <f>IF('Prediction Log'!$F117&gt;0.5, 'Prediction Log'!$B117, IF('Prediction Log'!$F117&lt;0.5, 'Prediction Log'!$C117, "PICK"))</f>
        <v/>
      </c>
      <c r="J117" s="18" t="str">
        <f>IF(ISBLANK(Games!B99), "",IF('Prediction Log'!$I117='Prediction Log'!$B117, 'Prediction Log'!$F117, 1-'Prediction Log'!$F117))</f>
        <v/>
      </c>
      <c r="K117" s="19" t="str">
        <f>IF(ISBLANK(Games!$B99), "",Games!Q99)</f>
        <v/>
      </c>
      <c r="L117" s="26" t="str">
        <f>IF(ISBLANK(Games!W99), "",Games!Y99)</f>
        <v/>
      </c>
      <c r="M117" s="9" t="str">
        <f>IF(ISBLANK(Games!W99), "",Games!X99-Games!W99)</f>
        <v/>
      </c>
      <c r="N117" s="20" t="str">
        <f>IF(ISBLANK(Games!W99), "", IF(AND(Games!Y99 = Games!B99, Games!D99&lt;0, Table3[[#This Row],[Actual Difference ]]&lt;Games!D99), "Y", IF(AND(Games!Y99=Games!C99, Games!D99&gt;0, Table3[[#This Row],[Actual Difference ]]&gt;0), "Y",IF(Games!Y99&lt;&gt;Table3[[#This Row],[Market Predicted Side]], "Y","N"))))</f>
        <v/>
      </c>
      <c r="O117" s="21" t="str">
        <f>IF(ISBLANK(Games!W99),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7" s="21" t="str">
        <f>IF(ISBLANK(Games!W99),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7" s="22" t="str">
        <f>IF(ISBLANK(Games!W99),"",IF('Prediction Log'!$L117='Prediction Log'!$G117, "Y", "N"))</f>
        <v/>
      </c>
      <c r="R117" s="22" t="str">
        <f>Table3[[#This Row],[Home Team Covered Market]]</f>
        <v/>
      </c>
      <c r="S117" s="22" t="str">
        <f>IF(ISBLANK(Games!W99), "",IF(AND('Prediction Log'!$Q117="Y", 'Prediction Log'!$R117="Y"), "Y", "N"))</f>
        <v/>
      </c>
      <c r="T117" s="23" t="str">
        <f>IF(ISBLANK(Games!W99),"",IF(Games!Y99='Prediction Log'!$H117, "Y", "N"))</f>
        <v/>
      </c>
      <c r="U117" s="23" t="str">
        <f>IF(ISBLANK(Games!W99), "", IF(Table3[[#This Row],[Home Team Covered Market]]=Games!P99, "Y", "N"))</f>
        <v/>
      </c>
      <c r="V117" s="24" t="str">
        <f>IF(ISBLANK(Games!W99), "",IF('Prediction Log'!$I117='Prediction Log'!$L117, "Y", "N"))</f>
        <v/>
      </c>
      <c r="W117" s="23" t="str">
        <f>IF(ISBLANK(Games!W99), "",IF('Prediction Log'!$H117&lt;&gt;'Prediction Log'!$L117, "N",IF(AND('Prediction Log'!$E117&gt;0, 'Prediction Log'!$M117&gt;'Prediction Log'!$E117, 'Prediction Log'!$H117='Prediction Log'!$C117), "Y", IF(AND('Prediction Log'!$E117&lt;0, 'Prediction Log'!$M117&lt;'Prediction Log'!$E117,'Prediction Log'!$H117='Prediction Log'!$B117 ), "Y", IF('Prediction Log'!$M117='Prediction Log'!$E117, "PUSH", "N")))))</f>
        <v/>
      </c>
      <c r="X117" s="23" t="str">
        <f>IF(ISBLANK(Games!W99), "",IF(AND('Prediction Log'!$T117="Y", 'Prediction Log'!$U117="Y"), "Y", "N"))</f>
        <v/>
      </c>
      <c r="Y117" s="22" t="str">
        <f>IF(ISBLANK(Games!W99), "",IF('Prediction Log'!$D117&gt;0, 'Prediction Log'!$M117-'Prediction Log'!$D117, IF('Prediction Log'!$D117&lt;0, -'Prediction Log'!$M117+'Prediction Log'!$D117, "NA")))</f>
        <v/>
      </c>
      <c r="Z117" s="22" t="str">
        <f>IF(ISBLANK(Games!W99), "",ABS('Prediction Log'!$Y117))</f>
        <v/>
      </c>
      <c r="AA117" s="23" t="str">
        <f>IF(ISBLANK(Games!W99), "",IF('Prediction Log'!$E117&gt;0, 'Prediction Log'!$M117-'Prediction Log'!$E117, IF('Prediction Log'!$E117&lt;0, -'Prediction Log'!$M117+'Prediction Log'!$E117, "NA")))</f>
        <v/>
      </c>
      <c r="AB117" s="23" t="str">
        <f>IF(ISBLANK(Games!X99), "",ABS('Prediction Log'!$AA117))</f>
        <v/>
      </c>
    </row>
    <row r="118" spans="1:28" x14ac:dyDescent="0.45">
      <c r="A118" s="13">
        <f>IF(ISBLANK(Games!$B117), "",Games!A117)</f>
        <v>0</v>
      </c>
      <c r="B118" s="13" t="str">
        <f>IF(ISBLANK(Games!$B100), "",Games!B100)</f>
        <v/>
      </c>
      <c r="C118" s="13" t="str">
        <f>IF(ISBLANK(Games!$B100), "",Games!C100)</f>
        <v/>
      </c>
      <c r="D118" s="14" t="str">
        <f>IF(ISBLANK(Games!$D100), "",Games!D100)</f>
        <v/>
      </c>
      <c r="E118" s="14" t="str">
        <f>IF(ISBLANK(Games!$B100), "",Games!J100)</f>
        <v/>
      </c>
      <c r="F118" s="15" t="str">
        <f>IFERROR(IF(ISBLANK(Games!B100), "", IF(Games!N100=Games!B100, Games!O100, 1-Games!O100)), "")</f>
        <v/>
      </c>
      <c r="G118" s="16" t="str">
        <f>IF(ISBLANK(Games!B100), "", IF('Prediction Log'!$D118&lt;0, 'Prediction Log'!$B118, 'Prediction Log'!$C118))</f>
        <v/>
      </c>
      <c r="H118" s="17" t="str">
        <f>IF(ISBLANK(Games!$B100), "",Games!K100)</f>
        <v/>
      </c>
      <c r="I118" s="17" t="str">
        <f>IF('Prediction Log'!$F118&gt;0.5, 'Prediction Log'!$B118, IF('Prediction Log'!$F118&lt;0.5, 'Prediction Log'!$C118, "PICK"))</f>
        <v/>
      </c>
      <c r="J118" s="18" t="str">
        <f>IF(ISBLANK(Games!B100), "",IF('Prediction Log'!$I118='Prediction Log'!$B118, 'Prediction Log'!$F118, 1-'Prediction Log'!$F118))</f>
        <v/>
      </c>
      <c r="K118" s="19" t="str">
        <f>IF(ISBLANK(Games!$B100), "",Games!Q100)</f>
        <v/>
      </c>
      <c r="L118" s="26" t="str">
        <f>IF(ISBLANK(Games!W100), "",Games!Y100)</f>
        <v/>
      </c>
      <c r="M118" s="9" t="str">
        <f>IF(ISBLANK(Games!W100), "",Games!X100-Games!W100)</f>
        <v/>
      </c>
      <c r="N118" s="20" t="str">
        <f>IF(ISBLANK(Games!W100), "", IF(AND(Games!Y100 = Games!B100, Games!D100&lt;0, Table3[[#This Row],[Actual Difference ]]&lt;Games!D100), "Y", IF(AND(Games!Y100=Games!C100, Games!D100&gt;0, Table3[[#This Row],[Actual Difference ]]&gt;0), "Y",IF(Games!Y100&lt;&gt;Table3[[#This Row],[Market Predicted Side]], "Y","N"))))</f>
        <v/>
      </c>
      <c r="O118" s="21" t="str">
        <f>IF(ISBLANK(Games!W100),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8" s="21" t="str">
        <f>IF(ISBLANK(Games!W100),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8" s="22" t="str">
        <f>IF(ISBLANK(Games!W100),"",IF('Prediction Log'!$L118='Prediction Log'!$G118, "Y", "N"))</f>
        <v/>
      </c>
      <c r="R118" s="22" t="str">
        <f>Table3[[#This Row],[Home Team Covered Market]]</f>
        <v/>
      </c>
      <c r="S118" s="22" t="str">
        <f>IF(ISBLANK(Games!W100), "",IF(AND('Prediction Log'!$Q118="Y", 'Prediction Log'!$R118="Y"), "Y", "N"))</f>
        <v/>
      </c>
      <c r="T118" s="23" t="str">
        <f>IF(ISBLANK(Games!W100),"",IF(Games!Y100='Prediction Log'!$H118, "Y", "N"))</f>
        <v/>
      </c>
      <c r="U118" s="23" t="str">
        <f>IF(ISBLANK(Games!W100), "", IF(Table3[[#This Row],[Home Team Covered Market]]=Games!P100, "Y", "N"))</f>
        <v/>
      </c>
      <c r="V118" s="24" t="str">
        <f>IF(ISBLANK(Games!W100), "",IF('Prediction Log'!$I118='Prediction Log'!$L118, "Y", "N"))</f>
        <v/>
      </c>
      <c r="W118" s="23" t="str">
        <f>IF(ISBLANK(Games!W100), "",IF('Prediction Log'!$H118&lt;&gt;'Prediction Log'!$L118, "N",IF(AND('Prediction Log'!$E118&gt;0, 'Prediction Log'!$M118&gt;'Prediction Log'!$E118, 'Prediction Log'!$H118='Prediction Log'!$C118), "Y", IF(AND('Prediction Log'!$E118&lt;0, 'Prediction Log'!$M118&lt;'Prediction Log'!$E118,'Prediction Log'!$H118='Prediction Log'!$B118 ), "Y", IF('Prediction Log'!$M118='Prediction Log'!$E118, "PUSH", "N")))))</f>
        <v/>
      </c>
      <c r="X118" s="23" t="str">
        <f>IF(ISBLANK(Games!W100), "",IF(AND('Prediction Log'!$T118="Y", 'Prediction Log'!$U118="Y"), "Y", "N"))</f>
        <v/>
      </c>
      <c r="Y118" s="22" t="str">
        <f>IF(ISBLANK(Games!W100), "",IF('Prediction Log'!$D118&gt;0, 'Prediction Log'!$M118-'Prediction Log'!$D118, IF('Prediction Log'!$D118&lt;0, -'Prediction Log'!$M118+'Prediction Log'!$D118, "NA")))</f>
        <v/>
      </c>
      <c r="Z118" s="22" t="str">
        <f>IF(ISBLANK(Games!W100), "",ABS('Prediction Log'!$Y118))</f>
        <v/>
      </c>
      <c r="AA118" s="23" t="str">
        <f>IF(ISBLANK(Games!W100), "",IF('Prediction Log'!$E118&gt;0, 'Prediction Log'!$M118-'Prediction Log'!$E118, IF('Prediction Log'!$E118&lt;0, -'Prediction Log'!$M118+'Prediction Log'!$E118, "NA")))</f>
        <v/>
      </c>
      <c r="AB118" s="23" t="str">
        <f>IF(ISBLANK(Games!X100), "",ABS('Prediction Log'!$AA118))</f>
        <v/>
      </c>
    </row>
    <row r="119" spans="1:28" x14ac:dyDescent="0.45">
      <c r="A119" s="13">
        <f>IF(ISBLANK(Games!$B118), "",Games!A118)</f>
        <v>0</v>
      </c>
      <c r="B119" s="13" t="str">
        <f>IF(ISBLANK(Games!$B101), "",Games!B101)</f>
        <v/>
      </c>
      <c r="C119" s="13" t="str">
        <f>IF(ISBLANK(Games!$B101), "",Games!C101)</f>
        <v/>
      </c>
      <c r="D119" s="14" t="str">
        <f>IF(ISBLANK(Games!$D101), "",Games!D101)</f>
        <v/>
      </c>
      <c r="E119" s="14" t="str">
        <f>IF(ISBLANK(Games!$B101), "",Games!J101)</f>
        <v/>
      </c>
      <c r="F119" s="15" t="str">
        <f>IFERROR(IF(ISBLANK(Games!B101), "", IF(Games!N101=Games!B101, Games!O101, 1-Games!O101)), "")</f>
        <v/>
      </c>
      <c r="G119" s="16" t="str">
        <f>IF(ISBLANK(Games!B101), "", IF('Prediction Log'!$D119&lt;0, 'Prediction Log'!$B119, 'Prediction Log'!$C119))</f>
        <v/>
      </c>
      <c r="H119" s="17" t="str">
        <f>IF(ISBLANK(Games!$B101), "",Games!K101)</f>
        <v/>
      </c>
      <c r="I119" s="17" t="str">
        <f>IF('Prediction Log'!$F119&gt;0.5, 'Prediction Log'!$B119, IF('Prediction Log'!$F119&lt;0.5, 'Prediction Log'!$C119, "PICK"))</f>
        <v/>
      </c>
      <c r="J119" s="18" t="str">
        <f>IF(ISBLANK(Games!B101), "",IF('Prediction Log'!$I119='Prediction Log'!$B119, 'Prediction Log'!$F119, 1-'Prediction Log'!$F119))</f>
        <v/>
      </c>
      <c r="K119" s="19" t="str">
        <f>IF(ISBLANK(Games!$B101), "",Games!Q101)</f>
        <v/>
      </c>
      <c r="L119" s="26" t="str">
        <f>IF(ISBLANK(Games!W101), "",Games!Y101)</f>
        <v/>
      </c>
      <c r="M119" s="9" t="str">
        <f>IF(ISBLANK(Games!W101), "",Games!X101-Games!W101)</f>
        <v/>
      </c>
      <c r="N119" s="20" t="str">
        <f>IF(ISBLANK(Games!W101), "", IF(AND(Games!Y101 = Games!B101, Games!D101&lt;0, Table3[[#This Row],[Actual Difference ]]&lt;Games!D101), "Y", IF(AND(Games!Y101=Games!C101, Games!D101&gt;0, Table3[[#This Row],[Actual Difference ]]&gt;0), "Y",IF(Games!Y101&lt;&gt;Table3[[#This Row],[Market Predicted Side]], "Y","N"))))</f>
        <v/>
      </c>
      <c r="O119" s="21" t="str">
        <f>IF(ISBLANK(Games!W101),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19" s="21" t="str">
        <f>IF(ISBLANK(Games!W101),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19" s="22" t="str">
        <f>IF(ISBLANK(Games!W101),"",IF('Prediction Log'!$L119='Prediction Log'!$G119, "Y", "N"))</f>
        <v/>
      </c>
      <c r="R119" s="22" t="str">
        <f>Table3[[#This Row],[Home Team Covered Market]]</f>
        <v/>
      </c>
      <c r="S119" s="22" t="str">
        <f>IF(ISBLANK(Games!W101), "",IF(AND('Prediction Log'!$Q119="Y", 'Prediction Log'!$R119="Y"), "Y", "N"))</f>
        <v/>
      </c>
      <c r="T119" s="23" t="str">
        <f>IF(ISBLANK(Games!W101),"",IF(Games!Y101='Prediction Log'!$H119, "Y", "N"))</f>
        <v/>
      </c>
      <c r="U119" s="23" t="str">
        <f>IF(ISBLANK(Games!W101), "", IF(Table3[[#This Row],[Home Team Covered Market]]=Games!P101, "Y", "N"))</f>
        <v/>
      </c>
      <c r="V119" s="24" t="str">
        <f>IF(ISBLANK(Games!W101), "",IF('Prediction Log'!$I119='Prediction Log'!$L119, "Y", "N"))</f>
        <v/>
      </c>
      <c r="W119" s="23" t="str">
        <f>IF(ISBLANK(Games!W101), "",IF('Prediction Log'!$H119&lt;&gt;'Prediction Log'!$L119, "N",IF(AND('Prediction Log'!$E119&gt;0, 'Prediction Log'!$M119&gt;'Prediction Log'!$E119, 'Prediction Log'!$H119='Prediction Log'!$C119), "Y", IF(AND('Prediction Log'!$E119&lt;0, 'Prediction Log'!$M119&lt;'Prediction Log'!$E119,'Prediction Log'!$H119='Prediction Log'!$B119 ), "Y", IF('Prediction Log'!$M119='Prediction Log'!$E119, "PUSH", "N")))))</f>
        <v/>
      </c>
      <c r="X119" s="23" t="str">
        <f>IF(ISBLANK(Games!W101), "",IF(AND('Prediction Log'!$T119="Y", 'Prediction Log'!$U119="Y"), "Y", "N"))</f>
        <v/>
      </c>
      <c r="Y119" s="22" t="str">
        <f>IF(ISBLANK(Games!W101), "",IF('Prediction Log'!$D119&gt;0, 'Prediction Log'!$M119-'Prediction Log'!$D119, IF('Prediction Log'!$D119&lt;0, -'Prediction Log'!$M119+'Prediction Log'!$D119, "NA")))</f>
        <v/>
      </c>
      <c r="Z119" s="22" t="str">
        <f>IF(ISBLANK(Games!W101), "",ABS('Prediction Log'!$Y119))</f>
        <v/>
      </c>
      <c r="AA119" s="23" t="str">
        <f>IF(ISBLANK(Games!W101), "",IF('Prediction Log'!$E119&gt;0, 'Prediction Log'!$M119-'Prediction Log'!$E119, IF('Prediction Log'!$E119&lt;0, -'Prediction Log'!$M119+'Prediction Log'!$E119, "NA")))</f>
        <v/>
      </c>
      <c r="AB119" s="23" t="str">
        <f>IF(ISBLANK(Games!X101), "",ABS('Prediction Log'!$AA119))</f>
        <v/>
      </c>
    </row>
    <row r="120" spans="1:28" x14ac:dyDescent="0.45">
      <c r="A120" s="13">
        <f>IF(ISBLANK(Games!$B119), "",Games!A119)</f>
        <v>0</v>
      </c>
      <c r="B120" s="13" t="str">
        <f>IF(ISBLANK(Games!$B102), "",Games!B102)</f>
        <v/>
      </c>
      <c r="C120" s="13" t="str">
        <f>IF(ISBLANK(Games!$B102), "",Games!C102)</f>
        <v/>
      </c>
      <c r="D120" s="14" t="str">
        <f>IF(ISBLANK(Games!$D102), "",Games!D102)</f>
        <v/>
      </c>
      <c r="E120" s="14" t="str">
        <f>IF(ISBLANK(Games!$B102), "",Games!J102)</f>
        <v/>
      </c>
      <c r="F120" s="15" t="str">
        <f>IFERROR(IF(ISBLANK(Games!B102), "", IF(Games!N102=Games!B102, Games!O102, 1-Games!O102)), "")</f>
        <v/>
      </c>
      <c r="G120" s="16" t="str">
        <f>IF(ISBLANK(Games!B102), "", IF('Prediction Log'!$D120&lt;0, 'Prediction Log'!$B120, 'Prediction Log'!$C120))</f>
        <v/>
      </c>
      <c r="H120" s="17" t="str">
        <f>IF(ISBLANK(Games!$B102), "",Games!K102)</f>
        <v/>
      </c>
      <c r="I120" s="17" t="str">
        <f>IF('Prediction Log'!$F120&gt;0.5, 'Prediction Log'!$B120, IF('Prediction Log'!$F120&lt;0.5, 'Prediction Log'!$C120, "PICK"))</f>
        <v/>
      </c>
      <c r="J120" s="18" t="str">
        <f>IF(ISBLANK(Games!B102), "",IF('Prediction Log'!$I120='Prediction Log'!$B120, 'Prediction Log'!$F120, 1-'Prediction Log'!$F120))</f>
        <v/>
      </c>
      <c r="K120" s="19" t="str">
        <f>IF(ISBLANK(Games!$B102), "",Games!Q102)</f>
        <v/>
      </c>
      <c r="L120" s="26" t="str">
        <f>IF(ISBLANK(Games!W102), "",Games!Y102)</f>
        <v/>
      </c>
      <c r="M120" s="9" t="str">
        <f>IF(ISBLANK(Games!W102), "",Games!X102-Games!W102)</f>
        <v/>
      </c>
      <c r="N120" s="20" t="str">
        <f>IF(ISBLANK(Games!W102), "", IF(AND(Games!Y102 = Games!B102, Games!D102&lt;0, Table3[[#This Row],[Actual Difference ]]&lt;Games!D102), "Y", IF(AND(Games!Y102=Games!C102, Games!D102&gt;0, Table3[[#This Row],[Actual Difference ]]&gt;0), "Y",IF(Games!Y102&lt;&gt;Table3[[#This Row],[Market Predicted Side]], "Y","N"))))</f>
        <v/>
      </c>
      <c r="O120" s="21" t="str">
        <f>IF(ISBLANK(Games!W102),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0" s="21" t="str">
        <f>IF(ISBLANK(Games!W102),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0" s="22" t="str">
        <f>IF(ISBLANK(Games!W102),"",IF('Prediction Log'!$L120='Prediction Log'!$G120, "Y", "N"))</f>
        <v/>
      </c>
      <c r="R120" s="22" t="str">
        <f>Table3[[#This Row],[Home Team Covered Market]]</f>
        <v/>
      </c>
      <c r="S120" s="22" t="str">
        <f>IF(ISBLANK(Games!W102), "",IF(AND('Prediction Log'!$Q120="Y", 'Prediction Log'!$R120="Y"), "Y", "N"))</f>
        <v/>
      </c>
      <c r="T120" s="23" t="str">
        <f>IF(ISBLANK(Games!W102),"",IF(Games!Y102='Prediction Log'!$H120, "Y", "N"))</f>
        <v/>
      </c>
      <c r="U120" s="23" t="str">
        <f>IF(ISBLANK(Games!W102), "", IF(Table3[[#This Row],[Home Team Covered Market]]=Games!P102, "Y", "N"))</f>
        <v/>
      </c>
      <c r="V120" s="24" t="str">
        <f>IF(ISBLANK(Games!W102), "",IF('Prediction Log'!$I120='Prediction Log'!$L120, "Y", "N"))</f>
        <v/>
      </c>
      <c r="W120" s="23" t="str">
        <f>IF(ISBLANK(Games!W102), "",IF('Prediction Log'!$H120&lt;&gt;'Prediction Log'!$L120, "N",IF(AND('Prediction Log'!$E120&gt;0, 'Prediction Log'!$M120&gt;'Prediction Log'!$E120, 'Prediction Log'!$H120='Prediction Log'!$C120), "Y", IF(AND('Prediction Log'!$E120&lt;0, 'Prediction Log'!$M120&lt;'Prediction Log'!$E120,'Prediction Log'!$H120='Prediction Log'!$B120 ), "Y", IF('Prediction Log'!$M120='Prediction Log'!$E120, "PUSH", "N")))))</f>
        <v/>
      </c>
      <c r="X120" s="23" t="str">
        <f>IF(ISBLANK(Games!W102), "",IF(AND('Prediction Log'!$T120="Y", 'Prediction Log'!$U120="Y"), "Y", "N"))</f>
        <v/>
      </c>
      <c r="Y120" s="22" t="str">
        <f>IF(ISBLANK(Games!W102), "",IF('Prediction Log'!$D120&gt;0, 'Prediction Log'!$M120-'Prediction Log'!$D120, IF('Prediction Log'!$D120&lt;0, -'Prediction Log'!$M120+'Prediction Log'!$D120, "NA")))</f>
        <v/>
      </c>
      <c r="Z120" s="22" t="str">
        <f>IF(ISBLANK(Games!W102), "",ABS('Prediction Log'!$Y120))</f>
        <v/>
      </c>
      <c r="AA120" s="23" t="str">
        <f>IF(ISBLANK(Games!W102), "",IF('Prediction Log'!$E120&gt;0, 'Prediction Log'!$M120-'Prediction Log'!$E120, IF('Prediction Log'!$E120&lt;0, -'Prediction Log'!$M120+'Prediction Log'!$E120, "NA")))</f>
        <v/>
      </c>
      <c r="AB120" s="23" t="str">
        <f>IF(ISBLANK(Games!X102), "",ABS('Prediction Log'!$AA120))</f>
        <v/>
      </c>
    </row>
    <row r="121" spans="1:28" x14ac:dyDescent="0.45">
      <c r="A121" s="13">
        <f>IF(ISBLANK(Games!$B120), "",Games!A120)</f>
        <v>0</v>
      </c>
      <c r="B121" s="13" t="str">
        <f>IF(ISBLANK(Games!$B103), "",Games!B103)</f>
        <v/>
      </c>
      <c r="C121" s="13" t="str">
        <f>IF(ISBLANK(Games!$B103), "",Games!C103)</f>
        <v/>
      </c>
      <c r="D121" s="14" t="str">
        <f>IF(ISBLANK(Games!$D103), "",Games!D103)</f>
        <v/>
      </c>
      <c r="E121" s="14" t="str">
        <f>IF(ISBLANK(Games!$B103), "",Games!J103)</f>
        <v/>
      </c>
      <c r="F121" s="15" t="str">
        <f>IFERROR(IF(ISBLANK(Games!B103), "", IF(Games!N103=Games!B103, Games!O103, 1-Games!O103)), "")</f>
        <v/>
      </c>
      <c r="G121" s="16" t="str">
        <f>IF(ISBLANK(Games!B103), "", IF('Prediction Log'!$D121&lt;0, 'Prediction Log'!$B121, 'Prediction Log'!$C121))</f>
        <v/>
      </c>
      <c r="H121" s="17" t="str">
        <f>IF(ISBLANK(Games!$B103), "",Games!K103)</f>
        <v/>
      </c>
      <c r="I121" s="17" t="str">
        <f>IF('Prediction Log'!$F121&gt;0.5, 'Prediction Log'!$B121, IF('Prediction Log'!$F121&lt;0.5, 'Prediction Log'!$C121, "PICK"))</f>
        <v/>
      </c>
      <c r="J121" s="18" t="str">
        <f>IF(ISBLANK(Games!B103), "",IF('Prediction Log'!$I121='Prediction Log'!$B121, 'Prediction Log'!$F121, 1-'Prediction Log'!$F121))</f>
        <v/>
      </c>
      <c r="K121" s="19" t="str">
        <f>IF(ISBLANK(Games!$B103), "",Games!Q103)</f>
        <v/>
      </c>
      <c r="L121" s="26" t="str">
        <f>IF(ISBLANK(Games!W103), "",Games!Y103)</f>
        <v/>
      </c>
      <c r="M121" s="9" t="str">
        <f>IF(ISBLANK(Games!W103), "",Games!X103-Games!W103)</f>
        <v/>
      </c>
      <c r="N121" s="20" t="str">
        <f>IF(ISBLANK(Games!W103), "", IF(AND(Games!Y103 = Games!B103, Games!D103&lt;0, Table3[[#This Row],[Actual Difference ]]&lt;Games!D103), "Y", IF(AND(Games!Y103=Games!C103, Games!D103&gt;0, Table3[[#This Row],[Actual Difference ]]&gt;0), "Y",IF(Games!Y103&lt;&gt;Table3[[#This Row],[Market Predicted Side]], "Y","N"))))</f>
        <v/>
      </c>
      <c r="O121" s="21" t="str">
        <f>IF(ISBLANK(Games!W103),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1" s="21" t="str">
        <f>IF(ISBLANK(Games!W103),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1" s="22" t="str">
        <f>IF(ISBLANK(Games!W103),"",IF('Prediction Log'!$L121='Prediction Log'!$G121, "Y", "N"))</f>
        <v/>
      </c>
      <c r="R121" s="22" t="str">
        <f>Table3[[#This Row],[Home Team Covered Market]]</f>
        <v/>
      </c>
      <c r="S121" s="22" t="str">
        <f>IF(ISBLANK(Games!W103), "",IF(AND('Prediction Log'!$Q121="Y", 'Prediction Log'!$R121="Y"), "Y", "N"))</f>
        <v/>
      </c>
      <c r="T121" s="23" t="str">
        <f>IF(ISBLANK(Games!W103),"",IF(Games!Y103='Prediction Log'!$H121, "Y", "N"))</f>
        <v/>
      </c>
      <c r="U121" s="23" t="str">
        <f>IF(ISBLANK(Games!W103), "", IF(Table3[[#This Row],[Home Team Covered Market]]=Games!P103, "Y", "N"))</f>
        <v/>
      </c>
      <c r="V121" s="24" t="str">
        <f>IF(ISBLANK(Games!W103), "",IF('Prediction Log'!$I121='Prediction Log'!$L121, "Y", "N"))</f>
        <v/>
      </c>
      <c r="W121" s="23" t="str">
        <f>IF(ISBLANK(Games!W103), "",IF('Prediction Log'!$H121&lt;&gt;'Prediction Log'!$L121, "N",IF(AND('Prediction Log'!$E121&gt;0, 'Prediction Log'!$M121&gt;'Prediction Log'!$E121, 'Prediction Log'!$H121='Prediction Log'!$C121), "Y", IF(AND('Prediction Log'!$E121&lt;0, 'Prediction Log'!$M121&lt;'Prediction Log'!$E121,'Prediction Log'!$H121='Prediction Log'!$B121 ), "Y", IF('Prediction Log'!$M121='Prediction Log'!$E121, "PUSH", "N")))))</f>
        <v/>
      </c>
      <c r="X121" s="23" t="str">
        <f>IF(ISBLANK(Games!W103), "",IF(AND('Prediction Log'!$T121="Y", 'Prediction Log'!$U121="Y"), "Y", "N"))</f>
        <v/>
      </c>
      <c r="Y121" s="22" t="str">
        <f>IF(ISBLANK(Games!W103), "",IF('Prediction Log'!$D121&gt;0, 'Prediction Log'!$M121-'Prediction Log'!$D121, IF('Prediction Log'!$D121&lt;0, -'Prediction Log'!$M121+'Prediction Log'!$D121, "NA")))</f>
        <v/>
      </c>
      <c r="Z121" s="22" t="str">
        <f>IF(ISBLANK(Games!W103), "",ABS('Prediction Log'!$Y121))</f>
        <v/>
      </c>
      <c r="AA121" s="23" t="str">
        <f>IF(ISBLANK(Games!W103), "",IF('Prediction Log'!$E121&gt;0, 'Prediction Log'!$M121-'Prediction Log'!$E121, IF('Prediction Log'!$E121&lt;0, -'Prediction Log'!$M121+'Prediction Log'!$E121, "NA")))</f>
        <v/>
      </c>
      <c r="AB121" s="23" t="str">
        <f>IF(ISBLANK(Games!X103), "",ABS('Prediction Log'!$AA121))</f>
        <v/>
      </c>
    </row>
    <row r="122" spans="1:28" ht="13.9" customHeight="1" x14ac:dyDescent="0.45">
      <c r="A122" s="13">
        <f>IF(ISBLANK(Games!$B121), "",Games!A121)</f>
        <v>0</v>
      </c>
      <c r="B122" s="13" t="str">
        <f>IF(ISBLANK(Games!$B104), "",Games!B104)</f>
        <v/>
      </c>
      <c r="C122" s="13" t="str">
        <f>IF(ISBLANK(Games!$B104), "",Games!C104)</f>
        <v/>
      </c>
      <c r="D122" s="14" t="str">
        <f>IF(ISBLANK(Games!$D104), "",Games!D104)</f>
        <v/>
      </c>
      <c r="E122" s="14" t="str">
        <f>IF(ISBLANK(Games!$B104), "",Games!J104)</f>
        <v/>
      </c>
      <c r="F122" s="15" t="str">
        <f>IFERROR(IF(ISBLANK(Games!B104), "", IF(Games!N104=Games!B104, Games!O104, 1-Games!O104)), "")</f>
        <v/>
      </c>
      <c r="G122" s="16" t="str">
        <f>IF(ISBLANK(Games!B104), "", IF('Prediction Log'!$D122&lt;0, 'Prediction Log'!$B122, 'Prediction Log'!$C122))</f>
        <v/>
      </c>
      <c r="H122" s="17" t="str">
        <f>IF(ISBLANK(Games!$B104), "",Games!K104)</f>
        <v/>
      </c>
      <c r="I122" s="17" t="str">
        <f>IF('Prediction Log'!$F122&gt;0.5, 'Prediction Log'!$B122, IF('Prediction Log'!$F122&lt;0.5, 'Prediction Log'!$C122, "PICK"))</f>
        <v/>
      </c>
      <c r="J122" s="18" t="str">
        <f>IF(ISBLANK(Games!B104), "",IF('Prediction Log'!$I122='Prediction Log'!$B122, 'Prediction Log'!$F122, 1-'Prediction Log'!$F122))</f>
        <v/>
      </c>
      <c r="K122" s="19" t="str">
        <f>IF(ISBLANK(Games!$B104), "",Games!Q104)</f>
        <v/>
      </c>
      <c r="L122" s="26" t="str">
        <f>IF(ISBLANK(Games!W104), "",Games!Y104)</f>
        <v/>
      </c>
      <c r="M122" s="9" t="str">
        <f>IF(ISBLANK(Games!W104), "",Games!X104-Games!W104)</f>
        <v/>
      </c>
      <c r="N122" s="20" t="str">
        <f>IF(ISBLANK(Games!W104), "", IF(AND(Games!Y104 = Games!B104, Games!D104&lt;0, Table3[[#This Row],[Actual Difference ]]&lt;Games!D104), "Y", IF(AND(Games!Y104=Games!C104, Games!D104&gt;0, Table3[[#This Row],[Actual Difference ]]&gt;0), "Y",IF(Games!Y104&lt;&gt;Table3[[#This Row],[Market Predicted Side]], "Y","N"))))</f>
        <v/>
      </c>
      <c r="O122" s="21" t="str">
        <f>IF(ISBLANK(Games!W104),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2" s="21" t="str">
        <f>IF(ISBLANK(Games!W104),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2" s="22" t="str">
        <f>IF(ISBLANK(Games!W104),"",IF('Prediction Log'!$L122='Prediction Log'!$G122, "Y", "N"))</f>
        <v/>
      </c>
      <c r="R122" s="22" t="str">
        <f>Table3[[#This Row],[Home Team Covered Market]]</f>
        <v/>
      </c>
      <c r="S122" s="22" t="str">
        <f>IF(ISBLANK(Games!W104), "",IF(AND('Prediction Log'!$Q122="Y", 'Prediction Log'!$R122="Y"), "Y", "N"))</f>
        <v/>
      </c>
      <c r="T122" s="23" t="str">
        <f>IF(ISBLANK(Games!W104),"",IF(Games!Y104='Prediction Log'!$H122, "Y", "N"))</f>
        <v/>
      </c>
      <c r="U122" s="23" t="str">
        <f>IF(ISBLANK(Games!W104), "", IF(Table3[[#This Row],[Home Team Covered Market]]=Games!P104, "Y", "N"))</f>
        <v/>
      </c>
      <c r="V122" s="24" t="str">
        <f>IF(ISBLANK(Games!W104), "",IF('Prediction Log'!$I122='Prediction Log'!$L122, "Y", "N"))</f>
        <v/>
      </c>
      <c r="W122" s="23" t="str">
        <f>IF(ISBLANK(Games!W104), "",IF('Prediction Log'!$H122&lt;&gt;'Prediction Log'!$L122, "N",IF(AND('Prediction Log'!$E122&gt;0, 'Prediction Log'!$M122&gt;'Prediction Log'!$E122, 'Prediction Log'!$H122='Prediction Log'!$C122), "Y", IF(AND('Prediction Log'!$E122&lt;0, 'Prediction Log'!$M122&lt;'Prediction Log'!$E122,'Prediction Log'!$H122='Prediction Log'!$B122 ), "Y", IF('Prediction Log'!$M122='Prediction Log'!$E122, "PUSH", "N")))))</f>
        <v/>
      </c>
      <c r="X122" s="23" t="str">
        <f>IF(ISBLANK(Games!W104), "",IF(AND('Prediction Log'!$T122="Y", 'Prediction Log'!$U122="Y"), "Y", "N"))</f>
        <v/>
      </c>
      <c r="Y122" s="22" t="str">
        <f>IF(ISBLANK(Games!W104), "",IF('Prediction Log'!$D122&gt;0, 'Prediction Log'!$M122-'Prediction Log'!$D122, IF('Prediction Log'!$D122&lt;0, -'Prediction Log'!$M122+'Prediction Log'!$D122, "NA")))</f>
        <v/>
      </c>
      <c r="Z122" s="22" t="str">
        <f>IF(ISBLANK(Games!W104), "",ABS('Prediction Log'!$Y122))</f>
        <v/>
      </c>
      <c r="AA122" s="23" t="str">
        <f>IF(ISBLANK(Games!W104), "",IF('Prediction Log'!$E122&gt;0, 'Prediction Log'!$M122-'Prediction Log'!$E122, IF('Prediction Log'!$E122&lt;0, -'Prediction Log'!$M122+'Prediction Log'!$E122, "NA")))</f>
        <v/>
      </c>
      <c r="AB122" s="23" t="str">
        <f>IF(ISBLANK(Games!X104), "",ABS('Prediction Log'!$AA122))</f>
        <v/>
      </c>
    </row>
    <row r="123" spans="1:28" x14ac:dyDescent="0.45">
      <c r="A123" s="13">
        <f>IF(ISBLANK(Games!$B122), "",Games!A122)</f>
        <v>0</v>
      </c>
      <c r="B123" s="13" t="str">
        <f>IF(ISBLANK(Games!$B105), "",Games!B105)</f>
        <v/>
      </c>
      <c r="C123" s="13" t="str">
        <f>IF(ISBLANK(Games!$B105), "",Games!C105)</f>
        <v/>
      </c>
      <c r="D123" s="14" t="str">
        <f>IF(ISBLANK(Games!$D105), "",Games!D105)</f>
        <v/>
      </c>
      <c r="E123" s="14" t="str">
        <f>IF(ISBLANK(Games!$B105), "",Games!J105)</f>
        <v/>
      </c>
      <c r="F123" s="15" t="str">
        <f>IFERROR(IF(ISBLANK(Games!B105), "", IF(Games!N105=Games!B105, Games!O105, 1-Games!O105)), "")</f>
        <v/>
      </c>
      <c r="G123" s="16" t="str">
        <f>IF(ISBLANK(Games!B105), "", IF('Prediction Log'!$D123&lt;0, 'Prediction Log'!$B123, 'Prediction Log'!$C123))</f>
        <v/>
      </c>
      <c r="H123" s="17" t="str">
        <f>IF(ISBLANK(Games!$B105), "",Games!K105)</f>
        <v/>
      </c>
      <c r="I123" s="17" t="str">
        <f>IF('Prediction Log'!$F123&gt;0.5, 'Prediction Log'!$B123, IF('Prediction Log'!$F123&lt;0.5, 'Prediction Log'!$C123, "PICK"))</f>
        <v/>
      </c>
      <c r="J123" s="18" t="str">
        <f>IF(ISBLANK(Games!B105), "",IF('Prediction Log'!$I123='Prediction Log'!$B123, 'Prediction Log'!$F123, 1-'Prediction Log'!$F123))</f>
        <v/>
      </c>
      <c r="K123" s="19" t="str">
        <f>IF(ISBLANK(Games!$B105), "",Games!Q105)</f>
        <v/>
      </c>
      <c r="L123" s="26" t="str">
        <f>IF(ISBLANK(Games!W105), "",Games!Y105)</f>
        <v/>
      </c>
      <c r="M123" s="9" t="str">
        <f>IF(ISBLANK(Games!W105), "",Games!X105-Games!W105)</f>
        <v/>
      </c>
      <c r="N123" s="20" t="str">
        <f>IF(ISBLANK(Games!W105), "", IF(AND(Games!Y105 = Games!B105, Games!D105&lt;0, Table3[[#This Row],[Actual Difference ]]&lt;Games!D105), "Y", IF(AND(Games!Y105=Games!C105, Games!D105&gt;0, Table3[[#This Row],[Actual Difference ]]&gt;0), "Y",IF(Games!Y105&lt;&gt;Table3[[#This Row],[Market Predicted Side]], "Y","N"))))</f>
        <v/>
      </c>
      <c r="O123" s="21" t="str">
        <f>IF(ISBLANK(Games!W105),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3" s="21" t="str">
        <f>IF(ISBLANK(Games!W105),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3" s="22" t="str">
        <f>IF(ISBLANK(Games!W105),"",IF('Prediction Log'!$L123='Prediction Log'!$G123, "Y", "N"))</f>
        <v/>
      </c>
      <c r="R123" s="22" t="str">
        <f>Table3[[#This Row],[Home Team Covered Market]]</f>
        <v/>
      </c>
      <c r="S123" s="22" t="str">
        <f>IF(ISBLANK(Games!W105), "",IF(AND('Prediction Log'!$Q123="Y", 'Prediction Log'!$R123="Y"), "Y", "N"))</f>
        <v/>
      </c>
      <c r="T123" s="23" t="str">
        <f>IF(ISBLANK(Games!W105),"",IF(Games!Y105='Prediction Log'!$H123, "Y", "N"))</f>
        <v/>
      </c>
      <c r="U123" s="23" t="str">
        <f>IF(ISBLANK(Games!W105), "", IF(Table3[[#This Row],[Home Team Covered Market]]=Games!P105, "Y", "N"))</f>
        <v/>
      </c>
      <c r="V123" s="24" t="str">
        <f>IF(ISBLANK(Games!W105), "",IF('Prediction Log'!$I123='Prediction Log'!$L123, "Y", "N"))</f>
        <v/>
      </c>
      <c r="W123" s="23" t="str">
        <f>IF(ISBLANK(Games!W105), "",IF('Prediction Log'!$H123&lt;&gt;'Prediction Log'!$L123, "N",IF(AND('Prediction Log'!$E123&gt;0, 'Prediction Log'!$M123&gt;'Prediction Log'!$E123, 'Prediction Log'!$H123='Prediction Log'!$C123), "Y", IF(AND('Prediction Log'!$E123&lt;0, 'Prediction Log'!$M123&lt;'Prediction Log'!$E123,'Prediction Log'!$H123='Prediction Log'!$B123 ), "Y", IF('Prediction Log'!$M123='Prediction Log'!$E123, "PUSH", "N")))))</f>
        <v/>
      </c>
      <c r="X123" s="23" t="str">
        <f>IF(ISBLANK(Games!W105), "",IF(AND('Prediction Log'!$T123="Y", 'Prediction Log'!$U123="Y"), "Y", "N"))</f>
        <v/>
      </c>
      <c r="Y123" s="22" t="str">
        <f>IF(ISBLANK(Games!W105), "",IF('Prediction Log'!$D123&gt;0, 'Prediction Log'!$M123-'Prediction Log'!$D123, IF('Prediction Log'!$D123&lt;0, -'Prediction Log'!$M123+'Prediction Log'!$D123, "NA")))</f>
        <v/>
      </c>
      <c r="Z123" s="22" t="str">
        <f>IF(ISBLANK(Games!W105), "",ABS('Prediction Log'!$Y123))</f>
        <v/>
      </c>
      <c r="AA123" s="23" t="str">
        <f>IF(ISBLANK(Games!W105), "",IF('Prediction Log'!$E123&gt;0, 'Prediction Log'!$M123-'Prediction Log'!$E123, IF('Prediction Log'!$E123&lt;0, -'Prediction Log'!$M123+'Prediction Log'!$E123, "NA")))</f>
        <v/>
      </c>
      <c r="AB123" s="23" t="str">
        <f>IF(ISBLANK(Games!X105), "",ABS('Prediction Log'!$AA123))</f>
        <v/>
      </c>
    </row>
    <row r="124" spans="1:28" x14ac:dyDescent="0.45">
      <c r="A124" s="13">
        <f>IF(ISBLANK(Games!$B123), "",Games!A123)</f>
        <v>0</v>
      </c>
      <c r="B124" s="13" t="str">
        <f>IF(ISBLANK(Games!$B106), "",Games!B106)</f>
        <v/>
      </c>
      <c r="C124" s="13" t="str">
        <f>IF(ISBLANK(Games!$B106), "",Games!C106)</f>
        <v/>
      </c>
      <c r="D124" s="14" t="str">
        <f>IF(ISBLANK(Games!$D106), "",Games!D106)</f>
        <v/>
      </c>
      <c r="E124" s="14" t="str">
        <f>IF(ISBLANK(Games!$B106), "",Games!J106)</f>
        <v/>
      </c>
      <c r="F124" s="15" t="str">
        <f>IFERROR(IF(ISBLANK(Games!B106), "", IF(Games!N106=Games!B106, Games!O106, 1-Games!O106)), "")</f>
        <v/>
      </c>
      <c r="G124" s="16" t="str">
        <f>IF(ISBLANK(Games!B106), "", IF('Prediction Log'!$D124&lt;0, 'Prediction Log'!$B124, 'Prediction Log'!$C124))</f>
        <v/>
      </c>
      <c r="H124" s="17" t="str">
        <f>IF(ISBLANK(Games!$B106), "",Games!K106)</f>
        <v/>
      </c>
      <c r="I124" s="17" t="str">
        <f>IF('Prediction Log'!$F124&gt;0.5, 'Prediction Log'!$B124, IF('Prediction Log'!$F124&lt;0.5, 'Prediction Log'!$C124, "PICK"))</f>
        <v/>
      </c>
      <c r="J124" s="18" t="str">
        <f>IF(ISBLANK(Games!B106), "",IF('Prediction Log'!$I124='Prediction Log'!$B124, 'Prediction Log'!$F124, 1-'Prediction Log'!$F124))</f>
        <v/>
      </c>
      <c r="K124" s="19" t="str">
        <f>IF(ISBLANK(Games!$B106), "",Games!Q106)</f>
        <v/>
      </c>
      <c r="L124" s="26" t="str">
        <f>IF(ISBLANK(Games!W106), "",Games!Y106)</f>
        <v/>
      </c>
      <c r="M124" s="9" t="str">
        <f>IF(ISBLANK(Games!W106), "",Games!X106-Games!W106)</f>
        <v/>
      </c>
      <c r="N124" s="20" t="str">
        <f>IF(ISBLANK(Games!W106), "", IF(AND(Games!Y106 = Games!B106, Games!D106&lt;0, Table3[[#This Row],[Actual Difference ]]&lt;Games!D106), "Y", IF(AND(Games!Y106=Games!C106, Games!D106&gt;0, Table3[[#This Row],[Actual Difference ]]&gt;0), "Y",IF(Games!Y106&lt;&gt;Table3[[#This Row],[Market Predicted Side]], "Y","N"))))</f>
        <v/>
      </c>
      <c r="O124" s="21" t="str">
        <f>IF(ISBLANK(Games!W106),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4" s="21" t="str">
        <f>IF(ISBLANK(Games!W106),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4" s="22" t="str">
        <f>IF(ISBLANK(Games!W106),"",IF('Prediction Log'!$L124='Prediction Log'!$G124, "Y", "N"))</f>
        <v/>
      </c>
      <c r="R124" s="22" t="str">
        <f>Table3[[#This Row],[Home Team Covered Market]]</f>
        <v/>
      </c>
      <c r="S124" s="22" t="str">
        <f>IF(ISBLANK(Games!W106), "",IF(AND('Prediction Log'!$Q124="Y", 'Prediction Log'!$R124="Y"), "Y", "N"))</f>
        <v/>
      </c>
      <c r="T124" s="23" t="str">
        <f>IF(ISBLANK(Games!W106),"",IF(Games!Y106='Prediction Log'!$H124, "Y", "N"))</f>
        <v/>
      </c>
      <c r="U124" s="23" t="str">
        <f>IF(ISBLANK(Games!W106), "", IF(Table3[[#This Row],[Home Team Covered Market]]=Games!P106, "Y", "N"))</f>
        <v/>
      </c>
      <c r="V124" s="24" t="str">
        <f>IF(ISBLANK(Games!W106), "",IF('Prediction Log'!$I124='Prediction Log'!$L124, "Y", "N"))</f>
        <v/>
      </c>
      <c r="W124" s="23" t="str">
        <f>IF(ISBLANK(Games!W106), "",IF('Prediction Log'!$H124&lt;&gt;'Prediction Log'!$L124, "N",IF(AND('Prediction Log'!$E124&gt;0, 'Prediction Log'!$M124&gt;'Prediction Log'!$E124, 'Prediction Log'!$H124='Prediction Log'!$C124), "Y", IF(AND('Prediction Log'!$E124&lt;0, 'Prediction Log'!$M124&lt;'Prediction Log'!$E124,'Prediction Log'!$H124='Prediction Log'!$B124 ), "Y", IF('Prediction Log'!$M124='Prediction Log'!$E124, "PUSH", "N")))))</f>
        <v/>
      </c>
      <c r="X124" s="23" t="str">
        <f>IF(ISBLANK(Games!W106), "",IF(AND('Prediction Log'!$T124="Y", 'Prediction Log'!$U124="Y"), "Y", "N"))</f>
        <v/>
      </c>
      <c r="Y124" s="22" t="str">
        <f>IF(ISBLANK(Games!W106), "",IF('Prediction Log'!$D124&gt;0, 'Prediction Log'!$M124-'Prediction Log'!$D124, IF('Prediction Log'!$D124&lt;0, -'Prediction Log'!$M124+'Prediction Log'!$D124, "NA")))</f>
        <v/>
      </c>
      <c r="Z124" s="22" t="str">
        <f>IF(ISBLANK(Games!W106), "",ABS('Prediction Log'!$Y124))</f>
        <v/>
      </c>
      <c r="AA124" s="23" t="str">
        <f>IF(ISBLANK(Games!W106), "",IF('Prediction Log'!$E124&gt;0, 'Prediction Log'!$M124-'Prediction Log'!$E124, IF('Prediction Log'!$E124&lt;0, -'Prediction Log'!$M124+'Prediction Log'!$E124, "NA")))</f>
        <v/>
      </c>
      <c r="AB124" s="23" t="str">
        <f>IF(ISBLANK(Games!X106), "",ABS('Prediction Log'!$AA124))</f>
        <v/>
      </c>
    </row>
    <row r="125" spans="1:28" x14ac:dyDescent="0.45">
      <c r="A125" s="13">
        <f>IF(ISBLANK(Games!$B124), "",Games!A124)</f>
        <v>0</v>
      </c>
      <c r="B125" s="13" t="str">
        <f>IF(ISBLANK(Games!$B107), "",Games!B107)</f>
        <v/>
      </c>
      <c r="C125" s="13" t="str">
        <f>IF(ISBLANK(Games!$B107), "",Games!C107)</f>
        <v/>
      </c>
      <c r="D125" s="14" t="str">
        <f>IF(ISBLANK(Games!$D107), "",Games!D107)</f>
        <v/>
      </c>
      <c r="E125" s="14" t="str">
        <f>IF(ISBLANK(Games!$B107), "",Games!J107)</f>
        <v/>
      </c>
      <c r="F125" s="15" t="str">
        <f>IFERROR(IF(ISBLANK(Games!B107), "", IF(Games!N107=Games!B107, Games!O107, 1-Games!O107)), "")</f>
        <v/>
      </c>
      <c r="G125" s="16" t="str">
        <f>IF(ISBLANK(Games!B107), "", IF('Prediction Log'!$D125&lt;0, 'Prediction Log'!$B125, 'Prediction Log'!$C125))</f>
        <v/>
      </c>
      <c r="H125" s="17" t="str">
        <f>IF(ISBLANK(Games!$B107), "",Games!K107)</f>
        <v/>
      </c>
      <c r="I125" s="17" t="str">
        <f>IF('Prediction Log'!$F125&gt;0.5, 'Prediction Log'!$B125, IF('Prediction Log'!$F125&lt;0.5, 'Prediction Log'!$C125, "PICK"))</f>
        <v/>
      </c>
      <c r="J125" s="18" t="str">
        <f>IF(ISBLANK(Games!B107), "",IF('Prediction Log'!$I125='Prediction Log'!$B125, 'Prediction Log'!$F125, 1-'Prediction Log'!$F125))</f>
        <v/>
      </c>
      <c r="K125" s="19" t="str">
        <f>IF(ISBLANK(Games!$B107), "",Games!Q107)</f>
        <v/>
      </c>
      <c r="L125" s="26" t="str">
        <f>IF(ISBLANK(Games!W107), "",Games!Y107)</f>
        <v/>
      </c>
      <c r="M125" s="9" t="str">
        <f>IF(ISBLANK(Games!W107), "",Games!X107-Games!W107)</f>
        <v/>
      </c>
      <c r="N125" s="20" t="str">
        <f>IF(ISBLANK(Games!W107), "", IF(AND(Games!Y107 = Games!B107, Games!D107&lt;0, Table3[[#This Row],[Actual Difference ]]&lt;Games!D107), "Y", IF(AND(Games!Y107=Games!C107, Games!D107&gt;0, Table3[[#This Row],[Actual Difference ]]&gt;0), "Y",IF(Games!Y107&lt;&gt;Table3[[#This Row],[Market Predicted Side]], "Y","N"))))</f>
        <v/>
      </c>
      <c r="O125" s="21" t="str">
        <f>IF(ISBLANK(Games!W107),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5" s="21" t="str">
        <f>IF(ISBLANK(Games!W107),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5" s="22" t="str">
        <f>IF(ISBLANK(Games!W107),"",IF('Prediction Log'!$L125='Prediction Log'!$G125, "Y", "N"))</f>
        <v/>
      </c>
      <c r="R125" s="22" t="str">
        <f>Table3[[#This Row],[Home Team Covered Market]]</f>
        <v/>
      </c>
      <c r="S125" s="22" t="str">
        <f>IF(ISBLANK(Games!W107), "",IF(AND('Prediction Log'!$Q125="Y", 'Prediction Log'!$R125="Y"), "Y", "N"))</f>
        <v/>
      </c>
      <c r="T125" s="23" t="str">
        <f>IF(ISBLANK(Games!W107),"",IF(Games!Y107='Prediction Log'!$H125, "Y", "N"))</f>
        <v/>
      </c>
      <c r="U125" s="23" t="str">
        <f>IF(ISBLANK(Games!W107), "", IF(Table3[[#This Row],[Home Team Covered Market]]=Games!P107, "Y", "N"))</f>
        <v/>
      </c>
      <c r="V125" s="24" t="str">
        <f>IF(ISBLANK(Games!W107), "",IF('Prediction Log'!$I125='Prediction Log'!$L125, "Y", "N"))</f>
        <v/>
      </c>
      <c r="W125" s="23" t="str">
        <f>IF(ISBLANK(Games!W107), "",IF('Prediction Log'!$H125&lt;&gt;'Prediction Log'!$L125, "N",IF(AND('Prediction Log'!$E125&gt;0, 'Prediction Log'!$M125&gt;'Prediction Log'!$E125, 'Prediction Log'!$H125='Prediction Log'!$C125), "Y", IF(AND('Prediction Log'!$E125&lt;0, 'Prediction Log'!$M125&lt;'Prediction Log'!$E125,'Prediction Log'!$H125='Prediction Log'!$B125 ), "Y", IF('Prediction Log'!$M125='Prediction Log'!$E125, "PUSH", "N")))))</f>
        <v/>
      </c>
      <c r="X125" s="23" t="str">
        <f>IF(ISBLANK(Games!W107), "",IF(AND('Prediction Log'!$T125="Y", 'Prediction Log'!$U125="Y"), "Y", "N"))</f>
        <v/>
      </c>
      <c r="Y125" s="22" t="str">
        <f>IF(ISBLANK(Games!W107), "",IF('Prediction Log'!$D125&gt;0, 'Prediction Log'!$M125-'Prediction Log'!$D125, IF('Prediction Log'!$D125&lt;0, -'Prediction Log'!$M125+'Prediction Log'!$D125, "NA")))</f>
        <v/>
      </c>
      <c r="Z125" s="22" t="str">
        <f>IF(ISBLANK(Games!W107), "",ABS('Prediction Log'!$Y125))</f>
        <v/>
      </c>
      <c r="AA125" s="23" t="str">
        <f>IF(ISBLANK(Games!W107), "",IF('Prediction Log'!$E125&gt;0, 'Prediction Log'!$M125-'Prediction Log'!$E125, IF('Prediction Log'!$E125&lt;0, -'Prediction Log'!$M125+'Prediction Log'!$E125, "NA")))</f>
        <v/>
      </c>
      <c r="AB125" s="23" t="str">
        <f>IF(ISBLANK(Games!X107), "",ABS('Prediction Log'!$AA125))</f>
        <v/>
      </c>
    </row>
    <row r="126" spans="1:28" x14ac:dyDescent="0.45">
      <c r="A126" s="13">
        <f>IF(ISBLANK(Games!$B125), "",Games!A125)</f>
        <v>0</v>
      </c>
      <c r="B126" s="13" t="str">
        <f>IF(ISBLANK(Games!$B108), "",Games!B108)</f>
        <v/>
      </c>
      <c r="C126" s="13" t="str">
        <f>IF(ISBLANK(Games!$B108), "",Games!C108)</f>
        <v/>
      </c>
      <c r="D126" s="14" t="str">
        <f>IF(ISBLANK(Games!$D108), "",Games!D108)</f>
        <v/>
      </c>
      <c r="E126" s="14" t="str">
        <f>IF(ISBLANK(Games!$B108), "",Games!J108)</f>
        <v/>
      </c>
      <c r="F126" s="15" t="str">
        <f>IFERROR(IF(ISBLANK(Games!B108), "", IF(Games!N108=Games!B108, Games!O108, 1-Games!O108)), "")</f>
        <v/>
      </c>
      <c r="G126" s="16" t="str">
        <f>IF(ISBLANK(Games!B108), "", IF('Prediction Log'!$D126&lt;0, 'Prediction Log'!$B126, 'Prediction Log'!$C126))</f>
        <v/>
      </c>
      <c r="H126" s="17" t="str">
        <f>IF(ISBLANK(Games!$B108), "",Games!K108)</f>
        <v/>
      </c>
      <c r="I126" s="17" t="str">
        <f>IF('Prediction Log'!$F126&gt;0.5, 'Prediction Log'!$B126, IF('Prediction Log'!$F126&lt;0.5, 'Prediction Log'!$C126, "PICK"))</f>
        <v/>
      </c>
      <c r="J126" s="18" t="str">
        <f>IF(ISBLANK(Games!B108), "",IF('Prediction Log'!$I126='Prediction Log'!$B126, 'Prediction Log'!$F126, 1-'Prediction Log'!$F126))</f>
        <v/>
      </c>
      <c r="K126" s="19" t="str">
        <f>IF(ISBLANK(Games!$B108), "",Games!Q108)</f>
        <v/>
      </c>
      <c r="L126" s="26" t="str">
        <f>IF(ISBLANK(Games!W108), "",Games!Y108)</f>
        <v/>
      </c>
      <c r="M126" s="9" t="str">
        <f>IF(ISBLANK(Games!W108), "",Games!X108-Games!W108)</f>
        <v/>
      </c>
      <c r="N126" s="20" t="str">
        <f>IF(ISBLANK(Games!W108), "", IF(AND(Games!Y108 = Games!B108, Games!D108&lt;0, Table3[[#This Row],[Actual Difference ]]&lt;Games!D108), "Y", IF(AND(Games!Y108=Games!C108, Games!D108&gt;0, Table3[[#This Row],[Actual Difference ]]&gt;0), "Y",IF(Games!Y108&lt;&gt;Table3[[#This Row],[Market Predicted Side]], "Y","N"))))</f>
        <v/>
      </c>
      <c r="O126" s="21" t="str">
        <f>IF(ISBLANK(Games!W108),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6" s="21" t="str">
        <f>IF(ISBLANK(Games!W108),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6" s="22" t="str">
        <f>IF(ISBLANK(Games!W108),"",IF('Prediction Log'!$L126='Prediction Log'!$G126, "Y", "N"))</f>
        <v/>
      </c>
      <c r="R126" s="22" t="str">
        <f>Table3[[#This Row],[Home Team Covered Market]]</f>
        <v/>
      </c>
      <c r="S126" s="22" t="str">
        <f>IF(ISBLANK(Games!W108), "",IF(AND('Prediction Log'!$Q126="Y", 'Prediction Log'!$R126="Y"), "Y", "N"))</f>
        <v/>
      </c>
      <c r="T126" s="23" t="str">
        <f>IF(ISBLANK(Games!W108),"",IF(Games!Y108='Prediction Log'!$H126, "Y", "N"))</f>
        <v/>
      </c>
      <c r="U126" s="23" t="str">
        <f>IF(ISBLANK(Games!W108), "", IF(Table3[[#This Row],[Home Team Covered Market]]=Games!P108, "Y", "N"))</f>
        <v/>
      </c>
      <c r="V126" s="24" t="str">
        <f>IF(ISBLANK(Games!W108), "",IF('Prediction Log'!$I126='Prediction Log'!$L126, "Y", "N"))</f>
        <v/>
      </c>
      <c r="W126" s="23" t="str">
        <f>IF(ISBLANK(Games!W108), "",IF('Prediction Log'!$H126&lt;&gt;'Prediction Log'!$L126, "N",IF(AND('Prediction Log'!$E126&gt;0, 'Prediction Log'!$M126&gt;'Prediction Log'!$E126, 'Prediction Log'!$H126='Prediction Log'!$C126), "Y", IF(AND('Prediction Log'!$E126&lt;0, 'Prediction Log'!$M126&lt;'Prediction Log'!$E126,'Prediction Log'!$H126='Prediction Log'!$B126 ), "Y", IF('Prediction Log'!$M126='Prediction Log'!$E126, "PUSH", "N")))))</f>
        <v/>
      </c>
      <c r="X126" s="23" t="str">
        <f>IF(ISBLANK(Games!W108), "",IF(AND('Prediction Log'!$T126="Y", 'Prediction Log'!$U126="Y"), "Y", "N"))</f>
        <v/>
      </c>
      <c r="Y126" s="22" t="str">
        <f>IF(ISBLANK(Games!W108), "",IF('Prediction Log'!$D126&gt;0, 'Prediction Log'!$M126-'Prediction Log'!$D126, IF('Prediction Log'!$D126&lt;0, -'Prediction Log'!$M126+'Prediction Log'!$D126, "NA")))</f>
        <v/>
      </c>
      <c r="Z126" s="22" t="str">
        <f>IF(ISBLANK(Games!W108), "",ABS('Prediction Log'!$Y126))</f>
        <v/>
      </c>
      <c r="AA126" s="23" t="str">
        <f>IF(ISBLANK(Games!W108), "",IF('Prediction Log'!$E126&gt;0, 'Prediction Log'!$M126-'Prediction Log'!$E126, IF('Prediction Log'!$E126&lt;0, -'Prediction Log'!$M126+'Prediction Log'!$E126, "NA")))</f>
        <v/>
      </c>
      <c r="AB126" s="23" t="str">
        <f>IF(ISBLANK(Games!X108), "",ABS('Prediction Log'!$AA126))</f>
        <v/>
      </c>
    </row>
    <row r="127" spans="1:28" x14ac:dyDescent="0.45">
      <c r="A127" s="13">
        <f>IF(ISBLANK(Games!$B126), "",Games!A126)</f>
        <v>0</v>
      </c>
      <c r="B127" s="13" t="str">
        <f>IF(ISBLANK(Games!$B109), "",Games!B109)</f>
        <v/>
      </c>
      <c r="C127" s="13" t="str">
        <f>IF(ISBLANK(Games!$B109), "",Games!C109)</f>
        <v/>
      </c>
      <c r="D127" s="14" t="str">
        <f>IF(ISBLANK(Games!$D109), "",Games!D109)</f>
        <v/>
      </c>
      <c r="E127" s="14" t="str">
        <f>IF(ISBLANK(Games!$B109), "",Games!J109)</f>
        <v/>
      </c>
      <c r="F127" s="15" t="str">
        <f>IFERROR(IF(ISBLANK(Games!B109), "", IF(Games!N109=Games!B109, Games!O109, 1-Games!O109)), "")</f>
        <v/>
      </c>
      <c r="G127" s="16" t="str">
        <f>IF(ISBLANK(Games!B109), "", IF('Prediction Log'!$D127&lt;0, 'Prediction Log'!$B127, 'Prediction Log'!$C127))</f>
        <v/>
      </c>
      <c r="H127" s="17" t="str">
        <f>IF(ISBLANK(Games!$B109), "",Games!K109)</f>
        <v/>
      </c>
      <c r="I127" s="17" t="str">
        <f>IF('Prediction Log'!$F127&gt;0.5, 'Prediction Log'!$B127, IF('Prediction Log'!$F127&lt;0.5, 'Prediction Log'!$C127, "PICK"))</f>
        <v/>
      </c>
      <c r="J127" s="18" t="str">
        <f>IF(ISBLANK(Games!B109), "",IF('Prediction Log'!$I127='Prediction Log'!$B127, 'Prediction Log'!$F127, 1-'Prediction Log'!$F127))</f>
        <v/>
      </c>
      <c r="K127" s="19" t="str">
        <f>IF(ISBLANK(Games!$B109), "",Games!Q109)</f>
        <v/>
      </c>
      <c r="L127" s="26" t="str">
        <f>IF(ISBLANK(Games!W109), "",Games!Y109)</f>
        <v/>
      </c>
      <c r="M127" s="9" t="str">
        <f>IF(ISBLANK(Games!W109), "",Games!X109-Games!W109)</f>
        <v/>
      </c>
      <c r="N127" s="20" t="str">
        <f>IF(ISBLANK(Games!W109), "", IF(AND(Games!Y109 = Games!B109, Games!D109&lt;0, Table3[[#This Row],[Actual Difference ]]&lt;Games!D109), "Y", IF(AND(Games!Y109=Games!C109, Games!D109&gt;0, Table3[[#This Row],[Actual Difference ]]&gt;0), "Y",IF(Games!Y109&lt;&gt;Table3[[#This Row],[Market Predicted Side]], "Y","N"))))</f>
        <v/>
      </c>
      <c r="O127" s="21" t="str">
        <f>IF(ISBLANK(Games!W109),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7" s="21" t="str">
        <f>IF(ISBLANK(Games!W109),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7" s="22" t="str">
        <f>IF(ISBLANK(Games!W109),"",IF('Prediction Log'!$L127='Prediction Log'!$G127, "Y", "N"))</f>
        <v/>
      </c>
      <c r="R127" s="22" t="str">
        <f>Table3[[#This Row],[Home Team Covered Market]]</f>
        <v/>
      </c>
      <c r="S127" s="22" t="str">
        <f>IF(ISBLANK(Games!W109), "",IF(AND('Prediction Log'!$Q127="Y", 'Prediction Log'!$R127="Y"), "Y", "N"))</f>
        <v/>
      </c>
      <c r="T127" s="23" t="str">
        <f>IF(ISBLANK(Games!W109),"",IF(Games!Y109='Prediction Log'!$H127, "Y", "N"))</f>
        <v/>
      </c>
      <c r="U127" s="23" t="str">
        <f>IF(ISBLANK(Games!W109), "", IF(Table3[[#This Row],[Home Team Covered Market]]=Games!P109, "Y", "N"))</f>
        <v/>
      </c>
      <c r="V127" s="24" t="str">
        <f>IF(ISBLANK(Games!W109), "",IF('Prediction Log'!$I127='Prediction Log'!$L127, "Y", "N"))</f>
        <v/>
      </c>
      <c r="W127" s="23" t="str">
        <f>IF(ISBLANK(Games!W109), "",IF('Prediction Log'!$H127&lt;&gt;'Prediction Log'!$L127, "N",IF(AND('Prediction Log'!$E127&gt;0, 'Prediction Log'!$M127&gt;'Prediction Log'!$E127, 'Prediction Log'!$H127='Prediction Log'!$C127), "Y", IF(AND('Prediction Log'!$E127&lt;0, 'Prediction Log'!$M127&lt;'Prediction Log'!$E127,'Prediction Log'!$H127='Prediction Log'!$B127 ), "Y", IF('Prediction Log'!$M127='Prediction Log'!$E127, "PUSH", "N")))))</f>
        <v/>
      </c>
      <c r="X127" s="23" t="str">
        <f>IF(ISBLANK(Games!W109), "",IF(AND('Prediction Log'!$T127="Y", 'Prediction Log'!$U127="Y"), "Y", "N"))</f>
        <v/>
      </c>
      <c r="Y127" s="22" t="str">
        <f>IF(ISBLANK(Games!W109), "",IF('Prediction Log'!$D127&gt;0, 'Prediction Log'!$M127-'Prediction Log'!$D127, IF('Prediction Log'!$D127&lt;0, -'Prediction Log'!$M127+'Prediction Log'!$D127, "NA")))</f>
        <v/>
      </c>
      <c r="Z127" s="22" t="str">
        <f>IF(ISBLANK(Games!W109), "",ABS('Prediction Log'!$Y127))</f>
        <v/>
      </c>
      <c r="AA127" s="23" t="str">
        <f>IF(ISBLANK(Games!W109), "",IF('Prediction Log'!$E127&gt;0, 'Prediction Log'!$M127-'Prediction Log'!$E127, IF('Prediction Log'!$E127&lt;0, -'Prediction Log'!$M127+'Prediction Log'!$E127, "NA")))</f>
        <v/>
      </c>
      <c r="AB127" s="23" t="str">
        <f>IF(ISBLANK(Games!X109), "",ABS('Prediction Log'!$AA127))</f>
        <v/>
      </c>
    </row>
    <row r="128" spans="1:28" x14ac:dyDescent="0.45">
      <c r="A128" s="13">
        <f>IF(ISBLANK(Games!$B127), "",Games!A127)</f>
        <v>0</v>
      </c>
      <c r="B128" s="13" t="str">
        <f>IF(ISBLANK(Games!$B110), "",Games!B110)</f>
        <v/>
      </c>
      <c r="C128" s="13" t="str">
        <f>IF(ISBLANK(Games!$B110), "",Games!C110)</f>
        <v/>
      </c>
      <c r="D128" s="14" t="str">
        <f>IF(ISBLANK(Games!$D110), "",Games!D110)</f>
        <v/>
      </c>
      <c r="E128" s="14" t="str">
        <f>IF(ISBLANK(Games!$B110), "",Games!J110)</f>
        <v/>
      </c>
      <c r="F128" s="15" t="str">
        <f>IFERROR(IF(ISBLANK(Games!B110), "", IF(Games!N110=Games!B110, Games!O110, 1-Games!O110)), "")</f>
        <v/>
      </c>
      <c r="G128" s="16" t="str">
        <f>IF(ISBLANK(Games!B110), "", IF('Prediction Log'!$D128&lt;0, 'Prediction Log'!$B128, 'Prediction Log'!$C128))</f>
        <v/>
      </c>
      <c r="H128" s="17" t="str">
        <f>IF(ISBLANK(Games!$B110), "",Games!K110)</f>
        <v/>
      </c>
      <c r="I128" s="17" t="str">
        <f>IF('Prediction Log'!$F128&gt;0.5, 'Prediction Log'!$B128, IF('Prediction Log'!$F128&lt;0.5, 'Prediction Log'!$C128, "PICK"))</f>
        <v/>
      </c>
      <c r="J128" s="18" t="str">
        <f>IF(ISBLANK(Games!B110), "",IF('Prediction Log'!$I128='Prediction Log'!$B128, 'Prediction Log'!$F128, 1-'Prediction Log'!$F128))</f>
        <v/>
      </c>
      <c r="K128" s="19" t="str">
        <f>IF(ISBLANK(Games!$B110), "",Games!Q110)</f>
        <v/>
      </c>
      <c r="L128" s="26" t="str">
        <f>IF(ISBLANK(Games!W110), "",Games!Y110)</f>
        <v/>
      </c>
      <c r="M128" s="9" t="str">
        <f>IF(ISBLANK(Games!W110), "",Games!X110-Games!W110)</f>
        <v/>
      </c>
      <c r="N128" s="20" t="str">
        <f>IF(ISBLANK(Games!W110), "", IF(AND(Games!Y110 = Games!B110, Games!D110&lt;0, Table3[[#This Row],[Actual Difference ]]&lt;Games!D110), "Y", IF(AND(Games!Y110=Games!C110, Games!D110&gt;0, Table3[[#This Row],[Actual Difference ]]&gt;0), "Y",IF(Games!Y110&lt;&gt;Table3[[#This Row],[Market Predicted Side]], "Y","N"))))</f>
        <v/>
      </c>
      <c r="O128" s="21" t="str">
        <f>IF(ISBLANK(Games!W110),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8" s="21" t="str">
        <f>IF(ISBLANK(Games!W110),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8" s="22" t="str">
        <f>IF(ISBLANK(Games!W110),"",IF('Prediction Log'!$L128='Prediction Log'!$G128, "Y", "N"))</f>
        <v/>
      </c>
      <c r="R128" s="22" t="str">
        <f>Table3[[#This Row],[Home Team Covered Market]]</f>
        <v/>
      </c>
      <c r="S128" s="22" t="str">
        <f>IF(ISBLANK(Games!W110), "",IF(AND('Prediction Log'!$Q128="Y", 'Prediction Log'!$R128="Y"), "Y", "N"))</f>
        <v/>
      </c>
      <c r="T128" s="23" t="str">
        <f>IF(ISBLANK(Games!W110),"",IF(Games!Y110='Prediction Log'!$H128, "Y", "N"))</f>
        <v/>
      </c>
      <c r="U128" s="23" t="str">
        <f>IF(ISBLANK(Games!W110), "", IF(Table3[[#This Row],[Home Team Covered Market]]=Games!P110, "Y", "N"))</f>
        <v/>
      </c>
      <c r="V128" s="24" t="str">
        <f>IF(ISBLANK(Games!W110), "",IF('Prediction Log'!$I128='Prediction Log'!$L128, "Y", "N"))</f>
        <v/>
      </c>
      <c r="W128" s="23" t="str">
        <f>IF(ISBLANK(Games!W110), "",IF('Prediction Log'!$H128&lt;&gt;'Prediction Log'!$L128, "N",IF(AND('Prediction Log'!$E128&gt;0, 'Prediction Log'!$M128&gt;'Prediction Log'!$E128, 'Prediction Log'!$H128='Prediction Log'!$C128), "Y", IF(AND('Prediction Log'!$E128&lt;0, 'Prediction Log'!$M128&lt;'Prediction Log'!$E128,'Prediction Log'!$H128='Prediction Log'!$B128 ), "Y", IF('Prediction Log'!$M128='Prediction Log'!$E128, "PUSH", "N")))))</f>
        <v/>
      </c>
      <c r="X128" s="23" t="str">
        <f>IF(ISBLANK(Games!W110), "",IF(AND('Prediction Log'!$T128="Y", 'Prediction Log'!$U128="Y"), "Y", "N"))</f>
        <v/>
      </c>
      <c r="Y128" s="22" t="str">
        <f>IF(ISBLANK(Games!W110), "",IF('Prediction Log'!$D128&gt;0, 'Prediction Log'!$M128-'Prediction Log'!$D128, IF('Prediction Log'!$D128&lt;0, -'Prediction Log'!$M128+'Prediction Log'!$D128, "NA")))</f>
        <v/>
      </c>
      <c r="Z128" s="22" t="str">
        <f>IF(ISBLANK(Games!W110), "",ABS('Prediction Log'!$Y128))</f>
        <v/>
      </c>
      <c r="AA128" s="23" t="str">
        <f>IF(ISBLANK(Games!W110), "",IF('Prediction Log'!$E128&gt;0, 'Prediction Log'!$M128-'Prediction Log'!$E128, IF('Prediction Log'!$E128&lt;0, -'Prediction Log'!$M128+'Prediction Log'!$E128, "NA")))</f>
        <v/>
      </c>
      <c r="AB128" s="23" t="str">
        <f>IF(ISBLANK(Games!X110), "",ABS('Prediction Log'!$AA128))</f>
        <v/>
      </c>
    </row>
    <row r="129" spans="1:30" x14ac:dyDescent="0.45">
      <c r="A129" s="13">
        <f>IF(ISBLANK(Games!$B128), "",Games!A128)</f>
        <v>0</v>
      </c>
      <c r="B129" s="13" t="str">
        <f>IF(ISBLANK(Games!$B111), "",Games!B111)</f>
        <v/>
      </c>
      <c r="C129" s="13" t="str">
        <f>IF(ISBLANK(Games!$B111), "",Games!C111)</f>
        <v/>
      </c>
      <c r="D129" s="14" t="str">
        <f>IF(ISBLANK(Games!$D111), "",Games!D111)</f>
        <v/>
      </c>
      <c r="E129" s="14" t="str">
        <f>IF(ISBLANK(Games!$B111), "",Games!J111)</f>
        <v/>
      </c>
      <c r="F129" s="15" t="str">
        <f>IFERROR(IF(ISBLANK(Games!B111), "", IF(Games!N111=Games!B111, Games!O111, 1-Games!O111)), "")</f>
        <v/>
      </c>
      <c r="G129" s="16" t="str">
        <f>IF(ISBLANK(Games!B111), "", IF('Prediction Log'!$D129&lt;0, 'Prediction Log'!$B129, 'Prediction Log'!$C129))</f>
        <v/>
      </c>
      <c r="H129" s="17" t="str">
        <f>IF(ISBLANK(Games!$B111), "",Games!K111)</f>
        <v/>
      </c>
      <c r="I129" s="17" t="str">
        <f>IF('Prediction Log'!$F129&gt;0.5, 'Prediction Log'!$B129, IF('Prediction Log'!$F129&lt;0.5, 'Prediction Log'!$C129, "PICK"))</f>
        <v/>
      </c>
      <c r="J129" s="18" t="str">
        <f>IF(ISBLANK(Games!B111), "",IF('Prediction Log'!$I129='Prediction Log'!$B129, 'Prediction Log'!$F129, 1-'Prediction Log'!$F129))</f>
        <v/>
      </c>
      <c r="K129" s="19" t="str">
        <f>IF(ISBLANK(Games!$B111), "",Games!Q111)</f>
        <v/>
      </c>
      <c r="L129" s="26" t="str">
        <f>IF(ISBLANK(Games!W111), "",Games!Y111)</f>
        <v/>
      </c>
      <c r="M129" s="9" t="str">
        <f>IF(ISBLANK(Games!W111), "",Games!X111-Games!W111)</f>
        <v/>
      </c>
      <c r="N129" s="20" t="str">
        <f>IF(ISBLANK(Games!W111), "", IF(AND(Games!Y111 = Games!B111, Games!D111&lt;0, Table3[[#This Row],[Actual Difference ]]&lt;Games!D111), "Y", IF(AND(Games!Y111=Games!C111, Games!D111&gt;0, Table3[[#This Row],[Actual Difference ]]&gt;0), "Y",IF(Games!Y111&lt;&gt;Table3[[#This Row],[Market Predicted Side]], "Y","N"))))</f>
        <v/>
      </c>
      <c r="O129" s="21" t="str">
        <f>IF(ISBLANK(Games!W111),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29" s="21" t="str">
        <f>IF(ISBLANK(Games!W111),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29" s="22" t="str">
        <f>IF(ISBLANK(Games!W111),"",IF('Prediction Log'!$L129='Prediction Log'!$G129, "Y", "N"))</f>
        <v/>
      </c>
      <c r="R129" s="22" t="str">
        <f>Table3[[#This Row],[Home Team Covered Market]]</f>
        <v/>
      </c>
      <c r="S129" s="22" t="str">
        <f>IF(ISBLANK(Games!W111), "",IF(AND('Prediction Log'!$Q129="Y", 'Prediction Log'!$R129="Y"), "Y", "N"))</f>
        <v/>
      </c>
      <c r="T129" s="23" t="str">
        <f>IF(ISBLANK(Games!W111),"",IF(Games!Y111='Prediction Log'!$H129, "Y", "N"))</f>
        <v/>
      </c>
      <c r="U129" s="23" t="str">
        <f>IF(ISBLANK(Games!W111), "", IF(Table3[[#This Row],[Home Team Covered Market]]=Games!P111, "Y", "N"))</f>
        <v/>
      </c>
      <c r="V129" s="24" t="str">
        <f>IF(ISBLANK(Games!W111), "",IF('Prediction Log'!$I129='Prediction Log'!$L129, "Y", "N"))</f>
        <v/>
      </c>
      <c r="W129" s="23" t="str">
        <f>IF(ISBLANK(Games!W111), "",IF('Prediction Log'!$H129&lt;&gt;'Prediction Log'!$L129, "N",IF(AND('Prediction Log'!$E129&gt;0, 'Prediction Log'!$M129&gt;'Prediction Log'!$E129, 'Prediction Log'!$H129='Prediction Log'!$C129), "Y", IF(AND('Prediction Log'!$E129&lt;0, 'Prediction Log'!$M129&lt;'Prediction Log'!$E129,'Prediction Log'!$H129='Prediction Log'!$B129 ), "Y", IF('Prediction Log'!$M129='Prediction Log'!$E129, "PUSH", "N")))))</f>
        <v/>
      </c>
      <c r="X129" s="23" t="str">
        <f>IF(ISBLANK(Games!W111), "",IF(AND('Prediction Log'!$T129="Y", 'Prediction Log'!$U129="Y"), "Y", "N"))</f>
        <v/>
      </c>
      <c r="Y129" s="22" t="str">
        <f>IF(ISBLANK(Games!W111), "",IF('Prediction Log'!$D129&gt;0, 'Prediction Log'!$M129-'Prediction Log'!$D129, IF('Prediction Log'!$D129&lt;0, -'Prediction Log'!$M129+'Prediction Log'!$D129, "NA")))</f>
        <v/>
      </c>
      <c r="Z129" s="22" t="str">
        <f>IF(ISBLANK(Games!W111), "",ABS('Prediction Log'!$Y129))</f>
        <v/>
      </c>
      <c r="AA129" s="23" t="str">
        <f>IF(ISBLANK(Games!W111), "",IF('Prediction Log'!$E129&gt;0, 'Prediction Log'!$M129-'Prediction Log'!$E129, IF('Prediction Log'!$E129&lt;0, -'Prediction Log'!$M129+'Prediction Log'!$E129, "NA")))</f>
        <v/>
      </c>
      <c r="AB129" s="23" t="str">
        <f>IF(ISBLANK(Games!X111), "",ABS('Prediction Log'!$AA129))</f>
        <v/>
      </c>
    </row>
    <row r="130" spans="1:30" x14ac:dyDescent="0.45">
      <c r="A130" s="13">
        <f>IF(ISBLANK(Games!$B129), "",Games!A129)</f>
        <v>0</v>
      </c>
      <c r="B130" s="13" t="str">
        <f>IF(ISBLANK(Games!$B112), "",Games!B112)</f>
        <v/>
      </c>
      <c r="C130" s="13" t="str">
        <f>IF(ISBLANK(Games!$B112), "",Games!C112)</f>
        <v/>
      </c>
      <c r="D130" s="14" t="str">
        <f>IF(ISBLANK(Games!$D112), "",Games!D112)</f>
        <v/>
      </c>
      <c r="E130" s="14" t="str">
        <f>IF(ISBLANK(Games!$B112), "",Games!J112)</f>
        <v/>
      </c>
      <c r="F130" s="15" t="str">
        <f>IFERROR(IF(ISBLANK(Games!B112), "", IF(Games!N112=Games!B112, Games!O112, 1-Games!O112)), "")</f>
        <v/>
      </c>
      <c r="G130" s="16" t="str">
        <f>IF(ISBLANK(Games!B112), "", IF('Prediction Log'!$D130&lt;0, 'Prediction Log'!$B130, 'Prediction Log'!$C130))</f>
        <v/>
      </c>
      <c r="H130" s="17" t="str">
        <f>IF(ISBLANK(Games!$B112), "",Games!K112)</f>
        <v/>
      </c>
      <c r="I130" s="17" t="str">
        <f>IF('Prediction Log'!$F130&gt;0.5, 'Prediction Log'!$B130, IF('Prediction Log'!$F130&lt;0.5, 'Prediction Log'!$C130, "PICK"))</f>
        <v/>
      </c>
      <c r="J130" s="18" t="str">
        <f>IF(ISBLANK(Games!B112), "",IF('Prediction Log'!$I130='Prediction Log'!$B130, 'Prediction Log'!$F130, 1-'Prediction Log'!$F130))</f>
        <v/>
      </c>
      <c r="K130" s="19" t="str">
        <f>IF(ISBLANK(Games!$B112), "",Games!Q112)</f>
        <v/>
      </c>
      <c r="L130" s="26" t="str">
        <f>IF(ISBLANK(Games!W112), "",Games!Y112)</f>
        <v/>
      </c>
      <c r="M130" s="9" t="str">
        <f>IF(ISBLANK(Games!W112), "",Games!X112-Games!W112)</f>
        <v/>
      </c>
      <c r="N130" s="20" t="str">
        <f>IF(ISBLANK(Games!W112), "", IF(AND(Games!Y112 = Games!B112, Games!D112&lt;0, Table3[[#This Row],[Actual Difference ]]&lt;Games!D112), "Y", IF(AND(Games!Y112=Games!C112, Games!D112&gt;0, Table3[[#This Row],[Actual Difference ]]&gt;0), "Y",IF(Games!Y112&lt;&gt;Table3[[#This Row],[Market Predicted Side]], "Y","N"))))</f>
        <v/>
      </c>
      <c r="O130" s="21" t="str">
        <f>IF(ISBLANK(Games!W112),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0" s="21" t="str">
        <f>IF(ISBLANK(Games!W112),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0" s="22" t="str">
        <f>IF(ISBLANK(Games!W112),"",IF('Prediction Log'!$L130='Prediction Log'!$G130, "Y", "N"))</f>
        <v/>
      </c>
      <c r="R130" s="22" t="str">
        <f>Table3[[#This Row],[Home Team Covered Market]]</f>
        <v/>
      </c>
      <c r="S130" s="22" t="str">
        <f>IF(ISBLANK(Games!W112), "",IF(AND('Prediction Log'!$Q130="Y", 'Prediction Log'!$R130="Y"), "Y", "N"))</f>
        <v/>
      </c>
      <c r="T130" s="23" t="str">
        <f>IF(ISBLANK(Games!W112),"",IF(Games!Y112='Prediction Log'!$H130, "Y", "N"))</f>
        <v/>
      </c>
      <c r="U130" s="23" t="str">
        <f>IF(ISBLANK(Games!W112), "", IF(Table3[[#This Row],[Home Team Covered Market]]=Games!P112, "Y", "N"))</f>
        <v/>
      </c>
      <c r="V130" s="24" t="str">
        <f>IF(ISBLANK(Games!W112), "",IF('Prediction Log'!$I130='Prediction Log'!$L130, "Y", "N"))</f>
        <v/>
      </c>
      <c r="W130" s="23" t="str">
        <f>IF(ISBLANK(Games!W112), "",IF('Prediction Log'!$H130&lt;&gt;'Prediction Log'!$L130, "N",IF(AND('Prediction Log'!$E130&gt;0, 'Prediction Log'!$M130&gt;'Prediction Log'!$E130, 'Prediction Log'!$H130='Prediction Log'!$C130), "Y", IF(AND('Prediction Log'!$E130&lt;0, 'Prediction Log'!$M130&lt;'Prediction Log'!$E130,'Prediction Log'!$H130='Prediction Log'!$B130 ), "Y", IF('Prediction Log'!$M130='Prediction Log'!$E130, "PUSH", "N")))))</f>
        <v/>
      </c>
      <c r="X130" s="23" t="str">
        <f>IF(ISBLANK(Games!W112), "",IF(AND('Prediction Log'!$T130="Y", 'Prediction Log'!$U130="Y"), "Y", "N"))</f>
        <v/>
      </c>
      <c r="Y130" s="22" t="str">
        <f>IF(ISBLANK(Games!W112), "",IF('Prediction Log'!$D130&gt;0, 'Prediction Log'!$M130-'Prediction Log'!$D130, IF('Prediction Log'!$D130&lt;0, -'Prediction Log'!$M130+'Prediction Log'!$D130, "NA")))</f>
        <v/>
      </c>
      <c r="Z130" s="22" t="str">
        <f>IF(ISBLANK(Games!W112), "",ABS('Prediction Log'!$Y130))</f>
        <v/>
      </c>
      <c r="AA130" s="23" t="str">
        <f>IF(ISBLANK(Games!W112), "",IF('Prediction Log'!$E130&gt;0, 'Prediction Log'!$M130-'Prediction Log'!$E130, IF('Prediction Log'!$E130&lt;0, -'Prediction Log'!$M130+'Prediction Log'!$E130, "NA")))</f>
        <v/>
      </c>
      <c r="AB130" s="23" t="str">
        <f>IF(ISBLANK(Games!X112), "",ABS('Prediction Log'!$AA130))</f>
        <v/>
      </c>
    </row>
    <row r="131" spans="1:30" x14ac:dyDescent="0.45">
      <c r="A131" s="13">
        <f>IF(ISBLANK(Games!$B130), "",Games!A130)</f>
        <v>0</v>
      </c>
      <c r="B131" s="13" t="str">
        <f>IF(ISBLANK(Games!$B113), "",Games!B113)</f>
        <v/>
      </c>
      <c r="C131" s="13" t="str">
        <f>IF(ISBLANK(Games!$B113), "",Games!C113)</f>
        <v/>
      </c>
      <c r="D131" s="14" t="str">
        <f>IF(ISBLANK(Games!$D113), "",Games!D113)</f>
        <v/>
      </c>
      <c r="E131" s="14" t="str">
        <f>IF(ISBLANK(Games!$B113), "",Games!J113)</f>
        <v/>
      </c>
      <c r="F131" s="15" t="str">
        <f>IFERROR(IF(ISBLANK(Games!B113), "", IF(Games!N113=Games!B113, Games!O113, 1-Games!O113)), "")</f>
        <v/>
      </c>
      <c r="G131" s="16" t="str">
        <f>IF(ISBLANK(Games!B113), "", IF('Prediction Log'!$D131&lt;0, 'Prediction Log'!$B131, 'Prediction Log'!$C131))</f>
        <v/>
      </c>
      <c r="H131" s="17" t="str">
        <f>IF(ISBLANK(Games!$B113), "",Games!K113)</f>
        <v/>
      </c>
      <c r="I131" s="17" t="str">
        <f>IF('Prediction Log'!$F131&gt;0.5, 'Prediction Log'!$B131, IF('Prediction Log'!$F131&lt;0.5, 'Prediction Log'!$C131, "PICK"))</f>
        <v/>
      </c>
      <c r="J131" s="18" t="str">
        <f>IF(ISBLANK(Games!B113), "",IF('Prediction Log'!$I131='Prediction Log'!$B131, 'Prediction Log'!$F131, 1-'Prediction Log'!$F131))</f>
        <v/>
      </c>
      <c r="K131" s="19" t="str">
        <f>IF(ISBLANK(Games!$B113), "",Games!Q113)</f>
        <v/>
      </c>
      <c r="L131" s="26" t="str">
        <f>IF(ISBLANK(Games!W113), "",Games!Y113)</f>
        <v/>
      </c>
      <c r="M131" s="9" t="str">
        <f>IF(ISBLANK(Games!W113), "",Games!X113-Games!W113)</f>
        <v/>
      </c>
      <c r="N131" s="20" t="str">
        <f>IF(ISBLANK(Games!W113), "", IF(AND(Games!Y113 = Games!B113, Games!D113&lt;0, Table3[[#This Row],[Actual Difference ]]&lt;Games!D113), "Y", IF(AND(Games!Y113=Games!C113, Games!D113&gt;0, Table3[[#This Row],[Actual Difference ]]&gt;0), "Y",IF(Games!Y113&lt;&gt;Table3[[#This Row],[Market Predicted Side]], "Y","N"))))</f>
        <v/>
      </c>
      <c r="O131" s="21" t="str">
        <f>IF(ISBLANK(Games!W113),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1" s="21" t="str">
        <f>IF(ISBLANK(Games!W113),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1" s="22" t="str">
        <f>IF(ISBLANK(Games!W113),"",IF('Prediction Log'!$L131='Prediction Log'!$G131, "Y", "N"))</f>
        <v/>
      </c>
      <c r="R131" s="22" t="str">
        <f>Table3[[#This Row],[Home Team Covered Market]]</f>
        <v/>
      </c>
      <c r="S131" s="22" t="str">
        <f>IF(ISBLANK(Games!W113), "",IF(AND('Prediction Log'!$Q131="Y", 'Prediction Log'!$R131="Y"), "Y", "N"))</f>
        <v/>
      </c>
      <c r="T131" s="23" t="str">
        <f>IF(ISBLANK(Games!W113),"",IF(Games!Y113='Prediction Log'!$H131, "Y", "N"))</f>
        <v/>
      </c>
      <c r="U131" s="23" t="str">
        <f>IF(ISBLANK(Games!W113), "", IF(Table3[[#This Row],[Home Team Covered Market]]=Games!P113, "Y", "N"))</f>
        <v/>
      </c>
      <c r="V131" s="24" t="str">
        <f>IF(ISBLANK(Games!W113), "",IF('Prediction Log'!$I131='Prediction Log'!$L131, "Y", "N"))</f>
        <v/>
      </c>
      <c r="W131" s="23" t="str">
        <f>IF(ISBLANK(Games!W113), "",IF('Prediction Log'!$H131&lt;&gt;'Prediction Log'!$L131, "N",IF(AND('Prediction Log'!$E131&gt;0, 'Prediction Log'!$M131&gt;'Prediction Log'!$E131, 'Prediction Log'!$H131='Prediction Log'!$C131), "Y", IF(AND('Prediction Log'!$E131&lt;0, 'Prediction Log'!$M131&lt;'Prediction Log'!$E131,'Prediction Log'!$H131='Prediction Log'!$B131 ), "Y", IF('Prediction Log'!$M131='Prediction Log'!$E131, "PUSH", "N")))))</f>
        <v/>
      </c>
      <c r="X131" s="23" t="str">
        <f>IF(ISBLANK(Games!W113), "",IF(AND('Prediction Log'!$T131="Y", 'Prediction Log'!$U131="Y"), "Y", "N"))</f>
        <v/>
      </c>
      <c r="Y131" s="22" t="str">
        <f>IF(ISBLANK(Games!W113), "",IF('Prediction Log'!$D131&gt;0, 'Prediction Log'!$M131-'Prediction Log'!$D131, IF('Prediction Log'!$D131&lt;0, -'Prediction Log'!$M131+'Prediction Log'!$D131, "NA")))</f>
        <v/>
      </c>
      <c r="Z131" s="22" t="str">
        <f>IF(ISBLANK(Games!W113), "",ABS('Prediction Log'!$Y131))</f>
        <v/>
      </c>
      <c r="AA131" s="23" t="str">
        <f>IF(ISBLANK(Games!W113), "",IF('Prediction Log'!$E131&gt;0, 'Prediction Log'!$M131-'Prediction Log'!$E131, IF('Prediction Log'!$E131&lt;0, -'Prediction Log'!$M131+'Prediction Log'!$E131, "NA")))</f>
        <v/>
      </c>
      <c r="AB131" s="23" t="str">
        <f>IF(ISBLANK(Games!X113), "",ABS('Prediction Log'!$AA131))</f>
        <v/>
      </c>
    </row>
    <row r="132" spans="1:30" x14ac:dyDescent="0.45">
      <c r="A132" s="13">
        <f>IF(ISBLANK(Games!$B131), "",Games!A131)</f>
        <v>0</v>
      </c>
      <c r="B132" s="13" t="str">
        <f>IF(ISBLANK(Games!$B114), "",Games!B114)</f>
        <v/>
      </c>
      <c r="C132" s="13" t="str">
        <f>IF(ISBLANK(Games!$B114), "",Games!C114)</f>
        <v/>
      </c>
      <c r="D132" s="14" t="str">
        <f>IF(ISBLANK(Games!$D114), "",Games!D114)</f>
        <v/>
      </c>
      <c r="E132" s="14" t="str">
        <f>IF(ISBLANK(Games!$B114), "",Games!J114)</f>
        <v/>
      </c>
      <c r="F132" s="15" t="str">
        <f>IFERROR(IF(ISBLANK(Games!B114), "", IF(Games!N114=Games!B114, Games!O114, 1-Games!O114)), "")</f>
        <v/>
      </c>
      <c r="G132" s="16" t="str">
        <f>IF(ISBLANK(Games!B114), "", IF('Prediction Log'!$D132&lt;0, 'Prediction Log'!$B132, 'Prediction Log'!$C132))</f>
        <v/>
      </c>
      <c r="H132" s="17" t="str">
        <f>IF(ISBLANK(Games!$B114), "",Games!K114)</f>
        <v/>
      </c>
      <c r="I132" s="17" t="str">
        <f>IF('Prediction Log'!$F132&gt;0.5, 'Prediction Log'!$B132, IF('Prediction Log'!$F132&lt;0.5, 'Prediction Log'!$C132, "PICK"))</f>
        <v/>
      </c>
      <c r="J132" s="18" t="str">
        <f>IF(ISBLANK(Games!B114), "",IF('Prediction Log'!$I132='Prediction Log'!$B132, 'Prediction Log'!$F132, 1-'Prediction Log'!$F132))</f>
        <v/>
      </c>
      <c r="K132" s="19" t="str">
        <f>IF(ISBLANK(Games!$B114), "",Games!Q114)</f>
        <v/>
      </c>
      <c r="L132" s="26" t="str">
        <f>IF(ISBLANK(Games!W114), "",Games!Y114)</f>
        <v/>
      </c>
      <c r="M132" s="9" t="str">
        <f>IF(ISBLANK(Games!W114), "",Games!X114-Games!W114)</f>
        <v/>
      </c>
      <c r="N132" s="20" t="str">
        <f>IF(ISBLANK(Games!W114), "", IF(AND(Games!Y114 = Games!B114, Games!D114&lt;0, Table3[[#This Row],[Actual Difference ]]&lt;Games!D114), "Y", IF(AND(Games!Y114=Games!C114, Games!D114&gt;0, Table3[[#This Row],[Actual Difference ]]&gt;0), "Y",IF(Games!Y114&lt;&gt;Table3[[#This Row],[Market Predicted Side]], "Y","N"))))</f>
        <v/>
      </c>
      <c r="O132" s="21" t="str">
        <f>IF(ISBLANK(Games!W114),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2" s="21" t="str">
        <f>IF(ISBLANK(Games!W114),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2" s="22" t="str">
        <f>IF(ISBLANK(Games!W114),"",IF('Prediction Log'!$L132='Prediction Log'!$G132, "Y", "N"))</f>
        <v/>
      </c>
      <c r="R132" s="22" t="str">
        <f>Table3[[#This Row],[Home Team Covered Market]]</f>
        <v/>
      </c>
      <c r="S132" s="22" t="str">
        <f>IF(ISBLANK(Games!W114), "",IF(AND('Prediction Log'!$Q132="Y", 'Prediction Log'!$R132="Y"), "Y", "N"))</f>
        <v/>
      </c>
      <c r="T132" s="23" t="str">
        <f>IF(ISBLANK(Games!W114),"",IF(Games!Y114='Prediction Log'!$H132, "Y", "N"))</f>
        <v/>
      </c>
      <c r="U132" s="23" t="str">
        <f>IF(ISBLANK(Games!W114), "", IF(Table3[[#This Row],[Home Team Covered Market]]=Games!P114, "Y", "N"))</f>
        <v/>
      </c>
      <c r="V132" s="24" t="str">
        <f>IF(ISBLANK(Games!W114), "",IF('Prediction Log'!$I132='Prediction Log'!$L132, "Y", "N"))</f>
        <v/>
      </c>
      <c r="W132" s="23" t="str">
        <f>IF(ISBLANK(Games!W114), "",IF('Prediction Log'!$H132&lt;&gt;'Prediction Log'!$L132, "N",IF(AND('Prediction Log'!$E132&gt;0, 'Prediction Log'!$M132&gt;'Prediction Log'!$E132, 'Prediction Log'!$H132='Prediction Log'!$C132), "Y", IF(AND('Prediction Log'!$E132&lt;0, 'Prediction Log'!$M132&lt;'Prediction Log'!$E132,'Prediction Log'!$H132='Prediction Log'!$B132 ), "Y", IF('Prediction Log'!$M132='Prediction Log'!$E132, "PUSH", "N")))))</f>
        <v/>
      </c>
      <c r="X132" s="23" t="str">
        <f>IF(ISBLANK(Games!W114), "",IF(AND('Prediction Log'!$T132="Y", 'Prediction Log'!$U132="Y"), "Y", "N"))</f>
        <v/>
      </c>
      <c r="Y132" s="22" t="str">
        <f>IF(ISBLANK(Games!W114), "",IF('Prediction Log'!$D132&gt;0, 'Prediction Log'!$M132-'Prediction Log'!$D132, IF('Prediction Log'!$D132&lt;0, -'Prediction Log'!$M132+'Prediction Log'!$D132, "NA")))</f>
        <v/>
      </c>
      <c r="Z132" s="22" t="str">
        <f>IF(ISBLANK(Games!W114), "",ABS('Prediction Log'!$Y132))</f>
        <v/>
      </c>
      <c r="AA132" s="23" t="str">
        <f>IF(ISBLANK(Games!W114), "",IF('Prediction Log'!$E132&gt;0, 'Prediction Log'!$M132-'Prediction Log'!$E132, IF('Prediction Log'!$E132&lt;0, -'Prediction Log'!$M132+'Prediction Log'!$E132, "NA")))</f>
        <v/>
      </c>
      <c r="AB132" s="23" t="str">
        <f>IF(ISBLANK(Games!X114), "",ABS('Prediction Log'!$AA132))</f>
        <v/>
      </c>
    </row>
    <row r="133" spans="1:30" x14ac:dyDescent="0.45">
      <c r="A133" s="13">
        <f>IF(ISBLANK(Games!$B132), "",Games!A132)</f>
        <v>0</v>
      </c>
      <c r="B133" s="13" t="str">
        <f>IF(ISBLANK(Games!$B115), "",Games!B115)</f>
        <v/>
      </c>
      <c r="C133" s="13" t="str">
        <f>IF(ISBLANK(Games!$B115), "",Games!C115)</f>
        <v/>
      </c>
      <c r="D133" s="14" t="str">
        <f>IF(ISBLANK(Games!$D115), "",Games!D115)</f>
        <v/>
      </c>
      <c r="E133" s="14" t="str">
        <f>IF(ISBLANK(Games!$B115), "",Games!J115)</f>
        <v/>
      </c>
      <c r="F133" s="15" t="str">
        <f>IFERROR(IF(ISBLANK(Games!B115), "", IF(Games!N115=Games!B115, Games!O115, 1-Games!O115)), "")</f>
        <v/>
      </c>
      <c r="G133" s="16" t="str">
        <f>IF(ISBLANK(Games!B115), "", IF('Prediction Log'!$D133&lt;0, 'Prediction Log'!$B133, 'Prediction Log'!$C133))</f>
        <v/>
      </c>
      <c r="H133" s="17" t="str">
        <f>IF(ISBLANK(Games!$B115), "",Games!K115)</f>
        <v/>
      </c>
      <c r="I133" s="17" t="str">
        <f>IF('Prediction Log'!$F133&gt;0.5, 'Prediction Log'!$B133, IF('Prediction Log'!$F133&lt;0.5, 'Prediction Log'!$C133, "PICK"))</f>
        <v/>
      </c>
      <c r="J133" s="18" t="str">
        <f>IF(ISBLANK(Games!B115), "",IF('Prediction Log'!$I133='Prediction Log'!$B133, 'Prediction Log'!$F133, 1-'Prediction Log'!$F133))</f>
        <v/>
      </c>
      <c r="K133" s="19" t="str">
        <f>IF(ISBLANK(Games!$B115), "",Games!Q115)</f>
        <v/>
      </c>
      <c r="L133" s="26" t="str">
        <f>IF(ISBLANK(Games!W115), "",Games!Y115)</f>
        <v/>
      </c>
      <c r="M133" s="9" t="str">
        <f>IF(ISBLANK(Games!W115), "",Games!X115-Games!W115)</f>
        <v/>
      </c>
      <c r="N133" s="20" t="str">
        <f>IF(ISBLANK(Games!W115), "", IF(AND(Games!Y115 = Games!B115, Games!D115&lt;0, Table3[[#This Row],[Actual Difference ]]&lt;Games!D115), "Y", IF(AND(Games!Y115=Games!C115, Games!D115&gt;0, Table3[[#This Row],[Actual Difference ]]&gt;0), "Y",IF(Games!Y115&lt;&gt;Table3[[#This Row],[Market Predicted Side]], "Y","N"))))</f>
        <v/>
      </c>
      <c r="O133" s="21" t="str">
        <f>IF(ISBLANK(Games!W115),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3" s="21" t="str">
        <f>IF(ISBLANK(Games!W115),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3" s="22" t="str">
        <f>IF(ISBLANK(Games!W115),"",IF('Prediction Log'!$L133='Prediction Log'!$G133, "Y", "N"))</f>
        <v/>
      </c>
      <c r="R133" s="22" t="str">
        <f>Table3[[#This Row],[Home Team Covered Market]]</f>
        <v/>
      </c>
      <c r="S133" s="22" t="str">
        <f>IF(ISBLANK(Games!W115), "",IF(AND('Prediction Log'!$Q133="Y", 'Prediction Log'!$R133="Y"), "Y", "N"))</f>
        <v/>
      </c>
      <c r="T133" s="23" t="str">
        <f>IF(ISBLANK(Games!W115),"",IF(Games!Y115='Prediction Log'!$H133, "Y", "N"))</f>
        <v/>
      </c>
      <c r="U133" s="23" t="str">
        <f>IF(ISBLANK(Games!W115), "", IF(Table3[[#This Row],[Home Team Covered Market]]=Games!P115, "Y", "N"))</f>
        <v/>
      </c>
      <c r="V133" s="24" t="str">
        <f>IF(ISBLANK(Games!W115), "",IF('Prediction Log'!$I133='Prediction Log'!$L133, "Y", "N"))</f>
        <v/>
      </c>
      <c r="W133" s="23" t="str">
        <f>IF(ISBLANK(Games!W115), "",IF('Prediction Log'!$H133&lt;&gt;'Prediction Log'!$L133, "N",IF(AND('Prediction Log'!$E133&gt;0, 'Prediction Log'!$M133&gt;'Prediction Log'!$E133, 'Prediction Log'!$H133='Prediction Log'!$C133), "Y", IF(AND('Prediction Log'!$E133&lt;0, 'Prediction Log'!$M133&lt;'Prediction Log'!$E133,'Prediction Log'!$H133='Prediction Log'!$B133 ), "Y", IF('Prediction Log'!$M133='Prediction Log'!$E133, "PUSH", "N")))))</f>
        <v/>
      </c>
      <c r="X133" s="23" t="str">
        <f>IF(ISBLANK(Games!W115), "",IF(AND('Prediction Log'!$T133="Y", 'Prediction Log'!$U133="Y"), "Y", "N"))</f>
        <v/>
      </c>
      <c r="Y133" s="22" t="str">
        <f>IF(ISBLANK(Games!W115), "",IF('Prediction Log'!$D133&gt;0, 'Prediction Log'!$M133-'Prediction Log'!$D133, IF('Prediction Log'!$D133&lt;0, -'Prediction Log'!$M133+'Prediction Log'!$D133, "NA")))</f>
        <v/>
      </c>
      <c r="Z133" s="22" t="str">
        <f>IF(ISBLANK(Games!W115), "",ABS('Prediction Log'!$Y133))</f>
        <v/>
      </c>
      <c r="AA133" s="23" t="str">
        <f>IF(ISBLANK(Games!W115), "",IF('Prediction Log'!$E133&gt;0, 'Prediction Log'!$M133-'Prediction Log'!$E133, IF('Prediction Log'!$E133&lt;0, -'Prediction Log'!$M133+'Prediction Log'!$E133, "NA")))</f>
        <v/>
      </c>
      <c r="AB133" s="23" t="str">
        <f>IF(ISBLANK(Games!X115), "",ABS('Prediction Log'!$AA133))</f>
        <v/>
      </c>
    </row>
    <row r="134" spans="1:30" x14ac:dyDescent="0.45">
      <c r="A134" s="13">
        <f>IF(ISBLANK(Games!$B133), "",Games!A133)</f>
        <v>0</v>
      </c>
      <c r="B134" s="13" t="str">
        <f>IF(ISBLANK(Games!$B116), "",Games!B116)</f>
        <v/>
      </c>
      <c r="C134" s="13" t="str">
        <f>IF(ISBLANK(Games!$B116), "",Games!C116)</f>
        <v/>
      </c>
      <c r="D134" s="14" t="str">
        <f>IF(ISBLANK(Games!$D116), "",Games!D116)</f>
        <v/>
      </c>
      <c r="E134" s="14" t="str">
        <f>IF(ISBLANK(Games!$B116), "",Games!J116)</f>
        <v/>
      </c>
      <c r="F134" s="15" t="str">
        <f>IFERROR(IF(ISBLANK(Games!B116), "", IF(Games!N116=Games!B116, Games!O116, 1-Games!O116)), "")</f>
        <v/>
      </c>
      <c r="G134" s="16" t="str">
        <f>IF(ISBLANK(Games!B116), "", IF('Prediction Log'!$D134&lt;0, 'Prediction Log'!$B134, 'Prediction Log'!$C134))</f>
        <v/>
      </c>
      <c r="H134" s="17" t="str">
        <f>IF(ISBLANK(Games!$B116), "",Games!K116)</f>
        <v/>
      </c>
      <c r="I134" s="17" t="str">
        <f>IF('Prediction Log'!$F134&gt;0.5, 'Prediction Log'!$B134, IF('Prediction Log'!$F134&lt;0.5, 'Prediction Log'!$C134, "PICK"))</f>
        <v/>
      </c>
      <c r="J134" s="18" t="str">
        <f>IF(ISBLANK(Games!B116), "",IF('Prediction Log'!$I134='Prediction Log'!$B134, 'Prediction Log'!$F134, 1-'Prediction Log'!$F134))</f>
        <v/>
      </c>
      <c r="K134" s="19" t="str">
        <f>IF(ISBLANK(Games!$B116), "",Games!Q116)</f>
        <v/>
      </c>
      <c r="L134" s="26" t="str">
        <f>IF(ISBLANK(Games!W116), "",Games!Y116)</f>
        <v/>
      </c>
      <c r="M134" s="9" t="str">
        <f>IF(ISBLANK(Games!W116), "",Games!X116-Games!W116)</f>
        <v/>
      </c>
      <c r="N134" s="20" t="str">
        <f>IF(ISBLANK(Games!W116), "", IF(AND(Games!Y116 = Games!B116, Games!D116&lt;0, Table3[[#This Row],[Actual Difference ]]&lt;Games!D116), "Y", IF(AND(Games!Y116=Games!C116, Games!D116&gt;0, Table3[[#This Row],[Actual Difference ]]&gt;0), "Y",IF(Games!Y116&lt;&gt;Table3[[#This Row],[Market Predicted Side]], "Y","N"))))</f>
        <v/>
      </c>
      <c r="O134" s="21" t="str">
        <f>IF(ISBLANK(Games!W116),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4" s="21" t="str">
        <f>IF(ISBLANK(Games!W116),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4" s="22" t="str">
        <f>IF(ISBLANK(Games!W116),"",IF('Prediction Log'!$L134='Prediction Log'!$G134, "Y", "N"))</f>
        <v/>
      </c>
      <c r="R134" s="22" t="str">
        <f>Table3[[#This Row],[Home Team Covered Market]]</f>
        <v/>
      </c>
      <c r="S134" s="22" t="str">
        <f>IF(ISBLANK(Games!W116), "",IF(AND('Prediction Log'!$Q134="Y", 'Prediction Log'!$R134="Y"), "Y", "N"))</f>
        <v/>
      </c>
      <c r="T134" s="23" t="str">
        <f>IF(ISBLANK(Games!W116),"",IF(Games!Y116='Prediction Log'!$H134, "Y", "N"))</f>
        <v/>
      </c>
      <c r="U134" s="23" t="str">
        <f>IF(ISBLANK(Games!W116), "", IF(Table3[[#This Row],[Home Team Covered Market]]=Games!P116, "Y", "N"))</f>
        <v/>
      </c>
      <c r="V134" s="24" t="str">
        <f>IF(ISBLANK(Games!W116), "",IF('Prediction Log'!$I134='Prediction Log'!$L134, "Y", "N"))</f>
        <v/>
      </c>
      <c r="W134" s="23" t="str">
        <f>IF(ISBLANK(Games!W116), "",IF('Prediction Log'!$H134&lt;&gt;'Prediction Log'!$L134, "N",IF(AND('Prediction Log'!$E134&gt;0, 'Prediction Log'!$M134&gt;'Prediction Log'!$E134, 'Prediction Log'!$H134='Prediction Log'!$C134), "Y", IF(AND('Prediction Log'!$E134&lt;0, 'Prediction Log'!$M134&lt;'Prediction Log'!$E134,'Prediction Log'!$H134='Prediction Log'!$B134 ), "Y", IF('Prediction Log'!$M134='Prediction Log'!$E134, "PUSH", "N")))))</f>
        <v/>
      </c>
      <c r="X134" s="23" t="str">
        <f>IF(ISBLANK(Games!W116), "",IF(AND('Prediction Log'!$T134="Y", 'Prediction Log'!$U134="Y"), "Y", "N"))</f>
        <v/>
      </c>
      <c r="Y134" s="22" t="str">
        <f>IF(ISBLANK(Games!W116), "",IF('Prediction Log'!$D134&gt;0, 'Prediction Log'!$M134-'Prediction Log'!$D134, IF('Prediction Log'!$D134&lt;0, -'Prediction Log'!$M134+'Prediction Log'!$D134, "NA")))</f>
        <v/>
      </c>
      <c r="Z134" s="22" t="str">
        <f>IF(ISBLANK(Games!W116), "",ABS('Prediction Log'!$Y134))</f>
        <v/>
      </c>
      <c r="AA134" s="23" t="str">
        <f>IF(ISBLANK(Games!W116), "",IF('Prediction Log'!$E134&gt;0, 'Prediction Log'!$M134-'Prediction Log'!$E134, IF('Prediction Log'!$E134&lt;0, -'Prediction Log'!$M134+'Prediction Log'!$E134, "NA")))</f>
        <v/>
      </c>
      <c r="AB134" s="23" t="str">
        <f>IF(ISBLANK(Games!X116), "",ABS('Prediction Log'!$AA134))</f>
        <v/>
      </c>
    </row>
    <row r="135" spans="1:30" x14ac:dyDescent="0.45">
      <c r="A135" s="13">
        <f>IF(ISBLANK(Games!$B134), "",Games!A134)</f>
        <v>0</v>
      </c>
      <c r="B135" s="13" t="str">
        <f>IF(ISBLANK(Games!$B117), "",Games!B117)</f>
        <v/>
      </c>
      <c r="C135" s="13" t="str">
        <f>IF(ISBLANK(Games!$B117), "",Games!C117)</f>
        <v/>
      </c>
      <c r="D135" s="14" t="str">
        <f>IF(ISBLANK(Games!$D117), "",Games!D117)</f>
        <v/>
      </c>
      <c r="E135" s="14" t="str">
        <f>IF(ISBLANK(Games!$B117), "",Games!J117)</f>
        <v/>
      </c>
      <c r="F135" s="15" t="str">
        <f>IFERROR(IF(ISBLANK(Games!B117), "", IF(Games!N117=Games!B117, Games!O117, 1-Games!O117)), "")</f>
        <v/>
      </c>
      <c r="G135" s="16" t="str">
        <f>IF(ISBLANK(Games!B117), "", IF('Prediction Log'!$D135&lt;0, 'Prediction Log'!$B135, 'Prediction Log'!$C135))</f>
        <v/>
      </c>
      <c r="H135" s="17" t="str">
        <f>IF(ISBLANK(Games!$B117), "",Games!K117)</f>
        <v/>
      </c>
      <c r="I135" s="17" t="str">
        <f>IF('Prediction Log'!$F135&gt;0.5, 'Prediction Log'!$B135, IF('Prediction Log'!$F135&lt;0.5, 'Prediction Log'!$C135, "PICK"))</f>
        <v/>
      </c>
      <c r="J135" s="18" t="str">
        <f>IF(ISBLANK(Games!B117), "",IF('Prediction Log'!$I135='Prediction Log'!$B135, 'Prediction Log'!$F135, 1-'Prediction Log'!$F135))</f>
        <v/>
      </c>
      <c r="K135" s="19" t="str">
        <f>IF(ISBLANK(Games!$B117), "",Games!Q117)</f>
        <v/>
      </c>
      <c r="L135" s="26" t="str">
        <f>IF(ISBLANK(Games!W117), "",Games!Y117)</f>
        <v/>
      </c>
      <c r="M135" s="9" t="str">
        <f>IF(ISBLANK(Games!W117), "",Games!X117-Games!W117)</f>
        <v/>
      </c>
      <c r="N135" s="20" t="str">
        <f>IF(ISBLANK(Games!W117), "", IF(AND(Games!Y117 = Games!B117, Games!D117&lt;0, Table3[[#This Row],[Actual Difference ]]&lt;Games!D117), "Y", IF(AND(Games!Y117=Games!C117, Games!D117&gt;0, Table3[[#This Row],[Actual Difference ]]&gt;0), "Y",IF(Games!Y117&lt;&gt;Table3[[#This Row],[Market Predicted Side]], "Y","N"))))</f>
        <v/>
      </c>
      <c r="O135" s="21" t="str">
        <f>IF(ISBLANK(Games!W117),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5" s="21" t="str">
        <f>IF(ISBLANK(Games!W117),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5" s="22" t="str">
        <f>IF(ISBLANK(Games!W117),"",IF('Prediction Log'!$L135='Prediction Log'!$G135, "Y", "N"))</f>
        <v/>
      </c>
      <c r="R135" s="22" t="str">
        <f>Table3[[#This Row],[Home Team Covered Market]]</f>
        <v/>
      </c>
      <c r="S135" s="22" t="str">
        <f>IF(ISBLANK(Games!W117), "",IF(AND('Prediction Log'!$Q135="Y", 'Prediction Log'!$R135="Y"), "Y", "N"))</f>
        <v/>
      </c>
      <c r="T135" s="23" t="str">
        <f>IF(ISBLANK(Games!W117),"",IF(Games!Y117='Prediction Log'!$H135, "Y", "N"))</f>
        <v/>
      </c>
      <c r="U135" s="23" t="str">
        <f>IF(ISBLANK(Games!W117), "", IF(Table3[[#This Row],[Home Team Covered Market]]=Games!P117, "Y", "N"))</f>
        <v/>
      </c>
      <c r="V135" s="24" t="str">
        <f>IF(ISBLANK(Games!W117), "",IF('Prediction Log'!$I135='Prediction Log'!$L135, "Y", "N"))</f>
        <v/>
      </c>
      <c r="W135" s="23" t="str">
        <f>IF(ISBLANK(Games!W117), "",IF('Prediction Log'!$H135&lt;&gt;'Prediction Log'!$L135, "N",IF(AND('Prediction Log'!$E135&gt;0, 'Prediction Log'!$M135&gt;'Prediction Log'!$E135, 'Prediction Log'!$H135='Prediction Log'!$C135), "Y", IF(AND('Prediction Log'!$E135&lt;0, 'Prediction Log'!$M135&lt;'Prediction Log'!$E135,'Prediction Log'!$H135='Prediction Log'!$B135 ), "Y", IF('Prediction Log'!$M135='Prediction Log'!$E135, "PUSH", "N")))))</f>
        <v/>
      </c>
      <c r="X135" s="23" t="str">
        <f>IF(ISBLANK(Games!W117), "",IF(AND('Prediction Log'!$T135="Y", 'Prediction Log'!$U135="Y"), "Y", "N"))</f>
        <v/>
      </c>
      <c r="Y135" s="22" t="str">
        <f>IF(ISBLANK(Games!W117), "",IF('Prediction Log'!$D135&gt;0, 'Prediction Log'!$M135-'Prediction Log'!$D135, IF('Prediction Log'!$D135&lt;0, -'Prediction Log'!$M135+'Prediction Log'!$D135, "NA")))</f>
        <v/>
      </c>
      <c r="Z135" s="22" t="str">
        <f>IF(ISBLANK(Games!W117), "",ABS('Prediction Log'!$Y135))</f>
        <v/>
      </c>
      <c r="AA135" s="23" t="str">
        <f>IF(ISBLANK(Games!W117), "",IF('Prediction Log'!$E135&gt;0, 'Prediction Log'!$M135-'Prediction Log'!$E135, IF('Prediction Log'!$E135&lt;0, -'Prediction Log'!$M135+'Prediction Log'!$E135, "NA")))</f>
        <v/>
      </c>
      <c r="AB135" s="23" t="str">
        <f>IF(ISBLANK(Games!X117), "",ABS('Prediction Log'!$AA135))</f>
        <v/>
      </c>
    </row>
    <row r="136" spans="1:30" x14ac:dyDescent="0.45">
      <c r="A136" s="13">
        <f>IF(ISBLANK(Games!$B135), "",Games!A135)</f>
        <v>0</v>
      </c>
      <c r="B136" s="13" t="str">
        <f>IF(ISBLANK(Games!$B118), "",Games!B118)</f>
        <v/>
      </c>
      <c r="C136" s="13" t="str">
        <f>IF(ISBLANK(Games!$B118), "",Games!C118)</f>
        <v/>
      </c>
      <c r="D136" s="14" t="str">
        <f>IF(ISBLANK(Games!$D118), "",Games!D118)</f>
        <v/>
      </c>
      <c r="E136" s="14" t="str">
        <f>IF(ISBLANK(Games!$B118), "",Games!J118)</f>
        <v/>
      </c>
      <c r="F136" s="15" t="str">
        <f>IFERROR(IF(ISBLANK(Games!B118), "", IF(Games!N118=Games!B118, Games!O118, 1-Games!O118)), "")</f>
        <v/>
      </c>
      <c r="G136" s="16" t="str">
        <f>IF(ISBLANK(Games!B118), "", IF('Prediction Log'!$D136&lt;0, 'Prediction Log'!$B136, 'Prediction Log'!$C136))</f>
        <v/>
      </c>
      <c r="H136" s="17" t="str">
        <f>IF(ISBLANK(Games!$B118), "",Games!K118)</f>
        <v/>
      </c>
      <c r="I136" s="17" t="str">
        <f>IF('Prediction Log'!$F136&gt;0.5, 'Prediction Log'!$B136, IF('Prediction Log'!$F136&lt;0.5, 'Prediction Log'!$C136, "PICK"))</f>
        <v/>
      </c>
      <c r="J136" s="18" t="str">
        <f>IF(ISBLANK(Games!B118), "",IF('Prediction Log'!$I136='Prediction Log'!$B136, 'Prediction Log'!$F136, 1-'Prediction Log'!$F136))</f>
        <v/>
      </c>
      <c r="K136" s="19" t="str">
        <f>IF(ISBLANK(Games!$B118), "",Games!Q118)</f>
        <v/>
      </c>
      <c r="L136" s="26" t="str">
        <f>IF(ISBLANK(Games!W118), "",Games!Y118)</f>
        <v/>
      </c>
      <c r="M136" s="9" t="str">
        <f>IF(ISBLANK(Games!W118), "",Games!X118-Games!W118)</f>
        <v/>
      </c>
      <c r="N136" s="20" t="str">
        <f>IF(ISBLANK(Games!W118), "", IF(AND(Games!Y118 = Games!B118, Games!D118&lt;0, Table3[[#This Row],[Actual Difference ]]&lt;Games!D118), "Y", IF(AND(Games!Y118=Games!C118, Games!D118&gt;0, Table3[[#This Row],[Actual Difference ]]&gt;0), "Y",IF(Games!Y118&lt;&gt;Table3[[#This Row],[Market Predicted Side]], "Y","N"))))</f>
        <v/>
      </c>
      <c r="O136" s="21" t="str">
        <f>IF(ISBLANK(Games!W118),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6" s="21" t="str">
        <f>IF(ISBLANK(Games!W118),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6" s="22" t="str">
        <f>IF(ISBLANK(Games!W118),"",IF('Prediction Log'!$L136='Prediction Log'!$G136, "Y", "N"))</f>
        <v/>
      </c>
      <c r="R136" s="22" t="str">
        <f>Table3[[#This Row],[Home Team Covered Market]]</f>
        <v/>
      </c>
      <c r="S136" s="22" t="str">
        <f>IF(ISBLANK(Games!W118), "",IF(AND('Prediction Log'!$Q136="Y", 'Prediction Log'!$R136="Y"), "Y", "N"))</f>
        <v/>
      </c>
      <c r="T136" s="23" t="str">
        <f>IF(ISBLANK(Games!W118),"",IF(Games!Y118='Prediction Log'!$H136, "Y", "N"))</f>
        <v/>
      </c>
      <c r="U136" s="23" t="str">
        <f>IF(ISBLANK(Games!W118), "", IF(Table3[[#This Row],[Home Team Covered Market]]=Games!P118, "Y", "N"))</f>
        <v/>
      </c>
      <c r="V136" s="24" t="str">
        <f>IF(ISBLANK(Games!W118), "",IF('Prediction Log'!$I136='Prediction Log'!$L136, "Y", "N"))</f>
        <v/>
      </c>
      <c r="W136" s="23" t="str">
        <f>IF(ISBLANK(Games!W118), "",IF('Prediction Log'!$H136&lt;&gt;'Prediction Log'!$L136, "N",IF(AND('Prediction Log'!$E136&gt;0, 'Prediction Log'!$M136&gt;'Prediction Log'!$E136, 'Prediction Log'!$H136='Prediction Log'!$C136), "Y", IF(AND('Prediction Log'!$E136&lt;0, 'Prediction Log'!$M136&lt;'Prediction Log'!$E136,'Prediction Log'!$H136='Prediction Log'!$B136 ), "Y", IF('Prediction Log'!$M136='Prediction Log'!$E136, "PUSH", "N")))))</f>
        <v/>
      </c>
      <c r="X136" s="23" t="str">
        <f>IF(ISBLANK(Games!W118), "",IF(AND('Prediction Log'!$T136="Y", 'Prediction Log'!$U136="Y"), "Y", "N"))</f>
        <v/>
      </c>
      <c r="Y136" s="22" t="str">
        <f>IF(ISBLANK(Games!W118), "",IF('Prediction Log'!$D136&gt;0, 'Prediction Log'!$M136-'Prediction Log'!$D136, IF('Prediction Log'!$D136&lt;0, -'Prediction Log'!$M136+'Prediction Log'!$D136, "NA")))</f>
        <v/>
      </c>
      <c r="Z136" s="22" t="str">
        <f>IF(ISBLANK(Games!W118), "",ABS('Prediction Log'!$Y136))</f>
        <v/>
      </c>
      <c r="AA136" s="23" t="str">
        <f>IF(ISBLANK(Games!W118), "",IF('Prediction Log'!$E136&gt;0, 'Prediction Log'!$M136-'Prediction Log'!$E136, IF('Prediction Log'!$E136&lt;0, -'Prediction Log'!$M136+'Prediction Log'!$E136, "NA")))</f>
        <v/>
      </c>
      <c r="AB136" s="23" t="str">
        <f>IF(ISBLANK(Games!X118), "",ABS('Prediction Log'!$AA136))</f>
        <v/>
      </c>
    </row>
    <row r="137" spans="1:30" x14ac:dyDescent="0.45">
      <c r="A137" s="13">
        <f>IF(ISBLANK(Games!$B136), "",Games!A136)</f>
        <v>0</v>
      </c>
      <c r="B137" s="13" t="str">
        <f>IF(ISBLANK(Games!$B119), "",Games!B119)</f>
        <v/>
      </c>
      <c r="C137" s="13" t="str">
        <f>IF(ISBLANK(Games!$B119), "",Games!C119)</f>
        <v/>
      </c>
      <c r="D137" s="14" t="str">
        <f>IF(ISBLANK(Games!$D119), "",Games!D119)</f>
        <v/>
      </c>
      <c r="E137" s="14" t="str">
        <f>IF(ISBLANK(Games!$B119), "",Games!J119)</f>
        <v/>
      </c>
      <c r="F137" s="15" t="str">
        <f>IFERROR(IF(ISBLANK(Games!B119), "", IF(Games!N119=Games!B119, Games!O119, 1-Games!O119)), "")</f>
        <v/>
      </c>
      <c r="G137" s="16" t="str">
        <f>IF(ISBLANK(Games!B119), "", IF('Prediction Log'!$D137&lt;0, 'Prediction Log'!$B137, 'Prediction Log'!$C137))</f>
        <v/>
      </c>
      <c r="H137" s="17" t="str">
        <f>IF(ISBLANK(Games!$B119), "",Games!K119)</f>
        <v/>
      </c>
      <c r="I137" s="17" t="str">
        <f>IF('Prediction Log'!$F137&gt;0.5, 'Prediction Log'!$B137, IF('Prediction Log'!$F137&lt;0.5, 'Prediction Log'!$C137, "PICK"))</f>
        <v/>
      </c>
      <c r="J137" s="18" t="str">
        <f>IF(ISBLANK(Games!B119), "",IF('Prediction Log'!$I137='Prediction Log'!$B137, 'Prediction Log'!$F137, 1-'Prediction Log'!$F137))</f>
        <v/>
      </c>
      <c r="K137" s="19" t="str">
        <f>IF(ISBLANK(Games!$B119), "",Games!Q119)</f>
        <v/>
      </c>
      <c r="L137" s="26" t="str">
        <f>IF(ISBLANK(Games!W119), "",Games!Y119)</f>
        <v/>
      </c>
      <c r="M137" s="9" t="str">
        <f>IF(ISBLANK(Games!W119), "",Games!X119-Games!W119)</f>
        <v/>
      </c>
      <c r="N137" s="20" t="str">
        <f>IF(ISBLANK(Games!W119), "", IF(AND(Games!Y119 = Games!B119, Games!D119&lt;0, Table3[[#This Row],[Actual Difference ]]&lt;Games!D119), "Y", IF(AND(Games!Y119=Games!C119, Games!D119&gt;0, Table3[[#This Row],[Actual Difference ]]&gt;0), "Y",IF(Games!Y119&lt;&gt;Table3[[#This Row],[Market Predicted Side]], "Y","N"))))</f>
        <v/>
      </c>
      <c r="O137" s="21" t="str">
        <f>IF(ISBLANK(Games!W119),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7" s="21" t="str">
        <f>IF(ISBLANK(Games!W119),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7" s="22" t="str">
        <f>IF(ISBLANK(Games!W119),"",IF('Prediction Log'!$L137='Prediction Log'!$G137, "Y", "N"))</f>
        <v/>
      </c>
      <c r="R137" s="22" t="str">
        <f>Table3[[#This Row],[Home Team Covered Market]]</f>
        <v/>
      </c>
      <c r="S137" s="22" t="str">
        <f>IF(ISBLANK(Games!W119), "",IF(AND('Prediction Log'!$Q137="Y", 'Prediction Log'!$R137="Y"), "Y", "N"))</f>
        <v/>
      </c>
      <c r="T137" s="23" t="str">
        <f>IF(ISBLANK(Games!W119),"",IF(Games!Y119='Prediction Log'!$H137, "Y", "N"))</f>
        <v/>
      </c>
      <c r="U137" s="23" t="str">
        <f>IF(ISBLANK(Games!W119), "", IF(Table3[[#This Row],[Home Team Covered Market]]=Games!P119, "Y", "N"))</f>
        <v/>
      </c>
      <c r="V137" s="24" t="str">
        <f>IF(ISBLANK(Games!W119), "",IF('Prediction Log'!$I137='Prediction Log'!$L137, "Y", "N"))</f>
        <v/>
      </c>
      <c r="W137" s="23" t="str">
        <f>IF(ISBLANK(Games!W119), "",IF('Prediction Log'!$H137&lt;&gt;'Prediction Log'!$L137, "N",IF(AND('Prediction Log'!$E137&gt;0, 'Prediction Log'!$M137&gt;'Prediction Log'!$E137, 'Prediction Log'!$H137='Prediction Log'!$C137), "Y", IF(AND('Prediction Log'!$E137&lt;0, 'Prediction Log'!$M137&lt;'Prediction Log'!$E137,'Prediction Log'!$H137='Prediction Log'!$B137 ), "Y", IF('Prediction Log'!$M137='Prediction Log'!$E137, "PUSH", "N")))))</f>
        <v/>
      </c>
      <c r="X137" s="23" t="str">
        <f>IF(ISBLANK(Games!W119), "",IF(AND('Prediction Log'!$T137="Y", 'Prediction Log'!$U137="Y"), "Y", "N"))</f>
        <v/>
      </c>
      <c r="Y137" s="22" t="str">
        <f>IF(ISBLANK(Games!W119), "",IF('Prediction Log'!$D137&gt;0, 'Prediction Log'!$M137-'Prediction Log'!$D137, IF('Prediction Log'!$D137&lt;0, -'Prediction Log'!$M137+'Prediction Log'!$D137, "NA")))</f>
        <v/>
      </c>
      <c r="Z137" s="22" t="str">
        <f>IF(ISBLANK(Games!W119), "",ABS('Prediction Log'!$Y137))</f>
        <v/>
      </c>
      <c r="AA137" s="23" t="str">
        <f>IF(ISBLANK(Games!W119), "",IF('Prediction Log'!$E137&gt;0, 'Prediction Log'!$M137-'Prediction Log'!$E137, IF('Prediction Log'!$E137&lt;0, -'Prediction Log'!$M137+'Prediction Log'!$E137, "NA")))</f>
        <v/>
      </c>
      <c r="AB137" s="23" t="str">
        <f>IF(ISBLANK(Games!X119), "",ABS('Prediction Log'!$AA137))</f>
        <v/>
      </c>
    </row>
    <row r="138" spans="1:30" x14ac:dyDescent="0.45">
      <c r="A138" s="13">
        <f>IF(ISBLANK(Games!$B137), "",Games!A137)</f>
        <v>0</v>
      </c>
      <c r="B138" s="13" t="str">
        <f>IF(ISBLANK(Games!$B120), "",Games!B120)</f>
        <v/>
      </c>
      <c r="C138" s="13" t="str">
        <f>IF(ISBLANK(Games!$B120), "",Games!C120)</f>
        <v/>
      </c>
      <c r="D138" s="14" t="str">
        <f>IF(ISBLANK(Games!$D120), "",Games!D120)</f>
        <v/>
      </c>
      <c r="E138" s="14" t="str">
        <f>IF(ISBLANK(Games!$B120), "",Games!J120)</f>
        <v/>
      </c>
      <c r="F138" s="15" t="str">
        <f>IFERROR(IF(ISBLANK(Games!B120), "", IF(Games!N120=Games!B120, Games!O120, 1-Games!O120)), "")</f>
        <v/>
      </c>
      <c r="G138" s="16" t="str">
        <f>IF(ISBLANK(Games!B120), "", IF('Prediction Log'!$D138&lt;0, 'Prediction Log'!$B138, 'Prediction Log'!$C138))</f>
        <v/>
      </c>
      <c r="H138" s="17" t="str">
        <f>IF(ISBLANK(Games!$B120), "",Games!K120)</f>
        <v/>
      </c>
      <c r="I138" s="17" t="str">
        <f>IF('Prediction Log'!$F138&gt;0.5, 'Prediction Log'!$B138, IF('Prediction Log'!$F138&lt;0.5, 'Prediction Log'!$C138, "PICK"))</f>
        <v/>
      </c>
      <c r="J138" s="18" t="str">
        <f>IF(ISBLANK(Games!B120), "",IF('Prediction Log'!$I138='Prediction Log'!$B138, 'Prediction Log'!$F138, 1-'Prediction Log'!$F138))</f>
        <v/>
      </c>
      <c r="K138" s="19" t="str">
        <f>IF(ISBLANK(Games!$B120), "",Games!Q120)</f>
        <v/>
      </c>
      <c r="L138" s="26" t="str">
        <f>IF(ISBLANK(Games!W120), "",Games!Y120)</f>
        <v/>
      </c>
      <c r="M138" s="9" t="str">
        <f>IF(ISBLANK(Games!W120), "",Games!X120-Games!W120)</f>
        <v/>
      </c>
      <c r="N138" s="20" t="str">
        <f>IF(ISBLANK(Games!W120), "", IF(AND(Games!Y120 = Games!B120, Games!D120&lt;0, Table3[[#This Row],[Actual Difference ]]&lt;Games!D120), "Y", IF(AND(Games!Y120=Games!C120, Games!D120&gt;0, Table3[[#This Row],[Actual Difference ]]&gt;0), "Y",IF(Games!Y120&lt;&gt;Table3[[#This Row],[Market Predicted Side]], "Y","N"))))</f>
        <v/>
      </c>
      <c r="O138" s="21" t="str">
        <f>IF(ISBLANK(Games!W120),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8" s="21" t="str">
        <f>IF(ISBLANK(Games!W120),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8" s="22" t="str">
        <f>IF(ISBLANK(Games!W120),"",IF('Prediction Log'!$L138='Prediction Log'!$G138, "Y", "N"))</f>
        <v/>
      </c>
      <c r="R138" s="22" t="str">
        <f>Table3[[#This Row],[Home Team Covered Market]]</f>
        <v/>
      </c>
      <c r="S138" s="22" t="str">
        <f>IF(ISBLANK(Games!W120), "",IF(AND('Prediction Log'!$Q138="Y", 'Prediction Log'!$R138="Y"), "Y", "N"))</f>
        <v/>
      </c>
      <c r="T138" s="23" t="str">
        <f>IF(ISBLANK(Games!W120),"",IF(Games!Y120='Prediction Log'!$H138, "Y", "N"))</f>
        <v/>
      </c>
      <c r="U138" s="23" t="str">
        <f>IF(ISBLANK(Games!W120), "", IF(Table3[[#This Row],[Home Team Covered Market]]=Games!P120, "Y", "N"))</f>
        <v/>
      </c>
      <c r="V138" s="24" t="str">
        <f>IF(ISBLANK(Games!W120), "",IF('Prediction Log'!$I138='Prediction Log'!$L138, "Y", "N"))</f>
        <v/>
      </c>
      <c r="W138" s="23" t="str">
        <f>IF(ISBLANK(Games!W120), "",IF('Prediction Log'!$H138&lt;&gt;'Prediction Log'!$L138, "N",IF(AND('Prediction Log'!$E138&gt;0, 'Prediction Log'!$M138&gt;'Prediction Log'!$E138, 'Prediction Log'!$H138='Prediction Log'!$C138), "Y", IF(AND('Prediction Log'!$E138&lt;0, 'Prediction Log'!$M138&lt;'Prediction Log'!$E138,'Prediction Log'!$H138='Prediction Log'!$B138 ), "Y", IF('Prediction Log'!$M138='Prediction Log'!$E138, "PUSH", "N")))))</f>
        <v/>
      </c>
      <c r="X138" s="23" t="str">
        <f>IF(ISBLANK(Games!W120), "",IF(AND('Prediction Log'!$T138="Y", 'Prediction Log'!$U138="Y"), "Y", "N"))</f>
        <v/>
      </c>
      <c r="Y138" s="22" t="str">
        <f>IF(ISBLANK(Games!W120), "",IF('Prediction Log'!$D138&gt;0, 'Prediction Log'!$M138-'Prediction Log'!$D138, IF('Prediction Log'!$D138&lt;0, -'Prediction Log'!$M138+'Prediction Log'!$D138, "NA")))</f>
        <v/>
      </c>
      <c r="Z138" s="22" t="str">
        <f>IF(ISBLANK(Games!W120), "",ABS('Prediction Log'!$Y138))</f>
        <v/>
      </c>
      <c r="AA138" s="23" t="str">
        <f>IF(ISBLANK(Games!W120), "",IF('Prediction Log'!$E138&gt;0, 'Prediction Log'!$M138-'Prediction Log'!$E138, IF('Prediction Log'!$E138&lt;0, -'Prediction Log'!$M138+'Prediction Log'!$E138, "NA")))</f>
        <v/>
      </c>
      <c r="AB138" s="23" t="str">
        <f>IF(ISBLANK(Games!X120), "",ABS('Prediction Log'!$AA138))</f>
        <v/>
      </c>
    </row>
    <row r="139" spans="1:30" x14ac:dyDescent="0.45">
      <c r="A139" s="13">
        <f>IF(ISBLANK(Games!$B138), "",Games!A138)</f>
        <v>0</v>
      </c>
      <c r="B139" s="13" t="str">
        <f>IF(ISBLANK(Games!$B121), "",Games!B121)</f>
        <v/>
      </c>
      <c r="C139" s="13" t="str">
        <f>IF(ISBLANK(Games!$B121), "",Games!C121)</f>
        <v/>
      </c>
      <c r="D139" s="14" t="str">
        <f>IF(ISBLANK(Games!$D121), "",Games!D121)</f>
        <v/>
      </c>
      <c r="E139" s="14" t="str">
        <f>IF(ISBLANK(Games!$B121), "",Games!J121)</f>
        <v/>
      </c>
      <c r="F139" s="15" t="str">
        <f>IFERROR(IF(ISBLANK(Games!B121), "", IF(Games!N121=Games!B121, Games!O121, 1-Games!O121)), "")</f>
        <v/>
      </c>
      <c r="G139" s="16" t="str">
        <f>IF(ISBLANK(Games!B121), "", IF('Prediction Log'!$D139&lt;0, 'Prediction Log'!$B139, 'Prediction Log'!$C139))</f>
        <v/>
      </c>
      <c r="H139" s="17" t="str">
        <f>IF(ISBLANK(Games!$B121), "",Games!K121)</f>
        <v/>
      </c>
      <c r="I139" s="17" t="str">
        <f>IF('Prediction Log'!$F139&gt;0.5, 'Prediction Log'!$B139, IF('Prediction Log'!$F139&lt;0.5, 'Prediction Log'!$C139, "PICK"))</f>
        <v/>
      </c>
      <c r="J139" s="18" t="str">
        <f>IF(ISBLANK(Games!B121), "",IF('Prediction Log'!$I139='Prediction Log'!$B139, 'Prediction Log'!$F139, 1-'Prediction Log'!$F139))</f>
        <v/>
      </c>
      <c r="K139" s="19" t="str">
        <f>IF(ISBLANK(Games!$B121), "",Games!Q121)</f>
        <v/>
      </c>
      <c r="L139" s="26" t="str">
        <f>IF(ISBLANK(Games!W121), "",Games!Y121)</f>
        <v/>
      </c>
      <c r="M139" s="9" t="str">
        <f>IF(ISBLANK(Games!W121), "",Games!X121-Games!W121)</f>
        <v/>
      </c>
      <c r="N139" s="20" t="str">
        <f>IF(ISBLANK(Games!W121), "", IF(AND(Games!Y121 = Games!B121, Games!D121&lt;0, Table3[[#This Row],[Actual Difference ]]&lt;Games!D121), "Y", IF(AND(Games!Y121=Games!C121, Games!D121&gt;0, Table3[[#This Row],[Actual Difference ]]&gt;0), "Y",IF(Games!Y121&lt;&gt;Table3[[#This Row],[Market Predicted Side]], "Y","N"))))</f>
        <v/>
      </c>
      <c r="O139" s="21" t="str">
        <f>IF(ISBLANK(Games!W121),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39" s="21" t="str">
        <f>IF(ISBLANK(Games!W121),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39" s="22" t="str">
        <f>IF(ISBLANK(Games!W121),"",IF('Prediction Log'!$L139='Prediction Log'!$G139, "Y", "N"))</f>
        <v/>
      </c>
      <c r="R139" s="22" t="str">
        <f>Table3[[#This Row],[Home Team Covered Market]]</f>
        <v/>
      </c>
      <c r="S139" s="22" t="str">
        <f>IF(ISBLANK(Games!W121), "",IF(AND('Prediction Log'!$Q139="Y", 'Prediction Log'!$R139="Y"), "Y", "N"))</f>
        <v/>
      </c>
      <c r="T139" s="23" t="str">
        <f>IF(ISBLANK(Games!W121),"",IF(Games!Y121='Prediction Log'!$H139, "Y", "N"))</f>
        <v/>
      </c>
      <c r="U139" s="23" t="str">
        <f>IF(ISBLANK(Games!W121), "", IF(Table3[[#This Row],[Home Team Covered Market]]=Games!P121, "Y", "N"))</f>
        <v/>
      </c>
      <c r="V139" s="24" t="str">
        <f>IF(ISBLANK(Games!W121), "",IF('Prediction Log'!$I139='Prediction Log'!$L139, "Y", "N"))</f>
        <v/>
      </c>
      <c r="W139" s="23" t="str">
        <f>IF(ISBLANK(Games!W121), "",IF('Prediction Log'!$H139&lt;&gt;'Prediction Log'!$L139, "N",IF(AND('Prediction Log'!$E139&gt;0, 'Prediction Log'!$M139&gt;'Prediction Log'!$E139, 'Prediction Log'!$H139='Prediction Log'!$C139), "Y", IF(AND('Prediction Log'!$E139&lt;0, 'Prediction Log'!$M139&lt;'Prediction Log'!$E139,'Prediction Log'!$H139='Prediction Log'!$B139 ), "Y", IF('Prediction Log'!$M139='Prediction Log'!$E139, "PUSH", "N")))))</f>
        <v/>
      </c>
      <c r="X139" s="23" t="str">
        <f>IF(ISBLANK(Games!W121), "",IF(AND('Prediction Log'!$T139="Y", 'Prediction Log'!$U139="Y"), "Y", "N"))</f>
        <v/>
      </c>
      <c r="Y139" s="22" t="str">
        <f>IF(ISBLANK(Games!W121), "",IF('Prediction Log'!$D139&gt;0, 'Prediction Log'!$M139-'Prediction Log'!$D139, IF('Prediction Log'!$D139&lt;0, -'Prediction Log'!$M139+'Prediction Log'!$D139, "NA")))</f>
        <v/>
      </c>
      <c r="Z139" s="22" t="str">
        <f>IF(ISBLANK(Games!W121), "",ABS('Prediction Log'!$Y139))</f>
        <v/>
      </c>
      <c r="AA139" s="23" t="str">
        <f>IF(ISBLANK(Games!W121), "",IF('Prediction Log'!$E139&gt;0, 'Prediction Log'!$M139-'Prediction Log'!$E139, IF('Prediction Log'!$E139&lt;0, -'Prediction Log'!$M139+'Prediction Log'!$E139, "NA")))</f>
        <v/>
      </c>
      <c r="AB139" s="23" t="str">
        <f>IF(ISBLANK(Games!X121), "",ABS('Prediction Log'!$AA139))</f>
        <v/>
      </c>
    </row>
    <row r="140" spans="1:30" x14ac:dyDescent="0.45">
      <c r="A140" s="13">
        <f>IF(ISBLANK(Games!$B139), "",Games!A139)</f>
        <v>0</v>
      </c>
      <c r="B140" s="13" t="str">
        <f>IF(ISBLANK(Games!$B122), "",Games!B122)</f>
        <v/>
      </c>
      <c r="C140" s="13" t="str">
        <f>IF(ISBLANK(Games!$B122), "",Games!C122)</f>
        <v/>
      </c>
      <c r="D140" s="14" t="str">
        <f>IF(ISBLANK(Games!$D122), "",Games!D122)</f>
        <v/>
      </c>
      <c r="E140" s="14" t="str">
        <f>IF(ISBLANK(Games!$B122), "",Games!J122)</f>
        <v/>
      </c>
      <c r="F140" s="15" t="str">
        <f>IFERROR(IF(ISBLANK(Games!B122), "", IF(Games!N122=Games!B122, Games!O122, 1-Games!O122)), "")</f>
        <v/>
      </c>
      <c r="G140" s="16" t="str">
        <f>IF(ISBLANK(Games!B122), "", IF('Prediction Log'!$D140&lt;0, 'Prediction Log'!$B140, 'Prediction Log'!$C140))</f>
        <v/>
      </c>
      <c r="H140" s="17" t="str">
        <f>IF(ISBLANK(Games!$B122), "",Games!K122)</f>
        <v/>
      </c>
      <c r="I140" s="17" t="str">
        <f>IF('Prediction Log'!$F140&gt;0.5, 'Prediction Log'!$B140, IF('Prediction Log'!$F140&lt;0.5, 'Prediction Log'!$C140, "PICK"))</f>
        <v/>
      </c>
      <c r="J140" s="18" t="str">
        <f>IF(ISBLANK(Games!B122), "",IF('Prediction Log'!$I140='Prediction Log'!$B140, 'Prediction Log'!$F140, 1-'Prediction Log'!$F140))</f>
        <v/>
      </c>
      <c r="K140" s="19" t="str">
        <f>IF(ISBLANK(Games!$B122), "",Games!Q122)</f>
        <v/>
      </c>
      <c r="L140" s="26" t="str">
        <f>IF(ISBLANK(Games!W122), "",Games!Y122)</f>
        <v/>
      </c>
      <c r="M140" s="9" t="str">
        <f>IF(ISBLANK(Games!W122), "",Games!X122-Games!W122)</f>
        <v/>
      </c>
      <c r="N140" s="20" t="str">
        <f>IF(ISBLANK(Games!W122), "", IF(AND(Games!Y122 = Games!B122, Games!D122&lt;0, Table3[[#This Row],[Actual Difference ]]&lt;Games!D122), "Y", IF(AND(Games!Y122=Games!C122, Games!D122&gt;0, Table3[[#This Row],[Actual Difference ]]&gt;0), "Y",IF(Games!Y122&lt;&gt;Table3[[#This Row],[Market Predicted Side]], "Y","N"))))</f>
        <v/>
      </c>
      <c r="O140" s="21" t="str">
        <f>IF(ISBLANK(Games!W122),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0" s="21" t="str">
        <f>IF(ISBLANK(Games!W122),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0" s="22" t="str">
        <f>IF(ISBLANK(Games!W122),"",IF('Prediction Log'!$L140='Prediction Log'!$G140, "Y", "N"))</f>
        <v/>
      </c>
      <c r="R140" s="22" t="str">
        <f>Table3[[#This Row],[Home Team Covered Market]]</f>
        <v/>
      </c>
      <c r="S140" s="22" t="str">
        <f>IF(ISBLANK(Games!W122), "",IF(AND('Prediction Log'!$Q140="Y", 'Prediction Log'!$R140="Y"), "Y", "N"))</f>
        <v/>
      </c>
      <c r="T140" s="23" t="str">
        <f>IF(ISBLANK(Games!W122),"",IF(Games!Y122='Prediction Log'!$H140, "Y", "N"))</f>
        <v/>
      </c>
      <c r="U140" s="23" t="str">
        <f>IF(ISBLANK(Games!W122), "", IF(Table3[[#This Row],[Home Team Covered Market]]=Games!P122, "Y", "N"))</f>
        <v/>
      </c>
      <c r="V140" s="24" t="str">
        <f>IF(ISBLANK(Games!W122), "",IF('Prediction Log'!$I140='Prediction Log'!$L140, "Y", "N"))</f>
        <v/>
      </c>
      <c r="W140" s="23" t="str">
        <f>IF(ISBLANK(Games!W122), "",IF('Prediction Log'!$H140&lt;&gt;'Prediction Log'!$L140, "N",IF(AND('Prediction Log'!$E140&gt;0, 'Prediction Log'!$M140&gt;'Prediction Log'!$E140, 'Prediction Log'!$H140='Prediction Log'!$C140), "Y", IF(AND('Prediction Log'!$E140&lt;0, 'Prediction Log'!$M140&lt;'Prediction Log'!$E140,'Prediction Log'!$H140='Prediction Log'!$B140 ), "Y", IF('Prediction Log'!$M140='Prediction Log'!$E140, "PUSH", "N")))))</f>
        <v/>
      </c>
      <c r="X140" s="23" t="str">
        <f>IF(ISBLANK(Games!W122), "",IF(AND('Prediction Log'!$T140="Y", 'Prediction Log'!$U140="Y"), "Y", "N"))</f>
        <v/>
      </c>
      <c r="Y140" s="22" t="str">
        <f>IF(ISBLANK(Games!W122), "",IF('Prediction Log'!$D140&gt;0, 'Prediction Log'!$M140-'Prediction Log'!$D140, IF('Prediction Log'!$D140&lt;0, -'Prediction Log'!$M140+'Prediction Log'!$D140, "NA")))</f>
        <v/>
      </c>
      <c r="Z140" s="22" t="str">
        <f>IF(ISBLANK(Games!W122), "",ABS('Prediction Log'!$Y140))</f>
        <v/>
      </c>
      <c r="AA140" s="23" t="str">
        <f>IF(ISBLANK(Games!W122), "",IF('Prediction Log'!$E140&gt;0, 'Prediction Log'!$M140-'Prediction Log'!$E140, IF('Prediction Log'!$E140&lt;0, -'Prediction Log'!$M140+'Prediction Log'!$E140, "NA")))</f>
        <v/>
      </c>
      <c r="AB140" s="23" t="str">
        <f>IF(ISBLANK(Games!X122), "",ABS('Prediction Log'!$AA140))</f>
        <v/>
      </c>
      <c r="AC140" s="14">
        <f>IF(ISBLANK(Games!$B122), "",Games!AN122)</f>
        <v>0</v>
      </c>
      <c r="AD140" s="15">
        <f>Games!AJ122</f>
        <v>0</v>
      </c>
    </row>
    <row r="141" spans="1:30" x14ac:dyDescent="0.45">
      <c r="A141" s="13">
        <f>IF(ISBLANK(Games!$B140), "",Games!A140)</f>
        <v>0</v>
      </c>
      <c r="B141" s="13" t="str">
        <f>IF(ISBLANK(Games!$B123), "",Games!B123)</f>
        <v/>
      </c>
      <c r="C141" s="13" t="str">
        <f>IF(ISBLANK(Games!$B123), "",Games!C123)</f>
        <v/>
      </c>
      <c r="D141" s="14" t="str">
        <f>IF(ISBLANK(Games!$D123), "",Games!D123)</f>
        <v/>
      </c>
      <c r="E141" s="14" t="str">
        <f>IF(ISBLANK(Games!$B123), "",Games!J123)</f>
        <v/>
      </c>
      <c r="F141" s="15" t="str">
        <f>IFERROR(IF(ISBLANK(Games!B123), "", IF(Games!N123=Games!B123, Games!O123, 1-Games!O123)), "")</f>
        <v/>
      </c>
      <c r="G141" s="16" t="str">
        <f>IF(ISBLANK(Games!B123), "", IF('Prediction Log'!$D141&lt;0, 'Prediction Log'!$B141, 'Prediction Log'!$C141))</f>
        <v/>
      </c>
      <c r="H141" s="17" t="str">
        <f>IF(ISBLANK(Games!$B123), "",Games!K123)</f>
        <v/>
      </c>
      <c r="I141" s="17" t="str">
        <f>IF('Prediction Log'!$F141&gt;0.5, 'Prediction Log'!$B141, IF('Prediction Log'!$F141&lt;0.5, 'Prediction Log'!$C141, "PICK"))</f>
        <v/>
      </c>
      <c r="J141" s="18" t="str">
        <f>IF(ISBLANK(Games!B123), "",IF('Prediction Log'!$I141='Prediction Log'!$B141, 'Prediction Log'!$F141, 1-'Prediction Log'!$F141))</f>
        <v/>
      </c>
      <c r="K141" s="19" t="str">
        <f>IF(ISBLANK(Games!$B123), "",Games!Q123)</f>
        <v/>
      </c>
      <c r="L141" s="26" t="str">
        <f>IF(ISBLANK(Games!W123), "",Games!Y123)</f>
        <v/>
      </c>
      <c r="M141" s="9" t="str">
        <f>IF(ISBLANK(Games!W123), "",Games!X123-Games!W123)</f>
        <v/>
      </c>
      <c r="N141" s="20" t="str">
        <f>IF(ISBLANK(Games!W123), "", IF(AND(Games!Y123 = Games!B123, Games!D123&lt;0, Table3[[#This Row],[Actual Difference ]]&lt;Games!D123), "Y", IF(AND(Games!Y123=Games!C123, Games!D123&gt;0, Table3[[#This Row],[Actual Difference ]]&gt;0), "Y",IF(Games!Y123&lt;&gt;Table3[[#This Row],[Market Predicted Side]], "Y","N"))))</f>
        <v/>
      </c>
      <c r="O141" s="21" t="str">
        <f>IF(ISBLANK(Games!W123),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1" s="21" t="str">
        <f>IF(ISBLANK(Games!W123),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1" s="22" t="str">
        <f>IF(ISBLANK(Games!W123),"",IF('Prediction Log'!$L141='Prediction Log'!$G141, "Y", "N"))</f>
        <v/>
      </c>
      <c r="R141" s="22" t="str">
        <f>Table3[[#This Row],[Home Team Covered Market]]</f>
        <v/>
      </c>
      <c r="S141" s="22" t="str">
        <f>IF(ISBLANK(Games!W123), "",IF(AND('Prediction Log'!$Q141="Y", 'Prediction Log'!$R141="Y"), "Y", "N"))</f>
        <v/>
      </c>
      <c r="T141" s="23" t="str">
        <f>IF(ISBLANK(Games!W123),"",IF(Games!Y123='Prediction Log'!$H141, "Y", "N"))</f>
        <v/>
      </c>
      <c r="U141" s="23" t="str">
        <f>IF(ISBLANK(Games!W123), "", IF(Table3[[#This Row],[Home Team Covered Market]]=Games!P123, "Y", "N"))</f>
        <v/>
      </c>
      <c r="V141" s="24" t="str">
        <f>IF(ISBLANK(Games!W123), "",IF('Prediction Log'!$I141='Prediction Log'!$L141, "Y", "N"))</f>
        <v/>
      </c>
      <c r="W141" s="23" t="str">
        <f>IF(ISBLANK(Games!W123), "",IF('Prediction Log'!$H141&lt;&gt;'Prediction Log'!$L141, "N",IF(AND('Prediction Log'!$E141&gt;0, 'Prediction Log'!$M141&gt;'Prediction Log'!$E141, 'Prediction Log'!$H141='Prediction Log'!$C141), "Y", IF(AND('Prediction Log'!$E141&lt;0, 'Prediction Log'!$M141&lt;'Prediction Log'!$E141,'Prediction Log'!$H141='Prediction Log'!$B141 ), "Y", IF('Prediction Log'!$M141='Prediction Log'!$E141, "PUSH", "N")))))</f>
        <v/>
      </c>
      <c r="X141" s="23" t="str">
        <f>IF(ISBLANK(Games!W123), "",IF(AND('Prediction Log'!$T141="Y", 'Prediction Log'!$U141="Y"), "Y", "N"))</f>
        <v/>
      </c>
      <c r="Y141" s="22" t="str">
        <f>IF(ISBLANK(Games!W123), "",IF('Prediction Log'!$D141&gt;0, 'Prediction Log'!$M141-'Prediction Log'!$D141, IF('Prediction Log'!$D141&lt;0, -'Prediction Log'!$M141+'Prediction Log'!$D141, "NA")))</f>
        <v/>
      </c>
      <c r="Z141" s="22" t="str">
        <f>IF(ISBLANK(Games!W123), "",ABS('Prediction Log'!$Y141))</f>
        <v/>
      </c>
      <c r="AA141" s="23" t="str">
        <f>IF(ISBLANK(Games!W123), "",IF('Prediction Log'!$E141&gt;0, 'Prediction Log'!$M141-'Prediction Log'!$E141, IF('Prediction Log'!$E141&lt;0, -'Prediction Log'!$M141+'Prediction Log'!$E141, "NA")))</f>
        <v/>
      </c>
      <c r="AB141" s="23" t="str">
        <f>IF(ISBLANK(Games!X123), "",ABS('Prediction Log'!$AA141))</f>
        <v/>
      </c>
    </row>
    <row r="142" spans="1:30" x14ac:dyDescent="0.45">
      <c r="A142" s="13">
        <f>IF(ISBLANK(Games!$B141), "",Games!A141)</f>
        <v>0</v>
      </c>
      <c r="B142" s="13" t="str">
        <f>IF(ISBLANK(Games!$B124), "",Games!B124)</f>
        <v/>
      </c>
      <c r="C142" s="13" t="str">
        <f>IF(ISBLANK(Games!$B124), "",Games!C124)</f>
        <v/>
      </c>
      <c r="D142" s="14" t="str">
        <f>IF(ISBLANK(Games!$D124), "",Games!D124)</f>
        <v/>
      </c>
      <c r="E142" s="14" t="str">
        <f>IF(ISBLANK(Games!$B124), "",Games!J124)</f>
        <v/>
      </c>
      <c r="F142" s="15" t="str">
        <f>IFERROR(IF(ISBLANK(Games!B124), "", IF(Games!N124=Games!B124, Games!O124, 1-Games!O124)), "")</f>
        <v/>
      </c>
      <c r="G142" s="16" t="str">
        <f>IF(ISBLANK(Games!B124), "", IF('Prediction Log'!$D142&lt;0, 'Prediction Log'!$B142, 'Prediction Log'!$C142))</f>
        <v/>
      </c>
      <c r="H142" s="17" t="str">
        <f>IF(ISBLANK(Games!$B124), "",Games!K124)</f>
        <v/>
      </c>
      <c r="I142" s="17" t="str">
        <f>IF('Prediction Log'!$F142&gt;0.5, 'Prediction Log'!$B142, IF('Prediction Log'!$F142&lt;0.5, 'Prediction Log'!$C142, "PICK"))</f>
        <v/>
      </c>
      <c r="J142" s="18" t="str">
        <f>IF(ISBLANK(Games!B124), "",IF('Prediction Log'!$I142='Prediction Log'!$B142, 'Prediction Log'!$F142, 1-'Prediction Log'!$F142))</f>
        <v/>
      </c>
      <c r="K142" s="19" t="str">
        <f>IF(ISBLANK(Games!$B124), "",Games!Q124)</f>
        <v/>
      </c>
      <c r="L142" s="26" t="str">
        <f>IF(ISBLANK(Games!W124), "",Games!Y124)</f>
        <v/>
      </c>
      <c r="M142" s="9" t="str">
        <f>IF(ISBLANK(Games!W124), "",Games!X124-Games!W124)</f>
        <v/>
      </c>
      <c r="N142" s="20" t="str">
        <f>IF(ISBLANK(Games!W124), "", IF(AND(Games!Y124 = Games!B124, Games!D124&lt;0, Table3[[#This Row],[Actual Difference ]]&lt;Games!D124), "Y", IF(AND(Games!Y124=Games!C124, Games!D124&gt;0, Table3[[#This Row],[Actual Difference ]]&gt;0), "Y",IF(Games!Y124&lt;&gt;Table3[[#This Row],[Market Predicted Side]], "Y","N"))))</f>
        <v/>
      </c>
      <c r="O142" s="21" t="str">
        <f>IF(ISBLANK(Games!W124),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2" s="21" t="str">
        <f>IF(ISBLANK(Games!W124),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2" s="22" t="str">
        <f>IF(ISBLANK(Games!W124),"",IF('Prediction Log'!$L142='Prediction Log'!$G142, "Y", "N"))</f>
        <v/>
      </c>
      <c r="R142" s="22" t="str">
        <f>Table3[[#This Row],[Home Team Covered Market]]</f>
        <v/>
      </c>
      <c r="S142" s="22" t="str">
        <f>IF(ISBLANK(Games!W124), "",IF(AND('Prediction Log'!$Q142="Y", 'Prediction Log'!$R142="Y"), "Y", "N"))</f>
        <v/>
      </c>
      <c r="T142" s="23" t="str">
        <f>IF(ISBLANK(Games!W124),"",IF(Games!Y124='Prediction Log'!$H142, "Y", "N"))</f>
        <v/>
      </c>
      <c r="U142" s="23" t="str">
        <f>IF(ISBLANK(Games!W124), "", IF(Table3[[#This Row],[Home Team Covered Market]]=Games!P124, "Y", "N"))</f>
        <v/>
      </c>
      <c r="V142" s="24" t="str">
        <f>IF(ISBLANK(Games!W124), "",IF('Prediction Log'!$I142='Prediction Log'!$L142, "Y", "N"))</f>
        <v/>
      </c>
      <c r="W142" s="23" t="str">
        <f>IF(ISBLANK(Games!W124), "",IF('Prediction Log'!$H142&lt;&gt;'Prediction Log'!$L142, "N",IF(AND('Prediction Log'!$E142&gt;0, 'Prediction Log'!$M142&gt;'Prediction Log'!$E142, 'Prediction Log'!$H142='Prediction Log'!$C142), "Y", IF(AND('Prediction Log'!$E142&lt;0, 'Prediction Log'!$M142&lt;'Prediction Log'!$E142,'Prediction Log'!$H142='Prediction Log'!$B142 ), "Y", IF('Prediction Log'!$M142='Prediction Log'!$E142, "PUSH", "N")))))</f>
        <v/>
      </c>
      <c r="X142" s="23" t="str">
        <f>IF(ISBLANK(Games!W124), "",IF(AND('Prediction Log'!$T142="Y", 'Prediction Log'!$U142="Y"), "Y", "N"))</f>
        <v/>
      </c>
      <c r="Y142" s="22" t="str">
        <f>IF(ISBLANK(Games!W124), "",IF('Prediction Log'!$D142&gt;0, 'Prediction Log'!$M142-'Prediction Log'!$D142, IF('Prediction Log'!$D142&lt;0, -'Prediction Log'!$M142+'Prediction Log'!$D142, "NA")))</f>
        <v/>
      </c>
      <c r="Z142" s="22" t="str">
        <f>IF(ISBLANK(Games!W124), "",ABS('Prediction Log'!$Y142))</f>
        <v/>
      </c>
      <c r="AA142" s="23" t="str">
        <f>IF(ISBLANK(Games!W124), "",IF('Prediction Log'!$E142&gt;0, 'Prediction Log'!$M142-'Prediction Log'!$E142, IF('Prediction Log'!$E142&lt;0, -'Prediction Log'!$M142+'Prediction Log'!$E142, "NA")))</f>
        <v/>
      </c>
      <c r="AB142" s="23" t="str">
        <f>IF(ISBLANK(Games!X124), "",ABS('Prediction Log'!$AA142))</f>
        <v/>
      </c>
    </row>
    <row r="143" spans="1:30" x14ac:dyDescent="0.45">
      <c r="A143" s="13">
        <f>IF(ISBLANK(Games!$B142), "",Games!A142)</f>
        <v>0</v>
      </c>
      <c r="B143" s="13" t="str">
        <f>IF(ISBLANK(Games!$B125), "",Games!B125)</f>
        <v/>
      </c>
      <c r="C143" s="13" t="str">
        <f>IF(ISBLANK(Games!$B125), "",Games!C125)</f>
        <v/>
      </c>
      <c r="D143" s="14" t="str">
        <f>IF(ISBLANK(Games!$D125), "",Games!D125)</f>
        <v/>
      </c>
      <c r="E143" s="14" t="str">
        <f>IF(ISBLANK(Games!$B125), "",Games!J125)</f>
        <v/>
      </c>
      <c r="F143" s="15" t="str">
        <f>IFERROR(IF(ISBLANK(Games!B125), "", IF(Games!N125=Games!B125, Games!O125, 1-Games!O125)), "")</f>
        <v/>
      </c>
      <c r="G143" s="16" t="str">
        <f>IF(ISBLANK(Games!B125), "", IF('Prediction Log'!$D143&lt;0, 'Prediction Log'!$B143, 'Prediction Log'!$C143))</f>
        <v/>
      </c>
      <c r="H143" s="17" t="str">
        <f>IF(ISBLANK(Games!$B125), "",Games!K125)</f>
        <v/>
      </c>
      <c r="I143" s="17" t="str">
        <f>IF('Prediction Log'!$F143&gt;0.5, 'Prediction Log'!$B143, IF('Prediction Log'!$F143&lt;0.5, 'Prediction Log'!$C143, "PICK"))</f>
        <v/>
      </c>
      <c r="J143" s="18" t="str">
        <f>IF(ISBLANK(Games!B125), "",IF('Prediction Log'!$I143='Prediction Log'!$B143, 'Prediction Log'!$F143, 1-'Prediction Log'!$F143))</f>
        <v/>
      </c>
      <c r="K143" s="19" t="str">
        <f>IF(ISBLANK(Games!$B125), "",Games!Q125)</f>
        <v/>
      </c>
      <c r="L143" s="26" t="str">
        <f>IF(ISBLANK(Games!W125), "",Games!Y125)</f>
        <v/>
      </c>
      <c r="M143" s="9" t="str">
        <f>IF(ISBLANK(Games!W125), "",Games!X125-Games!W125)</f>
        <v/>
      </c>
      <c r="N143" s="20" t="str">
        <f>IF(ISBLANK(Games!W125), "", IF(AND(Games!Y125 = Games!B125, Games!D125&lt;0, Table3[[#This Row],[Actual Difference ]]&lt;Games!D125), "Y", IF(AND(Games!Y125=Games!C125, Games!D125&gt;0, Table3[[#This Row],[Actual Difference ]]&gt;0), "Y",IF(Games!Y125&lt;&gt;Table3[[#This Row],[Market Predicted Side]], "Y","N"))))</f>
        <v/>
      </c>
      <c r="O143" s="21" t="str">
        <f>IF(ISBLANK(Games!W125),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3" s="21" t="str">
        <f>IF(ISBLANK(Games!W125),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3" s="22" t="str">
        <f>IF(ISBLANK(Games!W125),"",IF('Prediction Log'!$L143='Prediction Log'!$G143, "Y", "N"))</f>
        <v/>
      </c>
      <c r="R143" s="22" t="str">
        <f>Table3[[#This Row],[Home Team Covered Market]]</f>
        <v/>
      </c>
      <c r="S143" s="22" t="str">
        <f>IF(ISBLANK(Games!W125), "",IF(AND('Prediction Log'!$Q143="Y", 'Prediction Log'!$R143="Y"), "Y", "N"))</f>
        <v/>
      </c>
      <c r="T143" s="23" t="str">
        <f>IF(ISBLANK(Games!W125),"",IF(Games!Y125='Prediction Log'!$H143, "Y", "N"))</f>
        <v/>
      </c>
      <c r="U143" s="23" t="str">
        <f>IF(ISBLANK(Games!W125), "", IF(Table3[[#This Row],[Home Team Covered Market]]=Games!P125, "Y", "N"))</f>
        <v/>
      </c>
      <c r="V143" s="24" t="str">
        <f>IF(ISBLANK(Games!W125), "",IF('Prediction Log'!$I143='Prediction Log'!$L143, "Y", "N"))</f>
        <v/>
      </c>
      <c r="W143" s="23" t="str">
        <f>IF(ISBLANK(Games!W125), "",IF('Prediction Log'!$H143&lt;&gt;'Prediction Log'!$L143, "N",IF(AND('Prediction Log'!$E143&gt;0, 'Prediction Log'!$M143&gt;'Prediction Log'!$E143, 'Prediction Log'!$H143='Prediction Log'!$C143), "Y", IF(AND('Prediction Log'!$E143&lt;0, 'Prediction Log'!$M143&lt;'Prediction Log'!$E143,'Prediction Log'!$H143='Prediction Log'!$B143 ), "Y", IF('Prediction Log'!$M143='Prediction Log'!$E143, "PUSH", "N")))))</f>
        <v/>
      </c>
      <c r="X143" s="23" t="str">
        <f>IF(ISBLANK(Games!W125), "",IF(AND('Prediction Log'!$T143="Y", 'Prediction Log'!$U143="Y"), "Y", "N"))</f>
        <v/>
      </c>
      <c r="Y143" s="22" t="str">
        <f>IF(ISBLANK(Games!W125), "",IF('Prediction Log'!$D143&gt;0, 'Prediction Log'!$M143-'Prediction Log'!$D143, IF('Prediction Log'!$D143&lt;0, -'Prediction Log'!$M143+'Prediction Log'!$D143, "NA")))</f>
        <v/>
      </c>
      <c r="Z143" s="22" t="str">
        <f>IF(ISBLANK(Games!W125), "",ABS('Prediction Log'!$Y143))</f>
        <v/>
      </c>
      <c r="AA143" s="23" t="str">
        <f>IF(ISBLANK(Games!W125), "",IF('Prediction Log'!$E143&gt;0, 'Prediction Log'!$M143-'Prediction Log'!$E143, IF('Prediction Log'!$E143&lt;0, -'Prediction Log'!$M143+'Prediction Log'!$E143, "NA")))</f>
        <v/>
      </c>
      <c r="AB143" s="23" t="str">
        <f>IF(ISBLANK(Games!X125), "",ABS('Prediction Log'!$AA143))</f>
        <v/>
      </c>
    </row>
    <row r="144" spans="1:30" x14ac:dyDescent="0.45">
      <c r="A144" s="13">
        <f>IF(ISBLANK(Games!$B143), "",Games!A143)</f>
        <v>0</v>
      </c>
      <c r="B144" s="13" t="str">
        <f>IF(ISBLANK(Games!$B126), "",Games!B126)</f>
        <v/>
      </c>
      <c r="C144" s="13" t="str">
        <f>IF(ISBLANK(Games!$B126), "",Games!C126)</f>
        <v/>
      </c>
      <c r="D144" s="14" t="str">
        <f>IF(ISBLANK(Games!$D126), "",Games!D126)</f>
        <v/>
      </c>
      <c r="E144" s="14" t="str">
        <f>IF(ISBLANK(Games!$B126), "",Games!J126)</f>
        <v/>
      </c>
      <c r="F144" s="15" t="str">
        <f>IFERROR(IF(ISBLANK(Games!B126), "", IF(Games!N126=Games!B126, Games!O126, 1-Games!O126)), "")</f>
        <v/>
      </c>
      <c r="G144" s="16" t="str">
        <f>IF(ISBLANK(Games!B126), "", IF('Prediction Log'!$D144&lt;0, 'Prediction Log'!$B144, 'Prediction Log'!$C144))</f>
        <v/>
      </c>
      <c r="H144" s="17" t="str">
        <f>IF(ISBLANK(Games!$B126), "",Games!K126)</f>
        <v/>
      </c>
      <c r="I144" s="17" t="str">
        <f>IF('Prediction Log'!$F144&gt;0.5, 'Prediction Log'!$B144, IF('Prediction Log'!$F144&lt;0.5, 'Prediction Log'!$C144, "PICK"))</f>
        <v/>
      </c>
      <c r="J144" s="18" t="str">
        <f>IF(ISBLANK(Games!B126), "",IF('Prediction Log'!$I144='Prediction Log'!$B144, 'Prediction Log'!$F144, 1-'Prediction Log'!$F144))</f>
        <v/>
      </c>
      <c r="K144" s="19" t="str">
        <f>IF(ISBLANK(Games!$B126), "",Games!Q126)</f>
        <v/>
      </c>
      <c r="L144" s="26" t="str">
        <f>IF(ISBLANK(Games!W126), "",Games!Y126)</f>
        <v/>
      </c>
      <c r="M144" s="9" t="str">
        <f>IF(ISBLANK(Games!W126), "",Games!X126-Games!W126)</f>
        <v/>
      </c>
      <c r="N144" s="20" t="str">
        <f>IF(ISBLANK(Games!W126), "", IF(AND(Games!Y126 = Games!B126, Games!D126&lt;0, Table3[[#This Row],[Actual Difference ]]&lt;Games!D126), "Y", IF(AND(Games!Y126=Games!C126, Games!D126&gt;0, Table3[[#This Row],[Actual Difference ]]&gt;0), "Y",IF(Games!Y126&lt;&gt;Table3[[#This Row],[Market Predicted Side]], "Y","N"))))</f>
        <v/>
      </c>
      <c r="O144" s="21" t="str">
        <f>IF(ISBLANK(Games!W126),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4" s="21" t="str">
        <f>IF(ISBLANK(Games!W126),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4" s="22" t="str">
        <f>IF(ISBLANK(Games!W126),"",IF('Prediction Log'!$L144='Prediction Log'!$G144, "Y", "N"))</f>
        <v/>
      </c>
      <c r="R144" s="22" t="str">
        <f>Table3[[#This Row],[Home Team Covered Market]]</f>
        <v/>
      </c>
      <c r="S144" s="22" t="str">
        <f>IF(ISBLANK(Games!W126), "",IF(AND('Prediction Log'!$Q144="Y", 'Prediction Log'!$R144="Y"), "Y", "N"))</f>
        <v/>
      </c>
      <c r="T144" s="23" t="str">
        <f>IF(ISBLANK(Games!W126),"",IF(Games!Y126='Prediction Log'!$H144, "Y", "N"))</f>
        <v/>
      </c>
      <c r="U144" s="23" t="str">
        <f>IF(ISBLANK(Games!W126), "", IF(Table3[[#This Row],[Home Team Covered Market]]=Games!P126, "Y", "N"))</f>
        <v/>
      </c>
      <c r="V144" s="24" t="str">
        <f>IF(ISBLANK(Games!W126), "",IF('Prediction Log'!$I144='Prediction Log'!$L144, "Y", "N"))</f>
        <v/>
      </c>
      <c r="W144" s="23" t="str">
        <f>IF(ISBLANK(Games!W126), "",IF('Prediction Log'!$H144&lt;&gt;'Prediction Log'!$L144, "N",IF(AND('Prediction Log'!$E144&gt;0, 'Prediction Log'!$M144&gt;'Prediction Log'!$E144, 'Prediction Log'!$H144='Prediction Log'!$C144), "Y", IF(AND('Prediction Log'!$E144&lt;0, 'Prediction Log'!$M144&lt;'Prediction Log'!$E144,'Prediction Log'!$H144='Prediction Log'!$B144 ), "Y", IF('Prediction Log'!$M144='Prediction Log'!$E144, "PUSH", "N")))))</f>
        <v/>
      </c>
      <c r="X144" s="23" t="str">
        <f>IF(ISBLANK(Games!W126), "",IF(AND('Prediction Log'!$T144="Y", 'Prediction Log'!$U144="Y"), "Y", "N"))</f>
        <v/>
      </c>
      <c r="Y144" s="22" t="str">
        <f>IF(ISBLANK(Games!W126), "",IF('Prediction Log'!$D144&gt;0, 'Prediction Log'!$M144-'Prediction Log'!$D144, IF('Prediction Log'!$D144&lt;0, -'Prediction Log'!$M144+'Prediction Log'!$D144, "NA")))</f>
        <v/>
      </c>
      <c r="Z144" s="22" t="str">
        <f>IF(ISBLANK(Games!W126), "",ABS('Prediction Log'!$Y144))</f>
        <v/>
      </c>
      <c r="AA144" s="23" t="str">
        <f>IF(ISBLANK(Games!W126), "",IF('Prediction Log'!$E144&gt;0, 'Prediction Log'!$M144-'Prediction Log'!$E144, IF('Prediction Log'!$E144&lt;0, -'Prediction Log'!$M144+'Prediction Log'!$E144, "NA")))</f>
        <v/>
      </c>
      <c r="AB144" s="23" t="str">
        <f>IF(ISBLANK(Games!X126), "",ABS('Prediction Log'!$AA144))</f>
        <v/>
      </c>
    </row>
    <row r="145" spans="1:28" x14ac:dyDescent="0.45">
      <c r="A145" s="13">
        <f>IF(ISBLANK(Games!$B144), "",Games!A144)</f>
        <v>0</v>
      </c>
      <c r="B145" s="13" t="str">
        <f>IF(ISBLANK(Games!$B127), "",Games!B127)</f>
        <v/>
      </c>
      <c r="C145" s="13" t="str">
        <f>IF(ISBLANK(Games!$B127), "",Games!C127)</f>
        <v/>
      </c>
      <c r="D145" s="14" t="str">
        <f>IF(ISBLANK(Games!$D127), "",Games!D127)</f>
        <v/>
      </c>
      <c r="E145" s="14" t="str">
        <f>IF(ISBLANK(Games!$B127), "",Games!J127)</f>
        <v/>
      </c>
      <c r="F145" s="15" t="str">
        <f>IFERROR(IF(ISBLANK(Games!B127), "", IF(Games!N127=Games!B127, Games!O127, 1-Games!O127)), "")</f>
        <v/>
      </c>
      <c r="G145" s="16" t="str">
        <f>IF(ISBLANK(Games!B127), "", IF('Prediction Log'!$D145&lt;0, 'Prediction Log'!$B145, 'Prediction Log'!$C145))</f>
        <v/>
      </c>
      <c r="H145" s="17" t="str">
        <f>IF(ISBLANK(Games!$B127), "",Games!K127)</f>
        <v/>
      </c>
      <c r="I145" s="17" t="str">
        <f>IF('Prediction Log'!$F145&gt;0.5, 'Prediction Log'!$B145, IF('Prediction Log'!$F145&lt;0.5, 'Prediction Log'!$C145, "PICK"))</f>
        <v/>
      </c>
      <c r="J145" s="18" t="str">
        <f>IF(ISBLANK(Games!B127), "",IF('Prediction Log'!$I145='Prediction Log'!$B145, 'Prediction Log'!$F145, 1-'Prediction Log'!$F145))</f>
        <v/>
      </c>
      <c r="K145" s="19" t="str">
        <f>IF(ISBLANK(Games!$B127), "",Games!Q127)</f>
        <v/>
      </c>
      <c r="L145" s="26" t="str">
        <f>IF(ISBLANK(Games!W127), "",Games!Y127)</f>
        <v/>
      </c>
      <c r="M145" s="9" t="str">
        <f>IF(ISBLANK(Games!W127), "",Games!X127-Games!W127)</f>
        <v/>
      </c>
      <c r="N145" s="20" t="str">
        <f>IF(ISBLANK(Games!W127), "", IF(AND(Games!Y127 = Games!B127, Games!D127&lt;0, Table3[[#This Row],[Actual Difference ]]&lt;Games!D127), "Y", IF(AND(Games!Y127=Games!C127, Games!D127&gt;0, Table3[[#This Row],[Actual Difference ]]&gt;0), "Y",IF(Games!Y127&lt;&gt;Table3[[#This Row],[Market Predicted Side]], "Y","N"))))</f>
        <v/>
      </c>
      <c r="O145" s="21" t="str">
        <f>IF(ISBLANK(Games!W127),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5" s="21" t="str">
        <f>IF(ISBLANK(Games!W127),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5" s="22" t="str">
        <f>IF(ISBLANK(Games!W127),"",IF('Prediction Log'!$L145='Prediction Log'!$G145, "Y", "N"))</f>
        <v/>
      </c>
      <c r="R145" s="22" t="str">
        <f>Table3[[#This Row],[Home Team Covered Market]]</f>
        <v/>
      </c>
      <c r="S145" s="22" t="str">
        <f>IF(ISBLANK(Games!W127), "",IF(AND('Prediction Log'!$Q145="Y", 'Prediction Log'!$R145="Y"), "Y", "N"))</f>
        <v/>
      </c>
      <c r="T145" s="23" t="str">
        <f>IF(ISBLANK(Games!W127),"",IF(Games!Y127='Prediction Log'!$H145, "Y", "N"))</f>
        <v/>
      </c>
      <c r="U145" s="23" t="str">
        <f>IF(ISBLANK(Games!W127), "", IF(Table3[[#This Row],[Home Team Covered Market]]=Games!P127, "Y", "N"))</f>
        <v/>
      </c>
      <c r="V145" s="24" t="str">
        <f>IF(ISBLANK(Games!W127), "",IF('Prediction Log'!$I145='Prediction Log'!$L145, "Y", "N"))</f>
        <v/>
      </c>
      <c r="W145" s="23" t="str">
        <f>IF(ISBLANK(Games!W127), "",IF('Prediction Log'!$H145&lt;&gt;'Prediction Log'!$L145, "N",IF(AND('Prediction Log'!$E145&gt;0, 'Prediction Log'!$M145&gt;'Prediction Log'!$E145, 'Prediction Log'!$H145='Prediction Log'!$C145), "Y", IF(AND('Prediction Log'!$E145&lt;0, 'Prediction Log'!$M145&lt;'Prediction Log'!$E145,'Prediction Log'!$H145='Prediction Log'!$B145 ), "Y", IF('Prediction Log'!$M145='Prediction Log'!$E145, "PUSH", "N")))))</f>
        <v/>
      </c>
      <c r="X145" s="23" t="str">
        <f>IF(ISBLANK(Games!W127), "",IF(AND('Prediction Log'!$T145="Y", 'Prediction Log'!$U145="Y"), "Y", "N"))</f>
        <v/>
      </c>
      <c r="Y145" s="22" t="str">
        <f>IF(ISBLANK(Games!W127), "",IF('Prediction Log'!$D145&gt;0, 'Prediction Log'!$M145-'Prediction Log'!$D145, IF('Prediction Log'!$D145&lt;0, -'Prediction Log'!$M145+'Prediction Log'!$D145, "NA")))</f>
        <v/>
      </c>
      <c r="Z145" s="22" t="str">
        <f>IF(ISBLANK(Games!W127), "",ABS('Prediction Log'!$Y145))</f>
        <v/>
      </c>
      <c r="AA145" s="23" t="str">
        <f>IF(ISBLANK(Games!W127), "",IF('Prediction Log'!$E145&gt;0, 'Prediction Log'!$M145-'Prediction Log'!$E145, IF('Prediction Log'!$E145&lt;0, -'Prediction Log'!$M145+'Prediction Log'!$E145, "NA")))</f>
        <v/>
      </c>
      <c r="AB145" s="23" t="str">
        <f>IF(ISBLANK(Games!X127), "",ABS('Prediction Log'!$AA145))</f>
        <v/>
      </c>
    </row>
    <row r="146" spans="1:28" x14ac:dyDescent="0.45">
      <c r="A146" s="13">
        <f>IF(ISBLANK(Games!$B145), "",Games!A145)</f>
        <v>0</v>
      </c>
      <c r="B146" s="13" t="str">
        <f>IF(ISBLANK(Games!$B128), "",Games!B128)</f>
        <v/>
      </c>
      <c r="C146" s="13" t="str">
        <f>IF(ISBLANK(Games!$B128), "",Games!C128)</f>
        <v/>
      </c>
      <c r="D146" s="14" t="str">
        <f>IF(ISBLANK(Games!$D128), "",Games!D128)</f>
        <v/>
      </c>
      <c r="E146" s="14" t="str">
        <f>IF(ISBLANK(Games!$B128), "",Games!J128)</f>
        <v/>
      </c>
      <c r="F146" s="15" t="str">
        <f>IFERROR(IF(ISBLANK(Games!B128), "", IF(Games!N128=Games!B128, Games!O128, 1-Games!O128)), "")</f>
        <v/>
      </c>
      <c r="G146" s="16" t="str">
        <f>IF(ISBLANK(Games!B128), "", IF('Prediction Log'!$D146&lt;0, 'Prediction Log'!$B146, 'Prediction Log'!$C146))</f>
        <v/>
      </c>
      <c r="H146" s="17" t="str">
        <f>IF(ISBLANK(Games!$B128), "",Games!K128)</f>
        <v/>
      </c>
      <c r="I146" s="17" t="str">
        <f>IF('Prediction Log'!$F146&gt;0.5, 'Prediction Log'!$B146, IF('Prediction Log'!$F146&lt;0.5, 'Prediction Log'!$C146, "PICK"))</f>
        <v/>
      </c>
      <c r="J146" s="18" t="str">
        <f>IF(ISBLANK(Games!B128), "",IF('Prediction Log'!$I146='Prediction Log'!$B146, 'Prediction Log'!$F146, 1-'Prediction Log'!$F146))</f>
        <v/>
      </c>
      <c r="K146" s="19" t="str">
        <f>IF(ISBLANK(Games!$B128), "",Games!Q128)</f>
        <v/>
      </c>
      <c r="L146" s="26" t="str">
        <f>IF(ISBLANK(Games!W128), "",Games!Y128)</f>
        <v/>
      </c>
      <c r="M146" s="9" t="str">
        <f>IF(ISBLANK(Games!W128), "",Games!X128-Games!W128)</f>
        <v/>
      </c>
      <c r="N146" s="20" t="str">
        <f>IF(ISBLANK(Games!W128), "", IF(AND(Games!Y128 = Games!B128, Games!D128&lt;0, Table3[[#This Row],[Actual Difference ]]&lt;Games!D128), "Y", IF(AND(Games!Y128=Games!C128, Games!D128&gt;0, Table3[[#This Row],[Actual Difference ]]&gt;0), "Y",IF(Games!Y128&lt;&gt;Table3[[#This Row],[Market Predicted Side]], "Y","N"))))</f>
        <v/>
      </c>
      <c r="O146" s="21" t="str">
        <f>IF(ISBLANK(Games!W128),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6" s="21" t="str">
        <f>IF(ISBLANK(Games!W128),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6" s="22" t="str">
        <f>IF(ISBLANK(Games!W128),"",IF('Prediction Log'!$L146='Prediction Log'!$G146, "Y", "N"))</f>
        <v/>
      </c>
      <c r="R146" s="22" t="str">
        <f>Table3[[#This Row],[Home Team Covered Market]]</f>
        <v/>
      </c>
      <c r="S146" s="22" t="str">
        <f>IF(ISBLANK(Games!W128), "",IF(AND('Prediction Log'!$Q146="Y", 'Prediction Log'!$R146="Y"), "Y", "N"))</f>
        <v/>
      </c>
      <c r="T146" s="23" t="str">
        <f>IF(ISBLANK(Games!W128),"",IF(Games!Y128='Prediction Log'!$H146, "Y", "N"))</f>
        <v/>
      </c>
      <c r="U146" s="23" t="str">
        <f>IF(ISBLANK(Games!W128), "", IF(Table3[[#This Row],[Home Team Covered Market]]=Games!P128, "Y", "N"))</f>
        <v/>
      </c>
      <c r="V146" s="24" t="str">
        <f>IF(ISBLANK(Games!W128), "",IF('Prediction Log'!$I146='Prediction Log'!$L146, "Y", "N"))</f>
        <v/>
      </c>
      <c r="W146" s="23" t="str">
        <f>IF(ISBLANK(Games!W128), "",IF('Prediction Log'!$H146&lt;&gt;'Prediction Log'!$L146, "N",IF(AND('Prediction Log'!$E146&gt;0, 'Prediction Log'!$M146&gt;'Prediction Log'!$E146, 'Prediction Log'!$H146='Prediction Log'!$C146), "Y", IF(AND('Prediction Log'!$E146&lt;0, 'Prediction Log'!$M146&lt;'Prediction Log'!$E146,'Prediction Log'!$H146='Prediction Log'!$B146 ), "Y", IF('Prediction Log'!$M146='Prediction Log'!$E146, "PUSH", "N")))))</f>
        <v/>
      </c>
      <c r="X146" s="23" t="str">
        <f>IF(ISBLANK(Games!W128), "",IF(AND('Prediction Log'!$T146="Y", 'Prediction Log'!$U146="Y"), "Y", "N"))</f>
        <v/>
      </c>
      <c r="Y146" s="22" t="str">
        <f>IF(ISBLANK(Games!W128), "",IF('Prediction Log'!$D146&gt;0, 'Prediction Log'!$M146-'Prediction Log'!$D146, IF('Prediction Log'!$D146&lt;0, -'Prediction Log'!$M146+'Prediction Log'!$D146, "NA")))</f>
        <v/>
      </c>
      <c r="Z146" s="22" t="str">
        <f>IF(ISBLANK(Games!W128), "",ABS('Prediction Log'!$Y146))</f>
        <v/>
      </c>
      <c r="AA146" s="23" t="str">
        <f>IF(ISBLANK(Games!W128), "",IF('Prediction Log'!$E146&gt;0, 'Prediction Log'!$M146-'Prediction Log'!$E146, IF('Prediction Log'!$E146&lt;0, -'Prediction Log'!$M146+'Prediction Log'!$E146, "NA")))</f>
        <v/>
      </c>
      <c r="AB146" s="23" t="str">
        <f>IF(ISBLANK(Games!X128), "",ABS('Prediction Log'!$AA146))</f>
        <v/>
      </c>
    </row>
    <row r="147" spans="1:28" x14ac:dyDescent="0.45">
      <c r="A147" s="13">
        <f>IF(ISBLANK(Games!$B146), "",Games!A146)</f>
        <v>0</v>
      </c>
      <c r="B147" s="13" t="str">
        <f>IF(ISBLANK(Games!$B129), "",Games!B129)</f>
        <v/>
      </c>
      <c r="C147" s="13" t="str">
        <f>IF(ISBLANK(Games!$B129), "",Games!C129)</f>
        <v/>
      </c>
      <c r="D147" s="14" t="str">
        <f>IF(ISBLANK(Games!$D129), "",Games!D129)</f>
        <v/>
      </c>
      <c r="E147" s="14" t="str">
        <f>IF(ISBLANK(Games!$B129), "",Games!J129)</f>
        <v/>
      </c>
      <c r="F147" s="15" t="str">
        <f>IFERROR(IF(ISBLANK(Games!B129), "", IF(Games!N129=Games!B129, Games!O129, 1-Games!O129)), "")</f>
        <v/>
      </c>
      <c r="G147" s="16" t="str">
        <f>IF(ISBLANK(Games!B129), "", IF('Prediction Log'!$D147&lt;0, 'Prediction Log'!$B147, 'Prediction Log'!$C147))</f>
        <v/>
      </c>
      <c r="H147" s="17" t="str">
        <f>IF(ISBLANK(Games!$B129), "",Games!K129)</f>
        <v/>
      </c>
      <c r="I147" s="17" t="str">
        <f>IF('Prediction Log'!$F147&gt;0.5, 'Prediction Log'!$B147, IF('Prediction Log'!$F147&lt;0.5, 'Prediction Log'!$C147, "PICK"))</f>
        <v/>
      </c>
      <c r="J147" s="18" t="str">
        <f>IF(ISBLANK(Games!B129), "",IF('Prediction Log'!$I147='Prediction Log'!$B147, 'Prediction Log'!$F147, 1-'Prediction Log'!$F147))</f>
        <v/>
      </c>
      <c r="K147" s="19" t="str">
        <f>IF(ISBLANK(Games!$B129), "",Games!Q129)</f>
        <v/>
      </c>
      <c r="L147" s="26" t="str">
        <f>IF(ISBLANK(Games!W129), "",Games!Y129)</f>
        <v/>
      </c>
      <c r="M147" s="9" t="str">
        <f>IF(ISBLANK(Games!W129), "",Games!X129-Games!W129)</f>
        <v/>
      </c>
      <c r="N147" s="20" t="str">
        <f>IF(ISBLANK(Games!W129), "", IF(AND(Games!Y129 = Games!B129, Games!D129&lt;0, Table3[[#This Row],[Actual Difference ]]&lt;Games!D129), "Y", IF(AND(Games!Y129=Games!C129, Games!D129&gt;0, Table3[[#This Row],[Actual Difference ]]&gt;0), "Y",IF(Games!Y129&lt;&gt;Table3[[#This Row],[Market Predicted Side]], "Y","N"))))</f>
        <v/>
      </c>
      <c r="O147" s="21" t="str">
        <f>IF(ISBLANK(Games!W129),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7" s="21" t="str">
        <f>IF(ISBLANK(Games!W129),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7" s="22" t="str">
        <f>IF(ISBLANK(Games!W129),"",IF('Prediction Log'!$L147='Prediction Log'!$G147, "Y", "N"))</f>
        <v/>
      </c>
      <c r="R147" s="22" t="str">
        <f>Table3[[#This Row],[Home Team Covered Market]]</f>
        <v/>
      </c>
      <c r="S147" s="22" t="str">
        <f>IF(ISBLANK(Games!W129), "",IF(AND('Prediction Log'!$Q147="Y", 'Prediction Log'!$R147="Y"), "Y", "N"))</f>
        <v/>
      </c>
      <c r="T147" s="23" t="str">
        <f>IF(ISBLANK(Games!W129),"",IF(Games!Y129='Prediction Log'!$H147, "Y", "N"))</f>
        <v/>
      </c>
      <c r="U147" s="23" t="str">
        <f>IF(ISBLANK(Games!W129), "", IF(Table3[[#This Row],[Home Team Covered Market]]=Games!P129, "Y", "N"))</f>
        <v/>
      </c>
      <c r="V147" s="24" t="str">
        <f>IF(ISBLANK(Games!W129), "",IF('Prediction Log'!$I147='Prediction Log'!$L147, "Y", "N"))</f>
        <v/>
      </c>
      <c r="W147" s="23" t="str">
        <f>IF(ISBLANK(Games!W129), "",IF('Prediction Log'!$H147&lt;&gt;'Prediction Log'!$L147, "N",IF(AND('Prediction Log'!$E147&gt;0, 'Prediction Log'!$M147&gt;'Prediction Log'!$E147, 'Prediction Log'!$H147='Prediction Log'!$C147), "Y", IF(AND('Prediction Log'!$E147&lt;0, 'Prediction Log'!$M147&lt;'Prediction Log'!$E147,'Prediction Log'!$H147='Prediction Log'!$B147 ), "Y", IF('Prediction Log'!$M147='Prediction Log'!$E147, "PUSH", "N")))))</f>
        <v/>
      </c>
      <c r="X147" s="23" t="str">
        <f>IF(ISBLANK(Games!W129), "",IF(AND('Prediction Log'!$T147="Y", 'Prediction Log'!$U147="Y"), "Y", "N"))</f>
        <v/>
      </c>
      <c r="Y147" s="22" t="str">
        <f>IF(ISBLANK(Games!W129), "",IF('Prediction Log'!$D147&gt;0, 'Prediction Log'!$M147-'Prediction Log'!$D147, IF('Prediction Log'!$D147&lt;0, -'Prediction Log'!$M147+'Prediction Log'!$D147, "NA")))</f>
        <v/>
      </c>
      <c r="Z147" s="22" t="str">
        <f>IF(ISBLANK(Games!W129), "",ABS('Prediction Log'!$Y147))</f>
        <v/>
      </c>
      <c r="AA147" s="23" t="str">
        <f>IF(ISBLANK(Games!W129), "",IF('Prediction Log'!$E147&gt;0, 'Prediction Log'!$M147-'Prediction Log'!$E147, IF('Prediction Log'!$E147&lt;0, -'Prediction Log'!$M147+'Prediction Log'!$E147, "NA")))</f>
        <v/>
      </c>
      <c r="AB147" s="23" t="str">
        <f>IF(ISBLANK(Games!X129), "",ABS('Prediction Log'!$AA147))</f>
        <v/>
      </c>
    </row>
    <row r="148" spans="1:28" x14ac:dyDescent="0.45">
      <c r="A148" s="13">
        <f>IF(ISBLANK(Games!$B147), "",Games!A147)</f>
        <v>0</v>
      </c>
      <c r="B148" s="13" t="str">
        <f>IF(ISBLANK(Games!$B130), "",Games!B130)</f>
        <v/>
      </c>
      <c r="C148" s="13" t="str">
        <f>IF(ISBLANK(Games!$B130), "",Games!C130)</f>
        <v/>
      </c>
      <c r="D148" s="14" t="str">
        <f>IF(ISBLANK(Games!$D130), "",Games!D130)</f>
        <v/>
      </c>
      <c r="E148" s="14" t="str">
        <f>IF(ISBLANK(Games!$B130), "",Games!J130)</f>
        <v/>
      </c>
      <c r="F148" s="15" t="str">
        <f>IFERROR(IF(ISBLANK(Games!B130), "", IF(Games!N130=Games!B130, Games!O130, 1-Games!O130)), "")</f>
        <v/>
      </c>
      <c r="G148" s="16" t="str">
        <f>IF(ISBLANK(Games!B130), "", IF('Prediction Log'!$D148&lt;0, 'Prediction Log'!$B148, 'Prediction Log'!$C148))</f>
        <v/>
      </c>
      <c r="H148" s="17" t="str">
        <f>IF(ISBLANK(Games!$B130), "",Games!K130)</f>
        <v/>
      </c>
      <c r="I148" s="17" t="str">
        <f>IF('Prediction Log'!$F148&gt;0.5, 'Prediction Log'!$B148, IF('Prediction Log'!$F148&lt;0.5, 'Prediction Log'!$C148, "PICK"))</f>
        <v/>
      </c>
      <c r="J148" s="18" t="str">
        <f>IF(ISBLANK(Games!B130), "",IF('Prediction Log'!$I148='Prediction Log'!$B148, 'Prediction Log'!$F148, 1-'Prediction Log'!$F148))</f>
        <v/>
      </c>
      <c r="K148" s="19" t="str">
        <f>IF(ISBLANK(Games!$B130), "",Games!Q130)</f>
        <v/>
      </c>
      <c r="L148" s="26" t="str">
        <f>IF(ISBLANK(Games!W130), "",Games!Y130)</f>
        <v/>
      </c>
      <c r="M148" s="9" t="str">
        <f>IF(ISBLANK(Games!W130), "",Games!X130-Games!W130)</f>
        <v/>
      </c>
      <c r="N148" s="20" t="str">
        <f>IF(ISBLANK(Games!W130), "", IF(AND(Games!Y130 = Games!B130, Games!D130&lt;0, Table3[[#This Row],[Actual Difference ]]&lt;Games!D130), "Y", IF(AND(Games!Y130=Games!C130, Games!D130&gt;0, Table3[[#This Row],[Actual Difference ]]&gt;0), "Y",IF(Games!Y130&lt;&gt;Table3[[#This Row],[Market Predicted Side]], "Y","N"))))</f>
        <v/>
      </c>
      <c r="O148" s="21" t="str">
        <f>IF(ISBLANK(Games!W130),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8" s="21" t="str">
        <f>IF(ISBLANK(Games!W130),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8" s="22" t="str">
        <f>IF(ISBLANK(Games!W130),"",IF('Prediction Log'!$L148='Prediction Log'!$G148, "Y", "N"))</f>
        <v/>
      </c>
      <c r="R148" s="22" t="str">
        <f>Table3[[#This Row],[Home Team Covered Market]]</f>
        <v/>
      </c>
      <c r="S148" s="22" t="str">
        <f>IF(ISBLANK(Games!W130), "",IF(AND('Prediction Log'!$Q148="Y", 'Prediction Log'!$R148="Y"), "Y", "N"))</f>
        <v/>
      </c>
      <c r="T148" s="23" t="str">
        <f>IF(ISBLANK(Games!W130),"",IF(Games!Y130='Prediction Log'!$H148, "Y", "N"))</f>
        <v/>
      </c>
      <c r="U148" s="23" t="str">
        <f>IF(ISBLANK(Games!W130), "", IF(Table3[[#This Row],[Home Team Covered Market]]=Games!P130, "Y", "N"))</f>
        <v/>
      </c>
      <c r="V148" s="24" t="str">
        <f>IF(ISBLANK(Games!W130), "",IF('Prediction Log'!$I148='Prediction Log'!$L148, "Y", "N"))</f>
        <v/>
      </c>
      <c r="W148" s="23" t="str">
        <f>IF(ISBLANK(Games!W130), "",IF('Prediction Log'!$H148&lt;&gt;'Prediction Log'!$L148, "N",IF(AND('Prediction Log'!$E148&gt;0, 'Prediction Log'!$M148&gt;'Prediction Log'!$E148, 'Prediction Log'!$H148='Prediction Log'!$C148), "Y", IF(AND('Prediction Log'!$E148&lt;0, 'Prediction Log'!$M148&lt;'Prediction Log'!$E148,'Prediction Log'!$H148='Prediction Log'!$B148 ), "Y", IF('Prediction Log'!$M148='Prediction Log'!$E148, "PUSH", "N")))))</f>
        <v/>
      </c>
      <c r="X148" s="23" t="str">
        <f>IF(ISBLANK(Games!W130), "",IF(AND('Prediction Log'!$T148="Y", 'Prediction Log'!$U148="Y"), "Y", "N"))</f>
        <v/>
      </c>
      <c r="Y148" s="22" t="str">
        <f>IF(ISBLANK(Games!W130), "",IF('Prediction Log'!$D148&gt;0, 'Prediction Log'!$M148-'Prediction Log'!$D148, IF('Prediction Log'!$D148&lt;0, -'Prediction Log'!$M148+'Prediction Log'!$D148, "NA")))</f>
        <v/>
      </c>
      <c r="Z148" s="22" t="str">
        <f>IF(ISBLANK(Games!W130), "",ABS('Prediction Log'!$Y148))</f>
        <v/>
      </c>
      <c r="AA148" s="23" t="str">
        <f>IF(ISBLANK(Games!W130), "",IF('Prediction Log'!$E148&gt;0, 'Prediction Log'!$M148-'Prediction Log'!$E148, IF('Prediction Log'!$E148&lt;0, -'Prediction Log'!$M148+'Prediction Log'!$E148, "NA")))</f>
        <v/>
      </c>
      <c r="AB148" s="23" t="str">
        <f>IF(ISBLANK(Games!X130), "",ABS('Prediction Log'!$AA148))</f>
        <v/>
      </c>
    </row>
    <row r="149" spans="1:28" x14ac:dyDescent="0.45">
      <c r="A149" s="13">
        <f>IF(ISBLANK(Games!$B148), "",Games!A148)</f>
        <v>0</v>
      </c>
      <c r="B149" s="13" t="str">
        <f>IF(ISBLANK(Games!$B131), "",Games!B131)</f>
        <v/>
      </c>
      <c r="C149" s="13" t="str">
        <f>IF(ISBLANK(Games!$B131), "",Games!C131)</f>
        <v/>
      </c>
      <c r="D149" s="14" t="str">
        <f>IF(ISBLANK(Games!$D131), "",Games!D131)</f>
        <v/>
      </c>
      <c r="E149" s="14" t="str">
        <f>IF(ISBLANK(Games!$B131), "",Games!J131)</f>
        <v/>
      </c>
      <c r="F149" s="15" t="str">
        <f>IFERROR(IF(ISBLANK(Games!B131), "", IF(Games!N131=Games!B131, Games!O131, 1-Games!O131)), "")</f>
        <v/>
      </c>
      <c r="G149" s="16" t="str">
        <f>IF(ISBLANK(Games!B131), "", IF('Prediction Log'!$D149&lt;0, 'Prediction Log'!$B149, 'Prediction Log'!$C149))</f>
        <v/>
      </c>
      <c r="H149" s="17" t="str">
        <f>IF(ISBLANK(Games!$B131), "",Games!K131)</f>
        <v/>
      </c>
      <c r="I149" s="17" t="str">
        <f>IF('Prediction Log'!$F149&gt;0.5, 'Prediction Log'!$B149, IF('Prediction Log'!$F149&lt;0.5, 'Prediction Log'!$C149, "PICK"))</f>
        <v/>
      </c>
      <c r="J149" s="18" t="str">
        <f>IF(ISBLANK(Games!B131), "",IF('Prediction Log'!$I149='Prediction Log'!$B149, 'Prediction Log'!$F149, 1-'Prediction Log'!$F149))</f>
        <v/>
      </c>
      <c r="K149" s="19" t="str">
        <f>IF(ISBLANK(Games!$B131), "",Games!Q131)</f>
        <v/>
      </c>
      <c r="L149" s="26" t="str">
        <f>IF(ISBLANK(Games!W131), "",Games!Y131)</f>
        <v/>
      </c>
      <c r="M149" s="9" t="str">
        <f>IF(ISBLANK(Games!W131), "",Games!X131-Games!W131)</f>
        <v/>
      </c>
      <c r="N149" s="20" t="str">
        <f>IF(ISBLANK(Games!W131), "", IF(AND(Games!Y131 = Games!B131, Games!D131&lt;0, Table3[[#This Row],[Actual Difference ]]&lt;Games!D131), "Y", IF(AND(Games!Y131=Games!C131, Games!D131&gt;0, Table3[[#This Row],[Actual Difference ]]&gt;0), "Y",IF(Games!Y131&lt;&gt;Table3[[#This Row],[Market Predicted Side]], "Y","N"))))</f>
        <v/>
      </c>
      <c r="O149" s="21" t="str">
        <f>IF(ISBLANK(Games!W131),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49" s="21" t="str">
        <f>IF(ISBLANK(Games!W131),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49" s="22" t="str">
        <f>IF(ISBLANK(Games!W131),"",IF('Prediction Log'!$L149='Prediction Log'!$G149, "Y", "N"))</f>
        <v/>
      </c>
      <c r="R149" s="22" t="str">
        <f>Table3[[#This Row],[Home Team Covered Market]]</f>
        <v/>
      </c>
      <c r="S149" s="22" t="str">
        <f>IF(ISBLANK(Games!W131), "",IF(AND('Prediction Log'!$Q149="Y", 'Prediction Log'!$R149="Y"), "Y", "N"))</f>
        <v/>
      </c>
      <c r="T149" s="23" t="str">
        <f>IF(ISBLANK(Games!W131),"",IF(Games!Y131='Prediction Log'!$H149, "Y", "N"))</f>
        <v/>
      </c>
      <c r="U149" s="23" t="str">
        <f>IF(ISBLANK(Games!W131), "", IF(Table3[[#This Row],[Home Team Covered Market]]=Games!P131, "Y", "N"))</f>
        <v/>
      </c>
      <c r="V149" s="24" t="str">
        <f>IF(ISBLANK(Games!W131), "",IF('Prediction Log'!$I149='Prediction Log'!$L149, "Y", "N"))</f>
        <v/>
      </c>
      <c r="W149" s="23" t="str">
        <f>IF(ISBLANK(Games!W131), "",IF('Prediction Log'!$H149&lt;&gt;'Prediction Log'!$L149, "N",IF(AND('Prediction Log'!$E149&gt;0, 'Prediction Log'!$M149&gt;'Prediction Log'!$E149, 'Prediction Log'!$H149='Prediction Log'!$C149), "Y", IF(AND('Prediction Log'!$E149&lt;0, 'Prediction Log'!$M149&lt;'Prediction Log'!$E149,'Prediction Log'!$H149='Prediction Log'!$B149 ), "Y", IF('Prediction Log'!$M149='Prediction Log'!$E149, "PUSH", "N")))))</f>
        <v/>
      </c>
      <c r="X149" s="23" t="str">
        <f>IF(ISBLANK(Games!W131), "",IF(AND('Prediction Log'!$T149="Y", 'Prediction Log'!$U149="Y"), "Y", "N"))</f>
        <v/>
      </c>
      <c r="Y149" s="22" t="str">
        <f>IF(ISBLANK(Games!W131), "",IF('Prediction Log'!$D149&gt;0, 'Prediction Log'!$M149-'Prediction Log'!$D149, IF('Prediction Log'!$D149&lt;0, -'Prediction Log'!$M149+'Prediction Log'!$D149, "NA")))</f>
        <v/>
      </c>
      <c r="Z149" s="22" t="str">
        <f>IF(ISBLANK(Games!W131), "",ABS('Prediction Log'!$Y149))</f>
        <v/>
      </c>
      <c r="AA149" s="23" t="str">
        <f>IF(ISBLANK(Games!W131), "",IF('Prediction Log'!$E149&gt;0, 'Prediction Log'!$M149-'Prediction Log'!$E149, IF('Prediction Log'!$E149&lt;0, -'Prediction Log'!$M149+'Prediction Log'!$E149, "NA")))</f>
        <v/>
      </c>
      <c r="AB149" s="23" t="str">
        <f>IF(ISBLANK(Games!X131), "",ABS('Prediction Log'!$AA149))</f>
        <v/>
      </c>
    </row>
    <row r="150" spans="1:28" x14ac:dyDescent="0.45">
      <c r="A150" s="13">
        <f>IF(ISBLANK(Games!$B149), "",Games!A149)</f>
        <v>0</v>
      </c>
      <c r="B150" s="13" t="str">
        <f>IF(ISBLANK(Games!$B132), "",Games!B132)</f>
        <v/>
      </c>
      <c r="C150" s="13" t="str">
        <f>IF(ISBLANK(Games!$B132), "",Games!C132)</f>
        <v/>
      </c>
      <c r="D150" s="14" t="str">
        <f>IF(ISBLANK(Games!$D132), "",Games!D132)</f>
        <v/>
      </c>
      <c r="E150" s="14" t="str">
        <f>IF(ISBLANK(Games!$B132), "",Games!J132)</f>
        <v/>
      </c>
      <c r="F150" s="15" t="str">
        <f>IFERROR(IF(ISBLANK(Games!B132), "", IF(Games!N132=Games!B132, Games!O132, 1-Games!O132)), "")</f>
        <v/>
      </c>
      <c r="G150" s="16" t="str">
        <f>IF(ISBLANK(Games!B132), "", IF('Prediction Log'!$D150&lt;0, 'Prediction Log'!$B150, 'Prediction Log'!$C150))</f>
        <v/>
      </c>
      <c r="H150" s="17" t="str">
        <f>IF(ISBLANK(Games!$B132), "",Games!K132)</f>
        <v/>
      </c>
      <c r="I150" s="17" t="str">
        <f>IF('Prediction Log'!$F150&gt;0.5, 'Prediction Log'!$B150, IF('Prediction Log'!$F150&lt;0.5, 'Prediction Log'!$C150, "PICK"))</f>
        <v/>
      </c>
      <c r="J150" s="18" t="str">
        <f>IF(ISBLANK(Games!B132), "",IF('Prediction Log'!$I150='Prediction Log'!$B150, 'Prediction Log'!$F150, 1-'Prediction Log'!$F150))</f>
        <v/>
      </c>
      <c r="K150" s="19" t="str">
        <f>IF(ISBLANK(Games!$B132), "",Games!Q132)</f>
        <v/>
      </c>
      <c r="L150" s="26" t="str">
        <f>IF(ISBLANK(Games!W132), "",Games!Y132)</f>
        <v/>
      </c>
      <c r="M150" s="9" t="str">
        <f>IF(ISBLANK(Games!W132), "",Games!X132-Games!W132)</f>
        <v/>
      </c>
      <c r="N150" s="20" t="str">
        <f>IF(ISBLANK(Games!W132), "", IF(AND(Games!Y132 = Games!B132, Games!D132&lt;0, Table3[[#This Row],[Actual Difference ]]&lt;Games!D132), "Y", IF(AND(Games!Y132=Games!C132, Games!D132&gt;0, Table3[[#This Row],[Actual Difference ]]&gt;0), "Y",IF(Games!Y132&lt;&gt;Table3[[#This Row],[Market Predicted Side]], "Y","N"))))</f>
        <v/>
      </c>
      <c r="O150" s="21" t="str">
        <f>IF(ISBLANK(Games!W132),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0" s="21" t="str">
        <f>IF(ISBLANK(Games!W132),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0" s="22" t="str">
        <f>IF(ISBLANK(Games!W132),"",IF('Prediction Log'!$L150='Prediction Log'!$G150, "Y", "N"))</f>
        <v/>
      </c>
      <c r="R150" s="22" t="str">
        <f>Table3[[#This Row],[Home Team Covered Market]]</f>
        <v/>
      </c>
      <c r="S150" s="22" t="str">
        <f>IF(ISBLANK(Games!W132), "",IF(AND('Prediction Log'!$Q150="Y", 'Prediction Log'!$R150="Y"), "Y", "N"))</f>
        <v/>
      </c>
      <c r="T150" s="23" t="str">
        <f>IF(ISBLANK(Games!W132),"",IF(Games!Y132='Prediction Log'!$H150, "Y", "N"))</f>
        <v/>
      </c>
      <c r="U150" s="23" t="str">
        <f>IF(ISBLANK(Games!W132), "", IF(Table3[[#This Row],[Home Team Covered Market]]=Games!P132, "Y", "N"))</f>
        <v/>
      </c>
      <c r="V150" s="24" t="str">
        <f>IF(ISBLANK(Games!W132), "",IF('Prediction Log'!$I150='Prediction Log'!$L150, "Y", "N"))</f>
        <v/>
      </c>
      <c r="W150" s="23" t="str">
        <f>IF(ISBLANK(Games!W132), "",IF('Prediction Log'!$H150&lt;&gt;'Prediction Log'!$L150, "N",IF(AND('Prediction Log'!$E150&gt;0, 'Prediction Log'!$M150&gt;'Prediction Log'!$E150, 'Prediction Log'!$H150='Prediction Log'!$C150), "Y", IF(AND('Prediction Log'!$E150&lt;0, 'Prediction Log'!$M150&lt;'Prediction Log'!$E150,'Prediction Log'!$H150='Prediction Log'!$B150 ), "Y", IF('Prediction Log'!$M150='Prediction Log'!$E150, "PUSH", "N")))))</f>
        <v/>
      </c>
      <c r="X150" s="23" t="str">
        <f>IF(ISBLANK(Games!W132), "",IF(AND('Prediction Log'!$T150="Y", 'Prediction Log'!$U150="Y"), "Y", "N"))</f>
        <v/>
      </c>
      <c r="Y150" s="22" t="str">
        <f>IF(ISBLANK(Games!W132), "",IF('Prediction Log'!$D150&gt;0, 'Prediction Log'!$M150-'Prediction Log'!$D150, IF('Prediction Log'!$D150&lt;0, -'Prediction Log'!$M150+'Prediction Log'!$D150, "NA")))</f>
        <v/>
      </c>
      <c r="Z150" s="22" t="str">
        <f>IF(ISBLANK(Games!W132), "",ABS('Prediction Log'!$Y150))</f>
        <v/>
      </c>
      <c r="AA150" s="23" t="str">
        <f>IF(ISBLANK(Games!W132), "",IF('Prediction Log'!$E150&gt;0, 'Prediction Log'!$M150-'Prediction Log'!$E150, IF('Prediction Log'!$E150&lt;0, -'Prediction Log'!$M150+'Prediction Log'!$E150, "NA")))</f>
        <v/>
      </c>
      <c r="AB150" s="23" t="str">
        <f>IF(ISBLANK(Games!X132), "",ABS('Prediction Log'!$AA150))</f>
        <v/>
      </c>
    </row>
    <row r="151" spans="1:28" x14ac:dyDescent="0.45">
      <c r="A151" s="13">
        <f>IF(ISBLANK(Games!$B150), "",Games!A150)</f>
        <v>0</v>
      </c>
      <c r="B151" s="13" t="str">
        <f>IF(ISBLANK(Games!$B133), "",Games!B133)</f>
        <v/>
      </c>
      <c r="C151" s="13" t="str">
        <f>IF(ISBLANK(Games!$B133), "",Games!C133)</f>
        <v/>
      </c>
      <c r="D151" s="14" t="str">
        <f>IF(ISBLANK(Games!$D133), "",Games!D133)</f>
        <v/>
      </c>
      <c r="E151" s="14" t="str">
        <f>IF(ISBLANK(Games!$B133), "",Games!J133)</f>
        <v/>
      </c>
      <c r="F151" s="15" t="str">
        <f>IFERROR(IF(ISBLANK(Games!B133), "", IF(Games!N133=Games!B133, Games!O133, 1-Games!O133)), "")</f>
        <v/>
      </c>
      <c r="G151" s="16" t="str">
        <f>IF(ISBLANK(Games!B133), "", IF('Prediction Log'!$D151&lt;0, 'Prediction Log'!$B151, 'Prediction Log'!$C151))</f>
        <v/>
      </c>
      <c r="H151" s="17" t="str">
        <f>IF(ISBLANK(Games!$B133), "",Games!K133)</f>
        <v/>
      </c>
      <c r="I151" s="17" t="str">
        <f>IF('Prediction Log'!$F151&gt;0.5, 'Prediction Log'!$B151, IF('Prediction Log'!$F151&lt;0.5, 'Prediction Log'!$C151, "PICK"))</f>
        <v/>
      </c>
      <c r="J151" s="18" t="str">
        <f>IF(ISBLANK(Games!B133), "",IF('Prediction Log'!$I151='Prediction Log'!$B151, 'Prediction Log'!$F151, 1-'Prediction Log'!$F151))</f>
        <v/>
      </c>
      <c r="K151" s="19" t="str">
        <f>IF(ISBLANK(Games!$B133), "",Games!Q133)</f>
        <v/>
      </c>
      <c r="L151" s="26" t="str">
        <f>IF(ISBLANK(Games!W133), "",Games!Y133)</f>
        <v/>
      </c>
      <c r="M151" s="9" t="str">
        <f>IF(ISBLANK(Games!W133), "",Games!X133-Games!W133)</f>
        <v/>
      </c>
      <c r="N151" s="20" t="str">
        <f>IF(ISBLANK(Games!W133), "", IF(AND(Games!Y133 = Games!B133, Games!D133&lt;0, Table3[[#This Row],[Actual Difference ]]&lt;Games!D133), "Y", IF(AND(Games!Y133=Games!C133, Games!D133&gt;0, Table3[[#This Row],[Actual Difference ]]&gt;0), "Y",IF(Games!Y133&lt;&gt;Table3[[#This Row],[Market Predicted Side]], "Y","N"))))</f>
        <v/>
      </c>
      <c r="O151" s="21" t="str">
        <f>IF(ISBLANK(Games!W133),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1" s="21" t="str">
        <f>IF(ISBLANK(Games!W133),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1" s="22" t="str">
        <f>IF(ISBLANK(Games!W133),"",IF('Prediction Log'!$L151='Prediction Log'!$G151, "Y", "N"))</f>
        <v/>
      </c>
      <c r="R151" s="22" t="str">
        <f>Table3[[#This Row],[Home Team Covered Market]]</f>
        <v/>
      </c>
      <c r="S151" s="22" t="str">
        <f>IF(ISBLANK(Games!W133), "",IF(AND('Prediction Log'!$Q151="Y", 'Prediction Log'!$R151="Y"), "Y", "N"))</f>
        <v/>
      </c>
      <c r="T151" s="23" t="str">
        <f>IF(ISBLANK(Games!W133),"",IF(Games!Y133='Prediction Log'!$H151, "Y", "N"))</f>
        <v/>
      </c>
      <c r="U151" s="23" t="str">
        <f>IF(ISBLANK(Games!W133), "", IF(Table3[[#This Row],[Home Team Covered Market]]=Games!P133, "Y", "N"))</f>
        <v/>
      </c>
      <c r="V151" s="24" t="str">
        <f>IF(ISBLANK(Games!W133), "",IF('Prediction Log'!$I151='Prediction Log'!$L151, "Y", "N"))</f>
        <v/>
      </c>
      <c r="W151" s="23" t="str">
        <f>IF(ISBLANK(Games!W133), "",IF('Prediction Log'!$H151&lt;&gt;'Prediction Log'!$L151, "N",IF(AND('Prediction Log'!$E151&gt;0, 'Prediction Log'!$M151&gt;'Prediction Log'!$E151, 'Prediction Log'!$H151='Prediction Log'!$C151), "Y", IF(AND('Prediction Log'!$E151&lt;0, 'Prediction Log'!$M151&lt;'Prediction Log'!$E151,'Prediction Log'!$H151='Prediction Log'!$B151 ), "Y", IF('Prediction Log'!$M151='Prediction Log'!$E151, "PUSH", "N")))))</f>
        <v/>
      </c>
      <c r="X151" s="23" t="str">
        <f>IF(ISBLANK(Games!W133), "",IF(AND('Prediction Log'!$T151="Y", 'Prediction Log'!$U151="Y"), "Y", "N"))</f>
        <v/>
      </c>
      <c r="Y151" s="22" t="str">
        <f>IF(ISBLANK(Games!W133), "",IF('Prediction Log'!$D151&gt;0, 'Prediction Log'!$M151-'Prediction Log'!$D151, IF('Prediction Log'!$D151&lt;0, -'Prediction Log'!$M151+'Prediction Log'!$D151, "NA")))</f>
        <v/>
      </c>
      <c r="Z151" s="22" t="str">
        <f>IF(ISBLANK(Games!W133), "",ABS('Prediction Log'!$Y151))</f>
        <v/>
      </c>
      <c r="AA151" s="23" t="str">
        <f>IF(ISBLANK(Games!W133), "",IF('Prediction Log'!$E151&gt;0, 'Prediction Log'!$M151-'Prediction Log'!$E151, IF('Prediction Log'!$E151&lt;0, -'Prediction Log'!$M151+'Prediction Log'!$E151, "NA")))</f>
        <v/>
      </c>
      <c r="AB151" s="23" t="str">
        <f>IF(ISBLANK(Games!X133), "",ABS('Prediction Log'!$AA151))</f>
        <v/>
      </c>
    </row>
    <row r="152" spans="1:28" x14ac:dyDescent="0.45">
      <c r="A152" s="13">
        <f>IF(ISBLANK(Games!$B151), "",Games!A151)</f>
        <v>0</v>
      </c>
      <c r="B152" s="13" t="str">
        <f>IF(ISBLANK(Games!$B134), "",Games!B134)</f>
        <v/>
      </c>
      <c r="C152" s="13" t="str">
        <f>IF(ISBLANK(Games!$B134), "",Games!C134)</f>
        <v/>
      </c>
      <c r="D152" s="14" t="str">
        <f>IF(ISBLANK(Games!$D134), "",Games!D134)</f>
        <v/>
      </c>
      <c r="E152" s="14" t="str">
        <f>IF(ISBLANK(Games!$B134), "",Games!J134)</f>
        <v/>
      </c>
      <c r="F152" s="15" t="str">
        <f>IFERROR(IF(ISBLANK(Games!B134), "", IF(Games!N134=Games!B134, Games!O134, 1-Games!O134)), "")</f>
        <v/>
      </c>
      <c r="G152" s="16" t="str">
        <f>IF(ISBLANK(Games!B134), "", IF('Prediction Log'!$D152&lt;0, 'Prediction Log'!$B152, 'Prediction Log'!$C152))</f>
        <v/>
      </c>
      <c r="H152" s="17" t="str">
        <f>IF(ISBLANK(Games!$B134), "",Games!K134)</f>
        <v/>
      </c>
      <c r="I152" s="17" t="str">
        <f>IF('Prediction Log'!$F152&gt;0.5, 'Prediction Log'!$B152, IF('Prediction Log'!$F152&lt;0.5, 'Prediction Log'!$C152, "PICK"))</f>
        <v/>
      </c>
      <c r="J152" s="18" t="str">
        <f>IF(ISBLANK(Games!B134), "",IF('Prediction Log'!$I152='Prediction Log'!$B152, 'Prediction Log'!$F152, 1-'Prediction Log'!$F152))</f>
        <v/>
      </c>
      <c r="K152" s="19" t="str">
        <f>IF(ISBLANK(Games!$B134), "",Games!Q134)</f>
        <v/>
      </c>
      <c r="L152" s="26" t="str">
        <f>IF(ISBLANK(Games!W134), "",Games!Y134)</f>
        <v/>
      </c>
      <c r="M152" s="9" t="str">
        <f>IF(ISBLANK(Games!W134), "",Games!X134-Games!W134)</f>
        <v/>
      </c>
      <c r="N152" s="20" t="str">
        <f>IF(ISBLANK(Games!W134), "", IF(AND(Games!Y134 = Games!B134, Games!D134&lt;0, Table3[[#This Row],[Actual Difference ]]&lt;Games!D134), "Y", IF(AND(Games!Y134=Games!C134, Games!D134&gt;0, Table3[[#This Row],[Actual Difference ]]&gt;0), "Y",IF(Games!Y134&lt;&gt;Table3[[#This Row],[Market Predicted Side]], "Y","N"))))</f>
        <v/>
      </c>
      <c r="O152" s="21" t="str">
        <f>IF(ISBLANK(Games!W134),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2" s="21" t="str">
        <f>IF(ISBLANK(Games!W134),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2" s="22" t="str">
        <f>IF(ISBLANK(Games!W134),"",IF('Prediction Log'!$L152='Prediction Log'!$G152, "Y", "N"))</f>
        <v/>
      </c>
      <c r="R152" s="22" t="str">
        <f>Table3[[#This Row],[Home Team Covered Market]]</f>
        <v/>
      </c>
      <c r="S152" s="22" t="str">
        <f>IF(ISBLANK(Games!W134), "",IF(AND('Prediction Log'!$Q152="Y", 'Prediction Log'!$R152="Y"), "Y", "N"))</f>
        <v/>
      </c>
      <c r="T152" s="23" t="str">
        <f>IF(ISBLANK(Games!W134),"",IF(Games!Y134='Prediction Log'!$H152, "Y", "N"))</f>
        <v/>
      </c>
      <c r="U152" s="23" t="str">
        <f>IF(ISBLANK(Games!W134), "", IF(Table3[[#This Row],[Home Team Covered Market]]=Games!P134, "Y", "N"))</f>
        <v/>
      </c>
      <c r="V152" s="24" t="str">
        <f>IF(ISBLANK(Games!W134), "",IF('Prediction Log'!$I152='Prediction Log'!$L152, "Y", "N"))</f>
        <v/>
      </c>
      <c r="W152" s="23" t="str">
        <f>IF(ISBLANK(Games!W134), "",IF('Prediction Log'!$H152&lt;&gt;'Prediction Log'!$L152, "N",IF(AND('Prediction Log'!$E152&gt;0, 'Prediction Log'!$M152&gt;'Prediction Log'!$E152, 'Prediction Log'!$H152='Prediction Log'!$C152), "Y", IF(AND('Prediction Log'!$E152&lt;0, 'Prediction Log'!$M152&lt;'Prediction Log'!$E152,'Prediction Log'!$H152='Prediction Log'!$B152 ), "Y", IF('Prediction Log'!$M152='Prediction Log'!$E152, "PUSH", "N")))))</f>
        <v/>
      </c>
      <c r="X152" s="23" t="str">
        <f>IF(ISBLANK(Games!W134), "",IF(AND('Prediction Log'!$T152="Y", 'Prediction Log'!$U152="Y"), "Y", "N"))</f>
        <v/>
      </c>
      <c r="Y152" s="22" t="str">
        <f>IF(ISBLANK(Games!W134), "",IF('Prediction Log'!$D152&gt;0, 'Prediction Log'!$M152-'Prediction Log'!$D152, IF('Prediction Log'!$D152&lt;0, -'Prediction Log'!$M152+'Prediction Log'!$D152, "NA")))</f>
        <v/>
      </c>
      <c r="Z152" s="22" t="str">
        <f>IF(ISBLANK(Games!W134), "",ABS('Prediction Log'!$Y152))</f>
        <v/>
      </c>
      <c r="AA152" s="23" t="str">
        <f>IF(ISBLANK(Games!W134), "",IF('Prediction Log'!$E152&gt;0, 'Prediction Log'!$M152-'Prediction Log'!$E152, IF('Prediction Log'!$E152&lt;0, -'Prediction Log'!$M152+'Prediction Log'!$E152, "NA")))</f>
        <v/>
      </c>
      <c r="AB152" s="23" t="str">
        <f>IF(ISBLANK(Games!X134), "",ABS('Prediction Log'!$AA152))</f>
        <v/>
      </c>
    </row>
    <row r="153" spans="1:28" x14ac:dyDescent="0.45">
      <c r="A153" s="13">
        <f>IF(ISBLANK(Games!$B152), "",Games!A152)</f>
        <v>0</v>
      </c>
      <c r="B153" s="13" t="str">
        <f>IF(ISBLANK(Games!$B135), "",Games!B135)</f>
        <v/>
      </c>
      <c r="C153" s="13" t="str">
        <f>IF(ISBLANK(Games!$B135), "",Games!C135)</f>
        <v/>
      </c>
      <c r="D153" s="14" t="str">
        <f>IF(ISBLANK(Games!$D135), "",Games!D135)</f>
        <v/>
      </c>
      <c r="E153" s="14" t="str">
        <f>IF(ISBLANK(Games!$B135), "",Games!J135)</f>
        <v/>
      </c>
      <c r="F153" s="15" t="str">
        <f>IFERROR(IF(ISBLANK(Games!B135), "", IF(Games!N135=Games!B135, Games!O135, 1-Games!O135)), "")</f>
        <v/>
      </c>
      <c r="G153" s="16" t="str">
        <f>IF(ISBLANK(Games!B135), "", IF('Prediction Log'!$D153&lt;0, 'Prediction Log'!$B153, 'Prediction Log'!$C153))</f>
        <v/>
      </c>
      <c r="H153" s="17" t="str">
        <f>IF(ISBLANK(Games!$B135), "",Games!K135)</f>
        <v/>
      </c>
      <c r="I153" s="17" t="str">
        <f>IF('Prediction Log'!$F153&gt;0.5, 'Prediction Log'!$B153, IF('Prediction Log'!$F153&lt;0.5, 'Prediction Log'!$C153, "PICK"))</f>
        <v/>
      </c>
      <c r="J153" s="18" t="str">
        <f>IF(ISBLANK(Games!B135), "",IF('Prediction Log'!$I153='Prediction Log'!$B153, 'Prediction Log'!$F153, 1-'Prediction Log'!$F153))</f>
        <v/>
      </c>
      <c r="K153" s="19" t="str">
        <f>IF(ISBLANK(Games!$B135), "",Games!Q135)</f>
        <v/>
      </c>
      <c r="L153" s="26" t="str">
        <f>IF(ISBLANK(Games!W135), "",Games!Y135)</f>
        <v/>
      </c>
      <c r="M153" s="9" t="str">
        <f>IF(ISBLANK(Games!W135), "",Games!X135-Games!W135)</f>
        <v/>
      </c>
      <c r="N153" s="20" t="str">
        <f>IF(ISBLANK(Games!W135), "", IF(AND(Games!Y135 = Games!B135, Games!D135&lt;0, Table3[[#This Row],[Actual Difference ]]&lt;Games!D135), "Y", IF(AND(Games!Y135=Games!C135, Games!D135&gt;0, Table3[[#This Row],[Actual Difference ]]&gt;0), "Y",IF(Games!Y135&lt;&gt;Table3[[#This Row],[Market Predicted Side]], "Y","N"))))</f>
        <v/>
      </c>
      <c r="O153" s="21" t="str">
        <f>IF(ISBLANK(Games!W135),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3" s="21" t="str">
        <f>IF(ISBLANK(Games!W135),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3" s="22" t="str">
        <f>IF(ISBLANK(Games!W135),"",IF('Prediction Log'!$L153='Prediction Log'!$G153, "Y", "N"))</f>
        <v/>
      </c>
      <c r="R153" s="22" t="str">
        <f>Table3[[#This Row],[Home Team Covered Market]]</f>
        <v/>
      </c>
      <c r="S153" s="22" t="str">
        <f>IF(ISBLANK(Games!W135), "",IF(AND('Prediction Log'!$Q153="Y", 'Prediction Log'!$R153="Y"), "Y", "N"))</f>
        <v/>
      </c>
      <c r="T153" s="23" t="str">
        <f>IF(ISBLANK(Games!W135),"",IF(Games!Y135='Prediction Log'!$H153, "Y", "N"))</f>
        <v/>
      </c>
      <c r="U153" s="23" t="str">
        <f>IF(ISBLANK(Games!W135), "", IF(Table3[[#This Row],[Home Team Covered Market]]=Games!P135, "Y", "N"))</f>
        <v/>
      </c>
      <c r="V153" s="24" t="str">
        <f>IF(ISBLANK(Games!W135), "",IF('Prediction Log'!$I153='Prediction Log'!$L153, "Y", "N"))</f>
        <v/>
      </c>
      <c r="W153" s="23" t="str">
        <f>IF(ISBLANK(Games!W135), "",IF('Prediction Log'!$H153&lt;&gt;'Prediction Log'!$L153, "N",IF(AND('Prediction Log'!$E153&gt;0, 'Prediction Log'!$M153&gt;'Prediction Log'!$E153, 'Prediction Log'!$H153='Prediction Log'!$C153), "Y", IF(AND('Prediction Log'!$E153&lt;0, 'Prediction Log'!$M153&lt;'Prediction Log'!$E153,'Prediction Log'!$H153='Prediction Log'!$B153 ), "Y", IF('Prediction Log'!$M153='Prediction Log'!$E153, "PUSH", "N")))))</f>
        <v/>
      </c>
      <c r="X153" s="23" t="str">
        <f>IF(ISBLANK(Games!W135), "",IF(AND('Prediction Log'!$T153="Y", 'Prediction Log'!$U153="Y"), "Y", "N"))</f>
        <v/>
      </c>
      <c r="Y153" s="22" t="str">
        <f>IF(ISBLANK(Games!W135), "",IF('Prediction Log'!$D153&gt;0, 'Prediction Log'!$M153-'Prediction Log'!$D153, IF('Prediction Log'!$D153&lt;0, -'Prediction Log'!$M153+'Prediction Log'!$D153, "NA")))</f>
        <v/>
      </c>
      <c r="Z153" s="22" t="str">
        <f>IF(ISBLANK(Games!W135), "",ABS('Prediction Log'!$Y153))</f>
        <v/>
      </c>
      <c r="AA153" s="23" t="str">
        <f>IF(ISBLANK(Games!W135), "",IF('Prediction Log'!$E153&gt;0, 'Prediction Log'!$M153-'Prediction Log'!$E153, IF('Prediction Log'!$E153&lt;0, -'Prediction Log'!$M153+'Prediction Log'!$E153, "NA")))</f>
        <v/>
      </c>
      <c r="AB153" s="23" t="str">
        <f>IF(ISBLANK(Games!X135), "",ABS('Prediction Log'!$AA153))</f>
        <v/>
      </c>
    </row>
    <row r="154" spans="1:28" x14ac:dyDescent="0.45">
      <c r="A154" s="13">
        <f>IF(ISBLANK(Games!$B153), "",Games!A153)</f>
        <v>0</v>
      </c>
      <c r="B154" s="13" t="str">
        <f>IF(ISBLANK(Games!$B136), "",Games!B136)</f>
        <v/>
      </c>
      <c r="C154" s="13" t="str">
        <f>IF(ISBLANK(Games!$B136), "",Games!C136)</f>
        <v/>
      </c>
      <c r="D154" s="14" t="str">
        <f>IF(ISBLANK(Games!$D136), "",Games!D136)</f>
        <v/>
      </c>
      <c r="E154" s="14" t="str">
        <f>IF(ISBLANK(Games!$B136), "",Games!J136)</f>
        <v/>
      </c>
      <c r="F154" s="15" t="str">
        <f>IFERROR(IF(ISBLANK(Games!B136), "", IF(Games!N136=Games!B136, Games!O136, 1-Games!O136)), "")</f>
        <v/>
      </c>
      <c r="G154" s="16" t="str">
        <f>IF(ISBLANK(Games!B136), "", IF('Prediction Log'!$D154&lt;0, 'Prediction Log'!$B154, 'Prediction Log'!$C154))</f>
        <v/>
      </c>
      <c r="H154" s="17" t="str">
        <f>IF(ISBLANK(Games!$B136), "",Games!K136)</f>
        <v/>
      </c>
      <c r="I154" s="17" t="str">
        <f>IF('Prediction Log'!$F154&gt;0.5, 'Prediction Log'!$B154, IF('Prediction Log'!$F154&lt;0.5, 'Prediction Log'!$C154, "PICK"))</f>
        <v/>
      </c>
      <c r="J154" s="18" t="str">
        <f>IF(ISBLANK(Games!B136), "",IF('Prediction Log'!$I154='Prediction Log'!$B154, 'Prediction Log'!$F154, 1-'Prediction Log'!$F154))</f>
        <v/>
      </c>
      <c r="K154" s="19" t="str">
        <f>IF(ISBLANK(Games!$B136), "",Games!Q136)</f>
        <v/>
      </c>
      <c r="L154" s="26" t="str">
        <f>IF(ISBLANK(Games!W136), "",Games!Y136)</f>
        <v/>
      </c>
      <c r="M154" s="9" t="str">
        <f>IF(ISBLANK(Games!W136), "",Games!X136-Games!W136)</f>
        <v/>
      </c>
      <c r="N154" s="20" t="str">
        <f>IF(ISBLANK(Games!W136), "", IF(AND(Games!Y136 = Games!B136, Games!D136&lt;0, Table3[[#This Row],[Actual Difference ]]&lt;Games!D136), "Y", IF(AND(Games!Y136=Games!C136, Games!D136&gt;0, Table3[[#This Row],[Actual Difference ]]&gt;0), "Y",IF(Games!Y136&lt;&gt;Table3[[#This Row],[Market Predicted Side]], "Y","N"))))</f>
        <v/>
      </c>
      <c r="O154" s="21" t="str">
        <f>IF(ISBLANK(Games!W136),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4" s="21" t="str">
        <f>IF(ISBLANK(Games!W136),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4" s="22" t="str">
        <f>IF(ISBLANK(Games!W136),"",IF('Prediction Log'!$L154='Prediction Log'!$G154, "Y", "N"))</f>
        <v/>
      </c>
      <c r="R154" s="22" t="str">
        <f>Table3[[#This Row],[Home Team Covered Market]]</f>
        <v/>
      </c>
      <c r="S154" s="22" t="str">
        <f>IF(ISBLANK(Games!W136), "",IF(AND('Prediction Log'!$Q154="Y", 'Prediction Log'!$R154="Y"), "Y", "N"))</f>
        <v/>
      </c>
      <c r="T154" s="23" t="str">
        <f>IF(ISBLANK(Games!W136),"",IF(Games!Y136='Prediction Log'!$H154, "Y", "N"))</f>
        <v/>
      </c>
      <c r="U154" s="23" t="str">
        <f>IF(ISBLANK(Games!W136), "", IF(Table3[[#This Row],[Home Team Covered Market]]=Games!P136, "Y", "N"))</f>
        <v/>
      </c>
      <c r="V154" s="24" t="str">
        <f>IF(ISBLANK(Games!W136), "",IF('Prediction Log'!$I154='Prediction Log'!$L154, "Y", "N"))</f>
        <v/>
      </c>
      <c r="W154" s="23" t="str">
        <f>IF(ISBLANK(Games!W136), "",IF('Prediction Log'!$H154&lt;&gt;'Prediction Log'!$L154, "N",IF(AND('Prediction Log'!$E154&gt;0, 'Prediction Log'!$M154&gt;'Prediction Log'!$E154, 'Prediction Log'!$H154='Prediction Log'!$C154), "Y", IF(AND('Prediction Log'!$E154&lt;0, 'Prediction Log'!$M154&lt;'Prediction Log'!$E154,'Prediction Log'!$H154='Prediction Log'!$B154 ), "Y", IF('Prediction Log'!$M154='Prediction Log'!$E154, "PUSH", "N")))))</f>
        <v/>
      </c>
      <c r="X154" s="23" t="str">
        <f>IF(ISBLANK(Games!W136), "",IF(AND('Prediction Log'!$T154="Y", 'Prediction Log'!$U154="Y"), "Y", "N"))</f>
        <v/>
      </c>
      <c r="Y154" s="22" t="str">
        <f>IF(ISBLANK(Games!W136), "",IF('Prediction Log'!$D154&gt;0, 'Prediction Log'!$M154-'Prediction Log'!$D154, IF('Prediction Log'!$D154&lt;0, -'Prediction Log'!$M154+'Prediction Log'!$D154, "NA")))</f>
        <v/>
      </c>
      <c r="Z154" s="22" t="str">
        <f>IF(ISBLANK(Games!W136), "",ABS('Prediction Log'!$Y154))</f>
        <v/>
      </c>
      <c r="AA154" s="23" t="str">
        <f>IF(ISBLANK(Games!W136), "",IF('Prediction Log'!$E154&gt;0, 'Prediction Log'!$M154-'Prediction Log'!$E154, IF('Prediction Log'!$E154&lt;0, -'Prediction Log'!$M154+'Prediction Log'!$E154, "NA")))</f>
        <v/>
      </c>
      <c r="AB154" s="23" t="str">
        <f>IF(ISBLANK(Games!X136), "",ABS('Prediction Log'!$AA154))</f>
        <v/>
      </c>
    </row>
    <row r="155" spans="1:28" x14ac:dyDescent="0.45">
      <c r="A155" s="13">
        <f>IF(ISBLANK(Games!$B154), "",Games!A154)</f>
        <v>0</v>
      </c>
      <c r="B155" s="13" t="str">
        <f>IF(ISBLANK(Games!$B137), "",Games!B137)</f>
        <v/>
      </c>
      <c r="C155" s="13" t="str">
        <f>IF(ISBLANK(Games!$B137), "",Games!C137)</f>
        <v/>
      </c>
      <c r="D155" s="14" t="str">
        <f>IF(ISBLANK(Games!$D137), "",Games!D137)</f>
        <v/>
      </c>
      <c r="E155" s="14" t="str">
        <f>IF(ISBLANK(Games!$B137), "",Games!J137)</f>
        <v/>
      </c>
      <c r="F155" s="15" t="str">
        <f>IFERROR(IF(ISBLANK(Games!B137), "", IF(Games!N137=Games!B137, Games!O137, 1-Games!O137)), "")</f>
        <v/>
      </c>
      <c r="G155" s="16" t="str">
        <f>IF(ISBLANK(Games!B137), "", IF('Prediction Log'!$D155&lt;0, 'Prediction Log'!$B155, 'Prediction Log'!$C155))</f>
        <v/>
      </c>
      <c r="H155" s="17" t="str">
        <f>IF(ISBLANK(Games!$B137), "",Games!K137)</f>
        <v/>
      </c>
      <c r="I155" s="17" t="str">
        <f>IF('Prediction Log'!$F155&gt;0.5, 'Prediction Log'!$B155, IF('Prediction Log'!$F155&lt;0.5, 'Prediction Log'!$C155, "PICK"))</f>
        <v/>
      </c>
      <c r="J155" s="18" t="str">
        <f>IF(ISBLANK(Games!B137), "",IF('Prediction Log'!$I155='Prediction Log'!$B155, 'Prediction Log'!$F155, 1-'Prediction Log'!$F155))</f>
        <v/>
      </c>
      <c r="K155" s="19" t="str">
        <f>IF(ISBLANK(Games!$B137), "",Games!Q137)</f>
        <v/>
      </c>
      <c r="L155" s="26" t="str">
        <f>IF(ISBLANK(Games!W137), "",Games!Y137)</f>
        <v/>
      </c>
      <c r="M155" s="9" t="str">
        <f>IF(ISBLANK(Games!W137), "",Games!X137-Games!W137)</f>
        <v/>
      </c>
      <c r="N155" s="20" t="str">
        <f>IF(ISBLANK(Games!W137), "", IF(AND(Games!Y137 = Games!B137, Games!D137&lt;0, Table3[[#This Row],[Actual Difference ]]&lt;Games!D137), "Y", IF(AND(Games!Y137=Games!C137, Games!D137&gt;0, Table3[[#This Row],[Actual Difference ]]&gt;0), "Y",IF(Games!Y137&lt;&gt;Table3[[#This Row],[Market Predicted Side]], "Y","N"))))</f>
        <v/>
      </c>
      <c r="O155" s="21" t="str">
        <f>IF(ISBLANK(Games!W137),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5" s="21" t="str">
        <f>IF(ISBLANK(Games!W137),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5" s="22" t="str">
        <f>IF(ISBLANK(Games!W137),"",IF('Prediction Log'!$L155='Prediction Log'!$G155, "Y", "N"))</f>
        <v/>
      </c>
      <c r="R155" s="22" t="str">
        <f>Table3[[#This Row],[Home Team Covered Market]]</f>
        <v/>
      </c>
      <c r="S155" s="22" t="str">
        <f>IF(ISBLANK(Games!W137), "",IF(AND('Prediction Log'!$Q155="Y", 'Prediction Log'!$R155="Y"), "Y", "N"))</f>
        <v/>
      </c>
      <c r="T155" s="23" t="str">
        <f>IF(ISBLANK(Games!W137),"",IF(Games!Y137='Prediction Log'!$H155, "Y", "N"))</f>
        <v/>
      </c>
      <c r="U155" s="23" t="str">
        <f>IF(ISBLANK(Games!W137), "", IF(Table3[[#This Row],[Home Team Covered Market]]=Games!P137, "Y", "N"))</f>
        <v/>
      </c>
      <c r="V155" s="24" t="str">
        <f>IF(ISBLANK(Games!W137), "",IF('Prediction Log'!$I155='Prediction Log'!$L155, "Y", "N"))</f>
        <v/>
      </c>
      <c r="W155" s="23" t="str">
        <f>IF(ISBLANK(Games!W137), "",IF('Prediction Log'!$H155&lt;&gt;'Prediction Log'!$L155, "N",IF(AND('Prediction Log'!$E155&gt;0, 'Prediction Log'!$M155&gt;'Prediction Log'!$E155, 'Prediction Log'!$H155='Prediction Log'!$C155), "Y", IF(AND('Prediction Log'!$E155&lt;0, 'Prediction Log'!$M155&lt;'Prediction Log'!$E155,'Prediction Log'!$H155='Prediction Log'!$B155 ), "Y", IF('Prediction Log'!$M155='Prediction Log'!$E155, "PUSH", "N")))))</f>
        <v/>
      </c>
      <c r="X155" s="23" t="str">
        <f>IF(ISBLANK(Games!W137), "",IF(AND('Prediction Log'!$T155="Y", 'Prediction Log'!$U155="Y"), "Y", "N"))</f>
        <v/>
      </c>
      <c r="Y155" s="22" t="str">
        <f>IF(ISBLANK(Games!W137), "",IF('Prediction Log'!$D155&gt;0, 'Prediction Log'!$M155-'Prediction Log'!$D155, IF('Prediction Log'!$D155&lt;0, -'Prediction Log'!$M155+'Prediction Log'!$D155, "NA")))</f>
        <v/>
      </c>
      <c r="Z155" s="22" t="str">
        <f>IF(ISBLANK(Games!W137), "",ABS('Prediction Log'!$Y155))</f>
        <v/>
      </c>
      <c r="AA155" s="23" t="str">
        <f>IF(ISBLANK(Games!W137), "",IF('Prediction Log'!$E155&gt;0, 'Prediction Log'!$M155-'Prediction Log'!$E155, IF('Prediction Log'!$E155&lt;0, -'Prediction Log'!$M155+'Prediction Log'!$E155, "NA")))</f>
        <v/>
      </c>
      <c r="AB155" s="23" t="str">
        <f>IF(ISBLANK(Games!X137), "",ABS('Prediction Log'!$AA155))</f>
        <v/>
      </c>
    </row>
    <row r="156" spans="1:28" x14ac:dyDescent="0.45">
      <c r="A156" s="13">
        <f>IF(ISBLANK(Games!$B155), "",Games!A155)</f>
        <v>0</v>
      </c>
      <c r="B156" s="13" t="str">
        <f>IF(ISBLANK(Games!$B138), "",Games!B138)</f>
        <v/>
      </c>
      <c r="C156" s="13" t="str">
        <f>IF(ISBLANK(Games!$B138), "",Games!C138)</f>
        <v/>
      </c>
      <c r="D156" s="14" t="str">
        <f>IF(ISBLANK(Games!$D138), "",Games!D138)</f>
        <v/>
      </c>
      <c r="E156" s="14" t="str">
        <f>IF(ISBLANK(Games!$B138), "",Games!J138)</f>
        <v/>
      </c>
      <c r="F156" s="15" t="str">
        <f>IFERROR(IF(ISBLANK(Games!B138), "", IF(Games!N138=Games!B138, Games!O138, 1-Games!O138)), "")</f>
        <v/>
      </c>
      <c r="G156" s="16" t="str">
        <f>IF(ISBLANK(Games!B138), "", IF('Prediction Log'!$D156&lt;0, 'Prediction Log'!$B156, 'Prediction Log'!$C156))</f>
        <v/>
      </c>
      <c r="H156" s="17" t="str">
        <f>IF(ISBLANK(Games!$B138), "",Games!K138)</f>
        <v/>
      </c>
      <c r="I156" s="17" t="str">
        <f>IF('Prediction Log'!$F156&gt;0.5, 'Prediction Log'!$B156, IF('Prediction Log'!$F156&lt;0.5, 'Prediction Log'!$C156, "PICK"))</f>
        <v/>
      </c>
      <c r="J156" s="18" t="str">
        <f>IF(ISBLANK(Games!B138), "",IF('Prediction Log'!$I156='Prediction Log'!$B156, 'Prediction Log'!$F156, 1-'Prediction Log'!$F156))</f>
        <v/>
      </c>
      <c r="K156" s="19" t="str">
        <f>IF(ISBLANK(Games!$B138), "",Games!Q138)</f>
        <v/>
      </c>
      <c r="L156" s="26" t="str">
        <f>IF(ISBLANK(Games!W138), "",Games!Y138)</f>
        <v/>
      </c>
      <c r="M156" s="9" t="str">
        <f>IF(ISBLANK(Games!W138), "",Games!X138-Games!W138)</f>
        <v/>
      </c>
      <c r="N156" s="20" t="str">
        <f>IF(ISBLANK(Games!W138), "", IF(AND(Games!Y138 = Games!B138, Games!D138&lt;0, Table3[[#This Row],[Actual Difference ]]&lt;Games!D138), "Y", IF(AND(Games!Y138=Games!C138, Games!D138&gt;0, Table3[[#This Row],[Actual Difference ]]&gt;0), "Y",IF(Games!Y138&lt;&gt;Table3[[#This Row],[Market Predicted Side]], "Y","N"))))</f>
        <v/>
      </c>
      <c r="O156" s="21" t="str">
        <f>IF(ISBLANK(Games!W138),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6" s="21" t="str">
        <f>IF(ISBLANK(Games!W138),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6" s="22" t="str">
        <f>IF(ISBLANK(Games!W138),"",IF('Prediction Log'!$L156='Prediction Log'!$G156, "Y", "N"))</f>
        <v/>
      </c>
      <c r="R156" s="22" t="str">
        <f>Table3[[#This Row],[Home Team Covered Market]]</f>
        <v/>
      </c>
      <c r="S156" s="22" t="str">
        <f>IF(ISBLANK(Games!W138), "",IF(AND('Prediction Log'!$Q156="Y", 'Prediction Log'!$R156="Y"), "Y", "N"))</f>
        <v/>
      </c>
      <c r="T156" s="23" t="str">
        <f>IF(ISBLANK(Games!W138),"",IF(Games!Y138='Prediction Log'!$H156, "Y", "N"))</f>
        <v/>
      </c>
      <c r="U156" s="23" t="str">
        <f>IF(ISBLANK(Games!W138), "", IF(Table3[[#This Row],[Home Team Covered Market]]=Games!P138, "Y", "N"))</f>
        <v/>
      </c>
      <c r="V156" s="24" t="str">
        <f>IF(ISBLANK(Games!W138), "",IF('Prediction Log'!$I156='Prediction Log'!$L156, "Y", "N"))</f>
        <v/>
      </c>
      <c r="W156" s="23" t="str">
        <f>IF(ISBLANK(Games!W138), "",IF('Prediction Log'!$H156&lt;&gt;'Prediction Log'!$L156, "N",IF(AND('Prediction Log'!$E156&gt;0, 'Prediction Log'!$M156&gt;'Prediction Log'!$E156, 'Prediction Log'!$H156='Prediction Log'!$C156), "Y", IF(AND('Prediction Log'!$E156&lt;0, 'Prediction Log'!$M156&lt;'Prediction Log'!$E156,'Prediction Log'!$H156='Prediction Log'!$B156 ), "Y", IF('Prediction Log'!$M156='Prediction Log'!$E156, "PUSH", "N")))))</f>
        <v/>
      </c>
      <c r="X156" s="23" t="str">
        <f>IF(ISBLANK(Games!W138), "",IF(AND('Prediction Log'!$T156="Y", 'Prediction Log'!$U156="Y"), "Y", "N"))</f>
        <v/>
      </c>
      <c r="Y156" s="22" t="str">
        <f>IF(ISBLANK(Games!W138), "",IF('Prediction Log'!$D156&gt;0, 'Prediction Log'!$M156-'Prediction Log'!$D156, IF('Prediction Log'!$D156&lt;0, -'Prediction Log'!$M156+'Prediction Log'!$D156, "NA")))</f>
        <v/>
      </c>
      <c r="Z156" s="22" t="str">
        <f>IF(ISBLANK(Games!W138), "",ABS('Prediction Log'!$Y156))</f>
        <v/>
      </c>
      <c r="AA156" s="23" t="str">
        <f>IF(ISBLANK(Games!W138), "",IF('Prediction Log'!$E156&gt;0, 'Prediction Log'!$M156-'Prediction Log'!$E156, IF('Prediction Log'!$E156&lt;0, -'Prediction Log'!$M156+'Prediction Log'!$E156, "NA")))</f>
        <v/>
      </c>
      <c r="AB156" s="23" t="str">
        <f>IF(ISBLANK(Games!X138), "",ABS('Prediction Log'!$AA156))</f>
        <v/>
      </c>
    </row>
    <row r="157" spans="1:28" x14ac:dyDescent="0.45">
      <c r="A157" s="13">
        <f>IF(ISBLANK(Games!$B156), "",Games!A156)</f>
        <v>0</v>
      </c>
      <c r="B157" s="13" t="str">
        <f>IF(ISBLANK(Games!$B139), "",Games!B139)</f>
        <v/>
      </c>
      <c r="C157" s="13" t="str">
        <f>IF(ISBLANK(Games!$B139), "",Games!C139)</f>
        <v/>
      </c>
      <c r="D157" s="14" t="str">
        <f>IF(ISBLANK(Games!$D139), "",Games!D139)</f>
        <v/>
      </c>
      <c r="E157" s="14" t="str">
        <f>IF(ISBLANK(Games!$B139), "",Games!J139)</f>
        <v/>
      </c>
      <c r="F157" s="15" t="str">
        <f>IFERROR(IF(ISBLANK(Games!B139), "", IF(Games!N139=Games!B139, Games!O139, 1-Games!O139)), "")</f>
        <v/>
      </c>
      <c r="G157" s="16" t="str">
        <f>IF(ISBLANK(Games!B139), "", IF('Prediction Log'!$D157&lt;0, 'Prediction Log'!$B157, 'Prediction Log'!$C157))</f>
        <v/>
      </c>
      <c r="H157" s="17" t="str">
        <f>IF(ISBLANK(Games!$B139), "",Games!K139)</f>
        <v/>
      </c>
      <c r="I157" s="17" t="str">
        <f>IF('Prediction Log'!$F157&gt;0.5, 'Prediction Log'!$B157, IF('Prediction Log'!$F157&lt;0.5, 'Prediction Log'!$C157, "PICK"))</f>
        <v/>
      </c>
      <c r="J157" s="18" t="str">
        <f>IF(ISBLANK(Games!B139), "",IF('Prediction Log'!$I157='Prediction Log'!$B157, 'Prediction Log'!$F157, 1-'Prediction Log'!$F157))</f>
        <v/>
      </c>
      <c r="K157" s="19" t="str">
        <f>IF(ISBLANK(Games!$B139), "",Games!Q139)</f>
        <v/>
      </c>
      <c r="L157" s="26" t="str">
        <f>IF(ISBLANK(Games!W139), "",Games!Y139)</f>
        <v/>
      </c>
      <c r="M157" s="9" t="str">
        <f>IF(ISBLANK(Games!W139), "",Games!X139-Games!W139)</f>
        <v/>
      </c>
      <c r="N157" s="20" t="str">
        <f>IF(ISBLANK(Games!W139), "", IF(AND(Games!Y139 = Games!B139, Games!D139&lt;0, Table3[[#This Row],[Actual Difference ]]&lt;Games!D139), "Y", IF(AND(Games!Y139=Games!C139, Games!D139&gt;0, Table3[[#This Row],[Actual Difference ]]&gt;0), "Y",IF(Games!Y139&lt;&gt;Table3[[#This Row],[Market Predicted Side]], "Y","N"))))</f>
        <v/>
      </c>
      <c r="O157" s="21" t="str">
        <f>IF(ISBLANK(Games!W139),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7" s="21" t="str">
        <f>IF(ISBLANK(Games!W139),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7" s="22" t="str">
        <f>IF(ISBLANK(Games!W139),"",IF('Prediction Log'!$L157='Prediction Log'!$G157, "Y", "N"))</f>
        <v/>
      </c>
      <c r="R157" s="22" t="str">
        <f>Table3[[#This Row],[Home Team Covered Market]]</f>
        <v/>
      </c>
      <c r="S157" s="22" t="str">
        <f>IF(ISBLANK(Games!W139), "",IF(AND('Prediction Log'!$Q157="Y", 'Prediction Log'!$R157="Y"), "Y", "N"))</f>
        <v/>
      </c>
      <c r="T157" s="23" t="str">
        <f>IF(ISBLANK(Games!W139),"",IF(Games!Y139='Prediction Log'!$H157, "Y", "N"))</f>
        <v/>
      </c>
      <c r="U157" s="23" t="str">
        <f>IF(ISBLANK(Games!W139), "", IF(Table3[[#This Row],[Home Team Covered Market]]=Games!P139, "Y", "N"))</f>
        <v/>
      </c>
      <c r="V157" s="24" t="str">
        <f>IF(ISBLANK(Games!W139), "",IF('Prediction Log'!$I157='Prediction Log'!$L157, "Y", "N"))</f>
        <v/>
      </c>
      <c r="W157" s="23" t="str">
        <f>IF(ISBLANK(Games!W139), "",IF('Prediction Log'!$H157&lt;&gt;'Prediction Log'!$L157, "N",IF(AND('Prediction Log'!$E157&gt;0, 'Prediction Log'!$M157&gt;'Prediction Log'!$E157, 'Prediction Log'!$H157='Prediction Log'!$C157), "Y", IF(AND('Prediction Log'!$E157&lt;0, 'Prediction Log'!$M157&lt;'Prediction Log'!$E157,'Prediction Log'!$H157='Prediction Log'!$B157 ), "Y", IF('Prediction Log'!$M157='Prediction Log'!$E157, "PUSH", "N")))))</f>
        <v/>
      </c>
      <c r="X157" s="23" t="str">
        <f>IF(ISBLANK(Games!W139), "",IF(AND('Prediction Log'!$T157="Y", 'Prediction Log'!$U157="Y"), "Y", "N"))</f>
        <v/>
      </c>
      <c r="Y157" s="22" t="str">
        <f>IF(ISBLANK(Games!W139), "",IF('Prediction Log'!$D157&gt;0, 'Prediction Log'!$M157-'Prediction Log'!$D157, IF('Prediction Log'!$D157&lt;0, -'Prediction Log'!$M157+'Prediction Log'!$D157, "NA")))</f>
        <v/>
      </c>
      <c r="Z157" s="22" t="str">
        <f>IF(ISBLANK(Games!W139), "",ABS('Prediction Log'!$Y157))</f>
        <v/>
      </c>
      <c r="AA157" s="23" t="str">
        <f>IF(ISBLANK(Games!W139), "",IF('Prediction Log'!$E157&gt;0, 'Prediction Log'!$M157-'Prediction Log'!$E157, IF('Prediction Log'!$E157&lt;0, -'Prediction Log'!$M157+'Prediction Log'!$E157, "NA")))</f>
        <v/>
      </c>
      <c r="AB157" s="23" t="str">
        <f>IF(ISBLANK(Games!X139), "",ABS('Prediction Log'!$AA157))</f>
        <v/>
      </c>
    </row>
    <row r="158" spans="1:28" x14ac:dyDescent="0.45">
      <c r="A158" s="13">
        <f>IF(ISBLANK(Games!$B157), "",Games!A157)</f>
        <v>0</v>
      </c>
      <c r="B158" s="13" t="str">
        <f>IF(ISBLANK(Games!$B140), "",Games!B140)</f>
        <v/>
      </c>
      <c r="C158" s="13" t="str">
        <f>IF(ISBLANK(Games!$B140), "",Games!C140)</f>
        <v/>
      </c>
      <c r="D158" s="14" t="str">
        <f>IF(ISBLANK(Games!$D140), "",Games!D140)</f>
        <v/>
      </c>
      <c r="E158" s="14" t="str">
        <f>IF(ISBLANK(Games!$B140), "",Games!J140)</f>
        <v/>
      </c>
      <c r="F158" s="15" t="str">
        <f>IFERROR(IF(ISBLANK(Games!B140), "", IF(Games!N140=Games!B140, Games!O140, 1-Games!O140)), "")</f>
        <v/>
      </c>
      <c r="G158" s="16" t="str">
        <f>IF(ISBLANK(Games!B140), "", IF('Prediction Log'!$D158&lt;0, 'Prediction Log'!$B158, 'Prediction Log'!$C158))</f>
        <v/>
      </c>
      <c r="H158" s="17" t="str">
        <f>IF(ISBLANK(Games!$B140), "",Games!K140)</f>
        <v/>
      </c>
      <c r="I158" s="17" t="str">
        <f>IF('Prediction Log'!$F158&gt;0.5, 'Prediction Log'!$B158, IF('Prediction Log'!$F158&lt;0.5, 'Prediction Log'!$C158, "PICK"))</f>
        <v/>
      </c>
      <c r="J158" s="18" t="str">
        <f>IF(ISBLANK(Games!B140), "",IF('Prediction Log'!$I158='Prediction Log'!$B158, 'Prediction Log'!$F158, 1-'Prediction Log'!$F158))</f>
        <v/>
      </c>
      <c r="K158" s="19" t="str">
        <f>IF(ISBLANK(Games!$B140), "",Games!Q140)</f>
        <v/>
      </c>
      <c r="L158" s="26" t="str">
        <f>IF(ISBLANK(Games!W140), "",Games!Y140)</f>
        <v/>
      </c>
      <c r="M158" s="9" t="str">
        <f>IF(ISBLANK(Games!W140), "",Games!X140-Games!W140)</f>
        <v/>
      </c>
      <c r="N158" s="20" t="str">
        <f>IF(ISBLANK(Games!W140), "", IF(AND(Games!Y140 = Games!B140, Games!D140&lt;0, Table3[[#This Row],[Actual Difference ]]&lt;Games!D140), "Y", IF(AND(Games!Y140=Games!C140, Games!D140&gt;0, Table3[[#This Row],[Actual Difference ]]&gt;0), "Y",IF(Games!Y140&lt;&gt;Table3[[#This Row],[Market Predicted Side]], "Y","N"))))</f>
        <v/>
      </c>
      <c r="O158" s="21" t="str">
        <f>IF(ISBLANK(Games!W140),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8" s="21" t="str">
        <f>IF(ISBLANK(Games!W140),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8" s="22" t="str">
        <f>IF(ISBLANK(Games!W140),"",IF('Prediction Log'!$L158='Prediction Log'!$G158, "Y", "N"))</f>
        <v/>
      </c>
      <c r="R158" s="22" t="str">
        <f>Table3[[#This Row],[Home Team Covered Market]]</f>
        <v/>
      </c>
      <c r="S158" s="22" t="str">
        <f>IF(ISBLANK(Games!W140), "",IF(AND('Prediction Log'!$Q158="Y", 'Prediction Log'!$R158="Y"), "Y", "N"))</f>
        <v/>
      </c>
      <c r="T158" s="23" t="str">
        <f>IF(ISBLANK(Games!W140),"",IF(Games!Y140='Prediction Log'!$H158, "Y", "N"))</f>
        <v/>
      </c>
      <c r="U158" s="23" t="str">
        <f>IF(ISBLANK(Games!W140), "", IF(Table3[[#This Row],[Home Team Covered Market]]=Games!P140, "Y", "N"))</f>
        <v/>
      </c>
      <c r="V158" s="24" t="str">
        <f>IF(ISBLANK(Games!W140), "",IF('Prediction Log'!$I158='Prediction Log'!$L158, "Y", "N"))</f>
        <v/>
      </c>
      <c r="W158" s="23" t="str">
        <f>IF(ISBLANK(Games!W140), "",IF('Prediction Log'!$H158&lt;&gt;'Prediction Log'!$L158, "N",IF(AND('Prediction Log'!$E158&gt;0, 'Prediction Log'!$M158&gt;'Prediction Log'!$E158, 'Prediction Log'!$H158='Prediction Log'!$C158), "Y", IF(AND('Prediction Log'!$E158&lt;0, 'Prediction Log'!$M158&lt;'Prediction Log'!$E158,'Prediction Log'!$H158='Prediction Log'!$B158 ), "Y", IF('Prediction Log'!$M158='Prediction Log'!$E158, "PUSH", "N")))))</f>
        <v/>
      </c>
      <c r="X158" s="23" t="str">
        <f>IF(ISBLANK(Games!W140), "",IF(AND('Prediction Log'!$T158="Y", 'Prediction Log'!$U158="Y"), "Y", "N"))</f>
        <v/>
      </c>
      <c r="Y158" s="22" t="str">
        <f>IF(ISBLANK(Games!W140), "",IF('Prediction Log'!$D158&gt;0, 'Prediction Log'!$M158-'Prediction Log'!$D158, IF('Prediction Log'!$D158&lt;0, -'Prediction Log'!$M158+'Prediction Log'!$D158, "NA")))</f>
        <v/>
      </c>
      <c r="Z158" s="22" t="str">
        <f>IF(ISBLANK(Games!W140), "",ABS('Prediction Log'!$Y158))</f>
        <v/>
      </c>
      <c r="AA158" s="23" t="str">
        <f>IF(ISBLANK(Games!W140), "",IF('Prediction Log'!$E158&gt;0, 'Prediction Log'!$M158-'Prediction Log'!$E158, IF('Prediction Log'!$E158&lt;0, -'Prediction Log'!$M158+'Prediction Log'!$E158, "NA")))</f>
        <v/>
      </c>
      <c r="AB158" s="23" t="str">
        <f>IF(ISBLANK(Games!X140), "",ABS('Prediction Log'!$AA158))</f>
        <v/>
      </c>
    </row>
    <row r="159" spans="1:28" x14ac:dyDescent="0.45">
      <c r="A159" s="13">
        <f>IF(ISBLANK(Games!$B158), "",Games!A158)</f>
        <v>0</v>
      </c>
      <c r="B159" s="13" t="str">
        <f>IF(ISBLANK(Games!$B141), "",Games!B141)</f>
        <v/>
      </c>
      <c r="C159" s="13" t="str">
        <f>IF(ISBLANK(Games!$B141), "",Games!C141)</f>
        <v/>
      </c>
      <c r="D159" s="14" t="str">
        <f>IF(ISBLANK(Games!$D141), "",Games!D141)</f>
        <v/>
      </c>
      <c r="E159" s="14" t="str">
        <f>IF(ISBLANK(Games!$B141), "",Games!J141)</f>
        <v/>
      </c>
      <c r="F159" s="15" t="str">
        <f>IFERROR(IF(ISBLANK(Games!B141), "", IF(Games!N141=Games!B141, Games!O141, 1-Games!O141)), "")</f>
        <v/>
      </c>
      <c r="G159" s="16" t="str">
        <f>IF(ISBLANK(Games!B141), "", IF('Prediction Log'!$D159&lt;0, 'Prediction Log'!$B159, 'Prediction Log'!$C159))</f>
        <v/>
      </c>
      <c r="H159" s="17" t="str">
        <f>IF(ISBLANK(Games!$B141), "",Games!K141)</f>
        <v/>
      </c>
      <c r="I159" s="17" t="str">
        <f>IF('Prediction Log'!$F159&gt;0.5, 'Prediction Log'!$B159, IF('Prediction Log'!$F159&lt;0.5, 'Prediction Log'!$C159, "PICK"))</f>
        <v/>
      </c>
      <c r="J159" s="18" t="str">
        <f>IF(ISBLANK(Games!B141), "",IF('Prediction Log'!$I159='Prediction Log'!$B159, 'Prediction Log'!$F159, 1-'Prediction Log'!$F159))</f>
        <v/>
      </c>
      <c r="K159" s="19" t="str">
        <f>IF(ISBLANK(Games!$B141), "",Games!Q141)</f>
        <v/>
      </c>
      <c r="L159" s="26" t="str">
        <f>IF(ISBLANK(Games!W141), "",Games!Y141)</f>
        <v/>
      </c>
      <c r="M159" s="9" t="str">
        <f>IF(ISBLANK(Games!W141), "",Games!X141-Games!W141)</f>
        <v/>
      </c>
      <c r="N159" s="20" t="str">
        <f>IF(ISBLANK(Games!W141), "", IF(AND(Games!Y141 = Games!B141, Games!D141&lt;0, Table3[[#This Row],[Actual Difference ]]&lt;Games!D141), "Y", IF(AND(Games!Y141=Games!C141, Games!D141&gt;0, Table3[[#This Row],[Actual Difference ]]&gt;0), "Y",IF(Games!Y141&lt;&gt;Table3[[#This Row],[Market Predicted Side]], "Y","N"))))</f>
        <v/>
      </c>
      <c r="O159" s="21" t="str">
        <f>IF(ISBLANK(Games!W141),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59" s="21" t="str">
        <f>IF(ISBLANK(Games!W141),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59" s="22" t="str">
        <f>IF(ISBLANK(Games!W141),"",IF('Prediction Log'!$L159='Prediction Log'!$G159, "Y", "N"))</f>
        <v/>
      </c>
      <c r="R159" s="22" t="str">
        <f>Table3[[#This Row],[Home Team Covered Market]]</f>
        <v/>
      </c>
      <c r="S159" s="22" t="str">
        <f>IF(ISBLANK(Games!W141), "",IF(AND('Prediction Log'!$Q159="Y", 'Prediction Log'!$R159="Y"), "Y", "N"))</f>
        <v/>
      </c>
      <c r="T159" s="23" t="str">
        <f>IF(ISBLANK(Games!W141),"",IF(Games!Y141='Prediction Log'!$H159, "Y", "N"))</f>
        <v/>
      </c>
      <c r="U159" s="23" t="str">
        <f>IF(ISBLANK(Games!W141), "", IF(Table3[[#This Row],[Home Team Covered Market]]=Games!P141, "Y", "N"))</f>
        <v/>
      </c>
      <c r="V159" s="24" t="str">
        <f>IF(ISBLANK(Games!W141), "",IF('Prediction Log'!$I159='Prediction Log'!$L159, "Y", "N"))</f>
        <v/>
      </c>
      <c r="W159" s="23" t="str">
        <f>IF(ISBLANK(Games!W141), "",IF('Prediction Log'!$H159&lt;&gt;'Prediction Log'!$L159, "N",IF(AND('Prediction Log'!$E159&gt;0, 'Prediction Log'!$M159&gt;'Prediction Log'!$E159, 'Prediction Log'!$H159='Prediction Log'!$C159), "Y", IF(AND('Prediction Log'!$E159&lt;0, 'Prediction Log'!$M159&lt;'Prediction Log'!$E159,'Prediction Log'!$H159='Prediction Log'!$B159 ), "Y", IF('Prediction Log'!$M159='Prediction Log'!$E159, "PUSH", "N")))))</f>
        <v/>
      </c>
      <c r="X159" s="23" t="str">
        <f>IF(ISBLANK(Games!W141), "",IF(AND('Prediction Log'!$T159="Y", 'Prediction Log'!$U159="Y"), "Y", "N"))</f>
        <v/>
      </c>
      <c r="Y159" s="22" t="str">
        <f>IF(ISBLANK(Games!W141), "",IF('Prediction Log'!$D159&gt;0, 'Prediction Log'!$M159-'Prediction Log'!$D159, IF('Prediction Log'!$D159&lt;0, -'Prediction Log'!$M159+'Prediction Log'!$D159, "NA")))</f>
        <v/>
      </c>
      <c r="Z159" s="22" t="str">
        <f>IF(ISBLANK(Games!W141), "",ABS('Prediction Log'!$Y159))</f>
        <v/>
      </c>
      <c r="AA159" s="23" t="str">
        <f>IF(ISBLANK(Games!W141), "",IF('Prediction Log'!$E159&gt;0, 'Prediction Log'!$M159-'Prediction Log'!$E159, IF('Prediction Log'!$E159&lt;0, -'Prediction Log'!$M159+'Prediction Log'!$E159, "NA")))</f>
        <v/>
      </c>
      <c r="AB159" s="23" t="str">
        <f>IF(ISBLANK(Games!X141), "",ABS('Prediction Log'!$AA159))</f>
        <v/>
      </c>
    </row>
    <row r="160" spans="1:28" x14ac:dyDescent="0.45">
      <c r="A160" s="13">
        <f>IF(ISBLANK(Games!$B159), "",Games!A159)</f>
        <v>0</v>
      </c>
      <c r="B160" s="13" t="str">
        <f>IF(ISBLANK(Games!$B142), "",Games!B142)</f>
        <v/>
      </c>
      <c r="C160" s="13" t="str">
        <f>IF(ISBLANK(Games!$B142), "",Games!C142)</f>
        <v/>
      </c>
      <c r="D160" s="14" t="str">
        <f>IF(ISBLANK(Games!$D142), "",Games!D142)</f>
        <v/>
      </c>
      <c r="E160" s="14" t="str">
        <f>IF(ISBLANK(Games!$B142), "",Games!J142)</f>
        <v/>
      </c>
      <c r="F160" s="15" t="str">
        <f>IFERROR(IF(ISBLANK(Games!B142), "", IF(Games!N142=Games!B142, Games!O142, 1-Games!O142)), "")</f>
        <v/>
      </c>
      <c r="G160" s="16" t="str">
        <f>IF(ISBLANK(Games!B142), "", IF('Prediction Log'!$D160&lt;0, 'Prediction Log'!$B160, 'Prediction Log'!$C160))</f>
        <v/>
      </c>
      <c r="H160" s="17" t="str">
        <f>IF(ISBLANK(Games!$B142), "",Games!K142)</f>
        <v/>
      </c>
      <c r="I160" s="17" t="str">
        <f>IF('Prediction Log'!$F160&gt;0.5, 'Prediction Log'!$B160, IF('Prediction Log'!$F160&lt;0.5, 'Prediction Log'!$C160, "PICK"))</f>
        <v/>
      </c>
      <c r="J160" s="18" t="str">
        <f>IF(ISBLANK(Games!B142), "",IF('Prediction Log'!$I160='Prediction Log'!$B160, 'Prediction Log'!$F160, 1-'Prediction Log'!$F160))</f>
        <v/>
      </c>
      <c r="K160" s="19" t="str">
        <f>IF(ISBLANK(Games!$B142), "",Games!Q142)</f>
        <v/>
      </c>
      <c r="L160" s="26" t="str">
        <f>IF(ISBLANK(Games!W142), "",Games!Y142)</f>
        <v/>
      </c>
      <c r="M160" s="9" t="str">
        <f>IF(ISBLANK(Games!W142), "",Games!X142-Games!W142)</f>
        <v/>
      </c>
      <c r="N160" s="20" t="str">
        <f>IF(ISBLANK(Games!W142), "", IF(AND(Games!Y142 = Games!B142, Games!D142&lt;0, Table3[[#This Row],[Actual Difference ]]&lt;Games!D142), "Y", IF(AND(Games!Y142=Games!C142, Games!D142&gt;0, Table3[[#This Row],[Actual Difference ]]&gt;0), "Y",IF(Games!Y142&lt;&gt;Table3[[#This Row],[Market Predicted Side]], "Y","N"))))</f>
        <v/>
      </c>
      <c r="O160" s="21" t="str">
        <f>IF(ISBLANK(Games!W142),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0" s="21" t="str">
        <f>IF(ISBLANK(Games!W142),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0" s="22" t="str">
        <f>IF(ISBLANK(Games!W142),"",IF('Prediction Log'!$L160='Prediction Log'!$G160, "Y", "N"))</f>
        <v/>
      </c>
      <c r="R160" s="22" t="str">
        <f>Table3[[#This Row],[Home Team Covered Market]]</f>
        <v/>
      </c>
      <c r="S160" s="22" t="str">
        <f>IF(ISBLANK(Games!W142), "",IF(AND('Prediction Log'!$Q160="Y", 'Prediction Log'!$R160="Y"), "Y", "N"))</f>
        <v/>
      </c>
      <c r="T160" s="23" t="str">
        <f>IF(ISBLANK(Games!W142),"",IF(Games!Y142='Prediction Log'!$H160, "Y", "N"))</f>
        <v/>
      </c>
      <c r="U160" s="23" t="str">
        <f>IF(ISBLANK(Games!W142), "", IF(Table3[[#This Row],[Home Team Covered Market]]=Games!P142, "Y", "N"))</f>
        <v/>
      </c>
      <c r="V160" s="24" t="str">
        <f>IF(ISBLANK(Games!W142), "",IF('Prediction Log'!$I160='Prediction Log'!$L160, "Y", "N"))</f>
        <v/>
      </c>
      <c r="W160" s="23" t="str">
        <f>IF(ISBLANK(Games!W142), "",IF('Prediction Log'!$H160&lt;&gt;'Prediction Log'!$L160, "N",IF(AND('Prediction Log'!$E160&gt;0, 'Prediction Log'!$M160&gt;'Prediction Log'!$E160, 'Prediction Log'!$H160='Prediction Log'!$C160), "Y", IF(AND('Prediction Log'!$E160&lt;0, 'Prediction Log'!$M160&lt;'Prediction Log'!$E160,'Prediction Log'!$H160='Prediction Log'!$B160 ), "Y", IF('Prediction Log'!$M160='Prediction Log'!$E160, "PUSH", "N")))))</f>
        <v/>
      </c>
      <c r="X160" s="23" t="str">
        <f>IF(ISBLANK(Games!W142), "",IF(AND('Prediction Log'!$T160="Y", 'Prediction Log'!$U160="Y"), "Y", "N"))</f>
        <v/>
      </c>
      <c r="Y160" s="22" t="str">
        <f>IF(ISBLANK(Games!W142), "",IF('Prediction Log'!$D160&gt;0, 'Prediction Log'!$M160-'Prediction Log'!$D160, IF('Prediction Log'!$D160&lt;0, -'Prediction Log'!$M160+'Prediction Log'!$D160, "NA")))</f>
        <v/>
      </c>
      <c r="Z160" s="22" t="str">
        <f>IF(ISBLANK(Games!W142), "",ABS('Prediction Log'!$Y160))</f>
        <v/>
      </c>
      <c r="AA160" s="23" t="str">
        <f>IF(ISBLANK(Games!W142), "",IF('Prediction Log'!$E160&gt;0, 'Prediction Log'!$M160-'Prediction Log'!$E160, IF('Prediction Log'!$E160&lt;0, -'Prediction Log'!$M160+'Prediction Log'!$E160, "NA")))</f>
        <v/>
      </c>
      <c r="AB160" s="23" t="str">
        <f>IF(ISBLANK(Games!X142), "",ABS('Prediction Log'!$AA160))</f>
        <v/>
      </c>
    </row>
    <row r="161" spans="1:28" x14ac:dyDescent="0.45">
      <c r="A161" s="13">
        <f>IF(ISBLANK(Games!$B160), "",Games!A160)</f>
        <v>0</v>
      </c>
      <c r="B161" s="13" t="str">
        <f>IF(ISBLANK(Games!$B143), "",Games!B143)</f>
        <v/>
      </c>
      <c r="C161" s="13" t="str">
        <f>IF(ISBLANK(Games!$B143), "",Games!C143)</f>
        <v/>
      </c>
      <c r="D161" s="14" t="str">
        <f>IF(ISBLANK(Games!$D143), "",Games!D143)</f>
        <v/>
      </c>
      <c r="E161" s="14" t="str">
        <f>IF(ISBLANK(Games!$B143), "",Games!J143)</f>
        <v/>
      </c>
      <c r="F161" s="15" t="str">
        <f>IFERROR(IF(ISBLANK(Games!B143), "", IF(Games!N143=Games!B143, Games!O143, 1-Games!O143)), "")</f>
        <v/>
      </c>
      <c r="G161" s="16" t="str">
        <f>IF(ISBLANK(Games!B143), "", IF('Prediction Log'!$D161&lt;0, 'Prediction Log'!$B161, 'Prediction Log'!$C161))</f>
        <v/>
      </c>
      <c r="H161" s="17" t="str">
        <f>IF(ISBLANK(Games!$B143), "",Games!K143)</f>
        <v/>
      </c>
      <c r="I161" s="17" t="str">
        <f>IF('Prediction Log'!$F161&gt;0.5, 'Prediction Log'!$B161, IF('Prediction Log'!$F161&lt;0.5, 'Prediction Log'!$C161, "PICK"))</f>
        <v/>
      </c>
      <c r="J161" s="18" t="str">
        <f>IF(ISBLANK(Games!B143), "",IF('Prediction Log'!$I161='Prediction Log'!$B161, 'Prediction Log'!$F161, 1-'Prediction Log'!$F161))</f>
        <v/>
      </c>
      <c r="K161" s="19" t="str">
        <f>IF(ISBLANK(Games!$B143), "",Games!Q143)</f>
        <v/>
      </c>
      <c r="L161" s="26" t="str">
        <f>IF(ISBLANK(Games!W143), "",Games!Y143)</f>
        <v/>
      </c>
      <c r="M161" s="9" t="str">
        <f>IF(ISBLANK(Games!W143), "",Games!X143-Games!W143)</f>
        <v/>
      </c>
      <c r="N161" s="20" t="str">
        <f>IF(ISBLANK(Games!W143), "", IF(AND(Games!Y143 = Games!B143, Games!D143&lt;0, Table3[[#This Row],[Actual Difference ]]&lt;Games!D143), "Y", IF(AND(Games!Y143=Games!C143, Games!D143&gt;0, Table3[[#This Row],[Actual Difference ]]&gt;0), "Y",IF(Games!Y143&lt;&gt;Table3[[#This Row],[Market Predicted Side]], "Y","N"))))</f>
        <v/>
      </c>
      <c r="O161" s="21" t="str">
        <f>IF(ISBLANK(Games!W143),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1" s="21" t="str">
        <f>IF(ISBLANK(Games!W143),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1" s="22" t="str">
        <f>IF(ISBLANK(Games!W143),"",IF('Prediction Log'!$L161='Prediction Log'!$G161, "Y", "N"))</f>
        <v/>
      </c>
      <c r="R161" s="22" t="str">
        <f>Table3[[#This Row],[Home Team Covered Market]]</f>
        <v/>
      </c>
      <c r="S161" s="22" t="str">
        <f>IF(ISBLANK(Games!W143), "",IF(AND('Prediction Log'!$Q161="Y", 'Prediction Log'!$R161="Y"), "Y", "N"))</f>
        <v/>
      </c>
      <c r="T161" s="23" t="str">
        <f>IF(ISBLANK(Games!W143),"",IF(Games!Y143='Prediction Log'!$H161, "Y", "N"))</f>
        <v/>
      </c>
      <c r="U161" s="23" t="str">
        <f>IF(ISBLANK(Games!W143), "", IF(Table3[[#This Row],[Home Team Covered Market]]=Games!P143, "Y", "N"))</f>
        <v/>
      </c>
      <c r="V161" s="24" t="str">
        <f>IF(ISBLANK(Games!W143), "",IF('Prediction Log'!$I161='Prediction Log'!$L161, "Y", "N"))</f>
        <v/>
      </c>
      <c r="W161" s="23" t="str">
        <f>IF(ISBLANK(Games!W143), "",IF('Prediction Log'!$H161&lt;&gt;'Prediction Log'!$L161, "N",IF(AND('Prediction Log'!$E161&gt;0, 'Prediction Log'!$M161&gt;'Prediction Log'!$E161, 'Prediction Log'!$H161='Prediction Log'!$C161), "Y", IF(AND('Prediction Log'!$E161&lt;0, 'Prediction Log'!$M161&lt;'Prediction Log'!$E161,'Prediction Log'!$H161='Prediction Log'!$B161 ), "Y", IF('Prediction Log'!$M161='Prediction Log'!$E161, "PUSH", "N")))))</f>
        <v/>
      </c>
      <c r="X161" s="23" t="str">
        <f>IF(ISBLANK(Games!W143), "",IF(AND('Prediction Log'!$T161="Y", 'Prediction Log'!$U161="Y"), "Y", "N"))</f>
        <v/>
      </c>
      <c r="Y161" s="22" t="str">
        <f>IF(ISBLANK(Games!W143), "",IF('Prediction Log'!$D161&gt;0, 'Prediction Log'!$M161-'Prediction Log'!$D161, IF('Prediction Log'!$D161&lt;0, -'Prediction Log'!$M161+'Prediction Log'!$D161, "NA")))</f>
        <v/>
      </c>
      <c r="Z161" s="22" t="str">
        <f>IF(ISBLANK(Games!W143), "",ABS('Prediction Log'!$Y161))</f>
        <v/>
      </c>
      <c r="AA161" s="23" t="str">
        <f>IF(ISBLANK(Games!W143), "",IF('Prediction Log'!$E161&gt;0, 'Prediction Log'!$M161-'Prediction Log'!$E161, IF('Prediction Log'!$E161&lt;0, -'Prediction Log'!$M161+'Prediction Log'!$E161, "NA")))</f>
        <v/>
      </c>
      <c r="AB161" s="23" t="str">
        <f>IF(ISBLANK(Games!X143), "",ABS('Prediction Log'!$AA161))</f>
        <v/>
      </c>
    </row>
    <row r="162" spans="1:28" x14ac:dyDescent="0.45">
      <c r="A162" s="13">
        <f>IF(ISBLANK(Games!$B161), "",Games!A161)</f>
        <v>0</v>
      </c>
      <c r="B162" s="13" t="str">
        <f>IF(ISBLANK(Games!$B144), "",Games!B144)</f>
        <v/>
      </c>
      <c r="C162" s="13" t="str">
        <f>IF(ISBLANK(Games!$B144), "",Games!C144)</f>
        <v/>
      </c>
      <c r="D162" s="14" t="str">
        <f>IF(ISBLANK(Games!$D144), "",Games!D144)</f>
        <v/>
      </c>
      <c r="E162" s="14" t="str">
        <f>IF(ISBLANK(Games!$B144), "",Games!J144)</f>
        <v/>
      </c>
      <c r="F162" s="15" t="str">
        <f>IFERROR(IF(ISBLANK(Games!B144), "", IF(Games!N144=Games!B144, Games!O144, 1-Games!O144)), "")</f>
        <v/>
      </c>
      <c r="G162" s="16" t="str">
        <f>IF(ISBLANK(Games!B144), "", IF('Prediction Log'!$D162&lt;0, 'Prediction Log'!$B162, 'Prediction Log'!$C162))</f>
        <v/>
      </c>
      <c r="H162" s="17" t="str">
        <f>IF(ISBLANK(Games!$B144), "",Games!K144)</f>
        <v/>
      </c>
      <c r="I162" s="17" t="str">
        <f>IF('Prediction Log'!$F162&gt;0.5, 'Prediction Log'!$B162, IF('Prediction Log'!$F162&lt;0.5, 'Prediction Log'!$C162, "PICK"))</f>
        <v/>
      </c>
      <c r="J162" s="18" t="str">
        <f>IF(ISBLANK(Games!B144), "",IF('Prediction Log'!$I162='Prediction Log'!$B162, 'Prediction Log'!$F162, 1-'Prediction Log'!$F162))</f>
        <v/>
      </c>
      <c r="K162" s="19" t="str">
        <f>IF(ISBLANK(Games!$B144), "",Games!Q144)</f>
        <v/>
      </c>
      <c r="L162" s="26" t="str">
        <f>IF(ISBLANK(Games!W144), "",Games!Y144)</f>
        <v/>
      </c>
      <c r="M162" s="9" t="str">
        <f>IF(ISBLANK(Games!W144), "",Games!X144-Games!W144)</f>
        <v/>
      </c>
      <c r="N162" s="20" t="str">
        <f>IF(ISBLANK(Games!W144), "", IF(AND(Games!Y144 = Games!B144, Games!D144&lt;0, Table3[[#This Row],[Actual Difference ]]&lt;Games!D144), "Y", IF(AND(Games!Y144=Games!C144, Games!D144&gt;0, Table3[[#This Row],[Actual Difference ]]&gt;0), "Y",IF(Games!Y144&lt;&gt;Table3[[#This Row],[Market Predicted Side]], "Y","N"))))</f>
        <v/>
      </c>
      <c r="O162" s="21" t="str">
        <f>IF(ISBLANK(Games!W144),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2" s="21" t="str">
        <f>IF(ISBLANK(Games!W144),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2" s="22" t="str">
        <f>IF(ISBLANK(Games!W144),"",IF('Prediction Log'!$L162='Prediction Log'!$G162, "Y", "N"))</f>
        <v/>
      </c>
      <c r="R162" s="22" t="str">
        <f>Table3[[#This Row],[Home Team Covered Market]]</f>
        <v/>
      </c>
      <c r="S162" s="22" t="str">
        <f>IF(ISBLANK(Games!W144), "",IF(AND('Prediction Log'!$Q162="Y", 'Prediction Log'!$R162="Y"), "Y", "N"))</f>
        <v/>
      </c>
      <c r="T162" s="23" t="str">
        <f>IF(ISBLANK(Games!W144),"",IF(Games!Y144='Prediction Log'!$H162, "Y", "N"))</f>
        <v/>
      </c>
      <c r="U162" s="23" t="str">
        <f>IF(ISBLANK(Games!W144), "", IF(Table3[[#This Row],[Home Team Covered Market]]=Games!P144, "Y", "N"))</f>
        <v/>
      </c>
      <c r="V162" s="24" t="str">
        <f>IF(ISBLANK(Games!W144), "",IF('Prediction Log'!$I162='Prediction Log'!$L162, "Y", "N"))</f>
        <v/>
      </c>
      <c r="W162" s="23" t="str">
        <f>IF(ISBLANK(Games!W144), "",IF('Prediction Log'!$H162&lt;&gt;'Prediction Log'!$L162, "N",IF(AND('Prediction Log'!$E162&gt;0, 'Prediction Log'!$M162&gt;'Prediction Log'!$E162, 'Prediction Log'!$H162='Prediction Log'!$C162), "Y", IF(AND('Prediction Log'!$E162&lt;0, 'Prediction Log'!$M162&lt;'Prediction Log'!$E162,'Prediction Log'!$H162='Prediction Log'!$B162 ), "Y", IF('Prediction Log'!$M162='Prediction Log'!$E162, "PUSH", "N")))))</f>
        <v/>
      </c>
      <c r="X162" s="23" t="str">
        <f>IF(ISBLANK(Games!W144), "",IF(AND('Prediction Log'!$T162="Y", 'Prediction Log'!$U162="Y"), "Y", "N"))</f>
        <v/>
      </c>
      <c r="Y162" s="22" t="str">
        <f>IF(ISBLANK(Games!W144), "",IF('Prediction Log'!$D162&gt;0, 'Prediction Log'!$M162-'Prediction Log'!$D162, IF('Prediction Log'!$D162&lt;0, -'Prediction Log'!$M162+'Prediction Log'!$D162, "NA")))</f>
        <v/>
      </c>
      <c r="Z162" s="22" t="str">
        <f>IF(ISBLANK(Games!W144), "",ABS('Prediction Log'!$Y162))</f>
        <v/>
      </c>
      <c r="AA162" s="23" t="str">
        <f>IF(ISBLANK(Games!W144), "",IF('Prediction Log'!$E162&gt;0, 'Prediction Log'!$M162-'Prediction Log'!$E162, IF('Prediction Log'!$E162&lt;0, -'Prediction Log'!$M162+'Prediction Log'!$E162, "NA")))</f>
        <v/>
      </c>
      <c r="AB162" s="23" t="str">
        <f>IF(ISBLANK(Games!X144), "",ABS('Prediction Log'!$AA162))</f>
        <v/>
      </c>
    </row>
    <row r="163" spans="1:28" x14ac:dyDescent="0.45">
      <c r="A163" s="13">
        <f>IF(ISBLANK(Games!$B162), "",Games!A162)</f>
        <v>0</v>
      </c>
      <c r="B163" s="13" t="str">
        <f>IF(ISBLANK(Games!$B145), "",Games!B145)</f>
        <v/>
      </c>
      <c r="C163" s="13" t="str">
        <f>IF(ISBLANK(Games!$B145), "",Games!C145)</f>
        <v/>
      </c>
      <c r="D163" s="14" t="str">
        <f>IF(ISBLANK(Games!$D145), "",Games!D145)</f>
        <v/>
      </c>
      <c r="E163" s="14" t="str">
        <f>IF(ISBLANK(Games!$B145), "",Games!J145)</f>
        <v/>
      </c>
      <c r="F163" s="15" t="str">
        <f>IFERROR(IF(ISBLANK(Games!B145), "", IF(Games!N145=Games!B145, Games!O145, 1-Games!O145)), "")</f>
        <v/>
      </c>
      <c r="G163" s="16" t="str">
        <f>IF(ISBLANK(Games!B145), "", IF('Prediction Log'!$D163&lt;0, 'Prediction Log'!$B163, 'Prediction Log'!$C163))</f>
        <v/>
      </c>
      <c r="H163" s="17" t="str">
        <f>IF(ISBLANK(Games!$B145), "",Games!K145)</f>
        <v/>
      </c>
      <c r="I163" s="17" t="str">
        <f>IF('Prediction Log'!$F163&gt;0.5, 'Prediction Log'!$B163, IF('Prediction Log'!$F163&lt;0.5, 'Prediction Log'!$C163, "PICK"))</f>
        <v/>
      </c>
      <c r="J163" s="18" t="str">
        <f>IF(ISBLANK(Games!B145), "",IF('Prediction Log'!$I163='Prediction Log'!$B163, 'Prediction Log'!$F163, 1-'Prediction Log'!$F163))</f>
        <v/>
      </c>
      <c r="K163" s="19" t="str">
        <f>IF(ISBLANK(Games!$B145), "",Games!Q145)</f>
        <v/>
      </c>
      <c r="L163" s="26" t="str">
        <f>IF(ISBLANK(Games!W145), "",Games!Y145)</f>
        <v/>
      </c>
      <c r="M163" s="9" t="str">
        <f>IF(ISBLANK(Games!W145), "",Games!X145-Games!W145)</f>
        <v/>
      </c>
      <c r="N163" s="20" t="str">
        <f>IF(ISBLANK(Games!W145), "", IF(AND(Games!Y145 = Games!B145, Games!D145&lt;0, Table3[[#This Row],[Actual Difference ]]&lt;Games!D145), "Y", IF(AND(Games!Y145=Games!C145, Games!D145&gt;0, Table3[[#This Row],[Actual Difference ]]&gt;0), "Y",IF(Games!Y145&lt;&gt;Table3[[#This Row],[Market Predicted Side]], "Y","N"))))</f>
        <v/>
      </c>
      <c r="O163" s="21" t="str">
        <f>IF(ISBLANK(Games!W145),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3" s="21" t="str">
        <f>IF(ISBLANK(Games!W145),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3" s="22" t="str">
        <f>IF(ISBLANK(Games!W145),"",IF('Prediction Log'!$L163='Prediction Log'!$G163, "Y", "N"))</f>
        <v/>
      </c>
      <c r="R163" s="22" t="str">
        <f>Table3[[#This Row],[Home Team Covered Market]]</f>
        <v/>
      </c>
      <c r="S163" s="22" t="str">
        <f>IF(ISBLANK(Games!W145), "",IF(AND('Prediction Log'!$Q163="Y", 'Prediction Log'!$R163="Y"), "Y", "N"))</f>
        <v/>
      </c>
      <c r="T163" s="23" t="str">
        <f>IF(ISBLANK(Games!W145),"",IF(Games!Y145='Prediction Log'!$H163, "Y", "N"))</f>
        <v/>
      </c>
      <c r="U163" s="23" t="str">
        <f>IF(ISBLANK(Games!W145), "", IF(Table3[[#This Row],[Home Team Covered Market]]=Games!P145, "Y", "N"))</f>
        <v/>
      </c>
      <c r="V163" s="24" t="str">
        <f>IF(ISBLANK(Games!W145), "",IF('Prediction Log'!$I163='Prediction Log'!$L163, "Y", "N"))</f>
        <v/>
      </c>
      <c r="W163" s="23" t="str">
        <f>IF(ISBLANK(Games!W145), "",IF('Prediction Log'!$H163&lt;&gt;'Prediction Log'!$L163, "N",IF(AND('Prediction Log'!$E163&gt;0, 'Prediction Log'!$M163&gt;'Prediction Log'!$E163, 'Prediction Log'!$H163='Prediction Log'!$C163), "Y", IF(AND('Prediction Log'!$E163&lt;0, 'Prediction Log'!$M163&lt;'Prediction Log'!$E163,'Prediction Log'!$H163='Prediction Log'!$B163 ), "Y", IF('Prediction Log'!$M163='Prediction Log'!$E163, "PUSH", "N")))))</f>
        <v/>
      </c>
      <c r="X163" s="23" t="str">
        <f>IF(ISBLANK(Games!W145), "",IF(AND('Prediction Log'!$T163="Y", 'Prediction Log'!$U163="Y"), "Y", "N"))</f>
        <v/>
      </c>
      <c r="Y163" s="22" t="str">
        <f>IF(ISBLANK(Games!W145), "",IF('Prediction Log'!$D163&gt;0, 'Prediction Log'!$M163-'Prediction Log'!$D163, IF('Prediction Log'!$D163&lt;0, -'Prediction Log'!$M163+'Prediction Log'!$D163, "NA")))</f>
        <v/>
      </c>
      <c r="Z163" s="22" t="str">
        <f>IF(ISBLANK(Games!W145), "",ABS('Prediction Log'!$Y163))</f>
        <v/>
      </c>
      <c r="AA163" s="23" t="str">
        <f>IF(ISBLANK(Games!W145), "",IF('Prediction Log'!$E163&gt;0, 'Prediction Log'!$M163-'Prediction Log'!$E163, IF('Prediction Log'!$E163&lt;0, -'Prediction Log'!$M163+'Prediction Log'!$E163, "NA")))</f>
        <v/>
      </c>
      <c r="AB163" s="23" t="str">
        <f>IF(ISBLANK(Games!X145), "",ABS('Prediction Log'!$AA163))</f>
        <v/>
      </c>
    </row>
    <row r="164" spans="1:28" x14ac:dyDescent="0.45">
      <c r="A164" s="13">
        <f>IF(ISBLANK(Games!$B163), "",Games!A163)</f>
        <v>0</v>
      </c>
      <c r="B164" s="13" t="str">
        <f>IF(ISBLANK(Games!$B146), "",Games!B146)</f>
        <v/>
      </c>
      <c r="C164" s="13" t="str">
        <f>IF(ISBLANK(Games!$B146), "",Games!C146)</f>
        <v/>
      </c>
      <c r="D164" s="14" t="str">
        <f>IF(ISBLANK(Games!$D146), "",Games!D146)</f>
        <v/>
      </c>
      <c r="E164" s="14" t="str">
        <f>IF(ISBLANK(Games!$B146), "",Games!J146)</f>
        <v/>
      </c>
      <c r="F164" s="15" t="str">
        <f>IFERROR(IF(ISBLANK(Games!B146), "", IF(Games!N146=Games!B146, Games!O146, 1-Games!O146)), "")</f>
        <v/>
      </c>
      <c r="G164" s="16" t="str">
        <f>IF(ISBLANK(Games!B146), "", IF('Prediction Log'!$D164&lt;0, 'Prediction Log'!$B164, 'Prediction Log'!$C164))</f>
        <v/>
      </c>
      <c r="H164" s="17" t="str">
        <f>IF(ISBLANK(Games!$B146), "",Games!K146)</f>
        <v/>
      </c>
      <c r="I164" s="17" t="str">
        <f>IF('Prediction Log'!$F164&gt;0.5, 'Prediction Log'!$B164, IF('Prediction Log'!$F164&lt;0.5, 'Prediction Log'!$C164, "PICK"))</f>
        <v/>
      </c>
      <c r="J164" s="18" t="str">
        <f>IF(ISBLANK(Games!B146), "",IF('Prediction Log'!$I164='Prediction Log'!$B164, 'Prediction Log'!$F164, 1-'Prediction Log'!$F164))</f>
        <v/>
      </c>
      <c r="K164" s="19" t="str">
        <f>IF(ISBLANK(Games!$B146), "",Games!Q146)</f>
        <v/>
      </c>
      <c r="L164" s="26" t="str">
        <f>IF(ISBLANK(Games!W146), "",Games!Y146)</f>
        <v/>
      </c>
      <c r="M164" s="9" t="str">
        <f>IF(ISBLANK(Games!W146), "",Games!X146-Games!W146)</f>
        <v/>
      </c>
      <c r="N164" s="20" t="str">
        <f>IF(ISBLANK(Games!W146), "", IF(AND(Games!Y146 = Games!B146, Games!D146&lt;0, Table3[[#This Row],[Actual Difference ]]&lt;Games!D146), "Y", IF(AND(Games!Y146=Games!C146, Games!D146&gt;0, Table3[[#This Row],[Actual Difference ]]&gt;0), "Y",IF(Games!Y146&lt;&gt;Table3[[#This Row],[Market Predicted Side]], "Y","N"))))</f>
        <v/>
      </c>
      <c r="O164" s="21" t="str">
        <f>IF(ISBLANK(Games!W146),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4" s="21" t="str">
        <f>IF(ISBLANK(Games!W146),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4" s="22" t="str">
        <f>IF(ISBLANK(Games!W146),"",IF('Prediction Log'!$L164='Prediction Log'!$G164, "Y", "N"))</f>
        <v/>
      </c>
      <c r="R164" s="22" t="str">
        <f>Table3[[#This Row],[Home Team Covered Market]]</f>
        <v/>
      </c>
      <c r="S164" s="22" t="str">
        <f>IF(ISBLANK(Games!W146), "",IF(AND('Prediction Log'!$Q164="Y", 'Prediction Log'!$R164="Y"), "Y", "N"))</f>
        <v/>
      </c>
      <c r="T164" s="23" t="str">
        <f>IF(ISBLANK(Games!W146),"",IF(Games!Y146='Prediction Log'!$H164, "Y", "N"))</f>
        <v/>
      </c>
      <c r="U164" s="23" t="str">
        <f>IF(ISBLANK(Games!W146), "", IF(Table3[[#This Row],[Home Team Covered Market]]=Games!P146, "Y", "N"))</f>
        <v/>
      </c>
      <c r="V164" s="24" t="str">
        <f>IF(ISBLANK(Games!W146), "",IF('Prediction Log'!$I164='Prediction Log'!$L164, "Y", "N"))</f>
        <v/>
      </c>
      <c r="W164" s="23" t="str">
        <f>IF(ISBLANK(Games!W146), "",IF('Prediction Log'!$H164&lt;&gt;'Prediction Log'!$L164, "N",IF(AND('Prediction Log'!$E164&gt;0, 'Prediction Log'!$M164&gt;'Prediction Log'!$E164, 'Prediction Log'!$H164='Prediction Log'!$C164), "Y", IF(AND('Prediction Log'!$E164&lt;0, 'Prediction Log'!$M164&lt;'Prediction Log'!$E164,'Prediction Log'!$H164='Prediction Log'!$B164 ), "Y", IF('Prediction Log'!$M164='Prediction Log'!$E164, "PUSH", "N")))))</f>
        <v/>
      </c>
      <c r="X164" s="23" t="str">
        <f>IF(ISBLANK(Games!W146), "",IF(AND('Prediction Log'!$T164="Y", 'Prediction Log'!$U164="Y"), "Y", "N"))</f>
        <v/>
      </c>
      <c r="Y164" s="22" t="str">
        <f>IF(ISBLANK(Games!W146), "",IF('Prediction Log'!$D164&gt;0, 'Prediction Log'!$M164-'Prediction Log'!$D164, IF('Prediction Log'!$D164&lt;0, -'Prediction Log'!$M164+'Prediction Log'!$D164, "NA")))</f>
        <v/>
      </c>
      <c r="Z164" s="22" t="str">
        <f>IF(ISBLANK(Games!W146), "",ABS('Prediction Log'!$Y164))</f>
        <v/>
      </c>
      <c r="AA164" s="23" t="str">
        <f>IF(ISBLANK(Games!W146), "",IF('Prediction Log'!$E164&gt;0, 'Prediction Log'!$M164-'Prediction Log'!$E164, IF('Prediction Log'!$E164&lt;0, -'Prediction Log'!$M164+'Prediction Log'!$E164, "NA")))</f>
        <v/>
      </c>
      <c r="AB164" s="23" t="str">
        <f>IF(ISBLANK(Games!X146), "",ABS('Prediction Log'!$AA164))</f>
        <v/>
      </c>
    </row>
    <row r="165" spans="1:28" x14ac:dyDescent="0.45">
      <c r="A165" s="13">
        <f>IF(ISBLANK(Games!$B164), "",Games!A164)</f>
        <v>0</v>
      </c>
      <c r="B165" s="13" t="str">
        <f>IF(ISBLANK(Games!$B147), "",Games!B147)</f>
        <v/>
      </c>
      <c r="C165" s="13" t="str">
        <f>IF(ISBLANK(Games!$B147), "",Games!C147)</f>
        <v/>
      </c>
      <c r="D165" s="14" t="str">
        <f>IF(ISBLANK(Games!$D147), "",Games!D147)</f>
        <v/>
      </c>
      <c r="E165" s="14" t="str">
        <f>IF(ISBLANK(Games!$B147), "",Games!J147)</f>
        <v/>
      </c>
      <c r="F165" s="15" t="str">
        <f>IFERROR(IF(ISBLANK(Games!B147), "", IF(Games!N147=Games!B147, Games!O147, 1-Games!O147)), "")</f>
        <v/>
      </c>
      <c r="G165" s="16" t="str">
        <f>IF(ISBLANK(Games!B147), "", IF('Prediction Log'!$D165&lt;0, 'Prediction Log'!$B165, 'Prediction Log'!$C165))</f>
        <v/>
      </c>
      <c r="H165" s="17" t="str">
        <f>IF(ISBLANK(Games!$B147), "",Games!K147)</f>
        <v/>
      </c>
      <c r="I165" s="17" t="str">
        <f>IF('Prediction Log'!$F165&gt;0.5, 'Prediction Log'!$B165, IF('Prediction Log'!$F165&lt;0.5, 'Prediction Log'!$C165, "PICK"))</f>
        <v/>
      </c>
      <c r="J165" s="18" t="str">
        <f>IF(ISBLANK(Games!B147), "",IF('Prediction Log'!$I165='Prediction Log'!$B165, 'Prediction Log'!$F165, 1-'Prediction Log'!$F165))</f>
        <v/>
      </c>
      <c r="K165" s="19" t="str">
        <f>IF(ISBLANK(Games!$B147), "",Games!Q147)</f>
        <v/>
      </c>
      <c r="L165" s="26" t="str">
        <f>IF(ISBLANK(Games!W147), "",Games!Y147)</f>
        <v/>
      </c>
      <c r="M165" s="9" t="str">
        <f>IF(ISBLANK(Games!W147), "",Games!X147-Games!W147)</f>
        <v/>
      </c>
      <c r="N165" s="20" t="str">
        <f>IF(ISBLANK(Games!W147), "", IF(AND(Games!Y147 = Games!B147, Games!D147&lt;0, Table3[[#This Row],[Actual Difference ]]&lt;Games!D147), "Y", IF(AND(Games!Y147=Games!C147, Games!D147&gt;0, Table3[[#This Row],[Actual Difference ]]&gt;0), "Y",IF(Games!Y147&lt;&gt;Table3[[#This Row],[Market Predicted Side]], "Y","N"))))</f>
        <v/>
      </c>
      <c r="O165" s="21" t="str">
        <f>IF(ISBLANK(Games!W147),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5" s="21" t="str">
        <f>IF(ISBLANK(Games!W147),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5" s="22" t="str">
        <f>IF(ISBLANK(Games!W147),"",IF('Prediction Log'!$L165='Prediction Log'!$G165, "Y", "N"))</f>
        <v/>
      </c>
      <c r="R165" s="22" t="str">
        <f>Table3[[#This Row],[Home Team Covered Market]]</f>
        <v/>
      </c>
      <c r="S165" s="22" t="str">
        <f>IF(ISBLANK(Games!W147), "",IF(AND('Prediction Log'!$Q165="Y", 'Prediction Log'!$R165="Y"), "Y", "N"))</f>
        <v/>
      </c>
      <c r="T165" s="23" t="str">
        <f>IF(ISBLANK(Games!W147),"",IF(Games!Y147='Prediction Log'!$H165, "Y", "N"))</f>
        <v/>
      </c>
      <c r="U165" s="23" t="str">
        <f>IF(ISBLANK(Games!W147), "", IF(Table3[[#This Row],[Home Team Covered Market]]=Games!P147, "Y", "N"))</f>
        <v/>
      </c>
      <c r="V165" s="24" t="str">
        <f>IF(ISBLANK(Games!W147), "",IF('Prediction Log'!$I165='Prediction Log'!$L165, "Y", "N"))</f>
        <v/>
      </c>
      <c r="W165" s="23" t="str">
        <f>IF(ISBLANK(Games!W147), "",IF('Prediction Log'!$H165&lt;&gt;'Prediction Log'!$L165, "N",IF(AND('Prediction Log'!$E165&gt;0, 'Prediction Log'!$M165&gt;'Prediction Log'!$E165, 'Prediction Log'!$H165='Prediction Log'!$C165), "Y", IF(AND('Prediction Log'!$E165&lt;0, 'Prediction Log'!$M165&lt;'Prediction Log'!$E165,'Prediction Log'!$H165='Prediction Log'!$B165 ), "Y", IF('Prediction Log'!$M165='Prediction Log'!$E165, "PUSH", "N")))))</f>
        <v/>
      </c>
      <c r="X165" s="23" t="str">
        <f>IF(ISBLANK(Games!W147), "",IF(AND('Prediction Log'!$T165="Y", 'Prediction Log'!$U165="Y"), "Y", "N"))</f>
        <v/>
      </c>
      <c r="Y165" s="22" t="str">
        <f>IF(ISBLANK(Games!W147), "",IF('Prediction Log'!$D165&gt;0, 'Prediction Log'!$M165-'Prediction Log'!$D165, IF('Prediction Log'!$D165&lt;0, -'Prediction Log'!$M165+'Prediction Log'!$D165, "NA")))</f>
        <v/>
      </c>
      <c r="Z165" s="22" t="str">
        <f>IF(ISBLANK(Games!W147), "",ABS('Prediction Log'!$Y165))</f>
        <v/>
      </c>
      <c r="AA165" s="23" t="str">
        <f>IF(ISBLANK(Games!W147), "",IF('Prediction Log'!$E165&gt;0, 'Prediction Log'!$M165-'Prediction Log'!$E165, IF('Prediction Log'!$E165&lt;0, -'Prediction Log'!$M165+'Prediction Log'!$E165, "NA")))</f>
        <v/>
      </c>
      <c r="AB165" s="23" t="str">
        <f>IF(ISBLANK(Games!X147), "",ABS('Prediction Log'!$AA165))</f>
        <v/>
      </c>
    </row>
    <row r="166" spans="1:28" x14ac:dyDescent="0.45">
      <c r="A166" s="13">
        <f>IF(ISBLANK(Games!$B165), "",Games!A165)</f>
        <v>0</v>
      </c>
      <c r="B166" s="13" t="str">
        <f>IF(ISBLANK(Games!$B148), "",Games!B148)</f>
        <v/>
      </c>
      <c r="C166" s="13" t="str">
        <f>IF(ISBLANK(Games!$B148), "",Games!C148)</f>
        <v/>
      </c>
      <c r="D166" s="14" t="str">
        <f>IF(ISBLANK(Games!$D148), "",Games!D148)</f>
        <v/>
      </c>
      <c r="E166" s="14" t="str">
        <f>IF(ISBLANK(Games!$B148), "",Games!J148)</f>
        <v/>
      </c>
      <c r="F166" s="15" t="str">
        <f>IFERROR(IF(ISBLANK(Games!B148), "", IF(Games!N148=Games!B148, Games!O148, 1-Games!O148)), "")</f>
        <v/>
      </c>
      <c r="G166" s="16" t="str">
        <f>IF(ISBLANK(Games!B148), "", IF('Prediction Log'!$D166&lt;0, 'Prediction Log'!$B166, 'Prediction Log'!$C166))</f>
        <v/>
      </c>
      <c r="H166" s="17" t="str">
        <f>IF(ISBLANK(Games!$B148), "",Games!K148)</f>
        <v/>
      </c>
      <c r="I166" s="17" t="str">
        <f>IF('Prediction Log'!$F166&gt;0.5, 'Prediction Log'!$B166, IF('Prediction Log'!$F166&lt;0.5, 'Prediction Log'!$C166, "PICK"))</f>
        <v/>
      </c>
      <c r="J166" s="18" t="str">
        <f>IF(ISBLANK(Games!B148), "",IF('Prediction Log'!$I166='Prediction Log'!$B166, 'Prediction Log'!$F166, 1-'Prediction Log'!$F166))</f>
        <v/>
      </c>
      <c r="K166" s="19" t="str">
        <f>IF(ISBLANK(Games!$B148), "",Games!Q148)</f>
        <v/>
      </c>
      <c r="L166" s="26" t="str">
        <f>IF(ISBLANK(Games!W148), "",Games!Y148)</f>
        <v/>
      </c>
      <c r="M166" s="9" t="str">
        <f>IF(ISBLANK(Games!W148), "",Games!X148-Games!W148)</f>
        <v/>
      </c>
      <c r="N166" s="20" t="str">
        <f>IF(ISBLANK(Games!W148), "", IF(AND(Games!Y148 = Games!B148, Games!D148&lt;0, Table3[[#This Row],[Actual Difference ]]&lt;Games!D148), "Y", IF(AND(Games!Y148=Games!C148, Games!D148&gt;0, Table3[[#This Row],[Actual Difference ]]&gt;0), "Y",IF(Games!Y148&lt;&gt;Table3[[#This Row],[Market Predicted Side]], "Y","N"))))</f>
        <v/>
      </c>
      <c r="O166" s="21" t="str">
        <f>IF(ISBLANK(Games!W148),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6" s="21" t="str">
        <f>IF(ISBLANK(Games!W148),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6" s="22" t="str">
        <f>IF(ISBLANK(Games!W148),"",IF('Prediction Log'!$L166='Prediction Log'!$G166, "Y", "N"))</f>
        <v/>
      </c>
      <c r="R166" s="22" t="str">
        <f>Table3[[#This Row],[Home Team Covered Market]]</f>
        <v/>
      </c>
      <c r="S166" s="22" t="str">
        <f>IF(ISBLANK(Games!W148), "",IF(AND('Prediction Log'!$Q166="Y", 'Prediction Log'!$R166="Y"), "Y", "N"))</f>
        <v/>
      </c>
      <c r="T166" s="23" t="str">
        <f>IF(ISBLANK(Games!W148),"",IF(Games!Y148='Prediction Log'!$H166, "Y", "N"))</f>
        <v/>
      </c>
      <c r="U166" s="23" t="str">
        <f>IF(ISBLANK(Games!W148), "", IF(Table3[[#This Row],[Home Team Covered Market]]=Games!P148, "Y", "N"))</f>
        <v/>
      </c>
      <c r="V166" s="24" t="str">
        <f>IF(ISBLANK(Games!W148), "",IF('Prediction Log'!$I166='Prediction Log'!$L166, "Y", "N"))</f>
        <v/>
      </c>
      <c r="W166" s="23" t="str">
        <f>IF(ISBLANK(Games!W148), "",IF('Prediction Log'!$H166&lt;&gt;'Prediction Log'!$L166, "N",IF(AND('Prediction Log'!$E166&gt;0, 'Prediction Log'!$M166&gt;'Prediction Log'!$E166, 'Prediction Log'!$H166='Prediction Log'!$C166), "Y", IF(AND('Prediction Log'!$E166&lt;0, 'Prediction Log'!$M166&lt;'Prediction Log'!$E166,'Prediction Log'!$H166='Prediction Log'!$B166 ), "Y", IF('Prediction Log'!$M166='Prediction Log'!$E166, "PUSH", "N")))))</f>
        <v/>
      </c>
      <c r="X166" s="23" t="str">
        <f>IF(ISBLANK(Games!W148), "",IF(AND('Prediction Log'!$T166="Y", 'Prediction Log'!$U166="Y"), "Y", "N"))</f>
        <v/>
      </c>
      <c r="Y166" s="22" t="str">
        <f>IF(ISBLANK(Games!W148), "",IF('Prediction Log'!$D166&gt;0, 'Prediction Log'!$M166-'Prediction Log'!$D166, IF('Prediction Log'!$D166&lt;0, -'Prediction Log'!$M166+'Prediction Log'!$D166, "NA")))</f>
        <v/>
      </c>
      <c r="Z166" s="22" t="str">
        <f>IF(ISBLANK(Games!W148), "",ABS('Prediction Log'!$Y166))</f>
        <v/>
      </c>
      <c r="AA166" s="23" t="str">
        <f>IF(ISBLANK(Games!W148), "",IF('Prediction Log'!$E166&gt;0, 'Prediction Log'!$M166-'Prediction Log'!$E166, IF('Prediction Log'!$E166&lt;0, -'Prediction Log'!$M166+'Prediction Log'!$E166, "NA")))</f>
        <v/>
      </c>
      <c r="AB166" s="23" t="str">
        <f>IF(ISBLANK(Games!X148), "",ABS('Prediction Log'!$AA166))</f>
        <v/>
      </c>
    </row>
    <row r="167" spans="1:28" x14ac:dyDescent="0.45">
      <c r="A167" s="13">
        <f>IF(ISBLANK(Games!$B166), "",Games!A166)</f>
        <v>0</v>
      </c>
      <c r="B167" s="13" t="str">
        <f>IF(ISBLANK(Games!$B149), "",Games!B149)</f>
        <v/>
      </c>
      <c r="C167" s="13" t="str">
        <f>IF(ISBLANK(Games!$B149), "",Games!C149)</f>
        <v/>
      </c>
      <c r="D167" s="14" t="str">
        <f>IF(ISBLANK(Games!$D149), "",Games!D149)</f>
        <v/>
      </c>
      <c r="E167" s="14" t="str">
        <f>IF(ISBLANK(Games!$B149), "",Games!J149)</f>
        <v/>
      </c>
      <c r="F167" s="15" t="str">
        <f>IFERROR(IF(ISBLANK(Games!B149), "", IF(Games!N149=Games!B149, Games!O149, 1-Games!O149)), "")</f>
        <v/>
      </c>
      <c r="G167" s="16" t="str">
        <f>IF(ISBLANK(Games!B149), "", IF('Prediction Log'!$D167&lt;0, 'Prediction Log'!$B167, 'Prediction Log'!$C167))</f>
        <v/>
      </c>
      <c r="H167" s="17" t="str">
        <f>IF(ISBLANK(Games!$B149), "",Games!K149)</f>
        <v/>
      </c>
      <c r="I167" s="17" t="str">
        <f>IF('Prediction Log'!$F167&gt;0.5, 'Prediction Log'!$B167, IF('Prediction Log'!$F167&lt;0.5, 'Prediction Log'!$C167, "PICK"))</f>
        <v/>
      </c>
      <c r="J167" s="18" t="str">
        <f>IF(ISBLANK(Games!B149), "",IF('Prediction Log'!$I167='Prediction Log'!$B167, 'Prediction Log'!$F167, 1-'Prediction Log'!$F167))</f>
        <v/>
      </c>
      <c r="K167" s="19" t="str">
        <f>IF(ISBLANK(Games!$B149), "",Games!Q149)</f>
        <v/>
      </c>
      <c r="L167" s="26" t="str">
        <f>IF(ISBLANK(Games!W149), "",Games!Y149)</f>
        <v/>
      </c>
      <c r="M167" s="9" t="str">
        <f>IF(ISBLANK(Games!W149), "",Games!X149-Games!W149)</f>
        <v/>
      </c>
      <c r="N167" s="20" t="str">
        <f>IF(ISBLANK(Games!W149), "", IF(AND(Games!Y149 = Games!B149, Games!D149&lt;0, Table3[[#This Row],[Actual Difference ]]&lt;Games!D149), "Y", IF(AND(Games!Y149=Games!C149, Games!D149&gt;0, Table3[[#This Row],[Actual Difference ]]&gt;0), "Y",IF(Games!Y149&lt;&gt;Table3[[#This Row],[Market Predicted Side]], "Y","N"))))</f>
        <v/>
      </c>
      <c r="O167" s="21" t="str">
        <f>IF(ISBLANK(Games!W149),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7" s="21" t="str">
        <f>IF(ISBLANK(Games!W149),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7" s="22" t="str">
        <f>IF(ISBLANK(Games!W149),"",IF('Prediction Log'!$L167='Prediction Log'!$G167, "Y", "N"))</f>
        <v/>
      </c>
      <c r="R167" s="22" t="str">
        <f>Table3[[#This Row],[Home Team Covered Market]]</f>
        <v/>
      </c>
      <c r="S167" s="22" t="str">
        <f>IF(ISBLANK(Games!W149), "",IF(AND('Prediction Log'!$Q167="Y", 'Prediction Log'!$R167="Y"), "Y", "N"))</f>
        <v/>
      </c>
      <c r="T167" s="23" t="str">
        <f>IF(ISBLANK(Games!W149),"",IF(Games!Y149='Prediction Log'!$H167, "Y", "N"))</f>
        <v/>
      </c>
      <c r="U167" s="23" t="str">
        <f>IF(ISBLANK(Games!W149), "", IF(Table3[[#This Row],[Home Team Covered Market]]=Games!P149, "Y", "N"))</f>
        <v/>
      </c>
      <c r="V167" s="24" t="str">
        <f>IF(ISBLANK(Games!W149), "",IF('Prediction Log'!$I167='Prediction Log'!$L167, "Y", "N"))</f>
        <v/>
      </c>
      <c r="W167" s="23" t="str">
        <f>IF(ISBLANK(Games!W149), "",IF('Prediction Log'!$H167&lt;&gt;'Prediction Log'!$L167, "N",IF(AND('Prediction Log'!$E167&gt;0, 'Prediction Log'!$M167&gt;'Prediction Log'!$E167, 'Prediction Log'!$H167='Prediction Log'!$C167), "Y", IF(AND('Prediction Log'!$E167&lt;0, 'Prediction Log'!$M167&lt;'Prediction Log'!$E167,'Prediction Log'!$H167='Prediction Log'!$B167 ), "Y", IF('Prediction Log'!$M167='Prediction Log'!$E167, "PUSH", "N")))))</f>
        <v/>
      </c>
      <c r="X167" s="23" t="str">
        <f>IF(ISBLANK(Games!W149), "",IF(AND('Prediction Log'!$T167="Y", 'Prediction Log'!$U167="Y"), "Y", "N"))</f>
        <v/>
      </c>
      <c r="Y167" s="22" t="str">
        <f>IF(ISBLANK(Games!W149), "",IF('Prediction Log'!$D167&gt;0, 'Prediction Log'!$M167-'Prediction Log'!$D167, IF('Prediction Log'!$D167&lt;0, -'Prediction Log'!$M167+'Prediction Log'!$D167, "NA")))</f>
        <v/>
      </c>
      <c r="Z167" s="22" t="str">
        <f>IF(ISBLANK(Games!W149), "",ABS('Prediction Log'!$Y167))</f>
        <v/>
      </c>
      <c r="AA167" s="23" t="str">
        <f>IF(ISBLANK(Games!W149), "",IF('Prediction Log'!$E167&gt;0, 'Prediction Log'!$M167-'Prediction Log'!$E167, IF('Prediction Log'!$E167&lt;0, -'Prediction Log'!$M167+'Prediction Log'!$E167, "NA")))</f>
        <v/>
      </c>
      <c r="AB167" s="23" t="str">
        <f>IF(ISBLANK(Games!X149), "",ABS('Prediction Log'!$AA167))</f>
        <v/>
      </c>
    </row>
    <row r="168" spans="1:28" x14ac:dyDescent="0.45">
      <c r="A168" s="13">
        <f>IF(ISBLANK(Games!$B167), "",Games!A167)</f>
        <v>0</v>
      </c>
      <c r="B168" s="13" t="str">
        <f>IF(ISBLANK(Games!$B150), "",Games!B150)</f>
        <v/>
      </c>
      <c r="C168" s="13" t="str">
        <f>IF(ISBLANK(Games!$B150), "",Games!C150)</f>
        <v/>
      </c>
      <c r="D168" s="14" t="str">
        <f>IF(ISBLANK(Games!$D150), "",Games!D150)</f>
        <v/>
      </c>
      <c r="E168" s="14" t="str">
        <f>IF(ISBLANK(Games!$B150), "",Games!J150)</f>
        <v/>
      </c>
      <c r="F168" s="15" t="str">
        <f>IFERROR(IF(ISBLANK(Games!B150), "", IF(Games!N150=Games!B150, Games!O150, 1-Games!O150)), "")</f>
        <v/>
      </c>
      <c r="G168" s="16" t="str">
        <f>IF(ISBLANK(Games!B150), "", IF('Prediction Log'!$D168&lt;0, 'Prediction Log'!$B168, 'Prediction Log'!$C168))</f>
        <v/>
      </c>
      <c r="H168" s="17" t="str">
        <f>IF(ISBLANK(Games!$B150), "",Games!K150)</f>
        <v/>
      </c>
      <c r="I168" s="17" t="str">
        <f>IF('Prediction Log'!$F168&gt;0.5, 'Prediction Log'!$B168, IF('Prediction Log'!$F168&lt;0.5, 'Prediction Log'!$C168, "PICK"))</f>
        <v/>
      </c>
      <c r="J168" s="18" t="str">
        <f>IF(ISBLANK(Games!B150), "",IF('Prediction Log'!$I168='Prediction Log'!$B168, 'Prediction Log'!$F168, 1-'Prediction Log'!$F168))</f>
        <v/>
      </c>
      <c r="K168" s="19" t="str">
        <f>IF(ISBLANK(Games!$B150), "",Games!Q150)</f>
        <v/>
      </c>
      <c r="L168" s="26" t="str">
        <f>IF(ISBLANK(Games!W150), "",Games!Y150)</f>
        <v/>
      </c>
      <c r="M168" s="9" t="str">
        <f>IF(ISBLANK(Games!W150), "",Games!X150-Games!W150)</f>
        <v/>
      </c>
      <c r="N168" s="20" t="str">
        <f>IF(ISBLANK(Games!W150), "", IF(AND(Games!Y150 = Games!B150, Games!D150&lt;0, Table3[[#This Row],[Actual Difference ]]&lt;Games!D150), "Y", IF(AND(Games!Y150=Games!C150, Games!D150&gt;0, Table3[[#This Row],[Actual Difference ]]&gt;0), "Y",IF(Games!Y150&lt;&gt;Table3[[#This Row],[Market Predicted Side]], "Y","N"))))</f>
        <v/>
      </c>
      <c r="O168" s="21" t="str">
        <f>IF(ISBLANK(Games!W150),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8" s="21" t="str">
        <f>IF(ISBLANK(Games!W150),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8" s="22" t="str">
        <f>IF(ISBLANK(Games!W150),"",IF('Prediction Log'!$L168='Prediction Log'!$G168, "Y", "N"))</f>
        <v/>
      </c>
      <c r="R168" s="22" t="str">
        <f>Table3[[#This Row],[Home Team Covered Market]]</f>
        <v/>
      </c>
      <c r="S168" s="22" t="str">
        <f>IF(ISBLANK(Games!W150), "",IF(AND('Prediction Log'!$Q168="Y", 'Prediction Log'!$R168="Y"), "Y", "N"))</f>
        <v/>
      </c>
      <c r="T168" s="23" t="str">
        <f>IF(ISBLANK(Games!W150),"",IF(Games!Y150='Prediction Log'!$H168, "Y", "N"))</f>
        <v/>
      </c>
      <c r="U168" s="23" t="str">
        <f>IF(ISBLANK(Games!W150), "", IF(Table3[[#This Row],[Home Team Covered Market]]=Games!P150, "Y", "N"))</f>
        <v/>
      </c>
      <c r="V168" s="24" t="str">
        <f>IF(ISBLANK(Games!W150), "",IF('Prediction Log'!$I168='Prediction Log'!$L168, "Y", "N"))</f>
        <v/>
      </c>
      <c r="W168" s="23" t="str">
        <f>IF(ISBLANK(Games!W150), "",IF('Prediction Log'!$H168&lt;&gt;'Prediction Log'!$L168, "N",IF(AND('Prediction Log'!$E168&gt;0, 'Prediction Log'!$M168&gt;'Prediction Log'!$E168, 'Prediction Log'!$H168='Prediction Log'!$C168), "Y", IF(AND('Prediction Log'!$E168&lt;0, 'Prediction Log'!$M168&lt;'Prediction Log'!$E168,'Prediction Log'!$H168='Prediction Log'!$B168 ), "Y", IF('Prediction Log'!$M168='Prediction Log'!$E168, "PUSH", "N")))))</f>
        <v/>
      </c>
      <c r="X168" s="23" t="str">
        <f>IF(ISBLANK(Games!W150), "",IF(AND('Prediction Log'!$T168="Y", 'Prediction Log'!$U168="Y"), "Y", "N"))</f>
        <v/>
      </c>
      <c r="Y168" s="22" t="str">
        <f>IF(ISBLANK(Games!W150), "",IF('Prediction Log'!$D168&gt;0, 'Prediction Log'!$M168-'Prediction Log'!$D168, IF('Prediction Log'!$D168&lt;0, -'Prediction Log'!$M168+'Prediction Log'!$D168, "NA")))</f>
        <v/>
      </c>
      <c r="Z168" s="22" t="str">
        <f>IF(ISBLANK(Games!W150), "",ABS('Prediction Log'!$Y168))</f>
        <v/>
      </c>
      <c r="AA168" s="23" t="str">
        <f>IF(ISBLANK(Games!W150), "",IF('Prediction Log'!$E168&gt;0, 'Prediction Log'!$M168-'Prediction Log'!$E168, IF('Prediction Log'!$E168&lt;0, -'Prediction Log'!$M168+'Prediction Log'!$E168, "NA")))</f>
        <v/>
      </c>
      <c r="AB168" s="23" t="str">
        <f>IF(ISBLANK(Games!X150), "",ABS('Prediction Log'!$AA168))</f>
        <v/>
      </c>
    </row>
    <row r="169" spans="1:28" x14ac:dyDescent="0.45">
      <c r="A169" s="13">
        <f>IF(ISBLANK(Games!$B168), "",Games!A168)</f>
        <v>0</v>
      </c>
      <c r="B169" s="13" t="str">
        <f>IF(ISBLANK(Games!$B151), "",Games!B151)</f>
        <v/>
      </c>
      <c r="C169" s="13" t="str">
        <f>IF(ISBLANK(Games!$B151), "",Games!C151)</f>
        <v/>
      </c>
      <c r="D169" s="14" t="str">
        <f>IF(ISBLANK(Games!$D151), "",Games!D151)</f>
        <v/>
      </c>
      <c r="E169" s="14" t="str">
        <f>IF(ISBLANK(Games!$B151), "",Games!J151)</f>
        <v/>
      </c>
      <c r="F169" s="15" t="str">
        <f>IFERROR(IF(ISBLANK(Games!B151), "", IF(Games!N151=Games!B151, Games!O151, 1-Games!O151)), "")</f>
        <v/>
      </c>
      <c r="G169" s="16" t="str">
        <f>IF(ISBLANK(Games!B151), "", IF('Prediction Log'!$D169&lt;0, 'Prediction Log'!$B169, 'Prediction Log'!$C169))</f>
        <v/>
      </c>
      <c r="H169" s="17" t="str">
        <f>IF(ISBLANK(Games!$B151), "",Games!K151)</f>
        <v/>
      </c>
      <c r="I169" s="17" t="str">
        <f>IF('Prediction Log'!$F169&gt;0.5, 'Prediction Log'!$B169, IF('Prediction Log'!$F169&lt;0.5, 'Prediction Log'!$C169, "PICK"))</f>
        <v/>
      </c>
      <c r="J169" s="18" t="str">
        <f>IF(ISBLANK(Games!B151), "",IF('Prediction Log'!$I169='Prediction Log'!$B169, 'Prediction Log'!$F169, 1-'Prediction Log'!$F169))</f>
        <v/>
      </c>
      <c r="K169" s="19" t="str">
        <f>IF(ISBLANK(Games!$B151), "",Games!Q151)</f>
        <v/>
      </c>
      <c r="L169" s="26" t="str">
        <f>IF(ISBLANK(Games!W151), "",Games!Y151)</f>
        <v/>
      </c>
      <c r="M169" s="9" t="str">
        <f>IF(ISBLANK(Games!W151), "",Games!X151-Games!W151)</f>
        <v/>
      </c>
      <c r="N169" s="20" t="str">
        <f>IF(ISBLANK(Games!W151), "", IF(AND(Games!Y151 = Games!B151, Games!D151&lt;0, Table3[[#This Row],[Actual Difference ]]&lt;Games!D151), "Y", IF(AND(Games!Y151=Games!C151, Games!D151&gt;0, Table3[[#This Row],[Actual Difference ]]&gt;0), "Y",IF(Games!Y151&lt;&gt;Table3[[#This Row],[Market Predicted Side]], "Y","N"))))</f>
        <v/>
      </c>
      <c r="O169" s="21" t="str">
        <f>IF(ISBLANK(Games!W151),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69" s="21" t="str">
        <f>IF(ISBLANK(Games!W151),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69" s="22" t="str">
        <f>IF(ISBLANK(Games!W151),"",IF('Prediction Log'!$L169='Prediction Log'!$G169, "Y", "N"))</f>
        <v/>
      </c>
      <c r="R169" s="22" t="str">
        <f>Table3[[#This Row],[Home Team Covered Market]]</f>
        <v/>
      </c>
      <c r="S169" s="22" t="str">
        <f>IF(ISBLANK(Games!W151), "",IF(AND('Prediction Log'!$Q169="Y", 'Prediction Log'!$R169="Y"), "Y", "N"))</f>
        <v/>
      </c>
      <c r="T169" s="23" t="str">
        <f>IF(ISBLANK(Games!W151),"",IF(Games!Y151='Prediction Log'!$H169, "Y", "N"))</f>
        <v/>
      </c>
      <c r="U169" s="23" t="str">
        <f>IF(ISBLANK(Games!W151), "", IF(Table3[[#This Row],[Home Team Covered Market]]=Games!P151, "Y", "N"))</f>
        <v/>
      </c>
      <c r="V169" s="24" t="str">
        <f>IF(ISBLANK(Games!W151), "",IF('Prediction Log'!$I169='Prediction Log'!$L169, "Y", "N"))</f>
        <v/>
      </c>
      <c r="W169" s="23" t="str">
        <f>IF(ISBLANK(Games!W151), "",IF('Prediction Log'!$H169&lt;&gt;'Prediction Log'!$L169, "N",IF(AND('Prediction Log'!$E169&gt;0, 'Prediction Log'!$M169&gt;'Prediction Log'!$E169, 'Prediction Log'!$H169='Prediction Log'!$C169), "Y", IF(AND('Prediction Log'!$E169&lt;0, 'Prediction Log'!$M169&lt;'Prediction Log'!$E169,'Prediction Log'!$H169='Prediction Log'!$B169 ), "Y", IF('Prediction Log'!$M169='Prediction Log'!$E169, "PUSH", "N")))))</f>
        <v/>
      </c>
      <c r="X169" s="23" t="str">
        <f>IF(ISBLANK(Games!W151), "",IF(AND('Prediction Log'!$T169="Y", 'Prediction Log'!$U169="Y"), "Y", "N"))</f>
        <v/>
      </c>
      <c r="Y169" s="22" t="str">
        <f>IF(ISBLANK(Games!W151), "",IF('Prediction Log'!$D169&gt;0, 'Prediction Log'!$M169-'Prediction Log'!$D169, IF('Prediction Log'!$D169&lt;0, -'Prediction Log'!$M169+'Prediction Log'!$D169, "NA")))</f>
        <v/>
      </c>
      <c r="Z169" s="22" t="str">
        <f>IF(ISBLANK(Games!W151), "",ABS('Prediction Log'!$Y169))</f>
        <v/>
      </c>
      <c r="AA169" s="23" t="str">
        <f>IF(ISBLANK(Games!W151), "",IF('Prediction Log'!$E169&gt;0, 'Prediction Log'!$M169-'Prediction Log'!$E169, IF('Prediction Log'!$E169&lt;0, -'Prediction Log'!$M169+'Prediction Log'!$E169, "NA")))</f>
        <v/>
      </c>
      <c r="AB169" s="23" t="str">
        <f>IF(ISBLANK(Games!X151), "",ABS('Prediction Log'!$AA169))</f>
        <v/>
      </c>
    </row>
    <row r="170" spans="1:28" x14ac:dyDescent="0.45">
      <c r="A170" s="13">
        <f>IF(ISBLANK(Games!$B169), "",Games!A169)</f>
        <v>0</v>
      </c>
      <c r="B170" s="13" t="str">
        <f>IF(ISBLANK(Games!$B152), "",Games!B152)</f>
        <v/>
      </c>
      <c r="C170" s="13" t="str">
        <f>IF(ISBLANK(Games!$B152), "",Games!C152)</f>
        <v/>
      </c>
      <c r="D170" s="14" t="str">
        <f>IF(ISBLANK(Games!$D152), "",Games!D152)</f>
        <v/>
      </c>
      <c r="E170" s="14" t="str">
        <f>IF(ISBLANK(Games!$B152), "",Games!J152)</f>
        <v/>
      </c>
      <c r="F170" s="15" t="str">
        <f>IFERROR(IF(ISBLANK(Games!B152), "", IF(Games!N152=Games!B152, Games!O152, 1-Games!O152)), "")</f>
        <v/>
      </c>
      <c r="G170" s="16" t="str">
        <f>IF(ISBLANK(Games!B152), "", IF('Prediction Log'!$D170&lt;0, 'Prediction Log'!$B170, 'Prediction Log'!$C170))</f>
        <v/>
      </c>
      <c r="H170" s="17" t="str">
        <f>IF(ISBLANK(Games!$B152), "",Games!K152)</f>
        <v/>
      </c>
      <c r="I170" s="17" t="str">
        <f>IF('Prediction Log'!$F170&gt;0.5, 'Prediction Log'!$B170, IF('Prediction Log'!$F170&lt;0.5, 'Prediction Log'!$C170, "PICK"))</f>
        <v/>
      </c>
      <c r="J170" s="18" t="str">
        <f>IF(ISBLANK(Games!B152), "",IF('Prediction Log'!$I170='Prediction Log'!$B170, 'Prediction Log'!$F170, 1-'Prediction Log'!$F170))</f>
        <v/>
      </c>
      <c r="K170" s="19" t="str">
        <f>IF(ISBLANK(Games!$B152), "",Games!Q152)</f>
        <v/>
      </c>
      <c r="L170" s="26" t="str">
        <f>IF(ISBLANK(Games!W152), "",Games!Y152)</f>
        <v/>
      </c>
      <c r="M170" s="9" t="str">
        <f>IF(ISBLANK(Games!W152), "",Games!X152-Games!W152)</f>
        <v/>
      </c>
      <c r="N170" s="20" t="str">
        <f>IF(ISBLANK(Games!W152), "", IF(AND(Games!Y152 = Games!B152, Games!D152&lt;0, Table3[[#This Row],[Actual Difference ]]&lt;Games!D152), "Y", IF(AND(Games!Y152=Games!C152, Games!D152&gt;0, Table3[[#This Row],[Actual Difference ]]&gt;0), "Y",IF(Games!Y152&lt;&gt;Table3[[#This Row],[Market Predicted Side]], "Y","N"))))</f>
        <v/>
      </c>
      <c r="O170" s="21" t="str">
        <f>IF(ISBLANK(Games!W152),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0" s="21" t="str">
        <f>IF(ISBLANK(Games!W152),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0" s="22" t="str">
        <f>IF(ISBLANK(Games!W152),"",IF('Prediction Log'!$L170='Prediction Log'!$G170, "Y", "N"))</f>
        <v/>
      </c>
      <c r="R170" s="22" t="str">
        <f>Table3[[#This Row],[Home Team Covered Market]]</f>
        <v/>
      </c>
      <c r="S170" s="22" t="str">
        <f>IF(ISBLANK(Games!W152), "",IF(AND('Prediction Log'!$Q170="Y", 'Prediction Log'!$R170="Y"), "Y", "N"))</f>
        <v/>
      </c>
      <c r="T170" s="23" t="str">
        <f>IF(ISBLANK(Games!W152),"",IF(Games!Y152='Prediction Log'!$H170, "Y", "N"))</f>
        <v/>
      </c>
      <c r="U170" s="23" t="str">
        <f>IF(ISBLANK(Games!W152), "", IF(Table3[[#This Row],[Home Team Covered Market]]=Games!P152, "Y", "N"))</f>
        <v/>
      </c>
      <c r="V170" s="24" t="str">
        <f>IF(ISBLANK(Games!W152), "",IF('Prediction Log'!$I170='Prediction Log'!$L170, "Y", "N"))</f>
        <v/>
      </c>
      <c r="W170" s="23" t="str">
        <f>IF(ISBLANK(Games!W152), "",IF('Prediction Log'!$H170&lt;&gt;'Prediction Log'!$L170, "N",IF(AND('Prediction Log'!$E170&gt;0, 'Prediction Log'!$M170&gt;'Prediction Log'!$E170, 'Prediction Log'!$H170='Prediction Log'!$C170), "Y", IF(AND('Prediction Log'!$E170&lt;0, 'Prediction Log'!$M170&lt;'Prediction Log'!$E170,'Prediction Log'!$H170='Prediction Log'!$B170 ), "Y", IF('Prediction Log'!$M170='Prediction Log'!$E170, "PUSH", "N")))))</f>
        <v/>
      </c>
      <c r="X170" s="23" t="str">
        <f>IF(ISBLANK(Games!W152), "",IF(AND('Prediction Log'!$T170="Y", 'Prediction Log'!$U170="Y"), "Y", "N"))</f>
        <v/>
      </c>
      <c r="Y170" s="22" t="str">
        <f>IF(ISBLANK(Games!W152), "",IF('Prediction Log'!$D170&gt;0, 'Prediction Log'!$M170-'Prediction Log'!$D170, IF('Prediction Log'!$D170&lt;0, -'Prediction Log'!$M170+'Prediction Log'!$D170, "NA")))</f>
        <v/>
      </c>
      <c r="Z170" s="22" t="str">
        <f>IF(ISBLANK(Games!W152), "",ABS('Prediction Log'!$Y170))</f>
        <v/>
      </c>
      <c r="AA170" s="23" t="str">
        <f>IF(ISBLANK(Games!W152), "",IF('Prediction Log'!$E170&gt;0, 'Prediction Log'!$M170-'Prediction Log'!$E170, IF('Prediction Log'!$E170&lt;0, -'Prediction Log'!$M170+'Prediction Log'!$E170, "NA")))</f>
        <v/>
      </c>
      <c r="AB170" s="23" t="str">
        <f>IF(ISBLANK(Games!X152), "",ABS('Prediction Log'!$AA170))</f>
        <v/>
      </c>
    </row>
    <row r="171" spans="1:28" x14ac:dyDescent="0.45">
      <c r="A171" s="13">
        <f>IF(ISBLANK(Games!$B170), "",Games!A170)</f>
        <v>0</v>
      </c>
      <c r="B171" s="13" t="str">
        <f>IF(ISBLANK(Games!$B153), "",Games!B153)</f>
        <v/>
      </c>
      <c r="C171" s="13" t="str">
        <f>IF(ISBLANK(Games!$B153), "",Games!C153)</f>
        <v/>
      </c>
      <c r="D171" s="14" t="str">
        <f>IF(ISBLANK(Games!$D153), "",Games!D153)</f>
        <v/>
      </c>
      <c r="E171" s="14" t="str">
        <f>IF(ISBLANK(Games!$B153), "",Games!J153)</f>
        <v/>
      </c>
      <c r="F171" s="15" t="str">
        <f>IFERROR(IF(ISBLANK(Games!B153), "", IF(Games!N153=Games!B153, Games!O153, 1-Games!O153)), "")</f>
        <v/>
      </c>
      <c r="G171" s="16" t="str">
        <f>IF(ISBLANK(Games!B153), "", IF('Prediction Log'!$D171&lt;0, 'Prediction Log'!$B171, 'Prediction Log'!$C171))</f>
        <v/>
      </c>
      <c r="H171" s="17" t="str">
        <f>IF(ISBLANK(Games!$B153), "",Games!K153)</f>
        <v/>
      </c>
      <c r="I171" s="17" t="str">
        <f>IF('Prediction Log'!$F171&gt;0.5, 'Prediction Log'!$B171, IF('Prediction Log'!$F171&lt;0.5, 'Prediction Log'!$C171, "PICK"))</f>
        <v/>
      </c>
      <c r="J171" s="18" t="str">
        <f>IF(ISBLANK(Games!B153), "",IF('Prediction Log'!$I171='Prediction Log'!$B171, 'Prediction Log'!$F171, 1-'Prediction Log'!$F171))</f>
        <v/>
      </c>
      <c r="K171" s="19" t="str">
        <f>IF(ISBLANK(Games!$B153), "",Games!Q153)</f>
        <v/>
      </c>
      <c r="L171" s="26" t="str">
        <f>IF(ISBLANK(Games!W153), "",Games!Y153)</f>
        <v/>
      </c>
      <c r="M171" s="9" t="str">
        <f>IF(ISBLANK(Games!W153), "",Games!X153-Games!W153)</f>
        <v/>
      </c>
      <c r="N171" s="20" t="str">
        <f>IF(ISBLANK(Games!W153), "", IF(AND(Games!Y153 = Games!B153, Games!D153&lt;0, Table3[[#This Row],[Actual Difference ]]&lt;Games!D153), "Y", IF(AND(Games!Y153=Games!C153, Games!D153&gt;0, Table3[[#This Row],[Actual Difference ]]&gt;0), "Y",IF(Games!Y153&lt;&gt;Table3[[#This Row],[Market Predicted Side]], "Y","N"))))</f>
        <v/>
      </c>
      <c r="O171" s="21" t="str">
        <f>IF(ISBLANK(Games!W153),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1" s="21" t="str">
        <f>IF(ISBLANK(Games!W153),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1" s="22" t="str">
        <f>IF(ISBLANK(Games!W153),"",IF('Prediction Log'!$L171='Prediction Log'!$G171, "Y", "N"))</f>
        <v/>
      </c>
      <c r="R171" s="22" t="str">
        <f>Table3[[#This Row],[Home Team Covered Market]]</f>
        <v/>
      </c>
      <c r="S171" s="22" t="str">
        <f>IF(ISBLANK(Games!W153), "",IF(AND('Prediction Log'!$Q171="Y", 'Prediction Log'!$R171="Y"), "Y", "N"))</f>
        <v/>
      </c>
      <c r="T171" s="23" t="str">
        <f>IF(ISBLANK(Games!W153),"",IF(Games!Y153='Prediction Log'!$H171, "Y", "N"))</f>
        <v/>
      </c>
      <c r="U171" s="23" t="str">
        <f>IF(ISBLANK(Games!W153), "", IF(Table3[[#This Row],[Home Team Covered Market]]=Games!P153, "Y", "N"))</f>
        <v/>
      </c>
      <c r="V171" s="24" t="str">
        <f>IF(ISBLANK(Games!W153), "",IF('Prediction Log'!$I171='Prediction Log'!$L171, "Y", "N"))</f>
        <v/>
      </c>
      <c r="W171" s="23" t="str">
        <f>IF(ISBLANK(Games!W153), "",IF('Prediction Log'!$H171&lt;&gt;'Prediction Log'!$L171, "N",IF(AND('Prediction Log'!$E171&gt;0, 'Prediction Log'!$M171&gt;'Prediction Log'!$E171, 'Prediction Log'!$H171='Prediction Log'!$C171), "Y", IF(AND('Prediction Log'!$E171&lt;0, 'Prediction Log'!$M171&lt;'Prediction Log'!$E171,'Prediction Log'!$H171='Prediction Log'!$B171 ), "Y", IF('Prediction Log'!$M171='Prediction Log'!$E171, "PUSH", "N")))))</f>
        <v/>
      </c>
      <c r="X171" s="23" t="str">
        <f>IF(ISBLANK(Games!W153), "",IF(AND('Prediction Log'!$T171="Y", 'Prediction Log'!$U171="Y"), "Y", "N"))</f>
        <v/>
      </c>
      <c r="Y171" s="22" t="str">
        <f>IF(ISBLANK(Games!W153), "",IF('Prediction Log'!$D171&gt;0, 'Prediction Log'!$M171-'Prediction Log'!$D171, IF('Prediction Log'!$D171&lt;0, -'Prediction Log'!$M171+'Prediction Log'!$D171, "NA")))</f>
        <v/>
      </c>
      <c r="Z171" s="22" t="str">
        <f>IF(ISBLANK(Games!W153), "",ABS('Prediction Log'!$Y171))</f>
        <v/>
      </c>
      <c r="AA171" s="23" t="str">
        <f>IF(ISBLANK(Games!W153), "",IF('Prediction Log'!$E171&gt;0, 'Prediction Log'!$M171-'Prediction Log'!$E171, IF('Prediction Log'!$E171&lt;0, -'Prediction Log'!$M171+'Prediction Log'!$E171, "NA")))</f>
        <v/>
      </c>
      <c r="AB171" s="23" t="str">
        <f>IF(ISBLANK(Games!X153), "",ABS('Prediction Log'!$AA171))</f>
        <v/>
      </c>
    </row>
    <row r="172" spans="1:28" x14ac:dyDescent="0.45">
      <c r="A172" s="13">
        <f>IF(ISBLANK(Games!$B171), "",Games!A171)</f>
        <v>0</v>
      </c>
      <c r="B172" s="13" t="str">
        <f>IF(ISBLANK(Games!$B154), "",Games!B154)</f>
        <v/>
      </c>
      <c r="C172" s="13" t="str">
        <f>IF(ISBLANK(Games!$B154), "",Games!C154)</f>
        <v/>
      </c>
      <c r="D172" s="14" t="str">
        <f>IF(ISBLANK(Games!$D154), "",Games!D154)</f>
        <v/>
      </c>
      <c r="E172" s="14" t="str">
        <f>IF(ISBLANK(Games!$B154), "",Games!J154)</f>
        <v/>
      </c>
      <c r="F172" s="15" t="str">
        <f>IFERROR(IF(ISBLANK(Games!B154), "", IF(Games!N154=Games!B154, Games!O154, 1-Games!O154)), "")</f>
        <v/>
      </c>
      <c r="G172" s="16" t="str">
        <f>IF(ISBLANK(Games!B154), "", IF('Prediction Log'!$D172&lt;0, 'Prediction Log'!$B172, 'Prediction Log'!$C172))</f>
        <v/>
      </c>
      <c r="H172" s="17" t="str">
        <f>IF(ISBLANK(Games!$B154), "",Games!K154)</f>
        <v/>
      </c>
      <c r="I172" s="17" t="str">
        <f>IF('Prediction Log'!$F172&gt;0.5, 'Prediction Log'!$B172, IF('Prediction Log'!$F172&lt;0.5, 'Prediction Log'!$C172, "PICK"))</f>
        <v/>
      </c>
      <c r="J172" s="18" t="str">
        <f>IF(ISBLANK(Games!B154), "",IF('Prediction Log'!$I172='Prediction Log'!$B172, 'Prediction Log'!$F172, 1-'Prediction Log'!$F172))</f>
        <v/>
      </c>
      <c r="K172" s="19" t="str">
        <f>IF(ISBLANK(Games!$B154), "",Games!Q154)</f>
        <v/>
      </c>
      <c r="L172" s="26" t="str">
        <f>IF(ISBLANK(Games!W154), "",Games!Y154)</f>
        <v/>
      </c>
      <c r="M172" s="9" t="str">
        <f>IF(ISBLANK(Games!W154), "",Games!X154-Games!W154)</f>
        <v/>
      </c>
      <c r="N172" s="20" t="str">
        <f>IF(ISBLANK(Games!W154), "", IF(AND(Games!Y154 = Games!B154, Games!D154&lt;0, Table3[[#This Row],[Actual Difference ]]&lt;Games!D154), "Y", IF(AND(Games!Y154=Games!C154, Games!D154&gt;0, Table3[[#This Row],[Actual Difference ]]&gt;0), "Y",IF(Games!Y154&lt;&gt;Table3[[#This Row],[Market Predicted Side]], "Y","N"))))</f>
        <v/>
      </c>
      <c r="O172" s="21" t="str">
        <f>IF(ISBLANK(Games!W154),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2" s="21" t="str">
        <f>IF(ISBLANK(Games!W154),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2" s="22" t="str">
        <f>IF(ISBLANK(Games!W154),"",IF('Prediction Log'!$L172='Prediction Log'!$G172, "Y", "N"))</f>
        <v/>
      </c>
      <c r="R172" s="22" t="str">
        <f>Table3[[#This Row],[Home Team Covered Market]]</f>
        <v/>
      </c>
      <c r="S172" s="22" t="str">
        <f>IF(ISBLANK(Games!W154), "",IF(AND('Prediction Log'!$Q172="Y", 'Prediction Log'!$R172="Y"), "Y", "N"))</f>
        <v/>
      </c>
      <c r="T172" s="23" t="str">
        <f>IF(ISBLANK(Games!W154),"",IF(Games!Y154='Prediction Log'!$H172, "Y", "N"))</f>
        <v/>
      </c>
      <c r="U172" s="23" t="str">
        <f>IF(ISBLANK(Games!W154), "", IF(Table3[[#This Row],[Home Team Covered Market]]=Games!P154, "Y", "N"))</f>
        <v/>
      </c>
      <c r="V172" s="24" t="str">
        <f>IF(ISBLANK(Games!W154), "",IF('Prediction Log'!$I172='Prediction Log'!$L172, "Y", "N"))</f>
        <v/>
      </c>
      <c r="W172" s="23" t="str">
        <f>IF(ISBLANK(Games!W154), "",IF('Prediction Log'!$H172&lt;&gt;'Prediction Log'!$L172, "N",IF(AND('Prediction Log'!$E172&gt;0, 'Prediction Log'!$M172&gt;'Prediction Log'!$E172, 'Prediction Log'!$H172='Prediction Log'!$C172), "Y", IF(AND('Prediction Log'!$E172&lt;0, 'Prediction Log'!$M172&lt;'Prediction Log'!$E172,'Prediction Log'!$H172='Prediction Log'!$B172 ), "Y", IF('Prediction Log'!$M172='Prediction Log'!$E172, "PUSH", "N")))))</f>
        <v/>
      </c>
      <c r="X172" s="23" t="str">
        <f>IF(ISBLANK(Games!W154), "",IF(AND('Prediction Log'!$T172="Y", 'Prediction Log'!$U172="Y"), "Y", "N"))</f>
        <v/>
      </c>
      <c r="Y172" s="22" t="str">
        <f>IF(ISBLANK(Games!W154), "",IF('Prediction Log'!$D172&gt;0, 'Prediction Log'!$M172-'Prediction Log'!$D172, IF('Prediction Log'!$D172&lt;0, -'Prediction Log'!$M172+'Prediction Log'!$D172, "NA")))</f>
        <v/>
      </c>
      <c r="Z172" s="22" t="str">
        <f>IF(ISBLANK(Games!W154), "",ABS('Prediction Log'!$Y172))</f>
        <v/>
      </c>
      <c r="AA172" s="23" t="str">
        <f>IF(ISBLANK(Games!W154), "",IF('Prediction Log'!$E172&gt;0, 'Prediction Log'!$M172-'Prediction Log'!$E172, IF('Prediction Log'!$E172&lt;0, -'Prediction Log'!$M172+'Prediction Log'!$E172, "NA")))</f>
        <v/>
      </c>
      <c r="AB172" s="23" t="str">
        <f>IF(ISBLANK(Games!X154), "",ABS('Prediction Log'!$AA172))</f>
        <v/>
      </c>
    </row>
    <row r="173" spans="1:28" x14ac:dyDescent="0.45">
      <c r="A173" s="13">
        <f>IF(ISBLANK(Games!$B172), "",Games!A172)</f>
        <v>0</v>
      </c>
      <c r="B173" s="13" t="str">
        <f>IF(ISBLANK(Games!$B155), "",Games!B155)</f>
        <v/>
      </c>
      <c r="C173" s="13" t="str">
        <f>IF(ISBLANK(Games!$B155), "",Games!C155)</f>
        <v/>
      </c>
      <c r="D173" s="14" t="str">
        <f>IF(ISBLANK(Games!$D155), "",Games!D155)</f>
        <v/>
      </c>
      <c r="E173" s="14" t="str">
        <f>IF(ISBLANK(Games!$B155), "",Games!J155)</f>
        <v/>
      </c>
      <c r="F173" s="15" t="str">
        <f>IFERROR(IF(ISBLANK(Games!B155), "", IF(Games!N155=Games!B155, Games!O155, 1-Games!O155)), "")</f>
        <v/>
      </c>
      <c r="G173" s="16" t="str">
        <f>IF(ISBLANK(Games!B155), "", IF('Prediction Log'!$D173&lt;0, 'Prediction Log'!$B173, 'Prediction Log'!$C173))</f>
        <v/>
      </c>
      <c r="H173" s="17" t="str">
        <f>IF(ISBLANK(Games!$B155), "",Games!K155)</f>
        <v/>
      </c>
      <c r="I173" s="17" t="str">
        <f>IF('Prediction Log'!$F173&gt;0.5, 'Prediction Log'!$B173, IF('Prediction Log'!$F173&lt;0.5, 'Prediction Log'!$C173, "PICK"))</f>
        <v/>
      </c>
      <c r="J173" s="18" t="str">
        <f>IF(ISBLANK(Games!B155), "",IF('Prediction Log'!$I173='Prediction Log'!$B173, 'Prediction Log'!$F173, 1-'Prediction Log'!$F173))</f>
        <v/>
      </c>
      <c r="K173" s="19" t="str">
        <f>IF(ISBLANK(Games!$B155), "",Games!Q155)</f>
        <v/>
      </c>
      <c r="L173" s="26" t="str">
        <f>IF(ISBLANK(Games!W155), "",Games!Y155)</f>
        <v/>
      </c>
      <c r="M173" s="9" t="str">
        <f>IF(ISBLANK(Games!W155), "",Games!X155-Games!W155)</f>
        <v/>
      </c>
      <c r="N173" s="20" t="str">
        <f>IF(ISBLANK(Games!W155), "", IF(AND(Games!Y155 = Games!B155, Games!D155&lt;0, Table3[[#This Row],[Actual Difference ]]&lt;Games!D155), "Y", IF(AND(Games!Y155=Games!C155, Games!D155&gt;0, Table3[[#This Row],[Actual Difference ]]&gt;0), "Y",IF(Games!Y155&lt;&gt;Table3[[#This Row],[Market Predicted Side]], "Y","N"))))</f>
        <v/>
      </c>
      <c r="O173" s="21" t="str">
        <f>IF(ISBLANK(Games!W155),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3" s="21" t="str">
        <f>IF(ISBLANK(Games!W155),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3" s="22" t="str">
        <f>IF(ISBLANK(Games!W155),"",IF('Prediction Log'!$L173='Prediction Log'!$G173, "Y", "N"))</f>
        <v/>
      </c>
      <c r="R173" s="22" t="str">
        <f>Table3[[#This Row],[Home Team Covered Market]]</f>
        <v/>
      </c>
      <c r="S173" s="22" t="str">
        <f>IF(ISBLANK(Games!W155), "",IF(AND('Prediction Log'!$Q173="Y", 'Prediction Log'!$R173="Y"), "Y", "N"))</f>
        <v/>
      </c>
      <c r="T173" s="23" t="str">
        <f>IF(ISBLANK(Games!W155),"",IF(Games!Y155='Prediction Log'!$H173, "Y", "N"))</f>
        <v/>
      </c>
      <c r="U173" s="23" t="str">
        <f>IF(ISBLANK(Games!W155), "", IF(Table3[[#This Row],[Home Team Covered Market]]=Games!P155, "Y", "N"))</f>
        <v/>
      </c>
      <c r="V173" s="24" t="str">
        <f>IF(ISBLANK(Games!W155), "",IF('Prediction Log'!$I173='Prediction Log'!$L173, "Y", "N"))</f>
        <v/>
      </c>
      <c r="W173" s="23" t="str">
        <f>IF(ISBLANK(Games!W155), "",IF('Prediction Log'!$H173&lt;&gt;'Prediction Log'!$L173, "N",IF(AND('Prediction Log'!$E173&gt;0, 'Prediction Log'!$M173&gt;'Prediction Log'!$E173, 'Prediction Log'!$H173='Prediction Log'!$C173), "Y", IF(AND('Prediction Log'!$E173&lt;0, 'Prediction Log'!$M173&lt;'Prediction Log'!$E173,'Prediction Log'!$H173='Prediction Log'!$B173 ), "Y", IF('Prediction Log'!$M173='Prediction Log'!$E173, "PUSH", "N")))))</f>
        <v/>
      </c>
      <c r="X173" s="23" t="str">
        <f>IF(ISBLANK(Games!W155), "",IF(AND('Prediction Log'!$T173="Y", 'Prediction Log'!$U173="Y"), "Y", "N"))</f>
        <v/>
      </c>
      <c r="Y173" s="22" t="str">
        <f>IF(ISBLANK(Games!W155), "",IF('Prediction Log'!$D173&gt;0, 'Prediction Log'!$M173-'Prediction Log'!$D173, IF('Prediction Log'!$D173&lt;0, -'Prediction Log'!$M173+'Prediction Log'!$D173, "NA")))</f>
        <v/>
      </c>
      <c r="Z173" s="22" t="str">
        <f>IF(ISBLANK(Games!W155), "",ABS('Prediction Log'!$Y173))</f>
        <v/>
      </c>
      <c r="AA173" s="23" t="str">
        <f>IF(ISBLANK(Games!W155), "",IF('Prediction Log'!$E173&gt;0, 'Prediction Log'!$M173-'Prediction Log'!$E173, IF('Prediction Log'!$E173&lt;0, -'Prediction Log'!$M173+'Prediction Log'!$E173, "NA")))</f>
        <v/>
      </c>
      <c r="AB173" s="23" t="str">
        <f>IF(ISBLANK(Games!X155), "",ABS('Prediction Log'!$AA173))</f>
        <v/>
      </c>
    </row>
    <row r="174" spans="1:28" x14ac:dyDescent="0.45">
      <c r="A174" s="13">
        <f>IF(ISBLANK(Games!$B173), "",Games!A173)</f>
        <v>0</v>
      </c>
      <c r="B174" s="13" t="str">
        <f>IF(ISBLANK(Games!$B156), "",Games!B156)</f>
        <v/>
      </c>
      <c r="C174" s="13" t="str">
        <f>IF(ISBLANK(Games!$B156), "",Games!C156)</f>
        <v/>
      </c>
      <c r="D174" s="14" t="str">
        <f>IF(ISBLANK(Games!$D156), "",Games!D156)</f>
        <v/>
      </c>
      <c r="E174" s="14" t="str">
        <f>IF(ISBLANK(Games!$B156), "",Games!J156)</f>
        <v/>
      </c>
      <c r="F174" s="15" t="str">
        <f>IFERROR(IF(ISBLANK(Games!B156), "", IF(Games!N156=Games!B156, Games!O156, 1-Games!O156)), "")</f>
        <v/>
      </c>
      <c r="G174" s="16" t="str">
        <f>IF(ISBLANK(Games!B156), "", IF('Prediction Log'!$D174&lt;0, 'Prediction Log'!$B174, 'Prediction Log'!$C174))</f>
        <v/>
      </c>
      <c r="H174" s="17" t="str">
        <f>IF(ISBLANK(Games!$B156), "",Games!K156)</f>
        <v/>
      </c>
      <c r="I174" s="17" t="str">
        <f>IF('Prediction Log'!$F174&gt;0.5, 'Prediction Log'!$B174, IF('Prediction Log'!$F174&lt;0.5, 'Prediction Log'!$C174, "PICK"))</f>
        <v/>
      </c>
      <c r="J174" s="18" t="str">
        <f>IF(ISBLANK(Games!B156), "",IF('Prediction Log'!$I174='Prediction Log'!$B174, 'Prediction Log'!$F174, 1-'Prediction Log'!$F174))</f>
        <v/>
      </c>
      <c r="K174" s="19" t="str">
        <f>IF(ISBLANK(Games!$B156), "",Games!Q156)</f>
        <v/>
      </c>
      <c r="L174" s="26" t="str">
        <f>IF(ISBLANK(Games!W156), "",Games!Y156)</f>
        <v/>
      </c>
      <c r="M174" s="9" t="str">
        <f>IF(ISBLANK(Games!W156), "",Games!X156-Games!W156)</f>
        <v/>
      </c>
      <c r="N174" s="20" t="str">
        <f>IF(ISBLANK(Games!W156), "", IF(AND(Games!Y156 = Games!B156, Games!D156&lt;0, Table3[[#This Row],[Actual Difference ]]&lt;Games!D156), "Y", IF(AND(Games!Y156=Games!C156, Games!D156&gt;0, Table3[[#This Row],[Actual Difference ]]&gt;0), "Y",IF(Games!Y156&lt;&gt;Table3[[#This Row],[Market Predicted Side]], "Y","N"))))</f>
        <v/>
      </c>
      <c r="O174" s="21" t="str">
        <f>IF(ISBLANK(Games!W156),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4" s="21" t="str">
        <f>IF(ISBLANK(Games!W156),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4" s="22" t="str">
        <f>IF(ISBLANK(Games!W156),"",IF('Prediction Log'!$L174='Prediction Log'!$G174, "Y", "N"))</f>
        <v/>
      </c>
      <c r="R174" s="22" t="str">
        <f>Table3[[#This Row],[Home Team Covered Market]]</f>
        <v/>
      </c>
      <c r="S174" s="22" t="str">
        <f>IF(ISBLANK(Games!W156), "",IF(AND('Prediction Log'!$Q174="Y", 'Prediction Log'!$R174="Y"), "Y", "N"))</f>
        <v/>
      </c>
      <c r="T174" s="23" t="str">
        <f>IF(ISBLANK(Games!W156),"",IF(Games!Y156='Prediction Log'!$H174, "Y", "N"))</f>
        <v/>
      </c>
      <c r="U174" s="23" t="str">
        <f>IF(ISBLANK(Games!W156), "", IF(Table3[[#This Row],[Home Team Covered Market]]=Games!P156, "Y", "N"))</f>
        <v/>
      </c>
      <c r="V174" s="24" t="str">
        <f>IF(ISBLANK(Games!W156), "",IF('Prediction Log'!$I174='Prediction Log'!$L174, "Y", "N"))</f>
        <v/>
      </c>
      <c r="W174" s="23" t="str">
        <f>IF(ISBLANK(Games!W156), "",IF('Prediction Log'!$H174&lt;&gt;'Prediction Log'!$L174, "N",IF(AND('Prediction Log'!$E174&gt;0, 'Prediction Log'!$M174&gt;'Prediction Log'!$E174, 'Prediction Log'!$H174='Prediction Log'!$C174), "Y", IF(AND('Prediction Log'!$E174&lt;0, 'Prediction Log'!$M174&lt;'Prediction Log'!$E174,'Prediction Log'!$H174='Prediction Log'!$B174 ), "Y", IF('Prediction Log'!$M174='Prediction Log'!$E174, "PUSH", "N")))))</f>
        <v/>
      </c>
      <c r="X174" s="23" t="str">
        <f>IF(ISBLANK(Games!W156), "",IF(AND('Prediction Log'!$T174="Y", 'Prediction Log'!$U174="Y"), "Y", "N"))</f>
        <v/>
      </c>
      <c r="Y174" s="22" t="str">
        <f>IF(ISBLANK(Games!W156), "",IF('Prediction Log'!$D174&gt;0, 'Prediction Log'!$M174-'Prediction Log'!$D174, IF('Prediction Log'!$D174&lt;0, -'Prediction Log'!$M174+'Prediction Log'!$D174, "NA")))</f>
        <v/>
      </c>
      <c r="Z174" s="22" t="str">
        <f>IF(ISBLANK(Games!W156), "",ABS('Prediction Log'!$Y174))</f>
        <v/>
      </c>
      <c r="AA174" s="23" t="str">
        <f>IF(ISBLANK(Games!W156), "",IF('Prediction Log'!$E174&gt;0, 'Prediction Log'!$M174-'Prediction Log'!$E174, IF('Prediction Log'!$E174&lt;0, -'Prediction Log'!$M174+'Prediction Log'!$E174, "NA")))</f>
        <v/>
      </c>
      <c r="AB174" s="23" t="str">
        <f>IF(ISBLANK(Games!X156), "",ABS('Prediction Log'!$AA174))</f>
        <v/>
      </c>
    </row>
    <row r="175" spans="1:28" x14ac:dyDescent="0.45">
      <c r="A175" s="13">
        <f>IF(ISBLANK(Games!$B174), "",Games!A174)</f>
        <v>0</v>
      </c>
      <c r="B175" s="13" t="str">
        <f>IF(ISBLANK(Games!$B157), "",Games!B157)</f>
        <v/>
      </c>
      <c r="C175" s="13" t="str">
        <f>IF(ISBLANK(Games!$B157), "",Games!C157)</f>
        <v/>
      </c>
      <c r="D175" s="14" t="str">
        <f>IF(ISBLANK(Games!$D157), "",Games!D157)</f>
        <v/>
      </c>
      <c r="E175" s="14" t="str">
        <f>IF(ISBLANK(Games!$B157), "",Games!J157)</f>
        <v/>
      </c>
      <c r="F175" s="15" t="str">
        <f>IFERROR(IF(ISBLANK(Games!B157), "", IF(Games!N157=Games!B157, Games!O157, 1-Games!O157)), "")</f>
        <v/>
      </c>
      <c r="G175" s="16" t="str">
        <f>IF(ISBLANK(Games!B157), "", IF('Prediction Log'!$D175&lt;0, 'Prediction Log'!$B175, 'Prediction Log'!$C175))</f>
        <v/>
      </c>
      <c r="H175" s="17" t="str">
        <f>IF(ISBLANK(Games!$B157), "",Games!K157)</f>
        <v/>
      </c>
      <c r="I175" s="17" t="str">
        <f>IF('Prediction Log'!$F175&gt;0.5, 'Prediction Log'!$B175, IF('Prediction Log'!$F175&lt;0.5, 'Prediction Log'!$C175, "PICK"))</f>
        <v/>
      </c>
      <c r="J175" s="18" t="str">
        <f>IF(ISBLANK(Games!B157), "",IF('Prediction Log'!$I175='Prediction Log'!$B175, 'Prediction Log'!$F175, 1-'Prediction Log'!$F175))</f>
        <v/>
      </c>
      <c r="K175" s="19" t="str">
        <f>IF(ISBLANK(Games!$B157), "",Games!Q157)</f>
        <v/>
      </c>
      <c r="L175" s="26" t="str">
        <f>IF(ISBLANK(Games!W157), "",Games!Y157)</f>
        <v/>
      </c>
      <c r="M175" s="9" t="str">
        <f>IF(ISBLANK(Games!W157), "",Games!X157-Games!W157)</f>
        <v/>
      </c>
      <c r="N175" s="20" t="str">
        <f>IF(ISBLANK(Games!W157), "", IF(AND(Games!Y157 = Games!B157, Games!D157&lt;0, Table3[[#This Row],[Actual Difference ]]&lt;Games!D157), "Y", IF(AND(Games!Y157=Games!C157, Games!D157&gt;0, Table3[[#This Row],[Actual Difference ]]&gt;0), "Y",IF(Games!Y157&lt;&gt;Table3[[#This Row],[Market Predicted Side]], "Y","N"))))</f>
        <v/>
      </c>
      <c r="O175" s="21" t="str">
        <f>IF(ISBLANK(Games!W157),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5" s="21" t="str">
        <f>IF(ISBLANK(Games!W157),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5" s="22" t="str">
        <f>IF(ISBLANK(Games!W157),"",IF('Prediction Log'!$L175='Prediction Log'!$G175, "Y", "N"))</f>
        <v/>
      </c>
      <c r="R175" s="22" t="str">
        <f>Table3[[#This Row],[Home Team Covered Market]]</f>
        <v/>
      </c>
      <c r="S175" s="22" t="str">
        <f>IF(ISBLANK(Games!W157), "",IF(AND('Prediction Log'!$Q175="Y", 'Prediction Log'!$R175="Y"), "Y", "N"))</f>
        <v/>
      </c>
      <c r="T175" s="23" t="str">
        <f>IF(ISBLANK(Games!W157),"",IF(Games!Y157='Prediction Log'!$H175, "Y", "N"))</f>
        <v/>
      </c>
      <c r="U175" s="23" t="str">
        <f>IF(ISBLANK(Games!W157), "", IF(Table3[[#This Row],[Home Team Covered Market]]=Games!P157, "Y", "N"))</f>
        <v/>
      </c>
      <c r="V175" s="24" t="str">
        <f>IF(ISBLANK(Games!W157), "",IF('Prediction Log'!$I175='Prediction Log'!$L175, "Y", "N"))</f>
        <v/>
      </c>
      <c r="W175" s="23" t="str">
        <f>IF(ISBLANK(Games!W157), "",IF('Prediction Log'!$H175&lt;&gt;'Prediction Log'!$L175, "N",IF(AND('Prediction Log'!$E175&gt;0, 'Prediction Log'!$M175&gt;'Prediction Log'!$E175, 'Prediction Log'!$H175='Prediction Log'!$C175), "Y", IF(AND('Prediction Log'!$E175&lt;0, 'Prediction Log'!$M175&lt;'Prediction Log'!$E175,'Prediction Log'!$H175='Prediction Log'!$B175 ), "Y", IF('Prediction Log'!$M175='Prediction Log'!$E175, "PUSH", "N")))))</f>
        <v/>
      </c>
      <c r="X175" s="23" t="str">
        <f>IF(ISBLANK(Games!W157), "",IF(AND('Prediction Log'!$T175="Y", 'Prediction Log'!$U175="Y"), "Y", "N"))</f>
        <v/>
      </c>
      <c r="Y175" s="22" t="str">
        <f>IF(ISBLANK(Games!W157), "",IF('Prediction Log'!$D175&gt;0, 'Prediction Log'!$M175-'Prediction Log'!$D175, IF('Prediction Log'!$D175&lt;0, -'Prediction Log'!$M175+'Prediction Log'!$D175, "NA")))</f>
        <v/>
      </c>
      <c r="Z175" s="22" t="str">
        <f>IF(ISBLANK(Games!W157), "",ABS('Prediction Log'!$Y175))</f>
        <v/>
      </c>
      <c r="AA175" s="23" t="str">
        <f>IF(ISBLANK(Games!W157), "",IF('Prediction Log'!$E175&gt;0, 'Prediction Log'!$M175-'Prediction Log'!$E175, IF('Prediction Log'!$E175&lt;0, -'Prediction Log'!$M175+'Prediction Log'!$E175, "NA")))</f>
        <v/>
      </c>
      <c r="AB175" s="23" t="str">
        <f>IF(ISBLANK(Games!X157), "",ABS('Prediction Log'!$AA175))</f>
        <v/>
      </c>
    </row>
    <row r="176" spans="1:28" x14ac:dyDescent="0.45">
      <c r="A176" s="13">
        <f>IF(ISBLANK(Games!$B175), "",Games!A175)</f>
        <v>0</v>
      </c>
      <c r="B176" s="13" t="str">
        <f>IF(ISBLANK(Games!$B158), "",Games!B158)</f>
        <v/>
      </c>
      <c r="C176" s="13" t="str">
        <f>IF(ISBLANK(Games!$B158), "",Games!C158)</f>
        <v/>
      </c>
      <c r="D176" s="14" t="str">
        <f>IF(ISBLANK(Games!$D158), "",Games!D158)</f>
        <v/>
      </c>
      <c r="E176" s="14" t="str">
        <f>IF(ISBLANK(Games!$B158), "",Games!J158)</f>
        <v/>
      </c>
      <c r="F176" s="15" t="str">
        <f>IFERROR(IF(ISBLANK(Games!B158), "", IF(Games!N158=Games!B158, Games!O158, 1-Games!O158)), "")</f>
        <v/>
      </c>
      <c r="G176" s="16" t="str">
        <f>IF(ISBLANK(Games!B158), "", IF('Prediction Log'!$D176&lt;0, 'Prediction Log'!$B176, 'Prediction Log'!$C176))</f>
        <v/>
      </c>
      <c r="H176" s="17" t="str">
        <f>IF(ISBLANK(Games!$B158), "",Games!K158)</f>
        <v/>
      </c>
      <c r="I176" s="17" t="str">
        <f>IF('Prediction Log'!$F176&gt;0.5, 'Prediction Log'!$B176, IF('Prediction Log'!$F176&lt;0.5, 'Prediction Log'!$C176, "PICK"))</f>
        <v/>
      </c>
      <c r="J176" s="18" t="str">
        <f>IF(ISBLANK(Games!B158), "",IF('Prediction Log'!$I176='Prediction Log'!$B176, 'Prediction Log'!$F176, 1-'Prediction Log'!$F176))</f>
        <v/>
      </c>
      <c r="K176" s="19" t="str">
        <f>IF(ISBLANK(Games!$B158), "",Games!Q158)</f>
        <v/>
      </c>
      <c r="L176" s="26" t="str">
        <f>IF(ISBLANK(Games!W158), "",Games!Y158)</f>
        <v/>
      </c>
      <c r="M176" s="9" t="str">
        <f>IF(ISBLANK(Games!W158), "",Games!X158-Games!W158)</f>
        <v/>
      </c>
      <c r="N176" s="20" t="str">
        <f>IF(ISBLANK(Games!W158), "", IF(AND(Games!Y158 = Games!B158, Games!D158&lt;0, Table3[[#This Row],[Actual Difference ]]&lt;Games!D158), "Y", IF(AND(Games!Y158=Games!C158, Games!D158&gt;0, Table3[[#This Row],[Actual Difference ]]&gt;0), "Y",IF(Games!Y158&lt;&gt;Table3[[#This Row],[Market Predicted Side]], "Y","N"))))</f>
        <v/>
      </c>
      <c r="O176" s="21" t="str">
        <f>IF(ISBLANK(Games!W158),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6" s="21" t="str">
        <f>IF(ISBLANK(Games!W158),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6" s="22" t="str">
        <f>IF(ISBLANK(Games!W158),"",IF('Prediction Log'!$L176='Prediction Log'!$G176, "Y", "N"))</f>
        <v/>
      </c>
      <c r="R176" s="22" t="str">
        <f>Table3[[#This Row],[Home Team Covered Market]]</f>
        <v/>
      </c>
      <c r="S176" s="22" t="str">
        <f>IF(ISBLANK(Games!W158), "",IF(AND('Prediction Log'!$Q176="Y", 'Prediction Log'!$R176="Y"), "Y", "N"))</f>
        <v/>
      </c>
      <c r="T176" s="23" t="str">
        <f>IF(ISBLANK(Games!W158),"",IF(Games!Y158='Prediction Log'!$H176, "Y", "N"))</f>
        <v/>
      </c>
      <c r="U176" s="23" t="str">
        <f>IF(ISBLANK(Games!W158), "", IF(Table3[[#This Row],[Home Team Covered Market]]=Games!P158, "Y", "N"))</f>
        <v/>
      </c>
      <c r="V176" s="24" t="str">
        <f>IF(ISBLANK(Games!W158), "",IF('Prediction Log'!$I176='Prediction Log'!$L176, "Y", "N"))</f>
        <v/>
      </c>
      <c r="W176" s="23" t="str">
        <f>IF(ISBLANK(Games!W158), "",IF('Prediction Log'!$H176&lt;&gt;'Prediction Log'!$L176, "N",IF(AND('Prediction Log'!$E176&gt;0, 'Prediction Log'!$M176&gt;'Prediction Log'!$E176, 'Prediction Log'!$H176='Prediction Log'!$C176), "Y", IF(AND('Prediction Log'!$E176&lt;0, 'Prediction Log'!$M176&lt;'Prediction Log'!$E176,'Prediction Log'!$H176='Prediction Log'!$B176 ), "Y", IF('Prediction Log'!$M176='Prediction Log'!$E176, "PUSH", "N")))))</f>
        <v/>
      </c>
      <c r="X176" s="23" t="str">
        <f>IF(ISBLANK(Games!W158), "",IF(AND('Prediction Log'!$T176="Y", 'Prediction Log'!$U176="Y"), "Y", "N"))</f>
        <v/>
      </c>
      <c r="Y176" s="22" t="str">
        <f>IF(ISBLANK(Games!W158), "",IF('Prediction Log'!$D176&gt;0, 'Prediction Log'!$M176-'Prediction Log'!$D176, IF('Prediction Log'!$D176&lt;0, -'Prediction Log'!$M176+'Prediction Log'!$D176, "NA")))</f>
        <v/>
      </c>
      <c r="Z176" s="22" t="str">
        <f>IF(ISBLANK(Games!W158), "",ABS('Prediction Log'!$Y176))</f>
        <v/>
      </c>
      <c r="AA176" s="23" t="str">
        <f>IF(ISBLANK(Games!W158), "",IF('Prediction Log'!$E176&gt;0, 'Prediction Log'!$M176-'Prediction Log'!$E176, IF('Prediction Log'!$E176&lt;0, -'Prediction Log'!$M176+'Prediction Log'!$E176, "NA")))</f>
        <v/>
      </c>
      <c r="AB176" s="23" t="str">
        <f>IF(ISBLANK(Games!X158), "",ABS('Prediction Log'!$AA176))</f>
        <v/>
      </c>
    </row>
    <row r="177" spans="1:28" x14ac:dyDescent="0.45">
      <c r="A177" s="13">
        <f>IF(ISBLANK(Games!$B176), "",Games!A176)</f>
        <v>0</v>
      </c>
      <c r="B177" s="13" t="str">
        <f>IF(ISBLANK(Games!$B159), "",Games!B159)</f>
        <v/>
      </c>
      <c r="C177" s="13" t="str">
        <f>IF(ISBLANK(Games!$B159), "",Games!C159)</f>
        <v/>
      </c>
      <c r="D177" s="14" t="str">
        <f>IF(ISBLANK(Games!$D159), "",Games!D159)</f>
        <v/>
      </c>
      <c r="E177" s="14" t="str">
        <f>IF(ISBLANK(Games!$B159), "",Games!J159)</f>
        <v/>
      </c>
      <c r="F177" s="15" t="str">
        <f>IFERROR(IF(ISBLANK(Games!B159), "", IF(Games!N159=Games!B159, Games!O159, 1-Games!O159)), "")</f>
        <v/>
      </c>
      <c r="G177" s="16" t="str">
        <f>IF(ISBLANK(Games!B159), "", IF('Prediction Log'!$D177&lt;0, 'Prediction Log'!$B177, 'Prediction Log'!$C177))</f>
        <v/>
      </c>
      <c r="H177" s="17" t="str">
        <f>IF(ISBLANK(Games!$B159), "",Games!K159)</f>
        <v/>
      </c>
      <c r="I177" s="17" t="str">
        <f>IF('Prediction Log'!$F177&gt;0.5, 'Prediction Log'!$B177, IF('Prediction Log'!$F177&lt;0.5, 'Prediction Log'!$C177, "PICK"))</f>
        <v/>
      </c>
      <c r="J177" s="18" t="str">
        <f>IF(ISBLANK(Games!B159), "",IF('Prediction Log'!$I177='Prediction Log'!$B177, 'Prediction Log'!$F177, 1-'Prediction Log'!$F177))</f>
        <v/>
      </c>
      <c r="K177" s="19" t="str">
        <f>IF(ISBLANK(Games!$B159), "",Games!Q159)</f>
        <v/>
      </c>
      <c r="L177" s="26" t="str">
        <f>IF(ISBLANK(Games!W159), "",Games!Y159)</f>
        <v/>
      </c>
      <c r="M177" s="9" t="str">
        <f>IF(ISBLANK(Games!W159), "",Games!X159-Games!W159)</f>
        <v/>
      </c>
      <c r="N177" s="20" t="str">
        <f>IF(ISBLANK(Games!W159), "", IF(AND(Games!Y159 = Games!B159, Games!D159&lt;0, Table3[[#This Row],[Actual Difference ]]&lt;Games!D159), "Y", IF(AND(Games!Y159=Games!C159, Games!D159&gt;0, Table3[[#This Row],[Actual Difference ]]&gt;0), "Y",IF(Games!Y159&lt;&gt;Table3[[#This Row],[Market Predicted Side]], "Y","N"))))</f>
        <v/>
      </c>
      <c r="O177" s="21" t="str">
        <f>IF(ISBLANK(Games!W159),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7" s="21" t="str">
        <f>IF(ISBLANK(Games!W159),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7" s="22" t="str">
        <f>IF(ISBLANK(Games!W159),"",IF('Prediction Log'!$L177='Prediction Log'!$G177, "Y", "N"))</f>
        <v/>
      </c>
      <c r="R177" s="22" t="str">
        <f>Table3[[#This Row],[Home Team Covered Market]]</f>
        <v/>
      </c>
      <c r="S177" s="22" t="str">
        <f>IF(ISBLANK(Games!W159), "",IF(AND('Prediction Log'!$Q177="Y", 'Prediction Log'!$R177="Y"), "Y", "N"))</f>
        <v/>
      </c>
      <c r="T177" s="23" t="str">
        <f>IF(ISBLANK(Games!W159),"",IF(Games!Y159='Prediction Log'!$H177, "Y", "N"))</f>
        <v/>
      </c>
      <c r="U177" s="23" t="str">
        <f>IF(ISBLANK(Games!W159), "", IF(Table3[[#This Row],[Home Team Covered Market]]=Games!P159, "Y", "N"))</f>
        <v/>
      </c>
      <c r="V177" s="24" t="str">
        <f>IF(ISBLANK(Games!W159), "",IF('Prediction Log'!$I177='Prediction Log'!$L177, "Y", "N"))</f>
        <v/>
      </c>
      <c r="W177" s="23" t="str">
        <f>IF(ISBLANK(Games!W159), "",IF('Prediction Log'!$H177&lt;&gt;'Prediction Log'!$L177, "N",IF(AND('Prediction Log'!$E177&gt;0, 'Prediction Log'!$M177&gt;'Prediction Log'!$E177, 'Prediction Log'!$H177='Prediction Log'!$C177), "Y", IF(AND('Prediction Log'!$E177&lt;0, 'Prediction Log'!$M177&lt;'Prediction Log'!$E177,'Prediction Log'!$H177='Prediction Log'!$B177 ), "Y", IF('Prediction Log'!$M177='Prediction Log'!$E177, "PUSH", "N")))))</f>
        <v/>
      </c>
      <c r="X177" s="23" t="str">
        <f>IF(ISBLANK(Games!W159), "",IF(AND('Prediction Log'!$T177="Y", 'Prediction Log'!$U177="Y"), "Y", "N"))</f>
        <v/>
      </c>
      <c r="Y177" s="22" t="str">
        <f>IF(ISBLANK(Games!W159), "",IF('Prediction Log'!$D177&gt;0, 'Prediction Log'!$M177-'Prediction Log'!$D177, IF('Prediction Log'!$D177&lt;0, -'Prediction Log'!$M177+'Prediction Log'!$D177, "NA")))</f>
        <v/>
      </c>
      <c r="Z177" s="22" t="str">
        <f>IF(ISBLANK(Games!W159), "",ABS('Prediction Log'!$Y177))</f>
        <v/>
      </c>
      <c r="AA177" s="23" t="str">
        <f>IF(ISBLANK(Games!W159), "",IF('Prediction Log'!$E177&gt;0, 'Prediction Log'!$M177-'Prediction Log'!$E177, IF('Prediction Log'!$E177&lt;0, -'Prediction Log'!$M177+'Prediction Log'!$E177, "NA")))</f>
        <v/>
      </c>
      <c r="AB177" s="23" t="str">
        <f>IF(ISBLANK(Games!X159), "",ABS('Prediction Log'!$AA177))</f>
        <v/>
      </c>
    </row>
    <row r="178" spans="1:28" x14ac:dyDescent="0.45">
      <c r="A178" s="13">
        <f>IF(ISBLANK(Games!$B177), "",Games!A177)</f>
        <v>0</v>
      </c>
      <c r="B178" s="13" t="str">
        <f>IF(ISBLANK(Games!$B160), "",Games!B160)</f>
        <v/>
      </c>
      <c r="C178" s="13" t="str">
        <f>IF(ISBLANK(Games!$B160), "",Games!C160)</f>
        <v/>
      </c>
      <c r="D178" s="14" t="str">
        <f>IF(ISBLANK(Games!$D160), "",Games!D160)</f>
        <v/>
      </c>
      <c r="E178" s="14" t="str">
        <f>IF(ISBLANK(Games!$B160), "",Games!J160)</f>
        <v/>
      </c>
      <c r="F178" s="15" t="str">
        <f>IFERROR(IF(ISBLANK(Games!B160), "", IF(Games!N160=Games!B160, Games!O160, 1-Games!O160)), "")</f>
        <v/>
      </c>
      <c r="G178" s="16" t="str">
        <f>IF(ISBLANK(Games!B160), "", IF('Prediction Log'!$D178&lt;0, 'Prediction Log'!$B178, 'Prediction Log'!$C178))</f>
        <v/>
      </c>
      <c r="H178" s="17" t="str">
        <f>IF(ISBLANK(Games!$B160), "",Games!K160)</f>
        <v/>
      </c>
      <c r="I178" s="17" t="str">
        <f>IF('Prediction Log'!$F178&gt;0.5, 'Prediction Log'!$B178, IF('Prediction Log'!$F178&lt;0.5, 'Prediction Log'!$C178, "PICK"))</f>
        <v/>
      </c>
      <c r="J178" s="18" t="str">
        <f>IF(ISBLANK(Games!B160), "",IF('Prediction Log'!$I178='Prediction Log'!$B178, 'Prediction Log'!$F178, 1-'Prediction Log'!$F178))</f>
        <v/>
      </c>
      <c r="K178" s="19" t="str">
        <f>IF(ISBLANK(Games!$B160), "",Games!Q160)</f>
        <v/>
      </c>
      <c r="L178" s="26" t="str">
        <f>IF(ISBLANK(Games!W160), "",Games!Y160)</f>
        <v/>
      </c>
      <c r="M178" s="9" t="str">
        <f>IF(ISBLANK(Games!W160), "",Games!X160-Games!W160)</f>
        <v/>
      </c>
      <c r="N178" s="20" t="str">
        <f>IF(ISBLANK(Games!W160), "", IF(AND(Games!Y160 = Games!B160, Games!D160&lt;0, Table3[[#This Row],[Actual Difference ]]&lt;Games!D160), "Y", IF(AND(Games!Y160=Games!C160, Games!D160&gt;0, Table3[[#This Row],[Actual Difference ]]&gt;0), "Y",IF(Games!Y160&lt;&gt;Table3[[#This Row],[Market Predicted Side]], "Y","N"))))</f>
        <v/>
      </c>
      <c r="O178" s="21" t="str">
        <f>IF(ISBLANK(Games!W160),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8" s="21" t="str">
        <f>IF(ISBLANK(Games!W160),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8" s="22" t="str">
        <f>IF(ISBLANK(Games!W160),"",IF('Prediction Log'!$L178='Prediction Log'!$G178, "Y", "N"))</f>
        <v/>
      </c>
      <c r="R178" s="22" t="str">
        <f>Table3[[#This Row],[Home Team Covered Market]]</f>
        <v/>
      </c>
      <c r="S178" s="22" t="str">
        <f>IF(ISBLANK(Games!W160), "",IF(AND('Prediction Log'!$Q178="Y", 'Prediction Log'!$R178="Y"), "Y", "N"))</f>
        <v/>
      </c>
      <c r="T178" s="23" t="str">
        <f>IF(ISBLANK(Games!W160),"",IF(Games!Y160='Prediction Log'!$H178, "Y", "N"))</f>
        <v/>
      </c>
      <c r="U178" s="23" t="str">
        <f>IF(ISBLANK(Games!W160), "", IF(Table3[[#This Row],[Home Team Covered Market]]=Games!P160, "Y", "N"))</f>
        <v/>
      </c>
      <c r="V178" s="24" t="str">
        <f>IF(ISBLANK(Games!W160), "",IF('Prediction Log'!$I178='Prediction Log'!$L178, "Y", "N"))</f>
        <v/>
      </c>
      <c r="W178" s="23" t="str">
        <f>IF(ISBLANK(Games!W160), "",IF('Prediction Log'!$H178&lt;&gt;'Prediction Log'!$L178, "N",IF(AND('Prediction Log'!$E178&gt;0, 'Prediction Log'!$M178&gt;'Prediction Log'!$E178, 'Prediction Log'!$H178='Prediction Log'!$C178), "Y", IF(AND('Prediction Log'!$E178&lt;0, 'Prediction Log'!$M178&lt;'Prediction Log'!$E178,'Prediction Log'!$H178='Prediction Log'!$B178 ), "Y", IF('Prediction Log'!$M178='Prediction Log'!$E178, "PUSH", "N")))))</f>
        <v/>
      </c>
      <c r="X178" s="23" t="str">
        <f>IF(ISBLANK(Games!W160), "",IF(AND('Prediction Log'!$T178="Y", 'Prediction Log'!$U178="Y"), "Y", "N"))</f>
        <v/>
      </c>
      <c r="Y178" s="22" t="str">
        <f>IF(ISBLANK(Games!W160), "",IF('Prediction Log'!$D178&gt;0, 'Prediction Log'!$M178-'Prediction Log'!$D178, IF('Prediction Log'!$D178&lt;0, -'Prediction Log'!$M178+'Prediction Log'!$D178, "NA")))</f>
        <v/>
      </c>
      <c r="Z178" s="22" t="str">
        <f>IF(ISBLANK(Games!W160), "",ABS('Prediction Log'!$Y178))</f>
        <v/>
      </c>
      <c r="AA178" s="23" t="str">
        <f>IF(ISBLANK(Games!W160), "",IF('Prediction Log'!$E178&gt;0, 'Prediction Log'!$M178-'Prediction Log'!$E178, IF('Prediction Log'!$E178&lt;0, -'Prediction Log'!$M178+'Prediction Log'!$E178, "NA")))</f>
        <v/>
      </c>
      <c r="AB178" s="23" t="str">
        <f>IF(ISBLANK(Games!X160), "",ABS('Prediction Log'!$AA178))</f>
        <v/>
      </c>
    </row>
    <row r="179" spans="1:28" x14ac:dyDescent="0.45">
      <c r="A179" s="13">
        <f>IF(ISBLANK(Games!$B178), "",Games!A178)</f>
        <v>0</v>
      </c>
      <c r="B179" s="13" t="str">
        <f>IF(ISBLANK(Games!$B161), "",Games!B161)</f>
        <v/>
      </c>
      <c r="C179" s="13" t="str">
        <f>IF(ISBLANK(Games!$B161), "",Games!C161)</f>
        <v/>
      </c>
      <c r="D179" s="14" t="str">
        <f>IF(ISBLANK(Games!$D161), "",Games!D161)</f>
        <v/>
      </c>
      <c r="E179" s="14" t="str">
        <f>IF(ISBLANK(Games!$B161), "",Games!J161)</f>
        <v/>
      </c>
      <c r="F179" s="15" t="str">
        <f>IFERROR(IF(ISBLANK(Games!B161), "", IF(Games!N161=Games!B161, Games!O161, 1-Games!O161)), "")</f>
        <v/>
      </c>
      <c r="G179" s="16" t="str">
        <f>IF(ISBLANK(Games!B161), "", IF('Prediction Log'!$D179&lt;0, 'Prediction Log'!$B179, 'Prediction Log'!$C179))</f>
        <v/>
      </c>
      <c r="H179" s="17" t="str">
        <f>IF(ISBLANK(Games!$B161), "",Games!K161)</f>
        <v/>
      </c>
      <c r="I179" s="17" t="str">
        <f>IF('Prediction Log'!$F179&gt;0.5, 'Prediction Log'!$B179, IF('Prediction Log'!$F179&lt;0.5, 'Prediction Log'!$C179, "PICK"))</f>
        <v/>
      </c>
      <c r="J179" s="18" t="str">
        <f>IF(ISBLANK(Games!B161), "",IF('Prediction Log'!$I179='Prediction Log'!$B179, 'Prediction Log'!$F179, 1-'Prediction Log'!$F179))</f>
        <v/>
      </c>
      <c r="K179" s="19" t="str">
        <f>IF(ISBLANK(Games!$B161), "",Games!Q161)</f>
        <v/>
      </c>
      <c r="L179" s="26" t="str">
        <f>IF(ISBLANK(Games!W161), "",Games!Y161)</f>
        <v/>
      </c>
      <c r="M179" s="9" t="str">
        <f>IF(ISBLANK(Games!W161), "",Games!X161-Games!W161)</f>
        <v/>
      </c>
      <c r="N179" s="20" t="str">
        <f>IF(ISBLANK(Games!W161), "", IF(AND(Games!Y161 = Games!B161, Games!D161&lt;0, Table3[[#This Row],[Actual Difference ]]&lt;Games!D161), "Y", IF(AND(Games!Y161=Games!C161, Games!D161&gt;0, Table3[[#This Row],[Actual Difference ]]&gt;0), "Y",IF(Games!Y161&lt;&gt;Table3[[#This Row],[Market Predicted Side]], "Y","N"))))</f>
        <v/>
      </c>
      <c r="O179" s="21" t="str">
        <f>IF(ISBLANK(Games!W161),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79" s="21" t="str">
        <f>IF(ISBLANK(Games!W161),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79" s="22" t="str">
        <f>IF(ISBLANK(Games!W161),"",IF('Prediction Log'!$L179='Prediction Log'!$G179, "Y", "N"))</f>
        <v/>
      </c>
      <c r="R179" s="22" t="str">
        <f>Table3[[#This Row],[Home Team Covered Market]]</f>
        <v/>
      </c>
      <c r="S179" s="22" t="str">
        <f>IF(ISBLANK(Games!W161), "",IF(AND('Prediction Log'!$Q179="Y", 'Prediction Log'!$R179="Y"), "Y", "N"))</f>
        <v/>
      </c>
      <c r="T179" s="23" t="str">
        <f>IF(ISBLANK(Games!W161),"",IF(Games!Y161='Prediction Log'!$H179, "Y", "N"))</f>
        <v/>
      </c>
      <c r="U179" s="23" t="str">
        <f>IF(ISBLANK(Games!W161), "", IF(Table3[[#This Row],[Home Team Covered Market]]=Games!P161, "Y", "N"))</f>
        <v/>
      </c>
      <c r="V179" s="24" t="str">
        <f>IF(ISBLANK(Games!W161), "",IF('Prediction Log'!$I179='Prediction Log'!$L179, "Y", "N"))</f>
        <v/>
      </c>
      <c r="W179" s="23" t="str">
        <f>IF(ISBLANK(Games!W161), "",IF('Prediction Log'!$H179&lt;&gt;'Prediction Log'!$L179, "N",IF(AND('Prediction Log'!$E179&gt;0, 'Prediction Log'!$M179&gt;'Prediction Log'!$E179, 'Prediction Log'!$H179='Prediction Log'!$C179), "Y", IF(AND('Prediction Log'!$E179&lt;0, 'Prediction Log'!$M179&lt;'Prediction Log'!$E179,'Prediction Log'!$H179='Prediction Log'!$B179 ), "Y", IF('Prediction Log'!$M179='Prediction Log'!$E179, "PUSH", "N")))))</f>
        <v/>
      </c>
      <c r="X179" s="23" t="str">
        <f>IF(ISBLANK(Games!W161), "",IF(AND('Prediction Log'!$T179="Y", 'Prediction Log'!$U179="Y"), "Y", "N"))</f>
        <v/>
      </c>
      <c r="Y179" s="22" t="str">
        <f>IF(ISBLANK(Games!W161), "",IF('Prediction Log'!$D179&gt;0, 'Prediction Log'!$M179-'Prediction Log'!$D179, IF('Prediction Log'!$D179&lt;0, -'Prediction Log'!$M179+'Prediction Log'!$D179, "NA")))</f>
        <v/>
      </c>
      <c r="Z179" s="22" t="str">
        <f>IF(ISBLANK(Games!W161), "",ABS('Prediction Log'!$Y179))</f>
        <v/>
      </c>
      <c r="AA179" s="23" t="str">
        <f>IF(ISBLANK(Games!W161), "",IF('Prediction Log'!$E179&gt;0, 'Prediction Log'!$M179-'Prediction Log'!$E179, IF('Prediction Log'!$E179&lt;0, -'Prediction Log'!$M179+'Prediction Log'!$E179, "NA")))</f>
        <v/>
      </c>
      <c r="AB179" s="23" t="str">
        <f>IF(ISBLANK(Games!X161), "",ABS('Prediction Log'!$AA179))</f>
        <v/>
      </c>
    </row>
    <row r="180" spans="1:28" x14ac:dyDescent="0.45">
      <c r="A180" s="13">
        <f>IF(ISBLANK(Games!$B179), "",Games!A179)</f>
        <v>0</v>
      </c>
      <c r="B180" s="13" t="str">
        <f>IF(ISBLANK(Games!$B162), "",Games!B162)</f>
        <v/>
      </c>
      <c r="C180" s="13" t="str">
        <f>IF(ISBLANK(Games!$B162), "",Games!C162)</f>
        <v/>
      </c>
      <c r="D180" s="14" t="str">
        <f>IF(ISBLANK(Games!$D162), "",Games!D162)</f>
        <v/>
      </c>
      <c r="E180" s="14" t="str">
        <f>IF(ISBLANK(Games!$B162), "",Games!J162)</f>
        <v/>
      </c>
      <c r="F180" s="15" t="str">
        <f>IFERROR(IF(ISBLANK(Games!B162), "", IF(Games!N162=Games!B162, Games!O162, 1-Games!O162)), "")</f>
        <v/>
      </c>
      <c r="G180" s="16" t="str">
        <f>IF(ISBLANK(Games!B162), "", IF('Prediction Log'!$D180&lt;0, 'Prediction Log'!$B180, 'Prediction Log'!$C180))</f>
        <v/>
      </c>
      <c r="H180" s="17" t="str">
        <f>IF(ISBLANK(Games!$B162), "",Games!K162)</f>
        <v/>
      </c>
      <c r="I180" s="17" t="str">
        <f>IF('Prediction Log'!$F180&gt;0.5, 'Prediction Log'!$B180, IF('Prediction Log'!$F180&lt;0.5, 'Prediction Log'!$C180, "PICK"))</f>
        <v/>
      </c>
      <c r="J180" s="18" t="str">
        <f>IF(ISBLANK(Games!B162), "",IF('Prediction Log'!$I180='Prediction Log'!$B180, 'Prediction Log'!$F180, 1-'Prediction Log'!$F180))</f>
        <v/>
      </c>
      <c r="K180" s="19" t="str">
        <f>IF(ISBLANK(Games!$B162), "",Games!Q162)</f>
        <v/>
      </c>
      <c r="L180" s="26" t="str">
        <f>IF(ISBLANK(Games!W162), "",Games!Y162)</f>
        <v/>
      </c>
      <c r="M180" s="9" t="str">
        <f>IF(ISBLANK(Games!W162), "",Games!X162-Games!W162)</f>
        <v/>
      </c>
      <c r="N180" s="20" t="str">
        <f>IF(ISBLANK(Games!W162), "", IF(AND(Games!Y162 = Games!B162, Games!D162&lt;0, Table3[[#This Row],[Actual Difference ]]&lt;Games!D162), "Y", IF(AND(Games!Y162=Games!C162, Games!D162&gt;0, Table3[[#This Row],[Actual Difference ]]&gt;0), "Y",IF(Games!Y162&lt;&gt;Table3[[#This Row],[Market Predicted Side]], "Y","N"))))</f>
        <v/>
      </c>
      <c r="O180" s="21" t="str">
        <f>IF(ISBLANK(Games!W162),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0" s="21" t="str">
        <f>IF(ISBLANK(Games!W162),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0" s="22" t="str">
        <f>IF(ISBLANK(Games!W162),"",IF('Prediction Log'!$L180='Prediction Log'!$G180, "Y", "N"))</f>
        <v/>
      </c>
      <c r="R180" s="22" t="str">
        <f>Table3[[#This Row],[Home Team Covered Market]]</f>
        <v/>
      </c>
      <c r="S180" s="22" t="str">
        <f>IF(ISBLANK(Games!W162), "",IF(AND('Prediction Log'!$Q180="Y", 'Prediction Log'!$R180="Y"), "Y", "N"))</f>
        <v/>
      </c>
      <c r="T180" s="23" t="str">
        <f>IF(ISBLANK(Games!W162),"",IF(Games!Y162='Prediction Log'!$H180, "Y", "N"))</f>
        <v/>
      </c>
      <c r="U180" s="23" t="str">
        <f>IF(ISBLANK(Games!W162), "", IF(Table3[[#This Row],[Home Team Covered Market]]=Games!P162, "Y", "N"))</f>
        <v/>
      </c>
      <c r="V180" s="24" t="str">
        <f>IF(ISBLANK(Games!W162), "",IF('Prediction Log'!$I180='Prediction Log'!$L180, "Y", "N"))</f>
        <v/>
      </c>
      <c r="W180" s="23" t="str">
        <f>IF(ISBLANK(Games!W162), "",IF('Prediction Log'!$H180&lt;&gt;'Prediction Log'!$L180, "N",IF(AND('Prediction Log'!$E180&gt;0, 'Prediction Log'!$M180&gt;'Prediction Log'!$E180, 'Prediction Log'!$H180='Prediction Log'!$C180), "Y", IF(AND('Prediction Log'!$E180&lt;0, 'Prediction Log'!$M180&lt;'Prediction Log'!$E180,'Prediction Log'!$H180='Prediction Log'!$B180 ), "Y", IF('Prediction Log'!$M180='Prediction Log'!$E180, "PUSH", "N")))))</f>
        <v/>
      </c>
      <c r="X180" s="23" t="str">
        <f>IF(ISBLANK(Games!W162), "",IF(AND('Prediction Log'!$T180="Y", 'Prediction Log'!$U180="Y"), "Y", "N"))</f>
        <v/>
      </c>
      <c r="Y180" s="22" t="str">
        <f>IF(ISBLANK(Games!W162), "",IF('Prediction Log'!$D180&gt;0, 'Prediction Log'!$M180-'Prediction Log'!$D180, IF('Prediction Log'!$D180&lt;0, -'Prediction Log'!$M180+'Prediction Log'!$D180, "NA")))</f>
        <v/>
      </c>
      <c r="Z180" s="22" t="str">
        <f>IF(ISBLANK(Games!W162), "",ABS('Prediction Log'!$Y180))</f>
        <v/>
      </c>
      <c r="AA180" s="23" t="str">
        <f>IF(ISBLANK(Games!W162), "",IF('Prediction Log'!$E180&gt;0, 'Prediction Log'!$M180-'Prediction Log'!$E180, IF('Prediction Log'!$E180&lt;0, -'Prediction Log'!$M180+'Prediction Log'!$E180, "NA")))</f>
        <v/>
      </c>
      <c r="AB180" s="23" t="str">
        <f>IF(ISBLANK(Games!X162), "",ABS('Prediction Log'!$AA180))</f>
        <v/>
      </c>
    </row>
    <row r="181" spans="1:28" x14ac:dyDescent="0.45">
      <c r="A181" s="13">
        <f>IF(ISBLANK(Games!$B180), "",Games!A180)</f>
        <v>0</v>
      </c>
      <c r="B181" s="13" t="str">
        <f>IF(ISBLANK(Games!$B163), "",Games!B163)</f>
        <v/>
      </c>
      <c r="C181" s="13" t="str">
        <f>IF(ISBLANK(Games!$B163), "",Games!C163)</f>
        <v/>
      </c>
      <c r="D181" s="14" t="str">
        <f>IF(ISBLANK(Games!$D163), "",Games!D163)</f>
        <v/>
      </c>
      <c r="E181" s="14" t="str">
        <f>IF(ISBLANK(Games!$B163), "",Games!J163)</f>
        <v/>
      </c>
      <c r="F181" s="15" t="str">
        <f>IFERROR(IF(ISBLANK(Games!B163), "", IF(Games!N163=Games!B163, Games!O163, 1-Games!O163)), "")</f>
        <v/>
      </c>
      <c r="G181" s="16" t="str">
        <f>IF(ISBLANK(Games!B163), "", IF('Prediction Log'!$D181&lt;0, 'Prediction Log'!$B181, 'Prediction Log'!$C181))</f>
        <v/>
      </c>
      <c r="H181" s="17" t="str">
        <f>IF(ISBLANK(Games!$B163), "",Games!K163)</f>
        <v/>
      </c>
      <c r="I181" s="17" t="str">
        <f>IF('Prediction Log'!$F181&gt;0.5, 'Prediction Log'!$B181, IF('Prediction Log'!$F181&lt;0.5, 'Prediction Log'!$C181, "PICK"))</f>
        <v/>
      </c>
      <c r="J181" s="18" t="str">
        <f>IF(ISBLANK(Games!B163), "",IF('Prediction Log'!$I181='Prediction Log'!$B181, 'Prediction Log'!$F181, 1-'Prediction Log'!$F181))</f>
        <v/>
      </c>
      <c r="K181" s="19" t="str">
        <f>IF(ISBLANK(Games!$B163), "",Games!Q163)</f>
        <v/>
      </c>
      <c r="L181" s="26" t="str">
        <f>IF(ISBLANK(Games!W163), "",Games!Y163)</f>
        <v/>
      </c>
      <c r="M181" s="9" t="str">
        <f>IF(ISBLANK(Games!W163), "",Games!X163-Games!W163)</f>
        <v/>
      </c>
      <c r="N181" s="20" t="str">
        <f>IF(ISBLANK(Games!W163), "", IF(AND(Games!Y163 = Games!B163, Games!D163&lt;0, Table3[[#This Row],[Actual Difference ]]&lt;Games!D163), "Y", IF(AND(Games!Y163=Games!C163, Games!D163&gt;0, Table3[[#This Row],[Actual Difference ]]&gt;0), "Y",IF(Games!Y163&lt;&gt;Table3[[#This Row],[Market Predicted Side]], "Y","N"))))</f>
        <v/>
      </c>
      <c r="O181" s="21" t="str">
        <f>IF(ISBLANK(Games!W163),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1" s="21" t="str">
        <f>IF(ISBLANK(Games!W163),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1" s="22" t="str">
        <f>IF(ISBLANK(Games!W163),"",IF('Prediction Log'!$L181='Prediction Log'!$G181, "Y", "N"))</f>
        <v/>
      </c>
      <c r="R181" s="22" t="str">
        <f>Table3[[#This Row],[Home Team Covered Market]]</f>
        <v/>
      </c>
      <c r="S181" s="22" t="str">
        <f>IF(ISBLANK(Games!W163), "",IF(AND('Prediction Log'!$Q181="Y", 'Prediction Log'!$R181="Y"), "Y", "N"))</f>
        <v/>
      </c>
      <c r="T181" s="23" t="str">
        <f>IF(ISBLANK(Games!W163),"",IF(Games!Y163='Prediction Log'!$H181, "Y", "N"))</f>
        <v/>
      </c>
      <c r="U181" s="23" t="str">
        <f>IF(ISBLANK(Games!W163), "", IF(Table3[[#This Row],[Home Team Covered Market]]=Games!P163, "Y", "N"))</f>
        <v/>
      </c>
      <c r="V181" s="24" t="str">
        <f>IF(ISBLANK(Games!W163), "",IF('Prediction Log'!$I181='Prediction Log'!$L181, "Y", "N"))</f>
        <v/>
      </c>
      <c r="W181" s="23" t="str">
        <f>IF(ISBLANK(Games!W163), "",IF('Prediction Log'!$H181&lt;&gt;'Prediction Log'!$L181, "N",IF(AND('Prediction Log'!$E181&gt;0, 'Prediction Log'!$M181&gt;'Prediction Log'!$E181, 'Prediction Log'!$H181='Prediction Log'!$C181), "Y", IF(AND('Prediction Log'!$E181&lt;0, 'Prediction Log'!$M181&lt;'Prediction Log'!$E181,'Prediction Log'!$H181='Prediction Log'!$B181 ), "Y", IF('Prediction Log'!$M181='Prediction Log'!$E181, "PUSH", "N")))))</f>
        <v/>
      </c>
      <c r="X181" s="23" t="str">
        <f>IF(ISBLANK(Games!W163), "",IF(AND('Prediction Log'!$T181="Y", 'Prediction Log'!$U181="Y"), "Y", "N"))</f>
        <v/>
      </c>
      <c r="Y181" s="22" t="str">
        <f>IF(ISBLANK(Games!W163), "",IF('Prediction Log'!$D181&gt;0, 'Prediction Log'!$M181-'Prediction Log'!$D181, IF('Prediction Log'!$D181&lt;0, -'Prediction Log'!$M181+'Prediction Log'!$D181, "NA")))</f>
        <v/>
      </c>
      <c r="Z181" s="22" t="str">
        <f>IF(ISBLANK(Games!W163), "",ABS('Prediction Log'!$Y181))</f>
        <v/>
      </c>
      <c r="AA181" s="23" t="str">
        <f>IF(ISBLANK(Games!W163), "",IF('Prediction Log'!$E181&gt;0, 'Prediction Log'!$M181-'Prediction Log'!$E181, IF('Prediction Log'!$E181&lt;0, -'Prediction Log'!$M181+'Prediction Log'!$E181, "NA")))</f>
        <v/>
      </c>
      <c r="AB181" s="23" t="str">
        <f>IF(ISBLANK(Games!X163), "",ABS('Prediction Log'!$AA181))</f>
        <v/>
      </c>
    </row>
    <row r="182" spans="1:28" x14ac:dyDescent="0.45">
      <c r="A182" s="13">
        <f>IF(ISBLANK(Games!$B181), "",Games!A181)</f>
        <v>0</v>
      </c>
      <c r="B182" s="13" t="str">
        <f>IF(ISBLANK(Games!$B164), "",Games!B164)</f>
        <v/>
      </c>
      <c r="C182" s="13" t="str">
        <f>IF(ISBLANK(Games!$B164), "",Games!C164)</f>
        <v/>
      </c>
      <c r="D182" s="14" t="str">
        <f>IF(ISBLANK(Games!$D164), "",Games!D164)</f>
        <v/>
      </c>
      <c r="E182" s="14" t="str">
        <f>IF(ISBLANK(Games!$B164), "",Games!J164)</f>
        <v/>
      </c>
      <c r="F182" s="15" t="str">
        <f>IFERROR(IF(ISBLANK(Games!B164), "", IF(Games!N164=Games!B164, Games!O164, 1-Games!O164)), "")</f>
        <v/>
      </c>
      <c r="G182" s="16" t="str">
        <f>IF(ISBLANK(Games!B164), "", IF('Prediction Log'!$D182&lt;0, 'Prediction Log'!$B182, 'Prediction Log'!$C182))</f>
        <v/>
      </c>
      <c r="H182" s="17" t="str">
        <f>IF(ISBLANK(Games!$B164), "",Games!K164)</f>
        <v/>
      </c>
      <c r="I182" s="17" t="str">
        <f>IF('Prediction Log'!$F182&gt;0.5, 'Prediction Log'!$B182, IF('Prediction Log'!$F182&lt;0.5, 'Prediction Log'!$C182, "PICK"))</f>
        <v/>
      </c>
      <c r="J182" s="18" t="str">
        <f>IF(ISBLANK(Games!B164), "",IF('Prediction Log'!$I182='Prediction Log'!$B182, 'Prediction Log'!$F182, 1-'Prediction Log'!$F182))</f>
        <v/>
      </c>
      <c r="K182" s="19" t="str">
        <f>IF(ISBLANK(Games!$B164), "",Games!Q164)</f>
        <v/>
      </c>
      <c r="L182" s="26" t="str">
        <f>IF(ISBLANK(Games!W164), "",Games!Y164)</f>
        <v/>
      </c>
      <c r="M182" s="9" t="str">
        <f>IF(ISBLANK(Games!W164), "",Games!X164-Games!W164)</f>
        <v/>
      </c>
      <c r="N182" s="20" t="str">
        <f>IF(ISBLANK(Games!W164), "", IF(AND(Games!Y164 = Games!B164, Games!D164&lt;0, Table3[[#This Row],[Actual Difference ]]&lt;Games!D164), "Y", IF(AND(Games!Y164=Games!C164, Games!D164&gt;0, Table3[[#This Row],[Actual Difference ]]&gt;0), "Y",IF(Games!Y164&lt;&gt;Table3[[#This Row],[Market Predicted Side]], "Y","N"))))</f>
        <v/>
      </c>
      <c r="O182" s="21" t="str">
        <f>IF(ISBLANK(Games!W164),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2" s="21" t="str">
        <f>IF(ISBLANK(Games!W164),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2" s="22" t="str">
        <f>IF(ISBLANK(Games!W164),"",IF('Prediction Log'!$L182='Prediction Log'!$G182, "Y", "N"))</f>
        <v/>
      </c>
      <c r="R182" s="22" t="str">
        <f>Table3[[#This Row],[Home Team Covered Market]]</f>
        <v/>
      </c>
      <c r="S182" s="22" t="str">
        <f>IF(ISBLANK(Games!W164), "",IF(AND('Prediction Log'!$Q182="Y", 'Prediction Log'!$R182="Y"), "Y", "N"))</f>
        <v/>
      </c>
      <c r="T182" s="23" t="str">
        <f>IF(ISBLANK(Games!W164),"",IF(Games!Y164='Prediction Log'!$H182, "Y", "N"))</f>
        <v/>
      </c>
      <c r="U182" s="23" t="str">
        <f>IF(ISBLANK(Games!W164), "", IF(Table3[[#This Row],[Home Team Covered Market]]=Games!P164, "Y", "N"))</f>
        <v/>
      </c>
      <c r="V182" s="24" t="str">
        <f>IF(ISBLANK(Games!W164), "",IF('Prediction Log'!$I182='Prediction Log'!$L182, "Y", "N"))</f>
        <v/>
      </c>
      <c r="W182" s="23" t="str">
        <f>IF(ISBLANK(Games!W164), "",IF('Prediction Log'!$H182&lt;&gt;'Prediction Log'!$L182, "N",IF(AND('Prediction Log'!$E182&gt;0, 'Prediction Log'!$M182&gt;'Prediction Log'!$E182, 'Prediction Log'!$H182='Prediction Log'!$C182), "Y", IF(AND('Prediction Log'!$E182&lt;0, 'Prediction Log'!$M182&lt;'Prediction Log'!$E182,'Prediction Log'!$H182='Prediction Log'!$B182 ), "Y", IF('Prediction Log'!$M182='Prediction Log'!$E182, "PUSH", "N")))))</f>
        <v/>
      </c>
      <c r="X182" s="23" t="str">
        <f>IF(ISBLANK(Games!W164), "",IF(AND('Prediction Log'!$T182="Y", 'Prediction Log'!$U182="Y"), "Y", "N"))</f>
        <v/>
      </c>
      <c r="Y182" s="22" t="str">
        <f>IF(ISBLANK(Games!W164), "",IF('Prediction Log'!$D182&gt;0, 'Prediction Log'!$M182-'Prediction Log'!$D182, IF('Prediction Log'!$D182&lt;0, -'Prediction Log'!$M182+'Prediction Log'!$D182, "NA")))</f>
        <v/>
      </c>
      <c r="Z182" s="22" t="str">
        <f>IF(ISBLANK(Games!W164), "",ABS('Prediction Log'!$Y182))</f>
        <v/>
      </c>
      <c r="AA182" s="23" t="str">
        <f>IF(ISBLANK(Games!W164), "",IF('Prediction Log'!$E182&gt;0, 'Prediction Log'!$M182-'Prediction Log'!$E182, IF('Prediction Log'!$E182&lt;0, -'Prediction Log'!$M182+'Prediction Log'!$E182, "NA")))</f>
        <v/>
      </c>
      <c r="AB182" s="23" t="str">
        <f>IF(ISBLANK(Games!X164), "",ABS('Prediction Log'!$AA182))</f>
        <v/>
      </c>
    </row>
    <row r="183" spans="1:28" x14ac:dyDescent="0.45">
      <c r="A183" s="13">
        <f>IF(ISBLANK(Games!$B182), "",Games!A182)</f>
        <v>0</v>
      </c>
      <c r="B183" s="13" t="str">
        <f>IF(ISBLANK(Games!$B165), "",Games!B165)</f>
        <v/>
      </c>
      <c r="C183" s="13" t="str">
        <f>IF(ISBLANK(Games!$B165), "",Games!C165)</f>
        <v/>
      </c>
      <c r="D183" s="14" t="str">
        <f>IF(ISBLANK(Games!$D165), "",Games!D165)</f>
        <v/>
      </c>
      <c r="E183" s="14" t="str">
        <f>IF(ISBLANK(Games!$B165), "",Games!J165)</f>
        <v/>
      </c>
      <c r="F183" s="15" t="str">
        <f>IFERROR(IF(ISBLANK(Games!B165), "", IF(Games!N165=Games!B165, Games!O165, 1-Games!O165)), "")</f>
        <v/>
      </c>
      <c r="G183" s="16" t="str">
        <f>IF(ISBLANK(Games!B165), "", IF('Prediction Log'!$D183&lt;0, 'Prediction Log'!$B183, 'Prediction Log'!$C183))</f>
        <v/>
      </c>
      <c r="H183" s="17" t="str">
        <f>IF(ISBLANK(Games!$B165), "",Games!K165)</f>
        <v/>
      </c>
      <c r="I183" s="17" t="str">
        <f>IF('Prediction Log'!$F183&gt;0.5, 'Prediction Log'!$B183, IF('Prediction Log'!$F183&lt;0.5, 'Prediction Log'!$C183, "PICK"))</f>
        <v/>
      </c>
      <c r="J183" s="18" t="str">
        <f>IF(ISBLANK(Games!B165), "",IF('Prediction Log'!$I183='Prediction Log'!$B183, 'Prediction Log'!$F183, 1-'Prediction Log'!$F183))</f>
        <v/>
      </c>
      <c r="K183" s="19" t="str">
        <f>IF(ISBLANK(Games!$B165), "",Games!Q165)</f>
        <v/>
      </c>
      <c r="L183" s="26" t="str">
        <f>IF(ISBLANK(Games!W165), "",Games!Y165)</f>
        <v/>
      </c>
      <c r="M183" s="9" t="str">
        <f>IF(ISBLANK(Games!W165), "",Games!X165-Games!W165)</f>
        <v/>
      </c>
      <c r="N183" s="20" t="str">
        <f>IF(ISBLANK(Games!W165), "", IF(AND(Games!Y165 = Games!B165, Games!D165&lt;0, Table3[[#This Row],[Actual Difference ]]&lt;Games!D165), "Y", IF(AND(Games!Y165=Games!C165, Games!D165&gt;0, Table3[[#This Row],[Actual Difference ]]&gt;0), "Y",IF(Games!Y165&lt;&gt;Table3[[#This Row],[Market Predicted Side]], "Y","N"))))</f>
        <v/>
      </c>
      <c r="O183" s="21" t="str">
        <f>IF(ISBLANK(Games!W165),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3" s="21" t="str">
        <f>IF(ISBLANK(Games!W165),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3" s="22" t="str">
        <f>IF(ISBLANK(Games!W165),"",IF('Prediction Log'!$L183='Prediction Log'!$G183, "Y", "N"))</f>
        <v/>
      </c>
      <c r="R183" s="22" t="str">
        <f>Table3[[#This Row],[Home Team Covered Market]]</f>
        <v/>
      </c>
      <c r="S183" s="22" t="str">
        <f>IF(ISBLANK(Games!W165), "",IF(AND('Prediction Log'!$Q183="Y", 'Prediction Log'!$R183="Y"), "Y", "N"))</f>
        <v/>
      </c>
      <c r="T183" s="23" t="str">
        <f>IF(ISBLANK(Games!W165),"",IF(Games!Y165='Prediction Log'!$H183, "Y", "N"))</f>
        <v/>
      </c>
      <c r="U183" s="23" t="str">
        <f>IF(ISBLANK(Games!W165), "", IF(Table3[[#This Row],[Home Team Covered Market]]=Games!P165, "Y", "N"))</f>
        <v/>
      </c>
      <c r="V183" s="24" t="str">
        <f>IF(ISBLANK(Games!W165), "",IF('Prediction Log'!$I183='Prediction Log'!$L183, "Y", "N"))</f>
        <v/>
      </c>
      <c r="W183" s="23" t="str">
        <f>IF(ISBLANK(Games!W165), "",IF('Prediction Log'!$H183&lt;&gt;'Prediction Log'!$L183, "N",IF(AND('Prediction Log'!$E183&gt;0, 'Prediction Log'!$M183&gt;'Prediction Log'!$E183, 'Prediction Log'!$H183='Prediction Log'!$C183), "Y", IF(AND('Prediction Log'!$E183&lt;0, 'Prediction Log'!$M183&lt;'Prediction Log'!$E183,'Prediction Log'!$H183='Prediction Log'!$B183 ), "Y", IF('Prediction Log'!$M183='Prediction Log'!$E183, "PUSH", "N")))))</f>
        <v/>
      </c>
      <c r="X183" s="23" t="str">
        <f>IF(ISBLANK(Games!W165), "",IF(AND('Prediction Log'!$T183="Y", 'Prediction Log'!$U183="Y"), "Y", "N"))</f>
        <v/>
      </c>
      <c r="Y183" s="22" t="str">
        <f>IF(ISBLANK(Games!W165), "",IF('Prediction Log'!$D183&gt;0, 'Prediction Log'!$M183-'Prediction Log'!$D183, IF('Prediction Log'!$D183&lt;0, -'Prediction Log'!$M183+'Prediction Log'!$D183, "NA")))</f>
        <v/>
      </c>
      <c r="Z183" s="22" t="str">
        <f>IF(ISBLANK(Games!W165), "",ABS('Prediction Log'!$Y183))</f>
        <v/>
      </c>
      <c r="AA183" s="23" t="str">
        <f>IF(ISBLANK(Games!W165), "",IF('Prediction Log'!$E183&gt;0, 'Prediction Log'!$M183-'Prediction Log'!$E183, IF('Prediction Log'!$E183&lt;0, -'Prediction Log'!$M183+'Prediction Log'!$E183, "NA")))</f>
        <v/>
      </c>
      <c r="AB183" s="23" t="str">
        <f>IF(ISBLANK(Games!X165), "",ABS('Prediction Log'!$AA183))</f>
        <v/>
      </c>
    </row>
    <row r="184" spans="1:28" x14ac:dyDescent="0.45">
      <c r="A184" s="13">
        <f>IF(ISBLANK(Games!$B183), "",Games!A183)</f>
        <v>0</v>
      </c>
      <c r="B184" s="13" t="str">
        <f>IF(ISBLANK(Games!$B166), "",Games!B166)</f>
        <v/>
      </c>
      <c r="C184" s="13" t="str">
        <f>IF(ISBLANK(Games!$B166), "",Games!C166)</f>
        <v/>
      </c>
      <c r="D184" s="14" t="str">
        <f>IF(ISBLANK(Games!$D166), "",Games!D166)</f>
        <v/>
      </c>
      <c r="E184" s="14" t="str">
        <f>IF(ISBLANK(Games!$B166), "",Games!J166)</f>
        <v/>
      </c>
      <c r="F184" s="15" t="str">
        <f>IFERROR(IF(ISBLANK(Games!B166), "", IF(Games!N166=Games!B166, Games!O166, 1-Games!O166)), "")</f>
        <v/>
      </c>
      <c r="G184" s="16" t="str">
        <f>IF(ISBLANK(Games!B166), "", IF('Prediction Log'!$D184&lt;0, 'Prediction Log'!$B184, 'Prediction Log'!$C184))</f>
        <v/>
      </c>
      <c r="H184" s="17" t="str">
        <f>IF(ISBLANK(Games!$B166), "",Games!K166)</f>
        <v/>
      </c>
      <c r="I184" s="17" t="str">
        <f>IF('Prediction Log'!$F184&gt;0.5, 'Prediction Log'!$B184, IF('Prediction Log'!$F184&lt;0.5, 'Prediction Log'!$C184, "PICK"))</f>
        <v/>
      </c>
      <c r="J184" s="18" t="str">
        <f>IF(ISBLANK(Games!B166), "",IF('Prediction Log'!$I184='Prediction Log'!$B184, 'Prediction Log'!$F184, 1-'Prediction Log'!$F184))</f>
        <v/>
      </c>
      <c r="K184" s="19" t="str">
        <f>IF(ISBLANK(Games!$B166), "",Games!Q166)</f>
        <v/>
      </c>
      <c r="L184" s="26" t="str">
        <f>IF(ISBLANK(Games!W166), "",Games!Y166)</f>
        <v/>
      </c>
      <c r="M184" s="9" t="str">
        <f>IF(ISBLANK(Games!W166), "",Games!X166-Games!W166)</f>
        <v/>
      </c>
      <c r="N184" s="20" t="str">
        <f>IF(ISBLANK(Games!W166), "", IF(AND(Games!Y166 = Games!B166, Games!D166&lt;0, Table3[[#This Row],[Actual Difference ]]&lt;Games!D166), "Y", IF(AND(Games!Y166=Games!C166, Games!D166&gt;0, Table3[[#This Row],[Actual Difference ]]&gt;0), "Y",IF(Games!Y166&lt;&gt;Table3[[#This Row],[Market Predicted Side]], "Y","N"))))</f>
        <v/>
      </c>
      <c r="O184" s="21" t="str">
        <f>IF(ISBLANK(Games!W166),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4" s="21" t="str">
        <f>IF(ISBLANK(Games!W166),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4" s="22" t="str">
        <f>IF(ISBLANK(Games!W166),"",IF('Prediction Log'!$L184='Prediction Log'!$G184, "Y", "N"))</f>
        <v/>
      </c>
      <c r="R184" s="22" t="str">
        <f>Table3[[#This Row],[Home Team Covered Market]]</f>
        <v/>
      </c>
      <c r="S184" s="22" t="str">
        <f>IF(ISBLANK(Games!W166), "",IF(AND('Prediction Log'!$Q184="Y", 'Prediction Log'!$R184="Y"), "Y", "N"))</f>
        <v/>
      </c>
      <c r="T184" s="23" t="str">
        <f>IF(ISBLANK(Games!W166),"",IF(Games!Y166='Prediction Log'!$H184, "Y", "N"))</f>
        <v/>
      </c>
      <c r="U184" s="23" t="str">
        <f>IF(ISBLANK(Games!W166), "", IF(Table3[[#This Row],[Home Team Covered Market]]=Games!P166, "Y", "N"))</f>
        <v/>
      </c>
      <c r="V184" s="24" t="str">
        <f>IF(ISBLANK(Games!W166), "",IF('Prediction Log'!$I184='Prediction Log'!$L184, "Y", "N"))</f>
        <v/>
      </c>
      <c r="W184" s="23" t="str">
        <f>IF(ISBLANK(Games!W166), "",IF('Prediction Log'!$H184&lt;&gt;'Prediction Log'!$L184, "N",IF(AND('Prediction Log'!$E184&gt;0, 'Prediction Log'!$M184&gt;'Prediction Log'!$E184, 'Prediction Log'!$H184='Prediction Log'!$C184), "Y", IF(AND('Prediction Log'!$E184&lt;0, 'Prediction Log'!$M184&lt;'Prediction Log'!$E184,'Prediction Log'!$H184='Prediction Log'!$B184 ), "Y", IF('Prediction Log'!$M184='Prediction Log'!$E184, "PUSH", "N")))))</f>
        <v/>
      </c>
      <c r="X184" s="23" t="str">
        <f>IF(ISBLANK(Games!W166), "",IF(AND('Prediction Log'!$T184="Y", 'Prediction Log'!$U184="Y"), "Y", "N"))</f>
        <v/>
      </c>
      <c r="Y184" s="22" t="str">
        <f>IF(ISBLANK(Games!W166), "",IF('Prediction Log'!$D184&gt;0, 'Prediction Log'!$M184-'Prediction Log'!$D184, IF('Prediction Log'!$D184&lt;0, -'Prediction Log'!$M184+'Prediction Log'!$D184, "NA")))</f>
        <v/>
      </c>
      <c r="Z184" s="22" t="str">
        <f>IF(ISBLANK(Games!W166), "",ABS('Prediction Log'!$Y184))</f>
        <v/>
      </c>
      <c r="AA184" s="23" t="str">
        <f>IF(ISBLANK(Games!W166), "",IF('Prediction Log'!$E184&gt;0, 'Prediction Log'!$M184-'Prediction Log'!$E184, IF('Prediction Log'!$E184&lt;0, -'Prediction Log'!$M184+'Prediction Log'!$E184, "NA")))</f>
        <v/>
      </c>
      <c r="AB184" s="23" t="str">
        <f>IF(ISBLANK(Games!X166), "",ABS('Prediction Log'!$AA184))</f>
        <v/>
      </c>
    </row>
    <row r="185" spans="1:28" x14ac:dyDescent="0.45">
      <c r="A185" s="13">
        <f>IF(ISBLANK(Games!$B184), "",Games!A184)</f>
        <v>0</v>
      </c>
      <c r="B185" s="13" t="str">
        <f>IF(ISBLANK(Games!$B167), "",Games!B167)</f>
        <v/>
      </c>
      <c r="C185" s="13" t="str">
        <f>IF(ISBLANK(Games!$B167), "",Games!C167)</f>
        <v/>
      </c>
      <c r="D185" s="14" t="str">
        <f>IF(ISBLANK(Games!$D167), "",Games!D167)</f>
        <v/>
      </c>
      <c r="E185" s="14" t="str">
        <f>IF(ISBLANK(Games!$B167), "",Games!J167)</f>
        <v/>
      </c>
      <c r="F185" s="15" t="str">
        <f>IFERROR(IF(ISBLANK(Games!B167), "", IF(Games!N167=Games!B167, Games!O167, 1-Games!O167)), "")</f>
        <v/>
      </c>
      <c r="G185" s="16" t="str">
        <f>IF(ISBLANK(Games!B167), "", IF('Prediction Log'!$D185&lt;0, 'Prediction Log'!$B185, 'Prediction Log'!$C185))</f>
        <v/>
      </c>
      <c r="H185" s="17" t="str">
        <f>IF(ISBLANK(Games!$B167), "",Games!K167)</f>
        <v/>
      </c>
      <c r="I185" s="17" t="str">
        <f>IF('Prediction Log'!$F185&gt;0.5, 'Prediction Log'!$B185, IF('Prediction Log'!$F185&lt;0.5, 'Prediction Log'!$C185, "PICK"))</f>
        <v/>
      </c>
      <c r="J185" s="18" t="str">
        <f>IF(ISBLANK(Games!B167), "",IF('Prediction Log'!$I185='Prediction Log'!$B185, 'Prediction Log'!$F185, 1-'Prediction Log'!$F185))</f>
        <v/>
      </c>
      <c r="K185" s="19" t="str">
        <f>IF(ISBLANK(Games!$B167), "",Games!Q167)</f>
        <v/>
      </c>
      <c r="L185" s="26" t="str">
        <f>IF(ISBLANK(Games!W167), "",Games!Y167)</f>
        <v/>
      </c>
      <c r="M185" s="9" t="str">
        <f>IF(ISBLANK(Games!W167), "",Games!X167-Games!W167)</f>
        <v/>
      </c>
      <c r="N185" s="20" t="str">
        <f>IF(ISBLANK(Games!W167), "", IF(AND(Games!Y167 = Games!B167, Games!D167&lt;0, Table3[[#This Row],[Actual Difference ]]&lt;Games!D167), "Y", IF(AND(Games!Y167=Games!C167, Games!D167&gt;0, Table3[[#This Row],[Actual Difference ]]&gt;0), "Y",IF(Games!Y167&lt;&gt;Table3[[#This Row],[Market Predicted Side]], "Y","N"))))</f>
        <v/>
      </c>
      <c r="O185" s="21" t="str">
        <f>IF(ISBLANK(Games!W167),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5" s="21" t="str">
        <f>IF(ISBLANK(Games!W167),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5" s="22" t="str">
        <f>IF(ISBLANK(Games!W167),"",IF('Prediction Log'!$L185='Prediction Log'!$G185, "Y", "N"))</f>
        <v/>
      </c>
      <c r="R185" s="22" t="str">
        <f>Table3[[#This Row],[Home Team Covered Market]]</f>
        <v/>
      </c>
      <c r="S185" s="22" t="str">
        <f>IF(ISBLANK(Games!W167), "",IF(AND('Prediction Log'!$Q185="Y", 'Prediction Log'!$R185="Y"), "Y", "N"))</f>
        <v/>
      </c>
      <c r="T185" s="23" t="str">
        <f>IF(ISBLANK(Games!W167),"",IF(Games!Y167='Prediction Log'!$H185, "Y", "N"))</f>
        <v/>
      </c>
      <c r="U185" s="23" t="str">
        <f>IF(ISBLANK(Games!W167), "", IF(Table3[[#This Row],[Home Team Covered Market]]=Games!P167, "Y", "N"))</f>
        <v/>
      </c>
      <c r="V185" s="24" t="str">
        <f>IF(ISBLANK(Games!W167), "",IF('Prediction Log'!$I185='Prediction Log'!$L185, "Y", "N"))</f>
        <v/>
      </c>
      <c r="W185" s="23" t="str">
        <f>IF(ISBLANK(Games!W167), "",IF('Prediction Log'!$H185&lt;&gt;'Prediction Log'!$L185, "N",IF(AND('Prediction Log'!$E185&gt;0, 'Prediction Log'!$M185&gt;'Prediction Log'!$E185, 'Prediction Log'!$H185='Prediction Log'!$C185), "Y", IF(AND('Prediction Log'!$E185&lt;0, 'Prediction Log'!$M185&lt;'Prediction Log'!$E185,'Prediction Log'!$H185='Prediction Log'!$B185 ), "Y", IF('Prediction Log'!$M185='Prediction Log'!$E185, "PUSH", "N")))))</f>
        <v/>
      </c>
      <c r="X185" s="23" t="str">
        <f>IF(ISBLANK(Games!W167), "",IF(AND('Prediction Log'!$T185="Y", 'Prediction Log'!$U185="Y"), "Y", "N"))</f>
        <v/>
      </c>
      <c r="Y185" s="22" t="str">
        <f>IF(ISBLANK(Games!W167), "",IF('Prediction Log'!$D185&gt;0, 'Prediction Log'!$M185-'Prediction Log'!$D185, IF('Prediction Log'!$D185&lt;0, -'Prediction Log'!$M185+'Prediction Log'!$D185, "NA")))</f>
        <v/>
      </c>
      <c r="Z185" s="22" t="str">
        <f>IF(ISBLANK(Games!W167), "",ABS('Prediction Log'!$Y185))</f>
        <v/>
      </c>
      <c r="AA185" s="23" t="str">
        <f>IF(ISBLANK(Games!W167), "",IF('Prediction Log'!$E185&gt;0, 'Prediction Log'!$M185-'Prediction Log'!$E185, IF('Prediction Log'!$E185&lt;0, -'Prediction Log'!$M185+'Prediction Log'!$E185, "NA")))</f>
        <v/>
      </c>
      <c r="AB185" s="23" t="str">
        <f>IF(ISBLANK(Games!X167), "",ABS('Prediction Log'!$AA185))</f>
        <v/>
      </c>
    </row>
    <row r="186" spans="1:28" x14ac:dyDescent="0.45">
      <c r="A186" s="13">
        <f>IF(ISBLANK(Games!$B185), "",Games!A185)</f>
        <v>0</v>
      </c>
      <c r="B186" s="13" t="str">
        <f>IF(ISBLANK(Games!$B168), "",Games!B168)</f>
        <v/>
      </c>
      <c r="C186" s="13" t="str">
        <f>IF(ISBLANK(Games!$B168), "",Games!C168)</f>
        <v/>
      </c>
      <c r="D186" s="14" t="str">
        <f>IF(ISBLANK(Games!$D168), "",Games!D168)</f>
        <v/>
      </c>
      <c r="E186" s="14" t="str">
        <f>IF(ISBLANK(Games!$B168), "",Games!J168)</f>
        <v/>
      </c>
      <c r="F186" s="15" t="str">
        <f>IFERROR(IF(ISBLANK(Games!B168), "", IF(Games!N168=Games!B168, Games!O168, 1-Games!O168)), "")</f>
        <v/>
      </c>
      <c r="G186" s="16" t="str">
        <f>IF(ISBLANK(Games!B168), "", IF('Prediction Log'!$D186&lt;0, 'Prediction Log'!$B186, 'Prediction Log'!$C186))</f>
        <v/>
      </c>
      <c r="H186" s="17" t="str">
        <f>IF(ISBLANK(Games!$B168), "",Games!K168)</f>
        <v/>
      </c>
      <c r="I186" s="17" t="str">
        <f>IF('Prediction Log'!$F186&gt;0.5, 'Prediction Log'!$B186, IF('Prediction Log'!$F186&lt;0.5, 'Prediction Log'!$C186, "PICK"))</f>
        <v/>
      </c>
      <c r="J186" s="18" t="str">
        <f>IF(ISBLANK(Games!B168), "",IF('Prediction Log'!$I186='Prediction Log'!$B186, 'Prediction Log'!$F186, 1-'Prediction Log'!$F186))</f>
        <v/>
      </c>
      <c r="K186" s="19" t="str">
        <f>IF(ISBLANK(Games!$B168), "",Games!Q168)</f>
        <v/>
      </c>
      <c r="L186" s="26" t="str">
        <f>IF(ISBLANK(Games!W168), "",Games!Y168)</f>
        <v/>
      </c>
      <c r="M186" s="9" t="str">
        <f>IF(ISBLANK(Games!W168), "",Games!X168-Games!W168)</f>
        <v/>
      </c>
      <c r="N186" s="20" t="str">
        <f>IF(ISBLANK(Games!W168), "", IF(AND(Games!Y168 = Games!B168, Games!D168&lt;0, Table3[[#This Row],[Actual Difference ]]&lt;Games!D168), "Y", IF(AND(Games!Y168=Games!C168, Games!D168&gt;0, Table3[[#This Row],[Actual Difference ]]&gt;0), "Y",IF(Games!Y168&lt;&gt;Table3[[#This Row],[Market Predicted Side]], "Y","N"))))</f>
        <v/>
      </c>
      <c r="O186" s="21" t="str">
        <f>IF(ISBLANK(Games!W168),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6" s="21" t="str">
        <f>IF(ISBLANK(Games!W168),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6" s="22" t="str">
        <f>IF(ISBLANK(Games!W168),"",IF('Prediction Log'!$L186='Prediction Log'!$G186, "Y", "N"))</f>
        <v/>
      </c>
      <c r="R186" s="22" t="str">
        <f>Table3[[#This Row],[Home Team Covered Market]]</f>
        <v/>
      </c>
      <c r="S186" s="22" t="str">
        <f>IF(ISBLANK(Games!W168), "",IF(AND('Prediction Log'!$Q186="Y", 'Prediction Log'!$R186="Y"), "Y", "N"))</f>
        <v/>
      </c>
      <c r="T186" s="23" t="str">
        <f>IF(ISBLANK(Games!W168),"",IF(Games!Y168='Prediction Log'!$H186, "Y", "N"))</f>
        <v/>
      </c>
      <c r="U186" s="23" t="str">
        <f>IF(ISBLANK(Games!W168), "", IF(Table3[[#This Row],[Home Team Covered Market]]=Games!P168, "Y", "N"))</f>
        <v/>
      </c>
      <c r="V186" s="24" t="str">
        <f>IF(ISBLANK(Games!W168), "",IF('Prediction Log'!$I186='Prediction Log'!$L186, "Y", "N"))</f>
        <v/>
      </c>
      <c r="W186" s="23" t="str">
        <f>IF(ISBLANK(Games!W168), "",IF('Prediction Log'!$H186&lt;&gt;'Prediction Log'!$L186, "N",IF(AND('Prediction Log'!$E186&gt;0, 'Prediction Log'!$M186&gt;'Prediction Log'!$E186, 'Prediction Log'!$H186='Prediction Log'!$C186), "Y", IF(AND('Prediction Log'!$E186&lt;0, 'Prediction Log'!$M186&lt;'Prediction Log'!$E186,'Prediction Log'!$H186='Prediction Log'!$B186 ), "Y", IF('Prediction Log'!$M186='Prediction Log'!$E186, "PUSH", "N")))))</f>
        <v/>
      </c>
      <c r="X186" s="23" t="str">
        <f>IF(ISBLANK(Games!W168), "",IF(AND('Prediction Log'!$T186="Y", 'Prediction Log'!$U186="Y"), "Y", "N"))</f>
        <v/>
      </c>
      <c r="Y186" s="22" t="str">
        <f>IF(ISBLANK(Games!W168), "",IF('Prediction Log'!$D186&gt;0, 'Prediction Log'!$M186-'Prediction Log'!$D186, IF('Prediction Log'!$D186&lt;0, -'Prediction Log'!$M186+'Prediction Log'!$D186, "NA")))</f>
        <v/>
      </c>
      <c r="Z186" s="22" t="str">
        <f>IF(ISBLANK(Games!W168), "",ABS('Prediction Log'!$Y186))</f>
        <v/>
      </c>
      <c r="AA186" s="23" t="str">
        <f>IF(ISBLANK(Games!W168), "",IF('Prediction Log'!$E186&gt;0, 'Prediction Log'!$M186-'Prediction Log'!$E186, IF('Prediction Log'!$E186&lt;0, -'Prediction Log'!$M186+'Prediction Log'!$E186, "NA")))</f>
        <v/>
      </c>
      <c r="AB186" s="23" t="str">
        <f>IF(ISBLANK(Games!X168), "",ABS('Prediction Log'!$AA186))</f>
        <v/>
      </c>
    </row>
    <row r="187" spans="1:28" x14ac:dyDescent="0.45">
      <c r="A187" s="13">
        <f>IF(ISBLANK(Games!$B186), "",Games!A186)</f>
        <v>0</v>
      </c>
      <c r="B187" s="13" t="str">
        <f>IF(ISBLANK(Games!$B169), "",Games!B169)</f>
        <v/>
      </c>
      <c r="C187" s="13" t="str">
        <f>IF(ISBLANK(Games!$B169), "",Games!C169)</f>
        <v/>
      </c>
      <c r="D187" s="14" t="str">
        <f>IF(ISBLANK(Games!$D169), "",Games!D169)</f>
        <v/>
      </c>
      <c r="E187" s="14" t="str">
        <f>IF(ISBLANK(Games!$B169), "",Games!J169)</f>
        <v/>
      </c>
      <c r="F187" s="15" t="str">
        <f>IFERROR(IF(ISBLANK(Games!B169), "", IF(Games!N169=Games!B169, Games!O169, 1-Games!O169)), "")</f>
        <v/>
      </c>
      <c r="G187" s="16" t="str">
        <f>IF(ISBLANK(Games!B169), "", IF('Prediction Log'!$D187&lt;0, 'Prediction Log'!$B187, 'Prediction Log'!$C187))</f>
        <v/>
      </c>
      <c r="H187" s="17" t="str">
        <f>IF(ISBLANK(Games!$B169), "",Games!K169)</f>
        <v/>
      </c>
      <c r="I187" s="17" t="str">
        <f>IF('Prediction Log'!$F187&gt;0.5, 'Prediction Log'!$B187, IF('Prediction Log'!$F187&lt;0.5, 'Prediction Log'!$C187, "PICK"))</f>
        <v/>
      </c>
      <c r="J187" s="18" t="str">
        <f>IF(ISBLANK(Games!B169), "",IF('Prediction Log'!$I187='Prediction Log'!$B187, 'Prediction Log'!$F187, 1-'Prediction Log'!$F187))</f>
        <v/>
      </c>
      <c r="K187" s="19" t="str">
        <f>IF(ISBLANK(Games!$B169), "",Games!Q169)</f>
        <v/>
      </c>
      <c r="L187" s="26" t="str">
        <f>IF(ISBLANK(Games!W169), "",Games!Y169)</f>
        <v/>
      </c>
      <c r="M187" s="9" t="str">
        <f>IF(ISBLANK(Games!W169), "",Games!X169-Games!W169)</f>
        <v/>
      </c>
      <c r="N187" s="20" t="str">
        <f>IF(ISBLANK(Games!W169), "", IF(AND(Games!Y169 = Games!B169, Games!D169&lt;0, Table3[[#This Row],[Actual Difference ]]&lt;Games!D169), "Y", IF(AND(Games!Y169=Games!C169, Games!D169&gt;0, Table3[[#This Row],[Actual Difference ]]&gt;0), "Y",IF(Games!Y169&lt;&gt;Table3[[#This Row],[Market Predicted Side]], "Y","N"))))</f>
        <v/>
      </c>
      <c r="O187" s="21" t="str">
        <f>IF(ISBLANK(Games!W169),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7" s="21" t="str">
        <f>IF(ISBLANK(Games!W169),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7" s="22" t="str">
        <f>IF(ISBLANK(Games!W169),"",IF('Prediction Log'!$L187='Prediction Log'!$G187, "Y", "N"))</f>
        <v/>
      </c>
      <c r="R187" s="22" t="str">
        <f>Table3[[#This Row],[Home Team Covered Market]]</f>
        <v/>
      </c>
      <c r="S187" s="22" t="str">
        <f>IF(ISBLANK(Games!W169), "",IF(AND('Prediction Log'!$Q187="Y", 'Prediction Log'!$R187="Y"), "Y", "N"))</f>
        <v/>
      </c>
      <c r="T187" s="23" t="str">
        <f>IF(ISBLANK(Games!W169),"",IF(Games!Y169='Prediction Log'!$H187, "Y", "N"))</f>
        <v/>
      </c>
      <c r="U187" s="23" t="str">
        <f>IF(ISBLANK(Games!W169), "", IF(Table3[[#This Row],[Home Team Covered Market]]=Games!P169, "Y", "N"))</f>
        <v/>
      </c>
      <c r="V187" s="24" t="str">
        <f>IF(ISBLANK(Games!W169), "",IF('Prediction Log'!$I187='Prediction Log'!$L187, "Y", "N"))</f>
        <v/>
      </c>
      <c r="W187" s="23" t="str">
        <f>IF(ISBLANK(Games!W169), "",IF('Prediction Log'!$H187&lt;&gt;'Prediction Log'!$L187, "N",IF(AND('Prediction Log'!$E187&gt;0, 'Prediction Log'!$M187&gt;'Prediction Log'!$E187, 'Prediction Log'!$H187='Prediction Log'!$C187), "Y", IF(AND('Prediction Log'!$E187&lt;0, 'Prediction Log'!$M187&lt;'Prediction Log'!$E187,'Prediction Log'!$H187='Prediction Log'!$B187 ), "Y", IF('Prediction Log'!$M187='Prediction Log'!$E187, "PUSH", "N")))))</f>
        <v/>
      </c>
      <c r="X187" s="23" t="str">
        <f>IF(ISBLANK(Games!W169), "",IF(AND('Prediction Log'!$T187="Y", 'Prediction Log'!$U187="Y"), "Y", "N"))</f>
        <v/>
      </c>
      <c r="Y187" s="22" t="str">
        <f>IF(ISBLANK(Games!W169), "",IF('Prediction Log'!$D187&gt;0, 'Prediction Log'!$M187-'Prediction Log'!$D187, IF('Prediction Log'!$D187&lt;0, -'Prediction Log'!$M187+'Prediction Log'!$D187, "NA")))</f>
        <v/>
      </c>
      <c r="Z187" s="22" t="str">
        <f>IF(ISBLANK(Games!W169), "",ABS('Prediction Log'!$Y187))</f>
        <v/>
      </c>
      <c r="AA187" s="23" t="str">
        <f>IF(ISBLANK(Games!W169), "",IF('Prediction Log'!$E187&gt;0, 'Prediction Log'!$M187-'Prediction Log'!$E187, IF('Prediction Log'!$E187&lt;0, -'Prediction Log'!$M187+'Prediction Log'!$E187, "NA")))</f>
        <v/>
      </c>
      <c r="AB187" s="23" t="str">
        <f>IF(ISBLANK(Games!X169), "",ABS('Prediction Log'!$AA187))</f>
        <v/>
      </c>
    </row>
    <row r="188" spans="1:28" x14ac:dyDescent="0.45">
      <c r="A188" s="13">
        <f>IF(ISBLANK(Games!$B187), "",Games!A187)</f>
        <v>0</v>
      </c>
      <c r="B188" s="13" t="str">
        <f>IF(ISBLANK(Games!$B170), "",Games!B170)</f>
        <v/>
      </c>
      <c r="C188" s="13" t="str">
        <f>IF(ISBLANK(Games!$B170), "",Games!C170)</f>
        <v/>
      </c>
      <c r="D188" s="14" t="str">
        <f>IF(ISBLANK(Games!$D170), "",Games!D170)</f>
        <v/>
      </c>
      <c r="E188" s="14" t="str">
        <f>IF(ISBLANK(Games!$B170), "",Games!J170)</f>
        <v/>
      </c>
      <c r="F188" s="15" t="str">
        <f>IFERROR(IF(ISBLANK(Games!B170), "", IF(Games!N170=Games!B170, Games!O170, 1-Games!O170)), "")</f>
        <v/>
      </c>
      <c r="G188" s="16" t="str">
        <f>IF(ISBLANK(Games!B170), "", IF('Prediction Log'!$D188&lt;0, 'Prediction Log'!$B188, 'Prediction Log'!$C188))</f>
        <v/>
      </c>
      <c r="H188" s="17" t="str">
        <f>IF(ISBLANK(Games!$B170), "",Games!K170)</f>
        <v/>
      </c>
      <c r="I188" s="17" t="str">
        <f>IF('Prediction Log'!$F188&gt;0.5, 'Prediction Log'!$B188, IF('Prediction Log'!$F188&lt;0.5, 'Prediction Log'!$C188, "PICK"))</f>
        <v/>
      </c>
      <c r="J188" s="18" t="str">
        <f>IF(ISBLANK(Games!B170), "",IF('Prediction Log'!$I188='Prediction Log'!$B188, 'Prediction Log'!$F188, 1-'Prediction Log'!$F188))</f>
        <v/>
      </c>
      <c r="K188" s="19" t="str">
        <f>IF(ISBLANK(Games!$B170), "",Games!Q170)</f>
        <v/>
      </c>
      <c r="L188" s="26" t="str">
        <f>IF(ISBLANK(Games!W170), "",Games!Y170)</f>
        <v/>
      </c>
      <c r="M188" s="9" t="str">
        <f>IF(ISBLANK(Games!W170), "",Games!X170-Games!W170)</f>
        <v/>
      </c>
      <c r="N188" s="20" t="str">
        <f>IF(ISBLANK(Games!W170), "", IF(AND(Games!Y170 = Games!B170, Games!D170&lt;0, Table3[[#This Row],[Actual Difference ]]&lt;Games!D170), "Y", IF(AND(Games!Y170=Games!C170, Games!D170&gt;0, Table3[[#This Row],[Actual Difference ]]&gt;0), "Y",IF(Games!Y170&lt;&gt;Table3[[#This Row],[Market Predicted Side]], "Y","N"))))</f>
        <v/>
      </c>
      <c r="O188" s="21" t="str">
        <f>IF(ISBLANK(Games!W170),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8" s="21" t="str">
        <f>IF(ISBLANK(Games!W170),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8" s="22" t="str">
        <f>IF(ISBLANK(Games!W170),"",IF('Prediction Log'!$L188='Prediction Log'!$G188, "Y", "N"))</f>
        <v/>
      </c>
      <c r="R188" s="22" t="str">
        <f>Table3[[#This Row],[Home Team Covered Market]]</f>
        <v/>
      </c>
      <c r="S188" s="22" t="str">
        <f>IF(ISBLANK(Games!W170), "",IF(AND('Prediction Log'!$Q188="Y", 'Prediction Log'!$R188="Y"), "Y", "N"))</f>
        <v/>
      </c>
      <c r="T188" s="23" t="str">
        <f>IF(ISBLANK(Games!W170),"",IF(Games!Y170='Prediction Log'!$H188, "Y", "N"))</f>
        <v/>
      </c>
      <c r="U188" s="23" t="str">
        <f>IF(ISBLANK(Games!W170), "", IF(Table3[[#This Row],[Home Team Covered Market]]=Games!P170, "Y", "N"))</f>
        <v/>
      </c>
      <c r="V188" s="24" t="str">
        <f>IF(ISBLANK(Games!W170), "",IF('Prediction Log'!$I188='Prediction Log'!$L188, "Y", "N"))</f>
        <v/>
      </c>
      <c r="W188" s="23" t="str">
        <f>IF(ISBLANK(Games!W170), "",IF('Prediction Log'!$H188&lt;&gt;'Prediction Log'!$L188, "N",IF(AND('Prediction Log'!$E188&gt;0, 'Prediction Log'!$M188&gt;'Prediction Log'!$E188, 'Prediction Log'!$H188='Prediction Log'!$C188), "Y", IF(AND('Prediction Log'!$E188&lt;0, 'Prediction Log'!$M188&lt;'Prediction Log'!$E188,'Prediction Log'!$H188='Prediction Log'!$B188 ), "Y", IF('Prediction Log'!$M188='Prediction Log'!$E188, "PUSH", "N")))))</f>
        <v/>
      </c>
      <c r="X188" s="23" t="str">
        <f>IF(ISBLANK(Games!W170), "",IF(AND('Prediction Log'!$T188="Y", 'Prediction Log'!$U188="Y"), "Y", "N"))</f>
        <v/>
      </c>
      <c r="Y188" s="22" t="str">
        <f>IF(ISBLANK(Games!W170), "",IF('Prediction Log'!$D188&gt;0, 'Prediction Log'!$M188-'Prediction Log'!$D188, IF('Prediction Log'!$D188&lt;0, -'Prediction Log'!$M188+'Prediction Log'!$D188, "NA")))</f>
        <v/>
      </c>
      <c r="Z188" s="22" t="str">
        <f>IF(ISBLANK(Games!W170), "",ABS('Prediction Log'!$Y188))</f>
        <v/>
      </c>
      <c r="AA188" s="23" t="str">
        <f>IF(ISBLANK(Games!W170), "",IF('Prediction Log'!$E188&gt;0, 'Prediction Log'!$M188-'Prediction Log'!$E188, IF('Prediction Log'!$E188&lt;0, -'Prediction Log'!$M188+'Prediction Log'!$E188, "NA")))</f>
        <v/>
      </c>
      <c r="AB188" s="23" t="str">
        <f>IF(ISBLANK(Games!X170), "",ABS('Prediction Log'!$AA188))</f>
        <v/>
      </c>
    </row>
    <row r="189" spans="1:28" x14ac:dyDescent="0.45">
      <c r="A189" s="13">
        <f>IF(ISBLANK(Games!$B188), "",Games!A188)</f>
        <v>0</v>
      </c>
      <c r="B189" s="13" t="str">
        <f>IF(ISBLANK(Games!$B171), "",Games!B171)</f>
        <v/>
      </c>
      <c r="C189" s="13" t="str">
        <f>IF(ISBLANK(Games!$B171), "",Games!C171)</f>
        <v/>
      </c>
      <c r="D189" s="14" t="str">
        <f>IF(ISBLANK(Games!$D171), "",Games!D171)</f>
        <v/>
      </c>
      <c r="E189" s="14" t="str">
        <f>IF(ISBLANK(Games!$B171), "",Games!J171)</f>
        <v/>
      </c>
      <c r="F189" s="15" t="str">
        <f>IFERROR(IF(ISBLANK(Games!B171), "", IF(Games!N171=Games!B171, Games!O171, 1-Games!O171)), "")</f>
        <v/>
      </c>
      <c r="G189" s="16" t="str">
        <f>IF(ISBLANK(Games!B171), "", IF('Prediction Log'!$D189&lt;0, 'Prediction Log'!$B189, 'Prediction Log'!$C189))</f>
        <v/>
      </c>
      <c r="H189" s="17" t="str">
        <f>IF(ISBLANK(Games!$B171), "",Games!K171)</f>
        <v/>
      </c>
      <c r="I189" s="17" t="str">
        <f>IF('Prediction Log'!$F189&gt;0.5, 'Prediction Log'!$B189, IF('Prediction Log'!$F189&lt;0.5, 'Prediction Log'!$C189, "PICK"))</f>
        <v/>
      </c>
      <c r="J189" s="18" t="str">
        <f>IF(ISBLANK(Games!B171), "",IF('Prediction Log'!$I189='Prediction Log'!$B189, 'Prediction Log'!$F189, 1-'Prediction Log'!$F189))</f>
        <v/>
      </c>
      <c r="K189" s="19" t="str">
        <f>IF(ISBLANK(Games!$B171), "",Games!Q171)</f>
        <v/>
      </c>
      <c r="L189" s="26" t="str">
        <f>IF(ISBLANK(Games!W171), "",Games!Y171)</f>
        <v/>
      </c>
      <c r="M189" s="9" t="str">
        <f>IF(ISBLANK(Games!W171), "",Games!X171-Games!W171)</f>
        <v/>
      </c>
      <c r="N189" s="20" t="str">
        <f>IF(ISBLANK(Games!W171), "", IF(AND(Games!Y171 = Games!B171, Games!D171&lt;0, Table3[[#This Row],[Actual Difference ]]&lt;Games!D171), "Y", IF(AND(Games!Y171=Games!C171, Games!D171&gt;0, Table3[[#This Row],[Actual Difference ]]&gt;0), "Y",IF(Games!Y171&lt;&gt;Table3[[#This Row],[Market Predicted Side]], "Y","N"))))</f>
        <v/>
      </c>
      <c r="O189" s="21" t="str">
        <f>IF(ISBLANK(Games!W171),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89" s="21" t="str">
        <f>IF(ISBLANK(Games!W171),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89" s="22" t="str">
        <f>IF(ISBLANK(Games!W171),"",IF('Prediction Log'!$L189='Prediction Log'!$G189, "Y", "N"))</f>
        <v/>
      </c>
      <c r="R189" s="22" t="str">
        <f>Table3[[#This Row],[Home Team Covered Market]]</f>
        <v/>
      </c>
      <c r="S189" s="22" t="str">
        <f>IF(ISBLANK(Games!W171), "",IF(AND('Prediction Log'!$Q189="Y", 'Prediction Log'!$R189="Y"), "Y", "N"))</f>
        <v/>
      </c>
      <c r="T189" s="23" t="str">
        <f>IF(ISBLANK(Games!W171),"",IF(Games!Y171='Prediction Log'!$H189, "Y", "N"))</f>
        <v/>
      </c>
      <c r="U189" s="23" t="str">
        <f>IF(ISBLANK(Games!W171), "", IF(Table3[[#This Row],[Home Team Covered Market]]=Games!P171, "Y", "N"))</f>
        <v/>
      </c>
      <c r="V189" s="24" t="str">
        <f>IF(ISBLANK(Games!W171), "",IF('Prediction Log'!$I189='Prediction Log'!$L189, "Y", "N"))</f>
        <v/>
      </c>
      <c r="W189" s="23" t="str">
        <f>IF(ISBLANK(Games!W171), "",IF('Prediction Log'!$H189&lt;&gt;'Prediction Log'!$L189, "N",IF(AND('Prediction Log'!$E189&gt;0, 'Prediction Log'!$M189&gt;'Prediction Log'!$E189, 'Prediction Log'!$H189='Prediction Log'!$C189), "Y", IF(AND('Prediction Log'!$E189&lt;0, 'Prediction Log'!$M189&lt;'Prediction Log'!$E189,'Prediction Log'!$H189='Prediction Log'!$B189 ), "Y", IF('Prediction Log'!$M189='Prediction Log'!$E189, "PUSH", "N")))))</f>
        <v/>
      </c>
      <c r="X189" s="23" t="str">
        <f>IF(ISBLANK(Games!W171), "",IF(AND('Prediction Log'!$T189="Y", 'Prediction Log'!$U189="Y"), "Y", "N"))</f>
        <v/>
      </c>
      <c r="Y189" s="22" t="str">
        <f>IF(ISBLANK(Games!W171), "",IF('Prediction Log'!$D189&gt;0, 'Prediction Log'!$M189-'Prediction Log'!$D189, IF('Prediction Log'!$D189&lt;0, -'Prediction Log'!$M189+'Prediction Log'!$D189, "NA")))</f>
        <v/>
      </c>
      <c r="Z189" s="22" t="str">
        <f>IF(ISBLANK(Games!W171), "",ABS('Prediction Log'!$Y189))</f>
        <v/>
      </c>
      <c r="AA189" s="23" t="str">
        <f>IF(ISBLANK(Games!W171), "",IF('Prediction Log'!$E189&gt;0, 'Prediction Log'!$M189-'Prediction Log'!$E189, IF('Prediction Log'!$E189&lt;0, -'Prediction Log'!$M189+'Prediction Log'!$E189, "NA")))</f>
        <v/>
      </c>
      <c r="AB189" s="23" t="str">
        <f>IF(ISBLANK(Games!X171), "",ABS('Prediction Log'!$AA189))</f>
        <v/>
      </c>
    </row>
    <row r="190" spans="1:28" x14ac:dyDescent="0.45">
      <c r="A190" s="13">
        <f>IF(ISBLANK(Games!$B189), "",Games!A189)</f>
        <v>0</v>
      </c>
      <c r="B190" s="13" t="str">
        <f>IF(ISBLANK(Games!$B172), "",Games!B172)</f>
        <v/>
      </c>
      <c r="C190" s="13" t="str">
        <f>IF(ISBLANK(Games!$B172), "",Games!C172)</f>
        <v/>
      </c>
      <c r="D190" s="14" t="str">
        <f>IF(ISBLANK(Games!$D172), "",Games!D172)</f>
        <v/>
      </c>
      <c r="E190" s="14" t="str">
        <f>IF(ISBLANK(Games!$B172), "",Games!J172)</f>
        <v/>
      </c>
      <c r="F190" s="15" t="str">
        <f>IFERROR(IF(ISBLANK(Games!B172), "", IF(Games!N172=Games!B172, Games!O172, 1-Games!O172)), "")</f>
        <v/>
      </c>
      <c r="G190" s="16" t="str">
        <f>IF(ISBLANK(Games!B172), "", IF('Prediction Log'!$D190&lt;0, 'Prediction Log'!$B190, 'Prediction Log'!$C190))</f>
        <v/>
      </c>
      <c r="H190" s="17" t="str">
        <f>IF(ISBLANK(Games!$B172), "",Games!K172)</f>
        <v/>
      </c>
      <c r="I190" s="17" t="str">
        <f>IF('Prediction Log'!$F190&gt;0.5, 'Prediction Log'!$B190, IF('Prediction Log'!$F190&lt;0.5, 'Prediction Log'!$C190, "PICK"))</f>
        <v/>
      </c>
      <c r="J190" s="18" t="str">
        <f>IF(ISBLANK(Games!B172), "",IF('Prediction Log'!$I190='Prediction Log'!$B190, 'Prediction Log'!$F190, 1-'Prediction Log'!$F190))</f>
        <v/>
      </c>
      <c r="K190" s="19" t="str">
        <f>IF(ISBLANK(Games!$B172), "",Games!Q172)</f>
        <v/>
      </c>
      <c r="L190" s="26" t="str">
        <f>IF(ISBLANK(Games!W172), "",Games!Y172)</f>
        <v/>
      </c>
      <c r="M190" s="9" t="str">
        <f>IF(ISBLANK(Games!W172), "",Games!X172-Games!W172)</f>
        <v/>
      </c>
      <c r="N190" s="20" t="str">
        <f>IF(ISBLANK(Games!W172), "", IF(AND(Games!Y172 = Games!B172, Games!D172&lt;0, Table3[[#This Row],[Actual Difference ]]&lt;Games!D172), "Y", IF(AND(Games!Y172=Games!C172, Games!D172&gt;0, Table3[[#This Row],[Actual Difference ]]&gt;0), "Y",IF(Games!Y172&lt;&gt;Table3[[#This Row],[Market Predicted Side]], "Y","N"))))</f>
        <v/>
      </c>
      <c r="O190" s="21" t="str">
        <f>IF(ISBLANK(Games!W172),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0" s="21" t="str">
        <f>IF(ISBLANK(Games!W172),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0" s="22" t="str">
        <f>IF(ISBLANK(Games!W172),"",IF('Prediction Log'!$L190='Prediction Log'!$G190, "Y", "N"))</f>
        <v/>
      </c>
      <c r="R190" s="22" t="str">
        <f>Table3[[#This Row],[Home Team Covered Market]]</f>
        <v/>
      </c>
      <c r="S190" s="22" t="str">
        <f>IF(ISBLANK(Games!W172), "",IF(AND('Prediction Log'!$Q190="Y", 'Prediction Log'!$R190="Y"), "Y", "N"))</f>
        <v/>
      </c>
      <c r="T190" s="23" t="str">
        <f>IF(ISBLANK(Games!W172),"",IF(Games!Y172='Prediction Log'!$H190, "Y", "N"))</f>
        <v/>
      </c>
      <c r="U190" s="23" t="str">
        <f>IF(ISBLANK(Games!W172), "", IF(Table3[[#This Row],[Home Team Covered Market]]=Games!P172, "Y", "N"))</f>
        <v/>
      </c>
      <c r="V190" s="24" t="str">
        <f>IF(ISBLANK(Games!W172), "",IF('Prediction Log'!$I190='Prediction Log'!$L190, "Y", "N"))</f>
        <v/>
      </c>
      <c r="W190" s="23" t="str">
        <f>IF(ISBLANK(Games!W172), "",IF('Prediction Log'!$H190&lt;&gt;'Prediction Log'!$L190, "N",IF(AND('Prediction Log'!$E190&gt;0, 'Prediction Log'!$M190&gt;'Prediction Log'!$E190, 'Prediction Log'!$H190='Prediction Log'!$C190), "Y", IF(AND('Prediction Log'!$E190&lt;0, 'Prediction Log'!$M190&lt;'Prediction Log'!$E190,'Prediction Log'!$H190='Prediction Log'!$B190 ), "Y", IF('Prediction Log'!$M190='Prediction Log'!$E190, "PUSH", "N")))))</f>
        <v/>
      </c>
      <c r="X190" s="23" t="str">
        <f>IF(ISBLANK(Games!W172), "",IF(AND('Prediction Log'!$T190="Y", 'Prediction Log'!$U190="Y"), "Y", "N"))</f>
        <v/>
      </c>
      <c r="Y190" s="22" t="str">
        <f>IF(ISBLANK(Games!W172), "",IF('Prediction Log'!$D190&gt;0, 'Prediction Log'!$M190-'Prediction Log'!$D190, IF('Prediction Log'!$D190&lt;0, -'Prediction Log'!$M190+'Prediction Log'!$D190, "NA")))</f>
        <v/>
      </c>
      <c r="Z190" s="22" t="str">
        <f>IF(ISBLANK(Games!W172), "",ABS('Prediction Log'!$Y190))</f>
        <v/>
      </c>
      <c r="AA190" s="23" t="str">
        <f>IF(ISBLANK(Games!W172), "",IF('Prediction Log'!$E190&gt;0, 'Prediction Log'!$M190-'Prediction Log'!$E190, IF('Prediction Log'!$E190&lt;0, -'Prediction Log'!$M190+'Prediction Log'!$E190, "NA")))</f>
        <v/>
      </c>
      <c r="AB190" s="23" t="str">
        <f>IF(ISBLANK(Games!X172), "",ABS('Prediction Log'!$AA190))</f>
        <v/>
      </c>
    </row>
    <row r="191" spans="1:28" x14ac:dyDescent="0.45">
      <c r="A191" s="13">
        <f>IF(ISBLANK(Games!$B190), "",Games!A190)</f>
        <v>0</v>
      </c>
      <c r="B191" s="13" t="str">
        <f>IF(ISBLANK(Games!$B173), "",Games!B173)</f>
        <v/>
      </c>
      <c r="C191" s="13" t="str">
        <f>IF(ISBLANK(Games!$B173), "",Games!C173)</f>
        <v/>
      </c>
      <c r="D191" s="14" t="str">
        <f>IF(ISBLANK(Games!$D173), "",Games!D173)</f>
        <v/>
      </c>
      <c r="E191" s="14" t="str">
        <f>IF(ISBLANK(Games!$B173), "",Games!J173)</f>
        <v/>
      </c>
      <c r="F191" s="15" t="str">
        <f>IFERROR(IF(ISBLANK(Games!B173), "", IF(Games!N173=Games!B173, Games!O173, 1-Games!O173)), "")</f>
        <v/>
      </c>
      <c r="G191" s="16" t="str">
        <f>IF(ISBLANK(Games!B173), "", IF('Prediction Log'!$D191&lt;0, 'Prediction Log'!$B191, 'Prediction Log'!$C191))</f>
        <v/>
      </c>
      <c r="H191" s="17" t="str">
        <f>IF(ISBLANK(Games!$B173), "",Games!K173)</f>
        <v/>
      </c>
      <c r="I191" s="17" t="str">
        <f>IF('Prediction Log'!$F191&gt;0.5, 'Prediction Log'!$B191, IF('Prediction Log'!$F191&lt;0.5, 'Prediction Log'!$C191, "PICK"))</f>
        <v/>
      </c>
      <c r="J191" s="18" t="str">
        <f>IF(ISBLANK(Games!B173), "",IF('Prediction Log'!$I191='Prediction Log'!$B191, 'Prediction Log'!$F191, 1-'Prediction Log'!$F191))</f>
        <v/>
      </c>
      <c r="K191" s="19" t="str">
        <f>IF(ISBLANK(Games!$B173), "",Games!Q173)</f>
        <v/>
      </c>
      <c r="L191" s="26" t="str">
        <f>IF(ISBLANK(Games!W173), "",Games!Y173)</f>
        <v/>
      </c>
      <c r="M191" s="9" t="str">
        <f>IF(ISBLANK(Games!W173), "",Games!X173-Games!W173)</f>
        <v/>
      </c>
      <c r="N191" s="20" t="str">
        <f>IF(ISBLANK(Games!W173), "", IF(AND(Games!Y173 = Games!B173, Games!D173&lt;0, Table3[[#This Row],[Actual Difference ]]&lt;Games!D173), "Y", IF(AND(Games!Y173=Games!C173, Games!D173&gt;0, Table3[[#This Row],[Actual Difference ]]&gt;0), "Y",IF(Games!Y173&lt;&gt;Table3[[#This Row],[Market Predicted Side]], "Y","N"))))</f>
        <v/>
      </c>
      <c r="O191" s="21" t="str">
        <f>IF(ISBLANK(Games!W173),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1" s="21" t="str">
        <f>IF(ISBLANK(Games!W173),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1" s="22" t="str">
        <f>IF(ISBLANK(Games!W173),"",IF('Prediction Log'!$L191='Prediction Log'!$G191, "Y", "N"))</f>
        <v/>
      </c>
      <c r="R191" s="22" t="str">
        <f>Table3[[#This Row],[Home Team Covered Market]]</f>
        <v/>
      </c>
      <c r="S191" s="22" t="str">
        <f>IF(ISBLANK(Games!W173), "",IF(AND('Prediction Log'!$Q191="Y", 'Prediction Log'!$R191="Y"), "Y", "N"))</f>
        <v/>
      </c>
      <c r="T191" s="23" t="str">
        <f>IF(ISBLANK(Games!W173),"",IF(Games!Y173='Prediction Log'!$H191, "Y", "N"))</f>
        <v/>
      </c>
      <c r="U191" s="23" t="str">
        <f>IF(ISBLANK(Games!W173), "", IF(Table3[[#This Row],[Home Team Covered Market]]=Games!P173, "Y", "N"))</f>
        <v/>
      </c>
      <c r="V191" s="24" t="str">
        <f>IF(ISBLANK(Games!W173), "",IF('Prediction Log'!$I191='Prediction Log'!$L191, "Y", "N"))</f>
        <v/>
      </c>
      <c r="W191" s="23" t="str">
        <f>IF(ISBLANK(Games!W173), "",IF('Prediction Log'!$H191&lt;&gt;'Prediction Log'!$L191, "N",IF(AND('Prediction Log'!$E191&gt;0, 'Prediction Log'!$M191&gt;'Prediction Log'!$E191, 'Prediction Log'!$H191='Prediction Log'!$C191), "Y", IF(AND('Prediction Log'!$E191&lt;0, 'Prediction Log'!$M191&lt;'Prediction Log'!$E191,'Prediction Log'!$H191='Prediction Log'!$B191 ), "Y", IF('Prediction Log'!$M191='Prediction Log'!$E191, "PUSH", "N")))))</f>
        <v/>
      </c>
      <c r="X191" s="23" t="str">
        <f>IF(ISBLANK(Games!W173), "",IF(AND('Prediction Log'!$T191="Y", 'Prediction Log'!$U191="Y"), "Y", "N"))</f>
        <v/>
      </c>
      <c r="Y191" s="22" t="str">
        <f>IF(ISBLANK(Games!W173), "",IF('Prediction Log'!$D191&gt;0, 'Prediction Log'!$M191-'Prediction Log'!$D191, IF('Prediction Log'!$D191&lt;0, -'Prediction Log'!$M191+'Prediction Log'!$D191, "NA")))</f>
        <v/>
      </c>
      <c r="Z191" s="22" t="str">
        <f>IF(ISBLANK(Games!W173), "",ABS('Prediction Log'!$Y191))</f>
        <v/>
      </c>
      <c r="AA191" s="23" t="str">
        <f>IF(ISBLANK(Games!W173), "",IF('Prediction Log'!$E191&gt;0, 'Prediction Log'!$M191-'Prediction Log'!$E191, IF('Prediction Log'!$E191&lt;0, -'Prediction Log'!$M191+'Prediction Log'!$E191, "NA")))</f>
        <v/>
      </c>
      <c r="AB191" s="23" t="str">
        <f>IF(ISBLANK(Games!X173), "",ABS('Prediction Log'!$AA191))</f>
        <v/>
      </c>
    </row>
    <row r="192" spans="1:28" x14ac:dyDescent="0.45">
      <c r="A192" s="13">
        <f>IF(ISBLANK(Games!$B191), "",Games!A191)</f>
        <v>0</v>
      </c>
      <c r="B192" s="13" t="str">
        <f>IF(ISBLANK(Games!$B174), "",Games!B174)</f>
        <v/>
      </c>
      <c r="C192" s="13" t="str">
        <f>IF(ISBLANK(Games!$B174), "",Games!C174)</f>
        <v/>
      </c>
      <c r="D192" s="14" t="str">
        <f>IF(ISBLANK(Games!$D174), "",Games!D174)</f>
        <v/>
      </c>
      <c r="E192" s="14" t="str">
        <f>IF(ISBLANK(Games!$B174), "",Games!J174)</f>
        <v/>
      </c>
      <c r="F192" s="15" t="str">
        <f>IFERROR(IF(ISBLANK(Games!B174), "", IF(Games!N174=Games!B174, Games!O174, 1-Games!O174)), "")</f>
        <v/>
      </c>
      <c r="G192" s="16" t="str">
        <f>IF(ISBLANK(Games!B174), "", IF('Prediction Log'!$D192&lt;0, 'Prediction Log'!$B192, 'Prediction Log'!$C192))</f>
        <v/>
      </c>
      <c r="H192" s="17" t="str">
        <f>IF(ISBLANK(Games!$B174), "",Games!K174)</f>
        <v/>
      </c>
      <c r="I192" s="17" t="str">
        <f>IF('Prediction Log'!$F192&gt;0.5, 'Prediction Log'!$B192, IF('Prediction Log'!$F192&lt;0.5, 'Prediction Log'!$C192, "PICK"))</f>
        <v/>
      </c>
      <c r="J192" s="18" t="str">
        <f>IF(ISBLANK(Games!B174), "",IF('Prediction Log'!$I192='Prediction Log'!$B192, 'Prediction Log'!$F192, 1-'Prediction Log'!$F192))</f>
        <v/>
      </c>
      <c r="K192" s="19" t="str">
        <f>IF(ISBLANK(Games!$B174), "",Games!Q174)</f>
        <v/>
      </c>
      <c r="L192" s="26" t="str">
        <f>IF(ISBLANK(Games!W174), "",Games!Y174)</f>
        <v/>
      </c>
      <c r="M192" s="9" t="str">
        <f>IF(ISBLANK(Games!W174), "",Games!X174-Games!W174)</f>
        <v/>
      </c>
      <c r="N192" s="20" t="str">
        <f>IF(ISBLANK(Games!W174), "", IF(AND(Games!Y174 = Games!B174, Games!D174&lt;0, Table3[[#This Row],[Actual Difference ]]&lt;Games!D174), "Y", IF(AND(Games!Y174=Games!C174, Games!D174&gt;0, Table3[[#This Row],[Actual Difference ]]&gt;0), "Y",IF(Games!Y174&lt;&gt;Table3[[#This Row],[Market Predicted Side]], "Y","N"))))</f>
        <v/>
      </c>
      <c r="O192" s="21" t="str">
        <f>IF(ISBLANK(Games!W174),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2" s="21" t="str">
        <f>IF(ISBLANK(Games!W174),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2" s="22" t="str">
        <f>IF(ISBLANK(Games!W174),"",IF('Prediction Log'!$L192='Prediction Log'!$G192, "Y", "N"))</f>
        <v/>
      </c>
      <c r="R192" s="22" t="str">
        <f>Table3[[#This Row],[Home Team Covered Market]]</f>
        <v/>
      </c>
      <c r="S192" s="22" t="str">
        <f>IF(ISBLANK(Games!W174), "",IF(AND('Prediction Log'!$Q192="Y", 'Prediction Log'!$R192="Y"), "Y", "N"))</f>
        <v/>
      </c>
      <c r="T192" s="23" t="str">
        <f>IF(ISBLANK(Games!W174),"",IF(Games!Y174='Prediction Log'!$H192, "Y", "N"))</f>
        <v/>
      </c>
      <c r="U192" s="23" t="str">
        <f>IF(ISBLANK(Games!W174), "", IF(Table3[[#This Row],[Home Team Covered Market]]=Games!P174, "Y", "N"))</f>
        <v/>
      </c>
      <c r="V192" s="24" t="str">
        <f>IF(ISBLANK(Games!W174), "",IF('Prediction Log'!$I192='Prediction Log'!$L192, "Y", "N"))</f>
        <v/>
      </c>
      <c r="W192" s="23" t="str">
        <f>IF(ISBLANK(Games!W174), "",IF('Prediction Log'!$H192&lt;&gt;'Prediction Log'!$L192, "N",IF(AND('Prediction Log'!$E192&gt;0, 'Prediction Log'!$M192&gt;'Prediction Log'!$E192, 'Prediction Log'!$H192='Prediction Log'!$C192), "Y", IF(AND('Prediction Log'!$E192&lt;0, 'Prediction Log'!$M192&lt;'Prediction Log'!$E192,'Prediction Log'!$H192='Prediction Log'!$B192 ), "Y", IF('Prediction Log'!$M192='Prediction Log'!$E192, "PUSH", "N")))))</f>
        <v/>
      </c>
      <c r="X192" s="23" t="str">
        <f>IF(ISBLANK(Games!W174), "",IF(AND('Prediction Log'!$T192="Y", 'Prediction Log'!$U192="Y"), "Y", "N"))</f>
        <v/>
      </c>
      <c r="Y192" s="22" t="str">
        <f>IF(ISBLANK(Games!W174), "",IF('Prediction Log'!$D192&gt;0, 'Prediction Log'!$M192-'Prediction Log'!$D192, IF('Prediction Log'!$D192&lt;0, -'Prediction Log'!$M192+'Prediction Log'!$D192, "NA")))</f>
        <v/>
      </c>
      <c r="Z192" s="22" t="str">
        <f>IF(ISBLANK(Games!W174), "",ABS('Prediction Log'!$Y192))</f>
        <v/>
      </c>
      <c r="AA192" s="23" t="str">
        <f>IF(ISBLANK(Games!W174), "",IF('Prediction Log'!$E192&gt;0, 'Prediction Log'!$M192-'Prediction Log'!$E192, IF('Prediction Log'!$E192&lt;0, -'Prediction Log'!$M192+'Prediction Log'!$E192, "NA")))</f>
        <v/>
      </c>
      <c r="AB192" s="23" t="str">
        <f>IF(ISBLANK(Games!X174), "",ABS('Prediction Log'!$AA192))</f>
        <v/>
      </c>
    </row>
    <row r="193" spans="1:28" x14ac:dyDescent="0.45">
      <c r="A193" s="13">
        <f>IF(ISBLANK(Games!$B192), "",Games!A192)</f>
        <v>0</v>
      </c>
      <c r="B193" s="13" t="str">
        <f>IF(ISBLANK(Games!$B175), "",Games!B175)</f>
        <v/>
      </c>
      <c r="C193" s="13" t="str">
        <f>IF(ISBLANK(Games!$B175), "",Games!C175)</f>
        <v/>
      </c>
      <c r="D193" s="14" t="str">
        <f>IF(ISBLANK(Games!$D175), "",Games!D175)</f>
        <v/>
      </c>
      <c r="E193" s="14" t="str">
        <f>IF(ISBLANK(Games!$B175), "",Games!J175)</f>
        <v/>
      </c>
      <c r="F193" s="15" t="str">
        <f>IFERROR(IF(ISBLANK(Games!B175), "", IF(Games!N175=Games!B175, Games!O175, 1-Games!O175)), "")</f>
        <v/>
      </c>
      <c r="G193" s="16" t="str">
        <f>IF(ISBLANK(Games!B175), "", IF('Prediction Log'!$D193&lt;0, 'Prediction Log'!$B193, 'Prediction Log'!$C193))</f>
        <v/>
      </c>
      <c r="H193" s="17" t="str">
        <f>IF(ISBLANK(Games!$B175), "",Games!K175)</f>
        <v/>
      </c>
      <c r="I193" s="17" t="str">
        <f>IF('Prediction Log'!$F193&gt;0.5, 'Prediction Log'!$B193, IF('Prediction Log'!$F193&lt;0.5, 'Prediction Log'!$C193, "PICK"))</f>
        <v/>
      </c>
      <c r="J193" s="18" t="str">
        <f>IF(ISBLANK(Games!B175), "",IF('Prediction Log'!$I193='Prediction Log'!$B193, 'Prediction Log'!$F193, 1-'Prediction Log'!$F193))</f>
        <v/>
      </c>
      <c r="K193" s="19" t="str">
        <f>IF(ISBLANK(Games!$B175), "",Games!Q175)</f>
        <v/>
      </c>
      <c r="L193" s="26" t="str">
        <f>IF(ISBLANK(Games!W175), "",Games!Y175)</f>
        <v/>
      </c>
      <c r="M193" s="9" t="str">
        <f>IF(ISBLANK(Games!W175), "",Games!X175-Games!W175)</f>
        <v/>
      </c>
      <c r="N193" s="20" t="str">
        <f>IF(ISBLANK(Games!W175), "", IF(AND(Games!Y175 = Games!B175, Games!D175&lt;0, Table3[[#This Row],[Actual Difference ]]&lt;Games!D175), "Y", IF(AND(Games!Y175=Games!C175, Games!D175&gt;0, Table3[[#This Row],[Actual Difference ]]&gt;0), "Y",IF(Games!Y175&lt;&gt;Table3[[#This Row],[Market Predicted Side]], "Y","N"))))</f>
        <v/>
      </c>
      <c r="O193" s="21" t="str">
        <f>IF(ISBLANK(Games!W175),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3" s="21" t="str">
        <f>IF(ISBLANK(Games!W175),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3" s="22" t="str">
        <f>IF(ISBLANK(Games!W175),"",IF('Prediction Log'!$L193='Prediction Log'!$G193, "Y", "N"))</f>
        <v/>
      </c>
      <c r="R193" s="22" t="str">
        <f>Table3[[#This Row],[Home Team Covered Market]]</f>
        <v/>
      </c>
      <c r="S193" s="22" t="str">
        <f>IF(ISBLANK(Games!W175), "",IF(AND('Prediction Log'!$Q193="Y", 'Prediction Log'!$R193="Y"), "Y", "N"))</f>
        <v/>
      </c>
      <c r="T193" s="23" t="str">
        <f>IF(ISBLANK(Games!W175),"",IF(Games!Y175='Prediction Log'!$H193, "Y", "N"))</f>
        <v/>
      </c>
      <c r="U193" s="23" t="str">
        <f>IF(ISBLANK(Games!W175), "", IF(Table3[[#This Row],[Home Team Covered Market]]=Games!P175, "Y", "N"))</f>
        <v/>
      </c>
      <c r="V193" s="24" t="str">
        <f>IF(ISBLANK(Games!W175), "",IF('Prediction Log'!$I193='Prediction Log'!$L193, "Y", "N"))</f>
        <v/>
      </c>
      <c r="W193" s="23" t="str">
        <f>IF(ISBLANK(Games!W175), "",IF('Prediction Log'!$H193&lt;&gt;'Prediction Log'!$L193, "N",IF(AND('Prediction Log'!$E193&gt;0, 'Prediction Log'!$M193&gt;'Prediction Log'!$E193, 'Prediction Log'!$H193='Prediction Log'!$C193), "Y", IF(AND('Prediction Log'!$E193&lt;0, 'Prediction Log'!$M193&lt;'Prediction Log'!$E193,'Prediction Log'!$H193='Prediction Log'!$B193 ), "Y", IF('Prediction Log'!$M193='Prediction Log'!$E193, "PUSH", "N")))))</f>
        <v/>
      </c>
      <c r="X193" s="23" t="str">
        <f>IF(ISBLANK(Games!W175), "",IF(AND('Prediction Log'!$T193="Y", 'Prediction Log'!$U193="Y"), "Y", "N"))</f>
        <v/>
      </c>
      <c r="Y193" s="22" t="str">
        <f>IF(ISBLANK(Games!W175), "",IF('Prediction Log'!$D193&gt;0, 'Prediction Log'!$M193-'Prediction Log'!$D193, IF('Prediction Log'!$D193&lt;0, -'Prediction Log'!$M193+'Prediction Log'!$D193, "NA")))</f>
        <v/>
      </c>
      <c r="Z193" s="22" t="str">
        <f>IF(ISBLANK(Games!W175), "",ABS('Prediction Log'!$Y193))</f>
        <v/>
      </c>
      <c r="AA193" s="23" t="str">
        <f>IF(ISBLANK(Games!W175), "",IF('Prediction Log'!$E193&gt;0, 'Prediction Log'!$M193-'Prediction Log'!$E193, IF('Prediction Log'!$E193&lt;0, -'Prediction Log'!$M193+'Prediction Log'!$E193, "NA")))</f>
        <v/>
      </c>
      <c r="AB193" s="23" t="str">
        <f>IF(ISBLANK(Games!X175), "",ABS('Prediction Log'!$AA193))</f>
        <v/>
      </c>
    </row>
    <row r="194" spans="1:28" x14ac:dyDescent="0.45">
      <c r="A194" s="13">
        <f>IF(ISBLANK(Games!$B193), "",Games!A193)</f>
        <v>0</v>
      </c>
      <c r="B194" s="13" t="str">
        <f>IF(ISBLANK(Games!$B176), "",Games!B176)</f>
        <v/>
      </c>
      <c r="C194" s="13" t="str">
        <f>IF(ISBLANK(Games!$B176), "",Games!C176)</f>
        <v/>
      </c>
      <c r="D194" s="14" t="str">
        <f>IF(ISBLANK(Games!$D176), "",Games!D176)</f>
        <v/>
      </c>
      <c r="E194" s="14" t="str">
        <f>IF(ISBLANK(Games!$B176), "",Games!J176)</f>
        <v/>
      </c>
      <c r="F194" s="15" t="str">
        <f>IFERROR(IF(ISBLANK(Games!B176), "", IF(Games!N176=Games!B176, Games!O176, 1-Games!O176)), "")</f>
        <v/>
      </c>
      <c r="G194" s="16" t="str">
        <f>IF(ISBLANK(Games!B176), "", IF('Prediction Log'!$D194&lt;0, 'Prediction Log'!$B194, 'Prediction Log'!$C194))</f>
        <v/>
      </c>
      <c r="H194" s="17" t="str">
        <f>IF(ISBLANK(Games!$B176), "",Games!K176)</f>
        <v/>
      </c>
      <c r="I194" s="17" t="str">
        <f>IF('Prediction Log'!$F194&gt;0.5, 'Prediction Log'!$B194, IF('Prediction Log'!$F194&lt;0.5, 'Prediction Log'!$C194, "PICK"))</f>
        <v/>
      </c>
      <c r="J194" s="18" t="str">
        <f>IF(ISBLANK(Games!B176), "",IF('Prediction Log'!$I194='Prediction Log'!$B194, 'Prediction Log'!$F194, 1-'Prediction Log'!$F194))</f>
        <v/>
      </c>
      <c r="K194" s="19" t="str">
        <f>IF(ISBLANK(Games!$B176), "",Games!Q176)</f>
        <v/>
      </c>
      <c r="L194" s="26" t="str">
        <f>IF(ISBLANK(Games!W176), "",Games!Y176)</f>
        <v/>
      </c>
      <c r="M194" s="9" t="str">
        <f>IF(ISBLANK(Games!W176), "",Games!X176-Games!W176)</f>
        <v/>
      </c>
      <c r="N194" s="20" t="str">
        <f>IF(ISBLANK(Games!W176), "", IF(AND(Games!Y176 = Games!B176, Games!D176&lt;0, Table3[[#This Row],[Actual Difference ]]&lt;Games!D176), "Y", IF(AND(Games!Y176=Games!C176, Games!D176&gt;0, Table3[[#This Row],[Actual Difference ]]&gt;0), "Y",IF(Games!Y176&lt;&gt;Table3[[#This Row],[Market Predicted Side]], "Y","N"))))</f>
        <v/>
      </c>
      <c r="O194" s="21" t="str">
        <f>IF(ISBLANK(Games!W176),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4" s="21" t="str">
        <f>IF(ISBLANK(Games!W176),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4" s="22" t="str">
        <f>IF(ISBLANK(Games!W176),"",IF('Prediction Log'!$L194='Prediction Log'!$G194, "Y", "N"))</f>
        <v/>
      </c>
      <c r="R194" s="22" t="str">
        <f>Table3[[#This Row],[Home Team Covered Market]]</f>
        <v/>
      </c>
      <c r="S194" s="22" t="str">
        <f>IF(ISBLANK(Games!W176), "",IF(AND('Prediction Log'!$Q194="Y", 'Prediction Log'!$R194="Y"), "Y", "N"))</f>
        <v/>
      </c>
      <c r="T194" s="23" t="str">
        <f>IF(ISBLANK(Games!W176),"",IF(Games!Y176='Prediction Log'!$H194, "Y", "N"))</f>
        <v/>
      </c>
      <c r="U194" s="23" t="str">
        <f>IF(ISBLANK(Games!W176), "", IF(Table3[[#This Row],[Home Team Covered Market]]=Games!P176, "Y", "N"))</f>
        <v/>
      </c>
      <c r="V194" s="24" t="str">
        <f>IF(ISBLANK(Games!W176), "",IF('Prediction Log'!$I194='Prediction Log'!$L194, "Y", "N"))</f>
        <v/>
      </c>
      <c r="W194" s="23" t="str">
        <f>IF(ISBLANK(Games!W176), "",IF('Prediction Log'!$H194&lt;&gt;'Prediction Log'!$L194, "N",IF(AND('Prediction Log'!$E194&gt;0, 'Prediction Log'!$M194&gt;'Prediction Log'!$E194, 'Prediction Log'!$H194='Prediction Log'!$C194), "Y", IF(AND('Prediction Log'!$E194&lt;0, 'Prediction Log'!$M194&lt;'Prediction Log'!$E194,'Prediction Log'!$H194='Prediction Log'!$B194 ), "Y", IF('Prediction Log'!$M194='Prediction Log'!$E194, "PUSH", "N")))))</f>
        <v/>
      </c>
      <c r="X194" s="23" t="str">
        <f>IF(ISBLANK(Games!W176), "",IF(AND('Prediction Log'!$T194="Y", 'Prediction Log'!$U194="Y"), "Y", "N"))</f>
        <v/>
      </c>
      <c r="Y194" s="22" t="str">
        <f>IF(ISBLANK(Games!W176), "",IF('Prediction Log'!$D194&gt;0, 'Prediction Log'!$M194-'Prediction Log'!$D194, IF('Prediction Log'!$D194&lt;0, -'Prediction Log'!$M194+'Prediction Log'!$D194, "NA")))</f>
        <v/>
      </c>
      <c r="Z194" s="22" t="str">
        <f>IF(ISBLANK(Games!W176), "",ABS('Prediction Log'!$Y194))</f>
        <v/>
      </c>
      <c r="AA194" s="23" t="str">
        <f>IF(ISBLANK(Games!W176), "",IF('Prediction Log'!$E194&gt;0, 'Prediction Log'!$M194-'Prediction Log'!$E194, IF('Prediction Log'!$E194&lt;0, -'Prediction Log'!$M194+'Prediction Log'!$E194, "NA")))</f>
        <v/>
      </c>
      <c r="AB194" s="23" t="str">
        <f>IF(ISBLANK(Games!X176), "",ABS('Prediction Log'!$AA194))</f>
        <v/>
      </c>
    </row>
    <row r="195" spans="1:28" x14ac:dyDescent="0.45">
      <c r="A195" s="13">
        <f>IF(ISBLANK(Games!$B194), "",Games!A194)</f>
        <v>0</v>
      </c>
      <c r="B195" s="13" t="str">
        <f>IF(ISBLANK(Games!$B177), "",Games!B177)</f>
        <v/>
      </c>
      <c r="C195" s="13" t="str">
        <f>IF(ISBLANK(Games!$B177), "",Games!C177)</f>
        <v/>
      </c>
      <c r="D195" s="14" t="str">
        <f>IF(ISBLANK(Games!$D177), "",Games!D177)</f>
        <v/>
      </c>
      <c r="E195" s="14" t="str">
        <f>IF(ISBLANK(Games!$B177), "",Games!J177)</f>
        <v/>
      </c>
      <c r="F195" s="15" t="str">
        <f>IFERROR(IF(ISBLANK(Games!B177), "", IF(Games!N177=Games!B177, Games!O177, 1-Games!O177)), "")</f>
        <v/>
      </c>
      <c r="G195" s="16" t="str">
        <f>IF(ISBLANK(Games!B177), "", IF('Prediction Log'!$D195&lt;0, 'Prediction Log'!$B195, 'Prediction Log'!$C195))</f>
        <v/>
      </c>
      <c r="H195" s="17" t="str">
        <f>IF(ISBLANK(Games!$B177), "",Games!K177)</f>
        <v/>
      </c>
      <c r="I195" s="17" t="str">
        <f>IF('Prediction Log'!$F195&gt;0.5, 'Prediction Log'!$B195, IF('Prediction Log'!$F195&lt;0.5, 'Prediction Log'!$C195, "PICK"))</f>
        <v/>
      </c>
      <c r="J195" s="18" t="str">
        <f>IF(ISBLANK(Games!B177), "",IF('Prediction Log'!$I195='Prediction Log'!$B195, 'Prediction Log'!$F195, 1-'Prediction Log'!$F195))</f>
        <v/>
      </c>
      <c r="K195" s="19" t="str">
        <f>IF(ISBLANK(Games!$B177), "",Games!Q177)</f>
        <v/>
      </c>
      <c r="L195" s="26" t="str">
        <f>IF(ISBLANK(Games!W177), "",Games!Y177)</f>
        <v/>
      </c>
      <c r="M195" s="9" t="str">
        <f>IF(ISBLANK(Games!W177), "",Games!X177-Games!W177)</f>
        <v/>
      </c>
      <c r="N195" s="20" t="str">
        <f>IF(ISBLANK(Games!W177), "", IF(AND(Games!Y177 = Games!B177, Games!D177&lt;0, Table3[[#This Row],[Actual Difference ]]&lt;Games!D177), "Y", IF(AND(Games!Y177=Games!C177, Games!D177&gt;0, Table3[[#This Row],[Actual Difference ]]&gt;0), "Y",IF(Games!Y177&lt;&gt;Table3[[#This Row],[Market Predicted Side]], "Y","N"))))</f>
        <v/>
      </c>
      <c r="O195" s="21" t="str">
        <f>IF(ISBLANK(Games!W177),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5" s="21" t="str">
        <f>IF(ISBLANK(Games!W177),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5" s="22" t="str">
        <f>IF(ISBLANK(Games!W177),"",IF('Prediction Log'!$L195='Prediction Log'!$G195, "Y", "N"))</f>
        <v/>
      </c>
      <c r="R195" s="22" t="str">
        <f>Table3[[#This Row],[Home Team Covered Market]]</f>
        <v/>
      </c>
      <c r="S195" s="22" t="str">
        <f>IF(ISBLANK(Games!W177), "",IF(AND('Prediction Log'!$Q195="Y", 'Prediction Log'!$R195="Y"), "Y", "N"))</f>
        <v/>
      </c>
      <c r="T195" s="23" t="str">
        <f>IF(ISBLANK(Games!W177),"",IF(Games!Y177='Prediction Log'!$H195, "Y", "N"))</f>
        <v/>
      </c>
      <c r="U195" s="23" t="str">
        <f>IF(ISBLANK(Games!W177), "", IF(Table3[[#This Row],[Home Team Covered Market]]=Games!P177, "Y", "N"))</f>
        <v/>
      </c>
      <c r="V195" s="24" t="str">
        <f>IF(ISBLANK(Games!W177), "",IF('Prediction Log'!$I195='Prediction Log'!$L195, "Y", "N"))</f>
        <v/>
      </c>
      <c r="W195" s="23" t="str">
        <f>IF(ISBLANK(Games!W177), "",IF('Prediction Log'!$H195&lt;&gt;'Prediction Log'!$L195, "N",IF(AND('Prediction Log'!$E195&gt;0, 'Prediction Log'!$M195&gt;'Prediction Log'!$E195, 'Prediction Log'!$H195='Prediction Log'!$C195), "Y", IF(AND('Prediction Log'!$E195&lt;0, 'Prediction Log'!$M195&lt;'Prediction Log'!$E195,'Prediction Log'!$H195='Prediction Log'!$B195 ), "Y", IF('Prediction Log'!$M195='Prediction Log'!$E195, "PUSH", "N")))))</f>
        <v/>
      </c>
      <c r="X195" s="23" t="str">
        <f>IF(ISBLANK(Games!W177), "",IF(AND('Prediction Log'!$T195="Y", 'Prediction Log'!$U195="Y"), "Y", "N"))</f>
        <v/>
      </c>
      <c r="Y195" s="22" t="str">
        <f>IF(ISBLANK(Games!W177), "",IF('Prediction Log'!$D195&gt;0, 'Prediction Log'!$M195-'Prediction Log'!$D195, IF('Prediction Log'!$D195&lt;0, -'Prediction Log'!$M195+'Prediction Log'!$D195, "NA")))</f>
        <v/>
      </c>
      <c r="Z195" s="22" t="str">
        <f>IF(ISBLANK(Games!W177), "",ABS('Prediction Log'!$Y195))</f>
        <v/>
      </c>
      <c r="AA195" s="23" t="str">
        <f>IF(ISBLANK(Games!W177), "",IF('Prediction Log'!$E195&gt;0, 'Prediction Log'!$M195-'Prediction Log'!$E195, IF('Prediction Log'!$E195&lt;0, -'Prediction Log'!$M195+'Prediction Log'!$E195, "NA")))</f>
        <v/>
      </c>
      <c r="AB195" s="23" t="str">
        <f>IF(ISBLANK(Games!X177), "",ABS('Prediction Log'!$AA195))</f>
        <v/>
      </c>
    </row>
    <row r="196" spans="1:28" x14ac:dyDescent="0.45">
      <c r="A196" s="13">
        <f>IF(ISBLANK(Games!$B195), "",Games!A195)</f>
        <v>0</v>
      </c>
      <c r="B196" s="13" t="str">
        <f>IF(ISBLANK(Games!$B178), "",Games!B178)</f>
        <v/>
      </c>
      <c r="C196" s="13" t="str">
        <f>IF(ISBLANK(Games!$B178), "",Games!C178)</f>
        <v/>
      </c>
      <c r="D196" s="14" t="str">
        <f>IF(ISBLANK(Games!$D178), "",Games!D178)</f>
        <v/>
      </c>
      <c r="E196" s="14" t="str">
        <f>IF(ISBLANK(Games!$B178), "",Games!J178)</f>
        <v/>
      </c>
      <c r="F196" s="15" t="str">
        <f>IFERROR(IF(ISBLANK(Games!B178), "", IF(Games!N178=Games!B178, Games!O178, 1-Games!O178)), "")</f>
        <v/>
      </c>
      <c r="G196" s="16" t="str">
        <f>IF(ISBLANK(Games!B178), "", IF('Prediction Log'!$D196&lt;0, 'Prediction Log'!$B196, 'Prediction Log'!$C196))</f>
        <v/>
      </c>
      <c r="H196" s="17" t="str">
        <f>IF(ISBLANK(Games!$B178), "",Games!K178)</f>
        <v/>
      </c>
      <c r="I196" s="17" t="str">
        <f>IF('Prediction Log'!$F196&gt;0.5, 'Prediction Log'!$B196, IF('Prediction Log'!$F196&lt;0.5, 'Prediction Log'!$C196, "PICK"))</f>
        <v/>
      </c>
      <c r="J196" s="18" t="str">
        <f>IF(ISBLANK(Games!B178), "",IF('Prediction Log'!$I196='Prediction Log'!$B196, 'Prediction Log'!$F196, 1-'Prediction Log'!$F196))</f>
        <v/>
      </c>
      <c r="K196" s="19" t="str">
        <f>IF(ISBLANK(Games!$B178), "",Games!Q178)</f>
        <v/>
      </c>
      <c r="L196" s="26" t="str">
        <f>IF(ISBLANK(Games!W178), "",Games!Y178)</f>
        <v/>
      </c>
      <c r="M196" s="9" t="str">
        <f>IF(ISBLANK(Games!W178), "",Games!X178-Games!W178)</f>
        <v/>
      </c>
      <c r="N196" s="20" t="str">
        <f>IF(ISBLANK(Games!W178), "", IF(AND(Games!Y178 = Games!B178, Games!D178&lt;0, Table3[[#This Row],[Actual Difference ]]&lt;Games!D178), "Y", IF(AND(Games!Y178=Games!C178, Games!D178&gt;0, Table3[[#This Row],[Actual Difference ]]&gt;0), "Y",IF(Games!Y178&lt;&gt;Table3[[#This Row],[Market Predicted Side]], "Y","N"))))</f>
        <v/>
      </c>
      <c r="O196" s="21" t="str">
        <f>IF(ISBLANK(Games!W178),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6" s="21" t="str">
        <f>IF(ISBLANK(Games!W178),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6" s="22" t="str">
        <f>IF(ISBLANK(Games!W178),"",IF('Prediction Log'!$L196='Prediction Log'!$G196, "Y", "N"))</f>
        <v/>
      </c>
      <c r="R196" s="22" t="str">
        <f>Table3[[#This Row],[Home Team Covered Market]]</f>
        <v/>
      </c>
      <c r="S196" s="22" t="str">
        <f>IF(ISBLANK(Games!W178), "",IF(AND('Prediction Log'!$Q196="Y", 'Prediction Log'!$R196="Y"), "Y", "N"))</f>
        <v/>
      </c>
      <c r="T196" s="23" t="str">
        <f>IF(ISBLANK(Games!W178),"",IF(Games!Y178='Prediction Log'!$H196, "Y", "N"))</f>
        <v/>
      </c>
      <c r="U196" s="23" t="str">
        <f>IF(ISBLANK(Games!W178), "", IF(Table3[[#This Row],[Home Team Covered Market]]=Games!P178, "Y", "N"))</f>
        <v/>
      </c>
      <c r="V196" s="24" t="str">
        <f>IF(ISBLANK(Games!W178), "",IF('Prediction Log'!$I196='Prediction Log'!$L196, "Y", "N"))</f>
        <v/>
      </c>
      <c r="W196" s="23" t="str">
        <f>IF(ISBLANK(Games!W178), "",IF('Prediction Log'!$H196&lt;&gt;'Prediction Log'!$L196, "N",IF(AND('Prediction Log'!$E196&gt;0, 'Prediction Log'!$M196&gt;'Prediction Log'!$E196, 'Prediction Log'!$H196='Prediction Log'!$C196), "Y", IF(AND('Prediction Log'!$E196&lt;0, 'Prediction Log'!$M196&lt;'Prediction Log'!$E196,'Prediction Log'!$H196='Prediction Log'!$B196 ), "Y", IF('Prediction Log'!$M196='Prediction Log'!$E196, "PUSH", "N")))))</f>
        <v/>
      </c>
      <c r="X196" s="23" t="str">
        <f>IF(ISBLANK(Games!W178), "",IF(AND('Prediction Log'!$T196="Y", 'Prediction Log'!$U196="Y"), "Y", "N"))</f>
        <v/>
      </c>
      <c r="Y196" s="22" t="str">
        <f>IF(ISBLANK(Games!W178), "",IF('Prediction Log'!$D196&gt;0, 'Prediction Log'!$M196-'Prediction Log'!$D196, IF('Prediction Log'!$D196&lt;0, -'Prediction Log'!$M196+'Prediction Log'!$D196, "NA")))</f>
        <v/>
      </c>
      <c r="Z196" s="22" t="str">
        <f>IF(ISBLANK(Games!W178), "",ABS('Prediction Log'!$Y196))</f>
        <v/>
      </c>
      <c r="AA196" s="23" t="str">
        <f>IF(ISBLANK(Games!W178), "",IF('Prediction Log'!$E196&gt;0, 'Prediction Log'!$M196-'Prediction Log'!$E196, IF('Prediction Log'!$E196&lt;0, -'Prediction Log'!$M196+'Prediction Log'!$E196, "NA")))</f>
        <v/>
      </c>
      <c r="AB196" s="23" t="str">
        <f>IF(ISBLANK(Games!X178), "",ABS('Prediction Log'!$AA196))</f>
        <v/>
      </c>
    </row>
    <row r="197" spans="1:28" x14ac:dyDescent="0.45">
      <c r="A197" s="13">
        <f>IF(ISBLANK(Games!$B196), "",Games!A196)</f>
        <v>0</v>
      </c>
      <c r="B197" s="13" t="str">
        <f>IF(ISBLANK(Games!$B179), "",Games!B179)</f>
        <v/>
      </c>
      <c r="C197" s="13" t="str">
        <f>IF(ISBLANK(Games!$B179), "",Games!C179)</f>
        <v/>
      </c>
      <c r="D197" s="14" t="str">
        <f>IF(ISBLANK(Games!$D179), "",Games!D179)</f>
        <v/>
      </c>
      <c r="E197" s="14" t="str">
        <f>IF(ISBLANK(Games!$B179), "",Games!J179)</f>
        <v/>
      </c>
      <c r="F197" s="15" t="str">
        <f>IFERROR(IF(ISBLANK(Games!B179), "", IF(Games!N179=Games!B179, Games!O179, 1-Games!O179)), "")</f>
        <v/>
      </c>
      <c r="G197" s="16" t="str">
        <f>IF(ISBLANK(Games!B179), "", IF('Prediction Log'!$D197&lt;0, 'Prediction Log'!$B197, 'Prediction Log'!$C197))</f>
        <v/>
      </c>
      <c r="H197" s="17" t="str">
        <f>IF(ISBLANK(Games!$B179), "",Games!K179)</f>
        <v/>
      </c>
      <c r="I197" s="17" t="str">
        <f>IF('Prediction Log'!$F197&gt;0.5, 'Prediction Log'!$B197, IF('Prediction Log'!$F197&lt;0.5, 'Prediction Log'!$C197, "PICK"))</f>
        <v/>
      </c>
      <c r="J197" s="18" t="str">
        <f>IF(ISBLANK(Games!B179), "",IF('Prediction Log'!$I197='Prediction Log'!$B197, 'Prediction Log'!$F197, 1-'Prediction Log'!$F197))</f>
        <v/>
      </c>
      <c r="K197" s="19" t="str">
        <f>IF(ISBLANK(Games!$B179), "",Games!Q179)</f>
        <v/>
      </c>
      <c r="L197" s="26" t="str">
        <f>IF(ISBLANK(Games!W179), "",Games!Y179)</f>
        <v/>
      </c>
      <c r="M197" s="9" t="str">
        <f>IF(ISBLANK(Games!W179), "",Games!X179-Games!W179)</f>
        <v/>
      </c>
      <c r="N197" s="20" t="str">
        <f>IF(ISBLANK(Games!W179), "", IF(AND(Games!Y179 = Games!B179, Games!D179&lt;0, Table3[[#This Row],[Actual Difference ]]&lt;Games!D179), "Y", IF(AND(Games!Y179=Games!C179, Games!D179&gt;0, Table3[[#This Row],[Actual Difference ]]&gt;0), "Y",IF(Games!Y179&lt;&gt;Table3[[#This Row],[Market Predicted Side]], "Y","N"))))</f>
        <v/>
      </c>
      <c r="O197" s="21" t="str">
        <f>IF(ISBLANK(Games!W179),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7" s="21" t="str">
        <f>IF(ISBLANK(Games!W179),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7" s="22" t="str">
        <f>IF(ISBLANK(Games!W179),"",IF('Prediction Log'!$L197='Prediction Log'!$G197, "Y", "N"))</f>
        <v/>
      </c>
      <c r="R197" s="22" t="str">
        <f>Table3[[#This Row],[Home Team Covered Market]]</f>
        <v/>
      </c>
      <c r="S197" s="22" t="str">
        <f>IF(ISBLANK(Games!W179), "",IF(AND('Prediction Log'!$Q197="Y", 'Prediction Log'!$R197="Y"), "Y", "N"))</f>
        <v/>
      </c>
      <c r="T197" s="23" t="str">
        <f>IF(ISBLANK(Games!W179),"",IF(Games!Y179='Prediction Log'!$H197, "Y", "N"))</f>
        <v/>
      </c>
      <c r="U197" s="23" t="str">
        <f>IF(ISBLANK(Games!W179), "", IF(Table3[[#This Row],[Home Team Covered Market]]=Games!P179, "Y", "N"))</f>
        <v/>
      </c>
      <c r="V197" s="24" t="str">
        <f>IF(ISBLANK(Games!W179), "",IF('Prediction Log'!$I197='Prediction Log'!$L197, "Y", "N"))</f>
        <v/>
      </c>
      <c r="W197" s="23" t="str">
        <f>IF(ISBLANK(Games!W179), "",IF('Prediction Log'!$H197&lt;&gt;'Prediction Log'!$L197, "N",IF(AND('Prediction Log'!$E197&gt;0, 'Prediction Log'!$M197&gt;'Prediction Log'!$E197, 'Prediction Log'!$H197='Prediction Log'!$C197), "Y", IF(AND('Prediction Log'!$E197&lt;0, 'Prediction Log'!$M197&lt;'Prediction Log'!$E197,'Prediction Log'!$H197='Prediction Log'!$B197 ), "Y", IF('Prediction Log'!$M197='Prediction Log'!$E197, "PUSH", "N")))))</f>
        <v/>
      </c>
      <c r="X197" s="23" t="str">
        <f>IF(ISBLANK(Games!W179), "",IF(AND('Prediction Log'!$T197="Y", 'Prediction Log'!$U197="Y"), "Y", "N"))</f>
        <v/>
      </c>
      <c r="Y197" s="22" t="str">
        <f>IF(ISBLANK(Games!W179), "",IF('Prediction Log'!$D197&gt;0, 'Prediction Log'!$M197-'Prediction Log'!$D197, IF('Prediction Log'!$D197&lt;0, -'Prediction Log'!$M197+'Prediction Log'!$D197, "NA")))</f>
        <v/>
      </c>
      <c r="Z197" s="22" t="str">
        <f>IF(ISBLANK(Games!W179), "",ABS('Prediction Log'!$Y197))</f>
        <v/>
      </c>
      <c r="AA197" s="23" t="str">
        <f>IF(ISBLANK(Games!W179), "",IF('Prediction Log'!$E197&gt;0, 'Prediction Log'!$M197-'Prediction Log'!$E197, IF('Prediction Log'!$E197&lt;0, -'Prediction Log'!$M197+'Prediction Log'!$E197, "NA")))</f>
        <v/>
      </c>
      <c r="AB197" s="23" t="str">
        <f>IF(ISBLANK(Games!X179), "",ABS('Prediction Log'!$AA197))</f>
        <v/>
      </c>
    </row>
    <row r="198" spans="1:28" x14ac:dyDescent="0.45">
      <c r="A198" s="13">
        <f>IF(ISBLANK(Games!$B197), "",Games!A197)</f>
        <v>0</v>
      </c>
      <c r="B198" s="13" t="str">
        <f>IF(ISBLANK(Games!$B180), "",Games!B180)</f>
        <v/>
      </c>
      <c r="C198" s="13" t="str">
        <f>IF(ISBLANK(Games!$B180), "",Games!C180)</f>
        <v/>
      </c>
      <c r="D198" s="14" t="str">
        <f>IF(ISBLANK(Games!$D180), "",Games!D180)</f>
        <v/>
      </c>
      <c r="E198" s="14" t="str">
        <f>IF(ISBLANK(Games!$B180), "",Games!J180)</f>
        <v/>
      </c>
      <c r="F198" s="15" t="str">
        <f>IFERROR(IF(ISBLANK(Games!B180), "", IF(Games!N180=Games!B180, Games!O180, 1-Games!O180)), "")</f>
        <v/>
      </c>
      <c r="G198" s="16" t="str">
        <f>IF(ISBLANK(Games!B180), "", IF('Prediction Log'!$D198&lt;0, 'Prediction Log'!$B198, 'Prediction Log'!$C198))</f>
        <v/>
      </c>
      <c r="H198" s="17" t="str">
        <f>IF(ISBLANK(Games!$B180), "",Games!K180)</f>
        <v/>
      </c>
      <c r="I198" s="17" t="str">
        <f>IF('Prediction Log'!$F198&gt;0.5, 'Prediction Log'!$B198, IF('Prediction Log'!$F198&lt;0.5, 'Prediction Log'!$C198, "PICK"))</f>
        <v/>
      </c>
      <c r="J198" s="18" t="str">
        <f>IF(ISBLANK(Games!B180), "",IF('Prediction Log'!$I198='Prediction Log'!$B198, 'Prediction Log'!$F198, 1-'Prediction Log'!$F198))</f>
        <v/>
      </c>
      <c r="K198" s="19" t="str">
        <f>IF(ISBLANK(Games!$B180), "",Games!Q180)</f>
        <v/>
      </c>
      <c r="L198" s="26" t="str">
        <f>IF(ISBLANK(Games!W180), "",Games!Y180)</f>
        <v/>
      </c>
      <c r="M198" s="9" t="str">
        <f>IF(ISBLANK(Games!W180), "",Games!X180-Games!W180)</f>
        <v/>
      </c>
      <c r="N198" s="20" t="str">
        <f>IF(ISBLANK(Games!W180), "", IF(AND(Games!Y180 = Games!B180, Games!D180&lt;0, Table3[[#This Row],[Actual Difference ]]&lt;Games!D180), "Y", IF(AND(Games!Y180=Games!C180, Games!D180&gt;0, Table3[[#This Row],[Actual Difference ]]&gt;0), "Y",IF(Games!Y180&lt;&gt;Table3[[#This Row],[Market Predicted Side]], "Y","N"))))</f>
        <v/>
      </c>
      <c r="O198" s="21" t="str">
        <f>IF(ISBLANK(Games!W180),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8" s="21" t="str">
        <f>IF(ISBLANK(Games!W180),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8" s="22" t="str">
        <f>IF(ISBLANK(Games!W180),"",IF('Prediction Log'!$L198='Prediction Log'!$G198, "Y", "N"))</f>
        <v/>
      </c>
      <c r="R198" s="22" t="str">
        <f>Table3[[#This Row],[Home Team Covered Market]]</f>
        <v/>
      </c>
      <c r="S198" s="22" t="str">
        <f>IF(ISBLANK(Games!W180), "",IF(AND('Prediction Log'!$Q198="Y", 'Prediction Log'!$R198="Y"), "Y", "N"))</f>
        <v/>
      </c>
      <c r="T198" s="23" t="str">
        <f>IF(ISBLANK(Games!W180),"",IF(Games!Y180='Prediction Log'!$H198, "Y", "N"))</f>
        <v/>
      </c>
      <c r="U198" s="23" t="str">
        <f>IF(ISBLANK(Games!W180), "", IF(Table3[[#This Row],[Home Team Covered Market]]=Games!P180, "Y", "N"))</f>
        <v/>
      </c>
      <c r="V198" s="24" t="str">
        <f>IF(ISBLANK(Games!W180), "",IF('Prediction Log'!$I198='Prediction Log'!$L198, "Y", "N"))</f>
        <v/>
      </c>
      <c r="W198" s="23" t="str">
        <f>IF(ISBLANK(Games!W180), "",IF('Prediction Log'!$H198&lt;&gt;'Prediction Log'!$L198, "N",IF(AND('Prediction Log'!$E198&gt;0, 'Prediction Log'!$M198&gt;'Prediction Log'!$E198, 'Prediction Log'!$H198='Prediction Log'!$C198), "Y", IF(AND('Prediction Log'!$E198&lt;0, 'Prediction Log'!$M198&lt;'Prediction Log'!$E198,'Prediction Log'!$H198='Prediction Log'!$B198 ), "Y", IF('Prediction Log'!$M198='Prediction Log'!$E198, "PUSH", "N")))))</f>
        <v/>
      </c>
      <c r="X198" s="23" t="str">
        <f>IF(ISBLANK(Games!W180), "",IF(AND('Prediction Log'!$T198="Y", 'Prediction Log'!$U198="Y"), "Y", "N"))</f>
        <v/>
      </c>
      <c r="Y198" s="22" t="str">
        <f>IF(ISBLANK(Games!W180), "",IF('Prediction Log'!$D198&gt;0, 'Prediction Log'!$M198-'Prediction Log'!$D198, IF('Prediction Log'!$D198&lt;0, -'Prediction Log'!$M198+'Prediction Log'!$D198, "NA")))</f>
        <v/>
      </c>
      <c r="Z198" s="22" t="str">
        <f>IF(ISBLANK(Games!W180), "",ABS('Prediction Log'!$Y198))</f>
        <v/>
      </c>
      <c r="AA198" s="23" t="str">
        <f>IF(ISBLANK(Games!W180), "",IF('Prediction Log'!$E198&gt;0, 'Prediction Log'!$M198-'Prediction Log'!$E198, IF('Prediction Log'!$E198&lt;0, -'Prediction Log'!$M198+'Prediction Log'!$E198, "NA")))</f>
        <v/>
      </c>
      <c r="AB198" s="23" t="str">
        <f>IF(ISBLANK(Games!X180), "",ABS('Prediction Log'!$AA198))</f>
        <v/>
      </c>
    </row>
    <row r="199" spans="1:28" x14ac:dyDescent="0.45">
      <c r="A199" s="13">
        <f>IF(ISBLANK(Games!$B198), "",Games!A198)</f>
        <v>0</v>
      </c>
      <c r="B199" s="13" t="str">
        <f>IF(ISBLANK(Games!$B181), "",Games!B181)</f>
        <v/>
      </c>
      <c r="C199" s="13" t="str">
        <f>IF(ISBLANK(Games!$B181), "",Games!C181)</f>
        <v/>
      </c>
      <c r="D199" s="14" t="str">
        <f>IF(ISBLANK(Games!$D181), "",Games!D181)</f>
        <v/>
      </c>
      <c r="E199" s="14" t="str">
        <f>IF(ISBLANK(Games!$B181), "",Games!J181)</f>
        <v/>
      </c>
      <c r="F199" s="15" t="str">
        <f>IFERROR(IF(ISBLANK(Games!B181), "", IF(Games!N181=Games!B181, Games!O181, 1-Games!O181)), "")</f>
        <v/>
      </c>
      <c r="G199" s="16" t="str">
        <f>IF(ISBLANK(Games!B181), "", IF('Prediction Log'!$D199&lt;0, 'Prediction Log'!$B199, 'Prediction Log'!$C199))</f>
        <v/>
      </c>
      <c r="H199" s="17" t="str">
        <f>IF(ISBLANK(Games!$B181), "",Games!K181)</f>
        <v/>
      </c>
      <c r="I199" s="17" t="str">
        <f>IF('Prediction Log'!$F199&gt;0.5, 'Prediction Log'!$B199, IF('Prediction Log'!$F199&lt;0.5, 'Prediction Log'!$C199, "PICK"))</f>
        <v/>
      </c>
      <c r="J199" s="18" t="str">
        <f>IF(ISBLANK(Games!B181), "",IF('Prediction Log'!$I199='Prediction Log'!$B199, 'Prediction Log'!$F199, 1-'Prediction Log'!$F199))</f>
        <v/>
      </c>
      <c r="K199" s="19" t="str">
        <f>IF(ISBLANK(Games!$B181), "",Games!Q181)</f>
        <v/>
      </c>
      <c r="L199" s="26" t="str">
        <f>IF(ISBLANK(Games!W181), "",Games!Y181)</f>
        <v/>
      </c>
      <c r="M199" s="9" t="str">
        <f>IF(ISBLANK(Games!W181), "",Games!X181-Games!W181)</f>
        <v/>
      </c>
      <c r="N199" s="20" t="str">
        <f>IF(ISBLANK(Games!W181), "", IF(AND(Games!Y181 = Games!B181, Games!D181&lt;0, Table3[[#This Row],[Actual Difference ]]&lt;Games!D181), "Y", IF(AND(Games!Y181=Games!C181, Games!D181&gt;0, Table3[[#This Row],[Actual Difference ]]&gt;0), "Y",IF(Games!Y181&lt;&gt;Table3[[#This Row],[Market Predicted Side]], "Y","N"))))</f>
        <v/>
      </c>
      <c r="O199" s="21" t="str">
        <f>IF(ISBLANK(Games!W181),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199" s="21" t="str">
        <f>IF(ISBLANK(Games!W181),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199" s="22" t="str">
        <f>IF(ISBLANK(Games!W181),"",IF('Prediction Log'!$L199='Prediction Log'!$G199, "Y", "N"))</f>
        <v/>
      </c>
      <c r="R199" s="22" t="str">
        <f>Table3[[#This Row],[Home Team Covered Market]]</f>
        <v/>
      </c>
      <c r="S199" s="22" t="str">
        <f>IF(ISBLANK(Games!W181), "",IF(AND('Prediction Log'!$Q199="Y", 'Prediction Log'!$R199="Y"), "Y", "N"))</f>
        <v/>
      </c>
      <c r="T199" s="23" t="str">
        <f>IF(ISBLANK(Games!W181),"",IF(Games!Y181='Prediction Log'!$H199, "Y", "N"))</f>
        <v/>
      </c>
      <c r="U199" s="23" t="str">
        <f>IF(ISBLANK(Games!W181), "", IF(Table3[[#This Row],[Home Team Covered Market]]=Games!P181, "Y", "N"))</f>
        <v/>
      </c>
      <c r="V199" s="24" t="str">
        <f>IF(ISBLANK(Games!W181), "",IF('Prediction Log'!$I199='Prediction Log'!$L199, "Y", "N"))</f>
        <v/>
      </c>
      <c r="W199" s="23" t="str">
        <f>IF(ISBLANK(Games!W181), "",IF('Prediction Log'!$H199&lt;&gt;'Prediction Log'!$L199, "N",IF(AND('Prediction Log'!$E199&gt;0, 'Prediction Log'!$M199&gt;'Prediction Log'!$E199, 'Prediction Log'!$H199='Prediction Log'!$C199), "Y", IF(AND('Prediction Log'!$E199&lt;0, 'Prediction Log'!$M199&lt;'Prediction Log'!$E199,'Prediction Log'!$H199='Prediction Log'!$B199 ), "Y", IF('Prediction Log'!$M199='Prediction Log'!$E199, "PUSH", "N")))))</f>
        <v/>
      </c>
      <c r="X199" s="23" t="str">
        <f>IF(ISBLANK(Games!W181), "",IF(AND('Prediction Log'!$T199="Y", 'Prediction Log'!$U199="Y"), "Y", "N"))</f>
        <v/>
      </c>
      <c r="Y199" s="22" t="str">
        <f>IF(ISBLANK(Games!W181), "",IF('Prediction Log'!$D199&gt;0, 'Prediction Log'!$M199-'Prediction Log'!$D199, IF('Prediction Log'!$D199&lt;0, -'Prediction Log'!$M199+'Prediction Log'!$D199, "NA")))</f>
        <v/>
      </c>
      <c r="Z199" s="22" t="str">
        <f>IF(ISBLANK(Games!W181), "",ABS('Prediction Log'!$Y199))</f>
        <v/>
      </c>
      <c r="AA199" s="23" t="str">
        <f>IF(ISBLANK(Games!W181), "",IF('Prediction Log'!$E199&gt;0, 'Prediction Log'!$M199-'Prediction Log'!$E199, IF('Prediction Log'!$E199&lt;0, -'Prediction Log'!$M199+'Prediction Log'!$E199, "NA")))</f>
        <v/>
      </c>
      <c r="AB199" s="23" t="str">
        <f>IF(ISBLANK(Games!X181), "",ABS('Prediction Log'!$AA199))</f>
        <v/>
      </c>
    </row>
    <row r="200" spans="1:28" x14ac:dyDescent="0.45">
      <c r="A200" s="13">
        <f>IF(ISBLANK(Games!$B199), "",Games!A199)</f>
        <v>0</v>
      </c>
      <c r="B200" s="13" t="str">
        <f>IF(ISBLANK(Games!$B182), "",Games!B182)</f>
        <v/>
      </c>
      <c r="C200" s="13" t="str">
        <f>IF(ISBLANK(Games!$B182), "",Games!C182)</f>
        <v/>
      </c>
      <c r="D200" s="14" t="str">
        <f>IF(ISBLANK(Games!$D182), "",Games!D182)</f>
        <v/>
      </c>
      <c r="E200" s="14" t="str">
        <f>IF(ISBLANK(Games!$B182), "",Games!J182)</f>
        <v/>
      </c>
      <c r="F200" s="15" t="str">
        <f>IFERROR(IF(ISBLANK(Games!B182), "", IF(Games!N182=Games!B182, Games!O182, 1-Games!O182)), "")</f>
        <v/>
      </c>
      <c r="G200" s="16" t="str">
        <f>IF(ISBLANK(Games!B182), "", IF('Prediction Log'!$D200&lt;0, 'Prediction Log'!$B200, 'Prediction Log'!$C200))</f>
        <v/>
      </c>
      <c r="H200" s="17" t="str">
        <f>IF(ISBLANK(Games!$B182), "",Games!K182)</f>
        <v/>
      </c>
      <c r="I200" s="17" t="str">
        <f>IF('Prediction Log'!$F200&gt;0.5, 'Prediction Log'!$B200, IF('Prediction Log'!$F200&lt;0.5, 'Prediction Log'!$C200, "PICK"))</f>
        <v/>
      </c>
      <c r="J200" s="18" t="str">
        <f>IF(ISBLANK(Games!B182), "",IF('Prediction Log'!$I200='Prediction Log'!$B200, 'Prediction Log'!$F200, 1-'Prediction Log'!$F200))</f>
        <v/>
      </c>
      <c r="K200" s="19" t="str">
        <f>IF(ISBLANK(Games!$B182), "",Games!Q182)</f>
        <v/>
      </c>
      <c r="L200" s="26" t="str">
        <f>IF(ISBLANK(Games!W182), "",Games!Y182)</f>
        <v/>
      </c>
      <c r="M200" s="9" t="str">
        <f>IF(ISBLANK(Games!W182), "",Games!X182-Games!W182)</f>
        <v/>
      </c>
      <c r="N200" s="20" t="str">
        <f>IF(ISBLANK(Games!W182), "", IF(AND(Games!Y182 = Games!B182, Games!D182&lt;0, Table3[[#This Row],[Actual Difference ]]&lt;Games!D182), "Y", IF(AND(Games!Y182=Games!C182, Games!D182&gt;0, Table3[[#This Row],[Actual Difference ]]&gt;0), "Y",IF(Games!Y182&lt;&gt;Table3[[#This Row],[Market Predicted Side]], "Y","N"))))</f>
        <v/>
      </c>
      <c r="O200" s="21" t="str">
        <f>IF(ISBLANK(Games!W182),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0" s="21" t="str">
        <f>IF(ISBLANK(Games!W182),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0" s="22" t="str">
        <f>IF(ISBLANK(Games!W182),"",IF('Prediction Log'!$L200='Prediction Log'!$G200, "Y", "N"))</f>
        <v/>
      </c>
      <c r="R200" s="22" t="str">
        <f>Table3[[#This Row],[Home Team Covered Market]]</f>
        <v/>
      </c>
      <c r="S200" s="22" t="str">
        <f>IF(ISBLANK(Games!W182), "",IF(AND('Prediction Log'!$Q200="Y", 'Prediction Log'!$R200="Y"), "Y", "N"))</f>
        <v/>
      </c>
      <c r="T200" s="23" t="str">
        <f>IF(ISBLANK(Games!W182),"",IF(Games!Y182='Prediction Log'!$H200, "Y", "N"))</f>
        <v/>
      </c>
      <c r="U200" s="23" t="str">
        <f>IF(ISBLANK(Games!W182), "", IF(Table3[[#This Row],[Home Team Covered Market]]=Games!P182, "Y", "N"))</f>
        <v/>
      </c>
      <c r="V200" s="24" t="str">
        <f>IF(ISBLANK(Games!W182), "",IF('Prediction Log'!$I200='Prediction Log'!$L200, "Y", "N"))</f>
        <v/>
      </c>
      <c r="W200" s="23" t="str">
        <f>IF(ISBLANK(Games!W182), "",IF('Prediction Log'!$H200&lt;&gt;'Prediction Log'!$L200, "N",IF(AND('Prediction Log'!$E200&gt;0, 'Prediction Log'!$M200&gt;'Prediction Log'!$E200, 'Prediction Log'!$H200='Prediction Log'!$C200), "Y", IF(AND('Prediction Log'!$E200&lt;0, 'Prediction Log'!$M200&lt;'Prediction Log'!$E200,'Prediction Log'!$H200='Prediction Log'!$B200 ), "Y", IF('Prediction Log'!$M200='Prediction Log'!$E200, "PUSH", "N")))))</f>
        <v/>
      </c>
      <c r="X200" s="23" t="str">
        <f>IF(ISBLANK(Games!W182), "",IF(AND('Prediction Log'!$T200="Y", 'Prediction Log'!$U200="Y"), "Y", "N"))</f>
        <v/>
      </c>
      <c r="Y200" s="22" t="str">
        <f>IF(ISBLANK(Games!W182), "",IF('Prediction Log'!$D200&gt;0, 'Prediction Log'!$M200-'Prediction Log'!$D200, IF('Prediction Log'!$D200&lt;0, -'Prediction Log'!$M200+'Prediction Log'!$D200, "NA")))</f>
        <v/>
      </c>
      <c r="Z200" s="22" t="str">
        <f>IF(ISBLANK(Games!W182), "",ABS('Prediction Log'!$Y200))</f>
        <v/>
      </c>
      <c r="AA200" s="23" t="str">
        <f>IF(ISBLANK(Games!W182), "",IF('Prediction Log'!$E200&gt;0, 'Prediction Log'!$M200-'Prediction Log'!$E200, IF('Prediction Log'!$E200&lt;0, -'Prediction Log'!$M200+'Prediction Log'!$E200, "NA")))</f>
        <v/>
      </c>
      <c r="AB200" s="23" t="str">
        <f>IF(ISBLANK(Games!X182), "",ABS('Prediction Log'!$AA200))</f>
        <v/>
      </c>
    </row>
    <row r="201" spans="1:28" x14ac:dyDescent="0.45">
      <c r="A201" s="13">
        <f>IF(ISBLANK(Games!$B200), "",Games!A200)</f>
        <v>0</v>
      </c>
      <c r="B201" s="13" t="str">
        <f>IF(ISBLANK(Games!$B183), "",Games!B183)</f>
        <v/>
      </c>
      <c r="C201" s="13" t="str">
        <f>IF(ISBLANK(Games!$B183), "",Games!C183)</f>
        <v/>
      </c>
      <c r="D201" s="14" t="str">
        <f>IF(ISBLANK(Games!$D183), "",Games!D183)</f>
        <v/>
      </c>
      <c r="E201" s="14" t="str">
        <f>IF(ISBLANK(Games!$B183), "",Games!J183)</f>
        <v/>
      </c>
      <c r="F201" s="15" t="str">
        <f>IFERROR(IF(ISBLANK(Games!B183), "", IF(Games!N183=Games!B183, Games!O183, 1-Games!O183)), "")</f>
        <v/>
      </c>
      <c r="G201" s="16" t="str">
        <f>IF(ISBLANK(Games!B183), "", IF('Prediction Log'!$D201&lt;0, 'Prediction Log'!$B201, 'Prediction Log'!$C201))</f>
        <v/>
      </c>
      <c r="H201" s="17" t="str">
        <f>IF(ISBLANK(Games!$B183), "",Games!K183)</f>
        <v/>
      </c>
      <c r="I201" s="17" t="str">
        <f>IF('Prediction Log'!$F201&gt;0.5, 'Prediction Log'!$B201, IF('Prediction Log'!$F201&lt;0.5, 'Prediction Log'!$C201, "PICK"))</f>
        <v/>
      </c>
      <c r="J201" s="18" t="str">
        <f>IF(ISBLANK(Games!B183), "",IF('Prediction Log'!$I201='Prediction Log'!$B201, 'Prediction Log'!$F201, 1-'Prediction Log'!$F201))</f>
        <v/>
      </c>
      <c r="K201" s="19" t="str">
        <f>IF(ISBLANK(Games!$B183), "",Games!Q183)</f>
        <v/>
      </c>
      <c r="L201" s="26" t="str">
        <f>IF(ISBLANK(Games!W183), "",Games!Y183)</f>
        <v/>
      </c>
      <c r="M201" s="9" t="str">
        <f>IF(ISBLANK(Games!W183), "",Games!X183-Games!W183)</f>
        <v/>
      </c>
      <c r="N201" s="20" t="str">
        <f>IF(ISBLANK(Games!W183), "", IF(AND(Games!Y183 = Games!B183, Games!D183&lt;0, Table3[[#This Row],[Actual Difference ]]&lt;Games!D183), "Y", IF(AND(Games!Y183=Games!C183, Games!D183&gt;0, Table3[[#This Row],[Actual Difference ]]&gt;0), "Y",IF(Games!Y183&lt;&gt;Table3[[#This Row],[Market Predicted Side]], "Y","N"))))</f>
        <v/>
      </c>
      <c r="O201" s="21" t="str">
        <f>IF(ISBLANK(Games!W183),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1" s="21" t="str">
        <f>IF(ISBLANK(Games!W183),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1" s="22" t="str">
        <f>IF(ISBLANK(Games!W183),"",IF('Prediction Log'!$L201='Prediction Log'!$G201, "Y", "N"))</f>
        <v/>
      </c>
      <c r="R201" s="22" t="str">
        <f>Table3[[#This Row],[Home Team Covered Market]]</f>
        <v/>
      </c>
      <c r="S201" s="22" t="str">
        <f>IF(ISBLANK(Games!W183), "",IF(AND('Prediction Log'!$Q201="Y", 'Prediction Log'!$R201="Y"), "Y", "N"))</f>
        <v/>
      </c>
      <c r="T201" s="23" t="str">
        <f>IF(ISBLANK(Games!W183),"",IF(Games!Y183='Prediction Log'!$H201, "Y", "N"))</f>
        <v/>
      </c>
      <c r="U201" s="23" t="str">
        <f>IF(ISBLANK(Games!W183), "", IF(Table3[[#This Row],[Home Team Covered Market]]=Games!P183, "Y", "N"))</f>
        <v/>
      </c>
      <c r="V201" s="24" t="str">
        <f>IF(ISBLANK(Games!W183), "",IF('Prediction Log'!$I201='Prediction Log'!$L201, "Y", "N"))</f>
        <v/>
      </c>
      <c r="W201" s="23" t="str">
        <f>IF(ISBLANK(Games!W183), "",IF('Prediction Log'!$H201&lt;&gt;'Prediction Log'!$L201, "N",IF(AND('Prediction Log'!$E201&gt;0, 'Prediction Log'!$M201&gt;'Prediction Log'!$E201, 'Prediction Log'!$H201='Prediction Log'!$C201), "Y", IF(AND('Prediction Log'!$E201&lt;0, 'Prediction Log'!$M201&lt;'Prediction Log'!$E201,'Prediction Log'!$H201='Prediction Log'!$B201 ), "Y", IF('Prediction Log'!$M201='Prediction Log'!$E201, "PUSH", "N")))))</f>
        <v/>
      </c>
      <c r="X201" s="23" t="str">
        <f>IF(ISBLANK(Games!W183), "",IF(AND('Prediction Log'!$T201="Y", 'Prediction Log'!$U201="Y"), "Y", "N"))</f>
        <v/>
      </c>
      <c r="Y201" s="22" t="str">
        <f>IF(ISBLANK(Games!W183), "",IF('Prediction Log'!$D201&gt;0, 'Prediction Log'!$M201-'Prediction Log'!$D201, IF('Prediction Log'!$D201&lt;0, -'Prediction Log'!$M201+'Prediction Log'!$D201, "NA")))</f>
        <v/>
      </c>
      <c r="Z201" s="22" t="str">
        <f>IF(ISBLANK(Games!W183), "",ABS('Prediction Log'!$Y201))</f>
        <v/>
      </c>
      <c r="AA201" s="23" t="str">
        <f>IF(ISBLANK(Games!W183), "",IF('Prediction Log'!$E201&gt;0, 'Prediction Log'!$M201-'Prediction Log'!$E201, IF('Prediction Log'!$E201&lt;0, -'Prediction Log'!$M201+'Prediction Log'!$E201, "NA")))</f>
        <v/>
      </c>
      <c r="AB201" s="23" t="str">
        <f>IF(ISBLANK(Games!X183), "",ABS('Prediction Log'!$AA201))</f>
        <v/>
      </c>
    </row>
    <row r="202" spans="1:28" x14ac:dyDescent="0.45">
      <c r="A202" s="13">
        <f>IF(ISBLANK(Games!$B201), "",Games!A201)</f>
        <v>0</v>
      </c>
      <c r="B202" s="13" t="str">
        <f>IF(ISBLANK(Games!$B184), "",Games!B184)</f>
        <v/>
      </c>
      <c r="C202" s="13" t="str">
        <f>IF(ISBLANK(Games!$B184), "",Games!C184)</f>
        <v/>
      </c>
      <c r="D202" s="14" t="str">
        <f>IF(ISBLANK(Games!$D184), "",Games!D184)</f>
        <v/>
      </c>
      <c r="E202" s="14" t="str">
        <f>IF(ISBLANK(Games!$B184), "",Games!J184)</f>
        <v/>
      </c>
      <c r="F202" s="15" t="str">
        <f>IFERROR(IF(ISBLANK(Games!B184), "", IF(Games!N184=Games!B184, Games!O184, 1-Games!O184)), "")</f>
        <v/>
      </c>
      <c r="G202" s="16" t="str">
        <f>IF(ISBLANK(Games!B184), "", IF('Prediction Log'!$D202&lt;0, 'Prediction Log'!$B202, 'Prediction Log'!$C202))</f>
        <v/>
      </c>
      <c r="H202" s="17" t="str">
        <f>IF(ISBLANK(Games!$B184), "",Games!K184)</f>
        <v/>
      </c>
      <c r="I202" s="17" t="str">
        <f>IF('Prediction Log'!$F202&gt;0.5, 'Prediction Log'!$B202, IF('Prediction Log'!$F202&lt;0.5, 'Prediction Log'!$C202, "PICK"))</f>
        <v/>
      </c>
      <c r="J202" s="18" t="str">
        <f>IF(ISBLANK(Games!B184), "",IF('Prediction Log'!$I202='Prediction Log'!$B202, 'Prediction Log'!$F202, 1-'Prediction Log'!$F202))</f>
        <v/>
      </c>
      <c r="K202" s="19" t="str">
        <f>IF(ISBLANK(Games!$B184), "",Games!Q184)</f>
        <v/>
      </c>
      <c r="L202" s="26" t="str">
        <f>IF(ISBLANK(Games!W184), "",Games!Y184)</f>
        <v/>
      </c>
      <c r="M202" s="9" t="str">
        <f>IF(ISBLANK(Games!W184), "",Games!X184-Games!W184)</f>
        <v/>
      </c>
      <c r="N202" s="20" t="str">
        <f>IF(ISBLANK(Games!W184), "", IF(AND(Games!Y184 = Games!B184, Games!D184&lt;0, Table3[[#This Row],[Actual Difference ]]&lt;Games!D184), "Y", IF(AND(Games!Y184=Games!C184, Games!D184&gt;0, Table3[[#This Row],[Actual Difference ]]&gt;0), "Y",IF(Games!Y184&lt;&gt;Table3[[#This Row],[Market Predicted Side]], "Y","N"))))</f>
        <v/>
      </c>
      <c r="O202" s="21" t="str">
        <f>IF(ISBLANK(Games!W184),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2" s="21" t="str">
        <f>IF(ISBLANK(Games!W184),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2" s="22" t="str">
        <f>IF(ISBLANK(Games!W184),"",IF('Prediction Log'!$L202='Prediction Log'!$G202, "Y", "N"))</f>
        <v/>
      </c>
      <c r="R202" s="22" t="str">
        <f>Table3[[#This Row],[Home Team Covered Market]]</f>
        <v/>
      </c>
      <c r="S202" s="22" t="str">
        <f>IF(ISBLANK(Games!W184), "",IF(AND('Prediction Log'!$Q202="Y", 'Prediction Log'!$R202="Y"), "Y", "N"))</f>
        <v/>
      </c>
      <c r="T202" s="23" t="str">
        <f>IF(ISBLANK(Games!W184),"",IF(Games!Y184='Prediction Log'!$H202, "Y", "N"))</f>
        <v/>
      </c>
      <c r="U202" s="23" t="str">
        <f>IF(ISBLANK(Games!W184), "", IF(Table3[[#This Row],[Home Team Covered Market]]=Games!P184, "Y", "N"))</f>
        <v/>
      </c>
      <c r="V202" s="24" t="str">
        <f>IF(ISBLANK(Games!W184), "",IF('Prediction Log'!$I202='Prediction Log'!$L202, "Y", "N"))</f>
        <v/>
      </c>
      <c r="W202" s="23" t="str">
        <f>IF(ISBLANK(Games!W184), "",IF('Prediction Log'!$H202&lt;&gt;'Prediction Log'!$L202, "N",IF(AND('Prediction Log'!$E202&gt;0, 'Prediction Log'!$M202&gt;'Prediction Log'!$E202, 'Prediction Log'!$H202='Prediction Log'!$C202), "Y", IF(AND('Prediction Log'!$E202&lt;0, 'Prediction Log'!$M202&lt;'Prediction Log'!$E202,'Prediction Log'!$H202='Prediction Log'!$B202 ), "Y", IF('Prediction Log'!$M202='Prediction Log'!$E202, "PUSH", "N")))))</f>
        <v/>
      </c>
      <c r="X202" s="23" t="str">
        <f>IF(ISBLANK(Games!W184), "",IF(AND('Prediction Log'!$T202="Y", 'Prediction Log'!$U202="Y"), "Y", "N"))</f>
        <v/>
      </c>
      <c r="Y202" s="22" t="str">
        <f>IF(ISBLANK(Games!W184), "",IF('Prediction Log'!$D202&gt;0, 'Prediction Log'!$M202-'Prediction Log'!$D202, IF('Prediction Log'!$D202&lt;0, -'Prediction Log'!$M202+'Prediction Log'!$D202, "NA")))</f>
        <v/>
      </c>
      <c r="Z202" s="22" t="str">
        <f>IF(ISBLANK(Games!W184), "",ABS('Prediction Log'!$Y202))</f>
        <v/>
      </c>
      <c r="AA202" s="23" t="str">
        <f>IF(ISBLANK(Games!W184), "",IF('Prediction Log'!$E202&gt;0, 'Prediction Log'!$M202-'Prediction Log'!$E202, IF('Prediction Log'!$E202&lt;0, -'Prediction Log'!$M202+'Prediction Log'!$E202, "NA")))</f>
        <v/>
      </c>
      <c r="AB202" s="23" t="str">
        <f>IF(ISBLANK(Games!X184), "",ABS('Prediction Log'!$AA202))</f>
        <v/>
      </c>
    </row>
    <row r="203" spans="1:28" x14ac:dyDescent="0.45">
      <c r="A203" s="13">
        <f>IF(ISBLANK(Games!$B202), "",Games!A202)</f>
        <v>0</v>
      </c>
      <c r="B203" s="13" t="str">
        <f>IF(ISBLANK(Games!$B185), "",Games!B185)</f>
        <v/>
      </c>
      <c r="C203" s="13" t="str">
        <f>IF(ISBLANK(Games!$B185), "",Games!C185)</f>
        <v/>
      </c>
      <c r="D203" s="14" t="str">
        <f>IF(ISBLANK(Games!$D185), "",Games!D185)</f>
        <v/>
      </c>
      <c r="E203" s="14" t="str">
        <f>IF(ISBLANK(Games!$B185), "",Games!J185)</f>
        <v/>
      </c>
      <c r="F203" s="15" t="str">
        <f>IFERROR(IF(ISBLANK(Games!B185), "", IF(Games!N185=Games!B185, Games!O185, 1-Games!O185)), "")</f>
        <v/>
      </c>
      <c r="G203" s="16" t="str">
        <f>IF(ISBLANK(Games!B185), "", IF('Prediction Log'!$D203&lt;0, 'Prediction Log'!$B203, 'Prediction Log'!$C203))</f>
        <v/>
      </c>
      <c r="H203" s="17" t="str">
        <f>IF(ISBLANK(Games!$B185), "",Games!K185)</f>
        <v/>
      </c>
      <c r="I203" s="17" t="str">
        <f>IF('Prediction Log'!$F203&gt;0.5, 'Prediction Log'!$B203, IF('Prediction Log'!$F203&lt;0.5, 'Prediction Log'!$C203, "PICK"))</f>
        <v/>
      </c>
      <c r="J203" s="18" t="str">
        <f>IF(ISBLANK(Games!B185), "",IF('Prediction Log'!$I203='Prediction Log'!$B203, 'Prediction Log'!$F203, 1-'Prediction Log'!$F203))</f>
        <v/>
      </c>
      <c r="K203" s="19" t="str">
        <f>IF(ISBLANK(Games!$B185), "",Games!Q185)</f>
        <v/>
      </c>
      <c r="L203" s="26" t="str">
        <f>IF(ISBLANK(Games!W185), "",Games!Y185)</f>
        <v/>
      </c>
      <c r="M203" s="9" t="str">
        <f>IF(ISBLANK(Games!W185), "",Games!X185-Games!W185)</f>
        <v/>
      </c>
      <c r="N203" s="20" t="str">
        <f>IF(ISBLANK(Games!W185), "", IF(AND(Games!Y185 = Games!B185, Games!D185&lt;0, Table3[[#This Row],[Actual Difference ]]&lt;Games!D185), "Y", IF(AND(Games!Y185=Games!C185, Games!D185&gt;0, Table3[[#This Row],[Actual Difference ]]&gt;0), "Y",IF(Games!Y185&lt;&gt;Table3[[#This Row],[Market Predicted Side]], "Y","N"))))</f>
        <v/>
      </c>
      <c r="O203" s="21" t="str">
        <f>IF(ISBLANK(Games!W185),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3" s="21" t="str">
        <f>IF(ISBLANK(Games!W185),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3" s="22" t="str">
        <f>IF(ISBLANK(Games!W185),"",IF('Prediction Log'!$L203='Prediction Log'!$G203, "Y", "N"))</f>
        <v/>
      </c>
      <c r="R203" s="22" t="str">
        <f>Table3[[#This Row],[Home Team Covered Market]]</f>
        <v/>
      </c>
      <c r="S203" s="22" t="str">
        <f>IF(ISBLANK(Games!W185), "",IF(AND('Prediction Log'!$Q203="Y", 'Prediction Log'!$R203="Y"), "Y", "N"))</f>
        <v/>
      </c>
      <c r="T203" s="23" t="str">
        <f>IF(ISBLANK(Games!W185),"",IF(Games!Y185='Prediction Log'!$H203, "Y", "N"))</f>
        <v/>
      </c>
      <c r="U203" s="23" t="str">
        <f>IF(ISBLANK(Games!W185), "", IF(Table3[[#This Row],[Home Team Covered Market]]=Games!P185, "Y", "N"))</f>
        <v/>
      </c>
      <c r="V203" s="24" t="str">
        <f>IF(ISBLANK(Games!W185), "",IF('Prediction Log'!$I203='Prediction Log'!$L203, "Y", "N"))</f>
        <v/>
      </c>
      <c r="W203" s="23" t="str">
        <f>IF(ISBLANK(Games!W185), "",IF('Prediction Log'!$H203&lt;&gt;'Prediction Log'!$L203, "N",IF(AND('Prediction Log'!$E203&gt;0, 'Prediction Log'!$M203&gt;'Prediction Log'!$E203, 'Prediction Log'!$H203='Prediction Log'!$C203), "Y", IF(AND('Prediction Log'!$E203&lt;0, 'Prediction Log'!$M203&lt;'Prediction Log'!$E203,'Prediction Log'!$H203='Prediction Log'!$B203 ), "Y", IF('Prediction Log'!$M203='Prediction Log'!$E203, "PUSH", "N")))))</f>
        <v/>
      </c>
      <c r="X203" s="23" t="str">
        <f>IF(ISBLANK(Games!W185), "",IF(AND('Prediction Log'!$T203="Y", 'Prediction Log'!$U203="Y"), "Y", "N"))</f>
        <v/>
      </c>
      <c r="Y203" s="22" t="str">
        <f>IF(ISBLANK(Games!W185), "",IF('Prediction Log'!$D203&gt;0, 'Prediction Log'!$M203-'Prediction Log'!$D203, IF('Prediction Log'!$D203&lt;0, -'Prediction Log'!$M203+'Prediction Log'!$D203, "NA")))</f>
        <v/>
      </c>
      <c r="Z203" s="22" t="str">
        <f>IF(ISBLANK(Games!W185), "",ABS('Prediction Log'!$Y203))</f>
        <v/>
      </c>
      <c r="AA203" s="23" t="str">
        <f>IF(ISBLANK(Games!W185), "",IF('Prediction Log'!$E203&gt;0, 'Prediction Log'!$M203-'Prediction Log'!$E203, IF('Prediction Log'!$E203&lt;0, -'Prediction Log'!$M203+'Prediction Log'!$E203, "NA")))</f>
        <v/>
      </c>
      <c r="AB203" s="23" t="str">
        <f>IF(ISBLANK(Games!X185), "",ABS('Prediction Log'!$AA203))</f>
        <v/>
      </c>
    </row>
    <row r="204" spans="1:28" x14ac:dyDescent="0.45">
      <c r="A204" s="13">
        <f>IF(ISBLANK(Games!$B203), "",Games!A203)</f>
        <v>0</v>
      </c>
      <c r="B204" s="13" t="str">
        <f>IF(ISBLANK(Games!$B186), "",Games!B186)</f>
        <v/>
      </c>
      <c r="C204" s="13" t="str">
        <f>IF(ISBLANK(Games!$B186), "",Games!C186)</f>
        <v/>
      </c>
      <c r="D204" s="14" t="str">
        <f>IF(ISBLANK(Games!$D186), "",Games!D186)</f>
        <v/>
      </c>
      <c r="E204" s="14" t="str">
        <f>IF(ISBLANK(Games!$B186), "",Games!J186)</f>
        <v/>
      </c>
      <c r="F204" s="15" t="str">
        <f>IFERROR(IF(ISBLANK(Games!B186), "", IF(Games!N186=Games!B186, Games!O186, 1-Games!O186)), "")</f>
        <v/>
      </c>
      <c r="G204" s="16" t="str">
        <f>IF(ISBLANK(Games!B186), "", IF('Prediction Log'!$D204&lt;0, 'Prediction Log'!$B204, 'Prediction Log'!$C204))</f>
        <v/>
      </c>
      <c r="H204" s="17" t="str">
        <f>IF(ISBLANK(Games!$B186), "",Games!K186)</f>
        <v/>
      </c>
      <c r="I204" s="17" t="str">
        <f>IF('Prediction Log'!$F204&gt;0.5, 'Prediction Log'!$B204, IF('Prediction Log'!$F204&lt;0.5, 'Prediction Log'!$C204, "PICK"))</f>
        <v/>
      </c>
      <c r="J204" s="18" t="str">
        <f>IF(ISBLANK(Games!B186), "",IF('Prediction Log'!$I204='Prediction Log'!$B204, 'Prediction Log'!$F204, 1-'Prediction Log'!$F204))</f>
        <v/>
      </c>
      <c r="K204" s="19" t="str">
        <f>IF(ISBLANK(Games!$B186), "",Games!Q186)</f>
        <v/>
      </c>
      <c r="L204" s="26" t="str">
        <f>IF(ISBLANK(Games!W186), "",Games!Y186)</f>
        <v/>
      </c>
      <c r="M204" s="9" t="str">
        <f>IF(ISBLANK(Games!W186), "",Games!X186-Games!W186)</f>
        <v/>
      </c>
      <c r="N204" s="20" t="str">
        <f>IF(ISBLANK(Games!W186), "", IF(AND(Games!Y186 = Games!B186, Games!D186&lt;0, Table3[[#This Row],[Actual Difference ]]&lt;Games!D186), "Y", IF(AND(Games!Y186=Games!C186, Games!D186&gt;0, Table3[[#This Row],[Actual Difference ]]&gt;0), "Y",IF(Games!Y186&lt;&gt;Table3[[#This Row],[Market Predicted Side]], "Y","N"))))</f>
        <v/>
      </c>
      <c r="O204" s="21" t="str">
        <f>IF(ISBLANK(Games!W186),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4" s="21" t="str">
        <f>IF(ISBLANK(Games!W186),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4" s="22" t="str">
        <f>IF(ISBLANK(Games!W186),"",IF('Prediction Log'!$L204='Prediction Log'!$G204, "Y", "N"))</f>
        <v/>
      </c>
      <c r="R204" s="22" t="str">
        <f>Table3[[#This Row],[Home Team Covered Market]]</f>
        <v/>
      </c>
      <c r="S204" s="22" t="str">
        <f>IF(ISBLANK(Games!W186), "",IF(AND('Prediction Log'!$Q204="Y", 'Prediction Log'!$R204="Y"), "Y", "N"))</f>
        <v/>
      </c>
      <c r="T204" s="23" t="str">
        <f>IF(ISBLANK(Games!W186),"",IF(Games!Y186='Prediction Log'!$H204, "Y", "N"))</f>
        <v/>
      </c>
      <c r="U204" s="23" t="str">
        <f>IF(ISBLANK(Games!W186), "", IF(Table3[[#This Row],[Home Team Covered Market]]=Games!P186, "Y", "N"))</f>
        <v/>
      </c>
      <c r="V204" s="24" t="str">
        <f>IF(ISBLANK(Games!W186), "",IF('Prediction Log'!$I204='Prediction Log'!$L204, "Y", "N"))</f>
        <v/>
      </c>
      <c r="W204" s="23" t="str">
        <f>IF(ISBLANK(Games!W186), "",IF('Prediction Log'!$H204&lt;&gt;'Prediction Log'!$L204, "N",IF(AND('Prediction Log'!$E204&gt;0, 'Prediction Log'!$M204&gt;'Prediction Log'!$E204, 'Prediction Log'!$H204='Prediction Log'!$C204), "Y", IF(AND('Prediction Log'!$E204&lt;0, 'Prediction Log'!$M204&lt;'Prediction Log'!$E204,'Prediction Log'!$H204='Prediction Log'!$B204 ), "Y", IF('Prediction Log'!$M204='Prediction Log'!$E204, "PUSH", "N")))))</f>
        <v/>
      </c>
      <c r="X204" s="23" t="str">
        <f>IF(ISBLANK(Games!W186), "",IF(AND('Prediction Log'!$T204="Y", 'Prediction Log'!$U204="Y"), "Y", "N"))</f>
        <v/>
      </c>
      <c r="Y204" s="22" t="str">
        <f>IF(ISBLANK(Games!W186), "",IF('Prediction Log'!$D204&gt;0, 'Prediction Log'!$M204-'Prediction Log'!$D204, IF('Prediction Log'!$D204&lt;0, -'Prediction Log'!$M204+'Prediction Log'!$D204, "NA")))</f>
        <v/>
      </c>
      <c r="Z204" s="22" t="str">
        <f>IF(ISBLANK(Games!W186), "",ABS('Prediction Log'!$Y204))</f>
        <v/>
      </c>
      <c r="AA204" s="23" t="str">
        <f>IF(ISBLANK(Games!W186), "",IF('Prediction Log'!$E204&gt;0, 'Prediction Log'!$M204-'Prediction Log'!$E204, IF('Prediction Log'!$E204&lt;0, -'Prediction Log'!$M204+'Prediction Log'!$E204, "NA")))</f>
        <v/>
      </c>
      <c r="AB204" s="23" t="str">
        <f>IF(ISBLANK(Games!X186), "",ABS('Prediction Log'!$AA204))</f>
        <v/>
      </c>
    </row>
    <row r="205" spans="1:28" x14ac:dyDescent="0.45">
      <c r="A205" s="13">
        <f>IF(ISBLANK(Games!$B204), "",Games!A204)</f>
        <v>0</v>
      </c>
      <c r="B205" s="13" t="str">
        <f>IF(ISBLANK(Games!$B187), "",Games!B187)</f>
        <v/>
      </c>
      <c r="C205" s="13" t="str">
        <f>IF(ISBLANK(Games!$B187), "",Games!C187)</f>
        <v/>
      </c>
      <c r="D205" s="14" t="str">
        <f>IF(ISBLANK(Games!$D187), "",Games!D187)</f>
        <v/>
      </c>
      <c r="E205" s="14" t="str">
        <f>IF(ISBLANK(Games!$B187), "",Games!J187)</f>
        <v/>
      </c>
      <c r="F205" s="15" t="str">
        <f>IFERROR(IF(ISBLANK(Games!B187), "", IF(Games!N187=Games!B187, Games!O187, 1-Games!O187)), "")</f>
        <v/>
      </c>
      <c r="G205" s="16" t="str">
        <f>IF(ISBLANK(Games!B187), "", IF('Prediction Log'!$D205&lt;0, 'Prediction Log'!$B205, 'Prediction Log'!$C205))</f>
        <v/>
      </c>
      <c r="H205" s="17" t="str">
        <f>IF(ISBLANK(Games!$B187), "",Games!K187)</f>
        <v/>
      </c>
      <c r="I205" s="17" t="str">
        <f>IF('Prediction Log'!$F205&gt;0.5, 'Prediction Log'!$B205, IF('Prediction Log'!$F205&lt;0.5, 'Prediction Log'!$C205, "PICK"))</f>
        <v/>
      </c>
      <c r="J205" s="18" t="str">
        <f>IF(ISBLANK(Games!B187), "",IF('Prediction Log'!$I205='Prediction Log'!$B205, 'Prediction Log'!$F205, 1-'Prediction Log'!$F205))</f>
        <v/>
      </c>
      <c r="K205" s="19" t="str">
        <f>IF(ISBLANK(Games!$B187), "",Games!Q187)</f>
        <v/>
      </c>
      <c r="L205" s="26" t="str">
        <f>IF(ISBLANK(Games!W187), "",Games!Y187)</f>
        <v/>
      </c>
      <c r="M205" s="9" t="str">
        <f>IF(ISBLANK(Games!W187), "",Games!X187-Games!W187)</f>
        <v/>
      </c>
      <c r="N205" s="20" t="str">
        <f>IF(ISBLANK(Games!W187), "", IF(AND(Games!Y187 = Games!B187, Games!D187&lt;0, Table3[[#This Row],[Actual Difference ]]&lt;Games!D187), "Y", IF(AND(Games!Y187=Games!C187, Games!D187&gt;0, Table3[[#This Row],[Actual Difference ]]&gt;0), "Y",IF(Games!Y187&lt;&gt;Table3[[#This Row],[Market Predicted Side]], "Y","N"))))</f>
        <v/>
      </c>
      <c r="O205" s="21" t="str">
        <f>IF(ISBLANK(Games!W187),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5" s="21" t="str">
        <f>IF(ISBLANK(Games!W187),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5" s="22" t="str">
        <f>IF(ISBLANK(Games!W187),"",IF('Prediction Log'!$L205='Prediction Log'!$G205, "Y", "N"))</f>
        <v/>
      </c>
      <c r="R205" s="22" t="str">
        <f>Table3[[#This Row],[Home Team Covered Market]]</f>
        <v/>
      </c>
      <c r="S205" s="22" t="str">
        <f>IF(ISBLANK(Games!W187), "",IF(AND('Prediction Log'!$Q205="Y", 'Prediction Log'!$R205="Y"), "Y", "N"))</f>
        <v/>
      </c>
      <c r="T205" s="23" t="str">
        <f>IF(ISBLANK(Games!W187),"",IF(Games!Y187='Prediction Log'!$H205, "Y", "N"))</f>
        <v/>
      </c>
      <c r="U205" s="23" t="str">
        <f>IF(ISBLANK(Games!W187), "", IF(Table3[[#This Row],[Home Team Covered Market]]=Games!P187, "Y", "N"))</f>
        <v/>
      </c>
      <c r="V205" s="24" t="str">
        <f>IF(ISBLANK(Games!W187), "",IF('Prediction Log'!$I205='Prediction Log'!$L205, "Y", "N"))</f>
        <v/>
      </c>
      <c r="W205" s="23" t="str">
        <f>IF(ISBLANK(Games!W187), "",IF('Prediction Log'!$H205&lt;&gt;'Prediction Log'!$L205, "N",IF(AND('Prediction Log'!$E205&gt;0, 'Prediction Log'!$M205&gt;'Prediction Log'!$E205, 'Prediction Log'!$H205='Prediction Log'!$C205), "Y", IF(AND('Prediction Log'!$E205&lt;0, 'Prediction Log'!$M205&lt;'Prediction Log'!$E205,'Prediction Log'!$H205='Prediction Log'!$B205 ), "Y", IF('Prediction Log'!$M205='Prediction Log'!$E205, "PUSH", "N")))))</f>
        <v/>
      </c>
      <c r="X205" s="23" t="str">
        <f>IF(ISBLANK(Games!W187), "",IF(AND('Prediction Log'!$T205="Y", 'Prediction Log'!$U205="Y"), "Y", "N"))</f>
        <v/>
      </c>
      <c r="Y205" s="22" t="str">
        <f>IF(ISBLANK(Games!W187), "",IF('Prediction Log'!$D205&gt;0, 'Prediction Log'!$M205-'Prediction Log'!$D205, IF('Prediction Log'!$D205&lt;0, -'Prediction Log'!$M205+'Prediction Log'!$D205, "NA")))</f>
        <v/>
      </c>
      <c r="Z205" s="22" t="str">
        <f>IF(ISBLANK(Games!W187), "",ABS('Prediction Log'!$Y205))</f>
        <v/>
      </c>
      <c r="AA205" s="23" t="str">
        <f>IF(ISBLANK(Games!W187), "",IF('Prediction Log'!$E205&gt;0, 'Prediction Log'!$M205-'Prediction Log'!$E205, IF('Prediction Log'!$E205&lt;0, -'Prediction Log'!$M205+'Prediction Log'!$E205, "NA")))</f>
        <v/>
      </c>
      <c r="AB205" s="23" t="str">
        <f>IF(ISBLANK(Games!X187), "",ABS('Prediction Log'!$AA205))</f>
        <v/>
      </c>
    </row>
    <row r="206" spans="1:28" x14ac:dyDescent="0.45">
      <c r="A206" s="13">
        <f>IF(ISBLANK(Games!$B205), "",Games!A205)</f>
        <v>0</v>
      </c>
      <c r="B206" s="13" t="str">
        <f>IF(ISBLANK(Games!$B188), "",Games!B188)</f>
        <v/>
      </c>
      <c r="C206" s="13" t="str">
        <f>IF(ISBLANK(Games!$B188), "",Games!C188)</f>
        <v/>
      </c>
      <c r="D206" s="14" t="str">
        <f>IF(ISBLANK(Games!$D188), "",Games!D188)</f>
        <v/>
      </c>
      <c r="E206" s="14" t="str">
        <f>IF(ISBLANK(Games!$B188), "",Games!J188)</f>
        <v/>
      </c>
      <c r="F206" s="15" t="str">
        <f>IFERROR(IF(ISBLANK(Games!B188), "", IF(Games!N188=Games!B188, Games!O188, 1-Games!O188)), "")</f>
        <v/>
      </c>
      <c r="G206" s="16" t="str">
        <f>IF(ISBLANK(Games!B188), "", IF('Prediction Log'!$D206&lt;0, 'Prediction Log'!$B206, 'Prediction Log'!$C206))</f>
        <v/>
      </c>
      <c r="H206" s="17" t="str">
        <f>IF(ISBLANK(Games!$B188), "",Games!K188)</f>
        <v/>
      </c>
      <c r="I206" s="17" t="str">
        <f>IF('Prediction Log'!$F206&gt;0.5, 'Prediction Log'!$B206, IF('Prediction Log'!$F206&lt;0.5, 'Prediction Log'!$C206, "PICK"))</f>
        <v/>
      </c>
      <c r="J206" s="18" t="str">
        <f>IF(ISBLANK(Games!B188), "",IF('Prediction Log'!$I206='Prediction Log'!$B206, 'Prediction Log'!$F206, 1-'Prediction Log'!$F206))</f>
        <v/>
      </c>
      <c r="K206" s="19" t="str">
        <f>IF(ISBLANK(Games!$B188), "",Games!Q188)</f>
        <v/>
      </c>
      <c r="L206" s="26" t="str">
        <f>IF(ISBLANK(Games!W188), "",Games!Y188)</f>
        <v/>
      </c>
      <c r="M206" s="9" t="str">
        <f>IF(ISBLANK(Games!W188), "",Games!X188-Games!W188)</f>
        <v/>
      </c>
      <c r="N206" s="20" t="str">
        <f>IF(ISBLANK(Games!W188), "", IF(AND(Games!Y188 = Games!B188, Games!D188&lt;0, Table3[[#This Row],[Actual Difference ]]&lt;Games!D188), "Y", IF(AND(Games!Y188=Games!C188, Games!D188&gt;0, Table3[[#This Row],[Actual Difference ]]&gt;0), "Y",IF(Games!Y188&lt;&gt;Table3[[#This Row],[Market Predicted Side]], "Y","N"))))</f>
        <v/>
      </c>
      <c r="O206" s="21" t="str">
        <f>IF(ISBLANK(Games!W188),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6" s="21" t="str">
        <f>IF(ISBLANK(Games!W188),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6" s="22" t="str">
        <f>IF(ISBLANK(Games!W188),"",IF('Prediction Log'!$L206='Prediction Log'!$G206, "Y", "N"))</f>
        <v/>
      </c>
      <c r="R206" s="22" t="str">
        <f>Table3[[#This Row],[Home Team Covered Market]]</f>
        <v/>
      </c>
      <c r="S206" s="22" t="str">
        <f>IF(ISBLANK(Games!W188), "",IF(AND('Prediction Log'!$Q206="Y", 'Prediction Log'!$R206="Y"), "Y", "N"))</f>
        <v/>
      </c>
      <c r="T206" s="23" t="str">
        <f>IF(ISBLANK(Games!W188),"",IF(Games!Y188='Prediction Log'!$H206, "Y", "N"))</f>
        <v/>
      </c>
      <c r="U206" s="23" t="str">
        <f>IF(ISBLANK(Games!W188), "", IF(Table3[[#This Row],[Home Team Covered Market]]=Games!P188, "Y", "N"))</f>
        <v/>
      </c>
      <c r="V206" s="24" t="str">
        <f>IF(ISBLANK(Games!W188), "",IF('Prediction Log'!$I206='Prediction Log'!$L206, "Y", "N"))</f>
        <v/>
      </c>
      <c r="W206" s="23" t="str">
        <f>IF(ISBLANK(Games!W188), "",IF('Prediction Log'!$H206&lt;&gt;'Prediction Log'!$L206, "N",IF(AND('Prediction Log'!$E206&gt;0, 'Prediction Log'!$M206&gt;'Prediction Log'!$E206, 'Prediction Log'!$H206='Prediction Log'!$C206), "Y", IF(AND('Prediction Log'!$E206&lt;0, 'Prediction Log'!$M206&lt;'Prediction Log'!$E206,'Prediction Log'!$H206='Prediction Log'!$B206 ), "Y", IF('Prediction Log'!$M206='Prediction Log'!$E206, "PUSH", "N")))))</f>
        <v/>
      </c>
      <c r="X206" s="23" t="str">
        <f>IF(ISBLANK(Games!W188), "",IF(AND('Prediction Log'!$T206="Y", 'Prediction Log'!$U206="Y"), "Y", "N"))</f>
        <v/>
      </c>
      <c r="Y206" s="22" t="str">
        <f>IF(ISBLANK(Games!W188), "",IF('Prediction Log'!$D206&gt;0, 'Prediction Log'!$M206-'Prediction Log'!$D206, IF('Prediction Log'!$D206&lt;0, -'Prediction Log'!$M206+'Prediction Log'!$D206, "NA")))</f>
        <v/>
      </c>
      <c r="Z206" s="22" t="str">
        <f>IF(ISBLANK(Games!W188), "",ABS('Prediction Log'!$Y206))</f>
        <v/>
      </c>
      <c r="AA206" s="23" t="str">
        <f>IF(ISBLANK(Games!W188), "",IF('Prediction Log'!$E206&gt;0, 'Prediction Log'!$M206-'Prediction Log'!$E206, IF('Prediction Log'!$E206&lt;0, -'Prediction Log'!$M206+'Prediction Log'!$E206, "NA")))</f>
        <v/>
      </c>
      <c r="AB206" s="23" t="str">
        <f>IF(ISBLANK(Games!X188), "",ABS('Prediction Log'!$AA206))</f>
        <v/>
      </c>
    </row>
    <row r="207" spans="1:28" x14ac:dyDescent="0.45">
      <c r="A207" s="13">
        <f>IF(ISBLANK(Games!$B206), "",Games!A206)</f>
        <v>0</v>
      </c>
      <c r="B207" s="13" t="str">
        <f>IF(ISBLANK(Games!$B189), "",Games!B189)</f>
        <v/>
      </c>
      <c r="C207" s="13" t="str">
        <f>IF(ISBLANK(Games!$B189), "",Games!C189)</f>
        <v/>
      </c>
      <c r="D207" s="14" t="str">
        <f>IF(ISBLANK(Games!$D189), "",Games!D189)</f>
        <v/>
      </c>
      <c r="E207" s="14" t="str">
        <f>IF(ISBLANK(Games!$B189), "",Games!J189)</f>
        <v/>
      </c>
      <c r="F207" s="15" t="str">
        <f>IFERROR(IF(ISBLANK(Games!B189), "", IF(Games!N189=Games!B189, Games!O189, 1-Games!O189)), "")</f>
        <v/>
      </c>
      <c r="G207" s="16" t="str">
        <f>IF(ISBLANK(Games!B189), "", IF('Prediction Log'!$D207&lt;0, 'Prediction Log'!$B207, 'Prediction Log'!$C207))</f>
        <v/>
      </c>
      <c r="H207" s="17" t="str">
        <f>IF(ISBLANK(Games!$B189), "",Games!K189)</f>
        <v/>
      </c>
      <c r="I207" s="17" t="str">
        <f>IF('Prediction Log'!$F207&gt;0.5, 'Prediction Log'!$B207, IF('Prediction Log'!$F207&lt;0.5, 'Prediction Log'!$C207, "PICK"))</f>
        <v/>
      </c>
      <c r="J207" s="18" t="str">
        <f>IF(ISBLANK(Games!B189), "",IF('Prediction Log'!$I207='Prediction Log'!$B207, 'Prediction Log'!$F207, 1-'Prediction Log'!$F207))</f>
        <v/>
      </c>
      <c r="K207" s="19" t="str">
        <f>IF(ISBLANK(Games!$B189), "",Games!Q189)</f>
        <v/>
      </c>
      <c r="L207" s="26" t="str">
        <f>IF(ISBLANK(Games!W189), "",Games!Y189)</f>
        <v/>
      </c>
      <c r="M207" s="9" t="str">
        <f>IF(ISBLANK(Games!W189), "",Games!X189-Games!W189)</f>
        <v/>
      </c>
      <c r="N207" s="20" t="str">
        <f>IF(ISBLANK(Games!W189), "", IF(AND(Games!Y189 = Games!B189, Games!D189&lt;0, Table3[[#This Row],[Actual Difference ]]&lt;Games!D189), "Y", IF(AND(Games!Y189=Games!C189, Games!D189&gt;0, Table3[[#This Row],[Actual Difference ]]&gt;0), "Y",IF(Games!Y189&lt;&gt;Table3[[#This Row],[Market Predicted Side]], "Y","N"))))</f>
        <v/>
      </c>
      <c r="O207" s="21" t="str">
        <f>IF(ISBLANK(Games!W189),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7" s="21" t="str">
        <f>IF(ISBLANK(Games!W189),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7" s="22" t="str">
        <f>IF(ISBLANK(Games!W189),"",IF('Prediction Log'!$L207='Prediction Log'!$G207, "Y", "N"))</f>
        <v/>
      </c>
      <c r="R207" s="22" t="str">
        <f>Table3[[#This Row],[Home Team Covered Market]]</f>
        <v/>
      </c>
      <c r="S207" s="22" t="str">
        <f>IF(ISBLANK(Games!W189), "",IF(AND('Prediction Log'!$Q207="Y", 'Prediction Log'!$R207="Y"), "Y", "N"))</f>
        <v/>
      </c>
      <c r="T207" s="23" t="str">
        <f>IF(ISBLANK(Games!W189),"",IF(Games!Y189='Prediction Log'!$H207, "Y", "N"))</f>
        <v/>
      </c>
      <c r="U207" s="23" t="str">
        <f>IF(ISBLANK(Games!W189), "", IF(Table3[[#This Row],[Home Team Covered Market]]=Games!P189, "Y", "N"))</f>
        <v/>
      </c>
      <c r="V207" s="24" t="str">
        <f>IF(ISBLANK(Games!W189), "",IF('Prediction Log'!$I207='Prediction Log'!$L207, "Y", "N"))</f>
        <v/>
      </c>
      <c r="W207" s="23" t="str">
        <f>IF(ISBLANK(Games!W189), "",IF('Prediction Log'!$H207&lt;&gt;'Prediction Log'!$L207, "N",IF(AND('Prediction Log'!$E207&gt;0, 'Prediction Log'!$M207&gt;'Prediction Log'!$E207, 'Prediction Log'!$H207='Prediction Log'!$C207), "Y", IF(AND('Prediction Log'!$E207&lt;0, 'Prediction Log'!$M207&lt;'Prediction Log'!$E207,'Prediction Log'!$H207='Prediction Log'!$B207 ), "Y", IF('Prediction Log'!$M207='Prediction Log'!$E207, "PUSH", "N")))))</f>
        <v/>
      </c>
      <c r="X207" s="23" t="str">
        <f>IF(ISBLANK(Games!W189), "",IF(AND('Prediction Log'!$T207="Y", 'Prediction Log'!$U207="Y"), "Y", "N"))</f>
        <v/>
      </c>
      <c r="Y207" s="22" t="str">
        <f>IF(ISBLANK(Games!W189), "",IF('Prediction Log'!$D207&gt;0, 'Prediction Log'!$M207-'Prediction Log'!$D207, IF('Prediction Log'!$D207&lt;0, -'Prediction Log'!$M207+'Prediction Log'!$D207, "NA")))</f>
        <v/>
      </c>
      <c r="Z207" s="22" t="str">
        <f>IF(ISBLANK(Games!W189), "",ABS('Prediction Log'!$Y207))</f>
        <v/>
      </c>
      <c r="AA207" s="23" t="str">
        <f>IF(ISBLANK(Games!W189), "",IF('Prediction Log'!$E207&gt;0, 'Prediction Log'!$M207-'Prediction Log'!$E207, IF('Prediction Log'!$E207&lt;0, -'Prediction Log'!$M207+'Prediction Log'!$E207, "NA")))</f>
        <v/>
      </c>
      <c r="AB207" s="23" t="str">
        <f>IF(ISBLANK(Games!X189), "",ABS('Prediction Log'!$AA207))</f>
        <v/>
      </c>
    </row>
    <row r="208" spans="1:28" x14ac:dyDescent="0.45">
      <c r="A208" s="13">
        <f>IF(ISBLANK(Games!$B207), "",Games!A207)</f>
        <v>0</v>
      </c>
      <c r="B208" s="13" t="str">
        <f>IF(ISBLANK(Games!$B190), "",Games!B190)</f>
        <v/>
      </c>
      <c r="C208" s="13" t="str">
        <f>IF(ISBLANK(Games!$B190), "",Games!C190)</f>
        <v/>
      </c>
      <c r="D208" s="14" t="str">
        <f>IF(ISBLANK(Games!$D190), "",Games!D190)</f>
        <v/>
      </c>
      <c r="E208" s="14" t="str">
        <f>IF(ISBLANK(Games!$B190), "",Games!J190)</f>
        <v/>
      </c>
      <c r="F208" s="15" t="str">
        <f>IFERROR(IF(ISBLANK(Games!B190), "", IF(Games!N190=Games!B190, Games!O190, 1-Games!O190)), "")</f>
        <v/>
      </c>
      <c r="G208" s="16" t="str">
        <f>IF(ISBLANK(Games!B190), "", IF('Prediction Log'!$D208&lt;0, 'Prediction Log'!$B208, 'Prediction Log'!$C208))</f>
        <v/>
      </c>
      <c r="H208" s="17" t="str">
        <f>IF(ISBLANK(Games!$B190), "",Games!K190)</f>
        <v/>
      </c>
      <c r="I208" s="17" t="str">
        <f>IF('Prediction Log'!$F208&gt;0.5, 'Prediction Log'!$B208, IF('Prediction Log'!$F208&lt;0.5, 'Prediction Log'!$C208, "PICK"))</f>
        <v/>
      </c>
      <c r="J208" s="18" t="str">
        <f>IF(ISBLANK(Games!B190), "",IF('Prediction Log'!$I208='Prediction Log'!$B208, 'Prediction Log'!$F208, 1-'Prediction Log'!$F208))</f>
        <v/>
      </c>
      <c r="K208" s="19" t="str">
        <f>IF(ISBLANK(Games!$B190), "",Games!Q190)</f>
        <v/>
      </c>
      <c r="L208" s="26" t="str">
        <f>IF(ISBLANK(Games!W190), "",Games!Y190)</f>
        <v/>
      </c>
      <c r="M208" s="9" t="str">
        <f>IF(ISBLANK(Games!W190), "",Games!X190-Games!W190)</f>
        <v/>
      </c>
      <c r="N208" s="20" t="str">
        <f>IF(ISBLANK(Games!W190), "", IF(AND(Games!Y190 = Games!B190, Games!D190&lt;0, Table3[[#This Row],[Actual Difference ]]&lt;Games!D190), "Y", IF(AND(Games!Y190=Games!C190, Games!D190&gt;0, Table3[[#This Row],[Actual Difference ]]&gt;0), "Y",IF(Games!Y190&lt;&gt;Table3[[#This Row],[Market Predicted Side]], "Y","N"))))</f>
        <v/>
      </c>
      <c r="O208" s="21" t="str">
        <f>IF(ISBLANK(Games!W190),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8" s="21" t="str">
        <f>IF(ISBLANK(Games!W190),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8" s="22" t="str">
        <f>IF(ISBLANK(Games!W190),"",IF('Prediction Log'!$L208='Prediction Log'!$G208, "Y", "N"))</f>
        <v/>
      </c>
      <c r="R208" s="22" t="str">
        <f>Table3[[#This Row],[Home Team Covered Market]]</f>
        <v/>
      </c>
      <c r="S208" s="22" t="str">
        <f>IF(ISBLANK(Games!W190), "",IF(AND('Prediction Log'!$Q208="Y", 'Prediction Log'!$R208="Y"), "Y", "N"))</f>
        <v/>
      </c>
      <c r="T208" s="23" t="str">
        <f>IF(ISBLANK(Games!W190),"",IF(Games!Y190='Prediction Log'!$H208, "Y", "N"))</f>
        <v/>
      </c>
      <c r="U208" s="23" t="str">
        <f>IF(ISBLANK(Games!W190), "", IF(Table3[[#This Row],[Home Team Covered Market]]=Games!P190, "Y", "N"))</f>
        <v/>
      </c>
      <c r="V208" s="24" t="str">
        <f>IF(ISBLANK(Games!W190), "",IF('Prediction Log'!$I208='Prediction Log'!$L208, "Y", "N"))</f>
        <v/>
      </c>
      <c r="W208" s="23" t="str">
        <f>IF(ISBLANK(Games!W190), "",IF('Prediction Log'!$H208&lt;&gt;'Prediction Log'!$L208, "N",IF(AND('Prediction Log'!$E208&gt;0, 'Prediction Log'!$M208&gt;'Prediction Log'!$E208, 'Prediction Log'!$H208='Prediction Log'!$C208), "Y", IF(AND('Prediction Log'!$E208&lt;0, 'Prediction Log'!$M208&lt;'Prediction Log'!$E208,'Prediction Log'!$H208='Prediction Log'!$B208 ), "Y", IF('Prediction Log'!$M208='Prediction Log'!$E208, "PUSH", "N")))))</f>
        <v/>
      </c>
      <c r="X208" s="23" t="str">
        <f>IF(ISBLANK(Games!W190), "",IF(AND('Prediction Log'!$T208="Y", 'Prediction Log'!$U208="Y"), "Y", "N"))</f>
        <v/>
      </c>
      <c r="Y208" s="22" t="str">
        <f>IF(ISBLANK(Games!W190), "",IF('Prediction Log'!$D208&gt;0, 'Prediction Log'!$M208-'Prediction Log'!$D208, IF('Prediction Log'!$D208&lt;0, -'Prediction Log'!$M208+'Prediction Log'!$D208, "NA")))</f>
        <v/>
      </c>
      <c r="Z208" s="22" t="str">
        <f>IF(ISBLANK(Games!W190), "",ABS('Prediction Log'!$Y208))</f>
        <v/>
      </c>
      <c r="AA208" s="23" t="str">
        <f>IF(ISBLANK(Games!W190), "",IF('Prediction Log'!$E208&gt;0, 'Prediction Log'!$M208-'Prediction Log'!$E208, IF('Prediction Log'!$E208&lt;0, -'Prediction Log'!$M208+'Prediction Log'!$E208, "NA")))</f>
        <v/>
      </c>
      <c r="AB208" s="23" t="str">
        <f>IF(ISBLANK(Games!X190), "",ABS('Prediction Log'!$AA208))</f>
        <v/>
      </c>
    </row>
    <row r="209" spans="1:28" x14ac:dyDescent="0.45">
      <c r="A209" s="13">
        <f>IF(ISBLANK(Games!$B208), "",Games!A208)</f>
        <v>0</v>
      </c>
      <c r="B209" s="13" t="str">
        <f>IF(ISBLANK(Games!$B191), "",Games!B191)</f>
        <v/>
      </c>
      <c r="C209" s="13" t="str">
        <f>IF(ISBLANK(Games!$B191), "",Games!C191)</f>
        <v/>
      </c>
      <c r="D209" s="14" t="str">
        <f>IF(ISBLANK(Games!$D191), "",Games!D191)</f>
        <v/>
      </c>
      <c r="E209" s="14" t="str">
        <f>IF(ISBLANK(Games!$B191), "",Games!J191)</f>
        <v/>
      </c>
      <c r="F209" s="15" t="str">
        <f>IFERROR(IF(ISBLANK(Games!B191), "", IF(Games!N191=Games!B191, Games!O191, 1-Games!O191)), "")</f>
        <v/>
      </c>
      <c r="G209" s="16" t="str">
        <f>IF(ISBLANK(Games!B191), "", IF('Prediction Log'!$D209&lt;0, 'Prediction Log'!$B209, 'Prediction Log'!$C209))</f>
        <v/>
      </c>
      <c r="H209" s="17" t="str">
        <f>IF(ISBLANK(Games!$B191), "",Games!K191)</f>
        <v/>
      </c>
      <c r="I209" s="17" t="str">
        <f>IF('Prediction Log'!$F209&gt;0.5, 'Prediction Log'!$B209, IF('Prediction Log'!$F209&lt;0.5, 'Prediction Log'!$C209, "PICK"))</f>
        <v/>
      </c>
      <c r="J209" s="18" t="str">
        <f>IF(ISBLANK(Games!B191), "",IF('Prediction Log'!$I209='Prediction Log'!$B209, 'Prediction Log'!$F209, 1-'Prediction Log'!$F209))</f>
        <v/>
      </c>
      <c r="K209" s="19" t="str">
        <f>IF(ISBLANK(Games!$B191), "",Games!Q191)</f>
        <v/>
      </c>
      <c r="L209" s="26" t="str">
        <f>IF(ISBLANK(Games!W191), "",Games!Y191)</f>
        <v/>
      </c>
      <c r="M209" s="9" t="str">
        <f>IF(ISBLANK(Games!W191), "",Games!X191-Games!W191)</f>
        <v/>
      </c>
      <c r="N209" s="20" t="str">
        <f>IF(ISBLANK(Games!W191), "", IF(AND(Games!Y191 = Games!B191, Games!D191&lt;0, Table3[[#This Row],[Actual Difference ]]&lt;Games!D191), "Y", IF(AND(Games!Y191=Games!C191, Games!D191&gt;0, Table3[[#This Row],[Actual Difference ]]&gt;0), "Y",IF(Games!Y191&lt;&gt;Table3[[#This Row],[Market Predicted Side]], "Y","N"))))</f>
        <v/>
      </c>
      <c r="O209" s="21" t="str">
        <f>IF(ISBLANK(Games!W191),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09" s="21" t="str">
        <f>IF(ISBLANK(Games!W191),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09" s="22" t="str">
        <f>IF(ISBLANK(Games!W191),"",IF('Prediction Log'!$L209='Prediction Log'!$G209, "Y", "N"))</f>
        <v/>
      </c>
      <c r="R209" s="22" t="str">
        <f>Table3[[#This Row],[Home Team Covered Market]]</f>
        <v/>
      </c>
      <c r="S209" s="22" t="str">
        <f>IF(ISBLANK(Games!W191), "",IF(AND('Prediction Log'!$Q209="Y", 'Prediction Log'!$R209="Y"), "Y", "N"))</f>
        <v/>
      </c>
      <c r="T209" s="23" t="str">
        <f>IF(ISBLANK(Games!W191),"",IF(Games!Y191='Prediction Log'!$H209, "Y", "N"))</f>
        <v/>
      </c>
      <c r="U209" s="23" t="str">
        <f>IF(ISBLANK(Games!W191), "", IF(Table3[[#This Row],[Home Team Covered Market]]=Games!P191, "Y", "N"))</f>
        <v/>
      </c>
      <c r="V209" s="24" t="str">
        <f>IF(ISBLANK(Games!W191), "",IF('Prediction Log'!$I209='Prediction Log'!$L209, "Y", "N"))</f>
        <v/>
      </c>
      <c r="W209" s="23" t="str">
        <f>IF(ISBLANK(Games!W191), "",IF('Prediction Log'!$H209&lt;&gt;'Prediction Log'!$L209, "N",IF(AND('Prediction Log'!$E209&gt;0, 'Prediction Log'!$M209&gt;'Prediction Log'!$E209, 'Prediction Log'!$H209='Prediction Log'!$C209), "Y", IF(AND('Prediction Log'!$E209&lt;0, 'Prediction Log'!$M209&lt;'Prediction Log'!$E209,'Prediction Log'!$H209='Prediction Log'!$B209 ), "Y", IF('Prediction Log'!$M209='Prediction Log'!$E209, "PUSH", "N")))))</f>
        <v/>
      </c>
      <c r="X209" s="23" t="str">
        <f>IF(ISBLANK(Games!W191), "",IF(AND('Prediction Log'!$T209="Y", 'Prediction Log'!$U209="Y"), "Y", "N"))</f>
        <v/>
      </c>
      <c r="Y209" s="22" t="str">
        <f>IF(ISBLANK(Games!W191), "",IF('Prediction Log'!$D209&gt;0, 'Prediction Log'!$M209-'Prediction Log'!$D209, IF('Prediction Log'!$D209&lt;0, -'Prediction Log'!$M209+'Prediction Log'!$D209, "NA")))</f>
        <v/>
      </c>
      <c r="Z209" s="22" t="str">
        <f>IF(ISBLANK(Games!W191), "",ABS('Prediction Log'!$Y209))</f>
        <v/>
      </c>
      <c r="AA209" s="23" t="str">
        <f>IF(ISBLANK(Games!W191), "",IF('Prediction Log'!$E209&gt;0, 'Prediction Log'!$M209-'Prediction Log'!$E209, IF('Prediction Log'!$E209&lt;0, -'Prediction Log'!$M209+'Prediction Log'!$E209, "NA")))</f>
        <v/>
      </c>
      <c r="AB209" s="23" t="str">
        <f>IF(ISBLANK(Games!X191), "",ABS('Prediction Log'!$AA209))</f>
        <v/>
      </c>
    </row>
    <row r="210" spans="1:28" x14ac:dyDescent="0.45">
      <c r="A210" s="13">
        <f>IF(ISBLANK(Games!$B209), "",Games!A209)</f>
        <v>0</v>
      </c>
      <c r="B210" s="13" t="str">
        <f>IF(ISBLANK(Games!$B192), "",Games!B192)</f>
        <v/>
      </c>
      <c r="C210" s="13" t="str">
        <f>IF(ISBLANK(Games!$B192), "",Games!C192)</f>
        <v/>
      </c>
      <c r="D210" s="14" t="str">
        <f>IF(ISBLANK(Games!$D192), "",Games!D192)</f>
        <v/>
      </c>
      <c r="E210" s="14" t="str">
        <f>IF(ISBLANK(Games!$B192), "",Games!J192)</f>
        <v/>
      </c>
      <c r="F210" s="15" t="str">
        <f>IFERROR(IF(ISBLANK(Games!B192), "", IF(Games!N192=Games!B192, Games!O192, 1-Games!O192)), "")</f>
        <v/>
      </c>
      <c r="G210" s="16" t="str">
        <f>IF(ISBLANK(Games!B192), "", IF('Prediction Log'!$D210&lt;0, 'Prediction Log'!$B210, 'Prediction Log'!$C210))</f>
        <v/>
      </c>
      <c r="H210" s="17" t="str">
        <f>IF(ISBLANK(Games!$B192), "",Games!K192)</f>
        <v/>
      </c>
      <c r="I210" s="17" t="str">
        <f>IF('Prediction Log'!$F210&gt;0.5, 'Prediction Log'!$B210, IF('Prediction Log'!$F210&lt;0.5, 'Prediction Log'!$C210, "PICK"))</f>
        <v/>
      </c>
      <c r="J210" s="18" t="str">
        <f>IF(ISBLANK(Games!B192), "",IF('Prediction Log'!$I210='Prediction Log'!$B210, 'Prediction Log'!$F210, 1-'Prediction Log'!$F210))</f>
        <v/>
      </c>
      <c r="K210" s="19" t="str">
        <f>IF(ISBLANK(Games!$B192), "",Games!Q192)</f>
        <v/>
      </c>
      <c r="L210" s="26" t="str">
        <f>IF(ISBLANK(Games!W192), "",Games!Y192)</f>
        <v/>
      </c>
      <c r="M210" s="9" t="str">
        <f>IF(ISBLANK(Games!W192), "",Games!X192-Games!W192)</f>
        <v/>
      </c>
      <c r="N210" s="20" t="str">
        <f>IF(ISBLANK(Games!W192), "", IF(AND(Games!Y192 = Games!B192, Games!D192&lt;0, Table3[[#This Row],[Actual Difference ]]&lt;Games!D192), "Y", IF(AND(Games!Y192=Games!C192, Games!D192&gt;0, Table3[[#This Row],[Actual Difference ]]&gt;0), "Y",IF(Games!Y192&lt;&gt;Table3[[#This Row],[Market Predicted Side]], "Y","N"))))</f>
        <v/>
      </c>
      <c r="O210" s="21" t="str">
        <f>IF(ISBLANK(Games!W192),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0" s="21" t="str">
        <f>IF(ISBLANK(Games!W192),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0" s="22" t="str">
        <f>IF(ISBLANK(Games!W192),"",IF('Prediction Log'!$L210='Prediction Log'!$G210, "Y", "N"))</f>
        <v/>
      </c>
      <c r="R210" s="22" t="str">
        <f>Table3[[#This Row],[Home Team Covered Market]]</f>
        <v/>
      </c>
      <c r="S210" s="22" t="str">
        <f>IF(ISBLANK(Games!W192), "",IF(AND('Prediction Log'!$Q210="Y", 'Prediction Log'!$R210="Y"), "Y", "N"))</f>
        <v/>
      </c>
      <c r="T210" s="23" t="str">
        <f>IF(ISBLANK(Games!W192),"",IF(Games!Y192='Prediction Log'!$H210, "Y", "N"))</f>
        <v/>
      </c>
      <c r="U210" s="23" t="str">
        <f>IF(ISBLANK(Games!W192), "", IF(Table3[[#This Row],[Home Team Covered Market]]=Games!P192, "Y", "N"))</f>
        <v/>
      </c>
      <c r="V210" s="24" t="str">
        <f>IF(ISBLANK(Games!W192), "",IF('Prediction Log'!$I210='Prediction Log'!$L210, "Y", "N"))</f>
        <v/>
      </c>
      <c r="W210" s="23" t="str">
        <f>IF(ISBLANK(Games!W192), "",IF('Prediction Log'!$H210&lt;&gt;'Prediction Log'!$L210, "N",IF(AND('Prediction Log'!$E210&gt;0, 'Prediction Log'!$M210&gt;'Prediction Log'!$E210, 'Prediction Log'!$H210='Prediction Log'!$C210), "Y", IF(AND('Prediction Log'!$E210&lt;0, 'Prediction Log'!$M210&lt;'Prediction Log'!$E210,'Prediction Log'!$H210='Prediction Log'!$B210 ), "Y", IF('Prediction Log'!$M210='Prediction Log'!$E210, "PUSH", "N")))))</f>
        <v/>
      </c>
      <c r="X210" s="23" t="str">
        <f>IF(ISBLANK(Games!W192), "",IF(AND('Prediction Log'!$T210="Y", 'Prediction Log'!$U210="Y"), "Y", "N"))</f>
        <v/>
      </c>
      <c r="Y210" s="22" t="str">
        <f>IF(ISBLANK(Games!W192), "",IF('Prediction Log'!$D210&gt;0, 'Prediction Log'!$M210-'Prediction Log'!$D210, IF('Prediction Log'!$D210&lt;0, -'Prediction Log'!$M210+'Prediction Log'!$D210, "NA")))</f>
        <v/>
      </c>
      <c r="Z210" s="22" t="str">
        <f>IF(ISBLANK(Games!W192), "",ABS('Prediction Log'!$Y210))</f>
        <v/>
      </c>
      <c r="AA210" s="23" t="str">
        <f>IF(ISBLANK(Games!W192), "",IF('Prediction Log'!$E210&gt;0, 'Prediction Log'!$M210-'Prediction Log'!$E210, IF('Prediction Log'!$E210&lt;0, -'Prediction Log'!$M210+'Prediction Log'!$E210, "NA")))</f>
        <v/>
      </c>
      <c r="AB210" s="23" t="str">
        <f>IF(ISBLANK(Games!X192), "",ABS('Prediction Log'!$AA210))</f>
        <v/>
      </c>
    </row>
    <row r="211" spans="1:28" x14ac:dyDescent="0.45">
      <c r="A211" s="13">
        <f>IF(ISBLANK(Games!$B210), "",Games!A210)</f>
        <v>0</v>
      </c>
      <c r="B211" s="13" t="str">
        <f>IF(ISBLANK(Games!$B193), "",Games!B193)</f>
        <v/>
      </c>
      <c r="C211" s="13" t="str">
        <f>IF(ISBLANK(Games!$B193), "",Games!C193)</f>
        <v/>
      </c>
      <c r="D211" s="14" t="str">
        <f>IF(ISBLANK(Games!$D193), "",Games!D193)</f>
        <v/>
      </c>
      <c r="E211" s="14" t="str">
        <f>IF(ISBLANK(Games!$B193), "",Games!J193)</f>
        <v/>
      </c>
      <c r="F211" s="15" t="str">
        <f>IFERROR(IF(ISBLANK(Games!B193), "", IF(Games!N193=Games!B193, Games!O193, 1-Games!O193)), "")</f>
        <v/>
      </c>
      <c r="G211" s="16" t="str">
        <f>IF(ISBLANK(Games!B193), "", IF('Prediction Log'!$D211&lt;0, 'Prediction Log'!$B211, 'Prediction Log'!$C211))</f>
        <v/>
      </c>
      <c r="H211" s="17" t="str">
        <f>IF(ISBLANK(Games!$B193), "",Games!K193)</f>
        <v/>
      </c>
      <c r="I211" s="17" t="str">
        <f>IF('Prediction Log'!$F211&gt;0.5, 'Prediction Log'!$B211, IF('Prediction Log'!$F211&lt;0.5, 'Prediction Log'!$C211, "PICK"))</f>
        <v/>
      </c>
      <c r="J211" s="18" t="str">
        <f>IF(ISBLANK(Games!B193), "",IF('Prediction Log'!$I211='Prediction Log'!$B211, 'Prediction Log'!$F211, 1-'Prediction Log'!$F211))</f>
        <v/>
      </c>
      <c r="K211" s="19" t="str">
        <f>IF(ISBLANK(Games!$B193), "",Games!Q193)</f>
        <v/>
      </c>
      <c r="L211" s="26" t="str">
        <f>IF(ISBLANK(Games!W193), "",Games!Y193)</f>
        <v/>
      </c>
      <c r="M211" s="9" t="str">
        <f>IF(ISBLANK(Games!W193), "",Games!X193-Games!W193)</f>
        <v/>
      </c>
      <c r="N211" s="20" t="str">
        <f>IF(ISBLANK(Games!W193), "", IF(AND(Games!Y193 = Games!B193, Games!D193&lt;0, Table3[[#This Row],[Actual Difference ]]&lt;Games!D193), "Y", IF(AND(Games!Y193=Games!C193, Games!D193&gt;0, Table3[[#This Row],[Actual Difference ]]&gt;0), "Y",IF(Games!Y193&lt;&gt;Table3[[#This Row],[Market Predicted Side]], "Y","N"))))</f>
        <v/>
      </c>
      <c r="O211" s="21" t="str">
        <f>IF(ISBLANK(Games!W193),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1" s="21" t="str">
        <f>IF(ISBLANK(Games!W193),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1" s="22" t="str">
        <f>IF(ISBLANK(Games!W193),"",IF('Prediction Log'!$L211='Prediction Log'!$G211, "Y", "N"))</f>
        <v/>
      </c>
      <c r="R211" s="22" t="str">
        <f>Table3[[#This Row],[Home Team Covered Market]]</f>
        <v/>
      </c>
      <c r="S211" s="22" t="str">
        <f>IF(ISBLANK(Games!W193), "",IF(AND('Prediction Log'!$Q211="Y", 'Prediction Log'!$R211="Y"), "Y", "N"))</f>
        <v/>
      </c>
      <c r="T211" s="23" t="str">
        <f>IF(ISBLANK(Games!W193),"",IF(Games!Y193='Prediction Log'!$H211, "Y", "N"))</f>
        <v/>
      </c>
      <c r="U211" s="23" t="str">
        <f>IF(ISBLANK(Games!W193), "", IF(Table3[[#This Row],[Home Team Covered Market]]=Games!P193, "Y", "N"))</f>
        <v/>
      </c>
      <c r="V211" s="24" t="str">
        <f>IF(ISBLANK(Games!W193), "",IF('Prediction Log'!$I211='Prediction Log'!$L211, "Y", "N"))</f>
        <v/>
      </c>
      <c r="W211" s="23" t="str">
        <f>IF(ISBLANK(Games!W193), "",IF('Prediction Log'!$H211&lt;&gt;'Prediction Log'!$L211, "N",IF(AND('Prediction Log'!$E211&gt;0, 'Prediction Log'!$M211&gt;'Prediction Log'!$E211, 'Prediction Log'!$H211='Prediction Log'!$C211), "Y", IF(AND('Prediction Log'!$E211&lt;0, 'Prediction Log'!$M211&lt;'Prediction Log'!$E211,'Prediction Log'!$H211='Prediction Log'!$B211 ), "Y", IF('Prediction Log'!$M211='Prediction Log'!$E211, "PUSH", "N")))))</f>
        <v/>
      </c>
      <c r="X211" s="23" t="str">
        <f>IF(ISBLANK(Games!W193), "",IF(AND('Prediction Log'!$T211="Y", 'Prediction Log'!$U211="Y"), "Y", "N"))</f>
        <v/>
      </c>
      <c r="Y211" s="22" t="str">
        <f>IF(ISBLANK(Games!W193), "",IF('Prediction Log'!$D211&gt;0, 'Prediction Log'!$M211-'Prediction Log'!$D211, IF('Prediction Log'!$D211&lt;0, -'Prediction Log'!$M211+'Prediction Log'!$D211, "NA")))</f>
        <v/>
      </c>
      <c r="Z211" s="22" t="str">
        <f>IF(ISBLANK(Games!W193), "",ABS('Prediction Log'!$Y211))</f>
        <v/>
      </c>
      <c r="AA211" s="23" t="str">
        <f>IF(ISBLANK(Games!W193), "",IF('Prediction Log'!$E211&gt;0, 'Prediction Log'!$M211-'Prediction Log'!$E211, IF('Prediction Log'!$E211&lt;0, -'Prediction Log'!$M211+'Prediction Log'!$E211, "NA")))</f>
        <v/>
      </c>
      <c r="AB211" s="23" t="str">
        <f>IF(ISBLANK(Games!X193), "",ABS('Prediction Log'!$AA211))</f>
        <v/>
      </c>
    </row>
    <row r="212" spans="1:28" x14ac:dyDescent="0.45">
      <c r="A212" s="13">
        <f>IF(ISBLANK(Games!$B211), "",Games!A211)</f>
        <v>0</v>
      </c>
      <c r="B212" s="13" t="str">
        <f>IF(ISBLANK(Games!$B194), "",Games!B194)</f>
        <v/>
      </c>
      <c r="C212" s="13" t="str">
        <f>IF(ISBLANK(Games!$B194), "",Games!C194)</f>
        <v/>
      </c>
      <c r="D212" s="14" t="str">
        <f>IF(ISBLANK(Games!$D194), "",Games!D194)</f>
        <v/>
      </c>
      <c r="E212" s="14" t="str">
        <f>IF(ISBLANK(Games!$B194), "",Games!J194)</f>
        <v/>
      </c>
      <c r="F212" s="15" t="str">
        <f>IFERROR(IF(ISBLANK(Games!B194), "", IF(Games!N194=Games!B194, Games!O194, 1-Games!O194)), "")</f>
        <v/>
      </c>
      <c r="G212" s="16" t="str">
        <f>IF(ISBLANK(Games!B194), "", IF('Prediction Log'!$D212&lt;0, 'Prediction Log'!$B212, 'Prediction Log'!$C212))</f>
        <v/>
      </c>
      <c r="H212" s="17" t="str">
        <f>IF(ISBLANK(Games!$B194), "",Games!K194)</f>
        <v/>
      </c>
      <c r="I212" s="17" t="str">
        <f>IF('Prediction Log'!$F212&gt;0.5, 'Prediction Log'!$B212, IF('Prediction Log'!$F212&lt;0.5, 'Prediction Log'!$C212, "PICK"))</f>
        <v/>
      </c>
      <c r="J212" s="18" t="str">
        <f>IF(ISBLANK(Games!B194), "",IF('Prediction Log'!$I212='Prediction Log'!$B212, 'Prediction Log'!$F212, 1-'Prediction Log'!$F212))</f>
        <v/>
      </c>
      <c r="K212" s="19" t="str">
        <f>IF(ISBLANK(Games!$B194), "",Games!Q194)</f>
        <v/>
      </c>
      <c r="L212" s="26" t="str">
        <f>IF(ISBLANK(Games!W194), "",Games!Y194)</f>
        <v/>
      </c>
      <c r="M212" s="9" t="str">
        <f>IF(ISBLANK(Games!W194), "",Games!X194-Games!W194)</f>
        <v/>
      </c>
      <c r="N212" s="20" t="str">
        <f>IF(ISBLANK(Games!W194), "", IF(AND(Games!Y194 = Games!B194, Games!D194&lt;0, Table3[[#This Row],[Actual Difference ]]&lt;Games!D194), "Y", IF(AND(Games!Y194=Games!C194, Games!D194&gt;0, Table3[[#This Row],[Actual Difference ]]&gt;0), "Y",IF(Games!Y194&lt;&gt;Table3[[#This Row],[Market Predicted Side]], "Y","N"))))</f>
        <v/>
      </c>
      <c r="O212" s="21" t="str">
        <f>IF(ISBLANK(Games!W194),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2" s="21" t="str">
        <f>IF(ISBLANK(Games!W194),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2" s="22" t="str">
        <f>IF(ISBLANK(Games!W194),"",IF('Prediction Log'!$L212='Prediction Log'!$G212, "Y", "N"))</f>
        <v/>
      </c>
      <c r="R212" s="22" t="str">
        <f>Table3[[#This Row],[Home Team Covered Market]]</f>
        <v/>
      </c>
      <c r="S212" s="22" t="str">
        <f>IF(ISBLANK(Games!W194), "",IF(AND('Prediction Log'!$Q212="Y", 'Prediction Log'!$R212="Y"), "Y", "N"))</f>
        <v/>
      </c>
      <c r="T212" s="23" t="str">
        <f>IF(ISBLANK(Games!W194),"",IF(Games!Y194='Prediction Log'!$H212, "Y", "N"))</f>
        <v/>
      </c>
      <c r="U212" s="23" t="str">
        <f>IF(ISBLANK(Games!W194), "", IF(Table3[[#This Row],[Home Team Covered Market]]=Games!P194, "Y", "N"))</f>
        <v/>
      </c>
      <c r="V212" s="24" t="str">
        <f>IF(ISBLANK(Games!W194), "",IF('Prediction Log'!$I212='Prediction Log'!$L212, "Y", "N"))</f>
        <v/>
      </c>
      <c r="W212" s="23" t="str">
        <f>IF(ISBLANK(Games!W194), "",IF('Prediction Log'!$H212&lt;&gt;'Prediction Log'!$L212, "N",IF(AND('Prediction Log'!$E212&gt;0, 'Prediction Log'!$M212&gt;'Prediction Log'!$E212, 'Prediction Log'!$H212='Prediction Log'!$C212), "Y", IF(AND('Prediction Log'!$E212&lt;0, 'Prediction Log'!$M212&lt;'Prediction Log'!$E212,'Prediction Log'!$H212='Prediction Log'!$B212 ), "Y", IF('Prediction Log'!$M212='Prediction Log'!$E212, "PUSH", "N")))))</f>
        <v/>
      </c>
      <c r="X212" s="23" t="str">
        <f>IF(ISBLANK(Games!W194), "",IF(AND('Prediction Log'!$T212="Y", 'Prediction Log'!$U212="Y"), "Y", "N"))</f>
        <v/>
      </c>
      <c r="Y212" s="22" t="str">
        <f>IF(ISBLANK(Games!W194), "",IF('Prediction Log'!$D212&gt;0, 'Prediction Log'!$M212-'Prediction Log'!$D212, IF('Prediction Log'!$D212&lt;0, -'Prediction Log'!$M212+'Prediction Log'!$D212, "NA")))</f>
        <v/>
      </c>
      <c r="Z212" s="22" t="str">
        <f>IF(ISBLANK(Games!W194), "",ABS('Prediction Log'!$Y212))</f>
        <v/>
      </c>
      <c r="AA212" s="23" t="str">
        <f>IF(ISBLANK(Games!W194), "",IF('Prediction Log'!$E212&gt;0, 'Prediction Log'!$M212-'Prediction Log'!$E212, IF('Prediction Log'!$E212&lt;0, -'Prediction Log'!$M212+'Prediction Log'!$E212, "NA")))</f>
        <v/>
      </c>
      <c r="AB212" s="23" t="str">
        <f>IF(ISBLANK(Games!X194), "",ABS('Prediction Log'!$AA212))</f>
        <v/>
      </c>
    </row>
    <row r="213" spans="1:28" x14ac:dyDescent="0.45">
      <c r="A213" s="13">
        <f>IF(ISBLANK(Games!$B212), "",Games!A212)</f>
        <v>0</v>
      </c>
      <c r="B213" s="13" t="str">
        <f>IF(ISBLANK(Games!$B195), "",Games!B195)</f>
        <v/>
      </c>
      <c r="C213" s="13" t="str">
        <f>IF(ISBLANK(Games!$B195), "",Games!C195)</f>
        <v/>
      </c>
      <c r="D213" s="14" t="str">
        <f>IF(ISBLANK(Games!$D195), "",Games!D195)</f>
        <v/>
      </c>
      <c r="E213" s="14" t="str">
        <f>IF(ISBLANK(Games!$B195), "",Games!J195)</f>
        <v/>
      </c>
      <c r="F213" s="15" t="str">
        <f>IFERROR(IF(ISBLANK(Games!B195), "", IF(Games!N195=Games!B195, Games!O195, 1-Games!O195)), "")</f>
        <v/>
      </c>
      <c r="G213" s="16" t="str">
        <f>IF(ISBLANK(Games!B195), "", IF('Prediction Log'!$D213&lt;0, 'Prediction Log'!$B213, 'Prediction Log'!$C213))</f>
        <v/>
      </c>
      <c r="H213" s="17" t="str">
        <f>IF(ISBLANK(Games!$B195), "",Games!K195)</f>
        <v/>
      </c>
      <c r="I213" s="17" t="str">
        <f>IF('Prediction Log'!$F213&gt;0.5, 'Prediction Log'!$B213, IF('Prediction Log'!$F213&lt;0.5, 'Prediction Log'!$C213, "PICK"))</f>
        <v/>
      </c>
      <c r="J213" s="18" t="str">
        <f>IF(ISBLANK(Games!B195), "",IF('Prediction Log'!$I213='Prediction Log'!$B213, 'Prediction Log'!$F213, 1-'Prediction Log'!$F213))</f>
        <v/>
      </c>
      <c r="K213" s="19" t="str">
        <f>IF(ISBLANK(Games!$B195), "",Games!Q195)</f>
        <v/>
      </c>
      <c r="L213" s="26" t="str">
        <f>IF(ISBLANK(Games!W195), "",Games!Y195)</f>
        <v/>
      </c>
      <c r="M213" s="9" t="str">
        <f>IF(ISBLANK(Games!W195), "",Games!X195-Games!W195)</f>
        <v/>
      </c>
      <c r="N213" s="20" t="str">
        <f>IF(ISBLANK(Games!W195), "", IF(AND(Games!Y195 = Games!B195, Games!D195&lt;0, Table3[[#This Row],[Actual Difference ]]&lt;Games!D195), "Y", IF(AND(Games!Y195=Games!C195, Games!D195&gt;0, Table3[[#This Row],[Actual Difference ]]&gt;0), "Y",IF(Games!Y195&lt;&gt;Table3[[#This Row],[Market Predicted Side]], "Y","N"))))</f>
        <v/>
      </c>
      <c r="O213" s="21" t="str">
        <f>IF(ISBLANK(Games!W195),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3" s="21" t="str">
        <f>IF(ISBLANK(Games!W195),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3" s="22" t="str">
        <f>IF(ISBLANK(Games!W195),"",IF('Prediction Log'!$L213='Prediction Log'!$G213, "Y", "N"))</f>
        <v/>
      </c>
      <c r="R213" s="22" t="str">
        <f>Table3[[#This Row],[Home Team Covered Market]]</f>
        <v/>
      </c>
      <c r="S213" s="22" t="str">
        <f>IF(ISBLANK(Games!W195), "",IF(AND('Prediction Log'!$Q213="Y", 'Prediction Log'!$R213="Y"), "Y", "N"))</f>
        <v/>
      </c>
      <c r="T213" s="23" t="str">
        <f>IF(ISBLANK(Games!W195),"",IF(Games!Y195='Prediction Log'!$H213, "Y", "N"))</f>
        <v/>
      </c>
      <c r="U213" s="23" t="str">
        <f>IF(ISBLANK(Games!W195), "", IF(Table3[[#This Row],[Home Team Covered Market]]=Games!P195, "Y", "N"))</f>
        <v/>
      </c>
      <c r="V213" s="24" t="str">
        <f>IF(ISBLANK(Games!W195), "",IF('Prediction Log'!$I213='Prediction Log'!$L213, "Y", "N"))</f>
        <v/>
      </c>
      <c r="W213" s="23" t="str">
        <f>IF(ISBLANK(Games!W195), "",IF('Prediction Log'!$H213&lt;&gt;'Prediction Log'!$L213, "N",IF(AND('Prediction Log'!$E213&gt;0, 'Prediction Log'!$M213&gt;'Prediction Log'!$E213, 'Prediction Log'!$H213='Prediction Log'!$C213), "Y", IF(AND('Prediction Log'!$E213&lt;0, 'Prediction Log'!$M213&lt;'Prediction Log'!$E213,'Prediction Log'!$H213='Prediction Log'!$B213 ), "Y", IF('Prediction Log'!$M213='Prediction Log'!$E213, "PUSH", "N")))))</f>
        <v/>
      </c>
      <c r="X213" s="23" t="str">
        <f>IF(ISBLANK(Games!W195), "",IF(AND('Prediction Log'!$T213="Y", 'Prediction Log'!$U213="Y"), "Y", "N"))</f>
        <v/>
      </c>
      <c r="Y213" s="22" t="str">
        <f>IF(ISBLANK(Games!W195), "",IF('Prediction Log'!$D213&gt;0, 'Prediction Log'!$M213-'Prediction Log'!$D213, IF('Prediction Log'!$D213&lt;0, -'Prediction Log'!$M213+'Prediction Log'!$D213, "NA")))</f>
        <v/>
      </c>
      <c r="Z213" s="22" t="str">
        <f>IF(ISBLANK(Games!W195), "",ABS('Prediction Log'!$Y213))</f>
        <v/>
      </c>
      <c r="AA213" s="23" t="str">
        <f>IF(ISBLANK(Games!W195), "",IF('Prediction Log'!$E213&gt;0, 'Prediction Log'!$M213-'Prediction Log'!$E213, IF('Prediction Log'!$E213&lt;0, -'Prediction Log'!$M213+'Prediction Log'!$E213, "NA")))</f>
        <v/>
      </c>
      <c r="AB213" s="23" t="str">
        <f>IF(ISBLANK(Games!X195), "",ABS('Prediction Log'!$AA213))</f>
        <v/>
      </c>
    </row>
    <row r="214" spans="1:28" x14ac:dyDescent="0.45">
      <c r="A214" s="13">
        <f>IF(ISBLANK(Games!$B213), "",Games!A213)</f>
        <v>0</v>
      </c>
      <c r="B214" s="13" t="str">
        <f>IF(ISBLANK(Games!$B196), "",Games!B196)</f>
        <v/>
      </c>
      <c r="C214" s="13" t="str">
        <f>IF(ISBLANK(Games!$B196), "",Games!C196)</f>
        <v/>
      </c>
      <c r="D214" s="14" t="str">
        <f>IF(ISBLANK(Games!$D196), "",Games!D196)</f>
        <v/>
      </c>
      <c r="E214" s="14" t="str">
        <f>IF(ISBLANK(Games!$B196), "",Games!J196)</f>
        <v/>
      </c>
      <c r="F214" s="15" t="str">
        <f>IFERROR(IF(ISBLANK(Games!B196), "", IF(Games!N196=Games!B196, Games!O196, 1-Games!O196)), "")</f>
        <v/>
      </c>
      <c r="G214" s="16" t="str">
        <f>IF(ISBLANK(Games!B196), "", IF('Prediction Log'!$D214&lt;0, 'Prediction Log'!$B214, 'Prediction Log'!$C214))</f>
        <v/>
      </c>
      <c r="H214" s="17" t="str">
        <f>IF(ISBLANK(Games!$B196), "",Games!K196)</f>
        <v/>
      </c>
      <c r="I214" s="17" t="str">
        <f>IF('Prediction Log'!$F214&gt;0.5, 'Prediction Log'!$B214, IF('Prediction Log'!$F214&lt;0.5, 'Prediction Log'!$C214, "PICK"))</f>
        <v/>
      </c>
      <c r="J214" s="18" t="str">
        <f>IF(ISBLANK(Games!B196), "",IF('Prediction Log'!$I214='Prediction Log'!$B214, 'Prediction Log'!$F214, 1-'Prediction Log'!$F214))</f>
        <v/>
      </c>
      <c r="K214" s="19" t="str">
        <f>IF(ISBLANK(Games!$B196), "",Games!Q196)</f>
        <v/>
      </c>
      <c r="L214" s="26" t="str">
        <f>IF(ISBLANK(Games!W196), "",Games!Y196)</f>
        <v/>
      </c>
      <c r="M214" s="9" t="str">
        <f>IF(ISBLANK(Games!W196), "",Games!X196-Games!W196)</f>
        <v/>
      </c>
      <c r="N214" s="20" t="str">
        <f>IF(ISBLANK(Games!W196), "", IF(AND(Games!Y196 = Games!B196, Games!D196&lt;0, Table3[[#This Row],[Actual Difference ]]&lt;Games!D196), "Y", IF(AND(Games!Y196=Games!C196, Games!D196&gt;0, Table3[[#This Row],[Actual Difference ]]&gt;0), "Y",IF(Games!Y196&lt;&gt;Table3[[#This Row],[Market Predicted Side]], "Y","N"))))</f>
        <v/>
      </c>
      <c r="O214" s="21" t="str">
        <f>IF(ISBLANK(Games!W196),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4" s="21" t="str">
        <f>IF(ISBLANK(Games!W196),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4" s="22" t="str">
        <f>IF(ISBLANK(Games!W196),"",IF('Prediction Log'!$L214='Prediction Log'!$G214, "Y", "N"))</f>
        <v/>
      </c>
      <c r="R214" s="22" t="str">
        <f>Table3[[#This Row],[Home Team Covered Market]]</f>
        <v/>
      </c>
      <c r="S214" s="22" t="str">
        <f>IF(ISBLANK(Games!W196), "",IF(AND('Prediction Log'!$Q214="Y", 'Prediction Log'!$R214="Y"), "Y", "N"))</f>
        <v/>
      </c>
      <c r="T214" s="23" t="str">
        <f>IF(ISBLANK(Games!W196),"",IF(Games!Y196='Prediction Log'!$H214, "Y", "N"))</f>
        <v/>
      </c>
      <c r="U214" s="23" t="str">
        <f>IF(ISBLANK(Games!W196), "", IF(Table3[[#This Row],[Home Team Covered Market]]=Games!P196, "Y", "N"))</f>
        <v/>
      </c>
      <c r="V214" s="24" t="str">
        <f>IF(ISBLANK(Games!W196), "",IF('Prediction Log'!$I214='Prediction Log'!$L214, "Y", "N"))</f>
        <v/>
      </c>
      <c r="W214" s="23" t="str">
        <f>IF(ISBLANK(Games!W196), "",IF('Prediction Log'!$H214&lt;&gt;'Prediction Log'!$L214, "N",IF(AND('Prediction Log'!$E214&gt;0, 'Prediction Log'!$M214&gt;'Prediction Log'!$E214, 'Prediction Log'!$H214='Prediction Log'!$C214), "Y", IF(AND('Prediction Log'!$E214&lt;0, 'Prediction Log'!$M214&lt;'Prediction Log'!$E214,'Prediction Log'!$H214='Prediction Log'!$B214 ), "Y", IF('Prediction Log'!$M214='Prediction Log'!$E214, "PUSH", "N")))))</f>
        <v/>
      </c>
      <c r="X214" s="23" t="str">
        <f>IF(ISBLANK(Games!W196), "",IF(AND('Prediction Log'!$T214="Y", 'Prediction Log'!$U214="Y"), "Y", "N"))</f>
        <v/>
      </c>
      <c r="Y214" s="22" t="str">
        <f>IF(ISBLANK(Games!W196), "",IF('Prediction Log'!$D214&gt;0, 'Prediction Log'!$M214-'Prediction Log'!$D214, IF('Prediction Log'!$D214&lt;0, -'Prediction Log'!$M214+'Prediction Log'!$D214, "NA")))</f>
        <v/>
      </c>
      <c r="Z214" s="22" t="str">
        <f>IF(ISBLANK(Games!W196), "",ABS('Prediction Log'!$Y214))</f>
        <v/>
      </c>
      <c r="AA214" s="23" t="str">
        <f>IF(ISBLANK(Games!W196), "",IF('Prediction Log'!$E214&gt;0, 'Prediction Log'!$M214-'Prediction Log'!$E214, IF('Prediction Log'!$E214&lt;0, -'Prediction Log'!$M214+'Prediction Log'!$E214, "NA")))</f>
        <v/>
      </c>
      <c r="AB214" s="23" t="str">
        <f>IF(ISBLANK(Games!X196), "",ABS('Prediction Log'!$AA214))</f>
        <v/>
      </c>
    </row>
    <row r="215" spans="1:28" x14ac:dyDescent="0.45">
      <c r="A215" s="13">
        <f>IF(ISBLANK(Games!$B214), "",Games!A214)</f>
        <v>0</v>
      </c>
      <c r="B215" s="13" t="str">
        <f>IF(ISBLANK(Games!$B197), "",Games!B197)</f>
        <v/>
      </c>
      <c r="C215" s="13" t="str">
        <f>IF(ISBLANK(Games!$B197), "",Games!C197)</f>
        <v/>
      </c>
      <c r="D215" s="14" t="str">
        <f>IF(ISBLANK(Games!$D197), "",Games!D197)</f>
        <v/>
      </c>
      <c r="E215" s="14" t="str">
        <f>IF(ISBLANK(Games!$B197), "",Games!J197)</f>
        <v/>
      </c>
      <c r="F215" s="15" t="str">
        <f>IFERROR(IF(ISBLANK(Games!B197), "", IF(Games!N197=Games!B197, Games!O197, 1-Games!O197)), "")</f>
        <v/>
      </c>
      <c r="G215" s="16" t="str">
        <f>IF(ISBLANK(Games!B197), "", IF('Prediction Log'!$D215&lt;0, 'Prediction Log'!$B215, 'Prediction Log'!$C215))</f>
        <v/>
      </c>
      <c r="H215" s="17" t="str">
        <f>IF(ISBLANK(Games!$B197), "",Games!K197)</f>
        <v/>
      </c>
      <c r="I215" s="17" t="str">
        <f>IF('Prediction Log'!$F215&gt;0.5, 'Prediction Log'!$B215, IF('Prediction Log'!$F215&lt;0.5, 'Prediction Log'!$C215, "PICK"))</f>
        <v/>
      </c>
      <c r="J215" s="18" t="str">
        <f>IF(ISBLANK(Games!B197), "",IF('Prediction Log'!$I215='Prediction Log'!$B215, 'Prediction Log'!$F215, 1-'Prediction Log'!$F215))</f>
        <v/>
      </c>
      <c r="K215" s="19" t="str">
        <f>IF(ISBLANK(Games!$B197), "",Games!Q197)</f>
        <v/>
      </c>
      <c r="L215" s="26" t="str">
        <f>IF(ISBLANK(Games!W197), "",Games!Y197)</f>
        <v/>
      </c>
      <c r="M215" s="9" t="str">
        <f>IF(ISBLANK(Games!W197), "",Games!X197-Games!W197)</f>
        <v/>
      </c>
      <c r="N215" s="20" t="str">
        <f>IF(ISBLANK(Games!W197), "", IF(AND(Games!Y197 = Games!B197, Games!D197&lt;0, Table3[[#This Row],[Actual Difference ]]&lt;Games!D197), "Y", IF(AND(Games!Y197=Games!C197, Games!D197&gt;0, Table3[[#This Row],[Actual Difference ]]&gt;0), "Y",IF(Games!Y197&lt;&gt;Table3[[#This Row],[Market Predicted Side]], "Y","N"))))</f>
        <v/>
      </c>
      <c r="O215" s="21" t="str">
        <f>IF(ISBLANK(Games!W197),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5" s="21" t="str">
        <f>IF(ISBLANK(Games!W197),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5" s="22" t="str">
        <f>IF(ISBLANK(Games!W197),"",IF('Prediction Log'!$L215='Prediction Log'!$G215, "Y", "N"))</f>
        <v/>
      </c>
      <c r="R215" s="22" t="str">
        <f>Table3[[#This Row],[Home Team Covered Market]]</f>
        <v/>
      </c>
      <c r="S215" s="22" t="str">
        <f>IF(ISBLANK(Games!W197), "",IF(AND('Prediction Log'!$Q215="Y", 'Prediction Log'!$R215="Y"), "Y", "N"))</f>
        <v/>
      </c>
      <c r="T215" s="23" t="str">
        <f>IF(ISBLANK(Games!W197),"",IF(Games!Y197='Prediction Log'!$H215, "Y", "N"))</f>
        <v/>
      </c>
      <c r="U215" s="23" t="str">
        <f>IF(ISBLANK(Games!W197), "", IF(Table3[[#This Row],[Home Team Covered Market]]=Games!P197, "Y", "N"))</f>
        <v/>
      </c>
      <c r="V215" s="24" t="str">
        <f>IF(ISBLANK(Games!W197), "",IF('Prediction Log'!$I215='Prediction Log'!$L215, "Y", "N"))</f>
        <v/>
      </c>
      <c r="W215" s="23" t="str">
        <f>IF(ISBLANK(Games!W197), "",IF('Prediction Log'!$H215&lt;&gt;'Prediction Log'!$L215, "N",IF(AND('Prediction Log'!$E215&gt;0, 'Prediction Log'!$M215&gt;'Prediction Log'!$E215, 'Prediction Log'!$H215='Prediction Log'!$C215), "Y", IF(AND('Prediction Log'!$E215&lt;0, 'Prediction Log'!$M215&lt;'Prediction Log'!$E215,'Prediction Log'!$H215='Prediction Log'!$B215 ), "Y", IF('Prediction Log'!$M215='Prediction Log'!$E215, "PUSH", "N")))))</f>
        <v/>
      </c>
      <c r="X215" s="23" t="str">
        <f>IF(ISBLANK(Games!W197), "",IF(AND('Prediction Log'!$T215="Y", 'Prediction Log'!$U215="Y"), "Y", "N"))</f>
        <v/>
      </c>
      <c r="Y215" s="22" t="str">
        <f>IF(ISBLANK(Games!W197), "",IF('Prediction Log'!$D215&gt;0, 'Prediction Log'!$M215-'Prediction Log'!$D215, IF('Prediction Log'!$D215&lt;0, -'Prediction Log'!$M215+'Prediction Log'!$D215, "NA")))</f>
        <v/>
      </c>
      <c r="Z215" s="22" t="str">
        <f>IF(ISBLANK(Games!W197), "",ABS('Prediction Log'!$Y215))</f>
        <v/>
      </c>
      <c r="AA215" s="23" t="str">
        <f>IF(ISBLANK(Games!W197), "",IF('Prediction Log'!$E215&gt;0, 'Prediction Log'!$M215-'Prediction Log'!$E215, IF('Prediction Log'!$E215&lt;0, -'Prediction Log'!$M215+'Prediction Log'!$E215, "NA")))</f>
        <v/>
      </c>
      <c r="AB215" s="23" t="str">
        <f>IF(ISBLANK(Games!X197), "",ABS('Prediction Log'!$AA215))</f>
        <v/>
      </c>
    </row>
    <row r="216" spans="1:28" x14ac:dyDescent="0.45">
      <c r="A216" s="13">
        <f>IF(ISBLANK(Games!$B215), "",Games!A215)</f>
        <v>0</v>
      </c>
      <c r="B216" s="13" t="str">
        <f>IF(ISBLANK(Games!$B198), "",Games!B198)</f>
        <v/>
      </c>
      <c r="C216" s="13" t="str">
        <f>IF(ISBLANK(Games!$B198), "",Games!C198)</f>
        <v/>
      </c>
      <c r="D216" s="14" t="str">
        <f>IF(ISBLANK(Games!$D198), "",Games!D198)</f>
        <v/>
      </c>
      <c r="E216" s="14" t="str">
        <f>IF(ISBLANK(Games!$B198), "",Games!J198)</f>
        <v/>
      </c>
      <c r="F216" s="15" t="str">
        <f>IFERROR(IF(ISBLANK(Games!B198), "", IF(Games!N198=Games!B198, Games!O198, 1-Games!O198)), "")</f>
        <v/>
      </c>
      <c r="G216" s="16" t="str">
        <f>IF(ISBLANK(Games!B198), "", IF('Prediction Log'!$D216&lt;0, 'Prediction Log'!$B216, 'Prediction Log'!$C216))</f>
        <v/>
      </c>
      <c r="H216" s="17" t="str">
        <f>IF(ISBLANK(Games!$B198), "",Games!K198)</f>
        <v/>
      </c>
      <c r="I216" s="17" t="str">
        <f>IF('Prediction Log'!$F216&gt;0.5, 'Prediction Log'!$B216, IF('Prediction Log'!$F216&lt;0.5, 'Prediction Log'!$C216, "PICK"))</f>
        <v/>
      </c>
      <c r="J216" s="18" t="str">
        <f>IF(ISBLANK(Games!B198), "",IF('Prediction Log'!$I216='Prediction Log'!$B216, 'Prediction Log'!$F216, 1-'Prediction Log'!$F216))</f>
        <v/>
      </c>
      <c r="K216" s="19" t="str">
        <f>IF(ISBLANK(Games!$B198), "",Games!Q198)</f>
        <v/>
      </c>
      <c r="L216" s="26" t="str">
        <f>IF(ISBLANK(Games!W198), "",Games!Y198)</f>
        <v/>
      </c>
      <c r="M216" s="9" t="str">
        <f>IF(ISBLANK(Games!W198), "",Games!X198-Games!W198)</f>
        <v/>
      </c>
      <c r="N216" s="20" t="str">
        <f>IF(ISBLANK(Games!W198), "", IF(AND(Games!Y198 = Games!B198, Games!D198&lt;0, Table3[[#This Row],[Actual Difference ]]&lt;Games!D198), "Y", IF(AND(Games!Y198=Games!C198, Games!D198&gt;0, Table3[[#This Row],[Actual Difference ]]&gt;0), "Y",IF(Games!Y198&lt;&gt;Table3[[#This Row],[Market Predicted Side]], "Y","N"))))</f>
        <v/>
      </c>
      <c r="O216" s="21" t="str">
        <f>IF(ISBLANK(Games!W198),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6" s="21" t="str">
        <f>IF(ISBLANK(Games!W198),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6" s="22" t="str">
        <f>IF(ISBLANK(Games!W198),"",IF('Prediction Log'!$L216='Prediction Log'!$G216, "Y", "N"))</f>
        <v/>
      </c>
      <c r="R216" s="22" t="str">
        <f>Table3[[#This Row],[Home Team Covered Market]]</f>
        <v/>
      </c>
      <c r="S216" s="22" t="str">
        <f>IF(ISBLANK(Games!W198), "",IF(AND('Prediction Log'!$Q216="Y", 'Prediction Log'!$R216="Y"), "Y", "N"))</f>
        <v/>
      </c>
      <c r="T216" s="23" t="str">
        <f>IF(ISBLANK(Games!W198),"",IF(Games!Y198='Prediction Log'!$H216, "Y", "N"))</f>
        <v/>
      </c>
      <c r="U216" s="23" t="str">
        <f>IF(ISBLANK(Games!W198), "", IF(Table3[[#This Row],[Home Team Covered Market]]=Games!P198, "Y", "N"))</f>
        <v/>
      </c>
      <c r="V216" s="24" t="str">
        <f>IF(ISBLANK(Games!W198), "",IF('Prediction Log'!$I216='Prediction Log'!$L216, "Y", "N"))</f>
        <v/>
      </c>
      <c r="W216" s="23" t="str">
        <f>IF(ISBLANK(Games!W198), "",IF('Prediction Log'!$H216&lt;&gt;'Prediction Log'!$L216, "N",IF(AND('Prediction Log'!$E216&gt;0, 'Prediction Log'!$M216&gt;'Prediction Log'!$E216, 'Prediction Log'!$H216='Prediction Log'!$C216), "Y", IF(AND('Prediction Log'!$E216&lt;0, 'Prediction Log'!$M216&lt;'Prediction Log'!$E216,'Prediction Log'!$H216='Prediction Log'!$B216 ), "Y", IF('Prediction Log'!$M216='Prediction Log'!$E216, "PUSH", "N")))))</f>
        <v/>
      </c>
      <c r="X216" s="23" t="str">
        <f>IF(ISBLANK(Games!W198), "",IF(AND('Prediction Log'!$T216="Y", 'Prediction Log'!$U216="Y"), "Y", "N"))</f>
        <v/>
      </c>
      <c r="Y216" s="22" t="str">
        <f>IF(ISBLANK(Games!W198), "",IF('Prediction Log'!$D216&gt;0, 'Prediction Log'!$M216-'Prediction Log'!$D216, IF('Prediction Log'!$D216&lt;0, -'Prediction Log'!$M216+'Prediction Log'!$D216, "NA")))</f>
        <v/>
      </c>
      <c r="Z216" s="22" t="str">
        <f>IF(ISBLANK(Games!W198), "",ABS('Prediction Log'!$Y216))</f>
        <v/>
      </c>
      <c r="AA216" s="23" t="str">
        <f>IF(ISBLANK(Games!W198), "",IF('Prediction Log'!$E216&gt;0, 'Prediction Log'!$M216-'Prediction Log'!$E216, IF('Prediction Log'!$E216&lt;0, -'Prediction Log'!$M216+'Prediction Log'!$E216, "NA")))</f>
        <v/>
      </c>
      <c r="AB216" s="23" t="str">
        <f>IF(ISBLANK(Games!X198), "",ABS('Prediction Log'!$AA216))</f>
        <v/>
      </c>
    </row>
    <row r="217" spans="1:28" x14ac:dyDescent="0.45">
      <c r="A217" s="13">
        <f>IF(ISBLANK(Games!$B216), "",Games!A216)</f>
        <v>0</v>
      </c>
      <c r="B217" s="13" t="str">
        <f>IF(ISBLANK(Games!$B199), "",Games!B199)</f>
        <v/>
      </c>
      <c r="C217" s="13" t="str">
        <f>IF(ISBLANK(Games!$B199), "",Games!C199)</f>
        <v/>
      </c>
      <c r="D217" s="14" t="str">
        <f>IF(ISBLANK(Games!$D199), "",Games!D199)</f>
        <v/>
      </c>
      <c r="E217" s="14" t="str">
        <f>IF(ISBLANK(Games!$B199), "",Games!J199)</f>
        <v/>
      </c>
      <c r="F217" s="15" t="str">
        <f>IFERROR(IF(ISBLANK(Games!B199), "", IF(Games!N199=Games!B199, Games!O199, 1-Games!O199)), "")</f>
        <v/>
      </c>
      <c r="G217" s="16" t="str">
        <f>IF(ISBLANK(Games!B199), "", IF('Prediction Log'!$D217&lt;0, 'Prediction Log'!$B217, 'Prediction Log'!$C217))</f>
        <v/>
      </c>
      <c r="H217" s="17" t="str">
        <f>IF(ISBLANK(Games!$B199), "",Games!K199)</f>
        <v/>
      </c>
      <c r="I217" s="17" t="str">
        <f>IF('Prediction Log'!$F217&gt;0.5, 'Prediction Log'!$B217, IF('Prediction Log'!$F217&lt;0.5, 'Prediction Log'!$C217, "PICK"))</f>
        <v/>
      </c>
      <c r="J217" s="18" t="str">
        <f>IF(ISBLANK(Games!B199), "",IF('Prediction Log'!$I217='Prediction Log'!$B217, 'Prediction Log'!$F217, 1-'Prediction Log'!$F217))</f>
        <v/>
      </c>
      <c r="K217" s="19" t="str">
        <f>IF(ISBLANK(Games!$B199), "",Games!Q199)</f>
        <v/>
      </c>
      <c r="L217" s="26" t="str">
        <f>IF(ISBLANK(Games!W199), "",Games!Y199)</f>
        <v/>
      </c>
      <c r="M217" s="9" t="str">
        <f>IF(ISBLANK(Games!W199), "",Games!X199-Games!W199)</f>
        <v/>
      </c>
      <c r="N217" s="20" t="str">
        <f>IF(ISBLANK(Games!W199), "", IF(AND(Games!Y199 = Games!B199, Games!D199&lt;0, Table3[[#This Row],[Actual Difference ]]&lt;Games!D199), "Y", IF(AND(Games!Y199=Games!C199, Games!D199&gt;0, Table3[[#This Row],[Actual Difference ]]&gt;0), "Y",IF(Games!Y199&lt;&gt;Table3[[#This Row],[Market Predicted Side]], "Y","N"))))</f>
        <v/>
      </c>
      <c r="O217" s="21" t="str">
        <f>IF(ISBLANK(Games!W199),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7" s="21" t="str">
        <f>IF(ISBLANK(Games!W199),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7" s="22" t="str">
        <f>IF(ISBLANK(Games!W199),"",IF('Prediction Log'!$L217='Prediction Log'!$G217, "Y", "N"))</f>
        <v/>
      </c>
      <c r="R217" s="22" t="str">
        <f>Table3[[#This Row],[Home Team Covered Market]]</f>
        <v/>
      </c>
      <c r="S217" s="22" t="str">
        <f>IF(ISBLANK(Games!W199), "",IF(AND('Prediction Log'!$Q217="Y", 'Prediction Log'!$R217="Y"), "Y", "N"))</f>
        <v/>
      </c>
      <c r="T217" s="23" t="str">
        <f>IF(ISBLANK(Games!W199),"",IF(Games!Y199='Prediction Log'!$H217, "Y", "N"))</f>
        <v/>
      </c>
      <c r="U217" s="23" t="str">
        <f>IF(ISBLANK(Games!W199), "", IF(Table3[[#This Row],[Home Team Covered Market]]=Games!P199, "Y", "N"))</f>
        <v/>
      </c>
      <c r="V217" s="24" t="str">
        <f>IF(ISBLANK(Games!W199), "",IF('Prediction Log'!$I217='Prediction Log'!$L217, "Y", "N"))</f>
        <v/>
      </c>
      <c r="W217" s="23" t="str">
        <f>IF(ISBLANK(Games!W199), "",IF('Prediction Log'!$H217&lt;&gt;'Prediction Log'!$L217, "N",IF(AND('Prediction Log'!$E217&gt;0, 'Prediction Log'!$M217&gt;'Prediction Log'!$E217, 'Prediction Log'!$H217='Prediction Log'!$C217), "Y", IF(AND('Prediction Log'!$E217&lt;0, 'Prediction Log'!$M217&lt;'Prediction Log'!$E217,'Prediction Log'!$H217='Prediction Log'!$B217 ), "Y", IF('Prediction Log'!$M217='Prediction Log'!$E217, "PUSH", "N")))))</f>
        <v/>
      </c>
      <c r="X217" s="23" t="str">
        <f>IF(ISBLANK(Games!W199), "",IF(AND('Prediction Log'!$T217="Y", 'Prediction Log'!$U217="Y"), "Y", "N"))</f>
        <v/>
      </c>
      <c r="Y217" s="22" t="str">
        <f>IF(ISBLANK(Games!W199), "",IF('Prediction Log'!$D217&gt;0, 'Prediction Log'!$M217-'Prediction Log'!$D217, IF('Prediction Log'!$D217&lt;0, -'Prediction Log'!$M217+'Prediction Log'!$D217, "NA")))</f>
        <v/>
      </c>
      <c r="Z217" s="22" t="str">
        <f>IF(ISBLANK(Games!W199), "",ABS('Prediction Log'!$Y217))</f>
        <v/>
      </c>
      <c r="AA217" s="23" t="str">
        <f>IF(ISBLANK(Games!W199), "",IF('Prediction Log'!$E217&gt;0, 'Prediction Log'!$M217-'Prediction Log'!$E217, IF('Prediction Log'!$E217&lt;0, -'Prediction Log'!$M217+'Prediction Log'!$E217, "NA")))</f>
        <v/>
      </c>
      <c r="AB217" s="23" t="str">
        <f>IF(ISBLANK(Games!X199), "",ABS('Prediction Log'!$AA217))</f>
        <v/>
      </c>
    </row>
    <row r="218" spans="1:28" x14ac:dyDescent="0.45">
      <c r="A218" s="13">
        <f>IF(ISBLANK(Games!$B217), "",Games!A217)</f>
        <v>0</v>
      </c>
      <c r="B218" s="13" t="str">
        <f>IF(ISBLANK(Games!$B200), "",Games!B200)</f>
        <v/>
      </c>
      <c r="C218" s="13" t="str">
        <f>IF(ISBLANK(Games!$B200), "",Games!C200)</f>
        <v/>
      </c>
      <c r="D218" s="14" t="str">
        <f>IF(ISBLANK(Games!$D200), "",Games!D200)</f>
        <v/>
      </c>
      <c r="E218" s="14" t="str">
        <f>IF(ISBLANK(Games!$B200), "",Games!J200)</f>
        <v/>
      </c>
      <c r="F218" s="15" t="str">
        <f>IFERROR(IF(ISBLANK(Games!B200), "", IF(Games!N200=Games!B200, Games!O200, 1-Games!O200)), "")</f>
        <v/>
      </c>
      <c r="G218" s="16" t="str">
        <f>IF(ISBLANK(Games!B200), "", IF('Prediction Log'!$D218&lt;0, 'Prediction Log'!$B218, 'Prediction Log'!$C218))</f>
        <v/>
      </c>
      <c r="H218" s="17" t="str">
        <f>IF(ISBLANK(Games!$B200), "",Games!K200)</f>
        <v/>
      </c>
      <c r="I218" s="17" t="str">
        <f>IF('Prediction Log'!$F218&gt;0.5, 'Prediction Log'!$B218, IF('Prediction Log'!$F218&lt;0.5, 'Prediction Log'!$C218, "PICK"))</f>
        <v/>
      </c>
      <c r="J218" s="18" t="str">
        <f>IF(ISBLANK(Games!B200), "",IF('Prediction Log'!$I218='Prediction Log'!$B218, 'Prediction Log'!$F218, 1-'Prediction Log'!$F218))</f>
        <v/>
      </c>
      <c r="K218" s="19" t="str">
        <f>IF(ISBLANK(Games!$B200), "",Games!Q200)</f>
        <v/>
      </c>
      <c r="L218" s="26" t="str">
        <f>IF(ISBLANK(Games!W200), "",Games!Y200)</f>
        <v/>
      </c>
      <c r="M218" s="9" t="str">
        <f>IF(ISBLANK(Games!W200), "",Games!X200-Games!W200)</f>
        <v/>
      </c>
      <c r="N218" s="20" t="str">
        <f>IF(ISBLANK(Games!W200), "", IF(AND(Games!Y200 = Games!B200, Games!D200&lt;0, Table3[[#This Row],[Actual Difference ]]&lt;Games!D200), "Y", IF(AND(Games!Y200=Games!C200, Games!D200&gt;0, Table3[[#This Row],[Actual Difference ]]&gt;0), "Y",IF(Games!Y200&lt;&gt;Table3[[#This Row],[Market Predicted Side]], "Y","N"))))</f>
        <v/>
      </c>
      <c r="O218" s="21" t="str">
        <f>IF(ISBLANK(Games!W200),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8" s="21" t="str">
        <f>IF(ISBLANK(Games!W200),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8" s="22" t="str">
        <f>IF(ISBLANK(Games!W200),"",IF('Prediction Log'!$L218='Prediction Log'!$G218, "Y", "N"))</f>
        <v/>
      </c>
      <c r="R218" s="22" t="str">
        <f>Table3[[#This Row],[Home Team Covered Market]]</f>
        <v/>
      </c>
      <c r="S218" s="22" t="str">
        <f>IF(ISBLANK(Games!W200), "",IF(AND('Prediction Log'!$Q218="Y", 'Prediction Log'!$R218="Y"), "Y", "N"))</f>
        <v/>
      </c>
      <c r="T218" s="23" t="str">
        <f>IF(ISBLANK(Games!W200),"",IF(Games!Y200='Prediction Log'!$H218, "Y", "N"))</f>
        <v/>
      </c>
      <c r="U218" s="23" t="str">
        <f>IF(ISBLANK(Games!W200), "", IF(Table3[[#This Row],[Home Team Covered Market]]=Games!P200, "Y", "N"))</f>
        <v/>
      </c>
      <c r="V218" s="24" t="str">
        <f>IF(ISBLANK(Games!W200), "",IF('Prediction Log'!$I218='Prediction Log'!$L218, "Y", "N"))</f>
        <v/>
      </c>
      <c r="W218" s="23" t="str">
        <f>IF(ISBLANK(Games!W200), "",IF('Prediction Log'!$H218&lt;&gt;'Prediction Log'!$L218, "N",IF(AND('Prediction Log'!$E218&gt;0, 'Prediction Log'!$M218&gt;'Prediction Log'!$E218, 'Prediction Log'!$H218='Prediction Log'!$C218), "Y", IF(AND('Prediction Log'!$E218&lt;0, 'Prediction Log'!$M218&lt;'Prediction Log'!$E218,'Prediction Log'!$H218='Prediction Log'!$B218 ), "Y", IF('Prediction Log'!$M218='Prediction Log'!$E218, "PUSH", "N")))))</f>
        <v/>
      </c>
      <c r="X218" s="23" t="str">
        <f>IF(ISBLANK(Games!W200), "",IF(AND('Prediction Log'!$T218="Y", 'Prediction Log'!$U218="Y"), "Y", "N"))</f>
        <v/>
      </c>
      <c r="Y218" s="22" t="str">
        <f>IF(ISBLANK(Games!W200), "",IF('Prediction Log'!$D218&gt;0, 'Prediction Log'!$M218-'Prediction Log'!$D218, IF('Prediction Log'!$D218&lt;0, -'Prediction Log'!$M218+'Prediction Log'!$D218, "NA")))</f>
        <v/>
      </c>
      <c r="Z218" s="22" t="str">
        <f>IF(ISBLANK(Games!W200), "",ABS('Prediction Log'!$Y218))</f>
        <v/>
      </c>
      <c r="AA218" s="23" t="str">
        <f>IF(ISBLANK(Games!W200), "",IF('Prediction Log'!$E218&gt;0, 'Prediction Log'!$M218-'Prediction Log'!$E218, IF('Prediction Log'!$E218&lt;0, -'Prediction Log'!$M218+'Prediction Log'!$E218, "NA")))</f>
        <v/>
      </c>
      <c r="AB218" s="23" t="str">
        <f>IF(ISBLANK(Games!X200), "",ABS('Prediction Log'!$AA218))</f>
        <v/>
      </c>
    </row>
    <row r="219" spans="1:28" x14ac:dyDescent="0.45">
      <c r="A219" s="13">
        <f>IF(ISBLANK(Games!$B218), "",Games!A218)</f>
        <v>0</v>
      </c>
      <c r="B219" s="13" t="str">
        <f>IF(ISBLANK(Games!$B201), "",Games!B201)</f>
        <v/>
      </c>
      <c r="C219" s="13" t="str">
        <f>IF(ISBLANK(Games!$B201), "",Games!C201)</f>
        <v/>
      </c>
      <c r="D219" s="14" t="str">
        <f>IF(ISBLANK(Games!$D201), "",Games!D201)</f>
        <v/>
      </c>
      <c r="E219" s="14" t="str">
        <f>IF(ISBLANK(Games!$B201), "",Games!J201)</f>
        <v/>
      </c>
      <c r="F219" s="15" t="str">
        <f>IFERROR(IF(ISBLANK(Games!B201), "", IF(Games!N201=Games!B201, Games!O201, 1-Games!O201)), "")</f>
        <v/>
      </c>
      <c r="G219" s="16" t="str">
        <f>IF(ISBLANK(Games!B201), "", IF('Prediction Log'!$D219&lt;0, 'Prediction Log'!$B219, 'Prediction Log'!$C219))</f>
        <v/>
      </c>
      <c r="H219" s="17" t="str">
        <f>IF(ISBLANK(Games!$B201), "",Games!K201)</f>
        <v/>
      </c>
      <c r="I219" s="17" t="str">
        <f>IF('Prediction Log'!$F219&gt;0.5, 'Prediction Log'!$B219, IF('Prediction Log'!$F219&lt;0.5, 'Prediction Log'!$C219, "PICK"))</f>
        <v/>
      </c>
      <c r="J219" s="18" t="str">
        <f>IF(ISBLANK(Games!B201), "",IF('Prediction Log'!$I219='Prediction Log'!$B219, 'Prediction Log'!$F219, 1-'Prediction Log'!$F219))</f>
        <v/>
      </c>
      <c r="K219" s="19" t="str">
        <f>IF(ISBLANK(Games!$B201), "",Games!Q201)</f>
        <v/>
      </c>
      <c r="L219" s="26" t="str">
        <f>IF(ISBLANK(Games!W201), "",Games!Y201)</f>
        <v/>
      </c>
      <c r="M219" s="9" t="str">
        <f>IF(ISBLANK(Games!W201), "",Games!X201-Games!W201)</f>
        <v/>
      </c>
      <c r="N219" s="20" t="str">
        <f>IF(ISBLANK(Games!W201), "", IF(AND(Games!Y201 = Games!B201, Games!D201&lt;0, Table3[[#This Row],[Actual Difference ]]&lt;Games!D201), "Y", IF(AND(Games!Y201=Games!C201, Games!D201&gt;0, Table3[[#This Row],[Actual Difference ]]&gt;0), "Y",IF(Games!Y201&lt;&gt;Table3[[#This Row],[Market Predicted Side]], "Y","N"))))</f>
        <v/>
      </c>
      <c r="O219" s="21" t="str">
        <f>IF(ISBLANK(Games!W201),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19" s="21" t="str">
        <f>IF(ISBLANK(Games!W201),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19" s="22" t="str">
        <f>IF(ISBLANK(Games!W201),"",IF('Prediction Log'!$L219='Prediction Log'!$G219, "Y", "N"))</f>
        <v/>
      </c>
      <c r="R219" s="22" t="str">
        <f>Table3[[#This Row],[Home Team Covered Market]]</f>
        <v/>
      </c>
      <c r="S219" s="22" t="str">
        <f>IF(ISBLANK(Games!W201), "",IF(AND('Prediction Log'!$Q219="Y", 'Prediction Log'!$R219="Y"), "Y", "N"))</f>
        <v/>
      </c>
      <c r="T219" s="23" t="str">
        <f>IF(ISBLANK(Games!W201),"",IF(Games!Y201='Prediction Log'!$H219, "Y", "N"))</f>
        <v/>
      </c>
      <c r="U219" s="23" t="str">
        <f>IF(ISBLANK(Games!W201), "", IF(Table3[[#This Row],[Home Team Covered Market]]=Games!P201, "Y", "N"))</f>
        <v/>
      </c>
      <c r="V219" s="24" t="str">
        <f>IF(ISBLANK(Games!W201), "",IF('Prediction Log'!$I219='Prediction Log'!$L219, "Y", "N"))</f>
        <v/>
      </c>
      <c r="W219" s="23" t="str">
        <f>IF(ISBLANK(Games!W201), "",IF('Prediction Log'!$H219&lt;&gt;'Prediction Log'!$L219, "N",IF(AND('Prediction Log'!$E219&gt;0, 'Prediction Log'!$M219&gt;'Prediction Log'!$E219, 'Prediction Log'!$H219='Prediction Log'!$C219), "Y", IF(AND('Prediction Log'!$E219&lt;0, 'Prediction Log'!$M219&lt;'Prediction Log'!$E219,'Prediction Log'!$H219='Prediction Log'!$B219 ), "Y", IF('Prediction Log'!$M219='Prediction Log'!$E219, "PUSH", "N")))))</f>
        <v/>
      </c>
      <c r="X219" s="23" t="str">
        <f>IF(ISBLANK(Games!W201), "",IF(AND('Prediction Log'!$T219="Y", 'Prediction Log'!$U219="Y"), "Y", "N"))</f>
        <v/>
      </c>
      <c r="Y219" s="22" t="str">
        <f>IF(ISBLANK(Games!W201), "",IF('Prediction Log'!$D219&gt;0, 'Prediction Log'!$M219-'Prediction Log'!$D219, IF('Prediction Log'!$D219&lt;0, -'Prediction Log'!$M219+'Prediction Log'!$D219, "NA")))</f>
        <v/>
      </c>
      <c r="Z219" s="22" t="str">
        <f>IF(ISBLANK(Games!W201), "",ABS('Prediction Log'!$Y219))</f>
        <v/>
      </c>
      <c r="AA219" s="23" t="str">
        <f>IF(ISBLANK(Games!W201), "",IF('Prediction Log'!$E219&gt;0, 'Prediction Log'!$M219-'Prediction Log'!$E219, IF('Prediction Log'!$E219&lt;0, -'Prediction Log'!$M219+'Prediction Log'!$E219, "NA")))</f>
        <v/>
      </c>
      <c r="AB219" s="23" t="str">
        <f>IF(ISBLANK(Games!X201), "",ABS('Prediction Log'!$AA219))</f>
        <v/>
      </c>
    </row>
    <row r="220" spans="1:28" x14ac:dyDescent="0.45">
      <c r="A220" s="13">
        <f>IF(ISBLANK(Games!$B219), "",Games!A219)</f>
        <v>0</v>
      </c>
      <c r="B220" s="13" t="str">
        <f>IF(ISBLANK(Games!$B202), "",Games!B202)</f>
        <v/>
      </c>
      <c r="C220" s="13" t="str">
        <f>IF(ISBLANK(Games!$B202), "",Games!C202)</f>
        <v/>
      </c>
      <c r="D220" s="14" t="str">
        <f>IF(ISBLANK(Games!$D202), "",Games!D202)</f>
        <v/>
      </c>
      <c r="E220" s="14" t="str">
        <f>IF(ISBLANK(Games!$B202), "",Games!J202)</f>
        <v/>
      </c>
      <c r="F220" s="15" t="str">
        <f>IFERROR(IF(ISBLANK(Games!B202), "", IF(Games!N202=Games!B202, Games!O202, 1-Games!O202)), "")</f>
        <v/>
      </c>
      <c r="G220" s="16" t="str">
        <f>IF(ISBLANK(Games!B202), "", IF('Prediction Log'!$D220&lt;0, 'Prediction Log'!$B220, 'Prediction Log'!$C220))</f>
        <v/>
      </c>
      <c r="H220" s="17" t="str">
        <f>IF(ISBLANK(Games!$B202), "",Games!K202)</f>
        <v/>
      </c>
      <c r="I220" s="17" t="str">
        <f>IF('Prediction Log'!$F220&gt;0.5, 'Prediction Log'!$B220, IF('Prediction Log'!$F220&lt;0.5, 'Prediction Log'!$C220, "PICK"))</f>
        <v/>
      </c>
      <c r="J220" s="18" t="str">
        <f>IF(ISBLANK(Games!B202), "",IF('Prediction Log'!$I220='Prediction Log'!$B220, 'Prediction Log'!$F220, 1-'Prediction Log'!$F220))</f>
        <v/>
      </c>
      <c r="K220" s="19" t="str">
        <f>IF(ISBLANK(Games!$B202), "",Games!Q202)</f>
        <v/>
      </c>
      <c r="L220" s="26" t="str">
        <f>IF(ISBLANK(Games!W202), "",Games!Y202)</f>
        <v/>
      </c>
      <c r="M220" s="9" t="str">
        <f>IF(ISBLANK(Games!W202), "",Games!X202-Games!W202)</f>
        <v/>
      </c>
      <c r="N220" s="20" t="str">
        <f>IF(ISBLANK(Games!W202), "", IF(AND(Games!Y202 = Games!B202, Games!D202&lt;0, Table3[[#This Row],[Actual Difference ]]&lt;Games!D202), "Y", IF(AND(Games!Y202=Games!C202, Games!D202&gt;0, Table3[[#This Row],[Actual Difference ]]&gt;0), "Y",IF(Games!Y202&lt;&gt;Table3[[#This Row],[Market Predicted Side]], "Y","N"))))</f>
        <v/>
      </c>
      <c r="O220" s="21" t="str">
        <f>IF(ISBLANK(Games!W202),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0" s="21" t="str">
        <f>IF(ISBLANK(Games!W202),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0" s="22" t="str">
        <f>IF(ISBLANK(Games!W202),"",IF('Prediction Log'!$L220='Prediction Log'!$G220, "Y", "N"))</f>
        <v/>
      </c>
      <c r="R220" s="22" t="str">
        <f>Table3[[#This Row],[Home Team Covered Market]]</f>
        <v/>
      </c>
      <c r="S220" s="22" t="str">
        <f>IF(ISBLANK(Games!W202), "",IF(AND('Prediction Log'!$Q220="Y", 'Prediction Log'!$R220="Y"), "Y", "N"))</f>
        <v/>
      </c>
      <c r="T220" s="23" t="str">
        <f>IF(ISBLANK(Games!W202),"",IF(Games!Y202='Prediction Log'!$H220, "Y", "N"))</f>
        <v/>
      </c>
      <c r="U220" s="23" t="str">
        <f>IF(ISBLANK(Games!W202), "", IF(Table3[[#This Row],[Home Team Covered Market]]=Games!P202, "Y", "N"))</f>
        <v/>
      </c>
      <c r="V220" s="24" t="str">
        <f>IF(ISBLANK(Games!W202), "",IF('Prediction Log'!$I220='Prediction Log'!$L220, "Y", "N"))</f>
        <v/>
      </c>
      <c r="W220" s="23" t="str">
        <f>IF(ISBLANK(Games!W202), "",IF('Prediction Log'!$H220&lt;&gt;'Prediction Log'!$L220, "N",IF(AND('Prediction Log'!$E220&gt;0, 'Prediction Log'!$M220&gt;'Prediction Log'!$E220, 'Prediction Log'!$H220='Prediction Log'!$C220), "Y", IF(AND('Prediction Log'!$E220&lt;0, 'Prediction Log'!$M220&lt;'Prediction Log'!$E220,'Prediction Log'!$H220='Prediction Log'!$B220 ), "Y", IF('Prediction Log'!$M220='Prediction Log'!$E220, "PUSH", "N")))))</f>
        <v/>
      </c>
      <c r="X220" s="23" t="str">
        <f>IF(ISBLANK(Games!W202), "",IF(AND('Prediction Log'!$T220="Y", 'Prediction Log'!$U220="Y"), "Y", "N"))</f>
        <v/>
      </c>
      <c r="Y220" s="22" t="str">
        <f>IF(ISBLANK(Games!W202), "",IF('Prediction Log'!$D220&gt;0, 'Prediction Log'!$M220-'Prediction Log'!$D220, IF('Prediction Log'!$D220&lt;0, -'Prediction Log'!$M220+'Prediction Log'!$D220, "NA")))</f>
        <v/>
      </c>
      <c r="Z220" s="22" t="str">
        <f>IF(ISBLANK(Games!W202), "",ABS('Prediction Log'!$Y220))</f>
        <v/>
      </c>
      <c r="AA220" s="23" t="str">
        <f>IF(ISBLANK(Games!W202), "",IF('Prediction Log'!$E220&gt;0, 'Prediction Log'!$M220-'Prediction Log'!$E220, IF('Prediction Log'!$E220&lt;0, -'Prediction Log'!$M220+'Prediction Log'!$E220, "NA")))</f>
        <v/>
      </c>
      <c r="AB220" s="23" t="str">
        <f>IF(ISBLANK(Games!X202), "",ABS('Prediction Log'!$AA220))</f>
        <v/>
      </c>
    </row>
    <row r="221" spans="1:28" x14ac:dyDescent="0.45">
      <c r="A221" s="13">
        <f>IF(ISBLANK(Games!$B220), "",Games!A220)</f>
        <v>0</v>
      </c>
      <c r="B221" s="13" t="str">
        <f>IF(ISBLANK(Games!$B203), "",Games!B203)</f>
        <v/>
      </c>
      <c r="C221" s="13" t="str">
        <f>IF(ISBLANK(Games!$B203), "",Games!C203)</f>
        <v/>
      </c>
      <c r="D221" s="14" t="str">
        <f>IF(ISBLANK(Games!$D203), "",Games!D203)</f>
        <v/>
      </c>
      <c r="E221" s="14" t="str">
        <f>IF(ISBLANK(Games!$B203), "",Games!J203)</f>
        <v/>
      </c>
      <c r="F221" s="15" t="str">
        <f>IFERROR(IF(ISBLANK(Games!B203), "", IF(Games!N203=Games!B203, Games!O203, 1-Games!O203)), "")</f>
        <v/>
      </c>
      <c r="G221" s="16" t="str">
        <f>IF(ISBLANK(Games!B203), "", IF('Prediction Log'!$D221&lt;0, 'Prediction Log'!$B221, 'Prediction Log'!$C221))</f>
        <v/>
      </c>
      <c r="H221" s="17" t="str">
        <f>IF(ISBLANK(Games!$B203), "",Games!K203)</f>
        <v/>
      </c>
      <c r="I221" s="17" t="str">
        <f>IF('Prediction Log'!$F221&gt;0.5, 'Prediction Log'!$B221, IF('Prediction Log'!$F221&lt;0.5, 'Prediction Log'!$C221, "PICK"))</f>
        <v/>
      </c>
      <c r="J221" s="18" t="str">
        <f>IF(ISBLANK(Games!B203), "",IF('Prediction Log'!$I221='Prediction Log'!$B221, 'Prediction Log'!$F221, 1-'Prediction Log'!$F221))</f>
        <v/>
      </c>
      <c r="K221" s="19" t="str">
        <f>IF(ISBLANK(Games!$B203), "",Games!Q203)</f>
        <v/>
      </c>
      <c r="L221" s="26" t="str">
        <f>IF(ISBLANK(Games!W203), "",Games!Y203)</f>
        <v/>
      </c>
      <c r="M221" s="9" t="str">
        <f>IF(ISBLANK(Games!W203), "",Games!X203-Games!W203)</f>
        <v/>
      </c>
      <c r="N221" s="20" t="str">
        <f>IF(ISBLANK(Games!W203), "", IF(AND(Games!Y203 = Games!B203, Games!D203&lt;0, Table3[[#This Row],[Actual Difference ]]&lt;Games!D203), "Y", IF(AND(Games!Y203=Games!C203, Games!D203&gt;0, Table3[[#This Row],[Actual Difference ]]&gt;0), "Y",IF(Games!Y203&lt;&gt;Table3[[#This Row],[Market Predicted Side]], "Y","N"))))</f>
        <v/>
      </c>
      <c r="O221" s="21" t="str">
        <f>IF(ISBLANK(Games!W203),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1" s="21" t="str">
        <f>IF(ISBLANK(Games!W203),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1" s="22" t="str">
        <f>IF(ISBLANK(Games!W203),"",IF('Prediction Log'!$L221='Prediction Log'!$G221, "Y", "N"))</f>
        <v/>
      </c>
      <c r="R221" s="22" t="str">
        <f>Table3[[#This Row],[Home Team Covered Market]]</f>
        <v/>
      </c>
      <c r="S221" s="22" t="str">
        <f>IF(ISBLANK(Games!W203), "",IF(AND('Prediction Log'!$Q221="Y", 'Prediction Log'!$R221="Y"), "Y", "N"))</f>
        <v/>
      </c>
      <c r="T221" s="23" t="str">
        <f>IF(ISBLANK(Games!W203),"",IF(Games!Y203='Prediction Log'!$H221, "Y", "N"))</f>
        <v/>
      </c>
      <c r="U221" s="23" t="str">
        <f>IF(ISBLANK(Games!W203), "", IF(Table3[[#This Row],[Home Team Covered Market]]=Games!P203, "Y", "N"))</f>
        <v/>
      </c>
      <c r="V221" s="24" t="str">
        <f>IF(ISBLANK(Games!W203), "",IF('Prediction Log'!$I221='Prediction Log'!$L221, "Y", "N"))</f>
        <v/>
      </c>
      <c r="W221" s="23" t="str">
        <f>IF(ISBLANK(Games!W203), "",IF('Prediction Log'!$H221&lt;&gt;'Prediction Log'!$L221, "N",IF(AND('Prediction Log'!$E221&gt;0, 'Prediction Log'!$M221&gt;'Prediction Log'!$E221, 'Prediction Log'!$H221='Prediction Log'!$C221), "Y", IF(AND('Prediction Log'!$E221&lt;0, 'Prediction Log'!$M221&lt;'Prediction Log'!$E221,'Prediction Log'!$H221='Prediction Log'!$B221 ), "Y", IF('Prediction Log'!$M221='Prediction Log'!$E221, "PUSH", "N")))))</f>
        <v/>
      </c>
      <c r="X221" s="23" t="str">
        <f>IF(ISBLANK(Games!W203), "",IF(AND('Prediction Log'!$T221="Y", 'Prediction Log'!$U221="Y"), "Y", "N"))</f>
        <v/>
      </c>
      <c r="Y221" s="22" t="str">
        <f>IF(ISBLANK(Games!W203), "",IF('Prediction Log'!$D221&gt;0, 'Prediction Log'!$M221-'Prediction Log'!$D221, IF('Prediction Log'!$D221&lt;0, -'Prediction Log'!$M221+'Prediction Log'!$D221, "NA")))</f>
        <v/>
      </c>
      <c r="Z221" s="22" t="str">
        <f>IF(ISBLANK(Games!W203), "",ABS('Prediction Log'!$Y221))</f>
        <v/>
      </c>
      <c r="AA221" s="23" t="str">
        <f>IF(ISBLANK(Games!W203), "",IF('Prediction Log'!$E221&gt;0, 'Prediction Log'!$M221-'Prediction Log'!$E221, IF('Prediction Log'!$E221&lt;0, -'Prediction Log'!$M221+'Prediction Log'!$E221, "NA")))</f>
        <v/>
      </c>
      <c r="AB221" s="23" t="str">
        <f>IF(ISBLANK(Games!X203), "",ABS('Prediction Log'!$AA221))</f>
        <v/>
      </c>
    </row>
    <row r="222" spans="1:28" x14ac:dyDescent="0.45">
      <c r="A222" s="13">
        <f>IF(ISBLANK(Games!$B221), "",Games!A221)</f>
        <v>0</v>
      </c>
      <c r="B222" s="13" t="str">
        <f>IF(ISBLANK(Games!$B204), "",Games!B204)</f>
        <v/>
      </c>
      <c r="C222" s="13" t="str">
        <f>IF(ISBLANK(Games!$B204), "",Games!C204)</f>
        <v/>
      </c>
      <c r="D222" s="14" t="str">
        <f>IF(ISBLANK(Games!$D204), "",Games!D204)</f>
        <v/>
      </c>
      <c r="E222" s="14" t="str">
        <f>IF(ISBLANK(Games!$B204), "",Games!J204)</f>
        <v/>
      </c>
      <c r="F222" s="15" t="str">
        <f>IFERROR(IF(ISBLANK(Games!B204), "", IF(Games!N204=Games!B204, Games!O204, 1-Games!O204)), "")</f>
        <v/>
      </c>
      <c r="G222" s="16" t="str">
        <f>IF(ISBLANK(Games!B204), "", IF('Prediction Log'!$D222&lt;0, 'Prediction Log'!$B222, 'Prediction Log'!$C222))</f>
        <v/>
      </c>
      <c r="H222" s="17" t="str">
        <f>IF(ISBLANK(Games!$B204), "",Games!K204)</f>
        <v/>
      </c>
      <c r="I222" s="17" t="str">
        <f>IF('Prediction Log'!$F222&gt;0.5, 'Prediction Log'!$B222, IF('Prediction Log'!$F222&lt;0.5, 'Prediction Log'!$C222, "PICK"))</f>
        <v/>
      </c>
      <c r="J222" s="18" t="str">
        <f>IF(ISBLANK(Games!B204), "",IF('Prediction Log'!$I222='Prediction Log'!$B222, 'Prediction Log'!$F222, 1-'Prediction Log'!$F222))</f>
        <v/>
      </c>
      <c r="K222" s="19" t="str">
        <f>IF(ISBLANK(Games!$B204), "",Games!Q204)</f>
        <v/>
      </c>
      <c r="L222" s="26" t="str">
        <f>IF(ISBLANK(Games!W204), "",Games!Y204)</f>
        <v/>
      </c>
      <c r="M222" s="9" t="str">
        <f>IF(ISBLANK(Games!W204), "",Games!X204-Games!W204)</f>
        <v/>
      </c>
      <c r="N222" s="20" t="str">
        <f>IF(ISBLANK(Games!W204), "", IF(AND(Games!Y204 = Games!B204, Games!D204&lt;0, Table3[[#This Row],[Actual Difference ]]&lt;Games!D204), "Y", IF(AND(Games!Y204=Games!C204, Games!D204&gt;0, Table3[[#This Row],[Actual Difference ]]&gt;0), "Y",IF(Games!Y204&lt;&gt;Table3[[#This Row],[Market Predicted Side]], "Y","N"))))</f>
        <v/>
      </c>
      <c r="O222" s="21" t="str">
        <f>IF(ISBLANK(Games!W204),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2" s="21" t="str">
        <f>IF(ISBLANK(Games!W204),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2" s="22" t="str">
        <f>IF(ISBLANK(Games!W204),"",IF('Prediction Log'!$L222='Prediction Log'!$G222, "Y", "N"))</f>
        <v/>
      </c>
      <c r="R222" s="22" t="str">
        <f>Table3[[#This Row],[Home Team Covered Market]]</f>
        <v/>
      </c>
      <c r="S222" s="22" t="str">
        <f>IF(ISBLANK(Games!W204), "",IF(AND('Prediction Log'!$Q222="Y", 'Prediction Log'!$R222="Y"), "Y", "N"))</f>
        <v/>
      </c>
      <c r="T222" s="23" t="str">
        <f>IF(ISBLANK(Games!W204),"",IF(Games!Y204='Prediction Log'!$H222, "Y", "N"))</f>
        <v/>
      </c>
      <c r="U222" s="23" t="str">
        <f>IF(ISBLANK(Games!W204), "", IF(Table3[[#This Row],[Home Team Covered Market]]=Games!P204, "Y", "N"))</f>
        <v/>
      </c>
      <c r="V222" s="24" t="str">
        <f>IF(ISBLANK(Games!W204), "",IF('Prediction Log'!$I222='Prediction Log'!$L222, "Y", "N"))</f>
        <v/>
      </c>
      <c r="W222" s="23" t="str">
        <f>IF(ISBLANK(Games!W204), "",IF('Prediction Log'!$H222&lt;&gt;'Prediction Log'!$L222, "N",IF(AND('Prediction Log'!$E222&gt;0, 'Prediction Log'!$M222&gt;'Prediction Log'!$E222, 'Prediction Log'!$H222='Prediction Log'!$C222), "Y", IF(AND('Prediction Log'!$E222&lt;0, 'Prediction Log'!$M222&lt;'Prediction Log'!$E222,'Prediction Log'!$H222='Prediction Log'!$B222 ), "Y", IF('Prediction Log'!$M222='Prediction Log'!$E222, "PUSH", "N")))))</f>
        <v/>
      </c>
      <c r="X222" s="23" t="str">
        <f>IF(ISBLANK(Games!W204), "",IF(AND('Prediction Log'!$T222="Y", 'Prediction Log'!$U222="Y"), "Y", "N"))</f>
        <v/>
      </c>
      <c r="Y222" s="22" t="str">
        <f>IF(ISBLANK(Games!W204), "",IF('Prediction Log'!$D222&gt;0, 'Prediction Log'!$M222-'Prediction Log'!$D222, IF('Prediction Log'!$D222&lt;0, -'Prediction Log'!$M222+'Prediction Log'!$D222, "NA")))</f>
        <v/>
      </c>
      <c r="Z222" s="22" t="str">
        <f>IF(ISBLANK(Games!W204), "",ABS('Prediction Log'!$Y222))</f>
        <v/>
      </c>
      <c r="AA222" s="23" t="str">
        <f>IF(ISBLANK(Games!W204), "",IF('Prediction Log'!$E222&gt;0, 'Prediction Log'!$M222-'Prediction Log'!$E222, IF('Prediction Log'!$E222&lt;0, -'Prediction Log'!$M222+'Prediction Log'!$E222, "NA")))</f>
        <v/>
      </c>
      <c r="AB222" s="23" t="str">
        <f>IF(ISBLANK(Games!X204), "",ABS('Prediction Log'!$AA222))</f>
        <v/>
      </c>
    </row>
    <row r="223" spans="1:28" x14ac:dyDescent="0.45">
      <c r="A223" s="13">
        <f>IF(ISBLANK(Games!$B222), "",Games!A222)</f>
        <v>0</v>
      </c>
      <c r="B223" s="13" t="str">
        <f>IF(ISBLANK(Games!$B205), "",Games!B205)</f>
        <v/>
      </c>
      <c r="C223" s="13" t="str">
        <f>IF(ISBLANK(Games!$B205), "",Games!C205)</f>
        <v/>
      </c>
      <c r="D223" s="14" t="str">
        <f>IF(ISBLANK(Games!$D205), "",Games!D205)</f>
        <v/>
      </c>
      <c r="E223" s="14" t="str">
        <f>IF(ISBLANK(Games!$B205), "",Games!J205)</f>
        <v/>
      </c>
      <c r="F223" s="15" t="str">
        <f>IFERROR(IF(ISBLANK(Games!B205), "", IF(Games!N205=Games!B205, Games!O205, 1-Games!O205)), "")</f>
        <v/>
      </c>
      <c r="G223" s="16" t="str">
        <f>IF(ISBLANK(Games!B205), "", IF('Prediction Log'!$D223&lt;0, 'Prediction Log'!$B223, 'Prediction Log'!$C223))</f>
        <v/>
      </c>
      <c r="H223" s="17" t="str">
        <f>IF(ISBLANK(Games!$B205), "",Games!K205)</f>
        <v/>
      </c>
      <c r="I223" s="17" t="str">
        <f>IF('Prediction Log'!$F223&gt;0.5, 'Prediction Log'!$B223, IF('Prediction Log'!$F223&lt;0.5, 'Prediction Log'!$C223, "PICK"))</f>
        <v/>
      </c>
      <c r="J223" s="18" t="str">
        <f>IF(ISBLANK(Games!B205), "",IF('Prediction Log'!$I223='Prediction Log'!$B223, 'Prediction Log'!$F223, 1-'Prediction Log'!$F223))</f>
        <v/>
      </c>
      <c r="K223" s="19" t="str">
        <f>IF(ISBLANK(Games!$B205), "",Games!Q205)</f>
        <v/>
      </c>
      <c r="L223" s="26" t="str">
        <f>IF(ISBLANK(Games!W205), "",Games!Y205)</f>
        <v/>
      </c>
      <c r="M223" s="9" t="str">
        <f>IF(ISBLANK(Games!W205), "",Games!X205-Games!W205)</f>
        <v/>
      </c>
      <c r="N223" s="20" t="str">
        <f>IF(ISBLANK(Games!W205), "", IF(AND(Games!Y205 = Games!B205, Games!D205&lt;0, Table3[[#This Row],[Actual Difference ]]&lt;Games!D205), "Y", IF(AND(Games!Y205=Games!C205, Games!D205&gt;0, Table3[[#This Row],[Actual Difference ]]&gt;0), "Y",IF(Games!Y205&lt;&gt;Table3[[#This Row],[Market Predicted Side]], "Y","N"))))</f>
        <v/>
      </c>
      <c r="O223" s="21" t="str">
        <f>IF(ISBLANK(Games!W205),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3" s="21" t="str">
        <f>IF(ISBLANK(Games!W205),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3" s="22" t="str">
        <f>IF(ISBLANK(Games!W205),"",IF('Prediction Log'!$L223='Prediction Log'!$G223, "Y", "N"))</f>
        <v/>
      </c>
      <c r="R223" s="22" t="str">
        <f>Table3[[#This Row],[Home Team Covered Market]]</f>
        <v/>
      </c>
      <c r="S223" s="22" t="str">
        <f>IF(ISBLANK(Games!W205), "",IF(AND('Prediction Log'!$Q223="Y", 'Prediction Log'!$R223="Y"), "Y", "N"))</f>
        <v/>
      </c>
      <c r="T223" s="23" t="str">
        <f>IF(ISBLANK(Games!W205),"",IF(Games!Y205='Prediction Log'!$H223, "Y", "N"))</f>
        <v/>
      </c>
      <c r="U223" s="23" t="str">
        <f>IF(ISBLANK(Games!W205), "", IF(Table3[[#This Row],[Home Team Covered Market]]=Games!P205, "Y", "N"))</f>
        <v/>
      </c>
      <c r="V223" s="24" t="str">
        <f>IF(ISBLANK(Games!W205), "",IF('Prediction Log'!$I223='Prediction Log'!$L223, "Y", "N"))</f>
        <v/>
      </c>
      <c r="W223" s="23" t="str">
        <f>IF(ISBLANK(Games!W205), "",IF('Prediction Log'!$H223&lt;&gt;'Prediction Log'!$L223, "N",IF(AND('Prediction Log'!$E223&gt;0, 'Prediction Log'!$M223&gt;'Prediction Log'!$E223, 'Prediction Log'!$H223='Prediction Log'!$C223), "Y", IF(AND('Prediction Log'!$E223&lt;0, 'Prediction Log'!$M223&lt;'Prediction Log'!$E223,'Prediction Log'!$H223='Prediction Log'!$B223 ), "Y", IF('Prediction Log'!$M223='Prediction Log'!$E223, "PUSH", "N")))))</f>
        <v/>
      </c>
      <c r="X223" s="23" t="str">
        <f>IF(ISBLANK(Games!W205), "",IF(AND('Prediction Log'!$T223="Y", 'Prediction Log'!$U223="Y"), "Y", "N"))</f>
        <v/>
      </c>
      <c r="Y223" s="22" t="str">
        <f>IF(ISBLANK(Games!W205), "",IF('Prediction Log'!$D223&gt;0, 'Prediction Log'!$M223-'Prediction Log'!$D223, IF('Prediction Log'!$D223&lt;0, -'Prediction Log'!$M223+'Prediction Log'!$D223, "NA")))</f>
        <v/>
      </c>
      <c r="Z223" s="22" t="str">
        <f>IF(ISBLANK(Games!W205), "",ABS('Prediction Log'!$Y223))</f>
        <v/>
      </c>
      <c r="AA223" s="23" t="str">
        <f>IF(ISBLANK(Games!W205), "",IF('Prediction Log'!$E223&gt;0, 'Prediction Log'!$M223-'Prediction Log'!$E223, IF('Prediction Log'!$E223&lt;0, -'Prediction Log'!$M223+'Prediction Log'!$E223, "NA")))</f>
        <v/>
      </c>
      <c r="AB223" s="23" t="str">
        <f>IF(ISBLANK(Games!X205), "",ABS('Prediction Log'!$AA223))</f>
        <v/>
      </c>
    </row>
    <row r="224" spans="1:28" x14ac:dyDescent="0.45">
      <c r="A224" s="13">
        <f>IF(ISBLANK(Games!$B223), "",Games!A223)</f>
        <v>0</v>
      </c>
      <c r="B224" s="13" t="str">
        <f>IF(ISBLANK(Games!$B206), "",Games!B206)</f>
        <v/>
      </c>
      <c r="C224" s="13" t="str">
        <f>IF(ISBLANK(Games!$B206), "",Games!C206)</f>
        <v/>
      </c>
      <c r="D224" s="14" t="str">
        <f>IF(ISBLANK(Games!$D206), "",Games!D206)</f>
        <v/>
      </c>
      <c r="E224" s="14" t="str">
        <f>IF(ISBLANK(Games!$B206), "",Games!J206)</f>
        <v/>
      </c>
      <c r="F224" s="15" t="str">
        <f>IFERROR(IF(ISBLANK(Games!B206), "", IF(Games!N206=Games!B206, Games!O206, 1-Games!O206)), "")</f>
        <v/>
      </c>
      <c r="G224" s="16" t="str">
        <f>IF(ISBLANK(Games!B206), "", IF('Prediction Log'!$D224&lt;0, 'Prediction Log'!$B224, 'Prediction Log'!$C224))</f>
        <v/>
      </c>
      <c r="H224" s="17" t="str">
        <f>IF(ISBLANK(Games!$B206), "",Games!K206)</f>
        <v/>
      </c>
      <c r="I224" s="17" t="str">
        <f>IF('Prediction Log'!$F224&gt;0.5, 'Prediction Log'!$B224, IF('Prediction Log'!$F224&lt;0.5, 'Prediction Log'!$C224, "PICK"))</f>
        <v/>
      </c>
      <c r="J224" s="18" t="str">
        <f>IF(ISBLANK(Games!B206), "",IF('Prediction Log'!$I224='Prediction Log'!$B224, 'Prediction Log'!$F224, 1-'Prediction Log'!$F224))</f>
        <v/>
      </c>
      <c r="K224" s="19" t="str">
        <f>IF(ISBLANK(Games!$B206), "",Games!Q206)</f>
        <v/>
      </c>
      <c r="L224" s="26" t="str">
        <f>IF(ISBLANK(Games!W206), "",Games!Y206)</f>
        <v/>
      </c>
      <c r="M224" s="9" t="str">
        <f>IF(ISBLANK(Games!W206), "",Games!X206-Games!W206)</f>
        <v/>
      </c>
      <c r="N224" s="20" t="str">
        <f>IF(ISBLANK(Games!W206), "", IF(AND(Games!Y206 = Games!B206, Games!D206&lt;0, Table3[[#This Row],[Actual Difference ]]&lt;Games!D206), "Y", IF(AND(Games!Y206=Games!C206, Games!D206&gt;0, Table3[[#This Row],[Actual Difference ]]&gt;0), "Y",IF(Games!Y206&lt;&gt;Table3[[#This Row],[Market Predicted Side]], "Y","N"))))</f>
        <v/>
      </c>
      <c r="O224" s="21" t="str">
        <f>IF(ISBLANK(Games!W206),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4" s="21" t="str">
        <f>IF(ISBLANK(Games!W206),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4" s="22" t="str">
        <f>IF(ISBLANK(Games!W206),"",IF('Prediction Log'!$L224='Prediction Log'!$G224, "Y", "N"))</f>
        <v/>
      </c>
      <c r="R224" s="22" t="str">
        <f>Table3[[#This Row],[Home Team Covered Market]]</f>
        <v/>
      </c>
      <c r="S224" s="22" t="str">
        <f>IF(ISBLANK(Games!W206), "",IF(AND('Prediction Log'!$Q224="Y", 'Prediction Log'!$R224="Y"), "Y", "N"))</f>
        <v/>
      </c>
      <c r="T224" s="23" t="str">
        <f>IF(ISBLANK(Games!W206),"",IF(Games!Y206='Prediction Log'!$H224, "Y", "N"))</f>
        <v/>
      </c>
      <c r="U224" s="23" t="str">
        <f>IF(ISBLANK(Games!W206), "", IF(Table3[[#This Row],[Home Team Covered Market]]=Games!P206, "Y", "N"))</f>
        <v/>
      </c>
      <c r="V224" s="24" t="str">
        <f>IF(ISBLANK(Games!W206), "",IF('Prediction Log'!$I224='Prediction Log'!$L224, "Y", "N"))</f>
        <v/>
      </c>
      <c r="W224" s="23" t="str">
        <f>IF(ISBLANK(Games!W206), "",IF('Prediction Log'!$H224&lt;&gt;'Prediction Log'!$L224, "N",IF(AND('Prediction Log'!$E224&gt;0, 'Prediction Log'!$M224&gt;'Prediction Log'!$E224, 'Prediction Log'!$H224='Prediction Log'!$C224), "Y", IF(AND('Prediction Log'!$E224&lt;0, 'Prediction Log'!$M224&lt;'Prediction Log'!$E224,'Prediction Log'!$H224='Prediction Log'!$B224 ), "Y", IF('Prediction Log'!$M224='Prediction Log'!$E224, "PUSH", "N")))))</f>
        <v/>
      </c>
      <c r="X224" s="23" t="str">
        <f>IF(ISBLANK(Games!W206), "",IF(AND('Prediction Log'!$T224="Y", 'Prediction Log'!$U224="Y"), "Y", "N"))</f>
        <v/>
      </c>
      <c r="Y224" s="22" t="str">
        <f>IF(ISBLANK(Games!W206), "",IF('Prediction Log'!$D224&gt;0, 'Prediction Log'!$M224-'Prediction Log'!$D224, IF('Prediction Log'!$D224&lt;0, -'Prediction Log'!$M224+'Prediction Log'!$D224, "NA")))</f>
        <v/>
      </c>
      <c r="Z224" s="22" t="str">
        <f>IF(ISBLANK(Games!W206), "",ABS('Prediction Log'!$Y224))</f>
        <v/>
      </c>
      <c r="AA224" s="23" t="str">
        <f>IF(ISBLANK(Games!W206), "",IF('Prediction Log'!$E224&gt;0, 'Prediction Log'!$M224-'Prediction Log'!$E224, IF('Prediction Log'!$E224&lt;0, -'Prediction Log'!$M224+'Prediction Log'!$E224, "NA")))</f>
        <v/>
      </c>
      <c r="AB224" s="23" t="str">
        <f>IF(ISBLANK(Games!X206), "",ABS('Prediction Log'!$AA224))</f>
        <v/>
      </c>
    </row>
    <row r="225" spans="1:28" x14ac:dyDescent="0.45">
      <c r="A225" s="13">
        <f>IF(ISBLANK(Games!$B224), "",Games!A224)</f>
        <v>0</v>
      </c>
      <c r="B225" s="13" t="str">
        <f>IF(ISBLANK(Games!$B207), "",Games!B207)</f>
        <v/>
      </c>
      <c r="C225" s="13" t="str">
        <f>IF(ISBLANK(Games!$B207), "",Games!C207)</f>
        <v/>
      </c>
      <c r="D225" s="14" t="str">
        <f>IF(ISBLANK(Games!$D207), "",Games!D207)</f>
        <v/>
      </c>
      <c r="E225" s="14" t="str">
        <f>IF(ISBLANK(Games!$B207), "",Games!J207)</f>
        <v/>
      </c>
      <c r="F225" s="15" t="str">
        <f>IFERROR(IF(ISBLANK(Games!B207), "", IF(Games!N207=Games!B207, Games!O207, 1-Games!O207)), "")</f>
        <v/>
      </c>
      <c r="G225" s="16" t="str">
        <f>IF(ISBLANK(Games!B207), "", IF('Prediction Log'!$D225&lt;0, 'Prediction Log'!$B225, 'Prediction Log'!$C225))</f>
        <v/>
      </c>
      <c r="H225" s="17" t="str">
        <f>IF(ISBLANK(Games!$B207), "",Games!K207)</f>
        <v/>
      </c>
      <c r="I225" s="17" t="str">
        <f>IF('Prediction Log'!$F225&gt;0.5, 'Prediction Log'!$B225, IF('Prediction Log'!$F225&lt;0.5, 'Prediction Log'!$C225, "PICK"))</f>
        <v/>
      </c>
      <c r="J225" s="18" t="str">
        <f>IF(ISBLANK(Games!B207), "",IF('Prediction Log'!$I225='Prediction Log'!$B225, 'Prediction Log'!$F225, 1-'Prediction Log'!$F225))</f>
        <v/>
      </c>
      <c r="K225" s="19" t="str">
        <f>IF(ISBLANK(Games!$B207), "",Games!Q207)</f>
        <v/>
      </c>
      <c r="L225" s="26" t="str">
        <f>IF(ISBLANK(Games!W207), "",Games!Y207)</f>
        <v/>
      </c>
      <c r="M225" s="9" t="str">
        <f>IF(ISBLANK(Games!W207), "",Games!X207-Games!W207)</f>
        <v/>
      </c>
      <c r="N225" s="20" t="str">
        <f>IF(ISBLANK(Games!W207), "", IF(AND(Games!Y207 = Games!B207, Games!D207&lt;0, Table3[[#This Row],[Actual Difference ]]&lt;Games!D207), "Y", IF(AND(Games!Y207=Games!C207, Games!D207&gt;0, Table3[[#This Row],[Actual Difference ]]&gt;0), "Y",IF(Games!Y207&lt;&gt;Table3[[#This Row],[Market Predicted Side]], "Y","N"))))</f>
        <v/>
      </c>
      <c r="O225" s="21" t="str">
        <f>IF(ISBLANK(Games!W207),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5" s="21" t="str">
        <f>IF(ISBLANK(Games!W207),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5" s="22" t="str">
        <f>IF(ISBLANK(Games!W207),"",IF('Prediction Log'!$L225='Prediction Log'!$G225, "Y", "N"))</f>
        <v/>
      </c>
      <c r="R225" s="22" t="str">
        <f>Table3[[#This Row],[Home Team Covered Market]]</f>
        <v/>
      </c>
      <c r="S225" s="22" t="str">
        <f>IF(ISBLANK(Games!W207), "",IF(AND('Prediction Log'!$Q225="Y", 'Prediction Log'!$R225="Y"), "Y", "N"))</f>
        <v/>
      </c>
      <c r="T225" s="23" t="str">
        <f>IF(ISBLANK(Games!W207),"",IF(Games!Y207='Prediction Log'!$H225, "Y", "N"))</f>
        <v/>
      </c>
      <c r="U225" s="23" t="str">
        <f>IF(ISBLANK(Games!W207), "", IF(Table3[[#This Row],[Home Team Covered Market]]=Games!P207, "Y", "N"))</f>
        <v/>
      </c>
      <c r="V225" s="24" t="str">
        <f>IF(ISBLANK(Games!W207), "",IF('Prediction Log'!$I225='Prediction Log'!$L225, "Y", "N"))</f>
        <v/>
      </c>
      <c r="W225" s="23" t="str">
        <f>IF(ISBLANK(Games!W207), "",IF('Prediction Log'!$H225&lt;&gt;'Prediction Log'!$L225, "N",IF(AND('Prediction Log'!$E225&gt;0, 'Prediction Log'!$M225&gt;'Prediction Log'!$E225, 'Prediction Log'!$H225='Prediction Log'!$C225), "Y", IF(AND('Prediction Log'!$E225&lt;0, 'Prediction Log'!$M225&lt;'Prediction Log'!$E225,'Prediction Log'!$H225='Prediction Log'!$B225 ), "Y", IF('Prediction Log'!$M225='Prediction Log'!$E225, "PUSH", "N")))))</f>
        <v/>
      </c>
      <c r="X225" s="23" t="str">
        <f>IF(ISBLANK(Games!W207), "",IF(AND('Prediction Log'!$T225="Y", 'Prediction Log'!$U225="Y"), "Y", "N"))</f>
        <v/>
      </c>
      <c r="Y225" s="22" t="str">
        <f>IF(ISBLANK(Games!W207), "",IF('Prediction Log'!$D225&gt;0, 'Prediction Log'!$M225-'Prediction Log'!$D225, IF('Prediction Log'!$D225&lt;0, -'Prediction Log'!$M225+'Prediction Log'!$D225, "NA")))</f>
        <v/>
      </c>
      <c r="Z225" s="22" t="str">
        <f>IF(ISBLANK(Games!W207), "",ABS('Prediction Log'!$Y225))</f>
        <v/>
      </c>
      <c r="AA225" s="23" t="str">
        <f>IF(ISBLANK(Games!W207), "",IF('Prediction Log'!$E225&gt;0, 'Prediction Log'!$M225-'Prediction Log'!$E225, IF('Prediction Log'!$E225&lt;0, -'Prediction Log'!$M225+'Prediction Log'!$E225, "NA")))</f>
        <v/>
      </c>
      <c r="AB225" s="23" t="str">
        <f>IF(ISBLANK(Games!X207), "",ABS('Prediction Log'!$AA225))</f>
        <v/>
      </c>
    </row>
    <row r="226" spans="1:28" x14ac:dyDescent="0.45">
      <c r="A226" s="13">
        <f>IF(ISBLANK(Games!$B225), "",Games!A225)</f>
        <v>0</v>
      </c>
      <c r="B226" s="13" t="str">
        <f>IF(ISBLANK(Games!$B208), "",Games!B208)</f>
        <v/>
      </c>
      <c r="C226" s="13" t="str">
        <f>IF(ISBLANK(Games!$B208), "",Games!C208)</f>
        <v/>
      </c>
      <c r="D226" s="14" t="str">
        <f>IF(ISBLANK(Games!$D208), "",Games!D208)</f>
        <v/>
      </c>
      <c r="E226" s="14" t="str">
        <f>IF(ISBLANK(Games!$B208), "",Games!J208)</f>
        <v/>
      </c>
      <c r="F226" s="15" t="str">
        <f>IFERROR(IF(ISBLANK(Games!B208), "", IF(Games!N208=Games!B208, Games!O208, 1-Games!O208)), "")</f>
        <v/>
      </c>
      <c r="G226" s="16" t="str">
        <f>IF(ISBLANK(Games!B208), "", IF('Prediction Log'!$D226&lt;0, 'Prediction Log'!$B226, 'Prediction Log'!$C226))</f>
        <v/>
      </c>
      <c r="H226" s="17" t="str">
        <f>IF(ISBLANK(Games!$B208), "",Games!K208)</f>
        <v/>
      </c>
      <c r="I226" s="17" t="str">
        <f>IF('Prediction Log'!$F226&gt;0.5, 'Prediction Log'!$B226, IF('Prediction Log'!$F226&lt;0.5, 'Prediction Log'!$C226, "PICK"))</f>
        <v/>
      </c>
      <c r="J226" s="18" t="str">
        <f>IF(ISBLANK(Games!B208), "",IF('Prediction Log'!$I226='Prediction Log'!$B226, 'Prediction Log'!$F226, 1-'Prediction Log'!$F226))</f>
        <v/>
      </c>
      <c r="K226" s="19" t="str">
        <f>IF(ISBLANK(Games!$B208), "",Games!Q208)</f>
        <v/>
      </c>
      <c r="L226" s="26" t="str">
        <f>IF(ISBLANK(Games!W208), "",Games!Y208)</f>
        <v/>
      </c>
      <c r="M226" s="9" t="str">
        <f>IF(ISBLANK(Games!W208), "",Games!X208-Games!W208)</f>
        <v/>
      </c>
      <c r="N226" s="20" t="str">
        <f>IF(ISBLANK(Games!W208), "", IF(AND(Games!Y208 = Games!B208, Games!D208&lt;0, Table3[[#This Row],[Actual Difference ]]&lt;Games!D208), "Y", IF(AND(Games!Y208=Games!C208, Games!D208&gt;0, Table3[[#This Row],[Actual Difference ]]&gt;0), "Y",IF(Games!Y208&lt;&gt;Table3[[#This Row],[Market Predicted Side]], "Y","N"))))</f>
        <v/>
      </c>
      <c r="O226" s="21" t="str">
        <f>IF(ISBLANK(Games!W208),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6" s="21" t="str">
        <f>IF(ISBLANK(Games!W208),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6" s="22" t="str">
        <f>IF(ISBLANK(Games!W208),"",IF('Prediction Log'!$L226='Prediction Log'!$G226, "Y", "N"))</f>
        <v/>
      </c>
      <c r="R226" s="22" t="str">
        <f>Table3[[#This Row],[Home Team Covered Market]]</f>
        <v/>
      </c>
      <c r="S226" s="22" t="str">
        <f>IF(ISBLANK(Games!W208), "",IF(AND('Prediction Log'!$Q226="Y", 'Prediction Log'!$R226="Y"), "Y", "N"))</f>
        <v/>
      </c>
      <c r="T226" s="23" t="str">
        <f>IF(ISBLANK(Games!W208),"",IF(Games!Y208='Prediction Log'!$H226, "Y", "N"))</f>
        <v/>
      </c>
      <c r="U226" s="23" t="str">
        <f>IF(ISBLANK(Games!W208), "", IF(Table3[[#This Row],[Home Team Covered Market]]=Games!P208, "Y", "N"))</f>
        <v/>
      </c>
      <c r="V226" s="24" t="str">
        <f>IF(ISBLANK(Games!W208), "",IF('Prediction Log'!$I226='Prediction Log'!$L226, "Y", "N"))</f>
        <v/>
      </c>
      <c r="W226" s="23" t="str">
        <f>IF(ISBLANK(Games!W208), "",IF('Prediction Log'!$H226&lt;&gt;'Prediction Log'!$L226, "N",IF(AND('Prediction Log'!$E226&gt;0, 'Prediction Log'!$M226&gt;'Prediction Log'!$E226, 'Prediction Log'!$H226='Prediction Log'!$C226), "Y", IF(AND('Prediction Log'!$E226&lt;0, 'Prediction Log'!$M226&lt;'Prediction Log'!$E226,'Prediction Log'!$H226='Prediction Log'!$B226 ), "Y", IF('Prediction Log'!$M226='Prediction Log'!$E226, "PUSH", "N")))))</f>
        <v/>
      </c>
      <c r="X226" s="23" t="str">
        <f>IF(ISBLANK(Games!W208), "",IF(AND('Prediction Log'!$T226="Y", 'Prediction Log'!$U226="Y"), "Y", "N"))</f>
        <v/>
      </c>
      <c r="Y226" s="22" t="str">
        <f>IF(ISBLANK(Games!W208), "",IF('Prediction Log'!$D226&gt;0, 'Prediction Log'!$M226-'Prediction Log'!$D226, IF('Prediction Log'!$D226&lt;0, -'Prediction Log'!$M226+'Prediction Log'!$D226, "NA")))</f>
        <v/>
      </c>
      <c r="Z226" s="22" t="str">
        <f>IF(ISBLANK(Games!W208), "",ABS('Prediction Log'!$Y226))</f>
        <v/>
      </c>
      <c r="AA226" s="23" t="str">
        <f>IF(ISBLANK(Games!W208), "",IF('Prediction Log'!$E226&gt;0, 'Prediction Log'!$M226-'Prediction Log'!$E226, IF('Prediction Log'!$E226&lt;0, -'Prediction Log'!$M226+'Prediction Log'!$E226, "NA")))</f>
        <v/>
      </c>
      <c r="AB226" s="23" t="str">
        <f>IF(ISBLANK(Games!X208), "",ABS('Prediction Log'!$AA226))</f>
        <v/>
      </c>
    </row>
    <row r="227" spans="1:28" x14ac:dyDescent="0.45">
      <c r="A227" s="13">
        <f>IF(ISBLANK(Games!$B226), "",Games!A226)</f>
        <v>0</v>
      </c>
      <c r="B227" s="13" t="str">
        <f>IF(ISBLANK(Games!$B209), "",Games!B209)</f>
        <v/>
      </c>
      <c r="C227" s="13" t="str">
        <f>IF(ISBLANK(Games!$B209), "",Games!C209)</f>
        <v/>
      </c>
      <c r="D227" s="14" t="str">
        <f>IF(ISBLANK(Games!$D209), "",Games!D209)</f>
        <v/>
      </c>
      <c r="E227" s="14" t="str">
        <f>IF(ISBLANK(Games!$B209), "",Games!J209)</f>
        <v/>
      </c>
      <c r="F227" s="15" t="str">
        <f>IFERROR(IF(ISBLANK(Games!B209), "", IF(Games!N209=Games!B209, Games!O209, 1-Games!O209)), "")</f>
        <v/>
      </c>
      <c r="G227" s="16" t="str">
        <f>IF(ISBLANK(Games!B209), "", IF('Prediction Log'!$D227&lt;0, 'Prediction Log'!$B227, 'Prediction Log'!$C227))</f>
        <v/>
      </c>
      <c r="H227" s="17" t="str">
        <f>IF(ISBLANK(Games!$B209), "",Games!K209)</f>
        <v/>
      </c>
      <c r="I227" s="17" t="str">
        <f>IF('Prediction Log'!$F227&gt;0.5, 'Prediction Log'!$B227, IF('Prediction Log'!$F227&lt;0.5, 'Prediction Log'!$C227, "PICK"))</f>
        <v/>
      </c>
      <c r="J227" s="18" t="str">
        <f>IF(ISBLANK(Games!B209), "",IF('Prediction Log'!$I227='Prediction Log'!$B227, 'Prediction Log'!$F227, 1-'Prediction Log'!$F227))</f>
        <v/>
      </c>
      <c r="K227" s="19" t="str">
        <f>IF(ISBLANK(Games!$B209), "",Games!Q209)</f>
        <v/>
      </c>
      <c r="L227" s="26" t="str">
        <f>IF(ISBLANK(Games!W209), "",Games!Y209)</f>
        <v/>
      </c>
      <c r="M227" s="9" t="str">
        <f>IF(ISBLANK(Games!W209), "",Games!X209-Games!W209)</f>
        <v/>
      </c>
      <c r="N227" s="20" t="str">
        <f>IF(ISBLANK(Games!W209), "", IF(AND(Games!Y209 = Games!B209, Games!D209&lt;0, Table3[[#This Row],[Actual Difference ]]&lt;Games!D209), "Y", IF(AND(Games!Y209=Games!C209, Games!D209&gt;0, Table3[[#This Row],[Actual Difference ]]&gt;0), "Y",IF(Games!Y209&lt;&gt;Table3[[#This Row],[Market Predicted Side]], "Y","N"))))</f>
        <v/>
      </c>
      <c r="O227" s="21" t="str">
        <f>IF(ISBLANK(Games!W209),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7" s="21" t="str">
        <f>IF(ISBLANK(Games!W209),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7" s="22" t="str">
        <f>IF(ISBLANK(Games!W209),"",IF('Prediction Log'!$L227='Prediction Log'!$G227, "Y", "N"))</f>
        <v/>
      </c>
      <c r="R227" s="22" t="str">
        <f>Table3[[#This Row],[Home Team Covered Market]]</f>
        <v/>
      </c>
      <c r="S227" s="22" t="str">
        <f>IF(ISBLANK(Games!W209), "",IF(AND('Prediction Log'!$Q227="Y", 'Prediction Log'!$R227="Y"), "Y", "N"))</f>
        <v/>
      </c>
      <c r="T227" s="23" t="str">
        <f>IF(ISBLANK(Games!W209),"",IF(Games!Y209='Prediction Log'!$H227, "Y", "N"))</f>
        <v/>
      </c>
      <c r="U227" s="23" t="str">
        <f>IF(ISBLANK(Games!W209), "", IF(Table3[[#This Row],[Home Team Covered Market]]=Games!P209, "Y", "N"))</f>
        <v/>
      </c>
      <c r="V227" s="24" t="str">
        <f>IF(ISBLANK(Games!W209), "",IF('Prediction Log'!$I227='Prediction Log'!$L227, "Y", "N"))</f>
        <v/>
      </c>
      <c r="W227" s="23" t="str">
        <f>IF(ISBLANK(Games!W209), "",IF('Prediction Log'!$H227&lt;&gt;'Prediction Log'!$L227, "N",IF(AND('Prediction Log'!$E227&gt;0, 'Prediction Log'!$M227&gt;'Prediction Log'!$E227, 'Prediction Log'!$H227='Prediction Log'!$C227), "Y", IF(AND('Prediction Log'!$E227&lt;0, 'Prediction Log'!$M227&lt;'Prediction Log'!$E227,'Prediction Log'!$H227='Prediction Log'!$B227 ), "Y", IF('Prediction Log'!$M227='Prediction Log'!$E227, "PUSH", "N")))))</f>
        <v/>
      </c>
      <c r="X227" s="23" t="str">
        <f>IF(ISBLANK(Games!W209), "",IF(AND('Prediction Log'!$T227="Y", 'Prediction Log'!$U227="Y"), "Y", "N"))</f>
        <v/>
      </c>
      <c r="Y227" s="22" t="str">
        <f>IF(ISBLANK(Games!W209), "",IF('Prediction Log'!$D227&gt;0, 'Prediction Log'!$M227-'Prediction Log'!$D227, IF('Prediction Log'!$D227&lt;0, -'Prediction Log'!$M227+'Prediction Log'!$D227, "NA")))</f>
        <v/>
      </c>
      <c r="Z227" s="22" t="str">
        <f>IF(ISBLANK(Games!W209), "",ABS('Prediction Log'!$Y227))</f>
        <v/>
      </c>
      <c r="AA227" s="23" t="str">
        <f>IF(ISBLANK(Games!W209), "",IF('Prediction Log'!$E227&gt;0, 'Prediction Log'!$M227-'Prediction Log'!$E227, IF('Prediction Log'!$E227&lt;0, -'Prediction Log'!$M227+'Prediction Log'!$E227, "NA")))</f>
        <v/>
      </c>
      <c r="AB227" s="23" t="str">
        <f>IF(ISBLANK(Games!X209), "",ABS('Prediction Log'!$AA227))</f>
        <v/>
      </c>
    </row>
    <row r="228" spans="1:28" x14ac:dyDescent="0.45">
      <c r="A228" s="13">
        <f>IF(ISBLANK(Games!$B227), "",Games!A227)</f>
        <v>0</v>
      </c>
      <c r="B228" s="13" t="str">
        <f>IF(ISBLANK(Games!$B210), "",Games!B210)</f>
        <v/>
      </c>
      <c r="C228" s="13" t="str">
        <f>IF(ISBLANK(Games!$B210), "",Games!C210)</f>
        <v/>
      </c>
      <c r="D228" s="14" t="str">
        <f>IF(ISBLANK(Games!$D210), "",Games!D210)</f>
        <v/>
      </c>
      <c r="E228" s="14" t="str">
        <f>IF(ISBLANK(Games!$B210), "",Games!J210)</f>
        <v/>
      </c>
      <c r="F228" s="15" t="str">
        <f>IFERROR(IF(ISBLANK(Games!B210), "", IF(Games!N210=Games!B210, Games!O210, 1-Games!O210)), "")</f>
        <v/>
      </c>
      <c r="G228" s="16" t="str">
        <f>IF(ISBLANK(Games!B210), "", IF('Prediction Log'!$D228&lt;0, 'Prediction Log'!$B228, 'Prediction Log'!$C228))</f>
        <v/>
      </c>
      <c r="H228" s="17" t="str">
        <f>IF(ISBLANK(Games!$B210), "",Games!K210)</f>
        <v/>
      </c>
      <c r="I228" s="17" t="str">
        <f>IF('Prediction Log'!$F228&gt;0.5, 'Prediction Log'!$B228, IF('Prediction Log'!$F228&lt;0.5, 'Prediction Log'!$C228, "PICK"))</f>
        <v/>
      </c>
      <c r="J228" s="18" t="str">
        <f>IF(ISBLANK(Games!B210), "",IF('Prediction Log'!$I228='Prediction Log'!$B228, 'Prediction Log'!$F228, 1-'Prediction Log'!$F228))</f>
        <v/>
      </c>
      <c r="K228" s="19" t="str">
        <f>IF(ISBLANK(Games!$B210), "",Games!Q210)</f>
        <v/>
      </c>
      <c r="L228" s="26" t="str">
        <f>IF(ISBLANK(Games!W210), "",Games!Y210)</f>
        <v/>
      </c>
      <c r="M228" s="9" t="str">
        <f>IF(ISBLANK(Games!W210), "",Games!X210-Games!W210)</f>
        <v/>
      </c>
      <c r="N228" s="20" t="str">
        <f>IF(ISBLANK(Games!W210), "", IF(AND(Games!Y210 = Games!B210, Games!D210&lt;0, Table3[[#This Row],[Actual Difference ]]&lt;Games!D210), "Y", IF(AND(Games!Y210=Games!C210, Games!D210&gt;0, Table3[[#This Row],[Actual Difference ]]&gt;0), "Y",IF(Games!Y210&lt;&gt;Table3[[#This Row],[Market Predicted Side]], "Y","N"))))</f>
        <v/>
      </c>
      <c r="O228" s="21" t="str">
        <f>IF(ISBLANK(Games!W210),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8" s="21" t="str">
        <f>IF(ISBLANK(Games!W210),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8" s="22" t="str">
        <f>IF(ISBLANK(Games!W210),"",IF('Prediction Log'!$L228='Prediction Log'!$G228, "Y", "N"))</f>
        <v/>
      </c>
      <c r="R228" s="22" t="str">
        <f>Table3[[#This Row],[Home Team Covered Market]]</f>
        <v/>
      </c>
      <c r="S228" s="22" t="str">
        <f>IF(ISBLANK(Games!W210), "",IF(AND('Prediction Log'!$Q228="Y", 'Prediction Log'!$R228="Y"), "Y", "N"))</f>
        <v/>
      </c>
      <c r="T228" s="23" t="str">
        <f>IF(ISBLANK(Games!W210),"",IF(Games!Y210='Prediction Log'!$H228, "Y", "N"))</f>
        <v/>
      </c>
      <c r="U228" s="23" t="str">
        <f>IF(ISBLANK(Games!W210), "", IF(Table3[[#This Row],[Home Team Covered Market]]=Games!P210, "Y", "N"))</f>
        <v/>
      </c>
      <c r="V228" s="24" t="str">
        <f>IF(ISBLANK(Games!W210), "",IF('Prediction Log'!$I228='Prediction Log'!$L228, "Y", "N"))</f>
        <v/>
      </c>
      <c r="W228" s="23" t="str">
        <f>IF(ISBLANK(Games!W210), "",IF('Prediction Log'!$H228&lt;&gt;'Prediction Log'!$L228, "N",IF(AND('Prediction Log'!$E228&gt;0, 'Prediction Log'!$M228&gt;'Prediction Log'!$E228, 'Prediction Log'!$H228='Prediction Log'!$C228), "Y", IF(AND('Prediction Log'!$E228&lt;0, 'Prediction Log'!$M228&lt;'Prediction Log'!$E228,'Prediction Log'!$H228='Prediction Log'!$B228 ), "Y", IF('Prediction Log'!$M228='Prediction Log'!$E228, "PUSH", "N")))))</f>
        <v/>
      </c>
      <c r="X228" s="23" t="str">
        <f>IF(ISBLANK(Games!W210), "",IF(AND('Prediction Log'!$T228="Y", 'Prediction Log'!$U228="Y"), "Y", "N"))</f>
        <v/>
      </c>
      <c r="Y228" s="22" t="str">
        <f>IF(ISBLANK(Games!W210), "",IF('Prediction Log'!$D228&gt;0, 'Prediction Log'!$M228-'Prediction Log'!$D228, IF('Prediction Log'!$D228&lt;0, -'Prediction Log'!$M228+'Prediction Log'!$D228, "NA")))</f>
        <v/>
      </c>
      <c r="Z228" s="22" t="str">
        <f>IF(ISBLANK(Games!W210), "",ABS('Prediction Log'!$Y228))</f>
        <v/>
      </c>
      <c r="AA228" s="23" t="str">
        <f>IF(ISBLANK(Games!W210), "",IF('Prediction Log'!$E228&gt;0, 'Prediction Log'!$M228-'Prediction Log'!$E228, IF('Prediction Log'!$E228&lt;0, -'Prediction Log'!$M228+'Prediction Log'!$E228, "NA")))</f>
        <v/>
      </c>
      <c r="AB228" s="23" t="str">
        <f>IF(ISBLANK(Games!X210), "",ABS('Prediction Log'!$AA228))</f>
        <v/>
      </c>
    </row>
    <row r="229" spans="1:28" x14ac:dyDescent="0.45">
      <c r="A229" s="13">
        <f>IF(ISBLANK(Games!$B228), "",Games!A228)</f>
        <v>0</v>
      </c>
      <c r="B229" s="13" t="str">
        <f>IF(ISBLANK(Games!$B211), "",Games!B211)</f>
        <v/>
      </c>
      <c r="C229" s="13" t="str">
        <f>IF(ISBLANK(Games!$B211), "",Games!C211)</f>
        <v/>
      </c>
      <c r="D229" s="14" t="str">
        <f>IF(ISBLANK(Games!$D211), "",Games!D211)</f>
        <v/>
      </c>
      <c r="E229" s="14" t="str">
        <f>IF(ISBLANK(Games!$B211), "",Games!J211)</f>
        <v/>
      </c>
      <c r="F229" s="15" t="str">
        <f>IFERROR(IF(ISBLANK(Games!B211), "", IF(Games!N211=Games!B211, Games!O211, 1-Games!O211)), "")</f>
        <v/>
      </c>
      <c r="G229" s="16" t="str">
        <f>IF(ISBLANK(Games!B211), "", IF('Prediction Log'!$D229&lt;0, 'Prediction Log'!$B229, 'Prediction Log'!$C229))</f>
        <v/>
      </c>
      <c r="H229" s="17" t="str">
        <f>IF(ISBLANK(Games!$B211), "",Games!K211)</f>
        <v/>
      </c>
      <c r="I229" s="17" t="str">
        <f>IF('Prediction Log'!$F229&gt;0.5, 'Prediction Log'!$B229, IF('Prediction Log'!$F229&lt;0.5, 'Prediction Log'!$C229, "PICK"))</f>
        <v/>
      </c>
      <c r="J229" s="18" t="str">
        <f>IF(ISBLANK(Games!B211), "",IF('Prediction Log'!$I229='Prediction Log'!$B229, 'Prediction Log'!$F229, 1-'Prediction Log'!$F229))</f>
        <v/>
      </c>
      <c r="K229" s="19" t="str">
        <f>IF(ISBLANK(Games!$B211), "",Games!Q211)</f>
        <v/>
      </c>
      <c r="L229" s="26" t="str">
        <f>IF(ISBLANK(Games!W211), "",Games!Y211)</f>
        <v/>
      </c>
      <c r="M229" s="9" t="str">
        <f>IF(ISBLANK(Games!W211), "",Games!X211-Games!W211)</f>
        <v/>
      </c>
      <c r="N229" s="20" t="str">
        <f>IF(ISBLANK(Games!W211), "", IF(AND(Games!Y211 = Games!B211, Games!D211&lt;0, Table3[[#This Row],[Actual Difference ]]&lt;Games!D211), "Y", IF(AND(Games!Y211=Games!C211, Games!D211&gt;0, Table3[[#This Row],[Actual Difference ]]&gt;0), "Y",IF(Games!Y211&lt;&gt;Table3[[#This Row],[Market Predicted Side]], "Y","N"))))</f>
        <v/>
      </c>
      <c r="O229" s="21" t="str">
        <f>IF(ISBLANK(Games!W211),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29" s="21" t="str">
        <f>IF(ISBLANK(Games!W211),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29" s="22" t="str">
        <f>IF(ISBLANK(Games!W211),"",IF('Prediction Log'!$L229='Prediction Log'!$G229, "Y", "N"))</f>
        <v/>
      </c>
      <c r="R229" s="22" t="str">
        <f>Table3[[#This Row],[Home Team Covered Market]]</f>
        <v/>
      </c>
      <c r="S229" s="22" t="str">
        <f>IF(ISBLANK(Games!W211), "",IF(AND('Prediction Log'!$Q229="Y", 'Prediction Log'!$R229="Y"), "Y", "N"))</f>
        <v/>
      </c>
      <c r="T229" s="23" t="str">
        <f>IF(ISBLANK(Games!W211),"",IF(Games!Y211='Prediction Log'!$H229, "Y", "N"))</f>
        <v/>
      </c>
      <c r="U229" s="23" t="str">
        <f>IF(ISBLANK(Games!W211), "", IF(Table3[[#This Row],[Home Team Covered Market]]=Games!P211, "Y", "N"))</f>
        <v/>
      </c>
      <c r="V229" s="24" t="str">
        <f>IF(ISBLANK(Games!W211), "",IF('Prediction Log'!$I229='Prediction Log'!$L229, "Y", "N"))</f>
        <v/>
      </c>
      <c r="W229" s="23" t="str">
        <f>IF(ISBLANK(Games!W211), "",IF('Prediction Log'!$H229&lt;&gt;'Prediction Log'!$L229, "N",IF(AND('Prediction Log'!$E229&gt;0, 'Prediction Log'!$M229&gt;'Prediction Log'!$E229, 'Prediction Log'!$H229='Prediction Log'!$C229), "Y", IF(AND('Prediction Log'!$E229&lt;0, 'Prediction Log'!$M229&lt;'Prediction Log'!$E229,'Prediction Log'!$H229='Prediction Log'!$B229 ), "Y", IF('Prediction Log'!$M229='Prediction Log'!$E229, "PUSH", "N")))))</f>
        <v/>
      </c>
      <c r="X229" s="23" t="str">
        <f>IF(ISBLANK(Games!W211), "",IF(AND('Prediction Log'!$T229="Y", 'Prediction Log'!$U229="Y"), "Y", "N"))</f>
        <v/>
      </c>
      <c r="Y229" s="22" t="str">
        <f>IF(ISBLANK(Games!W211), "",IF('Prediction Log'!$D229&gt;0, 'Prediction Log'!$M229-'Prediction Log'!$D229, IF('Prediction Log'!$D229&lt;0, -'Prediction Log'!$M229+'Prediction Log'!$D229, "NA")))</f>
        <v/>
      </c>
      <c r="Z229" s="22" t="str">
        <f>IF(ISBLANK(Games!W211), "",ABS('Prediction Log'!$Y229))</f>
        <v/>
      </c>
      <c r="AA229" s="23" t="str">
        <f>IF(ISBLANK(Games!W211), "",IF('Prediction Log'!$E229&gt;0, 'Prediction Log'!$M229-'Prediction Log'!$E229, IF('Prediction Log'!$E229&lt;0, -'Prediction Log'!$M229+'Prediction Log'!$E229, "NA")))</f>
        <v/>
      </c>
      <c r="AB229" s="23" t="str">
        <f>IF(ISBLANK(Games!X211), "",ABS('Prediction Log'!$AA229))</f>
        <v/>
      </c>
    </row>
    <row r="230" spans="1:28" x14ac:dyDescent="0.45">
      <c r="A230" s="13">
        <f>IF(ISBLANK(Games!$B229), "",Games!A229)</f>
        <v>0</v>
      </c>
      <c r="B230" s="13" t="str">
        <f>IF(ISBLANK(Games!$B212), "",Games!B212)</f>
        <v/>
      </c>
      <c r="C230" s="13" t="str">
        <f>IF(ISBLANK(Games!$B212), "",Games!C212)</f>
        <v/>
      </c>
      <c r="D230" s="14" t="str">
        <f>IF(ISBLANK(Games!$D212), "",Games!D212)</f>
        <v/>
      </c>
      <c r="E230" s="14" t="str">
        <f>IF(ISBLANK(Games!$B212), "",Games!J212)</f>
        <v/>
      </c>
      <c r="F230" s="15" t="str">
        <f>IFERROR(IF(ISBLANK(Games!B212), "", IF(Games!N212=Games!B212, Games!O212, 1-Games!O212)), "")</f>
        <v/>
      </c>
      <c r="G230" s="16" t="str">
        <f>IF(ISBLANK(Games!B212), "", IF('Prediction Log'!$D230&lt;0, 'Prediction Log'!$B230, 'Prediction Log'!$C230))</f>
        <v/>
      </c>
      <c r="H230" s="17" t="str">
        <f>IF(ISBLANK(Games!$B212), "",Games!K212)</f>
        <v/>
      </c>
      <c r="I230" s="17" t="str">
        <f>IF('Prediction Log'!$F230&gt;0.5, 'Prediction Log'!$B230, IF('Prediction Log'!$F230&lt;0.5, 'Prediction Log'!$C230, "PICK"))</f>
        <v/>
      </c>
      <c r="J230" s="18" t="str">
        <f>IF(ISBLANK(Games!B212), "",IF('Prediction Log'!$I230='Prediction Log'!$B230, 'Prediction Log'!$F230, 1-'Prediction Log'!$F230))</f>
        <v/>
      </c>
      <c r="K230" s="19" t="str">
        <f>IF(ISBLANK(Games!$B212), "",Games!Q212)</f>
        <v/>
      </c>
      <c r="L230" s="26" t="str">
        <f>IF(ISBLANK(Games!W212), "",Games!Y212)</f>
        <v/>
      </c>
      <c r="M230" s="9" t="str">
        <f>IF(ISBLANK(Games!W212), "",Games!X212-Games!W212)</f>
        <v/>
      </c>
      <c r="N230" s="20" t="str">
        <f>IF(ISBLANK(Games!W212), "", IF(AND(Games!Y212 = Games!B212, Games!D212&lt;0, Table3[[#This Row],[Actual Difference ]]&lt;Games!D212), "Y", IF(AND(Games!Y212=Games!C212, Games!D212&gt;0, Table3[[#This Row],[Actual Difference ]]&gt;0), "Y",IF(Games!Y212&lt;&gt;Table3[[#This Row],[Market Predicted Side]], "Y","N"))))</f>
        <v/>
      </c>
      <c r="O230" s="21" t="str">
        <f>IF(ISBLANK(Games!W212),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0" s="21" t="str">
        <f>IF(ISBLANK(Games!W212),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0" s="22" t="str">
        <f>IF(ISBLANK(Games!W212),"",IF('Prediction Log'!$L230='Prediction Log'!$G230, "Y", "N"))</f>
        <v/>
      </c>
      <c r="R230" s="22" t="str">
        <f>Table3[[#This Row],[Home Team Covered Market]]</f>
        <v/>
      </c>
      <c r="S230" s="22" t="str">
        <f>IF(ISBLANK(Games!W212), "",IF(AND('Prediction Log'!$Q230="Y", 'Prediction Log'!$R230="Y"), "Y", "N"))</f>
        <v/>
      </c>
      <c r="T230" s="23" t="str">
        <f>IF(ISBLANK(Games!W212),"",IF(Games!Y212='Prediction Log'!$H230, "Y", "N"))</f>
        <v/>
      </c>
      <c r="U230" s="23" t="str">
        <f>IF(ISBLANK(Games!W212), "", IF(Table3[[#This Row],[Home Team Covered Market]]=Games!P212, "Y", "N"))</f>
        <v/>
      </c>
      <c r="V230" s="24" t="str">
        <f>IF(ISBLANK(Games!W212), "",IF('Prediction Log'!$I230='Prediction Log'!$L230, "Y", "N"))</f>
        <v/>
      </c>
      <c r="W230" s="23" t="str">
        <f>IF(ISBLANK(Games!W212), "",IF('Prediction Log'!$H230&lt;&gt;'Prediction Log'!$L230, "N",IF(AND('Prediction Log'!$E230&gt;0, 'Prediction Log'!$M230&gt;'Prediction Log'!$E230, 'Prediction Log'!$H230='Prediction Log'!$C230), "Y", IF(AND('Prediction Log'!$E230&lt;0, 'Prediction Log'!$M230&lt;'Prediction Log'!$E230,'Prediction Log'!$H230='Prediction Log'!$B230 ), "Y", IF('Prediction Log'!$M230='Prediction Log'!$E230, "PUSH", "N")))))</f>
        <v/>
      </c>
      <c r="X230" s="23" t="str">
        <f>IF(ISBLANK(Games!W212), "",IF(AND('Prediction Log'!$T230="Y", 'Prediction Log'!$U230="Y"), "Y", "N"))</f>
        <v/>
      </c>
      <c r="Y230" s="22" t="str">
        <f>IF(ISBLANK(Games!W212), "",IF('Prediction Log'!$D230&gt;0, 'Prediction Log'!$M230-'Prediction Log'!$D230, IF('Prediction Log'!$D230&lt;0, -'Prediction Log'!$M230+'Prediction Log'!$D230, "NA")))</f>
        <v/>
      </c>
      <c r="Z230" s="22" t="str">
        <f>IF(ISBLANK(Games!W212), "",ABS('Prediction Log'!$Y230))</f>
        <v/>
      </c>
      <c r="AA230" s="23" t="str">
        <f>IF(ISBLANK(Games!W212), "",IF('Prediction Log'!$E230&gt;0, 'Prediction Log'!$M230-'Prediction Log'!$E230, IF('Prediction Log'!$E230&lt;0, -'Prediction Log'!$M230+'Prediction Log'!$E230, "NA")))</f>
        <v/>
      </c>
      <c r="AB230" s="23" t="str">
        <f>IF(ISBLANK(Games!X212), "",ABS('Prediction Log'!$AA230))</f>
        <v/>
      </c>
    </row>
    <row r="231" spans="1:28" x14ac:dyDescent="0.45">
      <c r="A231" s="13">
        <f>IF(ISBLANK(Games!$B230), "",Games!A230)</f>
        <v>0</v>
      </c>
      <c r="B231" s="13" t="str">
        <f>IF(ISBLANK(Games!$B213), "",Games!B213)</f>
        <v/>
      </c>
      <c r="C231" s="13" t="str">
        <f>IF(ISBLANK(Games!$B213), "",Games!C213)</f>
        <v/>
      </c>
      <c r="D231" s="14" t="str">
        <f>IF(ISBLANK(Games!$D213), "",Games!D213)</f>
        <v/>
      </c>
      <c r="E231" s="14" t="str">
        <f>IF(ISBLANK(Games!$B213), "",Games!J213)</f>
        <v/>
      </c>
      <c r="F231" s="15" t="str">
        <f>IFERROR(IF(ISBLANK(Games!B213), "", IF(Games!N213=Games!B213, Games!O213, 1-Games!O213)), "")</f>
        <v/>
      </c>
      <c r="G231" s="16" t="str">
        <f>IF(ISBLANK(Games!B213), "", IF('Prediction Log'!$D231&lt;0, 'Prediction Log'!$B231, 'Prediction Log'!$C231))</f>
        <v/>
      </c>
      <c r="H231" s="17" t="str">
        <f>IF(ISBLANK(Games!$B213), "",Games!K213)</f>
        <v/>
      </c>
      <c r="I231" s="17" t="str">
        <f>IF('Prediction Log'!$F231&gt;0.5, 'Prediction Log'!$B231, IF('Prediction Log'!$F231&lt;0.5, 'Prediction Log'!$C231, "PICK"))</f>
        <v/>
      </c>
      <c r="J231" s="18" t="str">
        <f>IF(ISBLANK(Games!B213), "",IF('Prediction Log'!$I231='Prediction Log'!$B231, 'Prediction Log'!$F231, 1-'Prediction Log'!$F231))</f>
        <v/>
      </c>
      <c r="K231" s="19" t="str">
        <f>IF(ISBLANK(Games!$B213), "",Games!Q213)</f>
        <v/>
      </c>
      <c r="L231" s="26" t="str">
        <f>IF(ISBLANK(Games!W213), "",Games!Y213)</f>
        <v/>
      </c>
      <c r="M231" s="9" t="str">
        <f>IF(ISBLANK(Games!W213), "",Games!X213-Games!W213)</f>
        <v/>
      </c>
      <c r="N231" s="20" t="str">
        <f>IF(ISBLANK(Games!W213), "", IF(AND(Games!Y213 = Games!B213, Games!D213&lt;0, Table3[[#This Row],[Actual Difference ]]&lt;Games!D213), "Y", IF(AND(Games!Y213=Games!C213, Games!D213&gt;0, Table3[[#This Row],[Actual Difference ]]&gt;0), "Y",IF(Games!Y213&lt;&gt;Table3[[#This Row],[Market Predicted Side]], "Y","N"))))</f>
        <v/>
      </c>
      <c r="O231" s="21" t="str">
        <f>IF(ISBLANK(Games!W213),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1" s="21" t="str">
        <f>IF(ISBLANK(Games!W213),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1" s="22" t="str">
        <f>IF(ISBLANK(Games!W213),"",IF('Prediction Log'!$L231='Prediction Log'!$G231, "Y", "N"))</f>
        <v/>
      </c>
      <c r="R231" s="22" t="str">
        <f>Table3[[#This Row],[Home Team Covered Market]]</f>
        <v/>
      </c>
      <c r="S231" s="22" t="str">
        <f>IF(ISBLANK(Games!W213), "",IF(AND('Prediction Log'!$Q231="Y", 'Prediction Log'!$R231="Y"), "Y", "N"))</f>
        <v/>
      </c>
      <c r="T231" s="23" t="str">
        <f>IF(ISBLANK(Games!W213),"",IF(Games!Y213='Prediction Log'!$H231, "Y", "N"))</f>
        <v/>
      </c>
      <c r="U231" s="23" t="str">
        <f>IF(ISBLANK(Games!W213), "", IF(Table3[[#This Row],[Home Team Covered Market]]=Games!P213, "Y", "N"))</f>
        <v/>
      </c>
      <c r="V231" s="24" t="str">
        <f>IF(ISBLANK(Games!W213), "",IF('Prediction Log'!$I231='Prediction Log'!$L231, "Y", "N"))</f>
        <v/>
      </c>
      <c r="W231" s="23" t="str">
        <f>IF(ISBLANK(Games!W213), "",IF('Prediction Log'!$H231&lt;&gt;'Prediction Log'!$L231, "N",IF(AND('Prediction Log'!$E231&gt;0, 'Prediction Log'!$M231&gt;'Prediction Log'!$E231, 'Prediction Log'!$H231='Prediction Log'!$C231), "Y", IF(AND('Prediction Log'!$E231&lt;0, 'Prediction Log'!$M231&lt;'Prediction Log'!$E231,'Prediction Log'!$H231='Prediction Log'!$B231 ), "Y", IF('Prediction Log'!$M231='Prediction Log'!$E231, "PUSH", "N")))))</f>
        <v/>
      </c>
      <c r="X231" s="23" t="str">
        <f>IF(ISBLANK(Games!W213), "",IF(AND('Prediction Log'!$T231="Y", 'Prediction Log'!$U231="Y"), "Y", "N"))</f>
        <v/>
      </c>
      <c r="Y231" s="22" t="str">
        <f>IF(ISBLANK(Games!W213), "",IF('Prediction Log'!$D231&gt;0, 'Prediction Log'!$M231-'Prediction Log'!$D231, IF('Prediction Log'!$D231&lt;0, -'Prediction Log'!$M231+'Prediction Log'!$D231, "NA")))</f>
        <v/>
      </c>
      <c r="Z231" s="22" t="str">
        <f>IF(ISBLANK(Games!W213), "",ABS('Prediction Log'!$Y231))</f>
        <v/>
      </c>
      <c r="AA231" s="23" t="str">
        <f>IF(ISBLANK(Games!W213), "",IF('Prediction Log'!$E231&gt;0, 'Prediction Log'!$M231-'Prediction Log'!$E231, IF('Prediction Log'!$E231&lt;0, -'Prediction Log'!$M231+'Prediction Log'!$E231, "NA")))</f>
        <v/>
      </c>
      <c r="AB231" s="23" t="str">
        <f>IF(ISBLANK(Games!X213), "",ABS('Prediction Log'!$AA231))</f>
        <v/>
      </c>
    </row>
    <row r="232" spans="1:28" x14ac:dyDescent="0.45">
      <c r="A232" s="13">
        <f>IF(ISBLANK(Games!$B231), "",Games!A231)</f>
        <v>0</v>
      </c>
      <c r="B232" s="13" t="str">
        <f>IF(ISBLANK(Games!$B214), "",Games!B214)</f>
        <v/>
      </c>
      <c r="C232" s="13" t="str">
        <f>IF(ISBLANK(Games!$B214), "",Games!C214)</f>
        <v/>
      </c>
      <c r="D232" s="14" t="str">
        <f>IF(ISBLANK(Games!$D214), "",Games!D214)</f>
        <v/>
      </c>
      <c r="E232" s="14" t="str">
        <f>IF(ISBLANK(Games!$B214), "",Games!J214)</f>
        <v/>
      </c>
      <c r="F232" s="15" t="str">
        <f>IFERROR(IF(ISBLANK(Games!B214), "", IF(Games!N214=Games!B214, Games!O214, 1-Games!O214)), "")</f>
        <v/>
      </c>
      <c r="G232" s="16" t="str">
        <f>IF(ISBLANK(Games!B214), "", IF('Prediction Log'!$D232&lt;0, 'Prediction Log'!$B232, 'Prediction Log'!$C232))</f>
        <v/>
      </c>
      <c r="H232" s="17" t="str">
        <f>IF(ISBLANK(Games!$B214), "",Games!K214)</f>
        <v/>
      </c>
      <c r="I232" s="17" t="str">
        <f>IF('Prediction Log'!$F232&gt;0.5, 'Prediction Log'!$B232, IF('Prediction Log'!$F232&lt;0.5, 'Prediction Log'!$C232, "PICK"))</f>
        <v/>
      </c>
      <c r="J232" s="18" t="str">
        <f>IF(ISBLANK(Games!B214), "",IF('Prediction Log'!$I232='Prediction Log'!$B232, 'Prediction Log'!$F232, 1-'Prediction Log'!$F232))</f>
        <v/>
      </c>
      <c r="K232" s="19" t="str">
        <f>IF(ISBLANK(Games!$B214), "",Games!Q214)</f>
        <v/>
      </c>
      <c r="L232" s="26" t="str">
        <f>IF(ISBLANK(Games!W214), "",Games!Y214)</f>
        <v/>
      </c>
      <c r="M232" s="9" t="str">
        <f>IF(ISBLANK(Games!W214), "",Games!X214-Games!W214)</f>
        <v/>
      </c>
      <c r="N232" s="20" t="str">
        <f>IF(ISBLANK(Games!W214), "", IF(AND(Games!Y214 = Games!B214, Games!D214&lt;0, Table3[[#This Row],[Actual Difference ]]&lt;Games!D214), "Y", IF(AND(Games!Y214=Games!C214, Games!D214&gt;0, Table3[[#This Row],[Actual Difference ]]&gt;0), "Y",IF(Games!Y214&lt;&gt;Table3[[#This Row],[Market Predicted Side]], "Y","N"))))</f>
        <v/>
      </c>
      <c r="O232" s="21" t="str">
        <f>IF(ISBLANK(Games!W214),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2" s="21" t="str">
        <f>IF(ISBLANK(Games!W214),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2" s="22" t="str">
        <f>IF(ISBLANK(Games!W214),"",IF('Prediction Log'!$L232='Prediction Log'!$G232, "Y", "N"))</f>
        <v/>
      </c>
      <c r="R232" s="22" t="str">
        <f>Table3[[#This Row],[Home Team Covered Market]]</f>
        <v/>
      </c>
      <c r="S232" s="22" t="str">
        <f>IF(ISBLANK(Games!W214), "",IF(AND('Prediction Log'!$Q232="Y", 'Prediction Log'!$R232="Y"), "Y", "N"))</f>
        <v/>
      </c>
      <c r="T232" s="23" t="str">
        <f>IF(ISBLANK(Games!W214),"",IF(Games!Y214='Prediction Log'!$H232, "Y", "N"))</f>
        <v/>
      </c>
      <c r="U232" s="23" t="str">
        <f>IF(ISBLANK(Games!W214), "", IF(Table3[[#This Row],[Home Team Covered Market]]=Games!P214, "Y", "N"))</f>
        <v/>
      </c>
      <c r="V232" s="24" t="str">
        <f>IF(ISBLANK(Games!W214), "",IF('Prediction Log'!$I232='Prediction Log'!$L232, "Y", "N"))</f>
        <v/>
      </c>
      <c r="W232" s="23" t="str">
        <f>IF(ISBLANK(Games!W214), "",IF('Prediction Log'!$H232&lt;&gt;'Prediction Log'!$L232, "N",IF(AND('Prediction Log'!$E232&gt;0, 'Prediction Log'!$M232&gt;'Prediction Log'!$E232, 'Prediction Log'!$H232='Prediction Log'!$C232), "Y", IF(AND('Prediction Log'!$E232&lt;0, 'Prediction Log'!$M232&lt;'Prediction Log'!$E232,'Prediction Log'!$H232='Prediction Log'!$B232 ), "Y", IF('Prediction Log'!$M232='Prediction Log'!$E232, "PUSH", "N")))))</f>
        <v/>
      </c>
      <c r="X232" s="23" t="str">
        <f>IF(ISBLANK(Games!W214), "",IF(AND('Prediction Log'!$T232="Y", 'Prediction Log'!$U232="Y"), "Y", "N"))</f>
        <v/>
      </c>
      <c r="Y232" s="22" t="str">
        <f>IF(ISBLANK(Games!W214), "",IF('Prediction Log'!$D232&gt;0, 'Prediction Log'!$M232-'Prediction Log'!$D232, IF('Prediction Log'!$D232&lt;0, -'Prediction Log'!$M232+'Prediction Log'!$D232, "NA")))</f>
        <v/>
      </c>
      <c r="Z232" s="22" t="str">
        <f>IF(ISBLANK(Games!W214), "",ABS('Prediction Log'!$Y232))</f>
        <v/>
      </c>
      <c r="AA232" s="23" t="str">
        <f>IF(ISBLANK(Games!W214), "",IF('Prediction Log'!$E232&gt;0, 'Prediction Log'!$M232-'Prediction Log'!$E232, IF('Prediction Log'!$E232&lt;0, -'Prediction Log'!$M232+'Prediction Log'!$E232, "NA")))</f>
        <v/>
      </c>
      <c r="AB232" s="23" t="str">
        <f>IF(ISBLANK(Games!X214), "",ABS('Prediction Log'!$AA232))</f>
        <v/>
      </c>
    </row>
    <row r="233" spans="1:28" x14ac:dyDescent="0.45">
      <c r="A233" s="13">
        <f>IF(ISBLANK(Games!$B232), "",Games!A232)</f>
        <v>0</v>
      </c>
      <c r="B233" s="13" t="str">
        <f>IF(ISBLANK(Games!$B215), "",Games!B215)</f>
        <v/>
      </c>
      <c r="C233" s="13" t="str">
        <f>IF(ISBLANK(Games!$B215), "",Games!C215)</f>
        <v/>
      </c>
      <c r="D233" s="14" t="str">
        <f>IF(ISBLANK(Games!$D215), "",Games!D215)</f>
        <v/>
      </c>
      <c r="E233" s="14" t="str">
        <f>IF(ISBLANK(Games!$B215), "",Games!J215)</f>
        <v/>
      </c>
      <c r="F233" s="15" t="str">
        <f>IFERROR(IF(ISBLANK(Games!B215), "", IF(Games!N215=Games!B215, Games!O215, 1-Games!O215)), "")</f>
        <v/>
      </c>
      <c r="G233" s="16" t="str">
        <f>IF(ISBLANK(Games!B215), "", IF('Prediction Log'!$D233&lt;0, 'Prediction Log'!$B233, 'Prediction Log'!$C233))</f>
        <v/>
      </c>
      <c r="H233" s="17" t="str">
        <f>IF(ISBLANK(Games!$B215), "",Games!K215)</f>
        <v/>
      </c>
      <c r="I233" s="17" t="str">
        <f>IF('Prediction Log'!$F233&gt;0.5, 'Prediction Log'!$B233, IF('Prediction Log'!$F233&lt;0.5, 'Prediction Log'!$C233, "PICK"))</f>
        <v/>
      </c>
      <c r="J233" s="18" t="str">
        <f>IF(ISBLANK(Games!B215), "",IF('Prediction Log'!$I233='Prediction Log'!$B233, 'Prediction Log'!$F233, 1-'Prediction Log'!$F233))</f>
        <v/>
      </c>
      <c r="K233" s="19" t="str">
        <f>IF(ISBLANK(Games!$B215), "",Games!Q215)</f>
        <v/>
      </c>
      <c r="L233" s="26" t="str">
        <f>IF(ISBLANK(Games!W215), "",Games!Y215)</f>
        <v/>
      </c>
      <c r="M233" s="9" t="str">
        <f>IF(ISBLANK(Games!W215), "",Games!X215-Games!W215)</f>
        <v/>
      </c>
      <c r="N233" s="20" t="str">
        <f>IF(ISBLANK(Games!W215), "", IF(AND(Games!Y215 = Games!B215, Games!D215&lt;0, Table3[[#This Row],[Actual Difference ]]&lt;Games!D215), "Y", IF(AND(Games!Y215=Games!C215, Games!D215&gt;0, Table3[[#This Row],[Actual Difference ]]&gt;0), "Y",IF(Games!Y215&lt;&gt;Table3[[#This Row],[Market Predicted Side]], "Y","N"))))</f>
        <v/>
      </c>
      <c r="O233" s="21" t="str">
        <f>IF(ISBLANK(Games!W215),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3" s="21" t="str">
        <f>IF(ISBLANK(Games!W215),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3" s="22" t="str">
        <f>IF(ISBLANK(Games!W215),"",IF('Prediction Log'!$L233='Prediction Log'!$G233, "Y", "N"))</f>
        <v/>
      </c>
      <c r="R233" s="22" t="str">
        <f>Table3[[#This Row],[Home Team Covered Market]]</f>
        <v/>
      </c>
      <c r="S233" s="22" t="str">
        <f>IF(ISBLANK(Games!W215), "",IF(AND('Prediction Log'!$Q233="Y", 'Prediction Log'!$R233="Y"), "Y", "N"))</f>
        <v/>
      </c>
      <c r="T233" s="23" t="str">
        <f>IF(ISBLANK(Games!W215),"",IF(Games!Y215='Prediction Log'!$H233, "Y", "N"))</f>
        <v/>
      </c>
      <c r="U233" s="23" t="str">
        <f>IF(ISBLANK(Games!W215), "", IF(Table3[[#This Row],[Home Team Covered Market]]=Games!P215, "Y", "N"))</f>
        <v/>
      </c>
      <c r="V233" s="24" t="str">
        <f>IF(ISBLANK(Games!W215), "",IF('Prediction Log'!$I233='Prediction Log'!$L233, "Y", "N"))</f>
        <v/>
      </c>
      <c r="W233" s="23" t="str">
        <f>IF(ISBLANK(Games!W215), "",IF('Prediction Log'!$H233&lt;&gt;'Prediction Log'!$L233, "N",IF(AND('Prediction Log'!$E233&gt;0, 'Prediction Log'!$M233&gt;'Prediction Log'!$E233, 'Prediction Log'!$H233='Prediction Log'!$C233), "Y", IF(AND('Prediction Log'!$E233&lt;0, 'Prediction Log'!$M233&lt;'Prediction Log'!$E233,'Prediction Log'!$H233='Prediction Log'!$B233 ), "Y", IF('Prediction Log'!$M233='Prediction Log'!$E233, "PUSH", "N")))))</f>
        <v/>
      </c>
      <c r="X233" s="23" t="str">
        <f>IF(ISBLANK(Games!W215), "",IF(AND('Prediction Log'!$T233="Y", 'Prediction Log'!$U233="Y"), "Y", "N"))</f>
        <v/>
      </c>
      <c r="Y233" s="22" t="str">
        <f>IF(ISBLANK(Games!W215), "",IF('Prediction Log'!$D233&gt;0, 'Prediction Log'!$M233-'Prediction Log'!$D233, IF('Prediction Log'!$D233&lt;0, -'Prediction Log'!$M233+'Prediction Log'!$D233, "NA")))</f>
        <v/>
      </c>
      <c r="Z233" s="22" t="str">
        <f>IF(ISBLANK(Games!W215), "",ABS('Prediction Log'!$Y233))</f>
        <v/>
      </c>
      <c r="AA233" s="23" t="str">
        <f>IF(ISBLANK(Games!W215), "",IF('Prediction Log'!$E233&gt;0, 'Prediction Log'!$M233-'Prediction Log'!$E233, IF('Prediction Log'!$E233&lt;0, -'Prediction Log'!$M233+'Prediction Log'!$E233, "NA")))</f>
        <v/>
      </c>
      <c r="AB233" s="23" t="str">
        <f>IF(ISBLANK(Games!X215), "",ABS('Prediction Log'!$AA233))</f>
        <v/>
      </c>
    </row>
    <row r="234" spans="1:28" x14ac:dyDescent="0.45">
      <c r="A234" s="13">
        <f>IF(ISBLANK(Games!$B233), "",Games!A233)</f>
        <v>0</v>
      </c>
      <c r="B234" s="13" t="str">
        <f>IF(ISBLANK(Games!$B216), "",Games!B216)</f>
        <v/>
      </c>
      <c r="C234" s="13" t="str">
        <f>IF(ISBLANK(Games!$B216), "",Games!C216)</f>
        <v/>
      </c>
      <c r="D234" s="14" t="str">
        <f>IF(ISBLANK(Games!$D216), "",Games!D216)</f>
        <v/>
      </c>
      <c r="E234" s="14" t="str">
        <f>IF(ISBLANK(Games!$B216), "",Games!J216)</f>
        <v/>
      </c>
      <c r="F234" s="15" t="str">
        <f>IFERROR(IF(ISBLANK(Games!B216), "", IF(Games!N216=Games!B216, Games!O216, 1-Games!O216)), "")</f>
        <v/>
      </c>
      <c r="G234" s="16" t="str">
        <f>IF(ISBLANK(Games!B216), "", IF('Prediction Log'!$D234&lt;0, 'Prediction Log'!$B234, 'Prediction Log'!$C234))</f>
        <v/>
      </c>
      <c r="H234" s="17" t="str">
        <f>IF(ISBLANK(Games!$B216), "",Games!K216)</f>
        <v/>
      </c>
      <c r="I234" s="17" t="str">
        <f>IF('Prediction Log'!$F234&gt;0.5, 'Prediction Log'!$B234, IF('Prediction Log'!$F234&lt;0.5, 'Prediction Log'!$C234, "PICK"))</f>
        <v/>
      </c>
      <c r="J234" s="18" t="str">
        <f>IF(ISBLANK(Games!B216), "",IF('Prediction Log'!$I234='Prediction Log'!$B234, 'Prediction Log'!$F234, 1-'Prediction Log'!$F234))</f>
        <v/>
      </c>
      <c r="K234" s="19" t="str">
        <f>IF(ISBLANK(Games!$B216), "",Games!Q216)</f>
        <v/>
      </c>
      <c r="L234" s="26" t="str">
        <f>IF(ISBLANK(Games!W216), "",Games!Y216)</f>
        <v/>
      </c>
      <c r="M234" s="9" t="str">
        <f>IF(ISBLANK(Games!W216), "",Games!X216-Games!W216)</f>
        <v/>
      </c>
      <c r="N234" s="20" t="str">
        <f>IF(ISBLANK(Games!W216), "", IF(AND(Games!Y216 = Games!B216, Games!D216&lt;0, Table3[[#This Row],[Actual Difference ]]&lt;Games!D216), "Y", IF(AND(Games!Y216=Games!C216, Games!D216&gt;0, Table3[[#This Row],[Actual Difference ]]&gt;0), "Y",IF(Games!Y216&lt;&gt;Table3[[#This Row],[Market Predicted Side]], "Y","N"))))</f>
        <v/>
      </c>
      <c r="O234" s="21" t="str">
        <f>IF(ISBLANK(Games!W216),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4" s="21" t="str">
        <f>IF(ISBLANK(Games!W216),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4" s="22" t="str">
        <f>IF(ISBLANK(Games!W216),"",IF('Prediction Log'!$L234='Prediction Log'!$G234, "Y", "N"))</f>
        <v/>
      </c>
      <c r="R234" s="22" t="str">
        <f>Table3[[#This Row],[Home Team Covered Market]]</f>
        <v/>
      </c>
      <c r="S234" s="22" t="str">
        <f>IF(ISBLANK(Games!W216), "",IF(AND('Prediction Log'!$Q234="Y", 'Prediction Log'!$R234="Y"), "Y", "N"))</f>
        <v/>
      </c>
      <c r="T234" s="23" t="str">
        <f>IF(ISBLANK(Games!W216),"",IF(Games!Y216='Prediction Log'!$H234, "Y", "N"))</f>
        <v/>
      </c>
      <c r="U234" s="23" t="str">
        <f>IF(ISBLANK(Games!W216), "", IF(Table3[[#This Row],[Home Team Covered Market]]=Games!P216, "Y", "N"))</f>
        <v/>
      </c>
      <c r="V234" s="24" t="str">
        <f>IF(ISBLANK(Games!W216), "",IF('Prediction Log'!$I234='Prediction Log'!$L234, "Y", "N"))</f>
        <v/>
      </c>
      <c r="W234" s="23" t="str">
        <f>IF(ISBLANK(Games!W216), "",IF('Prediction Log'!$H234&lt;&gt;'Prediction Log'!$L234, "N",IF(AND('Prediction Log'!$E234&gt;0, 'Prediction Log'!$M234&gt;'Prediction Log'!$E234, 'Prediction Log'!$H234='Prediction Log'!$C234), "Y", IF(AND('Prediction Log'!$E234&lt;0, 'Prediction Log'!$M234&lt;'Prediction Log'!$E234,'Prediction Log'!$H234='Prediction Log'!$B234 ), "Y", IF('Prediction Log'!$M234='Prediction Log'!$E234, "PUSH", "N")))))</f>
        <v/>
      </c>
      <c r="X234" s="23" t="str">
        <f>IF(ISBLANK(Games!W216), "",IF(AND('Prediction Log'!$T234="Y", 'Prediction Log'!$U234="Y"), "Y", "N"))</f>
        <v/>
      </c>
      <c r="Y234" s="22" t="str">
        <f>IF(ISBLANK(Games!W216), "",IF('Prediction Log'!$D234&gt;0, 'Prediction Log'!$M234-'Prediction Log'!$D234, IF('Prediction Log'!$D234&lt;0, -'Prediction Log'!$M234+'Prediction Log'!$D234, "NA")))</f>
        <v/>
      </c>
      <c r="Z234" s="22" t="str">
        <f>IF(ISBLANK(Games!W216), "",ABS('Prediction Log'!$Y234))</f>
        <v/>
      </c>
      <c r="AA234" s="23" t="str">
        <f>IF(ISBLANK(Games!W216), "",IF('Prediction Log'!$E234&gt;0, 'Prediction Log'!$M234-'Prediction Log'!$E234, IF('Prediction Log'!$E234&lt;0, -'Prediction Log'!$M234+'Prediction Log'!$E234, "NA")))</f>
        <v/>
      </c>
      <c r="AB234" s="23" t="str">
        <f>IF(ISBLANK(Games!X216), "",ABS('Prediction Log'!$AA234))</f>
        <v/>
      </c>
    </row>
    <row r="235" spans="1:28" x14ac:dyDescent="0.45">
      <c r="A235" s="13">
        <f>IF(ISBLANK(Games!$B234), "",Games!A234)</f>
        <v>0</v>
      </c>
      <c r="B235" s="13" t="str">
        <f>IF(ISBLANK(Games!$B217), "",Games!B217)</f>
        <v/>
      </c>
      <c r="C235" s="13" t="str">
        <f>IF(ISBLANK(Games!$B217), "",Games!C217)</f>
        <v/>
      </c>
      <c r="D235" s="14" t="str">
        <f>IF(ISBLANK(Games!$D217), "",Games!D217)</f>
        <v/>
      </c>
      <c r="E235" s="14" t="str">
        <f>IF(ISBLANK(Games!$B217), "",Games!J217)</f>
        <v/>
      </c>
      <c r="F235" s="15" t="str">
        <f>IFERROR(IF(ISBLANK(Games!B217), "", IF(Games!N217=Games!B217, Games!O217, 1-Games!O217)), "")</f>
        <v/>
      </c>
      <c r="G235" s="16" t="str">
        <f>IF(ISBLANK(Games!B217), "", IF('Prediction Log'!$D235&lt;0, 'Prediction Log'!$B235, 'Prediction Log'!$C235))</f>
        <v/>
      </c>
      <c r="H235" s="17" t="str">
        <f>IF(ISBLANK(Games!$B217), "",Games!K217)</f>
        <v/>
      </c>
      <c r="I235" s="17" t="str">
        <f>IF('Prediction Log'!$F235&gt;0.5, 'Prediction Log'!$B235, IF('Prediction Log'!$F235&lt;0.5, 'Prediction Log'!$C235, "PICK"))</f>
        <v/>
      </c>
      <c r="J235" s="18" t="str">
        <f>IF(ISBLANK(Games!B217), "",IF('Prediction Log'!$I235='Prediction Log'!$B235, 'Prediction Log'!$F235, 1-'Prediction Log'!$F235))</f>
        <v/>
      </c>
      <c r="K235" s="19" t="str">
        <f>IF(ISBLANK(Games!$B217), "",Games!Q217)</f>
        <v/>
      </c>
      <c r="L235" s="26" t="str">
        <f>IF(ISBLANK(Games!W217), "",Games!Y217)</f>
        <v/>
      </c>
      <c r="M235" s="9" t="str">
        <f>IF(ISBLANK(Games!W217), "",Games!X217-Games!W217)</f>
        <v/>
      </c>
      <c r="N235" s="20" t="str">
        <f>IF(ISBLANK(Games!W217), "", IF(AND(Games!Y217 = Games!B217, Games!D217&lt;0, Table3[[#This Row],[Actual Difference ]]&lt;Games!D217), "Y", IF(AND(Games!Y217=Games!C217, Games!D217&gt;0, Table3[[#This Row],[Actual Difference ]]&gt;0), "Y",IF(Games!Y217&lt;&gt;Table3[[#This Row],[Market Predicted Side]], "Y","N"))))</f>
        <v/>
      </c>
      <c r="O235" s="21" t="str">
        <f>IF(ISBLANK(Games!W217),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5" s="21" t="str">
        <f>IF(ISBLANK(Games!W217),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5" s="22" t="str">
        <f>IF(ISBLANK(Games!W217),"",IF('Prediction Log'!$L235='Prediction Log'!$G235, "Y", "N"))</f>
        <v/>
      </c>
      <c r="R235" s="22" t="str">
        <f>Table3[[#This Row],[Home Team Covered Market]]</f>
        <v/>
      </c>
      <c r="S235" s="22" t="str">
        <f>IF(ISBLANK(Games!W217), "",IF(AND('Prediction Log'!$Q235="Y", 'Prediction Log'!$R235="Y"), "Y", "N"))</f>
        <v/>
      </c>
      <c r="T235" s="23" t="str">
        <f>IF(ISBLANK(Games!W217),"",IF(Games!Y217='Prediction Log'!$H235, "Y", "N"))</f>
        <v/>
      </c>
      <c r="U235" s="23" t="str">
        <f>IF(ISBLANK(Games!W217), "", IF(Table3[[#This Row],[Home Team Covered Market]]=Games!P217, "Y", "N"))</f>
        <v/>
      </c>
      <c r="V235" s="24" t="str">
        <f>IF(ISBLANK(Games!W217), "",IF('Prediction Log'!$I235='Prediction Log'!$L235, "Y", "N"))</f>
        <v/>
      </c>
      <c r="W235" s="23" t="str">
        <f>IF(ISBLANK(Games!W217), "",IF('Prediction Log'!$H235&lt;&gt;'Prediction Log'!$L235, "N",IF(AND('Prediction Log'!$E235&gt;0, 'Prediction Log'!$M235&gt;'Prediction Log'!$E235, 'Prediction Log'!$H235='Prediction Log'!$C235), "Y", IF(AND('Prediction Log'!$E235&lt;0, 'Prediction Log'!$M235&lt;'Prediction Log'!$E235,'Prediction Log'!$H235='Prediction Log'!$B235 ), "Y", IF('Prediction Log'!$M235='Prediction Log'!$E235, "PUSH", "N")))))</f>
        <v/>
      </c>
      <c r="X235" s="23" t="str">
        <f>IF(ISBLANK(Games!W217), "",IF(AND('Prediction Log'!$T235="Y", 'Prediction Log'!$U235="Y"), "Y", "N"))</f>
        <v/>
      </c>
      <c r="Y235" s="22" t="str">
        <f>IF(ISBLANK(Games!W217), "",IF('Prediction Log'!$D235&gt;0, 'Prediction Log'!$M235-'Prediction Log'!$D235, IF('Prediction Log'!$D235&lt;0, -'Prediction Log'!$M235+'Prediction Log'!$D235, "NA")))</f>
        <v/>
      </c>
      <c r="Z235" s="22" t="str">
        <f>IF(ISBLANK(Games!W217), "",ABS('Prediction Log'!$Y235))</f>
        <v/>
      </c>
      <c r="AA235" s="23" t="str">
        <f>IF(ISBLANK(Games!W217), "",IF('Prediction Log'!$E235&gt;0, 'Prediction Log'!$M235-'Prediction Log'!$E235, IF('Prediction Log'!$E235&lt;0, -'Prediction Log'!$M235+'Prediction Log'!$E235, "NA")))</f>
        <v/>
      </c>
      <c r="AB235" s="23" t="str">
        <f>IF(ISBLANK(Games!X217), "",ABS('Prediction Log'!$AA235))</f>
        <v/>
      </c>
    </row>
    <row r="236" spans="1:28" x14ac:dyDescent="0.45">
      <c r="A236" s="13">
        <f>IF(ISBLANK(Games!$B235), "",Games!A235)</f>
        <v>0</v>
      </c>
      <c r="B236" s="13" t="str">
        <f>IF(ISBLANK(Games!$B218), "",Games!B218)</f>
        <v/>
      </c>
      <c r="C236" s="13" t="str">
        <f>IF(ISBLANK(Games!$B218), "",Games!C218)</f>
        <v/>
      </c>
      <c r="D236" s="14" t="str">
        <f>IF(ISBLANK(Games!$D218), "",Games!D218)</f>
        <v/>
      </c>
      <c r="E236" s="14" t="str">
        <f>IF(ISBLANK(Games!$B218), "",Games!J218)</f>
        <v/>
      </c>
      <c r="F236" s="15" t="str">
        <f>IFERROR(IF(ISBLANK(Games!B218), "", IF(Games!N218=Games!B218, Games!O218, 1-Games!O218)), "")</f>
        <v/>
      </c>
      <c r="G236" s="16" t="str">
        <f>IF(ISBLANK(Games!B218), "", IF('Prediction Log'!$D236&lt;0, 'Prediction Log'!$B236, 'Prediction Log'!$C236))</f>
        <v/>
      </c>
      <c r="H236" s="17" t="str">
        <f>IF(ISBLANK(Games!$B218), "",Games!K218)</f>
        <v/>
      </c>
      <c r="I236" s="17" t="str">
        <f>IF('Prediction Log'!$F236&gt;0.5, 'Prediction Log'!$B236, IF('Prediction Log'!$F236&lt;0.5, 'Prediction Log'!$C236, "PICK"))</f>
        <v/>
      </c>
      <c r="J236" s="18" t="str">
        <f>IF(ISBLANK(Games!B218), "",IF('Prediction Log'!$I236='Prediction Log'!$B236, 'Prediction Log'!$F236, 1-'Prediction Log'!$F236))</f>
        <v/>
      </c>
      <c r="K236" s="19" t="str">
        <f>IF(ISBLANK(Games!$B218), "",Games!Q218)</f>
        <v/>
      </c>
      <c r="L236" s="26" t="str">
        <f>IF(ISBLANK(Games!W218), "",Games!Y218)</f>
        <v/>
      </c>
      <c r="M236" s="9" t="str">
        <f>IF(ISBLANK(Games!W218), "",Games!X218-Games!W218)</f>
        <v/>
      </c>
      <c r="N236" s="20" t="str">
        <f>IF(ISBLANK(Games!W218), "", IF(AND(Games!Y218 = Games!B218, Games!D218&lt;0, Table3[[#This Row],[Actual Difference ]]&lt;Games!D218), "Y", IF(AND(Games!Y218=Games!C218, Games!D218&gt;0, Table3[[#This Row],[Actual Difference ]]&gt;0), "Y",IF(Games!Y218&lt;&gt;Table3[[#This Row],[Market Predicted Side]], "Y","N"))))</f>
        <v/>
      </c>
      <c r="O236" s="21" t="str">
        <f>IF(ISBLANK(Games!W218),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6" s="21" t="str">
        <f>IF(ISBLANK(Games!W218),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6" s="22" t="str">
        <f>IF(ISBLANK(Games!W218),"",IF('Prediction Log'!$L236='Prediction Log'!$G236, "Y", "N"))</f>
        <v/>
      </c>
      <c r="R236" s="22" t="str">
        <f>Table3[[#This Row],[Home Team Covered Market]]</f>
        <v/>
      </c>
      <c r="S236" s="22" t="str">
        <f>IF(ISBLANK(Games!W218), "",IF(AND('Prediction Log'!$Q236="Y", 'Prediction Log'!$R236="Y"), "Y", "N"))</f>
        <v/>
      </c>
      <c r="T236" s="23" t="str">
        <f>IF(ISBLANK(Games!W218),"",IF(Games!Y218='Prediction Log'!$H236, "Y", "N"))</f>
        <v/>
      </c>
      <c r="U236" s="23" t="str">
        <f>IF(ISBLANK(Games!W218), "", IF(Table3[[#This Row],[Home Team Covered Market]]=Games!P218, "Y", "N"))</f>
        <v/>
      </c>
      <c r="V236" s="24" t="str">
        <f>IF(ISBLANK(Games!W218), "",IF('Prediction Log'!$I236='Prediction Log'!$L236, "Y", "N"))</f>
        <v/>
      </c>
      <c r="W236" s="23" t="str">
        <f>IF(ISBLANK(Games!W218), "",IF('Prediction Log'!$H236&lt;&gt;'Prediction Log'!$L236, "N",IF(AND('Prediction Log'!$E236&gt;0, 'Prediction Log'!$M236&gt;'Prediction Log'!$E236, 'Prediction Log'!$H236='Prediction Log'!$C236), "Y", IF(AND('Prediction Log'!$E236&lt;0, 'Prediction Log'!$M236&lt;'Prediction Log'!$E236,'Prediction Log'!$H236='Prediction Log'!$B236 ), "Y", IF('Prediction Log'!$M236='Prediction Log'!$E236, "PUSH", "N")))))</f>
        <v/>
      </c>
      <c r="X236" s="23" t="str">
        <f>IF(ISBLANK(Games!W218), "",IF(AND('Prediction Log'!$T236="Y", 'Prediction Log'!$U236="Y"), "Y", "N"))</f>
        <v/>
      </c>
      <c r="Y236" s="22" t="str">
        <f>IF(ISBLANK(Games!W218), "",IF('Prediction Log'!$D236&gt;0, 'Prediction Log'!$M236-'Prediction Log'!$D236, IF('Prediction Log'!$D236&lt;0, -'Prediction Log'!$M236+'Prediction Log'!$D236, "NA")))</f>
        <v/>
      </c>
      <c r="Z236" s="22" t="str">
        <f>IF(ISBLANK(Games!W218), "",ABS('Prediction Log'!$Y236))</f>
        <v/>
      </c>
      <c r="AA236" s="23" t="str">
        <f>IF(ISBLANK(Games!W218), "",IF('Prediction Log'!$E236&gt;0, 'Prediction Log'!$M236-'Prediction Log'!$E236, IF('Prediction Log'!$E236&lt;0, -'Prediction Log'!$M236+'Prediction Log'!$E236, "NA")))</f>
        <v/>
      </c>
      <c r="AB236" s="23" t="str">
        <f>IF(ISBLANK(Games!X218), "",ABS('Prediction Log'!$AA236))</f>
        <v/>
      </c>
    </row>
    <row r="237" spans="1:28" x14ac:dyDescent="0.45">
      <c r="A237" s="13">
        <f>IF(ISBLANK(Games!$B236), "",Games!A236)</f>
        <v>0</v>
      </c>
      <c r="B237" s="13" t="str">
        <f>IF(ISBLANK(Games!$B219), "",Games!B219)</f>
        <v/>
      </c>
      <c r="C237" s="13" t="str">
        <f>IF(ISBLANK(Games!$B219), "",Games!C219)</f>
        <v/>
      </c>
      <c r="D237" s="14" t="str">
        <f>IF(ISBLANK(Games!$D219), "",Games!D219)</f>
        <v/>
      </c>
      <c r="E237" s="14" t="str">
        <f>IF(ISBLANK(Games!$B219), "",Games!J219)</f>
        <v/>
      </c>
      <c r="F237" s="15" t="str">
        <f>IFERROR(IF(ISBLANK(Games!B219), "", IF(Games!N219=Games!B219, Games!O219, 1-Games!O219)), "")</f>
        <v/>
      </c>
      <c r="G237" s="16" t="str">
        <f>IF(ISBLANK(Games!B219), "", IF('Prediction Log'!$D237&lt;0, 'Prediction Log'!$B237, 'Prediction Log'!$C237))</f>
        <v/>
      </c>
      <c r="H237" s="17" t="str">
        <f>IF(ISBLANK(Games!$B219), "",Games!K219)</f>
        <v/>
      </c>
      <c r="I237" s="17" t="str">
        <f>IF('Prediction Log'!$F237&gt;0.5, 'Prediction Log'!$B237, IF('Prediction Log'!$F237&lt;0.5, 'Prediction Log'!$C237, "PICK"))</f>
        <v/>
      </c>
      <c r="J237" s="18" t="str">
        <f>IF(ISBLANK(Games!B219), "",IF('Prediction Log'!$I237='Prediction Log'!$B237, 'Prediction Log'!$F237, 1-'Prediction Log'!$F237))</f>
        <v/>
      </c>
      <c r="K237" s="19" t="str">
        <f>IF(ISBLANK(Games!$B219), "",Games!Q219)</f>
        <v/>
      </c>
      <c r="L237" s="26" t="str">
        <f>IF(ISBLANK(Games!W219), "",Games!Y219)</f>
        <v/>
      </c>
      <c r="M237" s="9" t="str">
        <f>IF(ISBLANK(Games!W219), "",Games!X219-Games!W219)</f>
        <v/>
      </c>
      <c r="N237" s="20" t="str">
        <f>IF(ISBLANK(Games!W219), "", IF(AND(Games!Y219 = Games!B219, Games!D219&lt;0, Table3[[#This Row],[Actual Difference ]]&lt;Games!D219), "Y", IF(AND(Games!Y219=Games!C219, Games!D219&gt;0, Table3[[#This Row],[Actual Difference ]]&gt;0), "Y",IF(Games!Y219&lt;&gt;Table3[[#This Row],[Market Predicted Side]], "Y","N"))))</f>
        <v/>
      </c>
      <c r="O237" s="21" t="str">
        <f>IF(ISBLANK(Games!W219),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7" s="21" t="str">
        <f>IF(ISBLANK(Games!W219),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7" s="22" t="str">
        <f>IF(ISBLANK(Games!W219),"",IF('Prediction Log'!$L237='Prediction Log'!$G237, "Y", "N"))</f>
        <v/>
      </c>
      <c r="R237" s="22" t="str">
        <f>Table3[[#This Row],[Home Team Covered Market]]</f>
        <v/>
      </c>
      <c r="S237" s="22" t="str">
        <f>IF(ISBLANK(Games!W219), "",IF(AND('Prediction Log'!$Q237="Y", 'Prediction Log'!$R237="Y"), "Y", "N"))</f>
        <v/>
      </c>
      <c r="T237" s="23" t="str">
        <f>IF(ISBLANK(Games!W219),"",IF(Games!Y219='Prediction Log'!$H237, "Y", "N"))</f>
        <v/>
      </c>
      <c r="U237" s="23" t="str">
        <f>IF(ISBLANK(Games!W219), "", IF(Table3[[#This Row],[Home Team Covered Market]]=Games!P219, "Y", "N"))</f>
        <v/>
      </c>
      <c r="V237" s="24" t="str">
        <f>IF(ISBLANK(Games!W219), "",IF('Prediction Log'!$I237='Prediction Log'!$L237, "Y", "N"))</f>
        <v/>
      </c>
      <c r="W237" s="23" t="str">
        <f>IF(ISBLANK(Games!W219), "",IF('Prediction Log'!$H237&lt;&gt;'Prediction Log'!$L237, "N",IF(AND('Prediction Log'!$E237&gt;0, 'Prediction Log'!$M237&gt;'Prediction Log'!$E237, 'Prediction Log'!$H237='Prediction Log'!$C237), "Y", IF(AND('Prediction Log'!$E237&lt;0, 'Prediction Log'!$M237&lt;'Prediction Log'!$E237,'Prediction Log'!$H237='Prediction Log'!$B237 ), "Y", IF('Prediction Log'!$M237='Prediction Log'!$E237, "PUSH", "N")))))</f>
        <v/>
      </c>
      <c r="X237" s="23" t="str">
        <f>IF(ISBLANK(Games!W219), "",IF(AND('Prediction Log'!$T237="Y", 'Prediction Log'!$U237="Y"), "Y", "N"))</f>
        <v/>
      </c>
      <c r="Y237" s="22" t="str">
        <f>IF(ISBLANK(Games!W219), "",IF('Prediction Log'!$D237&gt;0, 'Prediction Log'!$M237-'Prediction Log'!$D237, IF('Prediction Log'!$D237&lt;0, -'Prediction Log'!$M237+'Prediction Log'!$D237, "NA")))</f>
        <v/>
      </c>
      <c r="Z237" s="22" t="str">
        <f>IF(ISBLANK(Games!W219), "",ABS('Prediction Log'!$Y237))</f>
        <v/>
      </c>
      <c r="AA237" s="23" t="str">
        <f>IF(ISBLANK(Games!W219), "",IF('Prediction Log'!$E237&gt;0, 'Prediction Log'!$M237-'Prediction Log'!$E237, IF('Prediction Log'!$E237&lt;0, -'Prediction Log'!$M237+'Prediction Log'!$E237, "NA")))</f>
        <v/>
      </c>
      <c r="AB237" s="23" t="str">
        <f>IF(ISBLANK(Games!X219), "",ABS('Prediction Log'!$AA237))</f>
        <v/>
      </c>
    </row>
    <row r="238" spans="1:28" x14ac:dyDescent="0.45">
      <c r="A238" s="13">
        <f>IF(ISBLANK(Games!$B237), "",Games!A237)</f>
        <v>0</v>
      </c>
      <c r="B238" s="13" t="str">
        <f>IF(ISBLANK(Games!$B220), "",Games!B220)</f>
        <v/>
      </c>
      <c r="C238" s="13" t="str">
        <f>IF(ISBLANK(Games!$B220), "",Games!C220)</f>
        <v/>
      </c>
      <c r="D238" s="14" t="str">
        <f>IF(ISBLANK(Games!$D220), "",Games!D220)</f>
        <v/>
      </c>
      <c r="E238" s="14" t="str">
        <f>IF(ISBLANK(Games!$B220), "",Games!J220)</f>
        <v/>
      </c>
      <c r="F238" s="15" t="str">
        <f>IFERROR(IF(ISBLANK(Games!B220), "", IF(Games!N220=Games!B220, Games!O220, 1-Games!O220)), "")</f>
        <v/>
      </c>
      <c r="G238" s="16" t="str">
        <f>IF(ISBLANK(Games!B220), "", IF('Prediction Log'!$D238&lt;0, 'Prediction Log'!$B238, 'Prediction Log'!$C238))</f>
        <v/>
      </c>
      <c r="H238" s="17" t="str">
        <f>IF(ISBLANK(Games!$B220), "",Games!K220)</f>
        <v/>
      </c>
      <c r="I238" s="17" t="str">
        <f>IF('Prediction Log'!$F238&gt;0.5, 'Prediction Log'!$B238, IF('Prediction Log'!$F238&lt;0.5, 'Prediction Log'!$C238, "PICK"))</f>
        <v/>
      </c>
      <c r="J238" s="18" t="str">
        <f>IF(ISBLANK(Games!B220), "",IF('Prediction Log'!$I238='Prediction Log'!$B238, 'Prediction Log'!$F238, 1-'Prediction Log'!$F238))</f>
        <v/>
      </c>
      <c r="K238" s="19" t="str">
        <f>IF(ISBLANK(Games!$B220), "",Games!Q220)</f>
        <v/>
      </c>
      <c r="L238" s="26" t="str">
        <f>IF(ISBLANK(Games!W220), "",Games!Y220)</f>
        <v/>
      </c>
      <c r="M238" s="9" t="str">
        <f>IF(ISBLANK(Games!W220), "",Games!X220-Games!W220)</f>
        <v/>
      </c>
      <c r="N238" s="20" t="str">
        <f>IF(ISBLANK(Games!W220), "", IF(AND(Games!Y220 = Games!B220, Games!D220&lt;0, Table3[[#This Row],[Actual Difference ]]&lt;Games!D220), "Y", IF(AND(Games!Y220=Games!C220, Games!D220&gt;0, Table3[[#This Row],[Actual Difference ]]&gt;0), "Y",IF(Games!Y220&lt;&gt;Table3[[#This Row],[Market Predicted Side]], "Y","N"))))</f>
        <v/>
      </c>
      <c r="O238" s="21" t="str">
        <f>IF(ISBLANK(Games!W220),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8" s="21" t="str">
        <f>IF(ISBLANK(Games!W220),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8" s="22" t="str">
        <f>IF(ISBLANK(Games!W220),"",IF('Prediction Log'!$L238='Prediction Log'!$G238, "Y", "N"))</f>
        <v/>
      </c>
      <c r="R238" s="22" t="str">
        <f>Table3[[#This Row],[Home Team Covered Market]]</f>
        <v/>
      </c>
      <c r="S238" s="22" t="str">
        <f>IF(ISBLANK(Games!W220), "",IF(AND('Prediction Log'!$Q238="Y", 'Prediction Log'!$R238="Y"), "Y", "N"))</f>
        <v/>
      </c>
      <c r="T238" s="23" t="str">
        <f>IF(ISBLANK(Games!W220),"",IF(Games!Y220='Prediction Log'!$H238, "Y", "N"))</f>
        <v/>
      </c>
      <c r="U238" s="23" t="str">
        <f>IF(ISBLANK(Games!W220), "", IF(Table3[[#This Row],[Home Team Covered Market]]=Games!P220, "Y", "N"))</f>
        <v/>
      </c>
      <c r="V238" s="24" t="str">
        <f>IF(ISBLANK(Games!W220), "",IF('Prediction Log'!$I238='Prediction Log'!$L238, "Y", "N"))</f>
        <v/>
      </c>
      <c r="W238" s="23" t="str">
        <f>IF(ISBLANK(Games!W220), "",IF('Prediction Log'!$H238&lt;&gt;'Prediction Log'!$L238, "N",IF(AND('Prediction Log'!$E238&gt;0, 'Prediction Log'!$M238&gt;'Prediction Log'!$E238, 'Prediction Log'!$H238='Prediction Log'!$C238), "Y", IF(AND('Prediction Log'!$E238&lt;0, 'Prediction Log'!$M238&lt;'Prediction Log'!$E238,'Prediction Log'!$H238='Prediction Log'!$B238 ), "Y", IF('Prediction Log'!$M238='Prediction Log'!$E238, "PUSH", "N")))))</f>
        <v/>
      </c>
      <c r="X238" s="23" t="str">
        <f>IF(ISBLANK(Games!W220), "",IF(AND('Prediction Log'!$T238="Y", 'Prediction Log'!$U238="Y"), "Y", "N"))</f>
        <v/>
      </c>
      <c r="Y238" s="22" t="str">
        <f>IF(ISBLANK(Games!W220), "",IF('Prediction Log'!$D238&gt;0, 'Prediction Log'!$M238-'Prediction Log'!$D238, IF('Prediction Log'!$D238&lt;0, -'Prediction Log'!$M238+'Prediction Log'!$D238, "NA")))</f>
        <v/>
      </c>
      <c r="Z238" s="22" t="str">
        <f>IF(ISBLANK(Games!W220), "",ABS('Prediction Log'!$Y238))</f>
        <v/>
      </c>
      <c r="AA238" s="23" t="str">
        <f>IF(ISBLANK(Games!W220), "",IF('Prediction Log'!$E238&gt;0, 'Prediction Log'!$M238-'Prediction Log'!$E238, IF('Prediction Log'!$E238&lt;0, -'Prediction Log'!$M238+'Prediction Log'!$E238, "NA")))</f>
        <v/>
      </c>
      <c r="AB238" s="23" t="str">
        <f>IF(ISBLANK(Games!X220), "",ABS('Prediction Log'!$AA238))</f>
        <v/>
      </c>
    </row>
    <row r="239" spans="1:28" x14ac:dyDescent="0.45">
      <c r="A239" s="13">
        <f>IF(ISBLANK(Games!$B238), "",Games!A238)</f>
        <v>0</v>
      </c>
      <c r="B239" s="13" t="str">
        <f>IF(ISBLANK(Games!$B221), "",Games!B221)</f>
        <v/>
      </c>
      <c r="C239" s="13" t="str">
        <f>IF(ISBLANK(Games!$B221), "",Games!C221)</f>
        <v/>
      </c>
      <c r="D239" s="14" t="str">
        <f>IF(ISBLANK(Games!$D221), "",Games!D221)</f>
        <v/>
      </c>
      <c r="E239" s="14" t="str">
        <f>IF(ISBLANK(Games!$B221), "",Games!J221)</f>
        <v/>
      </c>
      <c r="F239" s="15" t="str">
        <f>IFERROR(IF(ISBLANK(Games!B221), "", IF(Games!N221=Games!B221, Games!O221, 1-Games!O221)), "")</f>
        <v/>
      </c>
      <c r="G239" s="16" t="str">
        <f>IF(ISBLANK(Games!B221), "", IF('Prediction Log'!$D239&lt;0, 'Prediction Log'!$B239, 'Prediction Log'!$C239))</f>
        <v/>
      </c>
      <c r="H239" s="17" t="str">
        <f>IF(ISBLANK(Games!$B221), "",Games!K221)</f>
        <v/>
      </c>
      <c r="I239" s="17" t="str">
        <f>IF('Prediction Log'!$F239&gt;0.5, 'Prediction Log'!$B239, IF('Prediction Log'!$F239&lt;0.5, 'Prediction Log'!$C239, "PICK"))</f>
        <v/>
      </c>
      <c r="J239" s="18" t="str">
        <f>IF(ISBLANK(Games!B221), "",IF('Prediction Log'!$I239='Prediction Log'!$B239, 'Prediction Log'!$F239, 1-'Prediction Log'!$F239))</f>
        <v/>
      </c>
      <c r="K239" s="19" t="str">
        <f>IF(ISBLANK(Games!$B221), "",Games!Q221)</f>
        <v/>
      </c>
      <c r="L239" s="26" t="str">
        <f>IF(ISBLANK(Games!W221), "",Games!Y221)</f>
        <v/>
      </c>
      <c r="M239" s="9" t="str">
        <f>IF(ISBLANK(Games!W221), "",Games!X221-Games!W221)</f>
        <v/>
      </c>
      <c r="N239" s="20" t="str">
        <f>IF(ISBLANK(Games!W221), "", IF(AND(Games!Y221 = Games!B221, Games!D221&lt;0, Table3[[#This Row],[Actual Difference ]]&lt;Games!D221), "Y", IF(AND(Games!Y221=Games!C221, Games!D221&gt;0, Table3[[#This Row],[Actual Difference ]]&gt;0), "Y",IF(Games!Y221&lt;&gt;Table3[[#This Row],[Market Predicted Side]], "Y","N"))))</f>
        <v/>
      </c>
      <c r="O239" s="21" t="str">
        <f>IF(ISBLANK(Games!W221),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39" s="21" t="str">
        <f>IF(ISBLANK(Games!W221),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39" s="22" t="str">
        <f>IF(ISBLANK(Games!W221),"",IF('Prediction Log'!$L239='Prediction Log'!$G239, "Y", "N"))</f>
        <v/>
      </c>
      <c r="R239" s="22" t="str">
        <f>Table3[[#This Row],[Home Team Covered Market]]</f>
        <v/>
      </c>
      <c r="S239" s="22" t="str">
        <f>IF(ISBLANK(Games!W221), "",IF(AND('Prediction Log'!$Q239="Y", 'Prediction Log'!$R239="Y"), "Y", "N"))</f>
        <v/>
      </c>
      <c r="T239" s="23" t="str">
        <f>IF(ISBLANK(Games!W221),"",IF(Games!Y221='Prediction Log'!$H239, "Y", "N"))</f>
        <v/>
      </c>
      <c r="U239" s="23" t="str">
        <f>IF(ISBLANK(Games!W221), "", IF(Table3[[#This Row],[Home Team Covered Market]]=Games!P221, "Y", "N"))</f>
        <v/>
      </c>
      <c r="V239" s="24" t="str">
        <f>IF(ISBLANK(Games!W221), "",IF('Prediction Log'!$I239='Prediction Log'!$L239, "Y", "N"))</f>
        <v/>
      </c>
      <c r="W239" s="23" t="str">
        <f>IF(ISBLANK(Games!W221), "",IF('Prediction Log'!$H239&lt;&gt;'Prediction Log'!$L239, "N",IF(AND('Prediction Log'!$E239&gt;0, 'Prediction Log'!$M239&gt;'Prediction Log'!$E239, 'Prediction Log'!$H239='Prediction Log'!$C239), "Y", IF(AND('Prediction Log'!$E239&lt;0, 'Prediction Log'!$M239&lt;'Prediction Log'!$E239,'Prediction Log'!$H239='Prediction Log'!$B239 ), "Y", IF('Prediction Log'!$M239='Prediction Log'!$E239, "PUSH", "N")))))</f>
        <v/>
      </c>
      <c r="X239" s="23" t="str">
        <f>IF(ISBLANK(Games!W221), "",IF(AND('Prediction Log'!$T239="Y", 'Prediction Log'!$U239="Y"), "Y", "N"))</f>
        <v/>
      </c>
      <c r="Y239" s="22" t="str">
        <f>IF(ISBLANK(Games!W221), "",IF('Prediction Log'!$D239&gt;0, 'Prediction Log'!$M239-'Prediction Log'!$D239, IF('Prediction Log'!$D239&lt;0, -'Prediction Log'!$M239+'Prediction Log'!$D239, "NA")))</f>
        <v/>
      </c>
      <c r="Z239" s="22" t="str">
        <f>IF(ISBLANK(Games!W221), "",ABS('Prediction Log'!$Y239))</f>
        <v/>
      </c>
      <c r="AA239" s="23" t="str">
        <f>IF(ISBLANK(Games!W221), "",IF('Prediction Log'!$E239&gt;0, 'Prediction Log'!$M239-'Prediction Log'!$E239, IF('Prediction Log'!$E239&lt;0, -'Prediction Log'!$M239+'Prediction Log'!$E239, "NA")))</f>
        <v/>
      </c>
      <c r="AB239" s="23" t="str">
        <f>IF(ISBLANK(Games!X221), "",ABS('Prediction Log'!$AA239))</f>
        <v/>
      </c>
    </row>
    <row r="240" spans="1:28" x14ac:dyDescent="0.45">
      <c r="A240" s="13">
        <f>IF(ISBLANK(Games!$B239), "",Games!A239)</f>
        <v>0</v>
      </c>
      <c r="B240" s="13" t="str">
        <f>IF(ISBLANK(Games!$B222), "",Games!B222)</f>
        <v/>
      </c>
      <c r="C240" s="13" t="str">
        <f>IF(ISBLANK(Games!$B222), "",Games!C222)</f>
        <v/>
      </c>
      <c r="D240" s="14" t="str">
        <f>IF(ISBLANK(Games!$D222), "",Games!D222)</f>
        <v/>
      </c>
      <c r="E240" s="14" t="str">
        <f>IF(ISBLANK(Games!$B222), "",Games!J222)</f>
        <v/>
      </c>
      <c r="F240" s="15" t="str">
        <f>IFERROR(IF(ISBLANK(Games!B222), "", IF(Games!N222=Games!B222, Games!O222, 1-Games!O222)), "")</f>
        <v/>
      </c>
      <c r="G240" s="16" t="str">
        <f>IF(ISBLANK(Games!B222), "", IF('Prediction Log'!$D240&lt;0, 'Prediction Log'!$B240, 'Prediction Log'!$C240))</f>
        <v/>
      </c>
      <c r="H240" s="17" t="str">
        <f>IF(ISBLANK(Games!$B222), "",Games!K222)</f>
        <v/>
      </c>
      <c r="I240" s="17" t="str">
        <f>IF('Prediction Log'!$F240&gt;0.5, 'Prediction Log'!$B240, IF('Prediction Log'!$F240&lt;0.5, 'Prediction Log'!$C240, "PICK"))</f>
        <v/>
      </c>
      <c r="J240" s="18" t="str">
        <f>IF(ISBLANK(Games!B222), "",IF('Prediction Log'!$I240='Prediction Log'!$B240, 'Prediction Log'!$F240, 1-'Prediction Log'!$F240))</f>
        <v/>
      </c>
      <c r="K240" s="19" t="str">
        <f>IF(ISBLANK(Games!$B222), "",Games!Q222)</f>
        <v/>
      </c>
      <c r="L240" s="26" t="str">
        <f>IF(ISBLANK(Games!W222), "",Games!Y222)</f>
        <v/>
      </c>
      <c r="M240" s="9" t="str">
        <f>IF(ISBLANK(Games!W222), "",Games!X222-Games!W222)</f>
        <v/>
      </c>
      <c r="N240" s="20" t="str">
        <f>IF(ISBLANK(Games!W222), "", IF(AND(Games!Y222 = Games!B222, Games!D222&lt;0, Table3[[#This Row],[Actual Difference ]]&lt;Games!D222), "Y", IF(AND(Games!Y222=Games!C222, Games!D222&gt;0, Table3[[#This Row],[Actual Difference ]]&gt;0), "Y",IF(Games!Y222&lt;&gt;Table3[[#This Row],[Market Predicted Side]], "Y","N"))))</f>
        <v/>
      </c>
      <c r="O240" s="21" t="str">
        <f>IF(ISBLANK(Games!W222),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0" s="21" t="str">
        <f>IF(ISBLANK(Games!W222),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0" s="22" t="str">
        <f>IF(ISBLANK(Games!W222),"",IF('Prediction Log'!$L240='Prediction Log'!$G240, "Y", "N"))</f>
        <v/>
      </c>
      <c r="R240" s="22" t="str">
        <f>Table3[[#This Row],[Home Team Covered Market]]</f>
        <v/>
      </c>
      <c r="S240" s="22" t="str">
        <f>IF(ISBLANK(Games!W222), "",IF(AND('Prediction Log'!$Q240="Y", 'Prediction Log'!$R240="Y"), "Y", "N"))</f>
        <v/>
      </c>
      <c r="T240" s="23" t="str">
        <f>IF(ISBLANK(Games!W222),"",IF(Games!Y222='Prediction Log'!$H240, "Y", "N"))</f>
        <v/>
      </c>
      <c r="U240" s="23" t="str">
        <f>IF(ISBLANK(Games!W222), "", IF(Table3[[#This Row],[Home Team Covered Market]]=Games!P222, "Y", "N"))</f>
        <v/>
      </c>
      <c r="V240" s="24" t="str">
        <f>IF(ISBLANK(Games!W222), "",IF('Prediction Log'!$I240='Prediction Log'!$L240, "Y", "N"))</f>
        <v/>
      </c>
      <c r="W240" s="23" t="str">
        <f>IF(ISBLANK(Games!W222), "",IF('Prediction Log'!$H240&lt;&gt;'Prediction Log'!$L240, "N",IF(AND('Prediction Log'!$E240&gt;0, 'Prediction Log'!$M240&gt;'Prediction Log'!$E240, 'Prediction Log'!$H240='Prediction Log'!$C240), "Y", IF(AND('Prediction Log'!$E240&lt;0, 'Prediction Log'!$M240&lt;'Prediction Log'!$E240,'Prediction Log'!$H240='Prediction Log'!$B240 ), "Y", IF('Prediction Log'!$M240='Prediction Log'!$E240, "PUSH", "N")))))</f>
        <v/>
      </c>
      <c r="X240" s="23" t="str">
        <f>IF(ISBLANK(Games!W222), "",IF(AND('Prediction Log'!$T240="Y", 'Prediction Log'!$U240="Y"), "Y", "N"))</f>
        <v/>
      </c>
      <c r="Y240" s="22" t="str">
        <f>IF(ISBLANK(Games!W222), "",IF('Prediction Log'!$D240&gt;0, 'Prediction Log'!$M240-'Prediction Log'!$D240, IF('Prediction Log'!$D240&lt;0, -'Prediction Log'!$M240+'Prediction Log'!$D240, "NA")))</f>
        <v/>
      </c>
      <c r="Z240" s="22" t="str">
        <f>IF(ISBLANK(Games!W222), "",ABS('Prediction Log'!$Y240))</f>
        <v/>
      </c>
      <c r="AA240" s="23" t="str">
        <f>IF(ISBLANK(Games!W222), "",IF('Prediction Log'!$E240&gt;0, 'Prediction Log'!$M240-'Prediction Log'!$E240, IF('Prediction Log'!$E240&lt;0, -'Prediction Log'!$M240+'Prediction Log'!$E240, "NA")))</f>
        <v/>
      </c>
      <c r="AB240" s="23" t="str">
        <f>IF(ISBLANK(Games!X222), "",ABS('Prediction Log'!$AA240))</f>
        <v/>
      </c>
    </row>
    <row r="241" spans="1:28" x14ac:dyDescent="0.45">
      <c r="A241" s="13">
        <f>IF(ISBLANK(Games!$B240), "",Games!A240)</f>
        <v>0</v>
      </c>
      <c r="B241" s="13" t="str">
        <f>IF(ISBLANK(Games!$B223), "",Games!B223)</f>
        <v/>
      </c>
      <c r="C241" s="13" t="str">
        <f>IF(ISBLANK(Games!$B223), "",Games!C223)</f>
        <v/>
      </c>
      <c r="D241" s="14" t="str">
        <f>IF(ISBLANK(Games!$D223), "",Games!D223)</f>
        <v/>
      </c>
      <c r="E241" s="14" t="str">
        <f>IF(ISBLANK(Games!$B223), "",Games!J223)</f>
        <v/>
      </c>
      <c r="F241" s="15" t="str">
        <f>IFERROR(IF(ISBLANK(Games!B223), "", IF(Games!N223=Games!B223, Games!O223, 1-Games!O223)), "")</f>
        <v/>
      </c>
      <c r="G241" s="16" t="str">
        <f>IF(ISBLANK(Games!B223), "", IF('Prediction Log'!$D241&lt;0, 'Prediction Log'!$B241, 'Prediction Log'!$C241))</f>
        <v/>
      </c>
      <c r="H241" s="17" t="str">
        <f>IF(ISBLANK(Games!$B223), "",Games!K223)</f>
        <v/>
      </c>
      <c r="I241" s="17" t="str">
        <f>IF('Prediction Log'!$F241&gt;0.5, 'Prediction Log'!$B241, IF('Prediction Log'!$F241&lt;0.5, 'Prediction Log'!$C241, "PICK"))</f>
        <v/>
      </c>
      <c r="J241" s="18" t="str">
        <f>IF(ISBLANK(Games!B223), "",IF('Prediction Log'!$I241='Prediction Log'!$B241, 'Prediction Log'!$F241, 1-'Prediction Log'!$F241))</f>
        <v/>
      </c>
      <c r="K241" s="19" t="str">
        <f>IF(ISBLANK(Games!$B223), "",Games!Q223)</f>
        <v/>
      </c>
      <c r="L241" s="26" t="str">
        <f>IF(ISBLANK(Games!W223), "",Games!Y223)</f>
        <v/>
      </c>
      <c r="M241" s="9" t="str">
        <f>IF(ISBLANK(Games!W223), "",Games!X223-Games!W223)</f>
        <v/>
      </c>
      <c r="N241" s="20" t="str">
        <f>IF(ISBLANK(Games!W223), "", IF(AND(Games!Y223 = Games!B223, Games!D223&lt;0, Table3[[#This Row],[Actual Difference ]]&lt;Games!D223), "Y", IF(AND(Games!Y223=Games!C223, Games!D223&gt;0, Table3[[#This Row],[Actual Difference ]]&gt;0), "Y",IF(Games!Y223&lt;&gt;Table3[[#This Row],[Market Predicted Side]], "Y","N"))))</f>
        <v/>
      </c>
      <c r="O241" s="21" t="str">
        <f>IF(ISBLANK(Games!W223),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1" s="21" t="str">
        <f>IF(ISBLANK(Games!W223),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1" s="22" t="str">
        <f>IF(ISBLANK(Games!W223),"",IF('Prediction Log'!$L241='Prediction Log'!$G241, "Y", "N"))</f>
        <v/>
      </c>
      <c r="R241" s="22" t="str">
        <f>Table3[[#This Row],[Home Team Covered Market]]</f>
        <v/>
      </c>
      <c r="S241" s="22" t="str">
        <f>IF(ISBLANK(Games!W223), "",IF(AND('Prediction Log'!$Q241="Y", 'Prediction Log'!$R241="Y"), "Y", "N"))</f>
        <v/>
      </c>
      <c r="T241" s="23" t="str">
        <f>IF(ISBLANK(Games!W223),"",IF(Games!Y223='Prediction Log'!$H241, "Y", "N"))</f>
        <v/>
      </c>
      <c r="U241" s="23" t="str">
        <f>IF(ISBLANK(Games!W223), "", IF(Table3[[#This Row],[Home Team Covered Market]]=Games!P223, "Y", "N"))</f>
        <v/>
      </c>
      <c r="V241" s="24" t="str">
        <f>IF(ISBLANK(Games!W223), "",IF('Prediction Log'!$I241='Prediction Log'!$L241, "Y", "N"))</f>
        <v/>
      </c>
      <c r="W241" s="23" t="str">
        <f>IF(ISBLANK(Games!W223), "",IF('Prediction Log'!$H241&lt;&gt;'Prediction Log'!$L241, "N",IF(AND('Prediction Log'!$E241&gt;0, 'Prediction Log'!$M241&gt;'Prediction Log'!$E241, 'Prediction Log'!$H241='Prediction Log'!$C241), "Y", IF(AND('Prediction Log'!$E241&lt;0, 'Prediction Log'!$M241&lt;'Prediction Log'!$E241,'Prediction Log'!$H241='Prediction Log'!$B241 ), "Y", IF('Prediction Log'!$M241='Prediction Log'!$E241, "PUSH", "N")))))</f>
        <v/>
      </c>
      <c r="X241" s="23" t="str">
        <f>IF(ISBLANK(Games!W223), "",IF(AND('Prediction Log'!$T241="Y", 'Prediction Log'!$U241="Y"), "Y", "N"))</f>
        <v/>
      </c>
      <c r="Y241" s="22" t="str">
        <f>IF(ISBLANK(Games!W223), "",IF('Prediction Log'!$D241&gt;0, 'Prediction Log'!$M241-'Prediction Log'!$D241, IF('Prediction Log'!$D241&lt;0, -'Prediction Log'!$M241+'Prediction Log'!$D241, "NA")))</f>
        <v/>
      </c>
      <c r="Z241" s="22" t="str">
        <f>IF(ISBLANK(Games!W223), "",ABS('Prediction Log'!$Y241))</f>
        <v/>
      </c>
      <c r="AA241" s="23" t="str">
        <f>IF(ISBLANK(Games!W223), "",IF('Prediction Log'!$E241&gt;0, 'Prediction Log'!$M241-'Prediction Log'!$E241, IF('Prediction Log'!$E241&lt;0, -'Prediction Log'!$M241+'Prediction Log'!$E241, "NA")))</f>
        <v/>
      </c>
      <c r="AB241" s="23" t="str">
        <f>IF(ISBLANK(Games!X223), "",ABS('Prediction Log'!$AA241))</f>
        <v/>
      </c>
    </row>
    <row r="242" spans="1:28" x14ac:dyDescent="0.45">
      <c r="A242" s="13">
        <f>IF(ISBLANK(Games!$B241), "",Games!A241)</f>
        <v>0</v>
      </c>
      <c r="B242" s="13" t="str">
        <f>IF(ISBLANK(Games!$B224), "",Games!B224)</f>
        <v/>
      </c>
      <c r="C242" s="13" t="str">
        <f>IF(ISBLANK(Games!$B224), "",Games!C224)</f>
        <v/>
      </c>
      <c r="D242" s="14" t="str">
        <f>IF(ISBLANK(Games!$D224), "",Games!D224)</f>
        <v/>
      </c>
      <c r="E242" s="14" t="str">
        <f>IF(ISBLANK(Games!$B224), "",Games!J224)</f>
        <v/>
      </c>
      <c r="F242" s="15" t="str">
        <f>IFERROR(IF(ISBLANK(Games!B224), "", IF(Games!N224=Games!B224, Games!O224, 1-Games!O224)), "")</f>
        <v/>
      </c>
      <c r="G242" s="16" t="str">
        <f>IF(ISBLANK(Games!B224), "", IF('Prediction Log'!$D242&lt;0, 'Prediction Log'!$B242, 'Prediction Log'!$C242))</f>
        <v/>
      </c>
      <c r="H242" s="17" t="str">
        <f>IF(ISBLANK(Games!$B224), "",Games!K224)</f>
        <v/>
      </c>
      <c r="I242" s="17" t="str">
        <f>IF('Prediction Log'!$F242&gt;0.5, 'Prediction Log'!$B242, IF('Prediction Log'!$F242&lt;0.5, 'Prediction Log'!$C242, "PICK"))</f>
        <v/>
      </c>
      <c r="J242" s="18" t="str">
        <f>IF(ISBLANK(Games!B224), "",IF('Prediction Log'!$I242='Prediction Log'!$B242, 'Prediction Log'!$F242, 1-'Prediction Log'!$F242))</f>
        <v/>
      </c>
      <c r="K242" s="19" t="str">
        <f>IF(ISBLANK(Games!$B224), "",Games!Q224)</f>
        <v/>
      </c>
      <c r="L242" s="26" t="str">
        <f>IF(ISBLANK(Games!W224), "",Games!Y224)</f>
        <v/>
      </c>
      <c r="M242" s="9" t="str">
        <f>IF(ISBLANK(Games!W224), "",Games!X224-Games!W224)</f>
        <v/>
      </c>
      <c r="N242" s="20" t="str">
        <f>IF(ISBLANK(Games!W224), "", IF(AND(Games!Y224 = Games!B224, Games!D224&lt;0, Table3[[#This Row],[Actual Difference ]]&lt;Games!D224), "Y", IF(AND(Games!Y224=Games!C224, Games!D224&gt;0, Table3[[#This Row],[Actual Difference ]]&gt;0), "Y",IF(Games!Y224&lt;&gt;Table3[[#This Row],[Market Predicted Side]], "Y","N"))))</f>
        <v/>
      </c>
      <c r="O242" s="21" t="str">
        <f>IF(ISBLANK(Games!W224),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2" s="21" t="str">
        <f>IF(ISBLANK(Games!W224),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2" s="22" t="str">
        <f>IF(ISBLANK(Games!W224),"",IF('Prediction Log'!$L242='Prediction Log'!$G242, "Y", "N"))</f>
        <v/>
      </c>
      <c r="R242" s="22" t="str">
        <f>Table3[[#This Row],[Home Team Covered Market]]</f>
        <v/>
      </c>
      <c r="S242" s="22" t="str">
        <f>IF(ISBLANK(Games!W224), "",IF(AND('Prediction Log'!$Q242="Y", 'Prediction Log'!$R242="Y"), "Y", "N"))</f>
        <v/>
      </c>
      <c r="T242" s="23" t="str">
        <f>IF(ISBLANK(Games!W224),"",IF(Games!Y224='Prediction Log'!$H242, "Y", "N"))</f>
        <v/>
      </c>
      <c r="U242" s="23" t="str">
        <f>IF(ISBLANK(Games!W224), "", IF(Table3[[#This Row],[Home Team Covered Market]]=Games!P224, "Y", "N"))</f>
        <v/>
      </c>
      <c r="V242" s="24" t="str">
        <f>IF(ISBLANK(Games!W224), "",IF('Prediction Log'!$I242='Prediction Log'!$L242, "Y", "N"))</f>
        <v/>
      </c>
      <c r="W242" s="23" t="str">
        <f>IF(ISBLANK(Games!W224), "",IF('Prediction Log'!$H242&lt;&gt;'Prediction Log'!$L242, "N",IF(AND('Prediction Log'!$E242&gt;0, 'Prediction Log'!$M242&gt;'Prediction Log'!$E242, 'Prediction Log'!$H242='Prediction Log'!$C242), "Y", IF(AND('Prediction Log'!$E242&lt;0, 'Prediction Log'!$M242&lt;'Prediction Log'!$E242,'Prediction Log'!$H242='Prediction Log'!$B242 ), "Y", IF('Prediction Log'!$M242='Prediction Log'!$E242, "PUSH", "N")))))</f>
        <v/>
      </c>
      <c r="X242" s="23" t="str">
        <f>IF(ISBLANK(Games!W224), "",IF(AND('Prediction Log'!$T242="Y", 'Prediction Log'!$U242="Y"), "Y", "N"))</f>
        <v/>
      </c>
      <c r="Y242" s="22" t="str">
        <f>IF(ISBLANK(Games!W224), "",IF('Prediction Log'!$D242&gt;0, 'Prediction Log'!$M242-'Prediction Log'!$D242, IF('Prediction Log'!$D242&lt;0, -'Prediction Log'!$M242+'Prediction Log'!$D242, "NA")))</f>
        <v/>
      </c>
      <c r="Z242" s="22" t="str">
        <f>IF(ISBLANK(Games!W224), "",ABS('Prediction Log'!$Y242))</f>
        <v/>
      </c>
      <c r="AA242" s="23" t="str">
        <f>IF(ISBLANK(Games!W224), "",IF('Prediction Log'!$E242&gt;0, 'Prediction Log'!$M242-'Prediction Log'!$E242, IF('Prediction Log'!$E242&lt;0, -'Prediction Log'!$M242+'Prediction Log'!$E242, "NA")))</f>
        <v/>
      </c>
      <c r="AB242" s="23" t="str">
        <f>IF(ISBLANK(Games!X224), "",ABS('Prediction Log'!$AA242))</f>
        <v/>
      </c>
    </row>
    <row r="243" spans="1:28" x14ac:dyDescent="0.45">
      <c r="A243" s="13">
        <f>IF(ISBLANK(Games!$B242), "",Games!A242)</f>
        <v>0</v>
      </c>
      <c r="B243" s="13" t="str">
        <f>IF(ISBLANK(Games!$B225), "",Games!B225)</f>
        <v/>
      </c>
      <c r="C243" s="13" t="str">
        <f>IF(ISBLANK(Games!$B225), "",Games!C225)</f>
        <v/>
      </c>
      <c r="D243" s="14" t="str">
        <f>IF(ISBLANK(Games!$D225), "",Games!D225)</f>
        <v/>
      </c>
      <c r="E243" s="14" t="str">
        <f>IF(ISBLANK(Games!$B225), "",Games!J225)</f>
        <v/>
      </c>
      <c r="F243" s="15" t="str">
        <f>IFERROR(IF(ISBLANK(Games!B225), "", IF(Games!N225=Games!B225, Games!O225, 1-Games!O225)), "")</f>
        <v/>
      </c>
      <c r="G243" s="16" t="str">
        <f>IF(ISBLANK(Games!B225), "", IF('Prediction Log'!$D243&lt;0, 'Prediction Log'!$B243, 'Prediction Log'!$C243))</f>
        <v/>
      </c>
      <c r="H243" s="17" t="str">
        <f>IF(ISBLANK(Games!$B225), "",Games!K225)</f>
        <v/>
      </c>
      <c r="I243" s="17" t="str">
        <f>IF('Prediction Log'!$F243&gt;0.5, 'Prediction Log'!$B243, IF('Prediction Log'!$F243&lt;0.5, 'Prediction Log'!$C243, "PICK"))</f>
        <v/>
      </c>
      <c r="J243" s="18" t="str">
        <f>IF(ISBLANK(Games!B225), "",IF('Prediction Log'!$I243='Prediction Log'!$B243, 'Prediction Log'!$F243, 1-'Prediction Log'!$F243))</f>
        <v/>
      </c>
      <c r="K243" s="19" t="str">
        <f>IF(ISBLANK(Games!$B225), "",Games!Q225)</f>
        <v/>
      </c>
      <c r="L243" s="26" t="str">
        <f>IF(ISBLANK(Games!W225), "",Games!Y225)</f>
        <v/>
      </c>
      <c r="M243" s="9" t="str">
        <f>IF(ISBLANK(Games!W225), "",Games!X225-Games!W225)</f>
        <v/>
      </c>
      <c r="N243" s="20" t="str">
        <f>IF(ISBLANK(Games!W225), "", IF(AND(Games!Y225 = Games!B225, Games!D225&lt;0, Table3[[#This Row],[Actual Difference ]]&lt;Games!D225), "Y", IF(AND(Games!Y225=Games!C225, Games!D225&gt;0, Table3[[#This Row],[Actual Difference ]]&gt;0), "Y",IF(Games!Y225&lt;&gt;Table3[[#This Row],[Market Predicted Side]], "Y","N"))))</f>
        <v/>
      </c>
      <c r="O243" s="21" t="str">
        <f>IF(ISBLANK(Games!W225),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3" s="21" t="str">
        <f>IF(ISBLANK(Games!W225),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3" s="22" t="str">
        <f>IF(ISBLANK(Games!W225),"",IF('Prediction Log'!$L243='Prediction Log'!$G243, "Y", "N"))</f>
        <v/>
      </c>
      <c r="R243" s="22" t="str">
        <f>Table3[[#This Row],[Home Team Covered Market]]</f>
        <v/>
      </c>
      <c r="S243" s="22" t="str">
        <f>IF(ISBLANK(Games!W225), "",IF(AND('Prediction Log'!$Q243="Y", 'Prediction Log'!$R243="Y"), "Y", "N"))</f>
        <v/>
      </c>
      <c r="T243" s="23" t="str">
        <f>IF(ISBLANK(Games!W225),"",IF(Games!Y225='Prediction Log'!$H243, "Y", "N"))</f>
        <v/>
      </c>
      <c r="U243" s="23" t="str">
        <f>IF(ISBLANK(Games!W225), "", IF(Table3[[#This Row],[Home Team Covered Market]]=Games!P225, "Y", "N"))</f>
        <v/>
      </c>
      <c r="V243" s="24" t="str">
        <f>IF(ISBLANK(Games!W225), "",IF('Prediction Log'!$I243='Prediction Log'!$L243, "Y", "N"))</f>
        <v/>
      </c>
      <c r="W243" s="23" t="str">
        <f>IF(ISBLANK(Games!W225), "",IF('Prediction Log'!$H243&lt;&gt;'Prediction Log'!$L243, "N",IF(AND('Prediction Log'!$E243&gt;0, 'Prediction Log'!$M243&gt;'Prediction Log'!$E243, 'Prediction Log'!$H243='Prediction Log'!$C243), "Y", IF(AND('Prediction Log'!$E243&lt;0, 'Prediction Log'!$M243&lt;'Prediction Log'!$E243,'Prediction Log'!$H243='Prediction Log'!$B243 ), "Y", IF('Prediction Log'!$M243='Prediction Log'!$E243, "PUSH", "N")))))</f>
        <v/>
      </c>
      <c r="X243" s="23" t="str">
        <f>IF(ISBLANK(Games!W225), "",IF(AND('Prediction Log'!$T243="Y", 'Prediction Log'!$U243="Y"), "Y", "N"))</f>
        <v/>
      </c>
      <c r="Y243" s="22" t="str">
        <f>IF(ISBLANK(Games!W225), "",IF('Prediction Log'!$D243&gt;0, 'Prediction Log'!$M243-'Prediction Log'!$D243, IF('Prediction Log'!$D243&lt;0, -'Prediction Log'!$M243+'Prediction Log'!$D243, "NA")))</f>
        <v/>
      </c>
      <c r="Z243" s="22" t="str">
        <f>IF(ISBLANK(Games!W225), "",ABS('Prediction Log'!$Y243))</f>
        <v/>
      </c>
      <c r="AA243" s="23" t="str">
        <f>IF(ISBLANK(Games!W225), "",IF('Prediction Log'!$E243&gt;0, 'Prediction Log'!$M243-'Prediction Log'!$E243, IF('Prediction Log'!$E243&lt;0, -'Prediction Log'!$M243+'Prediction Log'!$E243, "NA")))</f>
        <v/>
      </c>
      <c r="AB243" s="23" t="str">
        <f>IF(ISBLANK(Games!X225), "",ABS('Prediction Log'!$AA243))</f>
        <v/>
      </c>
    </row>
    <row r="244" spans="1:28" x14ac:dyDescent="0.45">
      <c r="A244" s="13">
        <f>IF(ISBLANK(Games!$B243), "",Games!A243)</f>
        <v>0</v>
      </c>
      <c r="B244" s="13" t="str">
        <f>IF(ISBLANK(Games!$B226), "",Games!B226)</f>
        <v/>
      </c>
      <c r="C244" s="13" t="str">
        <f>IF(ISBLANK(Games!$B226), "",Games!C226)</f>
        <v/>
      </c>
      <c r="D244" s="14" t="str">
        <f>IF(ISBLANK(Games!$D226), "",Games!D226)</f>
        <v/>
      </c>
      <c r="E244" s="14" t="str">
        <f>IF(ISBLANK(Games!$B226), "",Games!J226)</f>
        <v/>
      </c>
      <c r="F244" s="15" t="str">
        <f>IFERROR(IF(ISBLANK(Games!B226), "", IF(Games!N226=Games!B226, Games!O226, 1-Games!O226)), "")</f>
        <v/>
      </c>
      <c r="G244" s="16" t="str">
        <f>IF(ISBLANK(Games!B226), "", IF('Prediction Log'!$D244&lt;0, 'Prediction Log'!$B244, 'Prediction Log'!$C244))</f>
        <v/>
      </c>
      <c r="H244" s="17" t="str">
        <f>IF(ISBLANK(Games!$B226), "",Games!K226)</f>
        <v/>
      </c>
      <c r="I244" s="17" t="str">
        <f>IF('Prediction Log'!$F244&gt;0.5, 'Prediction Log'!$B244, IF('Prediction Log'!$F244&lt;0.5, 'Prediction Log'!$C244, "PICK"))</f>
        <v/>
      </c>
      <c r="J244" s="18" t="str">
        <f>IF(ISBLANK(Games!B226), "",IF('Prediction Log'!$I244='Prediction Log'!$B244, 'Prediction Log'!$F244, 1-'Prediction Log'!$F244))</f>
        <v/>
      </c>
      <c r="K244" s="19" t="str">
        <f>IF(ISBLANK(Games!$B226), "",Games!Q226)</f>
        <v/>
      </c>
      <c r="L244" s="26" t="str">
        <f>IF(ISBLANK(Games!W226), "",Games!Y226)</f>
        <v/>
      </c>
      <c r="M244" s="9" t="str">
        <f>IF(ISBLANK(Games!W226), "",Games!X226-Games!W226)</f>
        <v/>
      </c>
      <c r="N244" s="20" t="str">
        <f>IF(ISBLANK(Games!W226), "", IF(AND(Games!Y226 = Games!B226, Games!D226&lt;0, Table3[[#This Row],[Actual Difference ]]&lt;Games!D226), "Y", IF(AND(Games!Y226=Games!C226, Games!D226&gt;0, Table3[[#This Row],[Actual Difference ]]&gt;0), "Y",IF(Games!Y226&lt;&gt;Table3[[#This Row],[Market Predicted Side]], "Y","N"))))</f>
        <v/>
      </c>
      <c r="O244" s="21" t="str">
        <f>IF(ISBLANK(Games!W226),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4" s="21" t="str">
        <f>IF(ISBLANK(Games!W226),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4" s="22" t="str">
        <f>IF(ISBLANK(Games!W226),"",IF('Prediction Log'!$L244='Prediction Log'!$G244, "Y", "N"))</f>
        <v/>
      </c>
      <c r="R244" s="22" t="str">
        <f>Table3[[#This Row],[Home Team Covered Market]]</f>
        <v/>
      </c>
      <c r="S244" s="22" t="str">
        <f>IF(ISBLANK(Games!W226), "",IF(AND('Prediction Log'!$Q244="Y", 'Prediction Log'!$R244="Y"), "Y", "N"))</f>
        <v/>
      </c>
      <c r="T244" s="23" t="str">
        <f>IF(ISBLANK(Games!W226),"",IF(Games!Y226='Prediction Log'!$H244, "Y", "N"))</f>
        <v/>
      </c>
      <c r="U244" s="23" t="str">
        <f>IF(ISBLANK(Games!W226), "", IF(Table3[[#This Row],[Home Team Covered Market]]=Games!P226, "Y", "N"))</f>
        <v/>
      </c>
      <c r="V244" s="24" t="str">
        <f>IF(ISBLANK(Games!W226), "",IF('Prediction Log'!$I244='Prediction Log'!$L244, "Y", "N"))</f>
        <v/>
      </c>
      <c r="W244" s="23" t="str">
        <f>IF(ISBLANK(Games!W226), "",IF('Prediction Log'!$H244&lt;&gt;'Prediction Log'!$L244, "N",IF(AND('Prediction Log'!$E244&gt;0, 'Prediction Log'!$M244&gt;'Prediction Log'!$E244, 'Prediction Log'!$H244='Prediction Log'!$C244), "Y", IF(AND('Prediction Log'!$E244&lt;0, 'Prediction Log'!$M244&lt;'Prediction Log'!$E244,'Prediction Log'!$H244='Prediction Log'!$B244 ), "Y", IF('Prediction Log'!$M244='Prediction Log'!$E244, "PUSH", "N")))))</f>
        <v/>
      </c>
      <c r="X244" s="23" t="str">
        <f>IF(ISBLANK(Games!W226), "",IF(AND('Prediction Log'!$T244="Y", 'Prediction Log'!$U244="Y"), "Y", "N"))</f>
        <v/>
      </c>
      <c r="Y244" s="22" t="str">
        <f>IF(ISBLANK(Games!W226), "",IF('Prediction Log'!$D244&gt;0, 'Prediction Log'!$M244-'Prediction Log'!$D244, IF('Prediction Log'!$D244&lt;0, -'Prediction Log'!$M244+'Prediction Log'!$D244, "NA")))</f>
        <v/>
      </c>
      <c r="Z244" s="22" t="str">
        <f>IF(ISBLANK(Games!W226), "",ABS('Prediction Log'!$Y244))</f>
        <v/>
      </c>
      <c r="AA244" s="23" t="str">
        <f>IF(ISBLANK(Games!W226), "",IF('Prediction Log'!$E244&gt;0, 'Prediction Log'!$M244-'Prediction Log'!$E244, IF('Prediction Log'!$E244&lt;0, -'Prediction Log'!$M244+'Prediction Log'!$E244, "NA")))</f>
        <v/>
      </c>
      <c r="AB244" s="23" t="str">
        <f>IF(ISBLANK(Games!X226), "",ABS('Prediction Log'!$AA244))</f>
        <v/>
      </c>
    </row>
    <row r="245" spans="1:28" x14ac:dyDescent="0.45">
      <c r="A245" s="13">
        <f>IF(ISBLANK(Games!$B244), "",Games!A244)</f>
        <v>0</v>
      </c>
      <c r="B245" s="13" t="str">
        <f>IF(ISBLANK(Games!$B227), "",Games!B227)</f>
        <v/>
      </c>
      <c r="C245" s="13" t="str">
        <f>IF(ISBLANK(Games!$B227), "",Games!C227)</f>
        <v/>
      </c>
      <c r="D245" s="14" t="str">
        <f>IF(ISBLANK(Games!$D227), "",Games!D227)</f>
        <v/>
      </c>
      <c r="E245" s="14" t="str">
        <f>IF(ISBLANK(Games!$B227), "",Games!J227)</f>
        <v/>
      </c>
      <c r="F245" s="15" t="str">
        <f>IFERROR(IF(ISBLANK(Games!B227), "", IF(Games!N227=Games!B227, Games!O227, 1-Games!O227)), "")</f>
        <v/>
      </c>
      <c r="G245" s="16" t="str">
        <f>IF(ISBLANK(Games!B227), "", IF('Prediction Log'!$D245&lt;0, 'Prediction Log'!$B245, 'Prediction Log'!$C245))</f>
        <v/>
      </c>
      <c r="H245" s="17" t="str">
        <f>IF(ISBLANK(Games!$B227), "",Games!K227)</f>
        <v/>
      </c>
      <c r="I245" s="17" t="str">
        <f>IF('Prediction Log'!$F245&gt;0.5, 'Prediction Log'!$B245, IF('Prediction Log'!$F245&lt;0.5, 'Prediction Log'!$C245, "PICK"))</f>
        <v/>
      </c>
      <c r="J245" s="18" t="str">
        <f>IF(ISBLANK(Games!B227), "",IF('Prediction Log'!$I245='Prediction Log'!$B245, 'Prediction Log'!$F245, 1-'Prediction Log'!$F245))</f>
        <v/>
      </c>
      <c r="K245" s="19" t="str">
        <f>IF(ISBLANK(Games!$B227), "",Games!Q227)</f>
        <v/>
      </c>
      <c r="L245" s="26" t="str">
        <f>IF(ISBLANK(Games!W227), "",Games!Y227)</f>
        <v/>
      </c>
      <c r="M245" s="9" t="str">
        <f>IF(ISBLANK(Games!W227), "",Games!X227-Games!W227)</f>
        <v/>
      </c>
      <c r="N245" s="20" t="str">
        <f>IF(ISBLANK(Games!W227), "", IF(AND(Games!Y227 = Games!B227, Games!D227&lt;0, Table3[[#This Row],[Actual Difference ]]&lt;Games!D227), "Y", IF(AND(Games!Y227=Games!C227, Games!D227&gt;0, Table3[[#This Row],[Actual Difference ]]&gt;0), "Y",IF(Games!Y227&lt;&gt;Table3[[#This Row],[Market Predicted Side]], "Y","N"))))</f>
        <v/>
      </c>
      <c r="O245" s="21" t="str">
        <f>IF(ISBLANK(Games!W227),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5" s="21" t="str">
        <f>IF(ISBLANK(Games!W227),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5" s="22" t="str">
        <f>IF(ISBLANK(Games!W227),"",IF('Prediction Log'!$L245='Prediction Log'!$G245, "Y", "N"))</f>
        <v/>
      </c>
      <c r="R245" s="22" t="str">
        <f>Table3[[#This Row],[Home Team Covered Market]]</f>
        <v/>
      </c>
      <c r="S245" s="22" t="str">
        <f>IF(ISBLANK(Games!W227), "",IF(AND('Prediction Log'!$Q245="Y", 'Prediction Log'!$R245="Y"), "Y", "N"))</f>
        <v/>
      </c>
      <c r="T245" s="23" t="str">
        <f>IF(ISBLANK(Games!W227),"",IF(Games!Y227='Prediction Log'!$H245, "Y", "N"))</f>
        <v/>
      </c>
      <c r="U245" s="23" t="str">
        <f>IF(ISBLANK(Games!W227), "", IF(Table3[[#This Row],[Home Team Covered Market]]=Games!P227, "Y", "N"))</f>
        <v/>
      </c>
      <c r="V245" s="24" t="str">
        <f>IF(ISBLANK(Games!W227), "",IF('Prediction Log'!$I245='Prediction Log'!$L245, "Y", "N"))</f>
        <v/>
      </c>
      <c r="W245" s="23" t="str">
        <f>IF(ISBLANK(Games!W227), "",IF('Prediction Log'!$H245&lt;&gt;'Prediction Log'!$L245, "N",IF(AND('Prediction Log'!$E245&gt;0, 'Prediction Log'!$M245&gt;'Prediction Log'!$E245, 'Prediction Log'!$H245='Prediction Log'!$C245), "Y", IF(AND('Prediction Log'!$E245&lt;0, 'Prediction Log'!$M245&lt;'Prediction Log'!$E245,'Prediction Log'!$H245='Prediction Log'!$B245 ), "Y", IF('Prediction Log'!$M245='Prediction Log'!$E245, "PUSH", "N")))))</f>
        <v/>
      </c>
      <c r="X245" s="23" t="str">
        <f>IF(ISBLANK(Games!W227), "",IF(AND('Prediction Log'!$T245="Y", 'Prediction Log'!$U245="Y"), "Y", "N"))</f>
        <v/>
      </c>
      <c r="Y245" s="22" t="str">
        <f>IF(ISBLANK(Games!W227), "",IF('Prediction Log'!$D245&gt;0, 'Prediction Log'!$M245-'Prediction Log'!$D245, IF('Prediction Log'!$D245&lt;0, -'Prediction Log'!$M245+'Prediction Log'!$D245, "NA")))</f>
        <v/>
      </c>
      <c r="Z245" s="22" t="str">
        <f>IF(ISBLANK(Games!W227), "",ABS('Prediction Log'!$Y245))</f>
        <v/>
      </c>
      <c r="AA245" s="23" t="str">
        <f>IF(ISBLANK(Games!W227), "",IF('Prediction Log'!$E245&gt;0, 'Prediction Log'!$M245-'Prediction Log'!$E245, IF('Prediction Log'!$E245&lt;0, -'Prediction Log'!$M245+'Prediction Log'!$E245, "NA")))</f>
        <v/>
      </c>
      <c r="AB245" s="23" t="str">
        <f>IF(ISBLANK(Games!X227), "",ABS('Prediction Log'!$AA245))</f>
        <v/>
      </c>
    </row>
    <row r="246" spans="1:28" x14ac:dyDescent="0.45">
      <c r="A246" s="13">
        <f>IF(ISBLANK(Games!$B245), "",Games!A245)</f>
        <v>0</v>
      </c>
      <c r="B246" s="13" t="str">
        <f>IF(ISBLANK(Games!$B228), "",Games!B228)</f>
        <v/>
      </c>
      <c r="C246" s="13" t="str">
        <f>IF(ISBLANK(Games!$B228), "",Games!C228)</f>
        <v/>
      </c>
      <c r="D246" s="14" t="str">
        <f>IF(ISBLANK(Games!$D228), "",Games!D228)</f>
        <v/>
      </c>
      <c r="E246" s="14" t="str">
        <f>IF(ISBLANK(Games!$B228), "",Games!J228)</f>
        <v/>
      </c>
      <c r="F246" s="15" t="str">
        <f>IFERROR(IF(ISBLANK(Games!B228), "", IF(Games!N228=Games!B228, Games!O228, 1-Games!O228)), "")</f>
        <v/>
      </c>
      <c r="G246" s="16" t="str">
        <f>IF(ISBLANK(Games!B228), "", IF('Prediction Log'!$D246&lt;0, 'Prediction Log'!$B246, 'Prediction Log'!$C246))</f>
        <v/>
      </c>
      <c r="H246" s="17" t="str">
        <f>IF(ISBLANK(Games!$B228), "",Games!K228)</f>
        <v/>
      </c>
      <c r="I246" s="17" t="str">
        <f>IF('Prediction Log'!$F246&gt;0.5, 'Prediction Log'!$B246, IF('Prediction Log'!$F246&lt;0.5, 'Prediction Log'!$C246, "PICK"))</f>
        <v/>
      </c>
      <c r="J246" s="18" t="str">
        <f>IF(ISBLANK(Games!B228), "",IF('Prediction Log'!$I246='Prediction Log'!$B246, 'Prediction Log'!$F246, 1-'Prediction Log'!$F246))</f>
        <v/>
      </c>
      <c r="K246" s="19" t="str">
        <f>IF(ISBLANK(Games!$B228), "",Games!Q228)</f>
        <v/>
      </c>
      <c r="L246" s="26" t="str">
        <f>IF(ISBLANK(Games!W228), "",Games!Y228)</f>
        <v/>
      </c>
      <c r="M246" s="9" t="str">
        <f>IF(ISBLANK(Games!W228), "",Games!X228-Games!W228)</f>
        <v/>
      </c>
      <c r="N246" s="20" t="str">
        <f>IF(ISBLANK(Games!W228), "", IF(AND(Games!Y228 = Games!B228, Games!D228&lt;0, Table3[[#This Row],[Actual Difference ]]&lt;Games!D228), "Y", IF(AND(Games!Y228=Games!C228, Games!D228&gt;0, Table3[[#This Row],[Actual Difference ]]&gt;0), "Y",IF(Games!Y228&lt;&gt;Table3[[#This Row],[Market Predicted Side]], "Y","N"))))</f>
        <v/>
      </c>
      <c r="O246" s="21" t="str">
        <f>IF(ISBLANK(Games!W228),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6" s="21" t="str">
        <f>IF(ISBLANK(Games!W228),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6" s="22" t="str">
        <f>IF(ISBLANK(Games!W228),"",IF('Prediction Log'!$L246='Prediction Log'!$G246, "Y", "N"))</f>
        <v/>
      </c>
      <c r="R246" s="22" t="str">
        <f>Table3[[#This Row],[Home Team Covered Market]]</f>
        <v/>
      </c>
      <c r="S246" s="22" t="str">
        <f>IF(ISBLANK(Games!W228), "",IF(AND('Prediction Log'!$Q246="Y", 'Prediction Log'!$R246="Y"), "Y", "N"))</f>
        <v/>
      </c>
      <c r="T246" s="23" t="str">
        <f>IF(ISBLANK(Games!W228),"",IF(Games!Y228='Prediction Log'!$H246, "Y", "N"))</f>
        <v/>
      </c>
      <c r="U246" s="23" t="str">
        <f>IF(ISBLANK(Games!W228), "", IF(Table3[[#This Row],[Home Team Covered Market]]=Games!P228, "Y", "N"))</f>
        <v/>
      </c>
      <c r="V246" s="24" t="str">
        <f>IF(ISBLANK(Games!W228), "",IF('Prediction Log'!$I246='Prediction Log'!$L246, "Y", "N"))</f>
        <v/>
      </c>
      <c r="W246" s="23" t="str">
        <f>IF(ISBLANK(Games!W228), "",IF('Prediction Log'!$H246&lt;&gt;'Prediction Log'!$L246, "N",IF(AND('Prediction Log'!$E246&gt;0, 'Prediction Log'!$M246&gt;'Prediction Log'!$E246, 'Prediction Log'!$H246='Prediction Log'!$C246), "Y", IF(AND('Prediction Log'!$E246&lt;0, 'Prediction Log'!$M246&lt;'Prediction Log'!$E246,'Prediction Log'!$H246='Prediction Log'!$B246 ), "Y", IF('Prediction Log'!$M246='Prediction Log'!$E246, "PUSH", "N")))))</f>
        <v/>
      </c>
      <c r="X246" s="23" t="str">
        <f>IF(ISBLANK(Games!W228), "",IF(AND('Prediction Log'!$T246="Y", 'Prediction Log'!$U246="Y"), "Y", "N"))</f>
        <v/>
      </c>
      <c r="Y246" s="22" t="str">
        <f>IF(ISBLANK(Games!W228), "",IF('Prediction Log'!$D246&gt;0, 'Prediction Log'!$M246-'Prediction Log'!$D246, IF('Prediction Log'!$D246&lt;0, -'Prediction Log'!$M246+'Prediction Log'!$D246, "NA")))</f>
        <v/>
      </c>
      <c r="Z246" s="22" t="str">
        <f>IF(ISBLANK(Games!W228), "",ABS('Prediction Log'!$Y246))</f>
        <v/>
      </c>
      <c r="AA246" s="23" t="str">
        <f>IF(ISBLANK(Games!W228), "",IF('Prediction Log'!$E246&gt;0, 'Prediction Log'!$M246-'Prediction Log'!$E246, IF('Prediction Log'!$E246&lt;0, -'Prediction Log'!$M246+'Prediction Log'!$E246, "NA")))</f>
        <v/>
      </c>
      <c r="AB246" s="23" t="str">
        <f>IF(ISBLANK(Games!X228), "",ABS('Prediction Log'!$AA246))</f>
        <v/>
      </c>
    </row>
    <row r="247" spans="1:28" x14ac:dyDescent="0.45">
      <c r="A247" s="13">
        <f>IF(ISBLANK(Games!$B246), "",Games!A246)</f>
        <v>0</v>
      </c>
      <c r="B247" s="13" t="str">
        <f>IF(ISBLANK(Games!$B229), "",Games!B229)</f>
        <v/>
      </c>
      <c r="C247" s="13" t="str">
        <f>IF(ISBLANK(Games!$B229), "",Games!C229)</f>
        <v/>
      </c>
      <c r="D247" s="14" t="str">
        <f>IF(ISBLANK(Games!$D229), "",Games!D229)</f>
        <v/>
      </c>
      <c r="E247" s="14" t="str">
        <f>IF(ISBLANK(Games!$B229), "",Games!J229)</f>
        <v/>
      </c>
      <c r="F247" s="15" t="str">
        <f>IFERROR(IF(ISBLANK(Games!B229), "", IF(Games!N229=Games!B229, Games!O229, 1-Games!O229)), "")</f>
        <v/>
      </c>
      <c r="G247" s="16" t="str">
        <f>IF(ISBLANK(Games!B229), "", IF('Prediction Log'!$D247&lt;0, 'Prediction Log'!$B247, 'Prediction Log'!$C247))</f>
        <v/>
      </c>
      <c r="H247" s="17" t="str">
        <f>IF(ISBLANK(Games!$B229), "",Games!K229)</f>
        <v/>
      </c>
      <c r="I247" s="17" t="str">
        <f>IF('Prediction Log'!$F247&gt;0.5, 'Prediction Log'!$B247, IF('Prediction Log'!$F247&lt;0.5, 'Prediction Log'!$C247, "PICK"))</f>
        <v/>
      </c>
      <c r="J247" s="18" t="str">
        <f>IF(ISBLANK(Games!B229), "",IF('Prediction Log'!$I247='Prediction Log'!$B247, 'Prediction Log'!$F247, 1-'Prediction Log'!$F247))</f>
        <v/>
      </c>
      <c r="K247" s="19" t="str">
        <f>IF(ISBLANK(Games!$B229), "",Games!Q229)</f>
        <v/>
      </c>
      <c r="L247" s="26" t="str">
        <f>IF(ISBLANK(Games!W229), "",Games!Y229)</f>
        <v/>
      </c>
      <c r="M247" s="9" t="str">
        <f>IF(ISBLANK(Games!W229), "",Games!X229-Games!W229)</f>
        <v/>
      </c>
      <c r="N247" s="20" t="str">
        <f>IF(ISBLANK(Games!W229), "", IF(AND(Games!Y229 = Games!B229, Games!D229&lt;0, Table3[[#This Row],[Actual Difference ]]&lt;Games!D229), "Y", IF(AND(Games!Y229=Games!C229, Games!D229&gt;0, Table3[[#This Row],[Actual Difference ]]&gt;0), "Y",IF(Games!Y229&lt;&gt;Table3[[#This Row],[Market Predicted Side]], "Y","N"))))</f>
        <v/>
      </c>
      <c r="O247" s="21" t="str">
        <f>IF(ISBLANK(Games!W229),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7" s="21" t="str">
        <f>IF(ISBLANK(Games!W229),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7" s="22" t="str">
        <f>IF(ISBLANK(Games!W229),"",IF('Prediction Log'!$L247='Prediction Log'!$G247, "Y", "N"))</f>
        <v/>
      </c>
      <c r="R247" s="22" t="str">
        <f>Table3[[#This Row],[Home Team Covered Market]]</f>
        <v/>
      </c>
      <c r="S247" s="22" t="str">
        <f>IF(ISBLANK(Games!W229), "",IF(AND('Prediction Log'!$Q247="Y", 'Prediction Log'!$R247="Y"), "Y", "N"))</f>
        <v/>
      </c>
      <c r="T247" s="23" t="str">
        <f>IF(ISBLANK(Games!W229),"",IF(Games!Y229='Prediction Log'!$H247, "Y", "N"))</f>
        <v/>
      </c>
      <c r="U247" s="23" t="str">
        <f>IF(ISBLANK(Games!W229), "", IF(Table3[[#This Row],[Home Team Covered Market]]=Games!P229, "Y", "N"))</f>
        <v/>
      </c>
      <c r="V247" s="24" t="str">
        <f>IF(ISBLANK(Games!W229), "",IF('Prediction Log'!$I247='Prediction Log'!$L247, "Y", "N"))</f>
        <v/>
      </c>
      <c r="W247" s="23" t="str">
        <f>IF(ISBLANK(Games!W229), "",IF('Prediction Log'!$H247&lt;&gt;'Prediction Log'!$L247, "N",IF(AND('Prediction Log'!$E247&gt;0, 'Prediction Log'!$M247&gt;'Prediction Log'!$E247, 'Prediction Log'!$H247='Prediction Log'!$C247), "Y", IF(AND('Prediction Log'!$E247&lt;0, 'Prediction Log'!$M247&lt;'Prediction Log'!$E247,'Prediction Log'!$H247='Prediction Log'!$B247 ), "Y", IF('Prediction Log'!$M247='Prediction Log'!$E247, "PUSH", "N")))))</f>
        <v/>
      </c>
      <c r="X247" s="23" t="str">
        <f>IF(ISBLANK(Games!W229), "",IF(AND('Prediction Log'!$T247="Y", 'Prediction Log'!$U247="Y"), "Y", "N"))</f>
        <v/>
      </c>
      <c r="Y247" s="22" t="str">
        <f>IF(ISBLANK(Games!W229), "",IF('Prediction Log'!$D247&gt;0, 'Prediction Log'!$M247-'Prediction Log'!$D247, IF('Prediction Log'!$D247&lt;0, -'Prediction Log'!$M247+'Prediction Log'!$D247, "NA")))</f>
        <v/>
      </c>
      <c r="Z247" s="22" t="str">
        <f>IF(ISBLANK(Games!W229), "",ABS('Prediction Log'!$Y247))</f>
        <v/>
      </c>
      <c r="AA247" s="23" t="str">
        <f>IF(ISBLANK(Games!W229), "",IF('Prediction Log'!$E247&gt;0, 'Prediction Log'!$M247-'Prediction Log'!$E247, IF('Prediction Log'!$E247&lt;0, -'Prediction Log'!$M247+'Prediction Log'!$E247, "NA")))</f>
        <v/>
      </c>
      <c r="AB247" s="23" t="str">
        <f>IF(ISBLANK(Games!X229), "",ABS('Prediction Log'!$AA247))</f>
        <v/>
      </c>
    </row>
    <row r="248" spans="1:28" x14ac:dyDescent="0.45">
      <c r="A248" s="13">
        <f>IF(ISBLANK(Games!$B247), "",Games!A247)</f>
        <v>0</v>
      </c>
      <c r="B248" s="13" t="str">
        <f>IF(ISBLANK(Games!$B230), "",Games!B230)</f>
        <v/>
      </c>
      <c r="C248" s="13" t="str">
        <f>IF(ISBLANK(Games!$B230), "",Games!C230)</f>
        <v/>
      </c>
      <c r="D248" s="14" t="str">
        <f>IF(ISBLANK(Games!$D230), "",Games!D230)</f>
        <v/>
      </c>
      <c r="E248" s="14" t="str">
        <f>IF(ISBLANK(Games!$B230), "",Games!J230)</f>
        <v/>
      </c>
      <c r="F248" s="15" t="str">
        <f>IFERROR(IF(ISBLANK(Games!B230), "", IF(Games!N230=Games!B230, Games!O230, 1-Games!O230)), "")</f>
        <v/>
      </c>
      <c r="G248" s="16" t="str">
        <f>IF(ISBLANK(Games!B230), "", IF('Prediction Log'!$D248&lt;0, 'Prediction Log'!$B248, 'Prediction Log'!$C248))</f>
        <v/>
      </c>
      <c r="H248" s="17" t="str">
        <f>IF(ISBLANK(Games!$B230), "",Games!K230)</f>
        <v/>
      </c>
      <c r="I248" s="17" t="str">
        <f>IF('Prediction Log'!$F248&gt;0.5, 'Prediction Log'!$B248, IF('Prediction Log'!$F248&lt;0.5, 'Prediction Log'!$C248, "PICK"))</f>
        <v/>
      </c>
      <c r="J248" s="18" t="str">
        <f>IF(ISBLANK(Games!B230), "",IF('Prediction Log'!$I248='Prediction Log'!$B248, 'Prediction Log'!$F248, 1-'Prediction Log'!$F248))</f>
        <v/>
      </c>
      <c r="K248" s="19" t="str">
        <f>IF(ISBLANK(Games!$B230), "",Games!Q230)</f>
        <v/>
      </c>
      <c r="L248" s="26" t="str">
        <f>IF(ISBLANK(Games!W230), "",Games!Y230)</f>
        <v/>
      </c>
      <c r="M248" s="9" t="str">
        <f>IF(ISBLANK(Games!W230), "",Games!X230-Games!W230)</f>
        <v/>
      </c>
      <c r="N248" s="20" t="str">
        <f>IF(ISBLANK(Games!W230), "", IF(AND(Games!Y230 = Games!B230, Games!D230&lt;0, Table3[[#This Row],[Actual Difference ]]&lt;Games!D230), "Y", IF(AND(Games!Y230=Games!C230, Games!D230&gt;0, Table3[[#This Row],[Actual Difference ]]&gt;0), "Y",IF(Games!Y230&lt;&gt;Table3[[#This Row],[Market Predicted Side]], "Y","N"))))</f>
        <v/>
      </c>
      <c r="O248" s="21" t="str">
        <f>IF(ISBLANK(Games!W230),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8" s="21" t="str">
        <f>IF(ISBLANK(Games!W230),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8" s="22" t="str">
        <f>IF(ISBLANK(Games!W230),"",IF('Prediction Log'!$L248='Prediction Log'!$G248, "Y", "N"))</f>
        <v/>
      </c>
      <c r="R248" s="22" t="str">
        <f>Table3[[#This Row],[Home Team Covered Market]]</f>
        <v/>
      </c>
      <c r="S248" s="22" t="str">
        <f>IF(ISBLANK(Games!W230), "",IF(AND('Prediction Log'!$Q248="Y", 'Prediction Log'!$R248="Y"), "Y", "N"))</f>
        <v/>
      </c>
      <c r="T248" s="23" t="str">
        <f>IF(ISBLANK(Games!W230),"",IF(Games!Y230='Prediction Log'!$H248, "Y", "N"))</f>
        <v/>
      </c>
      <c r="U248" s="23" t="str">
        <f>IF(ISBLANK(Games!W230), "", IF(Table3[[#This Row],[Home Team Covered Market]]=Games!P230, "Y", "N"))</f>
        <v/>
      </c>
      <c r="V248" s="24" t="str">
        <f>IF(ISBLANK(Games!W230), "",IF('Prediction Log'!$I248='Prediction Log'!$L248, "Y", "N"))</f>
        <v/>
      </c>
      <c r="W248" s="23" t="str">
        <f>IF(ISBLANK(Games!W230), "",IF('Prediction Log'!$H248&lt;&gt;'Prediction Log'!$L248, "N",IF(AND('Prediction Log'!$E248&gt;0, 'Prediction Log'!$M248&gt;'Prediction Log'!$E248, 'Prediction Log'!$H248='Prediction Log'!$C248), "Y", IF(AND('Prediction Log'!$E248&lt;0, 'Prediction Log'!$M248&lt;'Prediction Log'!$E248,'Prediction Log'!$H248='Prediction Log'!$B248 ), "Y", IF('Prediction Log'!$M248='Prediction Log'!$E248, "PUSH", "N")))))</f>
        <v/>
      </c>
      <c r="X248" s="23" t="str">
        <f>IF(ISBLANK(Games!W230), "",IF(AND('Prediction Log'!$T248="Y", 'Prediction Log'!$U248="Y"), "Y", "N"))</f>
        <v/>
      </c>
      <c r="Y248" s="22" t="str">
        <f>IF(ISBLANK(Games!W230), "",IF('Prediction Log'!$D248&gt;0, 'Prediction Log'!$M248-'Prediction Log'!$D248, IF('Prediction Log'!$D248&lt;0, -'Prediction Log'!$M248+'Prediction Log'!$D248, "NA")))</f>
        <v/>
      </c>
      <c r="Z248" s="22" t="str">
        <f>IF(ISBLANK(Games!W230), "",ABS('Prediction Log'!$Y248))</f>
        <v/>
      </c>
      <c r="AA248" s="23" t="str">
        <f>IF(ISBLANK(Games!W230), "",IF('Prediction Log'!$E248&gt;0, 'Prediction Log'!$M248-'Prediction Log'!$E248, IF('Prediction Log'!$E248&lt;0, -'Prediction Log'!$M248+'Prediction Log'!$E248, "NA")))</f>
        <v/>
      </c>
      <c r="AB248" s="23" t="str">
        <f>IF(ISBLANK(Games!X230), "",ABS('Prediction Log'!$AA248))</f>
        <v/>
      </c>
    </row>
    <row r="249" spans="1:28" x14ac:dyDescent="0.45">
      <c r="A249" s="13">
        <f>IF(ISBLANK(Games!$B248), "",Games!A248)</f>
        <v>0</v>
      </c>
      <c r="B249" s="13" t="str">
        <f>IF(ISBLANK(Games!$B231), "",Games!B231)</f>
        <v/>
      </c>
      <c r="C249" s="13" t="str">
        <f>IF(ISBLANK(Games!$B231), "",Games!C231)</f>
        <v/>
      </c>
      <c r="D249" s="14" t="str">
        <f>IF(ISBLANK(Games!$D231), "",Games!D231)</f>
        <v/>
      </c>
      <c r="E249" s="14" t="str">
        <f>IF(ISBLANK(Games!$B231), "",Games!J231)</f>
        <v/>
      </c>
      <c r="F249" s="15" t="str">
        <f>IFERROR(IF(ISBLANK(Games!B231), "", IF(Games!N231=Games!B231, Games!O231, 1-Games!O231)), "")</f>
        <v/>
      </c>
      <c r="G249" s="16" t="str">
        <f>IF(ISBLANK(Games!B231), "", IF('Prediction Log'!$D249&lt;0, 'Prediction Log'!$B249, 'Prediction Log'!$C249))</f>
        <v/>
      </c>
      <c r="H249" s="17" t="str">
        <f>IF(ISBLANK(Games!$B231), "",Games!K231)</f>
        <v/>
      </c>
      <c r="I249" s="17" t="str">
        <f>IF('Prediction Log'!$F249&gt;0.5, 'Prediction Log'!$B249, IF('Prediction Log'!$F249&lt;0.5, 'Prediction Log'!$C249, "PICK"))</f>
        <v/>
      </c>
      <c r="J249" s="18" t="str">
        <f>IF(ISBLANK(Games!B231), "",IF('Prediction Log'!$I249='Prediction Log'!$B249, 'Prediction Log'!$F249, 1-'Prediction Log'!$F249))</f>
        <v/>
      </c>
      <c r="K249" s="19" t="str">
        <f>IF(ISBLANK(Games!$B231), "",Games!Q231)</f>
        <v/>
      </c>
      <c r="L249" s="26" t="str">
        <f>IF(ISBLANK(Games!W231), "",Games!Y231)</f>
        <v/>
      </c>
      <c r="M249" s="9" t="str">
        <f>IF(ISBLANK(Games!W231), "",Games!X231-Games!W231)</f>
        <v/>
      </c>
      <c r="N249" s="20" t="str">
        <f>IF(ISBLANK(Games!W231), "", IF(AND(Games!Y231 = Games!B231, Games!D231&lt;0, Table3[[#This Row],[Actual Difference ]]&lt;Games!D231), "Y", IF(AND(Games!Y231=Games!C231, Games!D231&gt;0, Table3[[#This Row],[Actual Difference ]]&gt;0), "Y",IF(Games!Y231&lt;&gt;Table3[[#This Row],[Market Predicted Side]], "Y","N"))))</f>
        <v/>
      </c>
      <c r="O249" s="21" t="str">
        <f>IF(ISBLANK(Games!W231),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49" s="21" t="str">
        <f>IF(ISBLANK(Games!W231),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49" s="22" t="str">
        <f>IF(ISBLANK(Games!W231),"",IF('Prediction Log'!$L249='Prediction Log'!$G249, "Y", "N"))</f>
        <v/>
      </c>
      <c r="R249" s="22" t="str">
        <f>Table3[[#This Row],[Home Team Covered Market]]</f>
        <v/>
      </c>
      <c r="S249" s="22" t="str">
        <f>IF(ISBLANK(Games!W231), "",IF(AND('Prediction Log'!$Q249="Y", 'Prediction Log'!$R249="Y"), "Y", "N"))</f>
        <v/>
      </c>
      <c r="T249" s="23" t="str">
        <f>IF(ISBLANK(Games!W231),"",IF(Games!Y231='Prediction Log'!$H249, "Y", "N"))</f>
        <v/>
      </c>
      <c r="U249" s="23" t="str">
        <f>IF(ISBLANK(Games!W231), "", IF(Table3[[#This Row],[Home Team Covered Market]]=Games!P231, "Y", "N"))</f>
        <v/>
      </c>
      <c r="V249" s="24" t="str">
        <f>IF(ISBLANK(Games!W231), "",IF('Prediction Log'!$I249='Prediction Log'!$L249, "Y", "N"))</f>
        <v/>
      </c>
      <c r="W249" s="23" t="str">
        <f>IF(ISBLANK(Games!W231), "",IF('Prediction Log'!$H249&lt;&gt;'Prediction Log'!$L249, "N",IF(AND('Prediction Log'!$E249&gt;0, 'Prediction Log'!$M249&gt;'Prediction Log'!$E249, 'Prediction Log'!$H249='Prediction Log'!$C249), "Y", IF(AND('Prediction Log'!$E249&lt;0, 'Prediction Log'!$M249&lt;'Prediction Log'!$E249,'Prediction Log'!$H249='Prediction Log'!$B249 ), "Y", IF('Prediction Log'!$M249='Prediction Log'!$E249, "PUSH", "N")))))</f>
        <v/>
      </c>
      <c r="X249" s="23" t="str">
        <f>IF(ISBLANK(Games!W231), "",IF(AND('Prediction Log'!$T249="Y", 'Prediction Log'!$U249="Y"), "Y", "N"))</f>
        <v/>
      </c>
      <c r="Y249" s="22" t="str">
        <f>IF(ISBLANK(Games!W231), "",IF('Prediction Log'!$D249&gt;0, 'Prediction Log'!$M249-'Prediction Log'!$D249, IF('Prediction Log'!$D249&lt;0, -'Prediction Log'!$M249+'Prediction Log'!$D249, "NA")))</f>
        <v/>
      </c>
      <c r="Z249" s="22" t="str">
        <f>IF(ISBLANK(Games!W231), "",ABS('Prediction Log'!$Y249))</f>
        <v/>
      </c>
      <c r="AA249" s="23" t="str">
        <f>IF(ISBLANK(Games!W231), "",IF('Prediction Log'!$E249&gt;0, 'Prediction Log'!$M249-'Prediction Log'!$E249, IF('Prediction Log'!$E249&lt;0, -'Prediction Log'!$M249+'Prediction Log'!$E249, "NA")))</f>
        <v/>
      </c>
      <c r="AB249" s="23" t="str">
        <f>IF(ISBLANK(Games!X231), "",ABS('Prediction Log'!$AA249))</f>
        <v/>
      </c>
    </row>
    <row r="250" spans="1:28" x14ac:dyDescent="0.45">
      <c r="A250" s="13">
        <f>IF(ISBLANK(Games!$B249), "",Games!A249)</f>
        <v>0</v>
      </c>
      <c r="B250" s="13" t="str">
        <f>IF(ISBLANK(Games!$B232), "",Games!B232)</f>
        <v/>
      </c>
      <c r="C250" s="13" t="str">
        <f>IF(ISBLANK(Games!$B232), "",Games!C232)</f>
        <v/>
      </c>
      <c r="D250" s="14" t="str">
        <f>IF(ISBLANK(Games!$D232), "",Games!D232)</f>
        <v/>
      </c>
      <c r="E250" s="14" t="str">
        <f>IF(ISBLANK(Games!$B232), "",Games!J232)</f>
        <v/>
      </c>
      <c r="F250" s="15" t="str">
        <f>IFERROR(IF(ISBLANK(Games!B232), "", IF(Games!N232=Games!B232, Games!O232, 1-Games!O232)), "")</f>
        <v/>
      </c>
      <c r="G250" s="16" t="str">
        <f>IF(ISBLANK(Games!B232), "", IF('Prediction Log'!$D250&lt;0, 'Prediction Log'!$B250, 'Prediction Log'!$C250))</f>
        <v/>
      </c>
      <c r="H250" s="17" t="str">
        <f>IF(ISBLANK(Games!$B232), "",Games!K232)</f>
        <v/>
      </c>
      <c r="I250" s="17" t="str">
        <f>IF('Prediction Log'!$F250&gt;0.5, 'Prediction Log'!$B250, IF('Prediction Log'!$F250&lt;0.5, 'Prediction Log'!$C250, "PICK"))</f>
        <v/>
      </c>
      <c r="J250" s="18" t="str">
        <f>IF(ISBLANK(Games!B232), "",IF('Prediction Log'!$I250='Prediction Log'!$B250, 'Prediction Log'!$F250, 1-'Prediction Log'!$F250))</f>
        <v/>
      </c>
      <c r="K250" s="19" t="str">
        <f>IF(ISBLANK(Games!$B232), "",Games!Q232)</f>
        <v/>
      </c>
      <c r="L250" s="26" t="str">
        <f>IF(ISBLANK(Games!W232), "",Games!Y232)</f>
        <v/>
      </c>
      <c r="M250" s="9" t="str">
        <f>IF(ISBLANK(Games!W232), "",Games!X232-Games!W232)</f>
        <v/>
      </c>
      <c r="N250" s="20" t="str">
        <f>IF(ISBLANK(Games!W232), "", IF(AND(Games!Y232 = Games!B232, Games!D232&lt;0, Table3[[#This Row],[Actual Difference ]]&lt;Games!D232), "Y", IF(AND(Games!Y232=Games!C232, Games!D232&gt;0, Table3[[#This Row],[Actual Difference ]]&gt;0), "Y",IF(Games!Y232&lt;&gt;Table3[[#This Row],[Market Predicted Side]], "Y","N"))))</f>
        <v/>
      </c>
      <c r="O250" s="21" t="str">
        <f>IF(ISBLANK(Games!W232),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0" s="21" t="str">
        <f>IF(ISBLANK(Games!W232),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0" s="22" t="str">
        <f>IF(ISBLANK(Games!W232),"",IF('Prediction Log'!$L250='Prediction Log'!$G250, "Y", "N"))</f>
        <v/>
      </c>
      <c r="R250" s="22" t="str">
        <f>Table3[[#This Row],[Home Team Covered Market]]</f>
        <v/>
      </c>
      <c r="S250" s="22" t="str">
        <f>IF(ISBLANK(Games!W232), "",IF(AND('Prediction Log'!$Q250="Y", 'Prediction Log'!$R250="Y"), "Y", "N"))</f>
        <v/>
      </c>
      <c r="T250" s="23" t="str">
        <f>IF(ISBLANK(Games!W232),"",IF(Games!Y232='Prediction Log'!$H250, "Y", "N"))</f>
        <v/>
      </c>
      <c r="U250" s="23" t="str">
        <f>IF(ISBLANK(Games!W232), "", IF(Table3[[#This Row],[Home Team Covered Market]]=Games!P232, "Y", "N"))</f>
        <v/>
      </c>
      <c r="V250" s="24" t="str">
        <f>IF(ISBLANK(Games!W232), "",IF('Prediction Log'!$I250='Prediction Log'!$L250, "Y", "N"))</f>
        <v/>
      </c>
      <c r="W250" s="23" t="str">
        <f>IF(ISBLANK(Games!W232), "",IF('Prediction Log'!$H250&lt;&gt;'Prediction Log'!$L250, "N",IF(AND('Prediction Log'!$E250&gt;0, 'Prediction Log'!$M250&gt;'Prediction Log'!$E250, 'Prediction Log'!$H250='Prediction Log'!$C250), "Y", IF(AND('Prediction Log'!$E250&lt;0, 'Prediction Log'!$M250&lt;'Prediction Log'!$E250,'Prediction Log'!$H250='Prediction Log'!$B250 ), "Y", IF('Prediction Log'!$M250='Prediction Log'!$E250, "PUSH", "N")))))</f>
        <v/>
      </c>
      <c r="X250" s="23" t="str">
        <f>IF(ISBLANK(Games!W232), "",IF(AND('Prediction Log'!$T250="Y", 'Prediction Log'!$U250="Y"), "Y", "N"))</f>
        <v/>
      </c>
      <c r="Y250" s="22" t="str">
        <f>IF(ISBLANK(Games!W232), "",IF('Prediction Log'!$D250&gt;0, 'Prediction Log'!$M250-'Prediction Log'!$D250, IF('Prediction Log'!$D250&lt;0, -'Prediction Log'!$M250+'Prediction Log'!$D250, "NA")))</f>
        <v/>
      </c>
      <c r="Z250" s="22" t="str">
        <f>IF(ISBLANK(Games!W232), "",ABS('Prediction Log'!$Y250))</f>
        <v/>
      </c>
      <c r="AA250" s="23" t="str">
        <f>IF(ISBLANK(Games!W232), "",IF('Prediction Log'!$E250&gt;0, 'Prediction Log'!$M250-'Prediction Log'!$E250, IF('Prediction Log'!$E250&lt;0, -'Prediction Log'!$M250+'Prediction Log'!$E250, "NA")))</f>
        <v/>
      </c>
      <c r="AB250" s="23" t="str">
        <f>IF(ISBLANK(Games!X232), "",ABS('Prediction Log'!$AA250))</f>
        <v/>
      </c>
    </row>
    <row r="251" spans="1:28" x14ac:dyDescent="0.45">
      <c r="A251" s="13">
        <f>IF(ISBLANK(Games!$B250), "",Games!A250)</f>
        <v>0</v>
      </c>
      <c r="B251" s="13" t="str">
        <f>IF(ISBLANK(Games!$B233), "",Games!B233)</f>
        <v/>
      </c>
      <c r="C251" s="13" t="str">
        <f>IF(ISBLANK(Games!$B233), "",Games!C233)</f>
        <v/>
      </c>
      <c r="D251" s="14" t="str">
        <f>IF(ISBLANK(Games!$D233), "",Games!D233)</f>
        <v/>
      </c>
      <c r="E251" s="14" t="str">
        <f>IF(ISBLANK(Games!$B233), "",Games!J233)</f>
        <v/>
      </c>
      <c r="F251" s="15" t="str">
        <f>IFERROR(IF(ISBLANK(Games!B233), "", IF(Games!N233=Games!B233, Games!O233, 1-Games!O233)), "")</f>
        <v/>
      </c>
      <c r="G251" s="16" t="str">
        <f>IF(ISBLANK(Games!B233), "", IF('Prediction Log'!$D251&lt;0, 'Prediction Log'!$B251, 'Prediction Log'!$C251))</f>
        <v/>
      </c>
      <c r="H251" s="17" t="str">
        <f>IF(ISBLANK(Games!$B233), "",Games!K233)</f>
        <v/>
      </c>
      <c r="I251" s="17" t="str">
        <f>IF('Prediction Log'!$F251&gt;0.5, 'Prediction Log'!$B251, IF('Prediction Log'!$F251&lt;0.5, 'Prediction Log'!$C251, "PICK"))</f>
        <v/>
      </c>
      <c r="J251" s="18" t="str">
        <f>IF(ISBLANK(Games!B233), "",IF('Prediction Log'!$I251='Prediction Log'!$B251, 'Prediction Log'!$F251, 1-'Prediction Log'!$F251))</f>
        <v/>
      </c>
      <c r="K251" s="19" t="str">
        <f>IF(ISBLANK(Games!$B233), "",Games!Q233)</f>
        <v/>
      </c>
      <c r="L251" s="26" t="str">
        <f>IF(ISBLANK(Games!W233), "",Games!Y233)</f>
        <v/>
      </c>
      <c r="M251" s="9" t="str">
        <f>IF(ISBLANK(Games!W233), "",Games!X233-Games!W233)</f>
        <v/>
      </c>
      <c r="N251" s="20" t="str">
        <f>IF(ISBLANK(Games!W233), "", IF(AND(Games!Y233 = Games!B233, Games!D233&lt;0, Table3[[#This Row],[Actual Difference ]]&lt;Games!D233), "Y", IF(AND(Games!Y233=Games!C233, Games!D233&gt;0, Table3[[#This Row],[Actual Difference ]]&gt;0), "Y",IF(Games!Y233&lt;&gt;Table3[[#This Row],[Market Predicted Side]], "Y","N"))))</f>
        <v/>
      </c>
      <c r="O251" s="21" t="str">
        <f>IF(ISBLANK(Games!W233),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1" s="21" t="str">
        <f>IF(ISBLANK(Games!W233),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1" s="22" t="str">
        <f>IF(ISBLANK(Games!W233),"",IF('Prediction Log'!$L251='Prediction Log'!$G251, "Y", "N"))</f>
        <v/>
      </c>
      <c r="R251" s="22" t="str">
        <f>Table3[[#This Row],[Home Team Covered Market]]</f>
        <v/>
      </c>
      <c r="S251" s="22" t="str">
        <f>IF(ISBLANK(Games!W233), "",IF(AND('Prediction Log'!$Q251="Y", 'Prediction Log'!$R251="Y"), "Y", "N"))</f>
        <v/>
      </c>
      <c r="T251" s="23" t="str">
        <f>IF(ISBLANK(Games!W233),"",IF(Games!Y233='Prediction Log'!$H251, "Y", "N"))</f>
        <v/>
      </c>
      <c r="U251" s="23" t="str">
        <f>IF(ISBLANK(Games!W233), "", IF(Table3[[#This Row],[Home Team Covered Market]]=Games!P233, "Y", "N"))</f>
        <v/>
      </c>
      <c r="V251" s="24" t="str">
        <f>IF(ISBLANK(Games!W233), "",IF('Prediction Log'!$I251='Prediction Log'!$L251, "Y", "N"))</f>
        <v/>
      </c>
      <c r="W251" s="23" t="str">
        <f>IF(ISBLANK(Games!W233), "",IF('Prediction Log'!$H251&lt;&gt;'Prediction Log'!$L251, "N",IF(AND('Prediction Log'!$E251&gt;0, 'Prediction Log'!$M251&gt;'Prediction Log'!$E251, 'Prediction Log'!$H251='Prediction Log'!$C251), "Y", IF(AND('Prediction Log'!$E251&lt;0, 'Prediction Log'!$M251&lt;'Prediction Log'!$E251,'Prediction Log'!$H251='Prediction Log'!$B251 ), "Y", IF('Prediction Log'!$M251='Prediction Log'!$E251, "PUSH", "N")))))</f>
        <v/>
      </c>
      <c r="X251" s="23" t="str">
        <f>IF(ISBLANK(Games!W233), "",IF(AND('Prediction Log'!$T251="Y", 'Prediction Log'!$U251="Y"), "Y", "N"))</f>
        <v/>
      </c>
      <c r="Y251" s="22" t="str">
        <f>IF(ISBLANK(Games!W233), "",IF('Prediction Log'!$D251&gt;0, 'Prediction Log'!$M251-'Prediction Log'!$D251, IF('Prediction Log'!$D251&lt;0, -'Prediction Log'!$M251+'Prediction Log'!$D251, "NA")))</f>
        <v/>
      </c>
      <c r="Z251" s="22" t="str">
        <f>IF(ISBLANK(Games!W233), "",ABS('Prediction Log'!$Y251))</f>
        <v/>
      </c>
      <c r="AA251" s="23" t="str">
        <f>IF(ISBLANK(Games!W233), "",IF('Prediction Log'!$E251&gt;0, 'Prediction Log'!$M251-'Prediction Log'!$E251, IF('Prediction Log'!$E251&lt;0, -'Prediction Log'!$M251+'Prediction Log'!$E251, "NA")))</f>
        <v/>
      </c>
      <c r="AB251" s="23" t="str">
        <f>IF(ISBLANK(Games!X233), "",ABS('Prediction Log'!$AA251))</f>
        <v/>
      </c>
    </row>
    <row r="252" spans="1:28" x14ac:dyDescent="0.45">
      <c r="A252" s="13">
        <f>IF(ISBLANK(Games!$B251), "",Games!A251)</f>
        <v>0</v>
      </c>
      <c r="B252" s="13" t="str">
        <f>IF(ISBLANK(Games!$B234), "",Games!B234)</f>
        <v/>
      </c>
      <c r="C252" s="13" t="str">
        <f>IF(ISBLANK(Games!$B234), "",Games!C234)</f>
        <v/>
      </c>
      <c r="D252" s="14" t="str">
        <f>IF(ISBLANK(Games!$D234), "",Games!D234)</f>
        <v/>
      </c>
      <c r="E252" s="14" t="str">
        <f>IF(ISBLANK(Games!$B234), "",Games!J234)</f>
        <v/>
      </c>
      <c r="F252" s="15" t="str">
        <f>IFERROR(IF(ISBLANK(Games!B234), "", IF(Games!N234=Games!B234, Games!O234, 1-Games!O234)), "")</f>
        <v/>
      </c>
      <c r="G252" s="16" t="str">
        <f>IF(ISBLANK(Games!B234), "", IF('Prediction Log'!$D252&lt;0, 'Prediction Log'!$B252, 'Prediction Log'!$C252))</f>
        <v/>
      </c>
      <c r="H252" s="17" t="str">
        <f>IF(ISBLANK(Games!$B234), "",Games!K234)</f>
        <v/>
      </c>
      <c r="I252" s="17" t="str">
        <f>IF('Prediction Log'!$F252&gt;0.5, 'Prediction Log'!$B252, IF('Prediction Log'!$F252&lt;0.5, 'Prediction Log'!$C252, "PICK"))</f>
        <v/>
      </c>
      <c r="J252" s="18" t="str">
        <f>IF(ISBLANK(Games!B234), "",IF('Prediction Log'!$I252='Prediction Log'!$B252, 'Prediction Log'!$F252, 1-'Prediction Log'!$F252))</f>
        <v/>
      </c>
      <c r="K252" s="19" t="str">
        <f>IF(ISBLANK(Games!$B234), "",Games!Q234)</f>
        <v/>
      </c>
      <c r="L252" s="26" t="str">
        <f>IF(ISBLANK(Games!W234), "",Games!Y234)</f>
        <v/>
      </c>
      <c r="M252" s="9" t="str">
        <f>IF(ISBLANK(Games!W234), "",Games!X234-Games!W234)</f>
        <v/>
      </c>
      <c r="N252" s="20" t="str">
        <f>IF(ISBLANK(Games!W234), "", IF(AND(Games!Y234 = Games!B234, Games!D234&lt;0, Table3[[#This Row],[Actual Difference ]]&lt;Games!D234), "Y", IF(AND(Games!Y234=Games!C234, Games!D234&gt;0, Table3[[#This Row],[Actual Difference ]]&gt;0), "Y",IF(Games!Y234&lt;&gt;Table3[[#This Row],[Market Predicted Side]], "Y","N"))))</f>
        <v/>
      </c>
      <c r="O252" s="21" t="str">
        <f>IF(ISBLANK(Games!W234),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2" s="21" t="str">
        <f>IF(ISBLANK(Games!W234),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2" s="22" t="str">
        <f>IF(ISBLANK(Games!W234),"",IF('Prediction Log'!$L252='Prediction Log'!$G252, "Y", "N"))</f>
        <v/>
      </c>
      <c r="R252" s="22" t="str">
        <f>Table3[[#This Row],[Home Team Covered Market]]</f>
        <v/>
      </c>
      <c r="S252" s="22" t="str">
        <f>IF(ISBLANK(Games!W234), "",IF(AND('Prediction Log'!$Q252="Y", 'Prediction Log'!$R252="Y"), "Y", "N"))</f>
        <v/>
      </c>
      <c r="T252" s="23" t="str">
        <f>IF(ISBLANK(Games!W234),"",IF(Games!Y234='Prediction Log'!$H252, "Y", "N"))</f>
        <v/>
      </c>
      <c r="U252" s="23" t="str">
        <f>IF(ISBLANK(Games!W234), "", IF(Table3[[#This Row],[Home Team Covered Market]]=Games!P234, "Y", "N"))</f>
        <v/>
      </c>
      <c r="V252" s="24" t="str">
        <f>IF(ISBLANK(Games!W234), "",IF('Prediction Log'!$I252='Prediction Log'!$L252, "Y", "N"))</f>
        <v/>
      </c>
      <c r="W252" s="23" t="str">
        <f>IF(ISBLANK(Games!W234), "",IF('Prediction Log'!$H252&lt;&gt;'Prediction Log'!$L252, "N",IF(AND('Prediction Log'!$E252&gt;0, 'Prediction Log'!$M252&gt;'Prediction Log'!$E252, 'Prediction Log'!$H252='Prediction Log'!$C252), "Y", IF(AND('Prediction Log'!$E252&lt;0, 'Prediction Log'!$M252&lt;'Prediction Log'!$E252,'Prediction Log'!$H252='Prediction Log'!$B252 ), "Y", IF('Prediction Log'!$M252='Prediction Log'!$E252, "PUSH", "N")))))</f>
        <v/>
      </c>
      <c r="X252" s="23" t="str">
        <f>IF(ISBLANK(Games!W234), "",IF(AND('Prediction Log'!$T252="Y", 'Prediction Log'!$U252="Y"), "Y", "N"))</f>
        <v/>
      </c>
      <c r="Y252" s="22" t="str">
        <f>IF(ISBLANK(Games!W234), "",IF('Prediction Log'!$D252&gt;0, 'Prediction Log'!$M252-'Prediction Log'!$D252, IF('Prediction Log'!$D252&lt;0, -'Prediction Log'!$M252+'Prediction Log'!$D252, "NA")))</f>
        <v/>
      </c>
      <c r="Z252" s="22" t="str">
        <f>IF(ISBLANK(Games!W234), "",ABS('Prediction Log'!$Y252))</f>
        <v/>
      </c>
      <c r="AA252" s="23" t="str">
        <f>IF(ISBLANK(Games!W234), "",IF('Prediction Log'!$E252&gt;0, 'Prediction Log'!$M252-'Prediction Log'!$E252, IF('Prediction Log'!$E252&lt;0, -'Prediction Log'!$M252+'Prediction Log'!$E252, "NA")))</f>
        <v/>
      </c>
      <c r="AB252" s="23" t="str">
        <f>IF(ISBLANK(Games!X234), "",ABS('Prediction Log'!$AA252))</f>
        <v/>
      </c>
    </row>
    <row r="253" spans="1:28" x14ac:dyDescent="0.45">
      <c r="A253" s="13">
        <f>IF(ISBLANK(Games!$B252), "",Games!A252)</f>
        <v>0</v>
      </c>
      <c r="B253" s="13" t="str">
        <f>IF(ISBLANK(Games!$B235), "",Games!B235)</f>
        <v/>
      </c>
      <c r="C253" s="13" t="str">
        <f>IF(ISBLANK(Games!$B235), "",Games!C235)</f>
        <v/>
      </c>
      <c r="D253" s="14" t="str">
        <f>IF(ISBLANK(Games!$D235), "",Games!D235)</f>
        <v/>
      </c>
      <c r="E253" s="14" t="str">
        <f>IF(ISBLANK(Games!$B235), "",Games!J235)</f>
        <v/>
      </c>
      <c r="F253" s="15" t="str">
        <f>IFERROR(IF(ISBLANK(Games!B235), "", IF(Games!N235=Games!B235, Games!O235, 1-Games!O235)), "")</f>
        <v/>
      </c>
      <c r="G253" s="16" t="str">
        <f>IF(ISBLANK(Games!B235), "", IF('Prediction Log'!$D253&lt;0, 'Prediction Log'!$B253, 'Prediction Log'!$C253))</f>
        <v/>
      </c>
      <c r="H253" s="17" t="str">
        <f>IF(ISBLANK(Games!$B235), "",Games!K235)</f>
        <v/>
      </c>
      <c r="I253" s="17" t="str">
        <f>IF('Prediction Log'!$F253&gt;0.5, 'Prediction Log'!$B253, IF('Prediction Log'!$F253&lt;0.5, 'Prediction Log'!$C253, "PICK"))</f>
        <v/>
      </c>
      <c r="J253" s="18" t="str">
        <f>IF(ISBLANK(Games!B235), "",IF('Prediction Log'!$I253='Prediction Log'!$B253, 'Prediction Log'!$F253, 1-'Prediction Log'!$F253))</f>
        <v/>
      </c>
      <c r="K253" s="19" t="str">
        <f>IF(ISBLANK(Games!$B235), "",Games!Q235)</f>
        <v/>
      </c>
      <c r="L253" s="26" t="str">
        <f>IF(ISBLANK(Games!W235), "",Games!Y235)</f>
        <v/>
      </c>
      <c r="M253" s="9" t="str">
        <f>IF(ISBLANK(Games!W235), "",Games!X235-Games!W235)</f>
        <v/>
      </c>
      <c r="N253" s="20" t="str">
        <f>IF(ISBLANK(Games!W235), "", IF(AND(Games!Y235 = Games!B235, Games!D235&lt;0, Table3[[#This Row],[Actual Difference ]]&lt;Games!D235), "Y", IF(AND(Games!Y235=Games!C235, Games!D235&gt;0, Table3[[#This Row],[Actual Difference ]]&gt;0), "Y",IF(Games!Y235&lt;&gt;Table3[[#This Row],[Market Predicted Side]], "Y","N"))))</f>
        <v/>
      </c>
      <c r="O253" s="21" t="str">
        <f>IF(ISBLANK(Games!W235),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3" s="21" t="str">
        <f>IF(ISBLANK(Games!W235),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3" s="22" t="str">
        <f>IF(ISBLANK(Games!W235),"",IF('Prediction Log'!$L253='Prediction Log'!$G253, "Y", "N"))</f>
        <v/>
      </c>
      <c r="R253" s="22" t="str">
        <f>Table3[[#This Row],[Home Team Covered Market]]</f>
        <v/>
      </c>
      <c r="S253" s="22" t="str">
        <f>IF(ISBLANK(Games!W235), "",IF(AND('Prediction Log'!$Q253="Y", 'Prediction Log'!$R253="Y"), "Y", "N"))</f>
        <v/>
      </c>
      <c r="T253" s="23" t="str">
        <f>IF(ISBLANK(Games!W235),"",IF(Games!Y235='Prediction Log'!$H253, "Y", "N"))</f>
        <v/>
      </c>
      <c r="U253" s="23" t="str">
        <f>IF(ISBLANK(Games!W235), "", IF(Table3[[#This Row],[Home Team Covered Market]]=Games!P235, "Y", "N"))</f>
        <v/>
      </c>
      <c r="V253" s="24" t="str">
        <f>IF(ISBLANK(Games!W235), "",IF('Prediction Log'!$I253='Prediction Log'!$L253, "Y", "N"))</f>
        <v/>
      </c>
      <c r="W253" s="23" t="str">
        <f>IF(ISBLANK(Games!W235), "",IF('Prediction Log'!$H253&lt;&gt;'Prediction Log'!$L253, "N",IF(AND('Prediction Log'!$E253&gt;0, 'Prediction Log'!$M253&gt;'Prediction Log'!$E253, 'Prediction Log'!$H253='Prediction Log'!$C253), "Y", IF(AND('Prediction Log'!$E253&lt;0, 'Prediction Log'!$M253&lt;'Prediction Log'!$E253,'Prediction Log'!$H253='Prediction Log'!$B253 ), "Y", IF('Prediction Log'!$M253='Prediction Log'!$E253, "PUSH", "N")))))</f>
        <v/>
      </c>
      <c r="X253" s="23" t="str">
        <f>IF(ISBLANK(Games!W235), "",IF(AND('Prediction Log'!$T253="Y", 'Prediction Log'!$U253="Y"), "Y", "N"))</f>
        <v/>
      </c>
      <c r="Y253" s="22" t="str">
        <f>IF(ISBLANK(Games!W235), "",IF('Prediction Log'!$D253&gt;0, 'Prediction Log'!$M253-'Prediction Log'!$D253, IF('Prediction Log'!$D253&lt;0, -'Prediction Log'!$M253+'Prediction Log'!$D253, "NA")))</f>
        <v/>
      </c>
      <c r="Z253" s="22" t="str">
        <f>IF(ISBLANK(Games!W235), "",ABS('Prediction Log'!$Y253))</f>
        <v/>
      </c>
      <c r="AA253" s="23" t="str">
        <f>IF(ISBLANK(Games!W235), "",IF('Prediction Log'!$E253&gt;0, 'Prediction Log'!$M253-'Prediction Log'!$E253, IF('Prediction Log'!$E253&lt;0, -'Prediction Log'!$M253+'Prediction Log'!$E253, "NA")))</f>
        <v/>
      </c>
      <c r="AB253" s="23" t="str">
        <f>IF(ISBLANK(Games!X235), "",ABS('Prediction Log'!$AA253))</f>
        <v/>
      </c>
    </row>
    <row r="254" spans="1:28" x14ac:dyDescent="0.45">
      <c r="A254" s="13">
        <f>IF(ISBLANK(Games!$B253), "",Games!A253)</f>
        <v>0</v>
      </c>
      <c r="B254" s="13" t="str">
        <f>IF(ISBLANK(Games!$B236), "",Games!B236)</f>
        <v/>
      </c>
      <c r="C254" s="13" t="str">
        <f>IF(ISBLANK(Games!$B236), "",Games!C236)</f>
        <v/>
      </c>
      <c r="D254" s="14" t="str">
        <f>IF(ISBLANK(Games!$D236), "",Games!D236)</f>
        <v/>
      </c>
      <c r="E254" s="14" t="str">
        <f>IF(ISBLANK(Games!$B236), "",Games!J236)</f>
        <v/>
      </c>
      <c r="F254" s="15" t="str">
        <f>IFERROR(IF(ISBLANK(Games!B236), "", IF(Games!N236=Games!B236, Games!O236, 1-Games!O236)), "")</f>
        <v/>
      </c>
      <c r="G254" s="16" t="str">
        <f>IF(ISBLANK(Games!B236), "", IF('Prediction Log'!$D254&lt;0, 'Prediction Log'!$B254, 'Prediction Log'!$C254))</f>
        <v/>
      </c>
      <c r="H254" s="17" t="str">
        <f>IF(ISBLANK(Games!$B236), "",Games!K236)</f>
        <v/>
      </c>
      <c r="I254" s="17" t="str">
        <f>IF('Prediction Log'!$F254&gt;0.5, 'Prediction Log'!$B254, IF('Prediction Log'!$F254&lt;0.5, 'Prediction Log'!$C254, "PICK"))</f>
        <v/>
      </c>
      <c r="J254" s="18" t="str">
        <f>IF(ISBLANK(Games!B236), "",IF('Prediction Log'!$I254='Prediction Log'!$B254, 'Prediction Log'!$F254, 1-'Prediction Log'!$F254))</f>
        <v/>
      </c>
      <c r="K254" s="19" t="str">
        <f>IF(ISBLANK(Games!$B236), "",Games!Q236)</f>
        <v/>
      </c>
      <c r="L254" s="26" t="str">
        <f>IF(ISBLANK(Games!W236), "",Games!Y236)</f>
        <v/>
      </c>
      <c r="M254" s="9" t="str">
        <f>IF(ISBLANK(Games!W236), "",Games!X236-Games!W236)</f>
        <v/>
      </c>
      <c r="N254" s="20" t="str">
        <f>IF(ISBLANK(Games!W236), "", IF(AND(Games!Y236 = Games!B236, Games!D236&lt;0, Table3[[#This Row],[Actual Difference ]]&lt;Games!D236), "Y", IF(AND(Games!Y236=Games!C236, Games!D236&gt;0, Table3[[#This Row],[Actual Difference ]]&gt;0), "Y",IF(Games!Y236&lt;&gt;Table3[[#This Row],[Market Predicted Side]], "Y","N"))))</f>
        <v/>
      </c>
      <c r="O254" s="21" t="str">
        <f>IF(ISBLANK(Games!W236),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4" s="21" t="str">
        <f>IF(ISBLANK(Games!W236),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4" s="22" t="str">
        <f>IF(ISBLANK(Games!W236),"",IF('Prediction Log'!$L254='Prediction Log'!$G254, "Y", "N"))</f>
        <v/>
      </c>
      <c r="R254" s="22" t="str">
        <f>Table3[[#This Row],[Home Team Covered Market]]</f>
        <v/>
      </c>
      <c r="S254" s="22" t="str">
        <f>IF(ISBLANK(Games!W236), "",IF(AND('Prediction Log'!$Q254="Y", 'Prediction Log'!$R254="Y"), "Y", "N"))</f>
        <v/>
      </c>
      <c r="T254" s="23" t="str">
        <f>IF(ISBLANK(Games!W236),"",IF(Games!Y236='Prediction Log'!$H254, "Y", "N"))</f>
        <v/>
      </c>
      <c r="U254" s="23" t="str">
        <f>IF(ISBLANK(Games!W236), "", IF(Table3[[#This Row],[Home Team Covered Market]]=Games!P236, "Y", "N"))</f>
        <v/>
      </c>
      <c r="V254" s="24" t="str">
        <f>IF(ISBLANK(Games!W236), "",IF('Prediction Log'!$I254='Prediction Log'!$L254, "Y", "N"))</f>
        <v/>
      </c>
      <c r="W254" s="23" t="str">
        <f>IF(ISBLANK(Games!W236), "",IF('Prediction Log'!$H254&lt;&gt;'Prediction Log'!$L254, "N",IF(AND('Prediction Log'!$E254&gt;0, 'Prediction Log'!$M254&gt;'Prediction Log'!$E254, 'Prediction Log'!$H254='Prediction Log'!$C254), "Y", IF(AND('Prediction Log'!$E254&lt;0, 'Prediction Log'!$M254&lt;'Prediction Log'!$E254,'Prediction Log'!$H254='Prediction Log'!$B254 ), "Y", IF('Prediction Log'!$M254='Prediction Log'!$E254, "PUSH", "N")))))</f>
        <v/>
      </c>
      <c r="X254" s="23" t="str">
        <f>IF(ISBLANK(Games!W236), "",IF(AND('Prediction Log'!$T254="Y", 'Prediction Log'!$U254="Y"), "Y", "N"))</f>
        <v/>
      </c>
      <c r="Y254" s="22" t="str">
        <f>IF(ISBLANK(Games!W236), "",IF('Prediction Log'!$D254&gt;0, 'Prediction Log'!$M254-'Prediction Log'!$D254, IF('Prediction Log'!$D254&lt;0, -'Prediction Log'!$M254+'Prediction Log'!$D254, "NA")))</f>
        <v/>
      </c>
      <c r="Z254" s="22" t="str">
        <f>IF(ISBLANK(Games!W236), "",ABS('Prediction Log'!$Y254))</f>
        <v/>
      </c>
      <c r="AA254" s="23" t="str">
        <f>IF(ISBLANK(Games!W236), "",IF('Prediction Log'!$E254&gt;0, 'Prediction Log'!$M254-'Prediction Log'!$E254, IF('Prediction Log'!$E254&lt;0, -'Prediction Log'!$M254+'Prediction Log'!$E254, "NA")))</f>
        <v/>
      </c>
      <c r="AB254" s="23" t="str">
        <f>IF(ISBLANK(Games!X236), "",ABS('Prediction Log'!$AA254))</f>
        <v/>
      </c>
    </row>
    <row r="255" spans="1:28" x14ac:dyDescent="0.45">
      <c r="A255" s="13">
        <f>IF(ISBLANK(Games!$B254), "",Games!A254)</f>
        <v>0</v>
      </c>
      <c r="B255" s="13" t="str">
        <f>IF(ISBLANK(Games!$B237), "",Games!B237)</f>
        <v/>
      </c>
      <c r="C255" s="13" t="str">
        <f>IF(ISBLANK(Games!$B237), "",Games!C237)</f>
        <v/>
      </c>
      <c r="D255" s="14" t="str">
        <f>IF(ISBLANK(Games!$D237), "",Games!D237)</f>
        <v/>
      </c>
      <c r="E255" s="14" t="str">
        <f>IF(ISBLANK(Games!$B237), "",Games!J237)</f>
        <v/>
      </c>
      <c r="F255" s="15" t="str">
        <f>IFERROR(IF(ISBLANK(Games!B237), "", IF(Games!N237=Games!B237, Games!O237, 1-Games!O237)), "")</f>
        <v/>
      </c>
      <c r="G255" s="16" t="str">
        <f>IF(ISBLANK(Games!B237), "", IF('Prediction Log'!$D255&lt;0, 'Prediction Log'!$B255, 'Prediction Log'!$C255))</f>
        <v/>
      </c>
      <c r="H255" s="17" t="str">
        <f>IF(ISBLANK(Games!$B237), "",Games!K237)</f>
        <v/>
      </c>
      <c r="I255" s="17" t="str">
        <f>IF('Prediction Log'!$F255&gt;0.5, 'Prediction Log'!$B255, IF('Prediction Log'!$F255&lt;0.5, 'Prediction Log'!$C255, "PICK"))</f>
        <v/>
      </c>
      <c r="J255" s="18" t="str">
        <f>IF(ISBLANK(Games!B237), "",IF('Prediction Log'!$I255='Prediction Log'!$B255, 'Prediction Log'!$F255, 1-'Prediction Log'!$F255))</f>
        <v/>
      </c>
      <c r="K255" s="19" t="str">
        <f>IF(ISBLANK(Games!$B237), "",Games!Q237)</f>
        <v/>
      </c>
      <c r="L255" s="26" t="str">
        <f>IF(ISBLANK(Games!W237), "",Games!Y237)</f>
        <v/>
      </c>
      <c r="M255" s="9" t="str">
        <f>IF(ISBLANK(Games!W237), "",Games!X237-Games!W237)</f>
        <v/>
      </c>
      <c r="N255" s="20" t="str">
        <f>IF(ISBLANK(Games!W237), "", IF(AND(Games!Y237 = Games!B237, Games!D237&lt;0, Table3[[#This Row],[Actual Difference ]]&lt;Games!D237), "Y", IF(AND(Games!Y237=Games!C237, Games!D237&gt;0, Table3[[#This Row],[Actual Difference ]]&gt;0), "Y",IF(Games!Y237&lt;&gt;Table3[[#This Row],[Market Predicted Side]], "Y","N"))))</f>
        <v/>
      </c>
      <c r="O255" s="21" t="str">
        <f>IF(ISBLANK(Games!W237),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5" s="21" t="str">
        <f>IF(ISBLANK(Games!W237),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5" s="22" t="str">
        <f>IF(ISBLANK(Games!W237),"",IF('Prediction Log'!$L255='Prediction Log'!$G255, "Y", "N"))</f>
        <v/>
      </c>
      <c r="R255" s="22" t="str">
        <f>Table3[[#This Row],[Home Team Covered Market]]</f>
        <v/>
      </c>
      <c r="S255" s="22" t="str">
        <f>IF(ISBLANK(Games!W237), "",IF(AND('Prediction Log'!$Q255="Y", 'Prediction Log'!$R255="Y"), "Y", "N"))</f>
        <v/>
      </c>
      <c r="T255" s="23" t="str">
        <f>IF(ISBLANK(Games!W237),"",IF(Games!Y237='Prediction Log'!$H255, "Y", "N"))</f>
        <v/>
      </c>
      <c r="U255" s="23" t="str">
        <f>IF(ISBLANK(Games!W237), "", IF(Table3[[#This Row],[Home Team Covered Market]]=Games!P237, "Y", "N"))</f>
        <v/>
      </c>
      <c r="V255" s="24" t="str">
        <f>IF(ISBLANK(Games!W237), "",IF('Prediction Log'!$I255='Prediction Log'!$L255, "Y", "N"))</f>
        <v/>
      </c>
      <c r="W255" s="23" t="str">
        <f>IF(ISBLANK(Games!W237), "",IF('Prediction Log'!$H255&lt;&gt;'Prediction Log'!$L255, "N",IF(AND('Prediction Log'!$E255&gt;0, 'Prediction Log'!$M255&gt;'Prediction Log'!$E255, 'Prediction Log'!$H255='Prediction Log'!$C255), "Y", IF(AND('Prediction Log'!$E255&lt;0, 'Prediction Log'!$M255&lt;'Prediction Log'!$E255,'Prediction Log'!$H255='Prediction Log'!$B255 ), "Y", IF('Prediction Log'!$M255='Prediction Log'!$E255, "PUSH", "N")))))</f>
        <v/>
      </c>
      <c r="X255" s="23" t="str">
        <f>IF(ISBLANK(Games!W237), "",IF(AND('Prediction Log'!$T255="Y", 'Prediction Log'!$U255="Y"), "Y", "N"))</f>
        <v/>
      </c>
      <c r="Y255" s="22" t="str">
        <f>IF(ISBLANK(Games!W237), "",IF('Prediction Log'!$D255&gt;0, 'Prediction Log'!$M255-'Prediction Log'!$D255, IF('Prediction Log'!$D255&lt;0, -'Prediction Log'!$M255+'Prediction Log'!$D255, "NA")))</f>
        <v/>
      </c>
      <c r="Z255" s="22" t="str">
        <f>IF(ISBLANK(Games!W237), "",ABS('Prediction Log'!$Y255))</f>
        <v/>
      </c>
      <c r="AA255" s="23" t="str">
        <f>IF(ISBLANK(Games!W237), "",IF('Prediction Log'!$E255&gt;0, 'Prediction Log'!$M255-'Prediction Log'!$E255, IF('Prediction Log'!$E255&lt;0, -'Prediction Log'!$M255+'Prediction Log'!$E255, "NA")))</f>
        <v/>
      </c>
      <c r="AB255" s="23" t="str">
        <f>IF(ISBLANK(Games!X237), "",ABS('Prediction Log'!$AA255))</f>
        <v/>
      </c>
    </row>
    <row r="256" spans="1:28" x14ac:dyDescent="0.45">
      <c r="A256" s="13">
        <f>IF(ISBLANK(Games!$B255), "",Games!A255)</f>
        <v>0</v>
      </c>
      <c r="B256" s="13" t="str">
        <f>IF(ISBLANK(Games!$B238), "",Games!B238)</f>
        <v/>
      </c>
      <c r="C256" s="13" t="str">
        <f>IF(ISBLANK(Games!$B238), "",Games!C238)</f>
        <v/>
      </c>
      <c r="D256" s="14" t="str">
        <f>IF(ISBLANK(Games!$D238), "",Games!D238)</f>
        <v/>
      </c>
      <c r="E256" s="14" t="str">
        <f>IF(ISBLANK(Games!$B238), "",Games!J238)</f>
        <v/>
      </c>
      <c r="F256" s="15" t="str">
        <f>IFERROR(IF(ISBLANK(Games!B238), "", IF(Games!N238=Games!B238, Games!O238, 1-Games!O238)), "")</f>
        <v/>
      </c>
      <c r="G256" s="16" t="str">
        <f>IF(ISBLANK(Games!B238), "", IF('Prediction Log'!$D256&lt;0, 'Prediction Log'!$B256, 'Prediction Log'!$C256))</f>
        <v/>
      </c>
      <c r="H256" s="17" t="str">
        <f>IF(ISBLANK(Games!$B238), "",Games!K238)</f>
        <v/>
      </c>
      <c r="I256" s="17" t="str">
        <f>IF('Prediction Log'!$F256&gt;0.5, 'Prediction Log'!$B256, IF('Prediction Log'!$F256&lt;0.5, 'Prediction Log'!$C256, "PICK"))</f>
        <v/>
      </c>
      <c r="J256" s="18" t="str">
        <f>IF(ISBLANK(Games!B238), "",IF('Prediction Log'!$I256='Prediction Log'!$B256, 'Prediction Log'!$F256, 1-'Prediction Log'!$F256))</f>
        <v/>
      </c>
      <c r="K256" s="19" t="str">
        <f>IF(ISBLANK(Games!$B238), "",Games!Q238)</f>
        <v/>
      </c>
      <c r="L256" s="26" t="str">
        <f>IF(ISBLANK(Games!W238), "",Games!Y238)</f>
        <v/>
      </c>
      <c r="M256" s="9" t="str">
        <f>IF(ISBLANK(Games!W238), "",Games!X238-Games!W238)</f>
        <v/>
      </c>
      <c r="N256" s="20" t="str">
        <f>IF(ISBLANK(Games!W238), "", IF(AND(Games!Y238 = Games!B238, Games!D238&lt;0, Table3[[#This Row],[Actual Difference ]]&lt;Games!D238), "Y", IF(AND(Games!Y238=Games!C238, Games!D238&gt;0, Table3[[#This Row],[Actual Difference ]]&gt;0), "Y",IF(Games!Y238&lt;&gt;Table3[[#This Row],[Market Predicted Side]], "Y","N"))))</f>
        <v/>
      </c>
      <c r="O256" s="21" t="str">
        <f>IF(ISBLANK(Games!W238),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6" s="21" t="str">
        <f>IF(ISBLANK(Games!W238),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6" s="22" t="str">
        <f>IF(ISBLANK(Games!W238),"",IF('Prediction Log'!$L256='Prediction Log'!$G256, "Y", "N"))</f>
        <v/>
      </c>
      <c r="R256" s="22" t="str">
        <f>Table3[[#This Row],[Home Team Covered Market]]</f>
        <v/>
      </c>
      <c r="S256" s="22" t="str">
        <f>IF(ISBLANK(Games!W238), "",IF(AND('Prediction Log'!$Q256="Y", 'Prediction Log'!$R256="Y"), "Y", "N"))</f>
        <v/>
      </c>
      <c r="T256" s="23" t="str">
        <f>IF(ISBLANK(Games!W238),"",IF(Games!Y238='Prediction Log'!$H256, "Y", "N"))</f>
        <v/>
      </c>
      <c r="U256" s="23" t="str">
        <f>IF(ISBLANK(Games!W238), "", IF(Table3[[#This Row],[Home Team Covered Market]]=Games!P238, "Y", "N"))</f>
        <v/>
      </c>
      <c r="V256" s="24" t="str">
        <f>IF(ISBLANK(Games!W238), "",IF('Prediction Log'!$I256='Prediction Log'!$L256, "Y", "N"))</f>
        <v/>
      </c>
      <c r="W256" s="23" t="str">
        <f>IF(ISBLANK(Games!W238), "",IF('Prediction Log'!$H256&lt;&gt;'Prediction Log'!$L256, "N",IF(AND('Prediction Log'!$E256&gt;0, 'Prediction Log'!$M256&gt;'Prediction Log'!$E256, 'Prediction Log'!$H256='Prediction Log'!$C256), "Y", IF(AND('Prediction Log'!$E256&lt;0, 'Prediction Log'!$M256&lt;'Prediction Log'!$E256,'Prediction Log'!$H256='Prediction Log'!$B256 ), "Y", IF('Prediction Log'!$M256='Prediction Log'!$E256, "PUSH", "N")))))</f>
        <v/>
      </c>
      <c r="X256" s="23" t="str">
        <f>IF(ISBLANK(Games!W238), "",IF(AND('Prediction Log'!$T256="Y", 'Prediction Log'!$U256="Y"), "Y", "N"))</f>
        <v/>
      </c>
      <c r="Y256" s="22" t="str">
        <f>IF(ISBLANK(Games!W238), "",IF('Prediction Log'!$D256&gt;0, 'Prediction Log'!$M256-'Prediction Log'!$D256, IF('Prediction Log'!$D256&lt;0, -'Prediction Log'!$M256+'Prediction Log'!$D256, "NA")))</f>
        <v/>
      </c>
      <c r="Z256" s="22" t="str">
        <f>IF(ISBLANK(Games!W238), "",ABS('Prediction Log'!$Y256))</f>
        <v/>
      </c>
      <c r="AA256" s="23" t="str">
        <f>IF(ISBLANK(Games!W238), "",IF('Prediction Log'!$E256&gt;0, 'Prediction Log'!$M256-'Prediction Log'!$E256, IF('Prediction Log'!$E256&lt;0, -'Prediction Log'!$M256+'Prediction Log'!$E256, "NA")))</f>
        <v/>
      </c>
      <c r="AB256" s="23" t="str">
        <f>IF(ISBLANK(Games!X238), "",ABS('Prediction Log'!$AA256))</f>
        <v/>
      </c>
    </row>
    <row r="257" spans="1:28" x14ac:dyDescent="0.45">
      <c r="A257" s="13">
        <f>IF(ISBLANK(Games!$B256), "",Games!A256)</f>
        <v>0</v>
      </c>
      <c r="B257" s="13" t="str">
        <f>IF(ISBLANK(Games!$B239), "",Games!B239)</f>
        <v/>
      </c>
      <c r="C257" s="13" t="str">
        <f>IF(ISBLANK(Games!$B239), "",Games!C239)</f>
        <v/>
      </c>
      <c r="D257" s="14" t="str">
        <f>IF(ISBLANK(Games!$D239), "",Games!D239)</f>
        <v/>
      </c>
      <c r="E257" s="14" t="str">
        <f>IF(ISBLANK(Games!$B239), "",Games!J239)</f>
        <v/>
      </c>
      <c r="F257" s="15" t="str">
        <f>IFERROR(IF(ISBLANK(Games!B239), "", IF(Games!N239=Games!B239, Games!O239, 1-Games!O239)), "")</f>
        <v/>
      </c>
      <c r="G257" s="16" t="str">
        <f>IF(ISBLANK(Games!B239), "", IF('Prediction Log'!$D257&lt;0, 'Prediction Log'!$B257, 'Prediction Log'!$C257))</f>
        <v/>
      </c>
      <c r="H257" s="17" t="str">
        <f>IF(ISBLANK(Games!$B239), "",Games!K239)</f>
        <v/>
      </c>
      <c r="I257" s="17" t="str">
        <f>IF('Prediction Log'!$F257&gt;0.5, 'Prediction Log'!$B257, IF('Prediction Log'!$F257&lt;0.5, 'Prediction Log'!$C257, "PICK"))</f>
        <v/>
      </c>
      <c r="J257" s="18" t="str">
        <f>IF(ISBLANK(Games!B239), "",IF('Prediction Log'!$I257='Prediction Log'!$B257, 'Prediction Log'!$F257, 1-'Prediction Log'!$F257))</f>
        <v/>
      </c>
      <c r="K257" s="19" t="str">
        <f>IF(ISBLANK(Games!$B239), "",Games!Q239)</f>
        <v/>
      </c>
      <c r="L257" s="26" t="str">
        <f>IF(ISBLANK(Games!W239), "",Games!Y239)</f>
        <v/>
      </c>
      <c r="M257" s="9" t="str">
        <f>IF(ISBLANK(Games!W239), "",Games!X239-Games!W239)</f>
        <v/>
      </c>
      <c r="N257" s="20" t="str">
        <f>IF(ISBLANK(Games!W239), "", IF(AND(Games!Y239 = Games!B239, Games!D239&lt;0, Table3[[#This Row],[Actual Difference ]]&lt;Games!D239), "Y", IF(AND(Games!Y239=Games!C239, Games!D239&gt;0, Table3[[#This Row],[Actual Difference ]]&gt;0), "Y",IF(Games!Y239&lt;&gt;Table3[[#This Row],[Market Predicted Side]], "Y","N"))))</f>
        <v/>
      </c>
      <c r="O257" s="21" t="str">
        <f>IF(ISBLANK(Games!W239),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7" s="21" t="str">
        <f>IF(ISBLANK(Games!W239),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7" s="22" t="str">
        <f>IF(ISBLANK(Games!W239),"",IF('Prediction Log'!$L257='Prediction Log'!$G257, "Y", "N"))</f>
        <v/>
      </c>
      <c r="R257" s="22" t="str">
        <f>Table3[[#This Row],[Home Team Covered Market]]</f>
        <v/>
      </c>
      <c r="S257" s="22" t="str">
        <f>IF(ISBLANK(Games!W239), "",IF(AND('Prediction Log'!$Q257="Y", 'Prediction Log'!$R257="Y"), "Y", "N"))</f>
        <v/>
      </c>
      <c r="T257" s="23" t="str">
        <f>IF(ISBLANK(Games!W239),"",IF(Games!Y239='Prediction Log'!$H257, "Y", "N"))</f>
        <v/>
      </c>
      <c r="U257" s="23" t="str">
        <f>IF(ISBLANK(Games!W239), "", IF(Table3[[#This Row],[Home Team Covered Market]]=Games!P239, "Y", "N"))</f>
        <v/>
      </c>
      <c r="V257" s="24" t="str">
        <f>IF(ISBLANK(Games!W239), "",IF('Prediction Log'!$I257='Prediction Log'!$L257, "Y", "N"))</f>
        <v/>
      </c>
      <c r="W257" s="23" t="str">
        <f>IF(ISBLANK(Games!W239), "",IF('Prediction Log'!$H257&lt;&gt;'Prediction Log'!$L257, "N",IF(AND('Prediction Log'!$E257&gt;0, 'Prediction Log'!$M257&gt;'Prediction Log'!$E257, 'Prediction Log'!$H257='Prediction Log'!$C257), "Y", IF(AND('Prediction Log'!$E257&lt;0, 'Prediction Log'!$M257&lt;'Prediction Log'!$E257,'Prediction Log'!$H257='Prediction Log'!$B257 ), "Y", IF('Prediction Log'!$M257='Prediction Log'!$E257, "PUSH", "N")))))</f>
        <v/>
      </c>
      <c r="X257" s="23" t="str">
        <f>IF(ISBLANK(Games!W239), "",IF(AND('Prediction Log'!$T257="Y", 'Prediction Log'!$U257="Y"), "Y", "N"))</f>
        <v/>
      </c>
      <c r="Y257" s="22" t="str">
        <f>IF(ISBLANK(Games!W239), "",IF('Prediction Log'!$D257&gt;0, 'Prediction Log'!$M257-'Prediction Log'!$D257, IF('Prediction Log'!$D257&lt;0, -'Prediction Log'!$M257+'Prediction Log'!$D257, "NA")))</f>
        <v/>
      </c>
      <c r="Z257" s="22" t="str">
        <f>IF(ISBLANK(Games!W239), "",ABS('Prediction Log'!$Y257))</f>
        <v/>
      </c>
      <c r="AA257" s="23" t="str">
        <f>IF(ISBLANK(Games!W239), "",IF('Prediction Log'!$E257&gt;0, 'Prediction Log'!$M257-'Prediction Log'!$E257, IF('Prediction Log'!$E257&lt;0, -'Prediction Log'!$M257+'Prediction Log'!$E257, "NA")))</f>
        <v/>
      </c>
      <c r="AB257" s="23" t="str">
        <f>IF(ISBLANK(Games!X239), "",ABS('Prediction Log'!$AA257))</f>
        <v/>
      </c>
    </row>
    <row r="258" spans="1:28" x14ac:dyDescent="0.45">
      <c r="A258" s="13">
        <f>IF(ISBLANK(Games!$B257), "",Games!A257)</f>
        <v>0</v>
      </c>
      <c r="B258" s="13" t="str">
        <f>IF(ISBLANK(Games!$B240), "",Games!B240)</f>
        <v/>
      </c>
      <c r="C258" s="13" t="str">
        <f>IF(ISBLANK(Games!$B240), "",Games!C240)</f>
        <v/>
      </c>
      <c r="D258" s="14" t="str">
        <f>IF(ISBLANK(Games!$D240), "",Games!D240)</f>
        <v/>
      </c>
      <c r="E258" s="14" t="str">
        <f>IF(ISBLANK(Games!$B240), "",Games!J240)</f>
        <v/>
      </c>
      <c r="F258" s="15" t="str">
        <f>IFERROR(IF(ISBLANK(Games!B240), "", IF(Games!N240=Games!B240, Games!O240, 1-Games!O240)), "")</f>
        <v/>
      </c>
      <c r="G258" s="16" t="str">
        <f>IF(ISBLANK(Games!B240), "", IF('Prediction Log'!$D258&lt;0, 'Prediction Log'!$B258, 'Prediction Log'!$C258))</f>
        <v/>
      </c>
      <c r="H258" s="17" t="str">
        <f>IF(ISBLANK(Games!$B240), "",Games!K240)</f>
        <v/>
      </c>
      <c r="I258" s="17" t="str">
        <f>IF('Prediction Log'!$F258&gt;0.5, 'Prediction Log'!$B258, IF('Prediction Log'!$F258&lt;0.5, 'Prediction Log'!$C258, "PICK"))</f>
        <v/>
      </c>
      <c r="J258" s="18" t="str">
        <f>IF(ISBLANK(Games!B240), "",IF('Prediction Log'!$I258='Prediction Log'!$B258, 'Prediction Log'!$F258, 1-'Prediction Log'!$F258))</f>
        <v/>
      </c>
      <c r="K258" s="19" t="str">
        <f>IF(ISBLANK(Games!$B240), "",Games!Q240)</f>
        <v/>
      </c>
      <c r="L258" s="26" t="str">
        <f>IF(ISBLANK(Games!W240), "",Games!Y240)</f>
        <v/>
      </c>
      <c r="M258" s="9" t="str">
        <f>IF(ISBLANK(Games!W240), "",Games!X240-Games!W240)</f>
        <v/>
      </c>
      <c r="N258" s="20" t="str">
        <f>IF(ISBLANK(Games!W240), "", IF(AND(Games!Y240 = Games!B240, Games!D240&lt;0, Table3[[#This Row],[Actual Difference ]]&lt;Games!D240), "Y", IF(AND(Games!Y240=Games!C240, Games!D240&gt;0, Table3[[#This Row],[Actual Difference ]]&gt;0), "Y",IF(Games!Y240&lt;&gt;Table3[[#This Row],[Market Predicted Side]], "Y","N"))))</f>
        <v/>
      </c>
      <c r="O258" s="21" t="str">
        <f>IF(ISBLANK(Games!W240),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8" s="21" t="str">
        <f>IF(ISBLANK(Games!W240),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8" s="22" t="str">
        <f>IF(ISBLANK(Games!W240),"",IF('Prediction Log'!$L258='Prediction Log'!$G258, "Y", "N"))</f>
        <v/>
      </c>
      <c r="R258" s="22" t="str">
        <f>Table3[[#This Row],[Home Team Covered Market]]</f>
        <v/>
      </c>
      <c r="S258" s="22" t="str">
        <f>IF(ISBLANK(Games!W240), "",IF(AND('Prediction Log'!$Q258="Y", 'Prediction Log'!$R258="Y"), "Y", "N"))</f>
        <v/>
      </c>
      <c r="T258" s="23" t="str">
        <f>IF(ISBLANK(Games!W240),"",IF(Games!Y240='Prediction Log'!$H258, "Y", "N"))</f>
        <v/>
      </c>
      <c r="U258" s="23" t="str">
        <f>IF(ISBLANK(Games!W240), "", IF(Table3[[#This Row],[Home Team Covered Market]]=Games!P240, "Y", "N"))</f>
        <v/>
      </c>
      <c r="V258" s="24" t="str">
        <f>IF(ISBLANK(Games!W240), "",IF('Prediction Log'!$I258='Prediction Log'!$L258, "Y", "N"))</f>
        <v/>
      </c>
      <c r="W258" s="23" t="str">
        <f>IF(ISBLANK(Games!W240), "",IF('Prediction Log'!$H258&lt;&gt;'Prediction Log'!$L258, "N",IF(AND('Prediction Log'!$E258&gt;0, 'Prediction Log'!$M258&gt;'Prediction Log'!$E258, 'Prediction Log'!$H258='Prediction Log'!$C258), "Y", IF(AND('Prediction Log'!$E258&lt;0, 'Prediction Log'!$M258&lt;'Prediction Log'!$E258,'Prediction Log'!$H258='Prediction Log'!$B258 ), "Y", IF('Prediction Log'!$M258='Prediction Log'!$E258, "PUSH", "N")))))</f>
        <v/>
      </c>
      <c r="X258" s="23" t="str">
        <f>IF(ISBLANK(Games!W240), "",IF(AND('Prediction Log'!$T258="Y", 'Prediction Log'!$U258="Y"), "Y", "N"))</f>
        <v/>
      </c>
      <c r="Y258" s="22" t="str">
        <f>IF(ISBLANK(Games!W240), "",IF('Prediction Log'!$D258&gt;0, 'Prediction Log'!$M258-'Prediction Log'!$D258, IF('Prediction Log'!$D258&lt;0, -'Prediction Log'!$M258+'Prediction Log'!$D258, "NA")))</f>
        <v/>
      </c>
      <c r="Z258" s="22" t="str">
        <f>IF(ISBLANK(Games!W240), "",ABS('Prediction Log'!$Y258))</f>
        <v/>
      </c>
      <c r="AA258" s="23" t="str">
        <f>IF(ISBLANK(Games!W240), "",IF('Prediction Log'!$E258&gt;0, 'Prediction Log'!$M258-'Prediction Log'!$E258, IF('Prediction Log'!$E258&lt;0, -'Prediction Log'!$M258+'Prediction Log'!$E258, "NA")))</f>
        <v/>
      </c>
      <c r="AB258" s="23" t="str">
        <f>IF(ISBLANK(Games!X240), "",ABS('Prediction Log'!$AA258))</f>
        <v/>
      </c>
    </row>
    <row r="259" spans="1:28" x14ac:dyDescent="0.45">
      <c r="A259" s="13">
        <f>IF(ISBLANK(Games!$B258), "",Games!A258)</f>
        <v>0</v>
      </c>
      <c r="B259" s="13" t="str">
        <f>IF(ISBLANK(Games!$B241), "",Games!B241)</f>
        <v/>
      </c>
      <c r="C259" s="13" t="str">
        <f>IF(ISBLANK(Games!$B241), "",Games!C241)</f>
        <v/>
      </c>
      <c r="D259" s="14" t="str">
        <f>IF(ISBLANK(Games!$D241), "",Games!D241)</f>
        <v/>
      </c>
      <c r="E259" s="14" t="str">
        <f>IF(ISBLANK(Games!$B241), "",Games!J241)</f>
        <v/>
      </c>
      <c r="F259" s="15" t="str">
        <f>IFERROR(IF(ISBLANK(Games!B241), "", IF(Games!N241=Games!B241, Games!O241, 1-Games!O241)), "")</f>
        <v/>
      </c>
      <c r="G259" s="16" t="str">
        <f>IF(ISBLANK(Games!B241), "", IF('Prediction Log'!$D259&lt;0, 'Prediction Log'!$B259, 'Prediction Log'!$C259))</f>
        <v/>
      </c>
      <c r="H259" s="17" t="str">
        <f>IF(ISBLANK(Games!$B241), "",Games!K241)</f>
        <v/>
      </c>
      <c r="I259" s="17" t="str">
        <f>IF('Prediction Log'!$F259&gt;0.5, 'Prediction Log'!$B259, IF('Prediction Log'!$F259&lt;0.5, 'Prediction Log'!$C259, "PICK"))</f>
        <v/>
      </c>
      <c r="J259" s="18" t="str">
        <f>IF(ISBLANK(Games!B241), "",IF('Prediction Log'!$I259='Prediction Log'!$B259, 'Prediction Log'!$F259, 1-'Prediction Log'!$F259))</f>
        <v/>
      </c>
      <c r="K259" s="19" t="str">
        <f>IF(ISBLANK(Games!$B241), "",Games!Q241)</f>
        <v/>
      </c>
      <c r="L259" s="26" t="str">
        <f>IF(ISBLANK(Games!W241), "",Games!Y241)</f>
        <v/>
      </c>
      <c r="M259" s="9" t="str">
        <f>IF(ISBLANK(Games!W241), "",Games!X241-Games!W241)</f>
        <v/>
      </c>
      <c r="N259" s="20" t="str">
        <f>IF(ISBLANK(Games!W241), "", IF(AND(Games!Y241 = Games!B241, Games!D241&lt;0, Table3[[#This Row],[Actual Difference ]]&lt;Games!D241), "Y", IF(AND(Games!Y241=Games!C241, Games!D241&gt;0, Table3[[#This Row],[Actual Difference ]]&gt;0), "Y",IF(Games!Y241&lt;&gt;Table3[[#This Row],[Market Predicted Side]], "Y","N"))))</f>
        <v/>
      </c>
      <c r="O259" s="21" t="str">
        <f>IF(ISBLANK(Games!W241),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59" s="21" t="str">
        <f>IF(ISBLANK(Games!W241),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59" s="22" t="str">
        <f>IF(ISBLANK(Games!W241),"",IF('Prediction Log'!$L259='Prediction Log'!$G259, "Y", "N"))</f>
        <v/>
      </c>
      <c r="R259" s="22" t="str">
        <f>Table3[[#This Row],[Home Team Covered Market]]</f>
        <v/>
      </c>
      <c r="S259" s="22" t="str">
        <f>IF(ISBLANK(Games!W241), "",IF(AND('Prediction Log'!$Q259="Y", 'Prediction Log'!$R259="Y"), "Y", "N"))</f>
        <v/>
      </c>
      <c r="T259" s="23" t="str">
        <f>IF(ISBLANK(Games!W241),"",IF(Games!Y241='Prediction Log'!$H259, "Y", "N"))</f>
        <v/>
      </c>
      <c r="U259" s="23" t="str">
        <f>IF(ISBLANK(Games!W241), "", IF(Table3[[#This Row],[Home Team Covered Market]]=Games!P241, "Y", "N"))</f>
        <v/>
      </c>
      <c r="V259" s="24" t="str">
        <f>IF(ISBLANK(Games!W241), "",IF('Prediction Log'!$I259='Prediction Log'!$L259, "Y", "N"))</f>
        <v/>
      </c>
      <c r="W259" s="23" t="str">
        <f>IF(ISBLANK(Games!W241), "",IF('Prediction Log'!$H259&lt;&gt;'Prediction Log'!$L259, "N",IF(AND('Prediction Log'!$E259&gt;0, 'Prediction Log'!$M259&gt;'Prediction Log'!$E259, 'Prediction Log'!$H259='Prediction Log'!$C259), "Y", IF(AND('Prediction Log'!$E259&lt;0, 'Prediction Log'!$M259&lt;'Prediction Log'!$E259,'Prediction Log'!$H259='Prediction Log'!$B259 ), "Y", IF('Prediction Log'!$M259='Prediction Log'!$E259, "PUSH", "N")))))</f>
        <v/>
      </c>
      <c r="X259" s="23" t="str">
        <f>IF(ISBLANK(Games!W241), "",IF(AND('Prediction Log'!$T259="Y", 'Prediction Log'!$U259="Y"), "Y", "N"))</f>
        <v/>
      </c>
      <c r="Y259" s="22" t="str">
        <f>IF(ISBLANK(Games!W241), "",IF('Prediction Log'!$D259&gt;0, 'Prediction Log'!$M259-'Prediction Log'!$D259, IF('Prediction Log'!$D259&lt;0, -'Prediction Log'!$M259+'Prediction Log'!$D259, "NA")))</f>
        <v/>
      </c>
      <c r="Z259" s="22" t="str">
        <f>IF(ISBLANK(Games!W241), "",ABS('Prediction Log'!$Y259))</f>
        <v/>
      </c>
      <c r="AA259" s="23" t="str">
        <f>IF(ISBLANK(Games!W241), "",IF('Prediction Log'!$E259&gt;0, 'Prediction Log'!$M259-'Prediction Log'!$E259, IF('Prediction Log'!$E259&lt;0, -'Prediction Log'!$M259+'Prediction Log'!$E259, "NA")))</f>
        <v/>
      </c>
      <c r="AB259" s="23" t="str">
        <f>IF(ISBLANK(Games!X241), "",ABS('Prediction Log'!$AA259))</f>
        <v/>
      </c>
    </row>
    <row r="260" spans="1:28" x14ac:dyDescent="0.45">
      <c r="A260" s="13">
        <f>IF(ISBLANK(Games!$B259), "",Games!A259)</f>
        <v>0</v>
      </c>
      <c r="B260" s="13" t="str">
        <f>IF(ISBLANK(Games!$B242), "",Games!B242)</f>
        <v/>
      </c>
      <c r="C260" s="13" t="str">
        <f>IF(ISBLANK(Games!$B242), "",Games!C242)</f>
        <v/>
      </c>
      <c r="D260" s="14" t="str">
        <f>IF(ISBLANK(Games!$D242), "",Games!D242)</f>
        <v/>
      </c>
      <c r="E260" s="14" t="str">
        <f>IF(ISBLANK(Games!$B242), "",Games!J242)</f>
        <v/>
      </c>
      <c r="F260" s="15" t="str">
        <f>IFERROR(IF(ISBLANK(Games!B242), "", IF(Games!N242=Games!B242, Games!O242, 1-Games!O242)), "")</f>
        <v/>
      </c>
      <c r="G260" s="16" t="str">
        <f>IF(ISBLANK(Games!B242), "", IF('Prediction Log'!$D260&lt;0, 'Prediction Log'!$B260, 'Prediction Log'!$C260))</f>
        <v/>
      </c>
      <c r="H260" s="17" t="str">
        <f>IF(ISBLANK(Games!$B242), "",Games!K242)</f>
        <v/>
      </c>
      <c r="I260" s="17" t="str">
        <f>IF('Prediction Log'!$F260&gt;0.5, 'Prediction Log'!$B260, IF('Prediction Log'!$F260&lt;0.5, 'Prediction Log'!$C260, "PICK"))</f>
        <v/>
      </c>
      <c r="J260" s="18" t="str">
        <f>IF(ISBLANK(Games!B242), "",IF('Prediction Log'!$I260='Prediction Log'!$B260, 'Prediction Log'!$F260, 1-'Prediction Log'!$F260))</f>
        <v/>
      </c>
      <c r="K260" s="19" t="str">
        <f>IF(ISBLANK(Games!$B242), "",Games!Q242)</f>
        <v/>
      </c>
      <c r="L260" s="26" t="str">
        <f>IF(ISBLANK(Games!W242), "",Games!Y242)</f>
        <v/>
      </c>
      <c r="M260" s="9" t="str">
        <f>IF(ISBLANK(Games!W242), "",Games!X242-Games!W242)</f>
        <v/>
      </c>
      <c r="N260" s="20" t="str">
        <f>IF(ISBLANK(Games!W242), "", IF(AND(Games!Y242 = Games!B242, Games!D242&lt;0, Table3[[#This Row],[Actual Difference ]]&lt;Games!D242), "Y", IF(AND(Games!Y242=Games!C242, Games!D242&gt;0, Table3[[#This Row],[Actual Difference ]]&gt;0), "Y",IF(Games!Y242&lt;&gt;Table3[[#This Row],[Market Predicted Side]], "Y","N"))))</f>
        <v/>
      </c>
      <c r="O260" s="21" t="str">
        <f>IF(ISBLANK(Games!W242),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0" s="21" t="str">
        <f>IF(ISBLANK(Games!W242),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0" s="22" t="str">
        <f>IF(ISBLANK(Games!W242),"",IF('Prediction Log'!$L260='Prediction Log'!$G260, "Y", "N"))</f>
        <v/>
      </c>
      <c r="R260" s="22" t="str">
        <f>Table3[[#This Row],[Home Team Covered Market]]</f>
        <v/>
      </c>
      <c r="S260" s="22" t="str">
        <f>IF(ISBLANK(Games!W242), "",IF(AND('Prediction Log'!$Q260="Y", 'Prediction Log'!$R260="Y"), "Y", "N"))</f>
        <v/>
      </c>
      <c r="T260" s="23" t="str">
        <f>IF(ISBLANK(Games!W242),"",IF(Games!Y242='Prediction Log'!$H260, "Y", "N"))</f>
        <v/>
      </c>
      <c r="U260" s="23" t="str">
        <f>IF(ISBLANK(Games!W242), "", IF(Table3[[#This Row],[Home Team Covered Market]]=Games!P242, "Y", "N"))</f>
        <v/>
      </c>
      <c r="V260" s="24" t="str">
        <f>IF(ISBLANK(Games!W242), "",IF('Prediction Log'!$I260='Prediction Log'!$L260, "Y", "N"))</f>
        <v/>
      </c>
      <c r="W260" s="23" t="str">
        <f>IF(ISBLANK(Games!W242), "",IF('Prediction Log'!$H260&lt;&gt;'Prediction Log'!$L260, "N",IF(AND('Prediction Log'!$E260&gt;0, 'Prediction Log'!$M260&gt;'Prediction Log'!$E260, 'Prediction Log'!$H260='Prediction Log'!$C260), "Y", IF(AND('Prediction Log'!$E260&lt;0, 'Prediction Log'!$M260&lt;'Prediction Log'!$E260,'Prediction Log'!$H260='Prediction Log'!$B260 ), "Y", IF('Prediction Log'!$M260='Prediction Log'!$E260, "PUSH", "N")))))</f>
        <v/>
      </c>
      <c r="X260" s="23" t="str">
        <f>IF(ISBLANK(Games!W242), "",IF(AND('Prediction Log'!$T260="Y", 'Prediction Log'!$U260="Y"), "Y", "N"))</f>
        <v/>
      </c>
      <c r="Y260" s="22" t="str">
        <f>IF(ISBLANK(Games!W242), "",IF('Prediction Log'!$D260&gt;0, 'Prediction Log'!$M260-'Prediction Log'!$D260, IF('Prediction Log'!$D260&lt;0, -'Prediction Log'!$M260+'Prediction Log'!$D260, "NA")))</f>
        <v/>
      </c>
      <c r="Z260" s="22" t="str">
        <f>IF(ISBLANK(Games!W242), "",ABS('Prediction Log'!$Y260))</f>
        <v/>
      </c>
      <c r="AA260" s="23" t="str">
        <f>IF(ISBLANK(Games!W242), "",IF('Prediction Log'!$E260&gt;0, 'Prediction Log'!$M260-'Prediction Log'!$E260, IF('Prediction Log'!$E260&lt;0, -'Prediction Log'!$M260+'Prediction Log'!$E260, "NA")))</f>
        <v/>
      </c>
      <c r="AB260" s="23" t="str">
        <f>IF(ISBLANK(Games!X242), "",ABS('Prediction Log'!$AA260))</f>
        <v/>
      </c>
    </row>
    <row r="261" spans="1:28" x14ac:dyDescent="0.45">
      <c r="A261" s="13">
        <f>IF(ISBLANK(Games!$B260), "",Games!A260)</f>
        <v>0</v>
      </c>
      <c r="B261" s="13" t="str">
        <f>IF(ISBLANK(Games!$B243), "",Games!B243)</f>
        <v/>
      </c>
      <c r="C261" s="13" t="str">
        <f>IF(ISBLANK(Games!$B243), "",Games!C243)</f>
        <v/>
      </c>
      <c r="D261" s="14" t="str">
        <f>IF(ISBLANK(Games!$D243), "",Games!D243)</f>
        <v/>
      </c>
      <c r="E261" s="14" t="str">
        <f>IF(ISBLANK(Games!$B243), "",Games!J243)</f>
        <v/>
      </c>
      <c r="F261" s="15" t="str">
        <f>IFERROR(IF(ISBLANK(Games!B243), "", IF(Games!N243=Games!B243, Games!O243, 1-Games!O243)), "")</f>
        <v/>
      </c>
      <c r="G261" s="16" t="str">
        <f>IF(ISBLANK(Games!B243), "", IF('Prediction Log'!$D261&lt;0, 'Prediction Log'!$B261, 'Prediction Log'!$C261))</f>
        <v/>
      </c>
      <c r="H261" s="17" t="str">
        <f>IF(ISBLANK(Games!$B243), "",Games!K243)</f>
        <v/>
      </c>
      <c r="I261" s="17" t="str">
        <f>IF('Prediction Log'!$F261&gt;0.5, 'Prediction Log'!$B261, IF('Prediction Log'!$F261&lt;0.5, 'Prediction Log'!$C261, "PICK"))</f>
        <v/>
      </c>
      <c r="J261" s="18" t="str">
        <f>IF(ISBLANK(Games!B243), "",IF('Prediction Log'!$I261='Prediction Log'!$B261, 'Prediction Log'!$F261, 1-'Prediction Log'!$F261))</f>
        <v/>
      </c>
      <c r="K261" s="19" t="str">
        <f>IF(ISBLANK(Games!$B243), "",Games!Q243)</f>
        <v/>
      </c>
      <c r="L261" s="26" t="str">
        <f>IF(ISBLANK(Games!W243), "",Games!Y243)</f>
        <v/>
      </c>
      <c r="M261" s="9" t="str">
        <f>IF(ISBLANK(Games!W243), "",Games!X243-Games!W243)</f>
        <v/>
      </c>
      <c r="N261" s="20" t="str">
        <f>IF(ISBLANK(Games!W243), "", IF(AND(Games!Y243 = Games!B243, Games!D243&lt;0, Table3[[#This Row],[Actual Difference ]]&lt;Games!D243), "Y", IF(AND(Games!Y243=Games!C243, Games!D243&gt;0, Table3[[#This Row],[Actual Difference ]]&gt;0), "Y",IF(Games!Y243&lt;&gt;Table3[[#This Row],[Market Predicted Side]], "Y","N"))))</f>
        <v/>
      </c>
      <c r="O261" s="21" t="str">
        <f>IF(ISBLANK(Games!W243),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1" s="21" t="str">
        <f>IF(ISBLANK(Games!W243),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1" s="22" t="str">
        <f>IF(ISBLANK(Games!W243),"",IF('Prediction Log'!$L261='Prediction Log'!$G261, "Y", "N"))</f>
        <v/>
      </c>
      <c r="R261" s="22" t="str">
        <f>Table3[[#This Row],[Home Team Covered Market]]</f>
        <v/>
      </c>
      <c r="S261" s="22" t="str">
        <f>IF(ISBLANK(Games!W243), "",IF(AND('Prediction Log'!$Q261="Y", 'Prediction Log'!$R261="Y"), "Y", "N"))</f>
        <v/>
      </c>
      <c r="T261" s="23" t="str">
        <f>IF(ISBLANK(Games!W243),"",IF(Games!Y243='Prediction Log'!$H261, "Y", "N"))</f>
        <v/>
      </c>
      <c r="U261" s="23" t="str">
        <f>IF(ISBLANK(Games!W243), "", IF(Table3[[#This Row],[Home Team Covered Market]]=Games!P243, "Y", "N"))</f>
        <v/>
      </c>
      <c r="V261" s="24" t="str">
        <f>IF(ISBLANK(Games!W243), "",IF('Prediction Log'!$I261='Prediction Log'!$L261, "Y", "N"))</f>
        <v/>
      </c>
      <c r="W261" s="23" t="str">
        <f>IF(ISBLANK(Games!W243), "",IF('Prediction Log'!$H261&lt;&gt;'Prediction Log'!$L261, "N",IF(AND('Prediction Log'!$E261&gt;0, 'Prediction Log'!$M261&gt;'Prediction Log'!$E261, 'Prediction Log'!$H261='Prediction Log'!$C261), "Y", IF(AND('Prediction Log'!$E261&lt;0, 'Prediction Log'!$M261&lt;'Prediction Log'!$E261,'Prediction Log'!$H261='Prediction Log'!$B261 ), "Y", IF('Prediction Log'!$M261='Prediction Log'!$E261, "PUSH", "N")))))</f>
        <v/>
      </c>
      <c r="X261" s="23" t="str">
        <f>IF(ISBLANK(Games!W243), "",IF(AND('Prediction Log'!$T261="Y", 'Prediction Log'!$U261="Y"), "Y", "N"))</f>
        <v/>
      </c>
      <c r="Y261" s="22" t="str">
        <f>IF(ISBLANK(Games!W243), "",IF('Prediction Log'!$D261&gt;0, 'Prediction Log'!$M261-'Prediction Log'!$D261, IF('Prediction Log'!$D261&lt;0, -'Prediction Log'!$M261+'Prediction Log'!$D261, "NA")))</f>
        <v/>
      </c>
      <c r="Z261" s="22" t="str">
        <f>IF(ISBLANK(Games!W243), "",ABS('Prediction Log'!$Y261))</f>
        <v/>
      </c>
      <c r="AA261" s="23" t="str">
        <f>IF(ISBLANK(Games!W243), "",IF('Prediction Log'!$E261&gt;0, 'Prediction Log'!$M261-'Prediction Log'!$E261, IF('Prediction Log'!$E261&lt;0, -'Prediction Log'!$M261+'Prediction Log'!$E261, "NA")))</f>
        <v/>
      </c>
      <c r="AB261" s="23" t="str">
        <f>IF(ISBLANK(Games!X243), "",ABS('Prediction Log'!$AA261))</f>
        <v/>
      </c>
    </row>
    <row r="262" spans="1:28" x14ac:dyDescent="0.45">
      <c r="A262" s="13">
        <f>IF(ISBLANK(Games!$B261), "",Games!A261)</f>
        <v>0</v>
      </c>
      <c r="B262" s="13" t="str">
        <f>IF(ISBLANK(Games!$B244), "",Games!B244)</f>
        <v/>
      </c>
      <c r="C262" s="13" t="str">
        <f>IF(ISBLANK(Games!$B244), "",Games!C244)</f>
        <v/>
      </c>
      <c r="D262" s="14" t="str">
        <f>IF(ISBLANK(Games!$D244), "",Games!D244)</f>
        <v/>
      </c>
      <c r="E262" s="14" t="str">
        <f>IF(ISBLANK(Games!$B244), "",Games!J244)</f>
        <v/>
      </c>
      <c r="F262" s="15" t="str">
        <f>IFERROR(IF(ISBLANK(Games!B244), "", IF(Games!N244=Games!B244, Games!O244, 1-Games!O244)), "")</f>
        <v/>
      </c>
      <c r="G262" s="16" t="str">
        <f>IF(ISBLANK(Games!B244), "", IF('Prediction Log'!$D262&lt;0, 'Prediction Log'!$B262, 'Prediction Log'!$C262))</f>
        <v/>
      </c>
      <c r="H262" s="17" t="str">
        <f>IF(ISBLANK(Games!$B244), "",Games!K244)</f>
        <v/>
      </c>
      <c r="I262" s="17" t="str">
        <f>IF('Prediction Log'!$F262&gt;0.5, 'Prediction Log'!$B262, IF('Prediction Log'!$F262&lt;0.5, 'Prediction Log'!$C262, "PICK"))</f>
        <v/>
      </c>
      <c r="J262" s="18" t="str">
        <f>IF(ISBLANK(Games!B244), "",IF('Prediction Log'!$I262='Prediction Log'!$B262, 'Prediction Log'!$F262, 1-'Prediction Log'!$F262))</f>
        <v/>
      </c>
      <c r="K262" s="19" t="str">
        <f>IF(ISBLANK(Games!$B244), "",Games!Q244)</f>
        <v/>
      </c>
      <c r="L262" s="26" t="str">
        <f>IF(ISBLANK(Games!W244), "",Games!Y244)</f>
        <v/>
      </c>
      <c r="M262" s="9" t="str">
        <f>IF(ISBLANK(Games!W244), "",Games!X244-Games!W244)</f>
        <v/>
      </c>
      <c r="N262" s="20" t="str">
        <f>IF(ISBLANK(Games!W244), "", IF(AND(Games!Y244 = Games!B244, Games!D244&lt;0, Table3[[#This Row],[Actual Difference ]]&lt;Games!D244), "Y", IF(AND(Games!Y244=Games!C244, Games!D244&gt;0, Table3[[#This Row],[Actual Difference ]]&gt;0), "Y",IF(Games!Y244&lt;&gt;Table3[[#This Row],[Market Predicted Side]], "Y","N"))))</f>
        <v/>
      </c>
      <c r="O262" s="21" t="str">
        <f>IF(ISBLANK(Games!W244),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2" s="21" t="str">
        <f>IF(ISBLANK(Games!W244),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2" s="22" t="str">
        <f>IF(ISBLANK(Games!W244),"",IF('Prediction Log'!$L262='Prediction Log'!$G262, "Y", "N"))</f>
        <v/>
      </c>
      <c r="R262" s="22" t="str">
        <f>Table3[[#This Row],[Home Team Covered Market]]</f>
        <v/>
      </c>
      <c r="S262" s="22" t="str">
        <f>IF(ISBLANK(Games!W244), "",IF(AND('Prediction Log'!$Q262="Y", 'Prediction Log'!$R262="Y"), "Y", "N"))</f>
        <v/>
      </c>
      <c r="T262" s="23" t="str">
        <f>IF(ISBLANK(Games!W244),"",IF(Games!Y244='Prediction Log'!$H262, "Y", "N"))</f>
        <v/>
      </c>
      <c r="U262" s="23" t="str">
        <f>IF(ISBLANK(Games!W244), "", IF(Table3[[#This Row],[Home Team Covered Market]]=Games!P244, "Y", "N"))</f>
        <v/>
      </c>
      <c r="V262" s="24" t="str">
        <f>IF(ISBLANK(Games!W244), "",IF('Prediction Log'!$I262='Prediction Log'!$L262, "Y", "N"))</f>
        <v/>
      </c>
      <c r="W262" s="23" t="str">
        <f>IF(ISBLANK(Games!W244), "",IF('Prediction Log'!$H262&lt;&gt;'Prediction Log'!$L262, "N",IF(AND('Prediction Log'!$E262&gt;0, 'Prediction Log'!$M262&gt;'Prediction Log'!$E262, 'Prediction Log'!$H262='Prediction Log'!$C262), "Y", IF(AND('Prediction Log'!$E262&lt;0, 'Prediction Log'!$M262&lt;'Prediction Log'!$E262,'Prediction Log'!$H262='Prediction Log'!$B262 ), "Y", IF('Prediction Log'!$M262='Prediction Log'!$E262, "PUSH", "N")))))</f>
        <v/>
      </c>
      <c r="X262" s="23" t="str">
        <f>IF(ISBLANK(Games!W244), "",IF(AND('Prediction Log'!$T262="Y", 'Prediction Log'!$U262="Y"), "Y", "N"))</f>
        <v/>
      </c>
      <c r="Y262" s="22" t="str">
        <f>IF(ISBLANK(Games!W244), "",IF('Prediction Log'!$D262&gt;0, 'Prediction Log'!$M262-'Prediction Log'!$D262, IF('Prediction Log'!$D262&lt;0, -'Prediction Log'!$M262+'Prediction Log'!$D262, "NA")))</f>
        <v/>
      </c>
      <c r="Z262" s="22" t="str">
        <f>IF(ISBLANK(Games!W244), "",ABS('Prediction Log'!$Y262))</f>
        <v/>
      </c>
      <c r="AA262" s="23" t="str">
        <f>IF(ISBLANK(Games!W244), "",IF('Prediction Log'!$E262&gt;0, 'Prediction Log'!$M262-'Prediction Log'!$E262, IF('Prediction Log'!$E262&lt;0, -'Prediction Log'!$M262+'Prediction Log'!$E262, "NA")))</f>
        <v/>
      </c>
      <c r="AB262" s="23" t="str">
        <f>IF(ISBLANK(Games!X244), "",ABS('Prediction Log'!$AA262))</f>
        <v/>
      </c>
    </row>
    <row r="263" spans="1:28" x14ac:dyDescent="0.45">
      <c r="A263" s="13">
        <f>IF(ISBLANK(Games!$B262), "",Games!A262)</f>
        <v>0</v>
      </c>
      <c r="B263" s="13" t="str">
        <f>IF(ISBLANK(Games!$B245), "",Games!B245)</f>
        <v/>
      </c>
      <c r="C263" s="13" t="str">
        <f>IF(ISBLANK(Games!$B245), "",Games!C245)</f>
        <v/>
      </c>
      <c r="D263" s="14" t="str">
        <f>IF(ISBLANK(Games!$D245), "",Games!D245)</f>
        <v/>
      </c>
      <c r="E263" s="14" t="str">
        <f>IF(ISBLANK(Games!$B245), "",Games!J245)</f>
        <v/>
      </c>
      <c r="F263" s="15" t="str">
        <f>IFERROR(IF(ISBLANK(Games!B245), "", IF(Games!N245=Games!B245, Games!O245, 1-Games!O245)), "")</f>
        <v/>
      </c>
      <c r="G263" s="16" t="str">
        <f>IF(ISBLANK(Games!B245), "", IF('Prediction Log'!$D263&lt;0, 'Prediction Log'!$B263, 'Prediction Log'!$C263))</f>
        <v/>
      </c>
      <c r="H263" s="17" t="str">
        <f>IF(ISBLANK(Games!$B245), "",Games!K245)</f>
        <v/>
      </c>
      <c r="I263" s="17" t="str">
        <f>IF('Prediction Log'!$F263&gt;0.5, 'Prediction Log'!$B263, IF('Prediction Log'!$F263&lt;0.5, 'Prediction Log'!$C263, "PICK"))</f>
        <v/>
      </c>
      <c r="J263" s="18" t="str">
        <f>IF(ISBLANK(Games!B245), "",IF('Prediction Log'!$I263='Prediction Log'!$B263, 'Prediction Log'!$F263, 1-'Prediction Log'!$F263))</f>
        <v/>
      </c>
      <c r="K263" s="19" t="str">
        <f>IF(ISBLANK(Games!$B245), "",Games!Q245)</f>
        <v/>
      </c>
      <c r="L263" s="26" t="str">
        <f>IF(ISBLANK(Games!W245), "",Games!Y245)</f>
        <v/>
      </c>
      <c r="M263" s="9" t="str">
        <f>IF(ISBLANK(Games!W245), "",Games!X245-Games!W245)</f>
        <v/>
      </c>
      <c r="N263" s="20" t="str">
        <f>IF(ISBLANK(Games!W245), "", IF(AND(Games!Y245 = Games!B245, Games!D245&lt;0, Table3[[#This Row],[Actual Difference ]]&lt;Games!D245), "Y", IF(AND(Games!Y245=Games!C245, Games!D245&gt;0, Table3[[#This Row],[Actual Difference ]]&gt;0), "Y",IF(Games!Y245&lt;&gt;Table3[[#This Row],[Market Predicted Side]], "Y","N"))))</f>
        <v/>
      </c>
      <c r="O263" s="21" t="str">
        <f>IF(ISBLANK(Games!W245),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3" s="21" t="str">
        <f>IF(ISBLANK(Games!W245),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3" s="22" t="str">
        <f>IF(ISBLANK(Games!W245),"",IF('Prediction Log'!$L263='Prediction Log'!$G263, "Y", "N"))</f>
        <v/>
      </c>
      <c r="R263" s="22" t="str">
        <f>Table3[[#This Row],[Home Team Covered Market]]</f>
        <v/>
      </c>
      <c r="S263" s="22" t="str">
        <f>IF(ISBLANK(Games!W245), "",IF(AND('Prediction Log'!$Q263="Y", 'Prediction Log'!$R263="Y"), "Y", "N"))</f>
        <v/>
      </c>
      <c r="T263" s="23" t="str">
        <f>IF(ISBLANK(Games!W245),"",IF(Games!Y245='Prediction Log'!$H263, "Y", "N"))</f>
        <v/>
      </c>
      <c r="U263" s="23" t="str">
        <f>IF(ISBLANK(Games!W245), "", IF(Table3[[#This Row],[Home Team Covered Market]]=Games!P245, "Y", "N"))</f>
        <v/>
      </c>
      <c r="V263" s="24" t="str">
        <f>IF(ISBLANK(Games!W245), "",IF('Prediction Log'!$I263='Prediction Log'!$L263, "Y", "N"))</f>
        <v/>
      </c>
      <c r="W263" s="23" t="str">
        <f>IF(ISBLANK(Games!W245), "",IF('Prediction Log'!$H263&lt;&gt;'Prediction Log'!$L263, "N",IF(AND('Prediction Log'!$E263&gt;0, 'Prediction Log'!$M263&gt;'Prediction Log'!$E263, 'Prediction Log'!$H263='Prediction Log'!$C263), "Y", IF(AND('Prediction Log'!$E263&lt;0, 'Prediction Log'!$M263&lt;'Prediction Log'!$E263,'Prediction Log'!$H263='Prediction Log'!$B263 ), "Y", IF('Prediction Log'!$M263='Prediction Log'!$E263, "PUSH", "N")))))</f>
        <v/>
      </c>
      <c r="X263" s="23" t="str">
        <f>IF(ISBLANK(Games!W245), "",IF(AND('Prediction Log'!$T263="Y", 'Prediction Log'!$U263="Y"), "Y", "N"))</f>
        <v/>
      </c>
      <c r="Y263" s="22" t="str">
        <f>IF(ISBLANK(Games!W245), "",IF('Prediction Log'!$D263&gt;0, 'Prediction Log'!$M263-'Prediction Log'!$D263, IF('Prediction Log'!$D263&lt;0, -'Prediction Log'!$M263+'Prediction Log'!$D263, "NA")))</f>
        <v/>
      </c>
      <c r="Z263" s="22" t="str">
        <f>IF(ISBLANK(Games!W245), "",ABS('Prediction Log'!$Y263))</f>
        <v/>
      </c>
      <c r="AA263" s="23" t="str">
        <f>IF(ISBLANK(Games!W245), "",IF('Prediction Log'!$E263&gt;0, 'Prediction Log'!$M263-'Prediction Log'!$E263, IF('Prediction Log'!$E263&lt;0, -'Prediction Log'!$M263+'Prediction Log'!$E263, "NA")))</f>
        <v/>
      </c>
      <c r="AB263" s="23" t="str">
        <f>IF(ISBLANK(Games!X245), "",ABS('Prediction Log'!$AA263))</f>
        <v/>
      </c>
    </row>
    <row r="264" spans="1:28" x14ac:dyDescent="0.45">
      <c r="A264" s="13">
        <f>IF(ISBLANK(Games!$B263), "",Games!A263)</f>
        <v>0</v>
      </c>
      <c r="B264" s="13" t="str">
        <f>IF(ISBLANK(Games!$B246), "",Games!B246)</f>
        <v/>
      </c>
      <c r="C264" s="13" t="str">
        <f>IF(ISBLANK(Games!$B246), "",Games!C246)</f>
        <v/>
      </c>
      <c r="D264" s="14" t="str">
        <f>IF(ISBLANK(Games!$D246), "",Games!D246)</f>
        <v/>
      </c>
      <c r="E264" s="14" t="str">
        <f>IF(ISBLANK(Games!$B246), "",Games!J246)</f>
        <v/>
      </c>
      <c r="F264" s="15" t="str">
        <f>IFERROR(IF(ISBLANK(Games!B246), "", IF(Games!N246=Games!B246, Games!O246, 1-Games!O246)), "")</f>
        <v/>
      </c>
      <c r="G264" s="16" t="str">
        <f>IF(ISBLANK(Games!B246), "", IF('Prediction Log'!$D264&lt;0, 'Prediction Log'!$B264, 'Prediction Log'!$C264))</f>
        <v/>
      </c>
      <c r="H264" s="17" t="str">
        <f>IF(ISBLANK(Games!$B246), "",Games!K246)</f>
        <v/>
      </c>
      <c r="I264" s="17" t="str">
        <f>IF('Prediction Log'!$F264&gt;0.5, 'Prediction Log'!$B264, IF('Prediction Log'!$F264&lt;0.5, 'Prediction Log'!$C264, "PICK"))</f>
        <v/>
      </c>
      <c r="J264" s="18" t="str">
        <f>IF(ISBLANK(Games!B246), "",IF('Prediction Log'!$I264='Prediction Log'!$B264, 'Prediction Log'!$F264, 1-'Prediction Log'!$F264))</f>
        <v/>
      </c>
      <c r="K264" s="19" t="str">
        <f>IF(ISBLANK(Games!$B246), "",Games!Q246)</f>
        <v/>
      </c>
      <c r="L264" s="26" t="str">
        <f>IF(ISBLANK(Games!W246), "",Games!Y246)</f>
        <v/>
      </c>
      <c r="M264" s="9" t="str">
        <f>IF(ISBLANK(Games!W246), "",Games!X246-Games!W246)</f>
        <v/>
      </c>
      <c r="N264" s="20" t="str">
        <f>IF(ISBLANK(Games!W246), "", IF(AND(Games!Y246 = Games!B246, Games!D246&lt;0, Table3[[#This Row],[Actual Difference ]]&lt;Games!D246), "Y", IF(AND(Games!Y246=Games!C246, Games!D246&gt;0, Table3[[#This Row],[Actual Difference ]]&gt;0), "Y",IF(Games!Y246&lt;&gt;Table3[[#This Row],[Market Predicted Side]], "Y","N"))))</f>
        <v/>
      </c>
      <c r="O264" s="21" t="str">
        <f>IF(ISBLANK(Games!W246),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4" s="21" t="str">
        <f>IF(ISBLANK(Games!W246),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4" s="22" t="str">
        <f>IF(ISBLANK(Games!W246),"",IF('Prediction Log'!$L264='Prediction Log'!$G264, "Y", "N"))</f>
        <v/>
      </c>
      <c r="R264" s="22" t="str">
        <f>Table3[[#This Row],[Home Team Covered Market]]</f>
        <v/>
      </c>
      <c r="S264" s="22" t="str">
        <f>IF(ISBLANK(Games!W246), "",IF(AND('Prediction Log'!$Q264="Y", 'Prediction Log'!$R264="Y"), "Y", "N"))</f>
        <v/>
      </c>
      <c r="T264" s="23" t="str">
        <f>IF(ISBLANK(Games!W246),"",IF(Games!Y246='Prediction Log'!$H264, "Y", "N"))</f>
        <v/>
      </c>
      <c r="U264" s="23" t="str">
        <f>IF(ISBLANK(Games!W246), "", IF(Table3[[#This Row],[Home Team Covered Market]]=Games!P246, "Y", "N"))</f>
        <v/>
      </c>
      <c r="V264" s="24" t="str">
        <f>IF(ISBLANK(Games!W246), "",IF('Prediction Log'!$I264='Prediction Log'!$L264, "Y", "N"))</f>
        <v/>
      </c>
      <c r="W264" s="23" t="str">
        <f>IF(ISBLANK(Games!W246), "",IF('Prediction Log'!$H264&lt;&gt;'Prediction Log'!$L264, "N",IF(AND('Prediction Log'!$E264&gt;0, 'Prediction Log'!$M264&gt;'Prediction Log'!$E264, 'Prediction Log'!$H264='Prediction Log'!$C264), "Y", IF(AND('Prediction Log'!$E264&lt;0, 'Prediction Log'!$M264&lt;'Prediction Log'!$E264,'Prediction Log'!$H264='Prediction Log'!$B264 ), "Y", IF('Prediction Log'!$M264='Prediction Log'!$E264, "PUSH", "N")))))</f>
        <v/>
      </c>
      <c r="X264" s="23" t="str">
        <f>IF(ISBLANK(Games!W246), "",IF(AND('Prediction Log'!$T264="Y", 'Prediction Log'!$U264="Y"), "Y", "N"))</f>
        <v/>
      </c>
      <c r="Y264" s="22" t="str">
        <f>IF(ISBLANK(Games!W246), "",IF('Prediction Log'!$D264&gt;0, 'Prediction Log'!$M264-'Prediction Log'!$D264, IF('Prediction Log'!$D264&lt;0, -'Prediction Log'!$M264+'Prediction Log'!$D264, "NA")))</f>
        <v/>
      </c>
      <c r="Z264" s="22" t="str">
        <f>IF(ISBLANK(Games!W246), "",ABS('Prediction Log'!$Y264))</f>
        <v/>
      </c>
      <c r="AA264" s="23" t="str">
        <f>IF(ISBLANK(Games!W246), "",IF('Prediction Log'!$E264&gt;0, 'Prediction Log'!$M264-'Prediction Log'!$E264, IF('Prediction Log'!$E264&lt;0, -'Prediction Log'!$M264+'Prediction Log'!$E264, "NA")))</f>
        <v/>
      </c>
      <c r="AB264" s="23" t="str">
        <f>IF(ISBLANK(Games!X246), "",ABS('Prediction Log'!$AA264))</f>
        <v/>
      </c>
    </row>
    <row r="265" spans="1:28" x14ac:dyDescent="0.45">
      <c r="A265" s="13">
        <f>IF(ISBLANK(Games!$B264), "",Games!A264)</f>
        <v>0</v>
      </c>
      <c r="B265" s="13" t="str">
        <f>IF(ISBLANK(Games!$B247), "",Games!B247)</f>
        <v/>
      </c>
      <c r="C265" s="13" t="str">
        <f>IF(ISBLANK(Games!$B247), "",Games!C247)</f>
        <v/>
      </c>
      <c r="D265" s="14" t="str">
        <f>IF(ISBLANK(Games!$D247), "",Games!D247)</f>
        <v/>
      </c>
      <c r="E265" s="14" t="str">
        <f>IF(ISBLANK(Games!$B247), "",Games!J247)</f>
        <v/>
      </c>
      <c r="F265" s="15" t="str">
        <f>IFERROR(IF(ISBLANK(Games!B247), "", IF(Games!N247=Games!B247, Games!O247, 1-Games!O247)), "")</f>
        <v/>
      </c>
      <c r="G265" s="16" t="str">
        <f>IF(ISBLANK(Games!B247), "", IF('Prediction Log'!$D265&lt;0, 'Prediction Log'!$B265, 'Prediction Log'!$C265))</f>
        <v/>
      </c>
      <c r="H265" s="17" t="str">
        <f>IF(ISBLANK(Games!$B247), "",Games!K247)</f>
        <v/>
      </c>
      <c r="I265" s="17" t="str">
        <f>IF('Prediction Log'!$F265&gt;0.5, 'Prediction Log'!$B265, IF('Prediction Log'!$F265&lt;0.5, 'Prediction Log'!$C265, "PICK"))</f>
        <v/>
      </c>
      <c r="J265" s="18" t="str">
        <f>IF(ISBLANK(Games!B247), "",IF('Prediction Log'!$I265='Prediction Log'!$B265, 'Prediction Log'!$F265, 1-'Prediction Log'!$F265))</f>
        <v/>
      </c>
      <c r="K265" s="19" t="str">
        <f>IF(ISBLANK(Games!$B247), "",Games!Q247)</f>
        <v/>
      </c>
      <c r="L265" s="26" t="str">
        <f>IF(ISBLANK(Games!W247), "",Games!Y247)</f>
        <v/>
      </c>
      <c r="M265" s="9" t="str">
        <f>IF(ISBLANK(Games!W247), "",Games!X247-Games!W247)</f>
        <v/>
      </c>
      <c r="N265" s="20" t="str">
        <f>IF(ISBLANK(Games!W247), "", IF(AND(Games!Y247 = Games!B247, Games!D247&lt;0, Table3[[#This Row],[Actual Difference ]]&lt;Games!D247), "Y", IF(AND(Games!Y247=Games!C247, Games!D247&gt;0, Table3[[#This Row],[Actual Difference ]]&gt;0), "Y",IF(Games!Y247&lt;&gt;Table3[[#This Row],[Market Predicted Side]], "Y","N"))))</f>
        <v/>
      </c>
      <c r="O265" s="21" t="str">
        <f>IF(ISBLANK(Games!W247),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5" s="21" t="str">
        <f>IF(ISBLANK(Games!W247),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5" s="22" t="str">
        <f>IF(ISBLANK(Games!W247),"",IF('Prediction Log'!$L265='Prediction Log'!$G265, "Y", "N"))</f>
        <v/>
      </c>
      <c r="R265" s="22" t="str">
        <f>Table3[[#This Row],[Home Team Covered Market]]</f>
        <v/>
      </c>
      <c r="S265" s="22" t="str">
        <f>IF(ISBLANK(Games!W247), "",IF(AND('Prediction Log'!$Q265="Y", 'Prediction Log'!$R265="Y"), "Y", "N"))</f>
        <v/>
      </c>
      <c r="T265" s="23" t="str">
        <f>IF(ISBLANK(Games!W247),"",IF(Games!Y247='Prediction Log'!$H265, "Y", "N"))</f>
        <v/>
      </c>
      <c r="U265" s="23" t="str">
        <f>IF(ISBLANK(Games!W247), "", IF(Table3[[#This Row],[Home Team Covered Market]]=Games!P247, "Y", "N"))</f>
        <v/>
      </c>
      <c r="V265" s="24" t="str">
        <f>IF(ISBLANK(Games!W247), "",IF('Prediction Log'!$I265='Prediction Log'!$L265, "Y", "N"))</f>
        <v/>
      </c>
      <c r="W265" s="23" t="str">
        <f>IF(ISBLANK(Games!W247), "",IF('Prediction Log'!$H265&lt;&gt;'Prediction Log'!$L265, "N",IF(AND('Prediction Log'!$E265&gt;0, 'Prediction Log'!$M265&gt;'Prediction Log'!$E265, 'Prediction Log'!$H265='Prediction Log'!$C265), "Y", IF(AND('Prediction Log'!$E265&lt;0, 'Prediction Log'!$M265&lt;'Prediction Log'!$E265,'Prediction Log'!$H265='Prediction Log'!$B265 ), "Y", IF('Prediction Log'!$M265='Prediction Log'!$E265, "PUSH", "N")))))</f>
        <v/>
      </c>
      <c r="X265" s="23" t="str">
        <f>IF(ISBLANK(Games!W247), "",IF(AND('Prediction Log'!$T265="Y", 'Prediction Log'!$U265="Y"), "Y", "N"))</f>
        <v/>
      </c>
      <c r="Y265" s="22" t="str">
        <f>IF(ISBLANK(Games!W247), "",IF('Prediction Log'!$D265&gt;0, 'Prediction Log'!$M265-'Prediction Log'!$D265, IF('Prediction Log'!$D265&lt;0, -'Prediction Log'!$M265+'Prediction Log'!$D265, "NA")))</f>
        <v/>
      </c>
      <c r="Z265" s="22" t="str">
        <f>IF(ISBLANK(Games!W247), "",ABS('Prediction Log'!$Y265))</f>
        <v/>
      </c>
      <c r="AA265" s="23" t="str">
        <f>IF(ISBLANK(Games!W247), "",IF('Prediction Log'!$E265&gt;0, 'Prediction Log'!$M265-'Prediction Log'!$E265, IF('Prediction Log'!$E265&lt;0, -'Prediction Log'!$M265+'Prediction Log'!$E265, "NA")))</f>
        <v/>
      </c>
      <c r="AB265" s="23" t="str">
        <f>IF(ISBLANK(Games!X247), "",ABS('Prediction Log'!$AA265))</f>
        <v/>
      </c>
    </row>
    <row r="266" spans="1:28" x14ac:dyDescent="0.45">
      <c r="A266" s="13">
        <f>IF(ISBLANK(Games!$B265), "",Games!A265)</f>
        <v>0</v>
      </c>
      <c r="B266" s="13" t="str">
        <f>IF(ISBLANK(Games!$B248), "",Games!B248)</f>
        <v/>
      </c>
      <c r="C266" s="13" t="str">
        <f>IF(ISBLANK(Games!$B248), "",Games!C248)</f>
        <v/>
      </c>
      <c r="D266" s="14" t="str">
        <f>IF(ISBLANK(Games!$D248), "",Games!D248)</f>
        <v/>
      </c>
      <c r="E266" s="14" t="str">
        <f>IF(ISBLANK(Games!$B248), "",Games!J248)</f>
        <v/>
      </c>
      <c r="F266" s="15" t="str">
        <f>IFERROR(IF(ISBLANK(Games!B248), "", IF(Games!N248=Games!B248, Games!O248, 1-Games!O248)), "")</f>
        <v/>
      </c>
      <c r="G266" s="16" t="str">
        <f>IF(ISBLANK(Games!B248), "", IF('Prediction Log'!$D266&lt;0, 'Prediction Log'!$B266, 'Prediction Log'!$C266))</f>
        <v/>
      </c>
      <c r="H266" s="17" t="str">
        <f>IF(ISBLANK(Games!$B248), "",Games!K248)</f>
        <v/>
      </c>
      <c r="I266" s="17" t="str">
        <f>IF('Prediction Log'!$F266&gt;0.5, 'Prediction Log'!$B266, IF('Prediction Log'!$F266&lt;0.5, 'Prediction Log'!$C266, "PICK"))</f>
        <v/>
      </c>
      <c r="J266" s="18" t="str">
        <f>IF(ISBLANK(Games!B248), "",IF('Prediction Log'!$I266='Prediction Log'!$B266, 'Prediction Log'!$F266, 1-'Prediction Log'!$F266))</f>
        <v/>
      </c>
      <c r="K266" s="19" t="str">
        <f>IF(ISBLANK(Games!$B248), "",Games!Q248)</f>
        <v/>
      </c>
      <c r="L266" s="26" t="str">
        <f>IF(ISBLANK(Games!W248), "",Games!Y248)</f>
        <v/>
      </c>
      <c r="M266" s="9" t="str">
        <f>IF(ISBLANK(Games!W248), "",Games!X248-Games!W248)</f>
        <v/>
      </c>
      <c r="N266" s="20" t="str">
        <f>IF(ISBLANK(Games!W248), "", IF(AND(Games!Y248 = Games!B248, Games!D248&lt;0, Table3[[#This Row],[Actual Difference ]]&lt;Games!D248), "Y", IF(AND(Games!Y248=Games!C248, Games!D248&gt;0, Table3[[#This Row],[Actual Difference ]]&gt;0), "Y",IF(Games!Y248&lt;&gt;Table3[[#This Row],[Market Predicted Side]], "Y","N"))))</f>
        <v/>
      </c>
      <c r="O266" s="21" t="str">
        <f>IF(ISBLANK(Games!W248),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6" s="21" t="str">
        <f>IF(ISBLANK(Games!W248),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6" s="22" t="str">
        <f>IF(ISBLANK(Games!W248),"",IF('Prediction Log'!$L266='Prediction Log'!$G266, "Y", "N"))</f>
        <v/>
      </c>
      <c r="R266" s="22" t="str">
        <f>Table3[[#This Row],[Home Team Covered Market]]</f>
        <v/>
      </c>
      <c r="S266" s="22" t="str">
        <f>IF(ISBLANK(Games!W248), "",IF(AND('Prediction Log'!$Q266="Y", 'Prediction Log'!$R266="Y"), "Y", "N"))</f>
        <v/>
      </c>
      <c r="T266" s="23" t="str">
        <f>IF(ISBLANK(Games!W248),"",IF(Games!Y248='Prediction Log'!$H266, "Y", "N"))</f>
        <v/>
      </c>
      <c r="U266" s="23" t="str">
        <f>IF(ISBLANK(Games!W248), "", IF(Table3[[#This Row],[Home Team Covered Market]]=Games!P248, "Y", "N"))</f>
        <v/>
      </c>
      <c r="V266" s="24" t="str">
        <f>IF(ISBLANK(Games!W248), "",IF('Prediction Log'!$I266='Prediction Log'!$L266, "Y", "N"))</f>
        <v/>
      </c>
      <c r="W266" s="23" t="str">
        <f>IF(ISBLANK(Games!W248), "",IF('Prediction Log'!$H266&lt;&gt;'Prediction Log'!$L266, "N",IF(AND('Prediction Log'!$E266&gt;0, 'Prediction Log'!$M266&gt;'Prediction Log'!$E266, 'Prediction Log'!$H266='Prediction Log'!$C266), "Y", IF(AND('Prediction Log'!$E266&lt;0, 'Prediction Log'!$M266&lt;'Prediction Log'!$E266,'Prediction Log'!$H266='Prediction Log'!$B266 ), "Y", IF('Prediction Log'!$M266='Prediction Log'!$E266, "PUSH", "N")))))</f>
        <v/>
      </c>
      <c r="X266" s="23" t="str">
        <f>IF(ISBLANK(Games!W248), "",IF(AND('Prediction Log'!$T266="Y", 'Prediction Log'!$U266="Y"), "Y", "N"))</f>
        <v/>
      </c>
      <c r="Y266" s="22" t="str">
        <f>IF(ISBLANK(Games!W248), "",IF('Prediction Log'!$D266&gt;0, 'Prediction Log'!$M266-'Prediction Log'!$D266, IF('Prediction Log'!$D266&lt;0, -'Prediction Log'!$M266+'Prediction Log'!$D266, "NA")))</f>
        <v/>
      </c>
      <c r="Z266" s="22" t="str">
        <f>IF(ISBLANK(Games!W248), "",ABS('Prediction Log'!$Y266))</f>
        <v/>
      </c>
      <c r="AA266" s="23" t="str">
        <f>IF(ISBLANK(Games!W248), "",IF('Prediction Log'!$E266&gt;0, 'Prediction Log'!$M266-'Prediction Log'!$E266, IF('Prediction Log'!$E266&lt;0, -'Prediction Log'!$M266+'Prediction Log'!$E266, "NA")))</f>
        <v/>
      </c>
      <c r="AB266" s="23" t="str">
        <f>IF(ISBLANK(Games!X248), "",ABS('Prediction Log'!$AA266))</f>
        <v/>
      </c>
    </row>
    <row r="267" spans="1:28" x14ac:dyDescent="0.45">
      <c r="A267" s="13">
        <f>IF(ISBLANK(Games!$B266), "",Games!A266)</f>
        <v>0</v>
      </c>
      <c r="B267" s="13" t="str">
        <f>IF(ISBLANK(Games!$B249), "",Games!B249)</f>
        <v/>
      </c>
      <c r="C267" s="13" t="str">
        <f>IF(ISBLANK(Games!$B249), "",Games!C249)</f>
        <v/>
      </c>
      <c r="D267" s="14" t="str">
        <f>IF(ISBLANK(Games!$D249), "",Games!D249)</f>
        <v/>
      </c>
      <c r="E267" s="14" t="str">
        <f>IF(ISBLANK(Games!$B249), "",Games!J249)</f>
        <v/>
      </c>
      <c r="F267" s="15" t="str">
        <f>IFERROR(IF(ISBLANK(Games!B249), "", IF(Games!N249=Games!B249, Games!O249, 1-Games!O249)), "")</f>
        <v/>
      </c>
      <c r="G267" s="16" t="str">
        <f>IF(ISBLANK(Games!B249), "", IF('Prediction Log'!$D267&lt;0, 'Prediction Log'!$B267, 'Prediction Log'!$C267))</f>
        <v/>
      </c>
      <c r="H267" s="17" t="str">
        <f>IF(ISBLANK(Games!$B249), "",Games!K249)</f>
        <v/>
      </c>
      <c r="I267" s="17" t="str">
        <f>IF('Prediction Log'!$F267&gt;0.5, 'Prediction Log'!$B267, IF('Prediction Log'!$F267&lt;0.5, 'Prediction Log'!$C267, "PICK"))</f>
        <v/>
      </c>
      <c r="J267" s="18" t="str">
        <f>IF(ISBLANK(Games!B249), "",IF('Prediction Log'!$I267='Prediction Log'!$B267, 'Prediction Log'!$F267, 1-'Prediction Log'!$F267))</f>
        <v/>
      </c>
      <c r="K267" s="19" t="str">
        <f>IF(ISBLANK(Games!$B249), "",Games!Q249)</f>
        <v/>
      </c>
      <c r="L267" s="26" t="str">
        <f>IF(ISBLANK(Games!W249), "",Games!Y249)</f>
        <v/>
      </c>
      <c r="M267" s="9" t="str">
        <f>IF(ISBLANK(Games!W249), "",Games!X249-Games!W249)</f>
        <v/>
      </c>
      <c r="N267" s="20" t="str">
        <f>IF(ISBLANK(Games!W249), "", IF(AND(Games!Y249 = Games!B249, Games!D249&lt;0, Table3[[#This Row],[Actual Difference ]]&lt;Games!D249), "Y", IF(AND(Games!Y249=Games!C249, Games!D249&gt;0, Table3[[#This Row],[Actual Difference ]]&gt;0), "Y",IF(Games!Y249&lt;&gt;Table3[[#This Row],[Market Predicted Side]], "Y","N"))))</f>
        <v/>
      </c>
      <c r="O267" s="21" t="str">
        <f>IF(ISBLANK(Games!W249),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7" s="21" t="str">
        <f>IF(ISBLANK(Games!W249),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7" s="22" t="str">
        <f>IF(ISBLANK(Games!W249),"",IF('Prediction Log'!$L267='Prediction Log'!$G267, "Y", "N"))</f>
        <v/>
      </c>
      <c r="R267" s="22" t="str">
        <f>Table3[[#This Row],[Home Team Covered Market]]</f>
        <v/>
      </c>
      <c r="S267" s="22" t="str">
        <f>IF(ISBLANK(Games!W249), "",IF(AND('Prediction Log'!$Q267="Y", 'Prediction Log'!$R267="Y"), "Y", "N"))</f>
        <v/>
      </c>
      <c r="T267" s="23" t="str">
        <f>IF(ISBLANK(Games!W249),"",IF(Games!Y249='Prediction Log'!$H267, "Y", "N"))</f>
        <v/>
      </c>
      <c r="U267" s="23" t="str">
        <f>IF(ISBLANK(Games!W249), "", IF(Table3[[#This Row],[Home Team Covered Market]]=Games!P249, "Y", "N"))</f>
        <v/>
      </c>
      <c r="V267" s="24" t="str">
        <f>IF(ISBLANK(Games!W249), "",IF('Prediction Log'!$I267='Prediction Log'!$L267, "Y", "N"))</f>
        <v/>
      </c>
      <c r="W267" s="23" t="str">
        <f>IF(ISBLANK(Games!W249), "",IF('Prediction Log'!$H267&lt;&gt;'Prediction Log'!$L267, "N",IF(AND('Prediction Log'!$E267&gt;0, 'Prediction Log'!$M267&gt;'Prediction Log'!$E267, 'Prediction Log'!$H267='Prediction Log'!$C267), "Y", IF(AND('Prediction Log'!$E267&lt;0, 'Prediction Log'!$M267&lt;'Prediction Log'!$E267,'Prediction Log'!$H267='Prediction Log'!$B267 ), "Y", IF('Prediction Log'!$M267='Prediction Log'!$E267, "PUSH", "N")))))</f>
        <v/>
      </c>
      <c r="X267" s="23" t="str">
        <f>IF(ISBLANK(Games!W249), "",IF(AND('Prediction Log'!$T267="Y", 'Prediction Log'!$U267="Y"), "Y", "N"))</f>
        <v/>
      </c>
      <c r="Y267" s="22" t="str">
        <f>IF(ISBLANK(Games!W249), "",IF('Prediction Log'!$D267&gt;0, 'Prediction Log'!$M267-'Prediction Log'!$D267, IF('Prediction Log'!$D267&lt;0, -'Prediction Log'!$M267+'Prediction Log'!$D267, "NA")))</f>
        <v/>
      </c>
      <c r="Z267" s="22" t="str">
        <f>IF(ISBLANK(Games!W249), "",ABS('Prediction Log'!$Y267))</f>
        <v/>
      </c>
      <c r="AA267" s="23" t="str">
        <f>IF(ISBLANK(Games!W249), "",IF('Prediction Log'!$E267&gt;0, 'Prediction Log'!$M267-'Prediction Log'!$E267, IF('Prediction Log'!$E267&lt;0, -'Prediction Log'!$M267+'Prediction Log'!$E267, "NA")))</f>
        <v/>
      </c>
      <c r="AB267" s="23" t="str">
        <f>IF(ISBLANK(Games!X249), "",ABS('Prediction Log'!$AA267))</f>
        <v/>
      </c>
    </row>
    <row r="268" spans="1:28" x14ac:dyDescent="0.45">
      <c r="A268" s="13">
        <f>IF(ISBLANK(Games!$B267), "",Games!A267)</f>
        <v>0</v>
      </c>
      <c r="B268" s="13" t="str">
        <f>IF(ISBLANK(Games!$B250), "",Games!B250)</f>
        <v/>
      </c>
      <c r="C268" s="13" t="str">
        <f>IF(ISBLANK(Games!$B250), "",Games!C250)</f>
        <v/>
      </c>
      <c r="D268" s="14" t="str">
        <f>IF(ISBLANK(Games!$D250), "",Games!D250)</f>
        <v/>
      </c>
      <c r="E268" s="14" t="str">
        <f>IF(ISBLANK(Games!$B250), "",Games!J250)</f>
        <v/>
      </c>
      <c r="F268" s="15" t="str">
        <f>IFERROR(IF(ISBLANK(Games!B250), "", IF(Games!N250=Games!B250, Games!O250, 1-Games!O250)), "")</f>
        <v/>
      </c>
      <c r="G268" s="16" t="str">
        <f>IF(ISBLANK(Games!B250), "", IF('Prediction Log'!$D268&lt;0, 'Prediction Log'!$B268, 'Prediction Log'!$C268))</f>
        <v/>
      </c>
      <c r="H268" s="17" t="str">
        <f>IF(ISBLANK(Games!$B250), "",Games!K250)</f>
        <v/>
      </c>
      <c r="I268" s="17" t="str">
        <f>IF('Prediction Log'!$F268&gt;0.5, 'Prediction Log'!$B268, IF('Prediction Log'!$F268&lt;0.5, 'Prediction Log'!$C268, "PICK"))</f>
        <v/>
      </c>
      <c r="J268" s="18" t="str">
        <f>IF(ISBLANK(Games!B250), "",IF('Prediction Log'!$I268='Prediction Log'!$B268, 'Prediction Log'!$F268, 1-'Prediction Log'!$F268))</f>
        <v/>
      </c>
      <c r="K268" s="19" t="str">
        <f>IF(ISBLANK(Games!$B250), "",Games!Q250)</f>
        <v/>
      </c>
      <c r="L268" s="26" t="str">
        <f>IF(ISBLANK(Games!W250), "",Games!Y250)</f>
        <v/>
      </c>
      <c r="M268" s="9" t="str">
        <f>IF(ISBLANK(Games!W250), "",Games!X250-Games!W250)</f>
        <v/>
      </c>
      <c r="N268" s="20" t="str">
        <f>IF(ISBLANK(Games!W250), "", IF(AND(Games!Y250 = Games!B250, Games!D250&lt;0, Table3[[#This Row],[Actual Difference ]]&lt;Games!D250), "Y", IF(AND(Games!Y250=Games!C250, Games!D250&gt;0, Table3[[#This Row],[Actual Difference ]]&gt;0), "Y",IF(Games!Y250&lt;&gt;Table3[[#This Row],[Market Predicted Side]], "Y","N"))))</f>
        <v/>
      </c>
      <c r="O268" s="21" t="str">
        <f>IF(ISBLANK(Games!W250),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8" s="21" t="str">
        <f>IF(ISBLANK(Games!W250),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8" s="22" t="str">
        <f>IF(ISBLANK(Games!W250),"",IF('Prediction Log'!$L268='Prediction Log'!$G268, "Y", "N"))</f>
        <v/>
      </c>
      <c r="R268" s="22" t="str">
        <f>Table3[[#This Row],[Home Team Covered Market]]</f>
        <v/>
      </c>
      <c r="S268" s="22" t="str">
        <f>IF(ISBLANK(Games!W250), "",IF(AND('Prediction Log'!$Q268="Y", 'Prediction Log'!$R268="Y"), "Y", "N"))</f>
        <v/>
      </c>
      <c r="T268" s="23" t="str">
        <f>IF(ISBLANK(Games!W250),"",IF(Games!Y250='Prediction Log'!$H268, "Y", "N"))</f>
        <v/>
      </c>
      <c r="U268" s="23" t="str">
        <f>IF(ISBLANK(Games!W250), "", IF(Table3[[#This Row],[Home Team Covered Market]]=Games!P250, "Y", "N"))</f>
        <v/>
      </c>
      <c r="V268" s="24" t="str">
        <f>IF(ISBLANK(Games!W250), "",IF('Prediction Log'!$I268='Prediction Log'!$L268, "Y", "N"))</f>
        <v/>
      </c>
      <c r="W268" s="23" t="str">
        <f>IF(ISBLANK(Games!W250), "",IF('Prediction Log'!$H268&lt;&gt;'Prediction Log'!$L268, "N",IF(AND('Prediction Log'!$E268&gt;0, 'Prediction Log'!$M268&gt;'Prediction Log'!$E268, 'Prediction Log'!$H268='Prediction Log'!$C268), "Y", IF(AND('Prediction Log'!$E268&lt;0, 'Prediction Log'!$M268&lt;'Prediction Log'!$E268,'Prediction Log'!$H268='Prediction Log'!$B268 ), "Y", IF('Prediction Log'!$M268='Prediction Log'!$E268, "PUSH", "N")))))</f>
        <v/>
      </c>
      <c r="X268" s="23" t="str">
        <f>IF(ISBLANK(Games!W250), "",IF(AND('Prediction Log'!$T268="Y", 'Prediction Log'!$U268="Y"), "Y", "N"))</f>
        <v/>
      </c>
      <c r="Y268" s="22" t="str">
        <f>IF(ISBLANK(Games!W250), "",IF('Prediction Log'!$D268&gt;0, 'Prediction Log'!$M268-'Prediction Log'!$D268, IF('Prediction Log'!$D268&lt;0, -'Prediction Log'!$M268+'Prediction Log'!$D268, "NA")))</f>
        <v/>
      </c>
      <c r="Z268" s="22" t="str">
        <f>IF(ISBLANK(Games!W250), "",ABS('Prediction Log'!$Y268))</f>
        <v/>
      </c>
      <c r="AA268" s="23" t="str">
        <f>IF(ISBLANK(Games!W250), "",IF('Prediction Log'!$E268&gt;0, 'Prediction Log'!$M268-'Prediction Log'!$E268, IF('Prediction Log'!$E268&lt;0, -'Prediction Log'!$M268+'Prediction Log'!$E268, "NA")))</f>
        <v/>
      </c>
      <c r="AB268" s="23" t="str">
        <f>IF(ISBLANK(Games!X250), "",ABS('Prediction Log'!$AA268))</f>
        <v/>
      </c>
    </row>
    <row r="269" spans="1:28" x14ac:dyDescent="0.45">
      <c r="A269" s="13">
        <f>IF(ISBLANK(Games!$B268), "",Games!A268)</f>
        <v>0</v>
      </c>
      <c r="B269" s="13" t="str">
        <f>IF(ISBLANK(Games!$B251), "",Games!B251)</f>
        <v/>
      </c>
      <c r="C269" s="13" t="str">
        <f>IF(ISBLANK(Games!$B251), "",Games!C251)</f>
        <v/>
      </c>
      <c r="D269" s="14" t="str">
        <f>IF(ISBLANK(Games!$D251), "",Games!D251)</f>
        <v/>
      </c>
      <c r="E269" s="14" t="str">
        <f>IF(ISBLANK(Games!$B251), "",Games!J251)</f>
        <v/>
      </c>
      <c r="F269" s="15" t="str">
        <f>IFERROR(IF(ISBLANK(Games!B251), "", IF(Games!N251=Games!B251, Games!O251, 1-Games!O251)), "")</f>
        <v/>
      </c>
      <c r="G269" s="16" t="str">
        <f>IF(ISBLANK(Games!B251), "", IF('Prediction Log'!$D269&lt;0, 'Prediction Log'!$B269, 'Prediction Log'!$C269))</f>
        <v/>
      </c>
      <c r="H269" s="17" t="str">
        <f>IF(ISBLANK(Games!$B251), "",Games!K251)</f>
        <v/>
      </c>
      <c r="I269" s="17" t="str">
        <f>IF('Prediction Log'!$F269&gt;0.5, 'Prediction Log'!$B269, IF('Prediction Log'!$F269&lt;0.5, 'Prediction Log'!$C269, "PICK"))</f>
        <v/>
      </c>
      <c r="J269" s="18" t="str">
        <f>IF(ISBLANK(Games!B251), "",IF('Prediction Log'!$I269='Prediction Log'!$B269, 'Prediction Log'!$F269, 1-'Prediction Log'!$F269))</f>
        <v/>
      </c>
      <c r="K269" s="19" t="str">
        <f>IF(ISBLANK(Games!$B251), "",Games!Q251)</f>
        <v/>
      </c>
      <c r="L269" s="26" t="str">
        <f>IF(ISBLANK(Games!W251), "",Games!Y251)</f>
        <v/>
      </c>
      <c r="M269" s="9" t="str">
        <f>IF(ISBLANK(Games!W251), "",Games!X251-Games!W251)</f>
        <v/>
      </c>
      <c r="N269" s="20" t="str">
        <f>IF(ISBLANK(Games!W251), "", IF(AND(Games!Y251 = Games!B251, Games!D251&lt;0, Table3[[#This Row],[Actual Difference ]]&lt;Games!D251), "Y", IF(AND(Games!Y251=Games!C251, Games!D251&gt;0, Table3[[#This Row],[Actual Difference ]]&gt;0), "Y",IF(Games!Y251&lt;&gt;Table3[[#This Row],[Market Predicted Side]], "Y","N"))))</f>
        <v/>
      </c>
      <c r="O269" s="21" t="str">
        <f>IF(ISBLANK(Games!W251),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69" s="21" t="str">
        <f>IF(ISBLANK(Games!W251),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69" s="22" t="str">
        <f>IF(ISBLANK(Games!W251),"",IF('Prediction Log'!$L269='Prediction Log'!$G269, "Y", "N"))</f>
        <v/>
      </c>
      <c r="R269" s="22" t="str">
        <f>Table3[[#This Row],[Home Team Covered Market]]</f>
        <v/>
      </c>
      <c r="S269" s="22" t="str">
        <f>IF(ISBLANK(Games!W251), "",IF(AND('Prediction Log'!$Q269="Y", 'Prediction Log'!$R269="Y"), "Y", "N"))</f>
        <v/>
      </c>
      <c r="T269" s="23" t="str">
        <f>IF(ISBLANK(Games!W251),"",IF(Games!Y251='Prediction Log'!$H269, "Y", "N"))</f>
        <v/>
      </c>
      <c r="U269" s="23" t="str">
        <f>IF(ISBLANK(Games!W251), "", IF(Table3[[#This Row],[Home Team Covered Market]]=Games!P251, "Y", "N"))</f>
        <v/>
      </c>
      <c r="V269" s="24" t="str">
        <f>IF(ISBLANK(Games!W251), "",IF('Prediction Log'!$I269='Prediction Log'!$L269, "Y", "N"))</f>
        <v/>
      </c>
      <c r="W269" s="23" t="str">
        <f>IF(ISBLANK(Games!W251), "",IF('Prediction Log'!$H269&lt;&gt;'Prediction Log'!$L269, "N",IF(AND('Prediction Log'!$E269&gt;0, 'Prediction Log'!$M269&gt;'Prediction Log'!$E269, 'Prediction Log'!$H269='Prediction Log'!$C269), "Y", IF(AND('Prediction Log'!$E269&lt;0, 'Prediction Log'!$M269&lt;'Prediction Log'!$E269,'Prediction Log'!$H269='Prediction Log'!$B269 ), "Y", IF('Prediction Log'!$M269='Prediction Log'!$E269, "PUSH", "N")))))</f>
        <v/>
      </c>
      <c r="X269" s="23" t="str">
        <f>IF(ISBLANK(Games!W251), "",IF(AND('Prediction Log'!$T269="Y", 'Prediction Log'!$U269="Y"), "Y", "N"))</f>
        <v/>
      </c>
      <c r="Y269" s="22" t="str">
        <f>IF(ISBLANK(Games!W251), "",IF('Prediction Log'!$D269&gt;0, 'Prediction Log'!$M269-'Prediction Log'!$D269, IF('Prediction Log'!$D269&lt;0, -'Prediction Log'!$M269+'Prediction Log'!$D269, "NA")))</f>
        <v/>
      </c>
      <c r="Z269" s="22" t="str">
        <f>IF(ISBLANK(Games!W251), "",ABS('Prediction Log'!$Y269))</f>
        <v/>
      </c>
      <c r="AA269" s="23" t="str">
        <f>IF(ISBLANK(Games!W251), "",IF('Prediction Log'!$E269&gt;0, 'Prediction Log'!$M269-'Prediction Log'!$E269, IF('Prediction Log'!$E269&lt;0, -'Prediction Log'!$M269+'Prediction Log'!$E269, "NA")))</f>
        <v/>
      </c>
      <c r="AB269" s="23" t="str">
        <f>IF(ISBLANK(Games!X251), "",ABS('Prediction Log'!$AA269))</f>
        <v/>
      </c>
    </row>
    <row r="270" spans="1:28" x14ac:dyDescent="0.45">
      <c r="A270" s="13">
        <f>IF(ISBLANK(Games!$B269), "",Games!A269)</f>
        <v>0</v>
      </c>
      <c r="B270" s="13" t="str">
        <f>IF(ISBLANK(Games!$B252), "",Games!B252)</f>
        <v/>
      </c>
      <c r="C270" s="13" t="str">
        <f>IF(ISBLANK(Games!$B252), "",Games!C252)</f>
        <v/>
      </c>
      <c r="D270" s="14" t="str">
        <f>IF(ISBLANK(Games!$D252), "",Games!D252)</f>
        <v/>
      </c>
      <c r="E270" s="14" t="str">
        <f>IF(ISBLANK(Games!$B252), "",Games!J252)</f>
        <v/>
      </c>
      <c r="F270" s="15" t="str">
        <f>IFERROR(IF(ISBLANK(Games!B252), "", IF(Games!N252=Games!B252, Games!O252, 1-Games!O252)), "")</f>
        <v/>
      </c>
      <c r="G270" s="16" t="str">
        <f>IF(ISBLANK(Games!B252), "", IF('Prediction Log'!$D270&lt;0, 'Prediction Log'!$B270, 'Prediction Log'!$C270))</f>
        <v/>
      </c>
      <c r="H270" s="17" t="str">
        <f>IF(ISBLANK(Games!$B252), "",Games!K252)</f>
        <v/>
      </c>
      <c r="I270" s="17" t="str">
        <f>IF('Prediction Log'!$F270&gt;0.5, 'Prediction Log'!$B270, IF('Prediction Log'!$F270&lt;0.5, 'Prediction Log'!$C270, "PICK"))</f>
        <v/>
      </c>
      <c r="J270" s="18" t="str">
        <f>IF(ISBLANK(Games!B252), "",IF('Prediction Log'!$I270='Prediction Log'!$B270, 'Prediction Log'!$F270, 1-'Prediction Log'!$F270))</f>
        <v/>
      </c>
      <c r="K270" s="19" t="str">
        <f>IF(ISBLANK(Games!$B252), "",Games!Q252)</f>
        <v/>
      </c>
      <c r="L270" s="26" t="str">
        <f>IF(ISBLANK(Games!W252), "",Games!Y252)</f>
        <v/>
      </c>
      <c r="M270" s="9" t="str">
        <f>IF(ISBLANK(Games!W252), "",Games!X252-Games!W252)</f>
        <v/>
      </c>
      <c r="N270" s="20" t="str">
        <f>IF(ISBLANK(Games!W252), "", IF(AND(Games!Y252 = Games!B252, Games!D252&lt;0, Table3[[#This Row],[Actual Difference ]]&lt;Games!D252), "Y", IF(AND(Games!Y252=Games!C252, Games!D252&gt;0, Table3[[#This Row],[Actual Difference ]]&gt;0), "Y",IF(Games!Y252&lt;&gt;Table3[[#This Row],[Market Predicted Side]], "Y","N"))))</f>
        <v/>
      </c>
      <c r="O270" s="21" t="str">
        <f>IF(ISBLANK(Games!W252),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0" s="21" t="str">
        <f>IF(ISBLANK(Games!W252),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0" s="22" t="str">
        <f>IF(ISBLANK(Games!W252),"",IF('Prediction Log'!$L270='Prediction Log'!$G270, "Y", "N"))</f>
        <v/>
      </c>
      <c r="R270" s="22" t="str">
        <f>Table3[[#This Row],[Home Team Covered Market]]</f>
        <v/>
      </c>
      <c r="S270" s="22" t="str">
        <f>IF(ISBLANK(Games!W252), "",IF(AND('Prediction Log'!$Q270="Y", 'Prediction Log'!$R270="Y"), "Y", "N"))</f>
        <v/>
      </c>
      <c r="T270" s="23" t="str">
        <f>IF(ISBLANK(Games!W252),"",IF(Games!Y252='Prediction Log'!$H270, "Y", "N"))</f>
        <v/>
      </c>
      <c r="U270" s="23" t="str">
        <f>IF(ISBLANK(Games!W252), "", IF(Table3[[#This Row],[Home Team Covered Market]]=Games!P252, "Y", "N"))</f>
        <v/>
      </c>
      <c r="V270" s="24" t="str">
        <f>IF(ISBLANK(Games!W252), "",IF('Prediction Log'!$I270='Prediction Log'!$L270, "Y", "N"))</f>
        <v/>
      </c>
      <c r="W270" s="23" t="str">
        <f>IF(ISBLANK(Games!W252), "",IF('Prediction Log'!$H270&lt;&gt;'Prediction Log'!$L270, "N",IF(AND('Prediction Log'!$E270&gt;0, 'Prediction Log'!$M270&gt;'Prediction Log'!$E270, 'Prediction Log'!$H270='Prediction Log'!$C270), "Y", IF(AND('Prediction Log'!$E270&lt;0, 'Prediction Log'!$M270&lt;'Prediction Log'!$E270,'Prediction Log'!$H270='Prediction Log'!$B270 ), "Y", IF('Prediction Log'!$M270='Prediction Log'!$E270, "PUSH", "N")))))</f>
        <v/>
      </c>
      <c r="X270" s="23" t="str">
        <f>IF(ISBLANK(Games!W252), "",IF(AND('Prediction Log'!$T270="Y", 'Prediction Log'!$U270="Y"), "Y", "N"))</f>
        <v/>
      </c>
      <c r="Y270" s="22" t="str">
        <f>IF(ISBLANK(Games!W252), "",IF('Prediction Log'!$D270&gt;0, 'Prediction Log'!$M270-'Prediction Log'!$D270, IF('Prediction Log'!$D270&lt;0, -'Prediction Log'!$M270+'Prediction Log'!$D270, "NA")))</f>
        <v/>
      </c>
      <c r="Z270" s="22" t="str">
        <f>IF(ISBLANK(Games!W252), "",ABS('Prediction Log'!$Y270))</f>
        <v/>
      </c>
      <c r="AA270" s="23" t="str">
        <f>IF(ISBLANK(Games!W252), "",IF('Prediction Log'!$E270&gt;0, 'Prediction Log'!$M270-'Prediction Log'!$E270, IF('Prediction Log'!$E270&lt;0, -'Prediction Log'!$M270+'Prediction Log'!$E270, "NA")))</f>
        <v/>
      </c>
      <c r="AB270" s="23" t="str">
        <f>IF(ISBLANK(Games!X252), "",ABS('Prediction Log'!$AA270))</f>
        <v/>
      </c>
    </row>
    <row r="271" spans="1:28" x14ac:dyDescent="0.45">
      <c r="A271" s="13">
        <f>IF(ISBLANK(Games!$B270), "",Games!A270)</f>
        <v>0</v>
      </c>
      <c r="B271" s="13" t="str">
        <f>IF(ISBLANK(Games!$B253), "",Games!B253)</f>
        <v/>
      </c>
      <c r="C271" s="13" t="str">
        <f>IF(ISBLANK(Games!$B253), "",Games!C253)</f>
        <v/>
      </c>
      <c r="D271" s="14" t="str">
        <f>IF(ISBLANK(Games!$D253), "",Games!D253)</f>
        <v/>
      </c>
      <c r="E271" s="14" t="str">
        <f>IF(ISBLANK(Games!$B253), "",Games!J253)</f>
        <v/>
      </c>
      <c r="F271" s="15" t="str">
        <f>IFERROR(IF(ISBLANK(Games!B253), "", IF(Games!N253=Games!B253, Games!O253, 1-Games!O253)), "")</f>
        <v/>
      </c>
      <c r="G271" s="16" t="str">
        <f>IF(ISBLANK(Games!B253), "", IF('Prediction Log'!$D271&lt;0, 'Prediction Log'!$B271, 'Prediction Log'!$C271))</f>
        <v/>
      </c>
      <c r="H271" s="17" t="str">
        <f>IF(ISBLANK(Games!$B253), "",Games!K253)</f>
        <v/>
      </c>
      <c r="I271" s="17" t="str">
        <f>IF('Prediction Log'!$F271&gt;0.5, 'Prediction Log'!$B271, IF('Prediction Log'!$F271&lt;0.5, 'Prediction Log'!$C271, "PICK"))</f>
        <v/>
      </c>
      <c r="J271" s="18" t="str">
        <f>IF(ISBLANK(Games!B253), "",IF('Prediction Log'!$I271='Prediction Log'!$B271, 'Prediction Log'!$F271, 1-'Prediction Log'!$F271))</f>
        <v/>
      </c>
      <c r="K271" s="19" t="str">
        <f>IF(ISBLANK(Games!$B253), "",Games!Q253)</f>
        <v/>
      </c>
      <c r="L271" s="26" t="str">
        <f>IF(ISBLANK(Games!W253), "",Games!Y253)</f>
        <v/>
      </c>
      <c r="M271" s="9" t="str">
        <f>IF(ISBLANK(Games!W253), "",Games!X253-Games!W253)</f>
        <v/>
      </c>
      <c r="N271" s="20" t="str">
        <f>IF(ISBLANK(Games!W253), "", IF(AND(Games!Y253 = Games!B253, Games!D253&lt;0, Table3[[#This Row],[Actual Difference ]]&lt;Games!D253), "Y", IF(AND(Games!Y253=Games!C253, Games!D253&gt;0, Table3[[#This Row],[Actual Difference ]]&gt;0), "Y",IF(Games!Y253&lt;&gt;Table3[[#This Row],[Market Predicted Side]], "Y","N"))))</f>
        <v/>
      </c>
      <c r="O271" s="21" t="str">
        <f>IF(ISBLANK(Games!W253),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1" s="21" t="str">
        <f>IF(ISBLANK(Games!W253),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1" s="22" t="str">
        <f>IF(ISBLANK(Games!W253),"",IF('Prediction Log'!$L271='Prediction Log'!$G271, "Y", "N"))</f>
        <v/>
      </c>
      <c r="R271" s="22" t="str">
        <f>Table3[[#This Row],[Home Team Covered Market]]</f>
        <v/>
      </c>
      <c r="S271" s="22" t="str">
        <f>IF(ISBLANK(Games!W253), "",IF(AND('Prediction Log'!$Q271="Y", 'Prediction Log'!$R271="Y"), "Y", "N"))</f>
        <v/>
      </c>
      <c r="T271" s="23" t="str">
        <f>IF(ISBLANK(Games!W253),"",IF(Games!Y253='Prediction Log'!$H271, "Y", "N"))</f>
        <v/>
      </c>
      <c r="U271" s="23" t="str">
        <f>IF(ISBLANK(Games!W253), "", IF(Table3[[#This Row],[Home Team Covered Market]]=Games!P253, "Y", "N"))</f>
        <v/>
      </c>
      <c r="V271" s="24" t="str">
        <f>IF(ISBLANK(Games!W253), "",IF('Prediction Log'!$I271='Prediction Log'!$L271, "Y", "N"))</f>
        <v/>
      </c>
      <c r="W271" s="23" t="str">
        <f>IF(ISBLANK(Games!W253), "",IF('Prediction Log'!$H271&lt;&gt;'Prediction Log'!$L271, "N",IF(AND('Prediction Log'!$E271&gt;0, 'Prediction Log'!$M271&gt;'Prediction Log'!$E271, 'Prediction Log'!$H271='Prediction Log'!$C271), "Y", IF(AND('Prediction Log'!$E271&lt;0, 'Prediction Log'!$M271&lt;'Prediction Log'!$E271,'Prediction Log'!$H271='Prediction Log'!$B271 ), "Y", IF('Prediction Log'!$M271='Prediction Log'!$E271, "PUSH", "N")))))</f>
        <v/>
      </c>
      <c r="X271" s="23" t="str">
        <f>IF(ISBLANK(Games!W253), "",IF(AND('Prediction Log'!$T271="Y", 'Prediction Log'!$U271="Y"), "Y", "N"))</f>
        <v/>
      </c>
      <c r="Y271" s="22" t="str">
        <f>IF(ISBLANK(Games!W253), "",IF('Prediction Log'!$D271&gt;0, 'Prediction Log'!$M271-'Prediction Log'!$D271, IF('Prediction Log'!$D271&lt;0, -'Prediction Log'!$M271+'Prediction Log'!$D271, "NA")))</f>
        <v/>
      </c>
      <c r="Z271" s="22" t="str">
        <f>IF(ISBLANK(Games!W253), "",ABS('Prediction Log'!$Y271))</f>
        <v/>
      </c>
      <c r="AA271" s="23" t="str">
        <f>IF(ISBLANK(Games!W253), "",IF('Prediction Log'!$E271&gt;0, 'Prediction Log'!$M271-'Prediction Log'!$E271, IF('Prediction Log'!$E271&lt;0, -'Prediction Log'!$M271+'Prediction Log'!$E271, "NA")))</f>
        <v/>
      </c>
      <c r="AB271" s="23" t="str">
        <f>IF(ISBLANK(Games!X253), "",ABS('Prediction Log'!$AA271))</f>
        <v/>
      </c>
    </row>
    <row r="272" spans="1:28" x14ac:dyDescent="0.45">
      <c r="A272" s="13">
        <f>IF(ISBLANK(Games!$B271), "",Games!A271)</f>
        <v>0</v>
      </c>
      <c r="B272" s="13" t="str">
        <f>IF(ISBLANK(Games!$B254), "",Games!B254)</f>
        <v/>
      </c>
      <c r="C272" s="13" t="str">
        <f>IF(ISBLANK(Games!$B254), "",Games!C254)</f>
        <v/>
      </c>
      <c r="D272" s="14" t="str">
        <f>IF(ISBLANK(Games!$D254), "",Games!D254)</f>
        <v/>
      </c>
      <c r="E272" s="14" t="str">
        <f>IF(ISBLANK(Games!$B254), "",Games!J254)</f>
        <v/>
      </c>
      <c r="F272" s="15" t="str">
        <f>IFERROR(IF(ISBLANK(Games!B254), "", IF(Games!N254=Games!B254, Games!O254, 1-Games!O254)), "")</f>
        <v/>
      </c>
      <c r="G272" s="16" t="str">
        <f>IF(ISBLANK(Games!B254), "", IF('Prediction Log'!$D272&lt;0, 'Prediction Log'!$B272, 'Prediction Log'!$C272))</f>
        <v/>
      </c>
      <c r="H272" s="17" t="str">
        <f>IF(ISBLANK(Games!$B254), "",Games!K254)</f>
        <v/>
      </c>
      <c r="I272" s="17" t="str">
        <f>IF('Prediction Log'!$F272&gt;0.5, 'Prediction Log'!$B272, IF('Prediction Log'!$F272&lt;0.5, 'Prediction Log'!$C272, "PICK"))</f>
        <v/>
      </c>
      <c r="J272" s="18" t="str">
        <f>IF(ISBLANK(Games!B254), "",IF('Prediction Log'!$I272='Prediction Log'!$B272, 'Prediction Log'!$F272, 1-'Prediction Log'!$F272))</f>
        <v/>
      </c>
      <c r="K272" s="19" t="str">
        <f>IF(ISBLANK(Games!$B254), "",Games!Q254)</f>
        <v/>
      </c>
      <c r="L272" s="26" t="str">
        <f>IF(ISBLANK(Games!W254), "",Games!Y254)</f>
        <v/>
      </c>
      <c r="M272" s="9" t="str">
        <f>IF(ISBLANK(Games!W254), "",Games!X254-Games!W254)</f>
        <v/>
      </c>
      <c r="N272" s="20" t="str">
        <f>IF(ISBLANK(Games!W254), "", IF(AND(Games!Y254 = Games!B254, Games!D254&lt;0, Table3[[#This Row],[Actual Difference ]]&lt;Games!D254), "Y", IF(AND(Games!Y254=Games!C254, Games!D254&gt;0, Table3[[#This Row],[Actual Difference ]]&gt;0), "Y",IF(Games!Y254&lt;&gt;Table3[[#This Row],[Market Predicted Side]], "Y","N"))))</f>
        <v/>
      </c>
      <c r="O272" s="21" t="str">
        <f>IF(ISBLANK(Games!W254),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2" s="21" t="str">
        <f>IF(ISBLANK(Games!W254),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2" s="22" t="str">
        <f>IF(ISBLANK(Games!W254),"",IF('Prediction Log'!$L272='Prediction Log'!$G272, "Y", "N"))</f>
        <v/>
      </c>
      <c r="R272" s="22" t="str">
        <f>Table3[[#This Row],[Home Team Covered Market]]</f>
        <v/>
      </c>
      <c r="S272" s="22" t="str">
        <f>IF(ISBLANK(Games!W254), "",IF(AND('Prediction Log'!$Q272="Y", 'Prediction Log'!$R272="Y"), "Y", "N"))</f>
        <v/>
      </c>
      <c r="T272" s="23" t="str">
        <f>IF(ISBLANK(Games!W254),"",IF(Games!Y254='Prediction Log'!$H272, "Y", "N"))</f>
        <v/>
      </c>
      <c r="U272" s="23" t="str">
        <f>IF(ISBLANK(Games!W254), "", IF(Table3[[#This Row],[Home Team Covered Market]]=Games!P254, "Y", "N"))</f>
        <v/>
      </c>
      <c r="V272" s="24" t="str">
        <f>IF(ISBLANK(Games!W254), "",IF('Prediction Log'!$I272='Prediction Log'!$L272, "Y", "N"))</f>
        <v/>
      </c>
      <c r="W272" s="23" t="str">
        <f>IF(ISBLANK(Games!W254), "",IF('Prediction Log'!$H272&lt;&gt;'Prediction Log'!$L272, "N",IF(AND('Prediction Log'!$E272&gt;0, 'Prediction Log'!$M272&gt;'Prediction Log'!$E272, 'Prediction Log'!$H272='Prediction Log'!$C272), "Y", IF(AND('Prediction Log'!$E272&lt;0, 'Prediction Log'!$M272&lt;'Prediction Log'!$E272,'Prediction Log'!$H272='Prediction Log'!$B272 ), "Y", IF('Prediction Log'!$M272='Prediction Log'!$E272, "PUSH", "N")))))</f>
        <v/>
      </c>
      <c r="X272" s="23" t="str">
        <f>IF(ISBLANK(Games!W254), "",IF(AND('Prediction Log'!$T272="Y", 'Prediction Log'!$U272="Y"), "Y", "N"))</f>
        <v/>
      </c>
      <c r="Y272" s="22" t="str">
        <f>IF(ISBLANK(Games!W254), "",IF('Prediction Log'!$D272&gt;0, 'Prediction Log'!$M272-'Prediction Log'!$D272, IF('Prediction Log'!$D272&lt;0, -'Prediction Log'!$M272+'Prediction Log'!$D272, "NA")))</f>
        <v/>
      </c>
      <c r="Z272" s="22" t="str">
        <f>IF(ISBLANK(Games!W254), "",ABS('Prediction Log'!$Y272))</f>
        <v/>
      </c>
      <c r="AA272" s="23" t="str">
        <f>IF(ISBLANK(Games!W254), "",IF('Prediction Log'!$E272&gt;0, 'Prediction Log'!$M272-'Prediction Log'!$E272, IF('Prediction Log'!$E272&lt;0, -'Prediction Log'!$M272+'Prediction Log'!$E272, "NA")))</f>
        <v/>
      </c>
      <c r="AB272" s="23" t="str">
        <f>IF(ISBLANK(Games!X254), "",ABS('Prediction Log'!$AA272))</f>
        <v/>
      </c>
    </row>
    <row r="273" spans="1:28" x14ac:dyDescent="0.45">
      <c r="A273" s="13">
        <f>IF(ISBLANK(Games!$B272), "",Games!A272)</f>
        <v>0</v>
      </c>
      <c r="B273" s="13" t="str">
        <f>IF(ISBLANK(Games!$B255), "",Games!B255)</f>
        <v/>
      </c>
      <c r="C273" s="13" t="str">
        <f>IF(ISBLANK(Games!$B255), "",Games!C255)</f>
        <v/>
      </c>
      <c r="D273" s="14" t="str">
        <f>IF(ISBLANK(Games!$D255), "",Games!D255)</f>
        <v/>
      </c>
      <c r="E273" s="14" t="str">
        <f>IF(ISBLANK(Games!$B255), "",Games!J255)</f>
        <v/>
      </c>
      <c r="F273" s="15" t="str">
        <f>IFERROR(IF(ISBLANK(Games!B255), "", IF(Games!N255=Games!B255, Games!O255, 1-Games!O255)), "")</f>
        <v/>
      </c>
      <c r="G273" s="16" t="str">
        <f>IF(ISBLANK(Games!B255), "", IF('Prediction Log'!$D273&lt;0, 'Prediction Log'!$B273, 'Prediction Log'!$C273))</f>
        <v/>
      </c>
      <c r="H273" s="17" t="str">
        <f>IF(ISBLANK(Games!$B255), "",Games!K255)</f>
        <v/>
      </c>
      <c r="I273" s="17" t="str">
        <f>IF('Prediction Log'!$F273&gt;0.5, 'Prediction Log'!$B273, IF('Prediction Log'!$F273&lt;0.5, 'Prediction Log'!$C273, "PICK"))</f>
        <v/>
      </c>
      <c r="J273" s="18" t="str">
        <f>IF(ISBLANK(Games!B255), "",IF('Prediction Log'!$I273='Prediction Log'!$B273, 'Prediction Log'!$F273, 1-'Prediction Log'!$F273))</f>
        <v/>
      </c>
      <c r="K273" s="19" t="str">
        <f>IF(ISBLANK(Games!$B255), "",Games!Q255)</f>
        <v/>
      </c>
      <c r="L273" s="26" t="str">
        <f>IF(ISBLANK(Games!W255), "",Games!Y255)</f>
        <v/>
      </c>
      <c r="M273" s="9" t="str">
        <f>IF(ISBLANK(Games!W255), "",Games!X255-Games!W255)</f>
        <v/>
      </c>
      <c r="N273" s="20" t="str">
        <f>IF(ISBLANK(Games!W255), "", IF(AND(Games!Y255 = Games!B255, Games!D255&lt;0, Table3[[#This Row],[Actual Difference ]]&lt;Games!D255), "Y", IF(AND(Games!Y255=Games!C255, Games!D255&gt;0, Table3[[#This Row],[Actual Difference ]]&gt;0), "Y",IF(Games!Y255&lt;&gt;Table3[[#This Row],[Market Predicted Side]], "Y","N"))))</f>
        <v/>
      </c>
      <c r="O273" s="21" t="str">
        <f>IF(ISBLANK(Games!W255),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3" s="21" t="str">
        <f>IF(ISBLANK(Games!W255),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3" s="22" t="str">
        <f>IF(ISBLANK(Games!W255),"",IF('Prediction Log'!$L273='Prediction Log'!$G273, "Y", "N"))</f>
        <v/>
      </c>
      <c r="R273" s="22" t="str">
        <f>Table3[[#This Row],[Home Team Covered Market]]</f>
        <v/>
      </c>
      <c r="S273" s="22" t="str">
        <f>IF(ISBLANK(Games!W255), "",IF(AND('Prediction Log'!$Q273="Y", 'Prediction Log'!$R273="Y"), "Y", "N"))</f>
        <v/>
      </c>
      <c r="T273" s="23" t="str">
        <f>IF(ISBLANK(Games!W255),"",IF(Games!Y255='Prediction Log'!$H273, "Y", "N"))</f>
        <v/>
      </c>
      <c r="U273" s="23" t="str">
        <f>IF(ISBLANK(Games!W255), "", IF(Table3[[#This Row],[Home Team Covered Market]]=Games!P255, "Y", "N"))</f>
        <v/>
      </c>
      <c r="V273" s="24" t="str">
        <f>IF(ISBLANK(Games!W255), "",IF('Prediction Log'!$I273='Prediction Log'!$L273, "Y", "N"))</f>
        <v/>
      </c>
      <c r="W273" s="23" t="str">
        <f>IF(ISBLANK(Games!W255), "",IF('Prediction Log'!$H273&lt;&gt;'Prediction Log'!$L273, "N",IF(AND('Prediction Log'!$E273&gt;0, 'Prediction Log'!$M273&gt;'Prediction Log'!$E273, 'Prediction Log'!$H273='Prediction Log'!$C273), "Y", IF(AND('Prediction Log'!$E273&lt;0, 'Prediction Log'!$M273&lt;'Prediction Log'!$E273,'Prediction Log'!$H273='Prediction Log'!$B273 ), "Y", IF('Prediction Log'!$M273='Prediction Log'!$E273, "PUSH", "N")))))</f>
        <v/>
      </c>
      <c r="X273" s="23" t="str">
        <f>IF(ISBLANK(Games!W255), "",IF(AND('Prediction Log'!$T273="Y", 'Prediction Log'!$U273="Y"), "Y", "N"))</f>
        <v/>
      </c>
      <c r="Y273" s="22" t="str">
        <f>IF(ISBLANK(Games!W255), "",IF('Prediction Log'!$D273&gt;0, 'Prediction Log'!$M273-'Prediction Log'!$D273, IF('Prediction Log'!$D273&lt;0, -'Prediction Log'!$M273+'Prediction Log'!$D273, "NA")))</f>
        <v/>
      </c>
      <c r="Z273" s="22" t="str">
        <f>IF(ISBLANK(Games!W255), "",ABS('Prediction Log'!$Y273))</f>
        <v/>
      </c>
      <c r="AA273" s="23" t="str">
        <f>IF(ISBLANK(Games!W255), "",IF('Prediction Log'!$E273&gt;0, 'Prediction Log'!$M273-'Prediction Log'!$E273, IF('Prediction Log'!$E273&lt;0, -'Prediction Log'!$M273+'Prediction Log'!$E273, "NA")))</f>
        <v/>
      </c>
      <c r="AB273" s="23" t="str">
        <f>IF(ISBLANK(Games!X255), "",ABS('Prediction Log'!$AA273))</f>
        <v/>
      </c>
    </row>
    <row r="274" spans="1:28" x14ac:dyDescent="0.45">
      <c r="A274" s="13">
        <f>IF(ISBLANK(Games!$B273), "",Games!A273)</f>
        <v>0</v>
      </c>
      <c r="B274" s="13" t="str">
        <f>IF(ISBLANK(Games!$B256), "",Games!B256)</f>
        <v/>
      </c>
      <c r="C274" s="13" t="str">
        <f>IF(ISBLANK(Games!$B256), "",Games!C256)</f>
        <v/>
      </c>
      <c r="D274" s="14" t="str">
        <f>IF(ISBLANK(Games!$D256), "",Games!D256)</f>
        <v/>
      </c>
      <c r="E274" s="14" t="str">
        <f>IF(ISBLANK(Games!$B256), "",Games!J256)</f>
        <v/>
      </c>
      <c r="F274" s="15" t="str">
        <f>IFERROR(IF(ISBLANK(Games!B256), "", IF(Games!N256=Games!B256, Games!O256, 1-Games!O256)), "")</f>
        <v/>
      </c>
      <c r="G274" s="16" t="str">
        <f>IF(ISBLANK(Games!B256), "", IF('Prediction Log'!$D274&lt;0, 'Prediction Log'!$B274, 'Prediction Log'!$C274))</f>
        <v/>
      </c>
      <c r="H274" s="17" t="str">
        <f>IF(ISBLANK(Games!$B256), "",Games!K256)</f>
        <v/>
      </c>
      <c r="I274" s="17" t="str">
        <f>IF('Prediction Log'!$F274&gt;0.5, 'Prediction Log'!$B274, IF('Prediction Log'!$F274&lt;0.5, 'Prediction Log'!$C274, "PICK"))</f>
        <v/>
      </c>
      <c r="J274" s="18" t="str">
        <f>IF(ISBLANK(Games!B256), "",IF('Prediction Log'!$I274='Prediction Log'!$B274, 'Prediction Log'!$F274, 1-'Prediction Log'!$F274))</f>
        <v/>
      </c>
      <c r="K274" s="19" t="str">
        <f>IF(ISBLANK(Games!$B256), "",Games!Q256)</f>
        <v/>
      </c>
      <c r="L274" s="26" t="str">
        <f>IF(ISBLANK(Games!W256), "",Games!Y256)</f>
        <v/>
      </c>
      <c r="M274" s="9" t="str">
        <f>IF(ISBLANK(Games!W256), "",Games!X256-Games!W256)</f>
        <v/>
      </c>
      <c r="N274" s="20" t="str">
        <f>IF(ISBLANK(Games!W256), "", IF(AND(Games!Y256 = Games!B256, Games!D256&lt;0, Table3[[#This Row],[Actual Difference ]]&lt;Games!D256), "Y", IF(AND(Games!Y256=Games!C256, Games!D256&gt;0, Table3[[#This Row],[Actual Difference ]]&gt;0), "Y",IF(Games!Y256&lt;&gt;Table3[[#This Row],[Market Predicted Side]], "Y","N"))))</f>
        <v/>
      </c>
      <c r="O274" s="21" t="str">
        <f>IF(ISBLANK(Games!W256),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4" s="21" t="str">
        <f>IF(ISBLANK(Games!W256),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4" s="22" t="str">
        <f>IF(ISBLANK(Games!W256),"",IF('Prediction Log'!$L274='Prediction Log'!$G274, "Y", "N"))</f>
        <v/>
      </c>
      <c r="R274" s="22" t="str">
        <f>Table3[[#This Row],[Home Team Covered Market]]</f>
        <v/>
      </c>
      <c r="S274" s="22" t="str">
        <f>IF(ISBLANK(Games!W256), "",IF(AND('Prediction Log'!$Q274="Y", 'Prediction Log'!$R274="Y"), "Y", "N"))</f>
        <v/>
      </c>
      <c r="T274" s="23" t="str">
        <f>IF(ISBLANK(Games!W256),"",IF(Games!Y256='Prediction Log'!$H274, "Y", "N"))</f>
        <v/>
      </c>
      <c r="U274" s="23" t="str">
        <f>IF(ISBLANK(Games!W256), "", IF(Table3[[#This Row],[Home Team Covered Market]]=Games!P256, "Y", "N"))</f>
        <v/>
      </c>
      <c r="V274" s="24" t="str">
        <f>IF(ISBLANK(Games!W256), "",IF('Prediction Log'!$I274='Prediction Log'!$L274, "Y", "N"))</f>
        <v/>
      </c>
      <c r="W274" s="23" t="str">
        <f>IF(ISBLANK(Games!W256), "",IF('Prediction Log'!$H274&lt;&gt;'Prediction Log'!$L274, "N",IF(AND('Prediction Log'!$E274&gt;0, 'Prediction Log'!$M274&gt;'Prediction Log'!$E274, 'Prediction Log'!$H274='Prediction Log'!$C274), "Y", IF(AND('Prediction Log'!$E274&lt;0, 'Prediction Log'!$M274&lt;'Prediction Log'!$E274,'Prediction Log'!$H274='Prediction Log'!$B274 ), "Y", IF('Prediction Log'!$M274='Prediction Log'!$E274, "PUSH", "N")))))</f>
        <v/>
      </c>
      <c r="X274" s="23" t="str">
        <f>IF(ISBLANK(Games!W256), "",IF(AND('Prediction Log'!$T274="Y", 'Prediction Log'!$U274="Y"), "Y", "N"))</f>
        <v/>
      </c>
      <c r="Y274" s="22" t="str">
        <f>IF(ISBLANK(Games!W256), "",IF('Prediction Log'!$D274&gt;0, 'Prediction Log'!$M274-'Prediction Log'!$D274, IF('Prediction Log'!$D274&lt;0, -'Prediction Log'!$M274+'Prediction Log'!$D274, "NA")))</f>
        <v/>
      </c>
      <c r="Z274" s="22" t="str">
        <f>IF(ISBLANK(Games!W256), "",ABS('Prediction Log'!$Y274))</f>
        <v/>
      </c>
      <c r="AA274" s="23" t="str">
        <f>IF(ISBLANK(Games!W256), "",IF('Prediction Log'!$E274&gt;0, 'Prediction Log'!$M274-'Prediction Log'!$E274, IF('Prediction Log'!$E274&lt;0, -'Prediction Log'!$M274+'Prediction Log'!$E274, "NA")))</f>
        <v/>
      </c>
      <c r="AB274" s="23" t="str">
        <f>IF(ISBLANK(Games!X256), "",ABS('Prediction Log'!$AA274))</f>
        <v/>
      </c>
    </row>
    <row r="275" spans="1:28" x14ac:dyDescent="0.45">
      <c r="A275" s="13">
        <f>IF(ISBLANK(Games!$B274), "",Games!A274)</f>
        <v>0</v>
      </c>
      <c r="B275" s="13" t="str">
        <f>IF(ISBLANK(Games!$B257), "",Games!B257)</f>
        <v/>
      </c>
      <c r="C275" s="13" t="str">
        <f>IF(ISBLANK(Games!$B257), "",Games!C257)</f>
        <v/>
      </c>
      <c r="D275" s="14" t="str">
        <f>IF(ISBLANK(Games!$D257), "",Games!D257)</f>
        <v/>
      </c>
      <c r="E275" s="14" t="str">
        <f>IF(ISBLANK(Games!$B257), "",Games!J257)</f>
        <v/>
      </c>
      <c r="F275" s="15" t="str">
        <f>IFERROR(IF(ISBLANK(Games!B257), "", IF(Games!N257=Games!B257, Games!O257, 1-Games!O257)), "")</f>
        <v/>
      </c>
      <c r="G275" s="16" t="str">
        <f>IF(ISBLANK(Games!B257), "", IF('Prediction Log'!$D275&lt;0, 'Prediction Log'!$B275, 'Prediction Log'!$C275))</f>
        <v/>
      </c>
      <c r="H275" s="17" t="str">
        <f>IF(ISBLANK(Games!$B257), "",Games!K257)</f>
        <v/>
      </c>
      <c r="I275" s="17" t="str">
        <f>IF('Prediction Log'!$F275&gt;0.5, 'Prediction Log'!$B275, IF('Prediction Log'!$F275&lt;0.5, 'Prediction Log'!$C275, "PICK"))</f>
        <v/>
      </c>
      <c r="J275" s="18" t="str">
        <f>IF(ISBLANK(Games!B257), "",IF('Prediction Log'!$I275='Prediction Log'!$B275, 'Prediction Log'!$F275, 1-'Prediction Log'!$F275))</f>
        <v/>
      </c>
      <c r="K275" s="19" t="str">
        <f>IF(ISBLANK(Games!$B257), "",Games!Q257)</f>
        <v/>
      </c>
      <c r="L275" s="26" t="str">
        <f>IF(ISBLANK(Games!W257), "",Games!Y257)</f>
        <v/>
      </c>
      <c r="M275" s="9" t="str">
        <f>IF(ISBLANK(Games!W257), "",Games!X257-Games!W257)</f>
        <v/>
      </c>
      <c r="N275" s="20" t="str">
        <f>IF(ISBLANK(Games!W257), "", IF(AND(Games!Y257 = Games!B257, Games!D257&lt;0, Table3[[#This Row],[Actual Difference ]]&lt;Games!D257), "Y", IF(AND(Games!Y257=Games!C257, Games!D257&gt;0, Table3[[#This Row],[Actual Difference ]]&gt;0), "Y",IF(Games!Y257&lt;&gt;Table3[[#This Row],[Market Predicted Side]], "Y","N"))))</f>
        <v/>
      </c>
      <c r="O275" s="21" t="str">
        <f>IF(ISBLANK(Games!W257),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5" s="21" t="str">
        <f>IF(ISBLANK(Games!W257),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5" s="22" t="str">
        <f>IF(ISBLANK(Games!W257),"",IF('Prediction Log'!$L275='Prediction Log'!$G275, "Y", "N"))</f>
        <v/>
      </c>
      <c r="R275" s="22" t="str">
        <f>Table3[[#This Row],[Home Team Covered Market]]</f>
        <v/>
      </c>
      <c r="S275" s="22" t="str">
        <f>IF(ISBLANK(Games!W257), "",IF(AND('Prediction Log'!$Q275="Y", 'Prediction Log'!$R275="Y"), "Y", "N"))</f>
        <v/>
      </c>
      <c r="T275" s="23" t="str">
        <f>IF(ISBLANK(Games!W257),"",IF(Games!Y257='Prediction Log'!$H275, "Y", "N"))</f>
        <v/>
      </c>
      <c r="U275" s="23" t="str">
        <f>IF(ISBLANK(Games!W257), "", IF(Table3[[#This Row],[Home Team Covered Market]]=Games!P257, "Y", "N"))</f>
        <v/>
      </c>
      <c r="V275" s="24" t="str">
        <f>IF(ISBLANK(Games!W257), "",IF('Prediction Log'!$I275='Prediction Log'!$L275, "Y", "N"))</f>
        <v/>
      </c>
      <c r="W275" s="23" t="str">
        <f>IF(ISBLANK(Games!W257), "",IF('Prediction Log'!$H275&lt;&gt;'Prediction Log'!$L275, "N",IF(AND('Prediction Log'!$E275&gt;0, 'Prediction Log'!$M275&gt;'Prediction Log'!$E275, 'Prediction Log'!$H275='Prediction Log'!$C275), "Y", IF(AND('Prediction Log'!$E275&lt;0, 'Prediction Log'!$M275&lt;'Prediction Log'!$E275,'Prediction Log'!$H275='Prediction Log'!$B275 ), "Y", IF('Prediction Log'!$M275='Prediction Log'!$E275, "PUSH", "N")))))</f>
        <v/>
      </c>
      <c r="X275" s="23" t="str">
        <f>IF(ISBLANK(Games!W257), "",IF(AND('Prediction Log'!$T275="Y", 'Prediction Log'!$U275="Y"), "Y", "N"))</f>
        <v/>
      </c>
      <c r="Y275" s="22" t="str">
        <f>IF(ISBLANK(Games!W257), "",IF('Prediction Log'!$D275&gt;0, 'Prediction Log'!$M275-'Prediction Log'!$D275, IF('Prediction Log'!$D275&lt;0, -'Prediction Log'!$M275+'Prediction Log'!$D275, "NA")))</f>
        <v/>
      </c>
      <c r="Z275" s="22" t="str">
        <f>IF(ISBLANK(Games!W257), "",ABS('Prediction Log'!$Y275))</f>
        <v/>
      </c>
      <c r="AA275" s="23" t="str">
        <f>IF(ISBLANK(Games!W257), "",IF('Prediction Log'!$E275&gt;0, 'Prediction Log'!$M275-'Prediction Log'!$E275, IF('Prediction Log'!$E275&lt;0, -'Prediction Log'!$M275+'Prediction Log'!$E275, "NA")))</f>
        <v/>
      </c>
      <c r="AB275" s="23" t="str">
        <f>IF(ISBLANK(Games!X257), "",ABS('Prediction Log'!$AA275))</f>
        <v/>
      </c>
    </row>
    <row r="276" spans="1:28" x14ac:dyDescent="0.45">
      <c r="A276" s="13">
        <f>IF(ISBLANK(Games!$B275), "",Games!A275)</f>
        <v>0</v>
      </c>
      <c r="B276" s="13" t="str">
        <f>IF(ISBLANK(Games!$B258), "",Games!B258)</f>
        <v/>
      </c>
      <c r="C276" s="13" t="str">
        <f>IF(ISBLANK(Games!$B258), "",Games!C258)</f>
        <v/>
      </c>
      <c r="D276" s="14" t="str">
        <f>IF(ISBLANK(Games!$D258), "",Games!D258)</f>
        <v/>
      </c>
      <c r="E276" s="14" t="str">
        <f>IF(ISBLANK(Games!$B258), "",Games!J258)</f>
        <v/>
      </c>
      <c r="F276" s="15" t="str">
        <f>IFERROR(IF(ISBLANK(Games!B258), "", IF(Games!N258=Games!B258, Games!O258, 1-Games!O258)), "")</f>
        <v/>
      </c>
      <c r="G276" s="16" t="str">
        <f>IF(ISBLANK(Games!B258), "", IF('Prediction Log'!$D276&lt;0, 'Prediction Log'!$B276, 'Prediction Log'!$C276))</f>
        <v/>
      </c>
      <c r="H276" s="17" t="str">
        <f>IF(ISBLANK(Games!$B258), "",Games!K258)</f>
        <v/>
      </c>
      <c r="I276" s="17" t="str">
        <f>IF('Prediction Log'!$F276&gt;0.5, 'Prediction Log'!$B276, IF('Prediction Log'!$F276&lt;0.5, 'Prediction Log'!$C276, "PICK"))</f>
        <v/>
      </c>
      <c r="J276" s="18" t="str">
        <f>IF(ISBLANK(Games!B258), "",IF('Prediction Log'!$I276='Prediction Log'!$B276, 'Prediction Log'!$F276, 1-'Prediction Log'!$F276))</f>
        <v/>
      </c>
      <c r="K276" s="19" t="str">
        <f>IF(ISBLANK(Games!$B258), "",Games!Q258)</f>
        <v/>
      </c>
      <c r="L276" s="26" t="str">
        <f>IF(ISBLANK(Games!W258), "",Games!Y258)</f>
        <v/>
      </c>
      <c r="M276" s="9" t="str">
        <f>IF(ISBLANK(Games!W258), "",Games!X258-Games!W258)</f>
        <v/>
      </c>
      <c r="N276" s="20" t="str">
        <f>IF(ISBLANK(Games!W258), "", IF(AND(Games!Y258 = Games!B258, Games!D258&lt;0, Table3[[#This Row],[Actual Difference ]]&lt;Games!D258), "Y", IF(AND(Games!Y258=Games!C258, Games!D258&gt;0, Table3[[#This Row],[Actual Difference ]]&gt;0), "Y",IF(Games!Y258&lt;&gt;Table3[[#This Row],[Market Predicted Side]], "Y","N"))))</f>
        <v/>
      </c>
      <c r="O276" s="21" t="str">
        <f>IF(ISBLANK(Games!W258),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6" s="21" t="str">
        <f>IF(ISBLANK(Games!W258),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6" s="22" t="str">
        <f>IF(ISBLANK(Games!W258),"",IF('Prediction Log'!$L276='Prediction Log'!$G276, "Y", "N"))</f>
        <v/>
      </c>
      <c r="R276" s="22" t="str">
        <f>Table3[[#This Row],[Home Team Covered Market]]</f>
        <v/>
      </c>
      <c r="S276" s="22" t="str">
        <f>IF(ISBLANK(Games!W258), "",IF(AND('Prediction Log'!$Q276="Y", 'Prediction Log'!$R276="Y"), "Y", "N"))</f>
        <v/>
      </c>
      <c r="T276" s="23" t="str">
        <f>IF(ISBLANK(Games!W258),"",IF(Games!Y258='Prediction Log'!$H276, "Y", "N"))</f>
        <v/>
      </c>
      <c r="U276" s="23" t="str">
        <f>IF(ISBLANK(Games!W258), "", IF(Table3[[#This Row],[Home Team Covered Market]]=Games!P258, "Y", "N"))</f>
        <v/>
      </c>
      <c r="V276" s="24" t="str">
        <f>IF(ISBLANK(Games!W258), "",IF('Prediction Log'!$I276='Prediction Log'!$L276, "Y", "N"))</f>
        <v/>
      </c>
      <c r="W276" s="23" t="str">
        <f>IF(ISBLANK(Games!W258), "",IF('Prediction Log'!$H276&lt;&gt;'Prediction Log'!$L276, "N",IF(AND('Prediction Log'!$E276&gt;0, 'Prediction Log'!$M276&gt;'Prediction Log'!$E276, 'Prediction Log'!$H276='Prediction Log'!$C276), "Y", IF(AND('Prediction Log'!$E276&lt;0, 'Prediction Log'!$M276&lt;'Prediction Log'!$E276,'Prediction Log'!$H276='Prediction Log'!$B276 ), "Y", IF('Prediction Log'!$M276='Prediction Log'!$E276, "PUSH", "N")))))</f>
        <v/>
      </c>
      <c r="X276" s="23" t="str">
        <f>IF(ISBLANK(Games!W258), "",IF(AND('Prediction Log'!$T276="Y", 'Prediction Log'!$U276="Y"), "Y", "N"))</f>
        <v/>
      </c>
      <c r="Y276" s="22" t="str">
        <f>IF(ISBLANK(Games!W258), "",IF('Prediction Log'!$D276&gt;0, 'Prediction Log'!$M276-'Prediction Log'!$D276, IF('Prediction Log'!$D276&lt;0, -'Prediction Log'!$M276+'Prediction Log'!$D276, "NA")))</f>
        <v/>
      </c>
      <c r="Z276" s="22" t="str">
        <f>IF(ISBLANK(Games!W258), "",ABS('Prediction Log'!$Y276))</f>
        <v/>
      </c>
      <c r="AA276" s="23" t="str">
        <f>IF(ISBLANK(Games!W258), "",IF('Prediction Log'!$E276&gt;0, 'Prediction Log'!$M276-'Prediction Log'!$E276, IF('Prediction Log'!$E276&lt;0, -'Prediction Log'!$M276+'Prediction Log'!$E276, "NA")))</f>
        <v/>
      </c>
      <c r="AB276" s="23" t="str">
        <f>IF(ISBLANK(Games!X258), "",ABS('Prediction Log'!$AA276))</f>
        <v/>
      </c>
    </row>
    <row r="277" spans="1:28" x14ac:dyDescent="0.45">
      <c r="A277" s="13">
        <f>IF(ISBLANK(Games!$B276), "",Games!A276)</f>
        <v>0</v>
      </c>
      <c r="B277" s="13" t="str">
        <f>IF(ISBLANK(Games!$B259), "",Games!B259)</f>
        <v/>
      </c>
      <c r="C277" s="13" t="str">
        <f>IF(ISBLANK(Games!$B259), "",Games!C259)</f>
        <v/>
      </c>
      <c r="D277" s="14" t="str">
        <f>IF(ISBLANK(Games!$D259), "",Games!D259)</f>
        <v/>
      </c>
      <c r="E277" s="14" t="str">
        <f>IF(ISBLANK(Games!$B259), "",Games!J259)</f>
        <v/>
      </c>
      <c r="F277" s="15" t="str">
        <f>IFERROR(IF(ISBLANK(Games!B259), "", IF(Games!N259=Games!B259, Games!O259, 1-Games!O259)), "")</f>
        <v/>
      </c>
      <c r="G277" s="16" t="str">
        <f>IF(ISBLANK(Games!B259), "", IF('Prediction Log'!$D277&lt;0, 'Prediction Log'!$B277, 'Prediction Log'!$C277))</f>
        <v/>
      </c>
      <c r="H277" s="17" t="str">
        <f>IF(ISBLANK(Games!$B259), "",Games!K259)</f>
        <v/>
      </c>
      <c r="I277" s="17" t="str">
        <f>IF('Prediction Log'!$F277&gt;0.5, 'Prediction Log'!$B277, IF('Prediction Log'!$F277&lt;0.5, 'Prediction Log'!$C277, "PICK"))</f>
        <v/>
      </c>
      <c r="J277" s="18" t="str">
        <f>IF(ISBLANK(Games!B259), "",IF('Prediction Log'!$I277='Prediction Log'!$B277, 'Prediction Log'!$F277, 1-'Prediction Log'!$F277))</f>
        <v/>
      </c>
      <c r="K277" s="19" t="str">
        <f>IF(ISBLANK(Games!$B259), "",Games!Q259)</f>
        <v/>
      </c>
      <c r="L277" s="26" t="str">
        <f>IF(ISBLANK(Games!W259), "",Games!Y259)</f>
        <v/>
      </c>
      <c r="M277" s="9" t="str">
        <f>IF(ISBLANK(Games!W259), "",Games!X259-Games!W259)</f>
        <v/>
      </c>
      <c r="N277" s="20" t="str">
        <f>IF(ISBLANK(Games!W259), "", IF(AND(Games!Y259 = Games!B259, Games!D259&lt;0, Table3[[#This Row],[Actual Difference ]]&lt;Games!D259), "Y", IF(AND(Games!Y259=Games!C259, Games!D259&gt;0, Table3[[#This Row],[Actual Difference ]]&gt;0), "Y",IF(Games!Y259&lt;&gt;Table3[[#This Row],[Market Predicted Side]], "Y","N"))))</f>
        <v/>
      </c>
      <c r="O277" s="21" t="str">
        <f>IF(ISBLANK(Games!W259),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7" s="21" t="str">
        <f>IF(ISBLANK(Games!W259),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7" s="22" t="str">
        <f>IF(ISBLANK(Games!W259),"",IF('Prediction Log'!$L277='Prediction Log'!$G277, "Y", "N"))</f>
        <v/>
      </c>
      <c r="R277" s="22" t="str">
        <f>Table3[[#This Row],[Home Team Covered Market]]</f>
        <v/>
      </c>
      <c r="S277" s="22" t="str">
        <f>IF(ISBLANK(Games!W259), "",IF(AND('Prediction Log'!$Q277="Y", 'Prediction Log'!$R277="Y"), "Y", "N"))</f>
        <v/>
      </c>
      <c r="T277" s="23" t="str">
        <f>IF(ISBLANK(Games!W259),"",IF(Games!Y259='Prediction Log'!$H277, "Y", "N"))</f>
        <v/>
      </c>
      <c r="U277" s="23" t="str">
        <f>IF(ISBLANK(Games!W259), "", IF(Table3[[#This Row],[Home Team Covered Market]]=Games!P259, "Y", "N"))</f>
        <v/>
      </c>
      <c r="V277" s="24" t="str">
        <f>IF(ISBLANK(Games!W259), "",IF('Prediction Log'!$I277='Prediction Log'!$L277, "Y", "N"))</f>
        <v/>
      </c>
      <c r="W277" s="23" t="str">
        <f>IF(ISBLANK(Games!W259), "",IF('Prediction Log'!$H277&lt;&gt;'Prediction Log'!$L277, "N",IF(AND('Prediction Log'!$E277&gt;0, 'Prediction Log'!$M277&gt;'Prediction Log'!$E277, 'Prediction Log'!$H277='Prediction Log'!$C277), "Y", IF(AND('Prediction Log'!$E277&lt;0, 'Prediction Log'!$M277&lt;'Prediction Log'!$E277,'Prediction Log'!$H277='Prediction Log'!$B277 ), "Y", IF('Prediction Log'!$M277='Prediction Log'!$E277, "PUSH", "N")))))</f>
        <v/>
      </c>
      <c r="X277" s="23" t="str">
        <f>IF(ISBLANK(Games!W259), "",IF(AND('Prediction Log'!$T277="Y", 'Prediction Log'!$U277="Y"), "Y", "N"))</f>
        <v/>
      </c>
      <c r="Y277" s="22" t="str">
        <f>IF(ISBLANK(Games!W259), "",IF('Prediction Log'!$D277&gt;0, 'Prediction Log'!$M277-'Prediction Log'!$D277, IF('Prediction Log'!$D277&lt;0, -'Prediction Log'!$M277+'Prediction Log'!$D277, "NA")))</f>
        <v/>
      </c>
      <c r="Z277" s="22" t="str">
        <f>IF(ISBLANK(Games!W259), "",ABS('Prediction Log'!$Y277))</f>
        <v/>
      </c>
      <c r="AA277" s="23" t="str">
        <f>IF(ISBLANK(Games!W259), "",IF('Prediction Log'!$E277&gt;0, 'Prediction Log'!$M277-'Prediction Log'!$E277, IF('Prediction Log'!$E277&lt;0, -'Prediction Log'!$M277+'Prediction Log'!$E277, "NA")))</f>
        <v/>
      </c>
      <c r="AB277" s="23" t="str">
        <f>IF(ISBLANK(Games!X259), "",ABS('Prediction Log'!$AA277))</f>
        <v/>
      </c>
    </row>
    <row r="278" spans="1:28" x14ac:dyDescent="0.45">
      <c r="A278" s="13">
        <f>IF(ISBLANK(Games!$B277), "",Games!A277)</f>
        <v>0</v>
      </c>
      <c r="B278" s="13" t="str">
        <f>IF(ISBLANK(Games!$B260), "",Games!B260)</f>
        <v/>
      </c>
      <c r="C278" s="13" t="str">
        <f>IF(ISBLANK(Games!$B260), "",Games!C260)</f>
        <v/>
      </c>
      <c r="D278" s="14" t="str">
        <f>IF(ISBLANK(Games!$D260), "",Games!D260)</f>
        <v/>
      </c>
      <c r="E278" s="14" t="str">
        <f>IF(ISBLANK(Games!$B260), "",Games!J260)</f>
        <v/>
      </c>
      <c r="F278" s="15" t="str">
        <f>IFERROR(IF(ISBLANK(Games!B260), "", IF(Games!N260=Games!B260, Games!O260, 1-Games!O260)), "")</f>
        <v/>
      </c>
      <c r="G278" s="16" t="str">
        <f>IF(ISBLANK(Games!B260), "", IF('Prediction Log'!$D278&lt;0, 'Prediction Log'!$B278, 'Prediction Log'!$C278))</f>
        <v/>
      </c>
      <c r="H278" s="17" t="str">
        <f>IF(ISBLANK(Games!$B260), "",Games!K260)</f>
        <v/>
      </c>
      <c r="I278" s="17" t="str">
        <f>IF('Prediction Log'!$F278&gt;0.5, 'Prediction Log'!$B278, IF('Prediction Log'!$F278&lt;0.5, 'Prediction Log'!$C278, "PICK"))</f>
        <v/>
      </c>
      <c r="J278" s="18" t="str">
        <f>IF(ISBLANK(Games!B260), "",IF('Prediction Log'!$I278='Prediction Log'!$B278, 'Prediction Log'!$F278, 1-'Prediction Log'!$F278))</f>
        <v/>
      </c>
      <c r="K278" s="19" t="str">
        <f>IF(ISBLANK(Games!$B260), "",Games!Q260)</f>
        <v/>
      </c>
      <c r="L278" s="26" t="str">
        <f>IF(ISBLANK(Games!W260), "",Games!Y260)</f>
        <v/>
      </c>
      <c r="M278" s="9" t="str">
        <f>IF(ISBLANK(Games!W260), "",Games!X260-Games!W260)</f>
        <v/>
      </c>
      <c r="N278" s="20" t="str">
        <f>IF(ISBLANK(Games!W260), "", IF(AND(Games!Y260 = Games!B260, Games!D260&lt;0, Table3[[#This Row],[Actual Difference ]]&lt;Games!D260), "Y", IF(AND(Games!Y260=Games!C260, Games!D260&gt;0, Table3[[#This Row],[Actual Difference ]]&gt;0), "Y",IF(Games!Y260&lt;&gt;Table3[[#This Row],[Market Predicted Side]], "Y","N"))))</f>
        <v/>
      </c>
      <c r="O278" s="21" t="str">
        <f>IF(ISBLANK(Games!W260),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8" s="21" t="str">
        <f>IF(ISBLANK(Games!W260),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8" s="22" t="str">
        <f>IF(ISBLANK(Games!W260),"",IF('Prediction Log'!$L278='Prediction Log'!$G278, "Y", "N"))</f>
        <v/>
      </c>
      <c r="R278" s="22" t="str">
        <f>Table3[[#This Row],[Home Team Covered Market]]</f>
        <v/>
      </c>
      <c r="S278" s="22" t="str">
        <f>IF(ISBLANK(Games!W260), "",IF(AND('Prediction Log'!$Q278="Y", 'Prediction Log'!$R278="Y"), "Y", "N"))</f>
        <v/>
      </c>
      <c r="T278" s="23" t="str">
        <f>IF(ISBLANK(Games!W260),"",IF(Games!Y260='Prediction Log'!$H278, "Y", "N"))</f>
        <v/>
      </c>
      <c r="U278" s="23" t="str">
        <f>IF(ISBLANK(Games!W260), "", IF(Table3[[#This Row],[Home Team Covered Market]]=Games!P260, "Y", "N"))</f>
        <v/>
      </c>
      <c r="V278" s="24" t="str">
        <f>IF(ISBLANK(Games!W260), "",IF('Prediction Log'!$I278='Prediction Log'!$L278, "Y", "N"))</f>
        <v/>
      </c>
      <c r="W278" s="23" t="str">
        <f>IF(ISBLANK(Games!W260), "",IF('Prediction Log'!$H278&lt;&gt;'Prediction Log'!$L278, "N",IF(AND('Prediction Log'!$E278&gt;0, 'Prediction Log'!$M278&gt;'Prediction Log'!$E278, 'Prediction Log'!$H278='Prediction Log'!$C278), "Y", IF(AND('Prediction Log'!$E278&lt;0, 'Prediction Log'!$M278&lt;'Prediction Log'!$E278,'Prediction Log'!$H278='Prediction Log'!$B278 ), "Y", IF('Prediction Log'!$M278='Prediction Log'!$E278, "PUSH", "N")))))</f>
        <v/>
      </c>
      <c r="X278" s="23" t="str">
        <f>IF(ISBLANK(Games!W260), "",IF(AND('Prediction Log'!$T278="Y", 'Prediction Log'!$U278="Y"), "Y", "N"))</f>
        <v/>
      </c>
      <c r="Y278" s="22" t="str">
        <f>IF(ISBLANK(Games!W260), "",IF('Prediction Log'!$D278&gt;0, 'Prediction Log'!$M278-'Prediction Log'!$D278, IF('Prediction Log'!$D278&lt;0, -'Prediction Log'!$M278+'Prediction Log'!$D278, "NA")))</f>
        <v/>
      </c>
      <c r="Z278" s="22" t="str">
        <f>IF(ISBLANK(Games!W260), "",ABS('Prediction Log'!$Y278))</f>
        <v/>
      </c>
      <c r="AA278" s="23" t="str">
        <f>IF(ISBLANK(Games!W260), "",IF('Prediction Log'!$E278&gt;0, 'Prediction Log'!$M278-'Prediction Log'!$E278, IF('Prediction Log'!$E278&lt;0, -'Prediction Log'!$M278+'Prediction Log'!$E278, "NA")))</f>
        <v/>
      </c>
      <c r="AB278" s="23" t="str">
        <f>IF(ISBLANK(Games!X260), "",ABS('Prediction Log'!$AA278))</f>
        <v/>
      </c>
    </row>
    <row r="279" spans="1:28" x14ac:dyDescent="0.45">
      <c r="A279" s="13">
        <f>IF(ISBLANK(Games!$B278), "",Games!A278)</f>
        <v>0</v>
      </c>
      <c r="B279" s="13" t="str">
        <f>IF(ISBLANK(Games!$B261), "",Games!B261)</f>
        <v/>
      </c>
      <c r="C279" s="13" t="str">
        <f>IF(ISBLANK(Games!$B261), "",Games!C261)</f>
        <v/>
      </c>
      <c r="D279" s="14" t="str">
        <f>IF(ISBLANK(Games!$D261), "",Games!D261)</f>
        <v/>
      </c>
      <c r="E279" s="14" t="str">
        <f>IF(ISBLANK(Games!$B261), "",Games!J261)</f>
        <v/>
      </c>
      <c r="F279" s="15" t="str">
        <f>IFERROR(IF(ISBLANK(Games!B261), "", IF(Games!N261=Games!B261, Games!O261, 1-Games!O261)), "")</f>
        <v/>
      </c>
      <c r="G279" s="16" t="str">
        <f>IF(ISBLANK(Games!B261), "", IF('Prediction Log'!$D279&lt;0, 'Prediction Log'!$B279, 'Prediction Log'!$C279))</f>
        <v/>
      </c>
      <c r="H279" s="17" t="str">
        <f>IF(ISBLANK(Games!$B261), "",Games!K261)</f>
        <v/>
      </c>
      <c r="I279" s="17" t="str">
        <f>IF('Prediction Log'!$F279&gt;0.5, 'Prediction Log'!$B279, IF('Prediction Log'!$F279&lt;0.5, 'Prediction Log'!$C279, "PICK"))</f>
        <v/>
      </c>
      <c r="J279" s="18" t="str">
        <f>IF(ISBLANK(Games!B261), "",IF('Prediction Log'!$I279='Prediction Log'!$B279, 'Prediction Log'!$F279, 1-'Prediction Log'!$F279))</f>
        <v/>
      </c>
      <c r="K279" s="19" t="str">
        <f>IF(ISBLANK(Games!$B261), "",Games!Q261)</f>
        <v/>
      </c>
      <c r="L279" s="26" t="str">
        <f>IF(ISBLANK(Games!W261), "",Games!Y261)</f>
        <v/>
      </c>
      <c r="M279" s="9" t="str">
        <f>IF(ISBLANK(Games!W261), "",Games!X261-Games!W261)</f>
        <v/>
      </c>
      <c r="N279" s="20" t="str">
        <f>IF(ISBLANK(Games!W261), "", IF(AND(Games!Y261 = Games!B261, Games!D261&lt;0, Table3[[#This Row],[Actual Difference ]]&lt;Games!D261), "Y", IF(AND(Games!Y261=Games!C261, Games!D261&gt;0, Table3[[#This Row],[Actual Difference ]]&gt;0), "Y",IF(Games!Y261&lt;&gt;Table3[[#This Row],[Market Predicted Side]], "Y","N"))))</f>
        <v/>
      </c>
      <c r="O279" s="21" t="str">
        <f>IF(ISBLANK(Games!W261),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79" s="21" t="str">
        <f>IF(ISBLANK(Games!W261),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79" s="22" t="str">
        <f>IF(ISBLANK(Games!W261),"",IF('Prediction Log'!$L279='Prediction Log'!$G279, "Y", "N"))</f>
        <v/>
      </c>
      <c r="R279" s="22" t="str">
        <f>Table3[[#This Row],[Home Team Covered Market]]</f>
        <v/>
      </c>
      <c r="S279" s="22" t="str">
        <f>IF(ISBLANK(Games!W261), "",IF(AND('Prediction Log'!$Q279="Y", 'Prediction Log'!$R279="Y"), "Y", "N"))</f>
        <v/>
      </c>
      <c r="T279" s="23" t="str">
        <f>IF(ISBLANK(Games!W261),"",IF(Games!Y261='Prediction Log'!$H279, "Y", "N"))</f>
        <v/>
      </c>
      <c r="U279" s="23" t="str">
        <f>IF(ISBLANK(Games!W261), "", IF(Table3[[#This Row],[Home Team Covered Market]]=Games!P261, "Y", "N"))</f>
        <v/>
      </c>
      <c r="V279" s="24" t="str">
        <f>IF(ISBLANK(Games!W261), "",IF('Prediction Log'!$I279='Prediction Log'!$L279, "Y", "N"))</f>
        <v/>
      </c>
      <c r="W279" s="23" t="str">
        <f>IF(ISBLANK(Games!W261), "",IF('Prediction Log'!$H279&lt;&gt;'Prediction Log'!$L279, "N",IF(AND('Prediction Log'!$E279&gt;0, 'Prediction Log'!$M279&gt;'Prediction Log'!$E279, 'Prediction Log'!$H279='Prediction Log'!$C279), "Y", IF(AND('Prediction Log'!$E279&lt;0, 'Prediction Log'!$M279&lt;'Prediction Log'!$E279,'Prediction Log'!$H279='Prediction Log'!$B279 ), "Y", IF('Prediction Log'!$M279='Prediction Log'!$E279, "PUSH", "N")))))</f>
        <v/>
      </c>
      <c r="X279" s="23" t="str">
        <f>IF(ISBLANK(Games!W261), "",IF(AND('Prediction Log'!$T279="Y", 'Prediction Log'!$U279="Y"), "Y", "N"))</f>
        <v/>
      </c>
      <c r="Y279" s="22" t="str">
        <f>IF(ISBLANK(Games!W261), "",IF('Prediction Log'!$D279&gt;0, 'Prediction Log'!$M279-'Prediction Log'!$D279, IF('Prediction Log'!$D279&lt;0, -'Prediction Log'!$M279+'Prediction Log'!$D279, "NA")))</f>
        <v/>
      </c>
      <c r="Z279" s="22" t="str">
        <f>IF(ISBLANK(Games!W261), "",ABS('Prediction Log'!$Y279))</f>
        <v/>
      </c>
      <c r="AA279" s="23" t="str">
        <f>IF(ISBLANK(Games!W261), "",IF('Prediction Log'!$E279&gt;0, 'Prediction Log'!$M279-'Prediction Log'!$E279, IF('Prediction Log'!$E279&lt;0, -'Prediction Log'!$M279+'Prediction Log'!$E279, "NA")))</f>
        <v/>
      </c>
      <c r="AB279" s="23" t="str">
        <f>IF(ISBLANK(Games!X261), "",ABS('Prediction Log'!$AA279))</f>
        <v/>
      </c>
    </row>
    <row r="280" spans="1:28" x14ac:dyDescent="0.45">
      <c r="A280" s="13">
        <f>IF(ISBLANK(Games!$B279), "",Games!A279)</f>
        <v>0</v>
      </c>
      <c r="B280" s="13" t="str">
        <f>IF(ISBLANK(Games!$B262), "",Games!B262)</f>
        <v/>
      </c>
      <c r="C280" s="13" t="str">
        <f>IF(ISBLANK(Games!$B262), "",Games!C262)</f>
        <v/>
      </c>
      <c r="D280" s="14" t="str">
        <f>IF(ISBLANK(Games!$D262), "",Games!D262)</f>
        <v/>
      </c>
      <c r="E280" s="14" t="str">
        <f>IF(ISBLANK(Games!$B262), "",Games!J262)</f>
        <v/>
      </c>
      <c r="F280" s="15" t="str">
        <f>IFERROR(IF(ISBLANK(Games!B262), "", IF(Games!N262=Games!B262, Games!O262, 1-Games!O262)), "")</f>
        <v/>
      </c>
      <c r="G280" s="16" t="str">
        <f>IF(ISBLANK(Games!B262), "", IF('Prediction Log'!$D280&lt;0, 'Prediction Log'!$B280, 'Prediction Log'!$C280))</f>
        <v/>
      </c>
      <c r="H280" s="17" t="str">
        <f>IF(ISBLANK(Games!$B262), "",Games!K262)</f>
        <v/>
      </c>
      <c r="I280" s="17" t="str">
        <f>IF('Prediction Log'!$F280&gt;0.5, 'Prediction Log'!$B280, IF('Prediction Log'!$F280&lt;0.5, 'Prediction Log'!$C280, "PICK"))</f>
        <v/>
      </c>
      <c r="J280" s="18" t="str">
        <f>IF(ISBLANK(Games!B262), "",IF('Prediction Log'!$I280='Prediction Log'!$B280, 'Prediction Log'!$F280, 1-'Prediction Log'!$F280))</f>
        <v/>
      </c>
      <c r="K280" s="19" t="str">
        <f>IF(ISBLANK(Games!$B262), "",Games!Q262)</f>
        <v/>
      </c>
      <c r="L280" s="26" t="str">
        <f>IF(ISBLANK(Games!W262), "",Games!Y262)</f>
        <v/>
      </c>
      <c r="M280" s="9" t="str">
        <f>IF(ISBLANK(Games!W262), "",Games!X262-Games!W262)</f>
        <v/>
      </c>
      <c r="N280" s="20" t="str">
        <f>IF(ISBLANK(Games!W262), "", IF(AND(Games!Y262 = Games!B262, Games!D262&lt;0, Table3[[#This Row],[Actual Difference ]]&lt;Games!D262), "Y", IF(AND(Games!Y262=Games!C262, Games!D262&gt;0, Table3[[#This Row],[Actual Difference ]]&gt;0), "Y",IF(Games!Y262&lt;&gt;Table3[[#This Row],[Market Predicted Side]], "Y","N"))))</f>
        <v/>
      </c>
      <c r="O280" s="21" t="str">
        <f>IF(ISBLANK(Games!W262),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0" s="21" t="str">
        <f>IF(ISBLANK(Games!W262),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0" s="22" t="str">
        <f>IF(ISBLANK(Games!W262),"",IF('Prediction Log'!$L280='Prediction Log'!$G280, "Y", "N"))</f>
        <v/>
      </c>
      <c r="R280" s="22" t="str">
        <f>Table3[[#This Row],[Home Team Covered Market]]</f>
        <v/>
      </c>
      <c r="S280" s="22" t="str">
        <f>IF(ISBLANK(Games!W262), "",IF(AND('Prediction Log'!$Q280="Y", 'Prediction Log'!$R280="Y"), "Y", "N"))</f>
        <v/>
      </c>
      <c r="T280" s="23" t="str">
        <f>IF(ISBLANK(Games!W262),"",IF(Games!Y262='Prediction Log'!$H280, "Y", "N"))</f>
        <v/>
      </c>
      <c r="U280" s="23" t="str">
        <f>IF(ISBLANK(Games!W262), "", IF(Table3[[#This Row],[Home Team Covered Market]]=Games!P262, "Y", "N"))</f>
        <v/>
      </c>
      <c r="V280" s="24" t="str">
        <f>IF(ISBLANK(Games!W262), "",IF('Prediction Log'!$I280='Prediction Log'!$L280, "Y", "N"))</f>
        <v/>
      </c>
      <c r="W280" s="23" t="str">
        <f>IF(ISBLANK(Games!W262), "",IF('Prediction Log'!$H280&lt;&gt;'Prediction Log'!$L280, "N",IF(AND('Prediction Log'!$E280&gt;0, 'Prediction Log'!$M280&gt;'Prediction Log'!$E280, 'Prediction Log'!$H280='Prediction Log'!$C280), "Y", IF(AND('Prediction Log'!$E280&lt;0, 'Prediction Log'!$M280&lt;'Prediction Log'!$E280,'Prediction Log'!$H280='Prediction Log'!$B280 ), "Y", IF('Prediction Log'!$M280='Prediction Log'!$E280, "PUSH", "N")))))</f>
        <v/>
      </c>
      <c r="X280" s="23" t="str">
        <f>IF(ISBLANK(Games!W262), "",IF(AND('Prediction Log'!$T280="Y", 'Prediction Log'!$U280="Y"), "Y", "N"))</f>
        <v/>
      </c>
      <c r="Y280" s="22" t="str">
        <f>IF(ISBLANK(Games!W262), "",IF('Prediction Log'!$D280&gt;0, 'Prediction Log'!$M280-'Prediction Log'!$D280, IF('Prediction Log'!$D280&lt;0, -'Prediction Log'!$M280+'Prediction Log'!$D280, "NA")))</f>
        <v/>
      </c>
      <c r="Z280" s="22" t="str">
        <f>IF(ISBLANK(Games!W262), "",ABS('Prediction Log'!$Y280))</f>
        <v/>
      </c>
      <c r="AA280" s="23" t="str">
        <f>IF(ISBLANK(Games!W262), "",IF('Prediction Log'!$E280&gt;0, 'Prediction Log'!$M280-'Prediction Log'!$E280, IF('Prediction Log'!$E280&lt;0, -'Prediction Log'!$M280+'Prediction Log'!$E280, "NA")))</f>
        <v/>
      </c>
      <c r="AB280" s="23" t="str">
        <f>IF(ISBLANK(Games!X262), "",ABS('Prediction Log'!$AA280))</f>
        <v/>
      </c>
    </row>
    <row r="281" spans="1:28" x14ac:dyDescent="0.45">
      <c r="A281" s="13">
        <f>IF(ISBLANK(Games!$B280), "",Games!A280)</f>
        <v>0</v>
      </c>
      <c r="B281" s="13" t="str">
        <f>IF(ISBLANK(Games!$B263), "",Games!B263)</f>
        <v/>
      </c>
      <c r="C281" s="13" t="str">
        <f>IF(ISBLANK(Games!$B263), "",Games!C263)</f>
        <v/>
      </c>
      <c r="D281" s="14" t="str">
        <f>IF(ISBLANK(Games!$D263), "",Games!D263)</f>
        <v/>
      </c>
      <c r="E281" s="14" t="str">
        <f>IF(ISBLANK(Games!$B263), "",Games!J263)</f>
        <v/>
      </c>
      <c r="F281" s="15" t="str">
        <f>IFERROR(IF(ISBLANK(Games!B263), "", IF(Games!N263=Games!B263, Games!O263, 1-Games!O263)), "")</f>
        <v/>
      </c>
      <c r="G281" s="16" t="str">
        <f>IF(ISBLANK(Games!B263), "", IF('Prediction Log'!$D281&lt;0, 'Prediction Log'!$B281, 'Prediction Log'!$C281))</f>
        <v/>
      </c>
      <c r="H281" s="17" t="str">
        <f>IF(ISBLANK(Games!$B263), "",Games!K263)</f>
        <v/>
      </c>
      <c r="I281" s="17" t="str">
        <f>IF('Prediction Log'!$F281&gt;0.5, 'Prediction Log'!$B281, IF('Prediction Log'!$F281&lt;0.5, 'Prediction Log'!$C281, "PICK"))</f>
        <v/>
      </c>
      <c r="J281" s="18" t="str">
        <f>IF(ISBLANK(Games!B263), "",IF('Prediction Log'!$I281='Prediction Log'!$B281, 'Prediction Log'!$F281, 1-'Prediction Log'!$F281))</f>
        <v/>
      </c>
      <c r="K281" s="19" t="str">
        <f>IF(ISBLANK(Games!$B263), "",Games!Q263)</f>
        <v/>
      </c>
      <c r="L281" s="26" t="str">
        <f>IF(ISBLANK(Games!W263), "",Games!Y263)</f>
        <v/>
      </c>
      <c r="M281" s="9" t="str">
        <f>IF(ISBLANK(Games!W263), "",Games!X263-Games!W263)</f>
        <v/>
      </c>
      <c r="N281" s="20" t="str">
        <f>IF(ISBLANK(Games!W263), "", IF(AND(Games!Y263 = Games!B263, Games!D263&lt;0, Table3[[#This Row],[Actual Difference ]]&lt;Games!D263), "Y", IF(AND(Games!Y263=Games!C263, Games!D263&gt;0, Table3[[#This Row],[Actual Difference ]]&gt;0), "Y",IF(Games!Y263&lt;&gt;Table3[[#This Row],[Market Predicted Side]], "Y","N"))))</f>
        <v/>
      </c>
      <c r="O281" s="21" t="str">
        <f>IF(ISBLANK(Games!W263),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1" s="21" t="str">
        <f>IF(ISBLANK(Games!W263),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1" s="22" t="str">
        <f>IF(ISBLANK(Games!W263),"",IF('Prediction Log'!$L281='Prediction Log'!$G281, "Y", "N"))</f>
        <v/>
      </c>
      <c r="R281" s="22" t="str">
        <f>Table3[[#This Row],[Home Team Covered Market]]</f>
        <v/>
      </c>
      <c r="S281" s="22" t="str">
        <f>IF(ISBLANK(Games!W263), "",IF(AND('Prediction Log'!$Q281="Y", 'Prediction Log'!$R281="Y"), "Y", "N"))</f>
        <v/>
      </c>
      <c r="T281" s="23" t="str">
        <f>IF(ISBLANK(Games!W263),"",IF(Games!Y263='Prediction Log'!$H281, "Y", "N"))</f>
        <v/>
      </c>
      <c r="U281" s="23" t="str">
        <f>IF(ISBLANK(Games!W263), "", IF(Table3[[#This Row],[Home Team Covered Market]]=Games!P263, "Y", "N"))</f>
        <v/>
      </c>
      <c r="V281" s="24" t="str">
        <f>IF(ISBLANK(Games!W263), "",IF('Prediction Log'!$I281='Prediction Log'!$L281, "Y", "N"))</f>
        <v/>
      </c>
      <c r="W281" s="23" t="str">
        <f>IF(ISBLANK(Games!W263), "",IF('Prediction Log'!$H281&lt;&gt;'Prediction Log'!$L281, "N",IF(AND('Prediction Log'!$E281&gt;0, 'Prediction Log'!$M281&gt;'Prediction Log'!$E281, 'Prediction Log'!$H281='Prediction Log'!$C281), "Y", IF(AND('Prediction Log'!$E281&lt;0, 'Prediction Log'!$M281&lt;'Prediction Log'!$E281,'Prediction Log'!$H281='Prediction Log'!$B281 ), "Y", IF('Prediction Log'!$M281='Prediction Log'!$E281, "PUSH", "N")))))</f>
        <v/>
      </c>
      <c r="X281" s="23" t="str">
        <f>IF(ISBLANK(Games!W263), "",IF(AND('Prediction Log'!$T281="Y", 'Prediction Log'!$U281="Y"), "Y", "N"))</f>
        <v/>
      </c>
      <c r="Y281" s="22" t="str">
        <f>IF(ISBLANK(Games!W263), "",IF('Prediction Log'!$D281&gt;0, 'Prediction Log'!$M281-'Prediction Log'!$D281, IF('Prediction Log'!$D281&lt;0, -'Prediction Log'!$M281+'Prediction Log'!$D281, "NA")))</f>
        <v/>
      </c>
      <c r="Z281" s="22" t="str">
        <f>IF(ISBLANK(Games!W263), "",ABS('Prediction Log'!$Y281))</f>
        <v/>
      </c>
      <c r="AA281" s="23" t="str">
        <f>IF(ISBLANK(Games!W263), "",IF('Prediction Log'!$E281&gt;0, 'Prediction Log'!$M281-'Prediction Log'!$E281, IF('Prediction Log'!$E281&lt;0, -'Prediction Log'!$M281+'Prediction Log'!$E281, "NA")))</f>
        <v/>
      </c>
      <c r="AB281" s="23" t="str">
        <f>IF(ISBLANK(Games!X263), "",ABS('Prediction Log'!$AA281))</f>
        <v/>
      </c>
    </row>
    <row r="282" spans="1:28" x14ac:dyDescent="0.45">
      <c r="A282" s="13">
        <f>IF(ISBLANK(Games!$B281), "",Games!A281)</f>
        <v>0</v>
      </c>
      <c r="B282" s="13" t="str">
        <f>IF(ISBLANK(Games!$B264), "",Games!B264)</f>
        <v/>
      </c>
      <c r="C282" s="13" t="str">
        <f>IF(ISBLANK(Games!$B264), "",Games!C264)</f>
        <v/>
      </c>
      <c r="D282" s="14" t="str">
        <f>IF(ISBLANK(Games!$D264), "",Games!D264)</f>
        <v/>
      </c>
      <c r="E282" s="14" t="str">
        <f>IF(ISBLANK(Games!$B264), "",Games!J264)</f>
        <v/>
      </c>
      <c r="F282" s="15" t="str">
        <f>IFERROR(IF(ISBLANK(Games!B264), "", IF(Games!N264=Games!B264, Games!O264, 1-Games!O264)), "")</f>
        <v/>
      </c>
      <c r="G282" s="16" t="str">
        <f>IF(ISBLANK(Games!B264), "", IF('Prediction Log'!$D282&lt;0, 'Prediction Log'!$B282, 'Prediction Log'!$C282))</f>
        <v/>
      </c>
      <c r="H282" s="17" t="str">
        <f>IF(ISBLANK(Games!$B264), "",Games!K264)</f>
        <v/>
      </c>
      <c r="I282" s="17" t="str">
        <f>IF('Prediction Log'!$F282&gt;0.5, 'Prediction Log'!$B282, IF('Prediction Log'!$F282&lt;0.5, 'Prediction Log'!$C282, "PICK"))</f>
        <v/>
      </c>
      <c r="J282" s="18" t="str">
        <f>IF(ISBLANK(Games!B264), "",IF('Prediction Log'!$I282='Prediction Log'!$B282, 'Prediction Log'!$F282, 1-'Prediction Log'!$F282))</f>
        <v/>
      </c>
      <c r="K282" s="19" t="str">
        <f>IF(ISBLANK(Games!$B264), "",Games!Q264)</f>
        <v/>
      </c>
      <c r="L282" s="26" t="str">
        <f>IF(ISBLANK(Games!W264), "",Games!Y264)</f>
        <v/>
      </c>
      <c r="M282" s="9" t="str">
        <f>IF(ISBLANK(Games!W264), "",Games!X264-Games!W264)</f>
        <v/>
      </c>
      <c r="N282" s="20" t="str">
        <f>IF(ISBLANK(Games!W264), "", IF(AND(Games!Y264 = Games!B264, Games!D264&lt;0, Table3[[#This Row],[Actual Difference ]]&lt;Games!D264), "Y", IF(AND(Games!Y264=Games!C264, Games!D264&gt;0, Table3[[#This Row],[Actual Difference ]]&gt;0), "Y",IF(Games!Y264&lt;&gt;Table3[[#This Row],[Market Predicted Side]], "Y","N"))))</f>
        <v/>
      </c>
      <c r="O282" s="21" t="str">
        <f>IF(ISBLANK(Games!W264),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2" s="21" t="str">
        <f>IF(ISBLANK(Games!W264),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2" s="22" t="str">
        <f>IF(ISBLANK(Games!W264),"",IF('Prediction Log'!$L282='Prediction Log'!$G282, "Y", "N"))</f>
        <v/>
      </c>
      <c r="R282" s="22" t="str">
        <f>Table3[[#This Row],[Home Team Covered Market]]</f>
        <v/>
      </c>
      <c r="S282" s="22" t="str">
        <f>IF(ISBLANK(Games!W264), "",IF(AND('Prediction Log'!$Q282="Y", 'Prediction Log'!$R282="Y"), "Y", "N"))</f>
        <v/>
      </c>
      <c r="T282" s="23" t="str">
        <f>IF(ISBLANK(Games!W264),"",IF(Games!Y264='Prediction Log'!$H282, "Y", "N"))</f>
        <v/>
      </c>
      <c r="U282" s="23" t="str">
        <f>IF(ISBLANK(Games!W264), "", IF(Table3[[#This Row],[Home Team Covered Market]]=Games!P264, "Y", "N"))</f>
        <v/>
      </c>
      <c r="V282" s="24" t="str">
        <f>IF(ISBLANK(Games!W264), "",IF('Prediction Log'!$I282='Prediction Log'!$L282, "Y", "N"))</f>
        <v/>
      </c>
      <c r="W282" s="23" t="str">
        <f>IF(ISBLANK(Games!W264), "",IF('Prediction Log'!$H282&lt;&gt;'Prediction Log'!$L282, "N",IF(AND('Prediction Log'!$E282&gt;0, 'Prediction Log'!$M282&gt;'Prediction Log'!$E282, 'Prediction Log'!$H282='Prediction Log'!$C282), "Y", IF(AND('Prediction Log'!$E282&lt;0, 'Prediction Log'!$M282&lt;'Prediction Log'!$E282,'Prediction Log'!$H282='Prediction Log'!$B282 ), "Y", IF('Prediction Log'!$M282='Prediction Log'!$E282, "PUSH", "N")))))</f>
        <v/>
      </c>
      <c r="X282" s="23" t="str">
        <f>IF(ISBLANK(Games!W264), "",IF(AND('Prediction Log'!$T282="Y", 'Prediction Log'!$U282="Y"), "Y", "N"))</f>
        <v/>
      </c>
      <c r="Y282" s="22" t="str">
        <f>IF(ISBLANK(Games!W264), "",IF('Prediction Log'!$D282&gt;0, 'Prediction Log'!$M282-'Prediction Log'!$D282, IF('Prediction Log'!$D282&lt;0, -'Prediction Log'!$M282+'Prediction Log'!$D282, "NA")))</f>
        <v/>
      </c>
      <c r="Z282" s="22" t="str">
        <f>IF(ISBLANK(Games!W264), "",ABS('Prediction Log'!$Y282))</f>
        <v/>
      </c>
      <c r="AA282" s="23" t="str">
        <f>IF(ISBLANK(Games!W264), "",IF('Prediction Log'!$E282&gt;0, 'Prediction Log'!$M282-'Prediction Log'!$E282, IF('Prediction Log'!$E282&lt;0, -'Prediction Log'!$M282+'Prediction Log'!$E282, "NA")))</f>
        <v/>
      </c>
      <c r="AB282" s="23" t="str">
        <f>IF(ISBLANK(Games!X264), "",ABS('Prediction Log'!$AA282))</f>
        <v/>
      </c>
    </row>
    <row r="283" spans="1:28" x14ac:dyDescent="0.45">
      <c r="A283" s="13">
        <f>IF(ISBLANK(Games!$B282), "",Games!A282)</f>
        <v>0</v>
      </c>
      <c r="B283" s="13" t="str">
        <f>IF(ISBLANK(Games!$B265), "",Games!B265)</f>
        <v/>
      </c>
      <c r="C283" s="13" t="str">
        <f>IF(ISBLANK(Games!$B265), "",Games!C265)</f>
        <v/>
      </c>
      <c r="D283" s="14" t="str">
        <f>IF(ISBLANK(Games!$D265), "",Games!D265)</f>
        <v/>
      </c>
      <c r="E283" s="14" t="str">
        <f>IF(ISBLANK(Games!$B265), "",Games!J265)</f>
        <v/>
      </c>
      <c r="F283" s="15" t="str">
        <f>IFERROR(IF(ISBLANK(Games!B265), "", IF(Games!N265=Games!B265, Games!O265, 1-Games!O265)), "")</f>
        <v/>
      </c>
      <c r="G283" s="16" t="str">
        <f>IF(ISBLANK(Games!B265), "", IF('Prediction Log'!$D283&lt;0, 'Prediction Log'!$B283, 'Prediction Log'!$C283))</f>
        <v/>
      </c>
      <c r="H283" s="17" t="str">
        <f>IF(ISBLANK(Games!$B265), "",Games!K265)</f>
        <v/>
      </c>
      <c r="I283" s="17" t="str">
        <f>IF('Prediction Log'!$F283&gt;0.5, 'Prediction Log'!$B283, IF('Prediction Log'!$F283&lt;0.5, 'Prediction Log'!$C283, "PICK"))</f>
        <v/>
      </c>
      <c r="J283" s="18" t="str">
        <f>IF(ISBLANK(Games!B265), "",IF('Prediction Log'!$I283='Prediction Log'!$B283, 'Prediction Log'!$F283, 1-'Prediction Log'!$F283))</f>
        <v/>
      </c>
      <c r="K283" s="19" t="str">
        <f>IF(ISBLANK(Games!$B265), "",Games!Q265)</f>
        <v/>
      </c>
      <c r="L283" s="26" t="str">
        <f>IF(ISBLANK(Games!W265), "",Games!Y265)</f>
        <v/>
      </c>
      <c r="M283" s="9" t="str">
        <f>IF(ISBLANK(Games!W265), "",Games!X265-Games!W265)</f>
        <v/>
      </c>
      <c r="N283" s="20" t="str">
        <f>IF(ISBLANK(Games!W265), "", IF(AND(Games!Y265 = Games!B265, Games!D265&lt;0, Table3[[#This Row],[Actual Difference ]]&lt;Games!D265), "Y", IF(AND(Games!Y265=Games!C265, Games!D265&gt;0, Table3[[#This Row],[Actual Difference ]]&gt;0), "Y",IF(Games!Y265&lt;&gt;Table3[[#This Row],[Market Predicted Side]], "Y","N"))))</f>
        <v/>
      </c>
      <c r="O283" s="21" t="str">
        <f>IF(ISBLANK(Games!W265),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3" s="21" t="str">
        <f>IF(ISBLANK(Games!W265),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3" s="22" t="str">
        <f>IF(ISBLANK(Games!W265),"",IF('Prediction Log'!$L283='Prediction Log'!$G283, "Y", "N"))</f>
        <v/>
      </c>
      <c r="R283" s="22" t="str">
        <f>Table3[[#This Row],[Home Team Covered Market]]</f>
        <v/>
      </c>
      <c r="S283" s="22" t="str">
        <f>IF(ISBLANK(Games!W265), "",IF(AND('Prediction Log'!$Q283="Y", 'Prediction Log'!$R283="Y"), "Y", "N"))</f>
        <v/>
      </c>
      <c r="T283" s="23" t="str">
        <f>IF(ISBLANK(Games!W265),"",IF(Games!Y265='Prediction Log'!$H283, "Y", "N"))</f>
        <v/>
      </c>
      <c r="U283" s="23" t="str">
        <f>IF(ISBLANK(Games!W265), "", IF(Table3[[#This Row],[Home Team Covered Market]]=Games!P265, "Y", "N"))</f>
        <v/>
      </c>
      <c r="V283" s="24" t="str">
        <f>IF(ISBLANK(Games!W265), "",IF('Prediction Log'!$I283='Prediction Log'!$L283, "Y", "N"))</f>
        <v/>
      </c>
      <c r="W283" s="23" t="str">
        <f>IF(ISBLANK(Games!W265), "",IF('Prediction Log'!$H283&lt;&gt;'Prediction Log'!$L283, "N",IF(AND('Prediction Log'!$E283&gt;0, 'Prediction Log'!$M283&gt;'Prediction Log'!$E283, 'Prediction Log'!$H283='Prediction Log'!$C283), "Y", IF(AND('Prediction Log'!$E283&lt;0, 'Prediction Log'!$M283&lt;'Prediction Log'!$E283,'Prediction Log'!$H283='Prediction Log'!$B283 ), "Y", IF('Prediction Log'!$M283='Prediction Log'!$E283, "PUSH", "N")))))</f>
        <v/>
      </c>
      <c r="X283" s="23" t="str">
        <f>IF(ISBLANK(Games!W265), "",IF(AND('Prediction Log'!$T283="Y", 'Prediction Log'!$U283="Y"), "Y", "N"))</f>
        <v/>
      </c>
      <c r="Y283" s="22" t="str">
        <f>IF(ISBLANK(Games!W265), "",IF('Prediction Log'!$D283&gt;0, 'Prediction Log'!$M283-'Prediction Log'!$D283, IF('Prediction Log'!$D283&lt;0, -'Prediction Log'!$M283+'Prediction Log'!$D283, "NA")))</f>
        <v/>
      </c>
      <c r="Z283" s="22" t="str">
        <f>IF(ISBLANK(Games!W265), "",ABS('Prediction Log'!$Y283))</f>
        <v/>
      </c>
      <c r="AA283" s="23" t="str">
        <f>IF(ISBLANK(Games!W265), "",IF('Prediction Log'!$E283&gt;0, 'Prediction Log'!$M283-'Prediction Log'!$E283, IF('Prediction Log'!$E283&lt;0, -'Prediction Log'!$M283+'Prediction Log'!$E283, "NA")))</f>
        <v/>
      </c>
      <c r="AB283" s="23" t="str">
        <f>IF(ISBLANK(Games!X265), "",ABS('Prediction Log'!$AA283))</f>
        <v/>
      </c>
    </row>
    <row r="284" spans="1:28" x14ac:dyDescent="0.45">
      <c r="A284" s="13">
        <f>IF(ISBLANK(Games!$B283), "",Games!A283)</f>
        <v>0</v>
      </c>
      <c r="B284" s="13" t="str">
        <f>IF(ISBLANK(Games!$B266), "",Games!B266)</f>
        <v/>
      </c>
      <c r="C284" s="13" t="str">
        <f>IF(ISBLANK(Games!$B266), "",Games!C266)</f>
        <v/>
      </c>
      <c r="D284" s="14" t="str">
        <f>IF(ISBLANK(Games!$D266), "",Games!D266)</f>
        <v/>
      </c>
      <c r="E284" s="14" t="str">
        <f>IF(ISBLANK(Games!$B266), "",Games!J266)</f>
        <v/>
      </c>
      <c r="F284" s="15" t="str">
        <f>IFERROR(IF(ISBLANK(Games!B266), "", IF(Games!N266=Games!B266, Games!O266, 1-Games!O266)), "")</f>
        <v/>
      </c>
      <c r="G284" s="16" t="str">
        <f>IF(ISBLANK(Games!B266), "", IF('Prediction Log'!$D284&lt;0, 'Prediction Log'!$B284, 'Prediction Log'!$C284))</f>
        <v/>
      </c>
      <c r="H284" s="17" t="str">
        <f>IF(ISBLANK(Games!$B266), "",Games!K266)</f>
        <v/>
      </c>
      <c r="I284" s="17" t="str">
        <f>IF('Prediction Log'!$F284&gt;0.5, 'Prediction Log'!$B284, IF('Prediction Log'!$F284&lt;0.5, 'Prediction Log'!$C284, "PICK"))</f>
        <v/>
      </c>
      <c r="J284" s="18" t="str">
        <f>IF(ISBLANK(Games!B266), "",IF('Prediction Log'!$I284='Prediction Log'!$B284, 'Prediction Log'!$F284, 1-'Prediction Log'!$F284))</f>
        <v/>
      </c>
      <c r="K284" s="19" t="str">
        <f>IF(ISBLANK(Games!$B266), "",Games!Q266)</f>
        <v/>
      </c>
      <c r="L284" s="26" t="str">
        <f>IF(ISBLANK(Games!W266), "",Games!Y266)</f>
        <v/>
      </c>
      <c r="M284" s="9" t="str">
        <f>IF(ISBLANK(Games!W266), "",Games!X266-Games!W266)</f>
        <v/>
      </c>
      <c r="N284" s="20" t="str">
        <f>IF(ISBLANK(Games!W266), "", IF(AND(Games!Y266 = Games!B266, Games!D266&lt;0, Table3[[#This Row],[Actual Difference ]]&lt;Games!D266), "Y", IF(AND(Games!Y266=Games!C266, Games!D266&gt;0, Table3[[#This Row],[Actual Difference ]]&gt;0), "Y",IF(Games!Y266&lt;&gt;Table3[[#This Row],[Market Predicted Side]], "Y","N"))))</f>
        <v/>
      </c>
      <c r="O284" s="21" t="str">
        <f>IF(ISBLANK(Games!W266),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4" s="21" t="str">
        <f>IF(ISBLANK(Games!W266),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4" s="22" t="str">
        <f>IF(ISBLANK(Games!W266),"",IF('Prediction Log'!$L284='Prediction Log'!$G284, "Y", "N"))</f>
        <v/>
      </c>
      <c r="R284" s="22" t="str">
        <f>Table3[[#This Row],[Home Team Covered Market]]</f>
        <v/>
      </c>
      <c r="S284" s="22" t="str">
        <f>IF(ISBLANK(Games!W266), "",IF(AND('Prediction Log'!$Q284="Y", 'Prediction Log'!$R284="Y"), "Y", "N"))</f>
        <v/>
      </c>
      <c r="T284" s="23" t="str">
        <f>IF(ISBLANK(Games!W266),"",IF(Games!Y266='Prediction Log'!$H284, "Y", "N"))</f>
        <v/>
      </c>
      <c r="U284" s="23" t="str">
        <f>IF(ISBLANK(Games!W266), "", IF(Table3[[#This Row],[Home Team Covered Market]]=Games!P266, "Y", "N"))</f>
        <v/>
      </c>
      <c r="V284" s="24" t="str">
        <f>IF(ISBLANK(Games!W266), "",IF('Prediction Log'!$I284='Prediction Log'!$L284, "Y", "N"))</f>
        <v/>
      </c>
      <c r="W284" s="23" t="str">
        <f>IF(ISBLANK(Games!W266), "",IF('Prediction Log'!$H284&lt;&gt;'Prediction Log'!$L284, "N",IF(AND('Prediction Log'!$E284&gt;0, 'Prediction Log'!$M284&gt;'Prediction Log'!$E284, 'Prediction Log'!$H284='Prediction Log'!$C284), "Y", IF(AND('Prediction Log'!$E284&lt;0, 'Prediction Log'!$M284&lt;'Prediction Log'!$E284,'Prediction Log'!$H284='Prediction Log'!$B284 ), "Y", IF('Prediction Log'!$M284='Prediction Log'!$E284, "PUSH", "N")))))</f>
        <v/>
      </c>
      <c r="X284" s="23" t="str">
        <f>IF(ISBLANK(Games!W266), "",IF(AND('Prediction Log'!$T284="Y", 'Prediction Log'!$U284="Y"), "Y", "N"))</f>
        <v/>
      </c>
      <c r="Y284" s="22" t="str">
        <f>IF(ISBLANK(Games!W266), "",IF('Prediction Log'!$D284&gt;0, 'Prediction Log'!$M284-'Prediction Log'!$D284, IF('Prediction Log'!$D284&lt;0, -'Prediction Log'!$M284+'Prediction Log'!$D284, "NA")))</f>
        <v/>
      </c>
      <c r="Z284" s="22" t="str">
        <f>IF(ISBLANK(Games!W266), "",ABS('Prediction Log'!$Y284))</f>
        <v/>
      </c>
      <c r="AA284" s="23" t="str">
        <f>IF(ISBLANK(Games!W266), "",IF('Prediction Log'!$E284&gt;0, 'Prediction Log'!$M284-'Prediction Log'!$E284, IF('Prediction Log'!$E284&lt;0, -'Prediction Log'!$M284+'Prediction Log'!$E284, "NA")))</f>
        <v/>
      </c>
      <c r="AB284" s="23" t="str">
        <f>IF(ISBLANK(Games!X266), "",ABS('Prediction Log'!$AA284))</f>
        <v/>
      </c>
    </row>
    <row r="285" spans="1:28" x14ac:dyDescent="0.45">
      <c r="A285" s="13">
        <f>IF(ISBLANK(Games!$B284), "",Games!A284)</f>
        <v>0</v>
      </c>
      <c r="B285" s="13" t="str">
        <f>IF(ISBLANK(Games!$B267), "",Games!B267)</f>
        <v/>
      </c>
      <c r="C285" s="13" t="str">
        <f>IF(ISBLANK(Games!$B267), "",Games!C267)</f>
        <v/>
      </c>
      <c r="D285" s="14" t="str">
        <f>IF(ISBLANK(Games!$D267), "",Games!D267)</f>
        <v/>
      </c>
      <c r="E285" s="14" t="str">
        <f>IF(ISBLANK(Games!$B267), "",Games!J267)</f>
        <v/>
      </c>
      <c r="F285" s="15" t="str">
        <f>IFERROR(IF(ISBLANK(Games!B267), "", IF(Games!N267=Games!B267, Games!O267, 1-Games!O267)), "")</f>
        <v/>
      </c>
      <c r="G285" s="16" t="str">
        <f>IF(ISBLANK(Games!B267), "", IF('Prediction Log'!$D285&lt;0, 'Prediction Log'!$B285, 'Prediction Log'!$C285))</f>
        <v/>
      </c>
      <c r="H285" s="17" t="str">
        <f>IF(ISBLANK(Games!$B267), "",Games!K267)</f>
        <v/>
      </c>
      <c r="I285" s="17" t="str">
        <f>IF('Prediction Log'!$F285&gt;0.5, 'Prediction Log'!$B285, IF('Prediction Log'!$F285&lt;0.5, 'Prediction Log'!$C285, "PICK"))</f>
        <v/>
      </c>
      <c r="J285" s="18" t="str">
        <f>IF(ISBLANK(Games!B267), "",IF('Prediction Log'!$I285='Prediction Log'!$B285, 'Prediction Log'!$F285, 1-'Prediction Log'!$F285))</f>
        <v/>
      </c>
      <c r="K285" s="19" t="str">
        <f>IF(ISBLANK(Games!$B267), "",Games!Q267)</f>
        <v/>
      </c>
      <c r="L285" s="26" t="str">
        <f>IF(ISBLANK(Games!W267), "",Games!Y267)</f>
        <v/>
      </c>
      <c r="M285" s="9" t="str">
        <f>IF(ISBLANK(Games!W267), "",Games!X267-Games!W267)</f>
        <v/>
      </c>
      <c r="N285" s="20" t="str">
        <f>IF(ISBLANK(Games!W267), "", IF(AND(Games!Y267 = Games!B267, Games!D267&lt;0, Table3[[#This Row],[Actual Difference ]]&lt;Games!D267), "Y", IF(AND(Games!Y267=Games!C267, Games!D267&gt;0, Table3[[#This Row],[Actual Difference ]]&gt;0), "Y",IF(Games!Y267&lt;&gt;Table3[[#This Row],[Market Predicted Side]], "Y","N"))))</f>
        <v/>
      </c>
      <c r="O285" s="21" t="str">
        <f>IF(ISBLANK(Games!W267),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5" s="21" t="str">
        <f>IF(ISBLANK(Games!W267),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5" s="22" t="str">
        <f>IF(ISBLANK(Games!W267),"",IF('Prediction Log'!$L285='Prediction Log'!$G285, "Y", "N"))</f>
        <v/>
      </c>
      <c r="R285" s="22" t="str">
        <f>Table3[[#This Row],[Home Team Covered Market]]</f>
        <v/>
      </c>
      <c r="S285" s="22" t="str">
        <f>IF(ISBLANK(Games!W267), "",IF(AND('Prediction Log'!$Q285="Y", 'Prediction Log'!$R285="Y"), "Y", "N"))</f>
        <v/>
      </c>
      <c r="T285" s="23" t="str">
        <f>IF(ISBLANK(Games!W267),"",IF(Games!Y267='Prediction Log'!$H285, "Y", "N"))</f>
        <v/>
      </c>
      <c r="U285" s="23" t="str">
        <f>IF(ISBLANK(Games!W267), "", IF(Table3[[#This Row],[Home Team Covered Market]]=Games!P267, "Y", "N"))</f>
        <v/>
      </c>
      <c r="V285" s="24" t="str">
        <f>IF(ISBLANK(Games!W267), "",IF('Prediction Log'!$I285='Prediction Log'!$L285, "Y", "N"))</f>
        <v/>
      </c>
      <c r="W285" s="23" t="str">
        <f>IF(ISBLANK(Games!W267), "",IF('Prediction Log'!$H285&lt;&gt;'Prediction Log'!$L285, "N",IF(AND('Prediction Log'!$E285&gt;0, 'Prediction Log'!$M285&gt;'Prediction Log'!$E285, 'Prediction Log'!$H285='Prediction Log'!$C285), "Y", IF(AND('Prediction Log'!$E285&lt;0, 'Prediction Log'!$M285&lt;'Prediction Log'!$E285,'Prediction Log'!$H285='Prediction Log'!$B285 ), "Y", IF('Prediction Log'!$M285='Prediction Log'!$E285, "PUSH", "N")))))</f>
        <v/>
      </c>
      <c r="X285" s="23" t="str">
        <f>IF(ISBLANK(Games!W267), "",IF(AND('Prediction Log'!$T285="Y", 'Prediction Log'!$U285="Y"), "Y", "N"))</f>
        <v/>
      </c>
      <c r="Y285" s="22" t="str">
        <f>IF(ISBLANK(Games!W267), "",IF('Prediction Log'!$D285&gt;0, 'Prediction Log'!$M285-'Prediction Log'!$D285, IF('Prediction Log'!$D285&lt;0, -'Prediction Log'!$M285+'Prediction Log'!$D285, "NA")))</f>
        <v/>
      </c>
      <c r="Z285" s="22" t="str">
        <f>IF(ISBLANK(Games!W267), "",ABS('Prediction Log'!$Y285))</f>
        <v/>
      </c>
      <c r="AA285" s="23" t="str">
        <f>IF(ISBLANK(Games!W267), "",IF('Prediction Log'!$E285&gt;0, 'Prediction Log'!$M285-'Prediction Log'!$E285, IF('Prediction Log'!$E285&lt;0, -'Prediction Log'!$M285+'Prediction Log'!$E285, "NA")))</f>
        <v/>
      </c>
      <c r="AB285" s="23" t="str">
        <f>IF(ISBLANK(Games!X267), "",ABS('Prediction Log'!$AA285))</f>
        <v/>
      </c>
    </row>
    <row r="286" spans="1:28" x14ac:dyDescent="0.45">
      <c r="A286" s="13">
        <f>IF(ISBLANK(Games!$B285), "",Games!A285)</f>
        <v>0</v>
      </c>
      <c r="B286" s="13" t="str">
        <f>IF(ISBLANK(Games!$B268), "",Games!B268)</f>
        <v/>
      </c>
      <c r="C286" s="13" t="str">
        <f>IF(ISBLANK(Games!$B268), "",Games!C268)</f>
        <v/>
      </c>
      <c r="D286" s="14" t="str">
        <f>IF(ISBLANK(Games!$D268), "",Games!D268)</f>
        <v/>
      </c>
      <c r="E286" s="14" t="str">
        <f>IF(ISBLANK(Games!$B268), "",Games!J268)</f>
        <v/>
      </c>
      <c r="F286" s="15" t="str">
        <f>IFERROR(IF(ISBLANK(Games!B268), "", IF(Games!N268=Games!B268, Games!O268, 1-Games!O268)), "")</f>
        <v/>
      </c>
      <c r="G286" s="16" t="str">
        <f>IF(ISBLANK(Games!B268), "", IF('Prediction Log'!$D286&lt;0, 'Prediction Log'!$B286, 'Prediction Log'!$C286))</f>
        <v/>
      </c>
      <c r="H286" s="17" t="str">
        <f>IF(ISBLANK(Games!$B268), "",Games!K268)</f>
        <v/>
      </c>
      <c r="I286" s="17" t="str">
        <f>IF('Prediction Log'!$F286&gt;0.5, 'Prediction Log'!$B286, IF('Prediction Log'!$F286&lt;0.5, 'Prediction Log'!$C286, "PICK"))</f>
        <v/>
      </c>
      <c r="J286" s="18" t="str">
        <f>IF(ISBLANK(Games!B268), "",IF('Prediction Log'!$I286='Prediction Log'!$B286, 'Prediction Log'!$F286, 1-'Prediction Log'!$F286))</f>
        <v/>
      </c>
      <c r="K286" s="19" t="str">
        <f>IF(ISBLANK(Games!$B268), "",Games!Q268)</f>
        <v/>
      </c>
      <c r="L286" s="26" t="str">
        <f>IF(ISBLANK(Games!W268), "",Games!Y268)</f>
        <v/>
      </c>
      <c r="M286" s="9" t="str">
        <f>IF(ISBLANK(Games!W268), "",Games!X268-Games!W268)</f>
        <v/>
      </c>
      <c r="N286" s="20" t="str">
        <f>IF(ISBLANK(Games!W268), "", IF(AND(Games!Y268 = Games!B268, Games!D268&lt;0, Table3[[#This Row],[Actual Difference ]]&lt;Games!D268), "Y", IF(AND(Games!Y268=Games!C268, Games!D268&gt;0, Table3[[#This Row],[Actual Difference ]]&gt;0), "Y",IF(Games!Y268&lt;&gt;Table3[[#This Row],[Market Predicted Side]], "Y","N"))))</f>
        <v/>
      </c>
      <c r="O286" s="21" t="str">
        <f>IF(ISBLANK(Games!W268),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6" s="21" t="str">
        <f>IF(ISBLANK(Games!W268),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6" s="22" t="str">
        <f>IF(ISBLANK(Games!W268),"",IF('Prediction Log'!$L286='Prediction Log'!$G286, "Y", "N"))</f>
        <v/>
      </c>
      <c r="R286" s="22" t="str">
        <f>Table3[[#This Row],[Home Team Covered Market]]</f>
        <v/>
      </c>
      <c r="S286" s="22" t="str">
        <f>IF(ISBLANK(Games!W268), "",IF(AND('Prediction Log'!$Q286="Y", 'Prediction Log'!$R286="Y"), "Y", "N"))</f>
        <v/>
      </c>
      <c r="T286" s="23" t="str">
        <f>IF(ISBLANK(Games!W268),"",IF(Games!Y268='Prediction Log'!$H286, "Y", "N"))</f>
        <v/>
      </c>
      <c r="U286" s="23" t="str">
        <f>IF(ISBLANK(Games!W268), "", IF(Table3[[#This Row],[Home Team Covered Market]]=Games!P268, "Y", "N"))</f>
        <v/>
      </c>
      <c r="V286" s="24" t="str">
        <f>IF(ISBLANK(Games!W268), "",IF('Prediction Log'!$I286='Prediction Log'!$L286, "Y", "N"))</f>
        <v/>
      </c>
      <c r="W286" s="23" t="str">
        <f>IF(ISBLANK(Games!W268), "",IF('Prediction Log'!$H286&lt;&gt;'Prediction Log'!$L286, "N",IF(AND('Prediction Log'!$E286&gt;0, 'Prediction Log'!$M286&gt;'Prediction Log'!$E286, 'Prediction Log'!$H286='Prediction Log'!$C286), "Y", IF(AND('Prediction Log'!$E286&lt;0, 'Prediction Log'!$M286&lt;'Prediction Log'!$E286,'Prediction Log'!$H286='Prediction Log'!$B286 ), "Y", IF('Prediction Log'!$M286='Prediction Log'!$E286, "PUSH", "N")))))</f>
        <v/>
      </c>
      <c r="X286" s="23" t="str">
        <f>IF(ISBLANK(Games!W268), "",IF(AND('Prediction Log'!$T286="Y", 'Prediction Log'!$U286="Y"), "Y", "N"))</f>
        <v/>
      </c>
      <c r="Y286" s="22" t="str">
        <f>IF(ISBLANK(Games!W268), "",IF('Prediction Log'!$D286&gt;0, 'Prediction Log'!$M286-'Prediction Log'!$D286, IF('Prediction Log'!$D286&lt;0, -'Prediction Log'!$M286+'Prediction Log'!$D286, "NA")))</f>
        <v/>
      </c>
      <c r="Z286" s="22" t="str">
        <f>IF(ISBLANK(Games!W268), "",ABS('Prediction Log'!$Y286))</f>
        <v/>
      </c>
      <c r="AA286" s="23" t="str">
        <f>IF(ISBLANK(Games!W268), "",IF('Prediction Log'!$E286&gt;0, 'Prediction Log'!$M286-'Prediction Log'!$E286, IF('Prediction Log'!$E286&lt;0, -'Prediction Log'!$M286+'Prediction Log'!$E286, "NA")))</f>
        <v/>
      </c>
      <c r="AB286" s="23" t="str">
        <f>IF(ISBLANK(Games!X268), "",ABS('Prediction Log'!$AA286))</f>
        <v/>
      </c>
    </row>
    <row r="287" spans="1:28" x14ac:dyDescent="0.45">
      <c r="A287" s="13">
        <f>IF(ISBLANK(Games!$B286), "",Games!A286)</f>
        <v>0</v>
      </c>
      <c r="B287" s="13" t="str">
        <f>IF(ISBLANK(Games!$B269), "",Games!B269)</f>
        <v/>
      </c>
      <c r="C287" s="13" t="str">
        <f>IF(ISBLANK(Games!$B269), "",Games!C269)</f>
        <v/>
      </c>
      <c r="D287" s="14" t="str">
        <f>IF(ISBLANK(Games!$D269), "",Games!D269)</f>
        <v/>
      </c>
      <c r="E287" s="14" t="str">
        <f>IF(ISBLANK(Games!$B269), "",Games!J269)</f>
        <v/>
      </c>
      <c r="F287" s="15" t="str">
        <f>IFERROR(IF(ISBLANK(Games!B269), "", IF(Games!N269=Games!B269, Games!O269, 1-Games!O269)), "")</f>
        <v/>
      </c>
      <c r="G287" s="16" t="str">
        <f>IF(ISBLANK(Games!B269), "", IF('Prediction Log'!$D287&lt;0, 'Prediction Log'!$B287, 'Prediction Log'!$C287))</f>
        <v/>
      </c>
      <c r="H287" s="17" t="str">
        <f>IF(ISBLANK(Games!$B269), "",Games!K269)</f>
        <v/>
      </c>
      <c r="I287" s="17" t="str">
        <f>IF('Prediction Log'!$F287&gt;0.5, 'Prediction Log'!$B287, IF('Prediction Log'!$F287&lt;0.5, 'Prediction Log'!$C287, "PICK"))</f>
        <v/>
      </c>
      <c r="J287" s="18" t="str">
        <f>IF(ISBLANK(Games!B269), "",IF('Prediction Log'!$I287='Prediction Log'!$B287, 'Prediction Log'!$F287, 1-'Prediction Log'!$F287))</f>
        <v/>
      </c>
      <c r="K287" s="19" t="str">
        <f>IF(ISBLANK(Games!$B269), "",Games!Q269)</f>
        <v/>
      </c>
      <c r="L287" s="26" t="str">
        <f>IF(ISBLANK(Games!W269), "",Games!Y269)</f>
        <v/>
      </c>
      <c r="M287" s="9" t="str">
        <f>IF(ISBLANK(Games!W269), "",Games!X269-Games!W269)</f>
        <v/>
      </c>
      <c r="N287" s="20" t="str">
        <f>IF(ISBLANK(Games!W269), "", IF(AND(Games!Y269 = Games!B269, Games!D269&lt;0, Table3[[#This Row],[Actual Difference ]]&lt;Games!D269), "Y", IF(AND(Games!Y269=Games!C269, Games!D269&gt;0, Table3[[#This Row],[Actual Difference ]]&gt;0), "Y",IF(Games!Y269&lt;&gt;Table3[[#This Row],[Market Predicted Side]], "Y","N"))))</f>
        <v/>
      </c>
      <c r="O287" s="21" t="str">
        <f>IF(ISBLANK(Games!W269),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7" s="21" t="str">
        <f>IF(ISBLANK(Games!W269),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7" s="22" t="str">
        <f>IF(ISBLANK(Games!W269),"",IF('Prediction Log'!$L287='Prediction Log'!$G287, "Y", "N"))</f>
        <v/>
      </c>
      <c r="R287" s="22" t="str">
        <f>Table3[[#This Row],[Home Team Covered Market]]</f>
        <v/>
      </c>
      <c r="S287" s="22" t="str">
        <f>IF(ISBLANK(Games!W269), "",IF(AND('Prediction Log'!$Q287="Y", 'Prediction Log'!$R287="Y"), "Y", "N"))</f>
        <v/>
      </c>
      <c r="T287" s="23" t="str">
        <f>IF(ISBLANK(Games!W269),"",IF(Games!Y269='Prediction Log'!$H287, "Y", "N"))</f>
        <v/>
      </c>
      <c r="U287" s="23" t="str">
        <f>IF(ISBLANK(Games!W269), "", IF(Table3[[#This Row],[Home Team Covered Market]]=Games!P269, "Y", "N"))</f>
        <v/>
      </c>
      <c r="V287" s="24" t="str">
        <f>IF(ISBLANK(Games!W269), "",IF('Prediction Log'!$I287='Prediction Log'!$L287, "Y", "N"))</f>
        <v/>
      </c>
      <c r="W287" s="23" t="str">
        <f>IF(ISBLANK(Games!W269), "",IF('Prediction Log'!$H287&lt;&gt;'Prediction Log'!$L287, "N",IF(AND('Prediction Log'!$E287&gt;0, 'Prediction Log'!$M287&gt;'Prediction Log'!$E287, 'Prediction Log'!$H287='Prediction Log'!$C287), "Y", IF(AND('Prediction Log'!$E287&lt;0, 'Prediction Log'!$M287&lt;'Prediction Log'!$E287,'Prediction Log'!$H287='Prediction Log'!$B287 ), "Y", IF('Prediction Log'!$M287='Prediction Log'!$E287, "PUSH", "N")))))</f>
        <v/>
      </c>
      <c r="X287" s="23" t="str">
        <f>IF(ISBLANK(Games!W269), "",IF(AND('Prediction Log'!$T287="Y", 'Prediction Log'!$U287="Y"), "Y", "N"))</f>
        <v/>
      </c>
      <c r="Y287" s="22" t="str">
        <f>IF(ISBLANK(Games!W269), "",IF('Prediction Log'!$D287&gt;0, 'Prediction Log'!$M287-'Prediction Log'!$D287, IF('Prediction Log'!$D287&lt;0, -'Prediction Log'!$M287+'Prediction Log'!$D287, "NA")))</f>
        <v/>
      </c>
      <c r="Z287" s="22" t="str">
        <f>IF(ISBLANK(Games!W269), "",ABS('Prediction Log'!$Y287))</f>
        <v/>
      </c>
      <c r="AA287" s="23" t="str">
        <f>IF(ISBLANK(Games!W269), "",IF('Prediction Log'!$E287&gt;0, 'Prediction Log'!$M287-'Prediction Log'!$E287, IF('Prediction Log'!$E287&lt;0, -'Prediction Log'!$M287+'Prediction Log'!$E287, "NA")))</f>
        <v/>
      </c>
      <c r="AB287" s="23" t="str">
        <f>IF(ISBLANK(Games!X269), "",ABS('Prediction Log'!$AA287))</f>
        <v/>
      </c>
    </row>
    <row r="288" spans="1:28" x14ac:dyDescent="0.45">
      <c r="A288" s="13">
        <f>IF(ISBLANK(Games!$B287), "",Games!A287)</f>
        <v>0</v>
      </c>
      <c r="B288" s="13" t="str">
        <f>IF(ISBLANK(Games!$B270), "",Games!B270)</f>
        <v/>
      </c>
      <c r="C288" s="13" t="str">
        <f>IF(ISBLANK(Games!$B270), "",Games!C270)</f>
        <v/>
      </c>
      <c r="D288" s="14" t="str">
        <f>IF(ISBLANK(Games!$D270), "",Games!D270)</f>
        <v/>
      </c>
      <c r="E288" s="14" t="str">
        <f>IF(ISBLANK(Games!$B270), "",Games!J270)</f>
        <v/>
      </c>
      <c r="F288" s="15" t="str">
        <f>IFERROR(IF(ISBLANK(Games!B270), "", IF(Games!N270=Games!B270, Games!O270, 1-Games!O270)), "")</f>
        <v/>
      </c>
      <c r="G288" s="16" t="str">
        <f>IF(ISBLANK(Games!B270), "", IF('Prediction Log'!$D288&lt;0, 'Prediction Log'!$B288, 'Prediction Log'!$C288))</f>
        <v/>
      </c>
      <c r="H288" s="17" t="str">
        <f>IF(ISBLANK(Games!$B270), "",Games!K270)</f>
        <v/>
      </c>
      <c r="I288" s="17" t="str">
        <f>IF('Prediction Log'!$F288&gt;0.5, 'Prediction Log'!$B288, IF('Prediction Log'!$F288&lt;0.5, 'Prediction Log'!$C288, "PICK"))</f>
        <v/>
      </c>
      <c r="J288" s="18" t="str">
        <f>IF(ISBLANK(Games!B270), "",IF('Prediction Log'!$I288='Prediction Log'!$B288, 'Prediction Log'!$F288, 1-'Prediction Log'!$F288))</f>
        <v/>
      </c>
      <c r="K288" s="19" t="str">
        <f>IF(ISBLANK(Games!$B270), "",Games!Q270)</f>
        <v/>
      </c>
      <c r="L288" s="26" t="str">
        <f>IF(ISBLANK(Games!W270), "",Games!Y270)</f>
        <v/>
      </c>
      <c r="M288" s="9" t="str">
        <f>IF(ISBLANK(Games!W270), "",Games!X270-Games!W270)</f>
        <v/>
      </c>
      <c r="N288" s="20" t="str">
        <f>IF(ISBLANK(Games!W270), "", IF(AND(Games!Y270 = Games!B270, Games!D270&lt;0, Table3[[#This Row],[Actual Difference ]]&lt;Games!D270), "Y", IF(AND(Games!Y270=Games!C270, Games!D270&gt;0, Table3[[#This Row],[Actual Difference ]]&gt;0), "Y",IF(Games!Y270&lt;&gt;Table3[[#This Row],[Market Predicted Side]], "Y","N"))))</f>
        <v/>
      </c>
      <c r="O288" s="21" t="str">
        <f>IF(ISBLANK(Games!W270),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8" s="21" t="str">
        <f>IF(ISBLANK(Games!W270),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8" s="22" t="str">
        <f>IF(ISBLANK(Games!W270),"",IF('Prediction Log'!$L288='Prediction Log'!$G288, "Y", "N"))</f>
        <v/>
      </c>
      <c r="R288" s="22" t="str">
        <f>Table3[[#This Row],[Home Team Covered Market]]</f>
        <v/>
      </c>
      <c r="S288" s="22" t="str">
        <f>IF(ISBLANK(Games!W270), "",IF(AND('Prediction Log'!$Q288="Y", 'Prediction Log'!$R288="Y"), "Y", "N"))</f>
        <v/>
      </c>
      <c r="T288" s="23" t="str">
        <f>IF(ISBLANK(Games!W270),"",IF(Games!Y270='Prediction Log'!$H288, "Y", "N"))</f>
        <v/>
      </c>
      <c r="U288" s="23" t="str">
        <f>IF(ISBLANK(Games!W270), "", IF(Table3[[#This Row],[Home Team Covered Market]]=Games!P270, "Y", "N"))</f>
        <v/>
      </c>
      <c r="V288" s="24" t="str">
        <f>IF(ISBLANK(Games!W270), "",IF('Prediction Log'!$I288='Prediction Log'!$L288, "Y", "N"))</f>
        <v/>
      </c>
      <c r="W288" s="23" t="str">
        <f>IF(ISBLANK(Games!W270), "",IF('Prediction Log'!$H288&lt;&gt;'Prediction Log'!$L288, "N",IF(AND('Prediction Log'!$E288&gt;0, 'Prediction Log'!$M288&gt;'Prediction Log'!$E288, 'Prediction Log'!$H288='Prediction Log'!$C288), "Y", IF(AND('Prediction Log'!$E288&lt;0, 'Prediction Log'!$M288&lt;'Prediction Log'!$E288,'Prediction Log'!$H288='Prediction Log'!$B288 ), "Y", IF('Prediction Log'!$M288='Prediction Log'!$E288, "PUSH", "N")))))</f>
        <v/>
      </c>
      <c r="X288" s="23" t="str">
        <f>IF(ISBLANK(Games!W270), "",IF(AND('Prediction Log'!$T288="Y", 'Prediction Log'!$U288="Y"), "Y", "N"))</f>
        <v/>
      </c>
      <c r="Y288" s="22" t="str">
        <f>IF(ISBLANK(Games!W270), "",IF('Prediction Log'!$D288&gt;0, 'Prediction Log'!$M288-'Prediction Log'!$D288, IF('Prediction Log'!$D288&lt;0, -'Prediction Log'!$M288+'Prediction Log'!$D288, "NA")))</f>
        <v/>
      </c>
      <c r="Z288" s="22" t="str">
        <f>IF(ISBLANK(Games!W270), "",ABS('Prediction Log'!$Y288))</f>
        <v/>
      </c>
      <c r="AA288" s="23" t="str">
        <f>IF(ISBLANK(Games!W270), "",IF('Prediction Log'!$E288&gt;0, 'Prediction Log'!$M288-'Prediction Log'!$E288, IF('Prediction Log'!$E288&lt;0, -'Prediction Log'!$M288+'Prediction Log'!$E288, "NA")))</f>
        <v/>
      </c>
      <c r="AB288" s="23" t="str">
        <f>IF(ISBLANK(Games!X270), "",ABS('Prediction Log'!$AA288))</f>
        <v/>
      </c>
    </row>
    <row r="289" spans="1:28" x14ac:dyDescent="0.45">
      <c r="A289" s="13">
        <f>IF(ISBLANK(Games!$B288), "",Games!A288)</f>
        <v>0</v>
      </c>
      <c r="B289" s="13" t="str">
        <f>IF(ISBLANK(Games!$B271), "",Games!B271)</f>
        <v/>
      </c>
      <c r="C289" s="13" t="str">
        <f>IF(ISBLANK(Games!$B271), "",Games!C271)</f>
        <v/>
      </c>
      <c r="D289" s="14" t="str">
        <f>IF(ISBLANK(Games!$D271), "",Games!D271)</f>
        <v/>
      </c>
      <c r="E289" s="14" t="str">
        <f>IF(ISBLANK(Games!$B271), "",Games!J271)</f>
        <v/>
      </c>
      <c r="F289" s="15" t="str">
        <f>IFERROR(IF(ISBLANK(Games!B271), "", IF(Games!N271=Games!B271, Games!O271, 1-Games!O271)), "")</f>
        <v/>
      </c>
      <c r="G289" s="16" t="str">
        <f>IF(ISBLANK(Games!B271), "", IF('Prediction Log'!$D289&lt;0, 'Prediction Log'!$B289, 'Prediction Log'!$C289))</f>
        <v/>
      </c>
      <c r="H289" s="17" t="str">
        <f>IF(ISBLANK(Games!$B271), "",Games!K271)</f>
        <v/>
      </c>
      <c r="I289" s="17" t="str">
        <f>IF('Prediction Log'!$F289&gt;0.5, 'Prediction Log'!$B289, IF('Prediction Log'!$F289&lt;0.5, 'Prediction Log'!$C289, "PICK"))</f>
        <v/>
      </c>
      <c r="J289" s="18" t="str">
        <f>IF(ISBLANK(Games!B271), "",IF('Prediction Log'!$I289='Prediction Log'!$B289, 'Prediction Log'!$F289, 1-'Prediction Log'!$F289))</f>
        <v/>
      </c>
      <c r="K289" s="19" t="str">
        <f>IF(ISBLANK(Games!$B271), "",Games!Q271)</f>
        <v/>
      </c>
      <c r="L289" s="26" t="str">
        <f>IF(ISBLANK(Games!W271), "",Games!Y271)</f>
        <v/>
      </c>
      <c r="M289" s="9" t="str">
        <f>IF(ISBLANK(Games!W271), "",Games!X271-Games!W271)</f>
        <v/>
      </c>
      <c r="N289" s="20" t="str">
        <f>IF(ISBLANK(Games!W271), "", IF(AND(Games!Y271 = Games!B271, Games!D271&lt;0, Table3[[#This Row],[Actual Difference ]]&lt;Games!D271), "Y", IF(AND(Games!Y271=Games!C271, Games!D271&gt;0, Table3[[#This Row],[Actual Difference ]]&gt;0), "Y",IF(Games!Y271&lt;&gt;Table3[[#This Row],[Market Predicted Side]], "Y","N"))))</f>
        <v/>
      </c>
      <c r="O289" s="21" t="str">
        <f>IF(ISBLANK(Games!W271),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89" s="21" t="str">
        <f>IF(ISBLANK(Games!W271),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89" s="22" t="str">
        <f>IF(ISBLANK(Games!W271),"",IF('Prediction Log'!$L289='Prediction Log'!$G289, "Y", "N"))</f>
        <v/>
      </c>
      <c r="R289" s="22" t="str">
        <f>Table3[[#This Row],[Home Team Covered Market]]</f>
        <v/>
      </c>
      <c r="S289" s="22" t="str">
        <f>IF(ISBLANK(Games!W271), "",IF(AND('Prediction Log'!$Q289="Y", 'Prediction Log'!$R289="Y"), "Y", "N"))</f>
        <v/>
      </c>
      <c r="T289" s="23" t="str">
        <f>IF(ISBLANK(Games!W271),"",IF(Games!Y271='Prediction Log'!$H289, "Y", "N"))</f>
        <v/>
      </c>
      <c r="U289" s="23" t="str">
        <f>IF(ISBLANK(Games!W271), "", IF(Table3[[#This Row],[Home Team Covered Market]]=Games!P271, "Y", "N"))</f>
        <v/>
      </c>
      <c r="V289" s="24" t="str">
        <f>IF(ISBLANK(Games!W271), "",IF('Prediction Log'!$I289='Prediction Log'!$L289, "Y", "N"))</f>
        <v/>
      </c>
      <c r="W289" s="23" t="str">
        <f>IF(ISBLANK(Games!W271), "",IF('Prediction Log'!$H289&lt;&gt;'Prediction Log'!$L289, "N",IF(AND('Prediction Log'!$E289&gt;0, 'Prediction Log'!$M289&gt;'Prediction Log'!$E289, 'Prediction Log'!$H289='Prediction Log'!$C289), "Y", IF(AND('Prediction Log'!$E289&lt;0, 'Prediction Log'!$M289&lt;'Prediction Log'!$E289,'Prediction Log'!$H289='Prediction Log'!$B289 ), "Y", IF('Prediction Log'!$M289='Prediction Log'!$E289, "PUSH", "N")))))</f>
        <v/>
      </c>
      <c r="X289" s="23" t="str">
        <f>IF(ISBLANK(Games!W271), "",IF(AND('Prediction Log'!$T289="Y", 'Prediction Log'!$U289="Y"), "Y", "N"))</f>
        <v/>
      </c>
      <c r="Y289" s="22" t="str">
        <f>IF(ISBLANK(Games!W271), "",IF('Prediction Log'!$D289&gt;0, 'Prediction Log'!$M289-'Prediction Log'!$D289, IF('Prediction Log'!$D289&lt;0, -'Prediction Log'!$M289+'Prediction Log'!$D289, "NA")))</f>
        <v/>
      </c>
      <c r="Z289" s="22" t="str">
        <f>IF(ISBLANK(Games!W271), "",ABS('Prediction Log'!$Y289))</f>
        <v/>
      </c>
      <c r="AA289" s="23" t="str">
        <f>IF(ISBLANK(Games!W271), "",IF('Prediction Log'!$E289&gt;0, 'Prediction Log'!$M289-'Prediction Log'!$E289, IF('Prediction Log'!$E289&lt;0, -'Prediction Log'!$M289+'Prediction Log'!$E289, "NA")))</f>
        <v/>
      </c>
      <c r="AB289" s="23" t="str">
        <f>IF(ISBLANK(Games!X271), "",ABS('Prediction Log'!$AA289))</f>
        <v/>
      </c>
    </row>
    <row r="290" spans="1:28" x14ac:dyDescent="0.45">
      <c r="A290" s="13">
        <f>IF(ISBLANK(Games!$B289), "",Games!A289)</f>
        <v>0</v>
      </c>
      <c r="B290" s="13" t="str">
        <f>IF(ISBLANK(Games!$B272), "",Games!B272)</f>
        <v/>
      </c>
      <c r="C290" s="13" t="str">
        <f>IF(ISBLANK(Games!$B272), "",Games!C272)</f>
        <v/>
      </c>
      <c r="D290" s="14" t="str">
        <f>IF(ISBLANK(Games!$D272), "",Games!D272)</f>
        <v/>
      </c>
      <c r="E290" s="14" t="str">
        <f>IF(ISBLANK(Games!$B272), "",Games!J272)</f>
        <v/>
      </c>
      <c r="F290" s="15" t="str">
        <f>IFERROR(IF(ISBLANK(Games!B272), "", IF(Games!N272=Games!B272, Games!O272, 1-Games!O272)), "")</f>
        <v/>
      </c>
      <c r="G290" s="16" t="str">
        <f>IF(ISBLANK(Games!B272), "", IF('Prediction Log'!$D290&lt;0, 'Prediction Log'!$B290, 'Prediction Log'!$C290))</f>
        <v/>
      </c>
      <c r="H290" s="17" t="str">
        <f>IF(ISBLANK(Games!$B272), "",Games!K272)</f>
        <v/>
      </c>
      <c r="I290" s="17" t="str">
        <f>IF('Prediction Log'!$F290&gt;0.5, 'Prediction Log'!$B290, IF('Prediction Log'!$F290&lt;0.5, 'Prediction Log'!$C290, "PICK"))</f>
        <v/>
      </c>
      <c r="J290" s="18" t="str">
        <f>IF(ISBLANK(Games!B272), "",IF('Prediction Log'!$I290='Prediction Log'!$B290, 'Prediction Log'!$F290, 1-'Prediction Log'!$F290))</f>
        <v/>
      </c>
      <c r="K290" s="19" t="str">
        <f>IF(ISBLANK(Games!$B272), "",Games!Q272)</f>
        <v/>
      </c>
      <c r="L290" s="26" t="str">
        <f>IF(ISBLANK(Games!W272), "",Games!Y272)</f>
        <v/>
      </c>
      <c r="M290" s="9" t="str">
        <f>IF(ISBLANK(Games!W272), "",Games!X272-Games!W272)</f>
        <v/>
      </c>
      <c r="N290" s="20" t="str">
        <f>IF(ISBLANK(Games!W272), "", IF(AND(Games!Y272 = Games!B272, Games!D272&lt;0, Table3[[#This Row],[Actual Difference ]]&lt;Games!D272), "Y", IF(AND(Games!Y272=Games!C272, Games!D272&gt;0, Table3[[#This Row],[Actual Difference ]]&gt;0), "Y",IF(Games!Y272&lt;&gt;Table3[[#This Row],[Market Predicted Side]], "Y","N"))))</f>
        <v/>
      </c>
      <c r="O290" s="21" t="str">
        <f>IF(ISBLANK(Games!W272),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0" s="21" t="str">
        <f>IF(ISBLANK(Games!W272),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0" s="22" t="str">
        <f>IF(ISBLANK(Games!W272),"",IF('Prediction Log'!$L290='Prediction Log'!$G290, "Y", "N"))</f>
        <v/>
      </c>
      <c r="R290" s="22" t="str">
        <f>Table3[[#This Row],[Home Team Covered Market]]</f>
        <v/>
      </c>
      <c r="S290" s="22" t="str">
        <f>IF(ISBLANK(Games!W272), "",IF(AND('Prediction Log'!$Q290="Y", 'Prediction Log'!$R290="Y"), "Y", "N"))</f>
        <v/>
      </c>
      <c r="T290" s="23" t="str">
        <f>IF(ISBLANK(Games!W272),"",IF(Games!Y272='Prediction Log'!$H290, "Y", "N"))</f>
        <v/>
      </c>
      <c r="U290" s="23" t="str">
        <f>IF(ISBLANK(Games!W272), "", IF(Table3[[#This Row],[Home Team Covered Market]]=Games!P272, "Y", "N"))</f>
        <v/>
      </c>
      <c r="V290" s="24" t="str">
        <f>IF(ISBLANK(Games!W272), "",IF('Prediction Log'!$I290='Prediction Log'!$L290, "Y", "N"))</f>
        <v/>
      </c>
      <c r="W290" s="23" t="str">
        <f>IF(ISBLANK(Games!W272), "",IF('Prediction Log'!$H290&lt;&gt;'Prediction Log'!$L290, "N",IF(AND('Prediction Log'!$E290&gt;0, 'Prediction Log'!$M290&gt;'Prediction Log'!$E290, 'Prediction Log'!$H290='Prediction Log'!$C290), "Y", IF(AND('Prediction Log'!$E290&lt;0, 'Prediction Log'!$M290&lt;'Prediction Log'!$E290,'Prediction Log'!$H290='Prediction Log'!$B290 ), "Y", IF('Prediction Log'!$M290='Prediction Log'!$E290, "PUSH", "N")))))</f>
        <v/>
      </c>
      <c r="X290" s="23" t="str">
        <f>IF(ISBLANK(Games!W272), "",IF(AND('Prediction Log'!$T290="Y", 'Prediction Log'!$U290="Y"), "Y", "N"))</f>
        <v/>
      </c>
      <c r="Y290" s="22" t="str">
        <f>IF(ISBLANK(Games!W272), "",IF('Prediction Log'!$D290&gt;0, 'Prediction Log'!$M290-'Prediction Log'!$D290, IF('Prediction Log'!$D290&lt;0, -'Prediction Log'!$M290+'Prediction Log'!$D290, "NA")))</f>
        <v/>
      </c>
      <c r="Z290" s="22" t="str">
        <f>IF(ISBLANK(Games!W272), "",ABS('Prediction Log'!$Y290))</f>
        <v/>
      </c>
      <c r="AA290" s="23" t="str">
        <f>IF(ISBLANK(Games!W272), "",IF('Prediction Log'!$E290&gt;0, 'Prediction Log'!$M290-'Prediction Log'!$E290, IF('Prediction Log'!$E290&lt;0, -'Prediction Log'!$M290+'Prediction Log'!$E290, "NA")))</f>
        <v/>
      </c>
      <c r="AB290" s="23" t="str">
        <f>IF(ISBLANK(Games!X272), "",ABS('Prediction Log'!$AA290))</f>
        <v/>
      </c>
    </row>
    <row r="291" spans="1:28" x14ac:dyDescent="0.45">
      <c r="A291" s="13">
        <f>IF(ISBLANK(Games!$B290), "",Games!A290)</f>
        <v>0</v>
      </c>
      <c r="B291" s="13" t="str">
        <f>IF(ISBLANK(Games!$B273), "",Games!B273)</f>
        <v/>
      </c>
      <c r="C291" s="13" t="str">
        <f>IF(ISBLANK(Games!$B273), "",Games!C273)</f>
        <v/>
      </c>
      <c r="D291" s="14" t="str">
        <f>IF(ISBLANK(Games!$D273), "",Games!D273)</f>
        <v/>
      </c>
      <c r="E291" s="14" t="str">
        <f>IF(ISBLANK(Games!$B273), "",Games!J273)</f>
        <v/>
      </c>
      <c r="F291" s="15" t="str">
        <f>IFERROR(IF(ISBLANK(Games!B273), "", IF(Games!N273=Games!B273, Games!O273, 1-Games!O273)), "")</f>
        <v/>
      </c>
      <c r="G291" s="16" t="str">
        <f>IF(ISBLANK(Games!B273), "", IF('Prediction Log'!$D291&lt;0, 'Prediction Log'!$B291, 'Prediction Log'!$C291))</f>
        <v/>
      </c>
      <c r="H291" s="17" t="str">
        <f>IF(ISBLANK(Games!$B273), "",Games!K273)</f>
        <v/>
      </c>
      <c r="I291" s="17" t="str">
        <f>IF('Prediction Log'!$F291&gt;0.5, 'Prediction Log'!$B291, IF('Prediction Log'!$F291&lt;0.5, 'Prediction Log'!$C291, "PICK"))</f>
        <v/>
      </c>
      <c r="J291" s="18" t="str">
        <f>IF(ISBLANK(Games!B273), "",IF('Prediction Log'!$I291='Prediction Log'!$B291, 'Prediction Log'!$F291, 1-'Prediction Log'!$F291))</f>
        <v/>
      </c>
      <c r="K291" s="19" t="str">
        <f>IF(ISBLANK(Games!$B273), "",Games!Q273)</f>
        <v/>
      </c>
      <c r="L291" s="26" t="str">
        <f>IF(ISBLANK(Games!W273), "",Games!Y273)</f>
        <v/>
      </c>
      <c r="M291" s="9" t="str">
        <f>IF(ISBLANK(Games!W273), "",Games!X273-Games!W273)</f>
        <v/>
      </c>
      <c r="N291" s="20" t="str">
        <f>IF(ISBLANK(Games!W273), "", IF(AND(Games!Y273 = Games!B273, Games!D273&lt;0, Table3[[#This Row],[Actual Difference ]]&lt;Games!D273), "Y", IF(AND(Games!Y273=Games!C273, Games!D273&gt;0, Table3[[#This Row],[Actual Difference ]]&gt;0), "Y",IF(Games!Y273&lt;&gt;Table3[[#This Row],[Market Predicted Side]], "Y","N"))))</f>
        <v/>
      </c>
      <c r="O291" s="21" t="str">
        <f>IF(ISBLANK(Games!W273),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1" s="21" t="str">
        <f>IF(ISBLANK(Games!W273),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1" s="22" t="str">
        <f>IF(ISBLANK(Games!W273),"",IF('Prediction Log'!$L291='Prediction Log'!$G291, "Y", "N"))</f>
        <v/>
      </c>
      <c r="R291" s="22" t="str">
        <f>Table3[[#This Row],[Home Team Covered Market]]</f>
        <v/>
      </c>
      <c r="S291" s="22" t="str">
        <f>IF(ISBLANK(Games!W273), "",IF(AND('Prediction Log'!$Q291="Y", 'Prediction Log'!$R291="Y"), "Y", "N"))</f>
        <v/>
      </c>
      <c r="T291" s="23" t="str">
        <f>IF(ISBLANK(Games!W273),"",IF(Games!Y273='Prediction Log'!$H291, "Y", "N"))</f>
        <v/>
      </c>
      <c r="U291" s="23" t="str">
        <f>IF(ISBLANK(Games!W273), "", IF(Table3[[#This Row],[Home Team Covered Market]]=Games!P273, "Y", "N"))</f>
        <v/>
      </c>
      <c r="V291" s="24" t="str">
        <f>IF(ISBLANK(Games!W273), "",IF('Prediction Log'!$I291='Prediction Log'!$L291, "Y", "N"))</f>
        <v/>
      </c>
      <c r="W291" s="23" t="str">
        <f>IF(ISBLANK(Games!W273), "",IF('Prediction Log'!$H291&lt;&gt;'Prediction Log'!$L291, "N",IF(AND('Prediction Log'!$E291&gt;0, 'Prediction Log'!$M291&gt;'Prediction Log'!$E291, 'Prediction Log'!$H291='Prediction Log'!$C291), "Y", IF(AND('Prediction Log'!$E291&lt;0, 'Prediction Log'!$M291&lt;'Prediction Log'!$E291,'Prediction Log'!$H291='Prediction Log'!$B291 ), "Y", IF('Prediction Log'!$M291='Prediction Log'!$E291, "PUSH", "N")))))</f>
        <v/>
      </c>
      <c r="X291" s="23" t="str">
        <f>IF(ISBLANK(Games!W273), "",IF(AND('Prediction Log'!$T291="Y", 'Prediction Log'!$U291="Y"), "Y", "N"))</f>
        <v/>
      </c>
      <c r="Y291" s="22" t="str">
        <f>IF(ISBLANK(Games!W273), "",IF('Prediction Log'!$D291&gt;0, 'Prediction Log'!$M291-'Prediction Log'!$D291, IF('Prediction Log'!$D291&lt;0, -'Prediction Log'!$M291+'Prediction Log'!$D291, "NA")))</f>
        <v/>
      </c>
      <c r="Z291" s="22" t="str">
        <f>IF(ISBLANK(Games!W273), "",ABS('Prediction Log'!$Y291))</f>
        <v/>
      </c>
      <c r="AA291" s="23" t="str">
        <f>IF(ISBLANK(Games!W273), "",IF('Prediction Log'!$E291&gt;0, 'Prediction Log'!$M291-'Prediction Log'!$E291, IF('Prediction Log'!$E291&lt;0, -'Prediction Log'!$M291+'Prediction Log'!$E291, "NA")))</f>
        <v/>
      </c>
      <c r="AB291" s="23" t="str">
        <f>IF(ISBLANK(Games!X273), "",ABS('Prediction Log'!$AA291))</f>
        <v/>
      </c>
    </row>
    <row r="292" spans="1:28" x14ac:dyDescent="0.45">
      <c r="A292" s="13">
        <f>IF(ISBLANK(Games!$B291), "",Games!A291)</f>
        <v>0</v>
      </c>
      <c r="B292" s="13" t="str">
        <f>IF(ISBLANK(Games!$B274), "",Games!B274)</f>
        <v/>
      </c>
      <c r="C292" s="13" t="str">
        <f>IF(ISBLANK(Games!$B274), "",Games!C274)</f>
        <v/>
      </c>
      <c r="D292" s="14" t="str">
        <f>IF(ISBLANK(Games!$D274), "",Games!D274)</f>
        <v/>
      </c>
      <c r="E292" s="14" t="str">
        <f>IF(ISBLANK(Games!$B274), "",Games!J274)</f>
        <v/>
      </c>
      <c r="F292" s="15" t="str">
        <f>IFERROR(IF(ISBLANK(Games!B274), "", IF(Games!N274=Games!B274, Games!O274, 1-Games!O274)), "")</f>
        <v/>
      </c>
      <c r="G292" s="16" t="str">
        <f>IF(ISBLANK(Games!B274), "", IF('Prediction Log'!$D292&lt;0, 'Prediction Log'!$B292, 'Prediction Log'!$C292))</f>
        <v/>
      </c>
      <c r="H292" s="17" t="str">
        <f>IF(ISBLANK(Games!$B274), "",Games!K274)</f>
        <v/>
      </c>
      <c r="I292" s="17" t="str">
        <f>IF('Prediction Log'!$F292&gt;0.5, 'Prediction Log'!$B292, IF('Prediction Log'!$F292&lt;0.5, 'Prediction Log'!$C292, "PICK"))</f>
        <v/>
      </c>
      <c r="J292" s="18" t="str">
        <f>IF(ISBLANK(Games!B274), "",IF('Prediction Log'!$I292='Prediction Log'!$B292, 'Prediction Log'!$F292, 1-'Prediction Log'!$F292))</f>
        <v/>
      </c>
      <c r="K292" s="19" t="str">
        <f>IF(ISBLANK(Games!$B274), "",Games!Q274)</f>
        <v/>
      </c>
      <c r="L292" s="26" t="str">
        <f>IF(ISBLANK(Games!W274), "",Games!Y274)</f>
        <v/>
      </c>
      <c r="M292" s="9" t="str">
        <f>IF(ISBLANK(Games!W274), "",Games!X274-Games!W274)</f>
        <v/>
      </c>
      <c r="N292" s="20" t="str">
        <f>IF(ISBLANK(Games!W274), "", IF(AND(Games!Y274 = Games!B274, Games!D274&lt;0, Table3[[#This Row],[Actual Difference ]]&lt;Games!D274), "Y", IF(AND(Games!Y274=Games!C274, Games!D274&gt;0, Table3[[#This Row],[Actual Difference ]]&gt;0), "Y",IF(Games!Y274&lt;&gt;Table3[[#This Row],[Market Predicted Side]], "Y","N"))))</f>
        <v/>
      </c>
      <c r="O292" s="21" t="str">
        <f>IF(ISBLANK(Games!W274),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2" s="21" t="str">
        <f>IF(ISBLANK(Games!W274),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2" s="22" t="str">
        <f>IF(ISBLANK(Games!W274),"",IF('Prediction Log'!$L292='Prediction Log'!$G292, "Y", "N"))</f>
        <v/>
      </c>
      <c r="R292" s="22" t="str">
        <f>Table3[[#This Row],[Home Team Covered Market]]</f>
        <v/>
      </c>
      <c r="S292" s="22" t="str">
        <f>IF(ISBLANK(Games!W274), "",IF(AND('Prediction Log'!$Q292="Y", 'Prediction Log'!$R292="Y"), "Y", "N"))</f>
        <v/>
      </c>
      <c r="T292" s="23" t="str">
        <f>IF(ISBLANK(Games!W274),"",IF(Games!Y274='Prediction Log'!$H292, "Y", "N"))</f>
        <v/>
      </c>
      <c r="U292" s="23" t="str">
        <f>IF(ISBLANK(Games!W274), "", IF(Table3[[#This Row],[Home Team Covered Market]]=Games!P274, "Y", "N"))</f>
        <v/>
      </c>
      <c r="V292" s="24" t="str">
        <f>IF(ISBLANK(Games!W274), "",IF('Prediction Log'!$I292='Prediction Log'!$L292, "Y", "N"))</f>
        <v/>
      </c>
      <c r="W292" s="23" t="str">
        <f>IF(ISBLANK(Games!W274), "",IF('Prediction Log'!$H292&lt;&gt;'Prediction Log'!$L292, "N",IF(AND('Prediction Log'!$E292&gt;0, 'Prediction Log'!$M292&gt;'Prediction Log'!$E292, 'Prediction Log'!$H292='Prediction Log'!$C292), "Y", IF(AND('Prediction Log'!$E292&lt;0, 'Prediction Log'!$M292&lt;'Prediction Log'!$E292,'Prediction Log'!$H292='Prediction Log'!$B292 ), "Y", IF('Prediction Log'!$M292='Prediction Log'!$E292, "PUSH", "N")))))</f>
        <v/>
      </c>
      <c r="X292" s="23" t="str">
        <f>IF(ISBLANK(Games!W274), "",IF(AND('Prediction Log'!$T292="Y", 'Prediction Log'!$U292="Y"), "Y", "N"))</f>
        <v/>
      </c>
      <c r="Y292" s="22" t="str">
        <f>IF(ISBLANK(Games!W274), "",IF('Prediction Log'!$D292&gt;0, 'Prediction Log'!$M292-'Prediction Log'!$D292, IF('Prediction Log'!$D292&lt;0, -'Prediction Log'!$M292+'Prediction Log'!$D292, "NA")))</f>
        <v/>
      </c>
      <c r="Z292" s="22" t="str">
        <f>IF(ISBLANK(Games!W274), "",ABS('Prediction Log'!$Y292))</f>
        <v/>
      </c>
      <c r="AA292" s="23" t="str">
        <f>IF(ISBLANK(Games!W274), "",IF('Prediction Log'!$E292&gt;0, 'Prediction Log'!$M292-'Prediction Log'!$E292, IF('Prediction Log'!$E292&lt;0, -'Prediction Log'!$M292+'Prediction Log'!$E292, "NA")))</f>
        <v/>
      </c>
      <c r="AB292" s="23" t="str">
        <f>IF(ISBLANK(Games!X274), "",ABS('Prediction Log'!$AA292))</f>
        <v/>
      </c>
    </row>
    <row r="293" spans="1:28" x14ac:dyDescent="0.45">
      <c r="A293" s="13">
        <f>IF(ISBLANK(Games!$B292), "",Games!A292)</f>
        <v>0</v>
      </c>
      <c r="B293" s="13" t="str">
        <f>IF(ISBLANK(Games!$B275), "",Games!B275)</f>
        <v/>
      </c>
      <c r="C293" s="13" t="str">
        <f>IF(ISBLANK(Games!$B275), "",Games!C275)</f>
        <v/>
      </c>
      <c r="D293" s="14" t="str">
        <f>IF(ISBLANK(Games!$D275), "",Games!D275)</f>
        <v/>
      </c>
      <c r="E293" s="14" t="str">
        <f>IF(ISBLANK(Games!$B275), "",Games!J275)</f>
        <v/>
      </c>
      <c r="F293" s="15" t="str">
        <f>IFERROR(IF(ISBLANK(Games!B275), "", IF(Games!N275=Games!B275, Games!O275, 1-Games!O275)), "")</f>
        <v/>
      </c>
      <c r="G293" s="16" t="str">
        <f>IF(ISBLANK(Games!B275), "", IF('Prediction Log'!$D293&lt;0, 'Prediction Log'!$B293, 'Prediction Log'!$C293))</f>
        <v/>
      </c>
      <c r="H293" s="17" t="str">
        <f>IF(ISBLANK(Games!$B275), "",Games!K275)</f>
        <v/>
      </c>
      <c r="I293" s="17" t="str">
        <f>IF('Prediction Log'!$F293&gt;0.5, 'Prediction Log'!$B293, IF('Prediction Log'!$F293&lt;0.5, 'Prediction Log'!$C293, "PICK"))</f>
        <v/>
      </c>
      <c r="J293" s="18" t="str">
        <f>IF(ISBLANK(Games!B275), "",IF('Prediction Log'!$I293='Prediction Log'!$B293, 'Prediction Log'!$F293, 1-'Prediction Log'!$F293))</f>
        <v/>
      </c>
      <c r="K293" s="19" t="str">
        <f>IF(ISBLANK(Games!$B275), "",Games!Q275)</f>
        <v/>
      </c>
      <c r="L293" s="26" t="str">
        <f>IF(ISBLANK(Games!W275), "",Games!Y275)</f>
        <v/>
      </c>
      <c r="M293" s="9" t="str">
        <f>IF(ISBLANK(Games!W275), "",Games!X275-Games!W275)</f>
        <v/>
      </c>
      <c r="N293" s="20" t="str">
        <f>IF(ISBLANK(Games!W275), "", IF(AND(Games!Y275 = Games!B275, Games!D275&lt;0, Table3[[#This Row],[Actual Difference ]]&lt;Games!D275), "Y", IF(AND(Games!Y275=Games!C275, Games!D275&gt;0, Table3[[#This Row],[Actual Difference ]]&gt;0), "Y",IF(Games!Y275&lt;&gt;Table3[[#This Row],[Market Predicted Side]], "Y","N"))))</f>
        <v/>
      </c>
      <c r="O293" s="21" t="str">
        <f>IF(ISBLANK(Games!W275),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3" s="21" t="str">
        <f>IF(ISBLANK(Games!W275),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3" s="22" t="str">
        <f>IF(ISBLANK(Games!W275),"",IF('Prediction Log'!$L293='Prediction Log'!$G293, "Y", "N"))</f>
        <v/>
      </c>
      <c r="R293" s="22" t="str">
        <f>Table3[[#This Row],[Home Team Covered Market]]</f>
        <v/>
      </c>
      <c r="S293" s="22" t="str">
        <f>IF(ISBLANK(Games!W275), "",IF(AND('Prediction Log'!$Q293="Y", 'Prediction Log'!$R293="Y"), "Y", "N"))</f>
        <v/>
      </c>
      <c r="T293" s="23" t="str">
        <f>IF(ISBLANK(Games!W275),"",IF(Games!Y275='Prediction Log'!$H293, "Y", "N"))</f>
        <v/>
      </c>
      <c r="U293" s="23" t="str">
        <f>IF(ISBLANK(Games!W275), "", IF(Table3[[#This Row],[Home Team Covered Market]]=Games!P275, "Y", "N"))</f>
        <v/>
      </c>
      <c r="V293" s="24" t="str">
        <f>IF(ISBLANK(Games!W275), "",IF('Prediction Log'!$I293='Prediction Log'!$L293, "Y", "N"))</f>
        <v/>
      </c>
      <c r="W293" s="23" t="str">
        <f>IF(ISBLANK(Games!W275), "",IF('Prediction Log'!$H293&lt;&gt;'Prediction Log'!$L293, "N",IF(AND('Prediction Log'!$E293&gt;0, 'Prediction Log'!$M293&gt;'Prediction Log'!$E293, 'Prediction Log'!$H293='Prediction Log'!$C293), "Y", IF(AND('Prediction Log'!$E293&lt;0, 'Prediction Log'!$M293&lt;'Prediction Log'!$E293,'Prediction Log'!$H293='Prediction Log'!$B293 ), "Y", IF('Prediction Log'!$M293='Prediction Log'!$E293, "PUSH", "N")))))</f>
        <v/>
      </c>
      <c r="X293" s="23" t="str">
        <f>IF(ISBLANK(Games!W275), "",IF(AND('Prediction Log'!$T293="Y", 'Prediction Log'!$U293="Y"), "Y", "N"))</f>
        <v/>
      </c>
      <c r="Y293" s="22" t="str">
        <f>IF(ISBLANK(Games!W275), "",IF('Prediction Log'!$D293&gt;0, 'Prediction Log'!$M293-'Prediction Log'!$D293, IF('Prediction Log'!$D293&lt;0, -'Prediction Log'!$M293+'Prediction Log'!$D293, "NA")))</f>
        <v/>
      </c>
      <c r="Z293" s="22" t="str">
        <f>IF(ISBLANK(Games!W275), "",ABS('Prediction Log'!$Y293))</f>
        <v/>
      </c>
      <c r="AA293" s="23" t="str">
        <f>IF(ISBLANK(Games!W275), "",IF('Prediction Log'!$E293&gt;0, 'Prediction Log'!$M293-'Prediction Log'!$E293, IF('Prediction Log'!$E293&lt;0, -'Prediction Log'!$M293+'Prediction Log'!$E293, "NA")))</f>
        <v/>
      </c>
      <c r="AB293" s="23" t="str">
        <f>IF(ISBLANK(Games!X275), "",ABS('Prediction Log'!$AA293))</f>
        <v/>
      </c>
    </row>
    <row r="294" spans="1:28" x14ac:dyDescent="0.45">
      <c r="A294" s="13">
        <f>IF(ISBLANK(Games!$B293), "",Games!A293)</f>
        <v>0</v>
      </c>
      <c r="B294" s="13" t="str">
        <f>IF(ISBLANK(Games!$B276), "",Games!B276)</f>
        <v/>
      </c>
      <c r="C294" s="13" t="str">
        <f>IF(ISBLANK(Games!$B276), "",Games!C276)</f>
        <v/>
      </c>
      <c r="D294" s="14" t="str">
        <f>IF(ISBLANK(Games!$D276), "",Games!D276)</f>
        <v/>
      </c>
      <c r="E294" s="14" t="str">
        <f>IF(ISBLANK(Games!$B276), "",Games!J276)</f>
        <v/>
      </c>
      <c r="F294" s="15" t="str">
        <f>IFERROR(IF(ISBLANK(Games!B276), "", IF(Games!N276=Games!B276, Games!O276, 1-Games!O276)), "")</f>
        <v/>
      </c>
      <c r="G294" s="16" t="str">
        <f>IF(ISBLANK(Games!B276), "", IF('Prediction Log'!$D294&lt;0, 'Prediction Log'!$B294, 'Prediction Log'!$C294))</f>
        <v/>
      </c>
      <c r="H294" s="17" t="str">
        <f>IF(ISBLANK(Games!$B276), "",Games!K276)</f>
        <v/>
      </c>
      <c r="I294" s="17" t="str">
        <f>IF('Prediction Log'!$F294&gt;0.5, 'Prediction Log'!$B294, IF('Prediction Log'!$F294&lt;0.5, 'Prediction Log'!$C294, "PICK"))</f>
        <v/>
      </c>
      <c r="J294" s="18" t="str">
        <f>IF(ISBLANK(Games!B276), "",IF('Prediction Log'!$I294='Prediction Log'!$B294, 'Prediction Log'!$F294, 1-'Prediction Log'!$F294))</f>
        <v/>
      </c>
      <c r="K294" s="19" t="str">
        <f>IF(ISBLANK(Games!$B276), "",Games!Q276)</f>
        <v/>
      </c>
      <c r="L294" s="26" t="str">
        <f>IF(ISBLANK(Games!W276), "",Games!Y276)</f>
        <v/>
      </c>
      <c r="M294" s="9" t="str">
        <f>IF(ISBLANK(Games!W276), "",Games!X276-Games!W276)</f>
        <v/>
      </c>
      <c r="N294" s="20" t="str">
        <f>IF(ISBLANK(Games!W276), "", IF(AND(Games!Y276 = Games!B276, Games!D276&lt;0, Table3[[#This Row],[Actual Difference ]]&lt;Games!D276), "Y", IF(AND(Games!Y276=Games!C276, Games!D276&gt;0, Table3[[#This Row],[Actual Difference ]]&gt;0), "Y",IF(Games!Y276&lt;&gt;Table3[[#This Row],[Market Predicted Side]], "Y","N"))))</f>
        <v/>
      </c>
      <c r="O294" s="21" t="str">
        <f>IF(ISBLANK(Games!W276),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4" s="21" t="str">
        <f>IF(ISBLANK(Games!W276),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4" s="22" t="str">
        <f>IF(ISBLANK(Games!W276),"",IF('Prediction Log'!$L294='Prediction Log'!$G294, "Y", "N"))</f>
        <v/>
      </c>
      <c r="R294" s="22" t="str">
        <f>Table3[[#This Row],[Home Team Covered Market]]</f>
        <v/>
      </c>
      <c r="S294" s="22" t="str">
        <f>IF(ISBLANK(Games!W276), "",IF(AND('Prediction Log'!$Q294="Y", 'Prediction Log'!$R294="Y"), "Y", "N"))</f>
        <v/>
      </c>
      <c r="T294" s="23" t="str">
        <f>IF(ISBLANK(Games!W276),"",IF(Games!Y276='Prediction Log'!$H294, "Y", "N"))</f>
        <v/>
      </c>
      <c r="U294" s="23" t="str">
        <f>IF(ISBLANK(Games!W276), "", IF(Table3[[#This Row],[Home Team Covered Market]]=Games!P276, "Y", "N"))</f>
        <v/>
      </c>
      <c r="V294" s="24" t="str">
        <f>IF(ISBLANK(Games!W276), "",IF('Prediction Log'!$I294='Prediction Log'!$L294, "Y", "N"))</f>
        <v/>
      </c>
      <c r="W294" s="23" t="str">
        <f>IF(ISBLANK(Games!W276), "",IF('Prediction Log'!$H294&lt;&gt;'Prediction Log'!$L294, "N",IF(AND('Prediction Log'!$E294&gt;0, 'Prediction Log'!$M294&gt;'Prediction Log'!$E294, 'Prediction Log'!$H294='Prediction Log'!$C294), "Y", IF(AND('Prediction Log'!$E294&lt;0, 'Prediction Log'!$M294&lt;'Prediction Log'!$E294,'Prediction Log'!$H294='Prediction Log'!$B294 ), "Y", IF('Prediction Log'!$M294='Prediction Log'!$E294, "PUSH", "N")))))</f>
        <v/>
      </c>
      <c r="X294" s="23" t="str">
        <f>IF(ISBLANK(Games!W276), "",IF(AND('Prediction Log'!$T294="Y", 'Prediction Log'!$U294="Y"), "Y", "N"))</f>
        <v/>
      </c>
      <c r="Y294" s="22" t="str">
        <f>IF(ISBLANK(Games!W276), "",IF('Prediction Log'!$D294&gt;0, 'Prediction Log'!$M294-'Prediction Log'!$D294, IF('Prediction Log'!$D294&lt;0, -'Prediction Log'!$M294+'Prediction Log'!$D294, "NA")))</f>
        <v/>
      </c>
      <c r="Z294" s="22" t="str">
        <f>IF(ISBLANK(Games!W276), "",ABS('Prediction Log'!$Y294))</f>
        <v/>
      </c>
      <c r="AA294" s="23" t="str">
        <f>IF(ISBLANK(Games!W276), "",IF('Prediction Log'!$E294&gt;0, 'Prediction Log'!$M294-'Prediction Log'!$E294, IF('Prediction Log'!$E294&lt;0, -'Prediction Log'!$M294+'Prediction Log'!$E294, "NA")))</f>
        <v/>
      </c>
      <c r="AB294" s="23" t="str">
        <f>IF(ISBLANK(Games!X276), "",ABS('Prediction Log'!$AA294))</f>
        <v/>
      </c>
    </row>
    <row r="295" spans="1:28" x14ac:dyDescent="0.45">
      <c r="A295" s="13">
        <f>IF(ISBLANK(Games!$B294), "",Games!A294)</f>
        <v>0</v>
      </c>
      <c r="B295" s="13" t="str">
        <f>IF(ISBLANK(Games!$B277), "",Games!B277)</f>
        <v/>
      </c>
      <c r="C295" s="13" t="str">
        <f>IF(ISBLANK(Games!$B277), "",Games!C277)</f>
        <v/>
      </c>
      <c r="D295" s="14" t="str">
        <f>IF(ISBLANK(Games!$D277), "",Games!D277)</f>
        <v/>
      </c>
      <c r="E295" s="14" t="str">
        <f>IF(ISBLANK(Games!$B277), "",Games!J277)</f>
        <v/>
      </c>
      <c r="F295" s="15" t="str">
        <f>IFERROR(IF(ISBLANK(Games!B277), "", IF(Games!N277=Games!B277, Games!O277, 1-Games!O277)), "")</f>
        <v/>
      </c>
      <c r="G295" s="16" t="str">
        <f>IF(ISBLANK(Games!B277), "", IF('Prediction Log'!$D295&lt;0, 'Prediction Log'!$B295, 'Prediction Log'!$C295))</f>
        <v/>
      </c>
      <c r="H295" s="17" t="str">
        <f>IF(ISBLANK(Games!$B277), "",Games!K277)</f>
        <v/>
      </c>
      <c r="I295" s="17" t="str">
        <f>IF('Prediction Log'!$F295&gt;0.5, 'Prediction Log'!$B295, IF('Prediction Log'!$F295&lt;0.5, 'Prediction Log'!$C295, "PICK"))</f>
        <v/>
      </c>
      <c r="J295" s="18" t="str">
        <f>IF(ISBLANK(Games!B277), "",IF('Prediction Log'!$I295='Prediction Log'!$B295, 'Prediction Log'!$F295, 1-'Prediction Log'!$F295))</f>
        <v/>
      </c>
      <c r="K295" s="19" t="str">
        <f>IF(ISBLANK(Games!$B277), "",Games!Q277)</f>
        <v/>
      </c>
      <c r="L295" s="26" t="str">
        <f>IF(ISBLANK(Games!W277), "",Games!Y277)</f>
        <v/>
      </c>
      <c r="M295" s="9" t="str">
        <f>IF(ISBLANK(Games!W277), "",Games!X277-Games!W277)</f>
        <v/>
      </c>
      <c r="N295" s="20" t="str">
        <f>IF(ISBLANK(Games!W277), "", IF(AND(Games!Y277 = Games!B277, Games!D277&lt;0, Table3[[#This Row],[Actual Difference ]]&lt;Games!D277), "Y", IF(AND(Games!Y277=Games!C277, Games!D277&gt;0, Table3[[#This Row],[Actual Difference ]]&gt;0), "Y",IF(Games!Y277&lt;&gt;Table3[[#This Row],[Market Predicted Side]], "Y","N"))))</f>
        <v/>
      </c>
      <c r="O295" s="21" t="str">
        <f>IF(ISBLANK(Games!W277),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5" s="21" t="str">
        <f>IF(ISBLANK(Games!W277),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5" s="22" t="str">
        <f>IF(ISBLANK(Games!W277),"",IF('Prediction Log'!$L295='Prediction Log'!$G295, "Y", "N"))</f>
        <v/>
      </c>
      <c r="R295" s="22" t="str">
        <f>Table3[[#This Row],[Home Team Covered Market]]</f>
        <v/>
      </c>
      <c r="S295" s="22" t="str">
        <f>IF(ISBLANK(Games!W277), "",IF(AND('Prediction Log'!$Q295="Y", 'Prediction Log'!$R295="Y"), "Y", "N"))</f>
        <v/>
      </c>
      <c r="T295" s="23" t="str">
        <f>IF(ISBLANK(Games!W277),"",IF(Games!Y277='Prediction Log'!$H295, "Y", "N"))</f>
        <v/>
      </c>
      <c r="U295" s="23" t="str">
        <f>IF(ISBLANK(Games!W277), "", IF(Table3[[#This Row],[Home Team Covered Market]]=Games!P277, "Y", "N"))</f>
        <v/>
      </c>
      <c r="V295" s="24" t="str">
        <f>IF(ISBLANK(Games!W277), "",IF('Prediction Log'!$I295='Prediction Log'!$L295, "Y", "N"))</f>
        <v/>
      </c>
      <c r="W295" s="23" t="str">
        <f>IF(ISBLANK(Games!W277), "",IF('Prediction Log'!$H295&lt;&gt;'Prediction Log'!$L295, "N",IF(AND('Prediction Log'!$E295&gt;0, 'Prediction Log'!$M295&gt;'Prediction Log'!$E295, 'Prediction Log'!$H295='Prediction Log'!$C295), "Y", IF(AND('Prediction Log'!$E295&lt;0, 'Prediction Log'!$M295&lt;'Prediction Log'!$E295,'Prediction Log'!$H295='Prediction Log'!$B295 ), "Y", IF('Prediction Log'!$M295='Prediction Log'!$E295, "PUSH", "N")))))</f>
        <v/>
      </c>
      <c r="X295" s="23" t="str">
        <f>IF(ISBLANK(Games!W277), "",IF(AND('Prediction Log'!$T295="Y", 'Prediction Log'!$U295="Y"), "Y", "N"))</f>
        <v/>
      </c>
      <c r="Y295" s="22" t="str">
        <f>IF(ISBLANK(Games!W277), "",IF('Prediction Log'!$D295&gt;0, 'Prediction Log'!$M295-'Prediction Log'!$D295, IF('Prediction Log'!$D295&lt;0, -'Prediction Log'!$M295+'Prediction Log'!$D295, "NA")))</f>
        <v/>
      </c>
      <c r="Z295" s="22" t="str">
        <f>IF(ISBLANK(Games!W277), "",ABS('Prediction Log'!$Y295))</f>
        <v/>
      </c>
      <c r="AA295" s="23" t="str">
        <f>IF(ISBLANK(Games!W277), "",IF('Prediction Log'!$E295&gt;0, 'Prediction Log'!$M295-'Prediction Log'!$E295, IF('Prediction Log'!$E295&lt;0, -'Prediction Log'!$M295+'Prediction Log'!$E295, "NA")))</f>
        <v/>
      </c>
      <c r="AB295" s="23" t="str">
        <f>IF(ISBLANK(Games!X277), "",ABS('Prediction Log'!$AA295))</f>
        <v/>
      </c>
    </row>
    <row r="296" spans="1:28" x14ac:dyDescent="0.45">
      <c r="A296" s="13">
        <f>IF(ISBLANK(Games!$B295), "",Games!A295)</f>
        <v>0</v>
      </c>
      <c r="B296" s="13" t="str">
        <f>IF(ISBLANK(Games!$B278), "",Games!B278)</f>
        <v/>
      </c>
      <c r="C296" s="13" t="str">
        <f>IF(ISBLANK(Games!$B278), "",Games!C278)</f>
        <v/>
      </c>
      <c r="D296" s="14" t="str">
        <f>IF(ISBLANK(Games!$D278), "",Games!D278)</f>
        <v/>
      </c>
      <c r="E296" s="14" t="str">
        <f>IF(ISBLANK(Games!$B278), "",Games!J278)</f>
        <v/>
      </c>
      <c r="F296" s="15" t="str">
        <f>IFERROR(IF(ISBLANK(Games!B278), "", IF(Games!N278=Games!B278, Games!O278, 1-Games!O278)), "")</f>
        <v/>
      </c>
      <c r="G296" s="16" t="str">
        <f>IF(ISBLANK(Games!B278), "", IF('Prediction Log'!$D296&lt;0, 'Prediction Log'!$B296, 'Prediction Log'!$C296))</f>
        <v/>
      </c>
      <c r="H296" s="17" t="str">
        <f>IF(ISBLANK(Games!$B278), "",Games!K278)</f>
        <v/>
      </c>
      <c r="I296" s="17" t="str">
        <f>IF('Prediction Log'!$F296&gt;0.5, 'Prediction Log'!$B296, IF('Prediction Log'!$F296&lt;0.5, 'Prediction Log'!$C296, "PICK"))</f>
        <v/>
      </c>
      <c r="J296" s="18" t="str">
        <f>IF(ISBLANK(Games!B278), "",IF('Prediction Log'!$I296='Prediction Log'!$B296, 'Prediction Log'!$F296, 1-'Prediction Log'!$F296))</f>
        <v/>
      </c>
      <c r="K296" s="19" t="str">
        <f>IF(ISBLANK(Games!$B278), "",Games!Q278)</f>
        <v/>
      </c>
      <c r="L296" s="26" t="str">
        <f>IF(ISBLANK(Games!W278), "",Games!Y278)</f>
        <v/>
      </c>
      <c r="M296" s="9" t="str">
        <f>IF(ISBLANK(Games!W278), "",Games!X278-Games!W278)</f>
        <v/>
      </c>
      <c r="N296" s="20" t="str">
        <f>IF(ISBLANK(Games!W278), "", IF(AND(Games!Y278 = Games!B278, Games!D278&lt;0, Table3[[#This Row],[Actual Difference ]]&lt;Games!D278), "Y", IF(AND(Games!Y278=Games!C278, Games!D278&gt;0, Table3[[#This Row],[Actual Difference ]]&gt;0), "Y",IF(Games!Y278&lt;&gt;Table3[[#This Row],[Market Predicted Side]], "Y","N"))))</f>
        <v/>
      </c>
      <c r="O296" s="21" t="str">
        <f>IF(ISBLANK(Games!W278),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6" s="21" t="str">
        <f>IF(ISBLANK(Games!W278),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6" s="22" t="str">
        <f>IF(ISBLANK(Games!W278),"",IF('Prediction Log'!$L296='Prediction Log'!$G296, "Y", "N"))</f>
        <v/>
      </c>
      <c r="R296" s="22" t="str">
        <f>Table3[[#This Row],[Home Team Covered Market]]</f>
        <v/>
      </c>
      <c r="S296" s="22" t="str">
        <f>IF(ISBLANK(Games!W278), "",IF(AND('Prediction Log'!$Q296="Y", 'Prediction Log'!$R296="Y"), "Y", "N"))</f>
        <v/>
      </c>
      <c r="T296" s="23" t="str">
        <f>IF(ISBLANK(Games!W278),"",IF(Games!Y278='Prediction Log'!$H296, "Y", "N"))</f>
        <v/>
      </c>
      <c r="U296" s="23" t="str">
        <f>IF(ISBLANK(Games!W278), "", IF(Table3[[#This Row],[Home Team Covered Market]]=Games!P278, "Y", "N"))</f>
        <v/>
      </c>
      <c r="V296" s="24" t="str">
        <f>IF(ISBLANK(Games!W278), "",IF('Prediction Log'!$I296='Prediction Log'!$L296, "Y", "N"))</f>
        <v/>
      </c>
      <c r="W296" s="23" t="str">
        <f>IF(ISBLANK(Games!W278), "",IF('Prediction Log'!$H296&lt;&gt;'Prediction Log'!$L296, "N",IF(AND('Prediction Log'!$E296&gt;0, 'Prediction Log'!$M296&gt;'Prediction Log'!$E296, 'Prediction Log'!$H296='Prediction Log'!$C296), "Y", IF(AND('Prediction Log'!$E296&lt;0, 'Prediction Log'!$M296&lt;'Prediction Log'!$E296,'Prediction Log'!$H296='Prediction Log'!$B296 ), "Y", IF('Prediction Log'!$M296='Prediction Log'!$E296, "PUSH", "N")))))</f>
        <v/>
      </c>
      <c r="X296" s="23" t="str">
        <f>IF(ISBLANK(Games!W278), "",IF(AND('Prediction Log'!$T296="Y", 'Prediction Log'!$U296="Y"), "Y", "N"))</f>
        <v/>
      </c>
      <c r="Y296" s="22" t="str">
        <f>IF(ISBLANK(Games!W278), "",IF('Prediction Log'!$D296&gt;0, 'Prediction Log'!$M296-'Prediction Log'!$D296, IF('Prediction Log'!$D296&lt;0, -'Prediction Log'!$M296+'Prediction Log'!$D296, "NA")))</f>
        <v/>
      </c>
      <c r="Z296" s="22" t="str">
        <f>IF(ISBLANK(Games!W278), "",ABS('Prediction Log'!$Y296))</f>
        <v/>
      </c>
      <c r="AA296" s="23" t="str">
        <f>IF(ISBLANK(Games!W278), "",IF('Prediction Log'!$E296&gt;0, 'Prediction Log'!$M296-'Prediction Log'!$E296, IF('Prediction Log'!$E296&lt;0, -'Prediction Log'!$M296+'Prediction Log'!$E296, "NA")))</f>
        <v/>
      </c>
      <c r="AB296" s="23" t="str">
        <f>IF(ISBLANK(Games!X278), "",ABS('Prediction Log'!$AA296))</f>
        <v/>
      </c>
    </row>
    <row r="297" spans="1:28" x14ac:dyDescent="0.45">
      <c r="A297" s="13">
        <f>IF(ISBLANK(Games!$B296), "",Games!A296)</f>
        <v>0</v>
      </c>
      <c r="B297" s="13" t="str">
        <f>IF(ISBLANK(Games!$B279), "",Games!B279)</f>
        <v/>
      </c>
      <c r="C297" s="13" t="str">
        <f>IF(ISBLANK(Games!$B279), "",Games!C279)</f>
        <v/>
      </c>
      <c r="D297" s="14" t="str">
        <f>IF(ISBLANK(Games!$D279), "",Games!D279)</f>
        <v/>
      </c>
      <c r="E297" s="14" t="str">
        <f>IF(ISBLANK(Games!$B279), "",Games!J279)</f>
        <v/>
      </c>
      <c r="F297" s="15" t="str">
        <f>IFERROR(IF(ISBLANK(Games!B279), "", IF(Games!N279=Games!B279, Games!O279, 1-Games!O279)), "")</f>
        <v/>
      </c>
      <c r="G297" s="16" t="str">
        <f>IF(ISBLANK(Games!B279), "", IF('Prediction Log'!$D297&lt;0, 'Prediction Log'!$B297, 'Prediction Log'!$C297))</f>
        <v/>
      </c>
      <c r="H297" s="17" t="str">
        <f>IF(ISBLANK(Games!$B279), "",Games!K279)</f>
        <v/>
      </c>
      <c r="I297" s="17" t="str">
        <f>IF('Prediction Log'!$F297&gt;0.5, 'Prediction Log'!$B297, IF('Prediction Log'!$F297&lt;0.5, 'Prediction Log'!$C297, "PICK"))</f>
        <v/>
      </c>
      <c r="J297" s="18" t="str">
        <f>IF(ISBLANK(Games!B279), "",IF('Prediction Log'!$I297='Prediction Log'!$B297, 'Prediction Log'!$F297, 1-'Prediction Log'!$F297))</f>
        <v/>
      </c>
      <c r="K297" s="19" t="str">
        <f>IF(ISBLANK(Games!$B279), "",Games!Q279)</f>
        <v/>
      </c>
      <c r="L297" s="26" t="str">
        <f>IF(ISBLANK(Games!W279), "",Games!Y279)</f>
        <v/>
      </c>
      <c r="M297" s="9" t="str">
        <f>IF(ISBLANK(Games!W279), "",Games!X279-Games!W279)</f>
        <v/>
      </c>
      <c r="N297" s="20" t="str">
        <f>IF(ISBLANK(Games!W279), "", IF(AND(Games!Y279 = Games!B279, Games!D279&lt;0, Table3[[#This Row],[Actual Difference ]]&lt;Games!D279), "Y", IF(AND(Games!Y279=Games!C279, Games!D279&gt;0, Table3[[#This Row],[Actual Difference ]]&gt;0), "Y",IF(Games!Y279&lt;&gt;Table3[[#This Row],[Market Predicted Side]], "Y","N"))))</f>
        <v/>
      </c>
      <c r="O297" s="21" t="str">
        <f>IF(ISBLANK(Games!W279),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7" s="21" t="str">
        <f>IF(ISBLANK(Games!W279),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7" s="22" t="str">
        <f>IF(ISBLANK(Games!W279),"",IF('Prediction Log'!$L297='Prediction Log'!$G297, "Y", "N"))</f>
        <v/>
      </c>
      <c r="R297" s="22" t="str">
        <f>Table3[[#This Row],[Home Team Covered Market]]</f>
        <v/>
      </c>
      <c r="S297" s="22" t="str">
        <f>IF(ISBLANK(Games!W279), "",IF(AND('Prediction Log'!$Q297="Y", 'Prediction Log'!$R297="Y"), "Y", "N"))</f>
        <v/>
      </c>
      <c r="T297" s="23" t="str">
        <f>IF(ISBLANK(Games!W279),"",IF(Games!Y279='Prediction Log'!$H297, "Y", "N"))</f>
        <v/>
      </c>
      <c r="U297" s="23" t="str">
        <f>IF(ISBLANK(Games!W279), "", IF(Table3[[#This Row],[Home Team Covered Market]]=Games!P279, "Y", "N"))</f>
        <v/>
      </c>
      <c r="V297" s="24" t="str">
        <f>IF(ISBLANK(Games!W279), "",IF('Prediction Log'!$I297='Prediction Log'!$L297, "Y", "N"))</f>
        <v/>
      </c>
      <c r="W297" s="23" t="str">
        <f>IF(ISBLANK(Games!W279), "",IF('Prediction Log'!$H297&lt;&gt;'Prediction Log'!$L297, "N",IF(AND('Prediction Log'!$E297&gt;0, 'Prediction Log'!$M297&gt;'Prediction Log'!$E297, 'Prediction Log'!$H297='Prediction Log'!$C297), "Y", IF(AND('Prediction Log'!$E297&lt;0, 'Prediction Log'!$M297&lt;'Prediction Log'!$E297,'Prediction Log'!$H297='Prediction Log'!$B297 ), "Y", IF('Prediction Log'!$M297='Prediction Log'!$E297, "PUSH", "N")))))</f>
        <v/>
      </c>
      <c r="X297" s="23" t="str">
        <f>IF(ISBLANK(Games!W279), "",IF(AND('Prediction Log'!$T297="Y", 'Prediction Log'!$U297="Y"), "Y", "N"))</f>
        <v/>
      </c>
      <c r="Y297" s="22" t="str">
        <f>IF(ISBLANK(Games!W279), "",IF('Prediction Log'!$D297&gt;0, 'Prediction Log'!$M297-'Prediction Log'!$D297, IF('Prediction Log'!$D297&lt;0, -'Prediction Log'!$M297+'Prediction Log'!$D297, "NA")))</f>
        <v/>
      </c>
      <c r="Z297" s="22" t="str">
        <f>IF(ISBLANK(Games!W279), "",ABS('Prediction Log'!$Y297))</f>
        <v/>
      </c>
      <c r="AA297" s="23" t="str">
        <f>IF(ISBLANK(Games!W279), "",IF('Prediction Log'!$E297&gt;0, 'Prediction Log'!$M297-'Prediction Log'!$E297, IF('Prediction Log'!$E297&lt;0, -'Prediction Log'!$M297+'Prediction Log'!$E297, "NA")))</f>
        <v/>
      </c>
      <c r="AB297" s="23" t="str">
        <f>IF(ISBLANK(Games!X279), "",ABS('Prediction Log'!$AA297))</f>
        <v/>
      </c>
    </row>
    <row r="298" spans="1:28" x14ac:dyDescent="0.45">
      <c r="A298" s="13">
        <f>IF(ISBLANK(Games!$B297), "",Games!A297)</f>
        <v>0</v>
      </c>
      <c r="B298" s="13" t="str">
        <f>IF(ISBLANK(Games!$B280), "",Games!B280)</f>
        <v/>
      </c>
      <c r="C298" s="13" t="str">
        <f>IF(ISBLANK(Games!$B280), "",Games!C280)</f>
        <v/>
      </c>
      <c r="D298" s="14" t="str">
        <f>IF(ISBLANK(Games!$D280), "",Games!D280)</f>
        <v/>
      </c>
      <c r="E298" s="14" t="str">
        <f>IF(ISBLANK(Games!$B280), "",Games!J280)</f>
        <v/>
      </c>
      <c r="F298" s="15" t="str">
        <f>IFERROR(IF(ISBLANK(Games!B280), "", IF(Games!N280=Games!B280, Games!O280, 1-Games!O280)), "")</f>
        <v/>
      </c>
      <c r="G298" s="16" t="str">
        <f>IF(ISBLANK(Games!B280), "", IF('Prediction Log'!$D298&lt;0, 'Prediction Log'!$B298, 'Prediction Log'!$C298))</f>
        <v/>
      </c>
      <c r="H298" s="17" t="str">
        <f>IF(ISBLANK(Games!$B280), "",Games!K280)</f>
        <v/>
      </c>
      <c r="I298" s="17" t="str">
        <f>IF('Prediction Log'!$F298&gt;0.5, 'Prediction Log'!$B298, IF('Prediction Log'!$F298&lt;0.5, 'Prediction Log'!$C298, "PICK"))</f>
        <v/>
      </c>
      <c r="J298" s="18" t="str">
        <f>IF(ISBLANK(Games!B280), "",IF('Prediction Log'!$I298='Prediction Log'!$B298, 'Prediction Log'!$F298, 1-'Prediction Log'!$F298))</f>
        <v/>
      </c>
      <c r="K298" s="19" t="str">
        <f>IF(ISBLANK(Games!$B280), "",Games!Q280)</f>
        <v/>
      </c>
      <c r="L298" s="26" t="str">
        <f>IF(ISBLANK(Games!W280), "",Games!Y280)</f>
        <v/>
      </c>
      <c r="M298" s="9" t="str">
        <f>IF(ISBLANK(Games!W280), "",Games!X280-Games!W280)</f>
        <v/>
      </c>
      <c r="N298" s="20" t="str">
        <f>IF(ISBLANK(Games!W280), "", IF(AND(Games!Y280 = Games!B280, Games!D280&lt;0, Table3[[#This Row],[Actual Difference ]]&lt;Games!D280), "Y", IF(AND(Games!Y280=Games!C280, Games!D280&gt;0, Table3[[#This Row],[Actual Difference ]]&gt;0), "Y",IF(Games!Y280&lt;&gt;Table3[[#This Row],[Market Predicted Side]], "Y","N"))))</f>
        <v/>
      </c>
      <c r="O298" s="21" t="str">
        <f>IF(ISBLANK(Games!W280),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8" s="21" t="str">
        <f>IF(ISBLANK(Games!W280),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8" s="22" t="str">
        <f>IF(ISBLANK(Games!W280),"",IF('Prediction Log'!$L298='Prediction Log'!$G298, "Y", "N"))</f>
        <v/>
      </c>
      <c r="R298" s="22" t="str">
        <f>Table3[[#This Row],[Home Team Covered Market]]</f>
        <v/>
      </c>
      <c r="S298" s="22" t="str">
        <f>IF(ISBLANK(Games!W280), "",IF(AND('Prediction Log'!$Q298="Y", 'Prediction Log'!$R298="Y"), "Y", "N"))</f>
        <v/>
      </c>
      <c r="T298" s="23" t="str">
        <f>IF(ISBLANK(Games!W280),"",IF(Games!Y280='Prediction Log'!$H298, "Y", "N"))</f>
        <v/>
      </c>
      <c r="U298" s="23" t="str">
        <f>IF(ISBLANK(Games!W280), "", IF(Table3[[#This Row],[Home Team Covered Market]]=Games!P280, "Y", "N"))</f>
        <v/>
      </c>
      <c r="V298" s="24" t="str">
        <f>IF(ISBLANK(Games!W280), "",IF('Prediction Log'!$I298='Prediction Log'!$L298, "Y", "N"))</f>
        <v/>
      </c>
      <c r="W298" s="23" t="str">
        <f>IF(ISBLANK(Games!W280), "",IF('Prediction Log'!$H298&lt;&gt;'Prediction Log'!$L298, "N",IF(AND('Prediction Log'!$E298&gt;0, 'Prediction Log'!$M298&gt;'Prediction Log'!$E298, 'Prediction Log'!$H298='Prediction Log'!$C298), "Y", IF(AND('Prediction Log'!$E298&lt;0, 'Prediction Log'!$M298&lt;'Prediction Log'!$E298,'Prediction Log'!$H298='Prediction Log'!$B298 ), "Y", IF('Prediction Log'!$M298='Prediction Log'!$E298, "PUSH", "N")))))</f>
        <v/>
      </c>
      <c r="X298" s="23" t="str">
        <f>IF(ISBLANK(Games!W280), "",IF(AND('Prediction Log'!$T298="Y", 'Prediction Log'!$U298="Y"), "Y", "N"))</f>
        <v/>
      </c>
      <c r="Y298" s="22" t="str">
        <f>IF(ISBLANK(Games!W280), "",IF('Prediction Log'!$D298&gt;0, 'Prediction Log'!$M298-'Prediction Log'!$D298, IF('Prediction Log'!$D298&lt;0, -'Prediction Log'!$M298+'Prediction Log'!$D298, "NA")))</f>
        <v/>
      </c>
      <c r="Z298" s="22" t="str">
        <f>IF(ISBLANK(Games!W280), "",ABS('Prediction Log'!$Y298))</f>
        <v/>
      </c>
      <c r="AA298" s="23" t="str">
        <f>IF(ISBLANK(Games!W280), "",IF('Prediction Log'!$E298&gt;0, 'Prediction Log'!$M298-'Prediction Log'!$E298, IF('Prediction Log'!$E298&lt;0, -'Prediction Log'!$M298+'Prediction Log'!$E298, "NA")))</f>
        <v/>
      </c>
      <c r="AB298" s="23" t="str">
        <f>IF(ISBLANK(Games!X280), "",ABS('Prediction Log'!$AA298))</f>
        <v/>
      </c>
    </row>
    <row r="299" spans="1:28" x14ac:dyDescent="0.45">
      <c r="A299" s="13">
        <f>IF(ISBLANK(Games!$B298), "",Games!A298)</f>
        <v>0</v>
      </c>
      <c r="B299" s="13" t="str">
        <f>IF(ISBLANK(Games!$B281), "",Games!B281)</f>
        <v/>
      </c>
      <c r="C299" s="13" t="str">
        <f>IF(ISBLANK(Games!$B281), "",Games!C281)</f>
        <v/>
      </c>
      <c r="D299" s="14" t="str">
        <f>IF(ISBLANK(Games!$D281), "",Games!D281)</f>
        <v/>
      </c>
      <c r="E299" s="14" t="str">
        <f>IF(ISBLANK(Games!$B281), "",Games!J281)</f>
        <v/>
      </c>
      <c r="F299" s="15" t="str">
        <f>IFERROR(IF(ISBLANK(Games!B281), "", IF(Games!N281=Games!B281, Games!O281, 1-Games!O281)), "")</f>
        <v/>
      </c>
      <c r="G299" s="16" t="str">
        <f>IF(ISBLANK(Games!B281), "", IF('Prediction Log'!$D299&lt;0, 'Prediction Log'!$B299, 'Prediction Log'!$C299))</f>
        <v/>
      </c>
      <c r="H299" s="17" t="str">
        <f>IF(ISBLANK(Games!$B281), "",Games!K281)</f>
        <v/>
      </c>
      <c r="I299" s="17" t="str">
        <f>IF('Prediction Log'!$F299&gt;0.5, 'Prediction Log'!$B299, IF('Prediction Log'!$F299&lt;0.5, 'Prediction Log'!$C299, "PICK"))</f>
        <v/>
      </c>
      <c r="J299" s="18" t="str">
        <f>IF(ISBLANK(Games!B281), "",IF('Prediction Log'!$I299='Prediction Log'!$B299, 'Prediction Log'!$F299, 1-'Prediction Log'!$F299))</f>
        <v/>
      </c>
      <c r="K299" s="19" t="str">
        <f>IF(ISBLANK(Games!$B281), "",Games!Q281)</f>
        <v/>
      </c>
      <c r="L299" s="26" t="str">
        <f>IF(ISBLANK(Games!W281), "",Games!Y281)</f>
        <v/>
      </c>
      <c r="M299" s="9" t="str">
        <f>IF(ISBLANK(Games!W281), "",Games!X281-Games!W281)</f>
        <v/>
      </c>
      <c r="N299" s="20" t="str">
        <f>IF(ISBLANK(Games!W281), "", IF(AND(Games!Y281 = Games!B281, Games!D281&lt;0, Table3[[#This Row],[Actual Difference ]]&lt;Games!D281), "Y", IF(AND(Games!Y281=Games!C281, Games!D281&gt;0, Table3[[#This Row],[Actual Difference ]]&gt;0), "Y",IF(Games!Y281&lt;&gt;Table3[[#This Row],[Market Predicted Side]], "Y","N"))))</f>
        <v/>
      </c>
      <c r="O299" s="21" t="str">
        <f>IF(ISBLANK(Games!W281),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299" s="21" t="str">
        <f>IF(ISBLANK(Games!W281),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299" s="22" t="str">
        <f>IF(ISBLANK(Games!W281),"",IF('Prediction Log'!$L299='Prediction Log'!$G299, "Y", "N"))</f>
        <v/>
      </c>
      <c r="R299" s="22" t="str">
        <f>Table3[[#This Row],[Home Team Covered Market]]</f>
        <v/>
      </c>
      <c r="S299" s="22" t="str">
        <f>IF(ISBLANK(Games!W281), "",IF(AND('Prediction Log'!$Q299="Y", 'Prediction Log'!$R299="Y"), "Y", "N"))</f>
        <v/>
      </c>
      <c r="T299" s="23" t="str">
        <f>IF(ISBLANK(Games!W281),"",IF(Games!Y281='Prediction Log'!$H299, "Y", "N"))</f>
        <v/>
      </c>
      <c r="U299" s="23" t="str">
        <f>IF(ISBLANK(Games!W281), "", IF(Table3[[#This Row],[Home Team Covered Market]]=Games!P281, "Y", "N"))</f>
        <v/>
      </c>
      <c r="V299" s="24" t="str">
        <f>IF(ISBLANK(Games!W281), "",IF('Prediction Log'!$I299='Prediction Log'!$L299, "Y", "N"))</f>
        <v/>
      </c>
      <c r="W299" s="23" t="str">
        <f>IF(ISBLANK(Games!W281), "",IF('Prediction Log'!$H299&lt;&gt;'Prediction Log'!$L299, "N",IF(AND('Prediction Log'!$E299&gt;0, 'Prediction Log'!$M299&gt;'Prediction Log'!$E299, 'Prediction Log'!$H299='Prediction Log'!$C299), "Y", IF(AND('Prediction Log'!$E299&lt;0, 'Prediction Log'!$M299&lt;'Prediction Log'!$E299,'Prediction Log'!$H299='Prediction Log'!$B299 ), "Y", IF('Prediction Log'!$M299='Prediction Log'!$E299, "PUSH", "N")))))</f>
        <v/>
      </c>
      <c r="X299" s="23" t="str">
        <f>IF(ISBLANK(Games!W281), "",IF(AND('Prediction Log'!$T299="Y", 'Prediction Log'!$U299="Y"), "Y", "N"))</f>
        <v/>
      </c>
      <c r="Y299" s="22" t="str">
        <f>IF(ISBLANK(Games!W281), "",IF('Prediction Log'!$D299&gt;0, 'Prediction Log'!$M299-'Prediction Log'!$D299, IF('Prediction Log'!$D299&lt;0, -'Prediction Log'!$M299+'Prediction Log'!$D299, "NA")))</f>
        <v/>
      </c>
      <c r="Z299" s="22" t="str">
        <f>IF(ISBLANK(Games!W281), "",ABS('Prediction Log'!$Y299))</f>
        <v/>
      </c>
      <c r="AA299" s="23" t="str">
        <f>IF(ISBLANK(Games!W281), "",IF('Prediction Log'!$E299&gt;0, 'Prediction Log'!$M299-'Prediction Log'!$E299, IF('Prediction Log'!$E299&lt;0, -'Prediction Log'!$M299+'Prediction Log'!$E299, "NA")))</f>
        <v/>
      </c>
      <c r="AB299" s="23" t="str">
        <f>IF(ISBLANK(Games!X281), "",ABS('Prediction Log'!$AA299))</f>
        <v/>
      </c>
    </row>
    <row r="300" spans="1:28" x14ac:dyDescent="0.45">
      <c r="A300" s="13">
        <f>IF(ISBLANK(Games!$B299), "",Games!A299)</f>
        <v>0</v>
      </c>
      <c r="B300" s="13" t="str">
        <f>IF(ISBLANK(Games!$B282), "",Games!B282)</f>
        <v/>
      </c>
      <c r="C300" s="13" t="str">
        <f>IF(ISBLANK(Games!$B282), "",Games!C282)</f>
        <v/>
      </c>
      <c r="D300" s="14" t="str">
        <f>IF(ISBLANK(Games!$D282), "",Games!D282)</f>
        <v/>
      </c>
      <c r="E300" s="14" t="str">
        <f>IF(ISBLANK(Games!$B282), "",Games!J282)</f>
        <v/>
      </c>
      <c r="F300" s="15" t="str">
        <f>IFERROR(IF(ISBLANK(Games!B282), "", IF(Games!N282=Games!B282, Games!O282, 1-Games!O282)), "")</f>
        <v/>
      </c>
      <c r="G300" s="16" t="str">
        <f>IF(ISBLANK(Games!B282), "", IF('Prediction Log'!$D300&lt;0, 'Prediction Log'!$B300, 'Prediction Log'!$C300))</f>
        <v/>
      </c>
      <c r="H300" s="17" t="str">
        <f>IF(ISBLANK(Games!$B282), "",Games!K282)</f>
        <v/>
      </c>
      <c r="I300" s="17" t="str">
        <f>IF('Prediction Log'!$F300&gt;0.5, 'Prediction Log'!$B300, IF('Prediction Log'!$F300&lt;0.5, 'Prediction Log'!$C300, "PICK"))</f>
        <v/>
      </c>
      <c r="J300" s="18" t="str">
        <f>IF(ISBLANK(Games!B282), "",IF('Prediction Log'!$I300='Prediction Log'!$B300, 'Prediction Log'!$F300, 1-'Prediction Log'!$F300))</f>
        <v/>
      </c>
      <c r="K300" s="19" t="str">
        <f>IF(ISBLANK(Games!$B282), "",Games!Q282)</f>
        <v/>
      </c>
      <c r="L300" s="26" t="str">
        <f>IF(ISBLANK(Games!W282), "",Games!Y282)</f>
        <v/>
      </c>
      <c r="M300" s="9" t="str">
        <f>IF(ISBLANK(Games!W282), "",Games!X282-Games!W282)</f>
        <v/>
      </c>
      <c r="N300" s="20" t="str">
        <f>IF(ISBLANK(Games!W282), "", IF(AND(Games!Y282 = Games!B282, Games!D282&lt;0, Table3[[#This Row],[Actual Difference ]]&lt;Games!D282), "Y", IF(AND(Games!Y282=Games!C282, Games!D282&gt;0, Table3[[#This Row],[Actual Difference ]]&gt;0), "Y",IF(Games!Y282&lt;&gt;Table3[[#This Row],[Market Predicted Side]], "Y","N"))))</f>
        <v/>
      </c>
      <c r="O300" s="21" t="str">
        <f>IF(ISBLANK(Games!W282),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0" s="21" t="str">
        <f>IF(ISBLANK(Games!W282),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0" s="22" t="str">
        <f>IF(ISBLANK(Games!W282),"",IF('Prediction Log'!$L300='Prediction Log'!$G300, "Y", "N"))</f>
        <v/>
      </c>
      <c r="R300" s="22" t="str">
        <f>Table3[[#This Row],[Home Team Covered Market]]</f>
        <v/>
      </c>
      <c r="S300" s="22" t="str">
        <f>IF(ISBLANK(Games!W282), "",IF(AND('Prediction Log'!$Q300="Y", 'Prediction Log'!$R300="Y"), "Y", "N"))</f>
        <v/>
      </c>
      <c r="T300" s="23" t="str">
        <f>IF(ISBLANK(Games!W282),"",IF(Games!Y282='Prediction Log'!$H300, "Y", "N"))</f>
        <v/>
      </c>
      <c r="U300" s="23" t="str">
        <f>IF(ISBLANK(Games!W282), "", IF(Table3[[#This Row],[Home Team Covered Market]]=Games!P282, "Y", "N"))</f>
        <v/>
      </c>
      <c r="V300" s="24" t="str">
        <f>IF(ISBLANK(Games!W282), "",IF('Prediction Log'!$I300='Prediction Log'!$L300, "Y", "N"))</f>
        <v/>
      </c>
      <c r="W300" s="23" t="str">
        <f>IF(ISBLANK(Games!W282), "",IF('Prediction Log'!$H300&lt;&gt;'Prediction Log'!$L300, "N",IF(AND('Prediction Log'!$E300&gt;0, 'Prediction Log'!$M300&gt;'Prediction Log'!$E300, 'Prediction Log'!$H300='Prediction Log'!$C300), "Y", IF(AND('Prediction Log'!$E300&lt;0, 'Prediction Log'!$M300&lt;'Prediction Log'!$E300,'Prediction Log'!$H300='Prediction Log'!$B300 ), "Y", IF('Prediction Log'!$M300='Prediction Log'!$E300, "PUSH", "N")))))</f>
        <v/>
      </c>
      <c r="X300" s="23" t="str">
        <f>IF(ISBLANK(Games!W282), "",IF(AND('Prediction Log'!$T300="Y", 'Prediction Log'!$U300="Y"), "Y", "N"))</f>
        <v/>
      </c>
      <c r="Y300" s="22" t="str">
        <f>IF(ISBLANK(Games!W282), "",IF('Prediction Log'!$D300&gt;0, 'Prediction Log'!$M300-'Prediction Log'!$D300, IF('Prediction Log'!$D300&lt;0, -'Prediction Log'!$M300+'Prediction Log'!$D300, "NA")))</f>
        <v/>
      </c>
      <c r="Z300" s="22" t="str">
        <f>IF(ISBLANK(Games!W282), "",ABS('Prediction Log'!$Y300))</f>
        <v/>
      </c>
      <c r="AA300" s="23" t="str">
        <f>IF(ISBLANK(Games!W282), "",IF('Prediction Log'!$E300&gt;0, 'Prediction Log'!$M300-'Prediction Log'!$E300, IF('Prediction Log'!$E300&lt;0, -'Prediction Log'!$M300+'Prediction Log'!$E300, "NA")))</f>
        <v/>
      </c>
      <c r="AB300" s="23" t="str">
        <f>IF(ISBLANK(Games!X282), "",ABS('Prediction Log'!$AA300))</f>
        <v/>
      </c>
    </row>
    <row r="301" spans="1:28" x14ac:dyDescent="0.45">
      <c r="A301" s="13">
        <f>IF(ISBLANK(Games!$B300), "",Games!A300)</f>
        <v>0</v>
      </c>
      <c r="B301" s="13" t="str">
        <f>IF(ISBLANK(Games!$B283), "",Games!B283)</f>
        <v/>
      </c>
      <c r="C301" s="13" t="str">
        <f>IF(ISBLANK(Games!$B283), "",Games!C283)</f>
        <v/>
      </c>
      <c r="D301" s="14" t="str">
        <f>IF(ISBLANK(Games!$D283), "",Games!D283)</f>
        <v/>
      </c>
      <c r="E301" s="14" t="str">
        <f>IF(ISBLANK(Games!$B283), "",Games!J283)</f>
        <v/>
      </c>
      <c r="F301" s="15" t="str">
        <f>IFERROR(IF(ISBLANK(Games!B283), "", IF(Games!N283=Games!B283, Games!O283, 1-Games!O283)), "")</f>
        <v/>
      </c>
      <c r="G301" s="16" t="str">
        <f>IF(ISBLANK(Games!B283), "", IF('Prediction Log'!$D301&lt;0, 'Prediction Log'!$B301, 'Prediction Log'!$C301))</f>
        <v/>
      </c>
      <c r="H301" s="17" t="str">
        <f>IF(ISBLANK(Games!$B283), "",Games!K283)</f>
        <v/>
      </c>
      <c r="I301" s="17" t="str">
        <f>IF('Prediction Log'!$F301&gt;0.5, 'Prediction Log'!$B301, IF('Prediction Log'!$F301&lt;0.5, 'Prediction Log'!$C301, "PICK"))</f>
        <v/>
      </c>
      <c r="J301" s="18" t="str">
        <f>IF(ISBLANK(Games!B283), "",IF('Prediction Log'!$I301='Prediction Log'!$B301, 'Prediction Log'!$F301, 1-'Prediction Log'!$F301))</f>
        <v/>
      </c>
      <c r="K301" s="19" t="str">
        <f>IF(ISBLANK(Games!$B283), "",Games!Q283)</f>
        <v/>
      </c>
      <c r="L301" s="26" t="str">
        <f>IF(ISBLANK(Games!W283), "",Games!Y283)</f>
        <v/>
      </c>
      <c r="M301" s="9" t="str">
        <f>IF(ISBLANK(Games!W283), "",Games!X283-Games!W283)</f>
        <v/>
      </c>
      <c r="N301" s="20" t="str">
        <f>IF(ISBLANK(Games!W283), "", IF(AND(Games!Y283 = Games!B283, Games!D283&lt;0, Table3[[#This Row],[Actual Difference ]]&lt;Games!D283), "Y", IF(AND(Games!Y283=Games!C283, Games!D283&gt;0, Table3[[#This Row],[Actual Difference ]]&gt;0), "Y",IF(Games!Y283&lt;&gt;Table3[[#This Row],[Market Predicted Side]], "Y","N"))))</f>
        <v/>
      </c>
      <c r="O301" s="21" t="str">
        <f>IF(ISBLANK(Games!W283),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1" s="21" t="str">
        <f>IF(ISBLANK(Games!W283),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1" s="22" t="str">
        <f>IF(ISBLANK(Games!W283),"",IF('Prediction Log'!$L301='Prediction Log'!$G301, "Y", "N"))</f>
        <v/>
      </c>
      <c r="R301" s="22" t="str">
        <f>Table3[[#This Row],[Home Team Covered Market]]</f>
        <v/>
      </c>
      <c r="S301" s="22" t="str">
        <f>IF(ISBLANK(Games!W283), "",IF(AND('Prediction Log'!$Q301="Y", 'Prediction Log'!$R301="Y"), "Y", "N"))</f>
        <v/>
      </c>
      <c r="T301" s="23" t="str">
        <f>IF(ISBLANK(Games!W283),"",IF(Games!Y283='Prediction Log'!$H301, "Y", "N"))</f>
        <v/>
      </c>
      <c r="U301" s="23" t="str">
        <f>IF(ISBLANK(Games!W283), "", IF(Table3[[#This Row],[Home Team Covered Market]]=Games!P283, "Y", "N"))</f>
        <v/>
      </c>
      <c r="V301" s="24" t="str">
        <f>IF(ISBLANK(Games!W283), "",IF('Prediction Log'!$I301='Prediction Log'!$L301, "Y", "N"))</f>
        <v/>
      </c>
      <c r="W301" s="23" t="str">
        <f>IF(ISBLANK(Games!W283), "",IF('Prediction Log'!$H301&lt;&gt;'Prediction Log'!$L301, "N",IF(AND('Prediction Log'!$E301&gt;0, 'Prediction Log'!$M301&gt;'Prediction Log'!$E301, 'Prediction Log'!$H301='Prediction Log'!$C301), "Y", IF(AND('Prediction Log'!$E301&lt;0, 'Prediction Log'!$M301&lt;'Prediction Log'!$E301,'Prediction Log'!$H301='Prediction Log'!$B301 ), "Y", IF('Prediction Log'!$M301='Prediction Log'!$E301, "PUSH", "N")))))</f>
        <v/>
      </c>
      <c r="X301" s="23" t="str">
        <f>IF(ISBLANK(Games!W283), "",IF(AND('Prediction Log'!$T301="Y", 'Prediction Log'!$U301="Y"), "Y", "N"))</f>
        <v/>
      </c>
      <c r="Y301" s="22" t="str">
        <f>IF(ISBLANK(Games!W283), "",IF('Prediction Log'!$D301&gt;0, 'Prediction Log'!$M301-'Prediction Log'!$D301, IF('Prediction Log'!$D301&lt;0, -'Prediction Log'!$M301+'Prediction Log'!$D301, "NA")))</f>
        <v/>
      </c>
      <c r="Z301" s="22" t="str">
        <f>IF(ISBLANK(Games!W283), "",ABS('Prediction Log'!$Y301))</f>
        <v/>
      </c>
      <c r="AA301" s="23" t="str">
        <f>IF(ISBLANK(Games!W283), "",IF('Prediction Log'!$E301&gt;0, 'Prediction Log'!$M301-'Prediction Log'!$E301, IF('Prediction Log'!$E301&lt;0, -'Prediction Log'!$M301+'Prediction Log'!$E301, "NA")))</f>
        <v/>
      </c>
      <c r="AB301" s="23" t="str">
        <f>IF(ISBLANK(Games!X283), "",ABS('Prediction Log'!$AA301))</f>
        <v/>
      </c>
    </row>
    <row r="302" spans="1:28" x14ac:dyDescent="0.45">
      <c r="A302" s="13">
        <f>IF(ISBLANK(Games!$B301), "",Games!A301)</f>
        <v>0</v>
      </c>
      <c r="B302" s="13" t="str">
        <f>IF(ISBLANK(Games!$B284), "",Games!B284)</f>
        <v/>
      </c>
      <c r="C302" s="13" t="str">
        <f>IF(ISBLANK(Games!$B284), "",Games!C284)</f>
        <v/>
      </c>
      <c r="D302" s="14" t="str">
        <f>IF(ISBLANK(Games!$D284), "",Games!D284)</f>
        <v/>
      </c>
      <c r="E302" s="14" t="str">
        <f>IF(ISBLANK(Games!$B284), "",Games!J284)</f>
        <v/>
      </c>
      <c r="F302" s="15" t="str">
        <f>IFERROR(IF(ISBLANK(Games!B284), "", IF(Games!N284=Games!B284, Games!O284, 1-Games!O284)), "")</f>
        <v/>
      </c>
      <c r="G302" s="16" t="str">
        <f>IF(ISBLANK(Games!B284), "", IF('Prediction Log'!$D302&lt;0, 'Prediction Log'!$B302, 'Prediction Log'!$C302))</f>
        <v/>
      </c>
      <c r="H302" s="17" t="str">
        <f>IF(ISBLANK(Games!$B284), "",Games!K284)</f>
        <v/>
      </c>
      <c r="I302" s="17" t="str">
        <f>IF('Prediction Log'!$F302&gt;0.5, 'Prediction Log'!$B302, IF('Prediction Log'!$F302&lt;0.5, 'Prediction Log'!$C302, "PICK"))</f>
        <v/>
      </c>
      <c r="J302" s="18" t="str">
        <f>IF(ISBLANK(Games!B284), "",IF('Prediction Log'!$I302='Prediction Log'!$B302, 'Prediction Log'!$F302, 1-'Prediction Log'!$F302))</f>
        <v/>
      </c>
      <c r="K302" s="19" t="str">
        <f>IF(ISBLANK(Games!$B284), "",Games!Q284)</f>
        <v/>
      </c>
      <c r="L302" s="26" t="str">
        <f>IF(ISBLANK(Games!W284), "",Games!Y284)</f>
        <v/>
      </c>
      <c r="M302" s="9" t="str">
        <f>IF(ISBLANK(Games!W284), "",Games!X284-Games!W284)</f>
        <v/>
      </c>
      <c r="N302" s="20" t="str">
        <f>IF(ISBLANK(Games!W284), "", IF(AND(Games!Y284 = Games!B284, Games!D284&lt;0, Table3[[#This Row],[Actual Difference ]]&lt;Games!D284), "Y", IF(AND(Games!Y284=Games!C284, Games!D284&gt;0, Table3[[#This Row],[Actual Difference ]]&gt;0), "Y",IF(Games!Y284&lt;&gt;Table3[[#This Row],[Market Predicted Side]], "Y","N"))))</f>
        <v/>
      </c>
      <c r="O302" s="21" t="str">
        <f>IF(ISBLANK(Games!W284),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2" s="21" t="str">
        <f>IF(ISBLANK(Games!W284),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2" s="22" t="str">
        <f>IF(ISBLANK(Games!W284),"",IF('Prediction Log'!$L302='Prediction Log'!$G302, "Y", "N"))</f>
        <v/>
      </c>
      <c r="R302" s="22" t="str">
        <f>Table3[[#This Row],[Home Team Covered Market]]</f>
        <v/>
      </c>
      <c r="S302" s="22" t="str">
        <f>IF(ISBLANK(Games!W284), "",IF(AND('Prediction Log'!$Q302="Y", 'Prediction Log'!$R302="Y"), "Y", "N"))</f>
        <v/>
      </c>
      <c r="T302" s="23" t="str">
        <f>IF(ISBLANK(Games!W284),"",IF(Games!Y284='Prediction Log'!$H302, "Y", "N"))</f>
        <v/>
      </c>
      <c r="U302" s="23" t="str">
        <f>IF(ISBLANK(Games!W284), "", IF(Table3[[#This Row],[Home Team Covered Market]]=Games!P284, "Y", "N"))</f>
        <v/>
      </c>
      <c r="V302" s="24" t="str">
        <f>IF(ISBLANK(Games!W284), "",IF('Prediction Log'!$I302='Prediction Log'!$L302, "Y", "N"))</f>
        <v/>
      </c>
      <c r="W302" s="23" t="str">
        <f>IF(ISBLANK(Games!W284), "",IF('Prediction Log'!$H302&lt;&gt;'Prediction Log'!$L302, "N",IF(AND('Prediction Log'!$E302&gt;0, 'Prediction Log'!$M302&gt;'Prediction Log'!$E302, 'Prediction Log'!$H302='Prediction Log'!$C302), "Y", IF(AND('Prediction Log'!$E302&lt;0, 'Prediction Log'!$M302&lt;'Prediction Log'!$E302,'Prediction Log'!$H302='Prediction Log'!$B302 ), "Y", IF('Prediction Log'!$M302='Prediction Log'!$E302, "PUSH", "N")))))</f>
        <v/>
      </c>
      <c r="X302" s="23" t="str">
        <f>IF(ISBLANK(Games!W284), "",IF(AND('Prediction Log'!$T302="Y", 'Prediction Log'!$U302="Y"), "Y", "N"))</f>
        <v/>
      </c>
      <c r="Y302" s="22" t="str">
        <f>IF(ISBLANK(Games!W284), "",IF('Prediction Log'!$D302&gt;0, 'Prediction Log'!$M302-'Prediction Log'!$D302, IF('Prediction Log'!$D302&lt;0, -'Prediction Log'!$M302+'Prediction Log'!$D302, "NA")))</f>
        <v/>
      </c>
      <c r="Z302" s="22" t="str">
        <f>IF(ISBLANK(Games!W284), "",ABS('Prediction Log'!$Y302))</f>
        <v/>
      </c>
      <c r="AA302" s="23" t="str">
        <f>IF(ISBLANK(Games!W284), "",IF('Prediction Log'!$E302&gt;0, 'Prediction Log'!$M302-'Prediction Log'!$E302, IF('Prediction Log'!$E302&lt;0, -'Prediction Log'!$M302+'Prediction Log'!$E302, "NA")))</f>
        <v/>
      </c>
      <c r="AB302" s="23" t="str">
        <f>IF(ISBLANK(Games!X284), "",ABS('Prediction Log'!$AA302))</f>
        <v/>
      </c>
    </row>
    <row r="303" spans="1:28" x14ac:dyDescent="0.45">
      <c r="A303" s="13">
        <f>IF(ISBLANK(Games!$B302), "",Games!A302)</f>
        <v>0</v>
      </c>
      <c r="B303" s="13" t="str">
        <f>IF(ISBLANK(Games!$B285), "",Games!B285)</f>
        <v/>
      </c>
      <c r="C303" s="13" t="str">
        <f>IF(ISBLANK(Games!$B285), "",Games!C285)</f>
        <v/>
      </c>
      <c r="D303" s="14" t="str">
        <f>IF(ISBLANK(Games!$D285), "",Games!D285)</f>
        <v/>
      </c>
      <c r="E303" s="14" t="str">
        <f>IF(ISBLANK(Games!$B285), "",Games!J285)</f>
        <v/>
      </c>
      <c r="F303" s="15" t="str">
        <f>IFERROR(IF(ISBLANK(Games!B285), "", IF(Games!N285=Games!B285, Games!O285, 1-Games!O285)), "")</f>
        <v/>
      </c>
      <c r="G303" s="16" t="str">
        <f>IF(ISBLANK(Games!B285), "", IF('Prediction Log'!$D303&lt;0, 'Prediction Log'!$B303, 'Prediction Log'!$C303))</f>
        <v/>
      </c>
      <c r="H303" s="17" t="str">
        <f>IF(ISBLANK(Games!$B285), "",Games!K285)</f>
        <v/>
      </c>
      <c r="I303" s="17" t="str">
        <f>IF('Prediction Log'!$F303&gt;0.5, 'Prediction Log'!$B303, IF('Prediction Log'!$F303&lt;0.5, 'Prediction Log'!$C303, "PICK"))</f>
        <v/>
      </c>
      <c r="J303" s="18" t="str">
        <f>IF(ISBLANK(Games!B285), "",IF('Prediction Log'!$I303='Prediction Log'!$B303, 'Prediction Log'!$F303, 1-'Prediction Log'!$F303))</f>
        <v/>
      </c>
      <c r="K303" s="19" t="str">
        <f>IF(ISBLANK(Games!$B285), "",Games!Q285)</f>
        <v/>
      </c>
      <c r="L303" s="26" t="str">
        <f>IF(ISBLANK(Games!W285), "",Games!Y285)</f>
        <v/>
      </c>
      <c r="M303" s="9" t="str">
        <f>IF(ISBLANK(Games!W285), "",Games!X285-Games!W285)</f>
        <v/>
      </c>
      <c r="N303" s="20" t="str">
        <f>IF(ISBLANK(Games!W285), "", IF(AND(Games!Y285 = Games!B285, Games!D285&lt;0, Table3[[#This Row],[Actual Difference ]]&lt;Games!D285), "Y", IF(AND(Games!Y285=Games!C285, Games!D285&gt;0, Table3[[#This Row],[Actual Difference ]]&gt;0), "Y",IF(Games!Y285&lt;&gt;Table3[[#This Row],[Market Predicted Side]], "Y","N"))))</f>
        <v/>
      </c>
      <c r="O303" s="21" t="str">
        <f>IF(ISBLANK(Games!W285),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3" s="21" t="str">
        <f>IF(ISBLANK(Games!W285),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3" s="22" t="str">
        <f>IF(ISBLANK(Games!W285),"",IF('Prediction Log'!$L303='Prediction Log'!$G303, "Y", "N"))</f>
        <v/>
      </c>
      <c r="R303" s="22" t="str">
        <f>Table3[[#This Row],[Home Team Covered Market]]</f>
        <v/>
      </c>
      <c r="S303" s="22" t="str">
        <f>IF(ISBLANK(Games!W285), "",IF(AND('Prediction Log'!$Q303="Y", 'Prediction Log'!$R303="Y"), "Y", "N"))</f>
        <v/>
      </c>
      <c r="T303" s="23" t="str">
        <f>IF(ISBLANK(Games!W285),"",IF(Games!Y285='Prediction Log'!$H303, "Y", "N"))</f>
        <v/>
      </c>
      <c r="U303" s="23" t="str">
        <f>IF(ISBLANK(Games!W285), "", IF(Table3[[#This Row],[Home Team Covered Market]]=Games!P285, "Y", "N"))</f>
        <v/>
      </c>
      <c r="V303" s="24" t="str">
        <f>IF(ISBLANK(Games!W285), "",IF('Prediction Log'!$I303='Prediction Log'!$L303, "Y", "N"))</f>
        <v/>
      </c>
      <c r="W303" s="23" t="str">
        <f>IF(ISBLANK(Games!W285), "",IF('Prediction Log'!$H303&lt;&gt;'Prediction Log'!$L303, "N",IF(AND('Prediction Log'!$E303&gt;0, 'Prediction Log'!$M303&gt;'Prediction Log'!$E303, 'Prediction Log'!$H303='Prediction Log'!$C303), "Y", IF(AND('Prediction Log'!$E303&lt;0, 'Prediction Log'!$M303&lt;'Prediction Log'!$E303,'Prediction Log'!$H303='Prediction Log'!$B303 ), "Y", IF('Prediction Log'!$M303='Prediction Log'!$E303, "PUSH", "N")))))</f>
        <v/>
      </c>
      <c r="X303" s="23" t="str">
        <f>IF(ISBLANK(Games!W285), "",IF(AND('Prediction Log'!$T303="Y", 'Prediction Log'!$U303="Y"), "Y", "N"))</f>
        <v/>
      </c>
      <c r="Y303" s="22" t="str">
        <f>IF(ISBLANK(Games!W285), "",IF('Prediction Log'!$D303&gt;0, 'Prediction Log'!$M303-'Prediction Log'!$D303, IF('Prediction Log'!$D303&lt;0, -'Prediction Log'!$M303+'Prediction Log'!$D303, "NA")))</f>
        <v/>
      </c>
      <c r="Z303" s="22" t="str">
        <f>IF(ISBLANK(Games!W285), "",ABS('Prediction Log'!$Y303))</f>
        <v/>
      </c>
      <c r="AA303" s="23" t="str">
        <f>IF(ISBLANK(Games!W285), "",IF('Prediction Log'!$E303&gt;0, 'Prediction Log'!$M303-'Prediction Log'!$E303, IF('Prediction Log'!$E303&lt;0, -'Prediction Log'!$M303+'Prediction Log'!$E303, "NA")))</f>
        <v/>
      </c>
      <c r="AB303" s="23" t="str">
        <f>IF(ISBLANK(Games!X285), "",ABS('Prediction Log'!$AA303))</f>
        <v/>
      </c>
    </row>
    <row r="304" spans="1:28" x14ac:dyDescent="0.45">
      <c r="A304" s="13">
        <f>IF(ISBLANK(Games!$B303), "",Games!A303)</f>
        <v>0</v>
      </c>
      <c r="B304" s="13" t="str">
        <f>IF(ISBLANK(Games!$B286), "",Games!B286)</f>
        <v/>
      </c>
      <c r="C304" s="13" t="str">
        <f>IF(ISBLANK(Games!$B286), "",Games!C286)</f>
        <v/>
      </c>
      <c r="D304" s="14" t="str">
        <f>IF(ISBLANK(Games!$D286), "",Games!D286)</f>
        <v/>
      </c>
      <c r="E304" s="14" t="str">
        <f>IF(ISBLANK(Games!$B286), "",Games!J286)</f>
        <v/>
      </c>
      <c r="F304" s="15" t="str">
        <f>IFERROR(IF(ISBLANK(Games!B286), "", IF(Games!N286=Games!B286, Games!O286, 1-Games!O286)), "")</f>
        <v/>
      </c>
      <c r="G304" s="16" t="str">
        <f>IF(ISBLANK(Games!B286), "", IF('Prediction Log'!$D304&lt;0, 'Prediction Log'!$B304, 'Prediction Log'!$C304))</f>
        <v/>
      </c>
      <c r="H304" s="17" t="str">
        <f>IF(ISBLANK(Games!$B286), "",Games!K286)</f>
        <v/>
      </c>
      <c r="I304" s="17" t="str">
        <f>IF('Prediction Log'!$F304&gt;0.5, 'Prediction Log'!$B304, IF('Prediction Log'!$F304&lt;0.5, 'Prediction Log'!$C304, "PICK"))</f>
        <v/>
      </c>
      <c r="J304" s="18" t="str">
        <f>IF(ISBLANK(Games!B286), "",IF('Prediction Log'!$I304='Prediction Log'!$B304, 'Prediction Log'!$F304, 1-'Prediction Log'!$F304))</f>
        <v/>
      </c>
      <c r="K304" s="19" t="str">
        <f>IF(ISBLANK(Games!$B286), "",Games!Q286)</f>
        <v/>
      </c>
      <c r="L304" s="26" t="str">
        <f>IF(ISBLANK(Games!W286), "",Games!Y286)</f>
        <v/>
      </c>
      <c r="M304" s="9" t="str">
        <f>IF(ISBLANK(Games!W286), "",Games!X286-Games!W286)</f>
        <v/>
      </c>
      <c r="N304" s="20" t="str">
        <f>IF(ISBLANK(Games!W286), "", IF(AND(Games!Y286 = Games!B286, Games!D286&lt;0, Table3[[#This Row],[Actual Difference ]]&lt;Games!D286), "Y", IF(AND(Games!Y286=Games!C286, Games!D286&gt;0, Table3[[#This Row],[Actual Difference ]]&gt;0), "Y",IF(Games!Y286&lt;&gt;Table3[[#This Row],[Market Predicted Side]], "Y","N"))))</f>
        <v/>
      </c>
      <c r="O304" s="21" t="str">
        <f>IF(ISBLANK(Games!W286),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4" s="21" t="str">
        <f>IF(ISBLANK(Games!W286),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4" s="22" t="str">
        <f>IF(ISBLANK(Games!W286),"",IF('Prediction Log'!$L304='Prediction Log'!$G304, "Y", "N"))</f>
        <v/>
      </c>
      <c r="R304" s="22" t="str">
        <f>Table3[[#This Row],[Home Team Covered Market]]</f>
        <v/>
      </c>
      <c r="S304" s="22" t="str">
        <f>IF(ISBLANK(Games!W286), "",IF(AND('Prediction Log'!$Q304="Y", 'Prediction Log'!$R304="Y"), "Y", "N"))</f>
        <v/>
      </c>
      <c r="T304" s="23" t="str">
        <f>IF(ISBLANK(Games!W286),"",IF(Games!Y286='Prediction Log'!$H304, "Y", "N"))</f>
        <v/>
      </c>
      <c r="U304" s="23" t="str">
        <f>IF(ISBLANK(Games!W286), "", IF(Table3[[#This Row],[Home Team Covered Market]]=Games!P286, "Y", "N"))</f>
        <v/>
      </c>
      <c r="V304" s="24" t="str">
        <f>IF(ISBLANK(Games!W286), "",IF('Prediction Log'!$I304='Prediction Log'!$L304, "Y", "N"))</f>
        <v/>
      </c>
      <c r="W304" s="23" t="str">
        <f>IF(ISBLANK(Games!W286), "",IF('Prediction Log'!$H304&lt;&gt;'Prediction Log'!$L304, "N",IF(AND('Prediction Log'!$E304&gt;0, 'Prediction Log'!$M304&gt;'Prediction Log'!$E304, 'Prediction Log'!$H304='Prediction Log'!$C304), "Y", IF(AND('Prediction Log'!$E304&lt;0, 'Prediction Log'!$M304&lt;'Prediction Log'!$E304,'Prediction Log'!$H304='Prediction Log'!$B304 ), "Y", IF('Prediction Log'!$M304='Prediction Log'!$E304, "PUSH", "N")))))</f>
        <v/>
      </c>
      <c r="X304" s="23" t="str">
        <f>IF(ISBLANK(Games!W286), "",IF(AND('Prediction Log'!$T304="Y", 'Prediction Log'!$U304="Y"), "Y", "N"))</f>
        <v/>
      </c>
      <c r="Y304" s="22" t="str">
        <f>IF(ISBLANK(Games!W286), "",IF('Prediction Log'!$D304&gt;0, 'Prediction Log'!$M304-'Prediction Log'!$D304, IF('Prediction Log'!$D304&lt;0, -'Prediction Log'!$M304+'Prediction Log'!$D304, "NA")))</f>
        <v/>
      </c>
      <c r="Z304" s="22" t="str">
        <f>IF(ISBLANK(Games!W286), "",ABS('Prediction Log'!$Y304))</f>
        <v/>
      </c>
      <c r="AA304" s="23" t="str">
        <f>IF(ISBLANK(Games!W286), "",IF('Prediction Log'!$E304&gt;0, 'Prediction Log'!$M304-'Prediction Log'!$E304, IF('Prediction Log'!$E304&lt;0, -'Prediction Log'!$M304+'Prediction Log'!$E304, "NA")))</f>
        <v/>
      </c>
      <c r="AB304" s="23" t="str">
        <f>IF(ISBLANK(Games!X286), "",ABS('Prediction Log'!$AA304))</f>
        <v/>
      </c>
    </row>
    <row r="305" spans="1:28" x14ac:dyDescent="0.45">
      <c r="A305" s="13">
        <f>IF(ISBLANK(Games!$B304), "",Games!A304)</f>
        <v>0</v>
      </c>
      <c r="B305" s="13" t="str">
        <f>IF(ISBLANK(Games!$B287), "",Games!B287)</f>
        <v/>
      </c>
      <c r="C305" s="13" t="str">
        <f>IF(ISBLANK(Games!$B287), "",Games!C287)</f>
        <v/>
      </c>
      <c r="D305" s="14" t="str">
        <f>IF(ISBLANK(Games!$D287), "",Games!D287)</f>
        <v/>
      </c>
      <c r="E305" s="14" t="str">
        <f>IF(ISBLANK(Games!$B287), "",Games!J287)</f>
        <v/>
      </c>
      <c r="F305" s="15" t="str">
        <f>IFERROR(IF(ISBLANK(Games!B287), "", IF(Games!N287=Games!B287, Games!O287, 1-Games!O287)), "")</f>
        <v/>
      </c>
      <c r="G305" s="16" t="str">
        <f>IF(ISBLANK(Games!B287), "", IF('Prediction Log'!$D305&lt;0, 'Prediction Log'!$B305, 'Prediction Log'!$C305))</f>
        <v/>
      </c>
      <c r="H305" s="17" t="str">
        <f>IF(ISBLANK(Games!$B287), "",Games!K287)</f>
        <v/>
      </c>
      <c r="I305" s="17" t="str">
        <f>IF('Prediction Log'!$F305&gt;0.5, 'Prediction Log'!$B305, IF('Prediction Log'!$F305&lt;0.5, 'Prediction Log'!$C305, "PICK"))</f>
        <v/>
      </c>
      <c r="J305" s="18" t="str">
        <f>IF(ISBLANK(Games!B287), "",IF('Prediction Log'!$I305='Prediction Log'!$B305, 'Prediction Log'!$F305, 1-'Prediction Log'!$F305))</f>
        <v/>
      </c>
      <c r="K305" s="19" t="str">
        <f>IF(ISBLANK(Games!$B287), "",Games!Q287)</f>
        <v/>
      </c>
      <c r="L305" s="26" t="str">
        <f>IF(ISBLANK(Games!W287), "",Games!Y287)</f>
        <v/>
      </c>
      <c r="M305" s="9" t="str">
        <f>IF(ISBLANK(Games!W287), "",Games!X287-Games!W287)</f>
        <v/>
      </c>
      <c r="N305" s="20" t="str">
        <f>IF(ISBLANK(Games!W287), "", IF(AND(Games!Y287 = Games!B287, Games!D287&lt;0, Table3[[#This Row],[Actual Difference ]]&lt;Games!D287), "Y", IF(AND(Games!Y287=Games!C287, Games!D287&gt;0, Table3[[#This Row],[Actual Difference ]]&gt;0), "Y",IF(Games!Y287&lt;&gt;Table3[[#This Row],[Market Predicted Side]], "Y","N"))))</f>
        <v/>
      </c>
      <c r="O305" s="21" t="str">
        <f>IF(ISBLANK(Games!W287),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5" s="21" t="str">
        <f>IF(ISBLANK(Games!W287),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5" s="22" t="str">
        <f>IF(ISBLANK(Games!W287),"",IF('Prediction Log'!$L305='Prediction Log'!$G305, "Y", "N"))</f>
        <v/>
      </c>
      <c r="R305" s="22" t="str">
        <f>Table3[[#This Row],[Home Team Covered Market]]</f>
        <v/>
      </c>
      <c r="S305" s="22" t="str">
        <f>IF(ISBLANK(Games!W287), "",IF(AND('Prediction Log'!$Q305="Y", 'Prediction Log'!$R305="Y"), "Y", "N"))</f>
        <v/>
      </c>
      <c r="T305" s="23" t="str">
        <f>IF(ISBLANK(Games!W287),"",IF(Games!Y287='Prediction Log'!$H305, "Y", "N"))</f>
        <v/>
      </c>
      <c r="U305" s="23" t="str">
        <f>IF(ISBLANK(Games!W287), "", IF(Table3[[#This Row],[Home Team Covered Market]]=Games!P287, "Y", "N"))</f>
        <v/>
      </c>
      <c r="V305" s="24" t="str">
        <f>IF(ISBLANK(Games!W287), "",IF('Prediction Log'!$I305='Prediction Log'!$L305, "Y", "N"))</f>
        <v/>
      </c>
      <c r="W305" s="23" t="str">
        <f>IF(ISBLANK(Games!W287), "",IF('Prediction Log'!$H305&lt;&gt;'Prediction Log'!$L305, "N",IF(AND('Prediction Log'!$E305&gt;0, 'Prediction Log'!$M305&gt;'Prediction Log'!$E305, 'Prediction Log'!$H305='Prediction Log'!$C305), "Y", IF(AND('Prediction Log'!$E305&lt;0, 'Prediction Log'!$M305&lt;'Prediction Log'!$E305,'Prediction Log'!$H305='Prediction Log'!$B305 ), "Y", IF('Prediction Log'!$M305='Prediction Log'!$E305, "PUSH", "N")))))</f>
        <v/>
      </c>
      <c r="X305" s="23" t="str">
        <f>IF(ISBLANK(Games!W287), "",IF(AND('Prediction Log'!$T305="Y", 'Prediction Log'!$U305="Y"), "Y", "N"))</f>
        <v/>
      </c>
      <c r="Y305" s="22" t="str">
        <f>IF(ISBLANK(Games!W287), "",IF('Prediction Log'!$D305&gt;0, 'Prediction Log'!$M305-'Prediction Log'!$D305, IF('Prediction Log'!$D305&lt;0, -'Prediction Log'!$M305+'Prediction Log'!$D305, "NA")))</f>
        <v/>
      </c>
      <c r="Z305" s="22" t="str">
        <f>IF(ISBLANK(Games!W287), "",ABS('Prediction Log'!$Y305))</f>
        <v/>
      </c>
      <c r="AA305" s="23" t="str">
        <f>IF(ISBLANK(Games!W287), "",IF('Prediction Log'!$E305&gt;0, 'Prediction Log'!$M305-'Prediction Log'!$E305, IF('Prediction Log'!$E305&lt;0, -'Prediction Log'!$M305+'Prediction Log'!$E305, "NA")))</f>
        <v/>
      </c>
      <c r="AB305" s="23" t="str">
        <f>IF(ISBLANK(Games!X287), "",ABS('Prediction Log'!$AA305))</f>
        <v/>
      </c>
    </row>
    <row r="306" spans="1:28" x14ac:dyDescent="0.45">
      <c r="A306" s="13">
        <f>IF(ISBLANK(Games!$B305), "",Games!A305)</f>
        <v>0</v>
      </c>
      <c r="B306" s="13" t="str">
        <f>IF(ISBLANK(Games!$B288), "",Games!B288)</f>
        <v/>
      </c>
      <c r="C306" s="13" t="str">
        <f>IF(ISBLANK(Games!$B288), "",Games!C288)</f>
        <v/>
      </c>
      <c r="D306" s="14" t="str">
        <f>IF(ISBLANK(Games!$D288), "",Games!D288)</f>
        <v/>
      </c>
      <c r="E306" s="14" t="str">
        <f>IF(ISBLANK(Games!$B288), "",Games!J288)</f>
        <v/>
      </c>
      <c r="F306" s="15" t="str">
        <f>IFERROR(IF(ISBLANK(Games!B288), "", IF(Games!N288=Games!B288, Games!O288, 1-Games!O288)), "")</f>
        <v/>
      </c>
      <c r="G306" s="16" t="str">
        <f>IF(ISBLANK(Games!B288), "", IF('Prediction Log'!$D306&lt;0, 'Prediction Log'!$B306, 'Prediction Log'!$C306))</f>
        <v/>
      </c>
      <c r="H306" s="17" t="str">
        <f>IF(ISBLANK(Games!$B288), "",Games!K288)</f>
        <v/>
      </c>
      <c r="I306" s="17" t="str">
        <f>IF('Prediction Log'!$F306&gt;0.5, 'Prediction Log'!$B306, IF('Prediction Log'!$F306&lt;0.5, 'Prediction Log'!$C306, "PICK"))</f>
        <v/>
      </c>
      <c r="J306" s="18" t="str">
        <f>IF(ISBLANK(Games!B288), "",IF('Prediction Log'!$I306='Prediction Log'!$B306, 'Prediction Log'!$F306, 1-'Prediction Log'!$F306))</f>
        <v/>
      </c>
      <c r="K306" s="19" t="str">
        <f>IF(ISBLANK(Games!$B288), "",Games!Q288)</f>
        <v/>
      </c>
      <c r="L306" s="26" t="str">
        <f>IF(ISBLANK(Games!W288), "",Games!Y288)</f>
        <v/>
      </c>
      <c r="M306" s="9" t="str">
        <f>IF(ISBLANK(Games!W288), "",Games!X288-Games!W288)</f>
        <v/>
      </c>
      <c r="N306" s="20" t="str">
        <f>IF(ISBLANK(Games!W288), "", IF(AND(Games!Y288 = Games!B288, Games!D288&lt;0, Table3[[#This Row],[Actual Difference ]]&lt;Games!D288), "Y", IF(AND(Games!Y288=Games!C288, Games!D288&gt;0, Table3[[#This Row],[Actual Difference ]]&gt;0), "Y",IF(Games!Y288&lt;&gt;Table3[[#This Row],[Market Predicted Side]], "Y","N"))))</f>
        <v/>
      </c>
      <c r="O306" s="21" t="str">
        <f>IF(ISBLANK(Games!W288),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6" s="21" t="str">
        <f>IF(ISBLANK(Games!W288),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6" s="22" t="str">
        <f>IF(ISBLANK(Games!W288),"",IF('Prediction Log'!$L306='Prediction Log'!$G306, "Y", "N"))</f>
        <v/>
      </c>
      <c r="R306" s="22" t="str">
        <f>Table3[[#This Row],[Home Team Covered Market]]</f>
        <v/>
      </c>
      <c r="S306" s="22" t="str">
        <f>IF(ISBLANK(Games!W288), "",IF(AND('Prediction Log'!$Q306="Y", 'Prediction Log'!$R306="Y"), "Y", "N"))</f>
        <v/>
      </c>
      <c r="T306" s="23" t="str">
        <f>IF(ISBLANK(Games!W288),"",IF(Games!Y288='Prediction Log'!$H306, "Y", "N"))</f>
        <v/>
      </c>
      <c r="U306" s="23" t="str">
        <f>IF(ISBLANK(Games!W288), "", IF(Table3[[#This Row],[Home Team Covered Market]]=Games!P288, "Y", "N"))</f>
        <v/>
      </c>
      <c r="V306" s="24" t="str">
        <f>IF(ISBLANK(Games!W288), "",IF('Prediction Log'!$I306='Prediction Log'!$L306, "Y", "N"))</f>
        <v/>
      </c>
      <c r="W306" s="23" t="str">
        <f>IF(ISBLANK(Games!W288), "",IF('Prediction Log'!$H306&lt;&gt;'Prediction Log'!$L306, "N",IF(AND('Prediction Log'!$E306&gt;0, 'Prediction Log'!$M306&gt;'Prediction Log'!$E306, 'Prediction Log'!$H306='Prediction Log'!$C306), "Y", IF(AND('Prediction Log'!$E306&lt;0, 'Prediction Log'!$M306&lt;'Prediction Log'!$E306,'Prediction Log'!$H306='Prediction Log'!$B306 ), "Y", IF('Prediction Log'!$M306='Prediction Log'!$E306, "PUSH", "N")))))</f>
        <v/>
      </c>
      <c r="X306" s="23" t="str">
        <f>IF(ISBLANK(Games!W288), "",IF(AND('Prediction Log'!$T306="Y", 'Prediction Log'!$U306="Y"), "Y", "N"))</f>
        <v/>
      </c>
      <c r="Y306" s="22" t="str">
        <f>IF(ISBLANK(Games!W288), "",IF('Prediction Log'!$D306&gt;0, 'Prediction Log'!$M306-'Prediction Log'!$D306, IF('Prediction Log'!$D306&lt;0, -'Prediction Log'!$M306+'Prediction Log'!$D306, "NA")))</f>
        <v/>
      </c>
      <c r="Z306" s="22" t="str">
        <f>IF(ISBLANK(Games!W288), "",ABS('Prediction Log'!$Y306))</f>
        <v/>
      </c>
      <c r="AA306" s="23" t="str">
        <f>IF(ISBLANK(Games!W288), "",IF('Prediction Log'!$E306&gt;0, 'Prediction Log'!$M306-'Prediction Log'!$E306, IF('Prediction Log'!$E306&lt;0, -'Prediction Log'!$M306+'Prediction Log'!$E306, "NA")))</f>
        <v/>
      </c>
      <c r="AB306" s="23" t="str">
        <f>IF(ISBLANK(Games!X288), "",ABS('Prediction Log'!$AA306))</f>
        <v/>
      </c>
    </row>
    <row r="307" spans="1:28" x14ac:dyDescent="0.45">
      <c r="A307" s="13">
        <f>IF(ISBLANK(Games!$B306), "",Games!A306)</f>
        <v>0</v>
      </c>
      <c r="B307" s="13" t="str">
        <f>IF(ISBLANK(Games!$B289), "",Games!B289)</f>
        <v/>
      </c>
      <c r="C307" s="13" t="str">
        <f>IF(ISBLANK(Games!$B289), "",Games!C289)</f>
        <v/>
      </c>
      <c r="D307" s="14" t="str">
        <f>IF(ISBLANK(Games!$D289), "",Games!D289)</f>
        <v/>
      </c>
      <c r="E307" s="14" t="str">
        <f>IF(ISBLANK(Games!$B289), "",Games!J289)</f>
        <v/>
      </c>
      <c r="F307" s="15" t="str">
        <f>IFERROR(IF(ISBLANK(Games!B289), "", IF(Games!N289=Games!B289, Games!O289, 1-Games!O289)), "")</f>
        <v/>
      </c>
      <c r="G307" s="16" t="str">
        <f>IF(ISBLANK(Games!B289), "", IF('Prediction Log'!$D307&lt;0, 'Prediction Log'!$B307, 'Prediction Log'!$C307))</f>
        <v/>
      </c>
      <c r="H307" s="17" t="str">
        <f>IF(ISBLANK(Games!$B289), "",Games!K289)</f>
        <v/>
      </c>
      <c r="I307" s="17" t="str">
        <f>IF('Prediction Log'!$F307&gt;0.5, 'Prediction Log'!$B307, IF('Prediction Log'!$F307&lt;0.5, 'Prediction Log'!$C307, "PICK"))</f>
        <v/>
      </c>
      <c r="J307" s="18" t="str">
        <f>IF(ISBLANK(Games!B289), "",IF('Prediction Log'!$I307='Prediction Log'!$B307, 'Prediction Log'!$F307, 1-'Prediction Log'!$F307))</f>
        <v/>
      </c>
      <c r="K307" s="19" t="str">
        <f>IF(ISBLANK(Games!$B289), "",Games!Q289)</f>
        <v/>
      </c>
      <c r="L307" s="26" t="str">
        <f>IF(ISBLANK(Games!W289), "",Games!Y289)</f>
        <v/>
      </c>
      <c r="M307" s="9" t="str">
        <f>IF(ISBLANK(Games!W289), "",Games!X289-Games!W289)</f>
        <v/>
      </c>
      <c r="N307" s="20" t="str">
        <f>IF(ISBLANK(Games!W289), "", IF(AND(Games!Y289 = Games!B289, Games!D289&lt;0, Table3[[#This Row],[Actual Difference ]]&lt;Games!D289), "Y", IF(AND(Games!Y289=Games!C289, Games!D289&gt;0, Table3[[#This Row],[Actual Difference ]]&gt;0), "Y",IF(Games!Y289&lt;&gt;Table3[[#This Row],[Market Predicted Side]], "Y","N"))))</f>
        <v/>
      </c>
      <c r="O307" s="21" t="str">
        <f>IF(ISBLANK(Games!W289),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7" s="21" t="str">
        <f>IF(ISBLANK(Games!W289),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7" s="22" t="str">
        <f>IF(ISBLANK(Games!W289),"",IF('Prediction Log'!$L307='Prediction Log'!$G307, "Y", "N"))</f>
        <v/>
      </c>
      <c r="R307" s="22" t="str">
        <f>Table3[[#This Row],[Home Team Covered Market]]</f>
        <v/>
      </c>
      <c r="S307" s="22" t="str">
        <f>IF(ISBLANK(Games!W289), "",IF(AND('Prediction Log'!$Q307="Y", 'Prediction Log'!$R307="Y"), "Y", "N"))</f>
        <v/>
      </c>
      <c r="T307" s="23" t="str">
        <f>IF(ISBLANK(Games!W289),"",IF(Games!Y289='Prediction Log'!$H307, "Y", "N"))</f>
        <v/>
      </c>
      <c r="U307" s="23" t="str">
        <f>IF(ISBLANK(Games!W289), "", IF(Table3[[#This Row],[Home Team Covered Market]]=Games!P289, "Y", "N"))</f>
        <v/>
      </c>
      <c r="V307" s="24" t="str">
        <f>IF(ISBLANK(Games!W289), "",IF('Prediction Log'!$I307='Prediction Log'!$L307, "Y", "N"))</f>
        <v/>
      </c>
      <c r="W307" s="23" t="str">
        <f>IF(ISBLANK(Games!W289), "",IF('Prediction Log'!$H307&lt;&gt;'Prediction Log'!$L307, "N",IF(AND('Prediction Log'!$E307&gt;0, 'Prediction Log'!$M307&gt;'Prediction Log'!$E307, 'Prediction Log'!$H307='Prediction Log'!$C307), "Y", IF(AND('Prediction Log'!$E307&lt;0, 'Prediction Log'!$M307&lt;'Prediction Log'!$E307,'Prediction Log'!$H307='Prediction Log'!$B307 ), "Y", IF('Prediction Log'!$M307='Prediction Log'!$E307, "PUSH", "N")))))</f>
        <v/>
      </c>
      <c r="X307" s="23" t="str">
        <f>IF(ISBLANK(Games!W289), "",IF(AND('Prediction Log'!$T307="Y", 'Prediction Log'!$U307="Y"), "Y", "N"))</f>
        <v/>
      </c>
      <c r="Y307" s="22" t="str">
        <f>IF(ISBLANK(Games!W289), "",IF('Prediction Log'!$D307&gt;0, 'Prediction Log'!$M307-'Prediction Log'!$D307, IF('Prediction Log'!$D307&lt;0, -'Prediction Log'!$M307+'Prediction Log'!$D307, "NA")))</f>
        <v/>
      </c>
      <c r="Z307" s="22" t="str">
        <f>IF(ISBLANK(Games!W289), "",ABS('Prediction Log'!$Y307))</f>
        <v/>
      </c>
      <c r="AA307" s="23" t="str">
        <f>IF(ISBLANK(Games!W289), "",IF('Prediction Log'!$E307&gt;0, 'Prediction Log'!$M307-'Prediction Log'!$E307, IF('Prediction Log'!$E307&lt;0, -'Prediction Log'!$M307+'Prediction Log'!$E307, "NA")))</f>
        <v/>
      </c>
      <c r="AB307" s="23" t="str">
        <f>IF(ISBLANK(Games!X289), "",ABS('Prediction Log'!$AA307))</f>
        <v/>
      </c>
    </row>
    <row r="308" spans="1:28" x14ac:dyDescent="0.45">
      <c r="A308" s="13">
        <f>IF(ISBLANK(Games!$B307), "",Games!A307)</f>
        <v>0</v>
      </c>
      <c r="B308" s="13" t="str">
        <f>IF(ISBLANK(Games!$B290), "",Games!B290)</f>
        <v/>
      </c>
      <c r="C308" s="13" t="str">
        <f>IF(ISBLANK(Games!$B290), "",Games!C290)</f>
        <v/>
      </c>
      <c r="D308" s="14" t="str">
        <f>IF(ISBLANK(Games!$D290), "",Games!D290)</f>
        <v/>
      </c>
      <c r="E308" s="14" t="str">
        <f>IF(ISBLANK(Games!$B290), "",Games!J290)</f>
        <v/>
      </c>
      <c r="F308" s="15" t="str">
        <f>IFERROR(IF(ISBLANK(Games!B290), "", IF(Games!N290=Games!B290, Games!O290, 1-Games!O290)), "")</f>
        <v/>
      </c>
      <c r="G308" s="16" t="str">
        <f>IF(ISBLANK(Games!B290), "", IF('Prediction Log'!$D308&lt;0, 'Prediction Log'!$B308, 'Prediction Log'!$C308))</f>
        <v/>
      </c>
      <c r="H308" s="17" t="str">
        <f>IF(ISBLANK(Games!$B290), "",Games!K290)</f>
        <v/>
      </c>
      <c r="I308" s="17" t="str">
        <f>IF('Prediction Log'!$F308&gt;0.5, 'Prediction Log'!$B308, IF('Prediction Log'!$F308&lt;0.5, 'Prediction Log'!$C308, "PICK"))</f>
        <v/>
      </c>
      <c r="J308" s="18" t="str">
        <f>IF(ISBLANK(Games!B290), "",IF('Prediction Log'!$I308='Prediction Log'!$B308, 'Prediction Log'!$F308, 1-'Prediction Log'!$F308))</f>
        <v/>
      </c>
      <c r="K308" s="19" t="str">
        <f>IF(ISBLANK(Games!$B290), "",Games!Q290)</f>
        <v/>
      </c>
      <c r="L308" s="26" t="str">
        <f>IF(ISBLANK(Games!W290), "",Games!Y290)</f>
        <v/>
      </c>
      <c r="M308" s="9" t="str">
        <f>IF(ISBLANK(Games!W290), "",Games!X290-Games!W290)</f>
        <v/>
      </c>
      <c r="N308" s="20" t="str">
        <f>IF(ISBLANK(Games!W290), "", IF(AND(Games!Y290 = Games!B290, Games!D290&lt;0, Table3[[#This Row],[Actual Difference ]]&lt;Games!D290), "Y", IF(AND(Games!Y290=Games!C290, Games!D290&gt;0, Table3[[#This Row],[Actual Difference ]]&gt;0), "Y",IF(Games!Y290&lt;&gt;Table3[[#This Row],[Market Predicted Side]], "Y","N"))))</f>
        <v/>
      </c>
      <c r="O308" s="21" t="str">
        <f>IF(ISBLANK(Games!W290),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8" s="21" t="str">
        <f>IF(ISBLANK(Games!W290),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8" s="22" t="str">
        <f>IF(ISBLANK(Games!W290),"",IF('Prediction Log'!$L308='Prediction Log'!$G308, "Y", "N"))</f>
        <v/>
      </c>
      <c r="R308" s="22" t="str">
        <f>Table3[[#This Row],[Home Team Covered Market]]</f>
        <v/>
      </c>
      <c r="S308" s="22" t="str">
        <f>IF(ISBLANK(Games!W290), "",IF(AND('Prediction Log'!$Q308="Y", 'Prediction Log'!$R308="Y"), "Y", "N"))</f>
        <v/>
      </c>
      <c r="T308" s="23" t="str">
        <f>IF(ISBLANK(Games!W290),"",IF(Games!Y290='Prediction Log'!$H308, "Y", "N"))</f>
        <v/>
      </c>
      <c r="U308" s="23" t="str">
        <f>IF(ISBLANK(Games!W290), "", IF(Table3[[#This Row],[Home Team Covered Market]]=Games!P290, "Y", "N"))</f>
        <v/>
      </c>
      <c r="V308" s="24" t="str">
        <f>IF(ISBLANK(Games!W290), "",IF('Prediction Log'!$I308='Prediction Log'!$L308, "Y", "N"))</f>
        <v/>
      </c>
      <c r="W308" s="23" t="str">
        <f>IF(ISBLANK(Games!W290), "",IF('Prediction Log'!$H308&lt;&gt;'Prediction Log'!$L308, "N",IF(AND('Prediction Log'!$E308&gt;0, 'Prediction Log'!$M308&gt;'Prediction Log'!$E308, 'Prediction Log'!$H308='Prediction Log'!$C308), "Y", IF(AND('Prediction Log'!$E308&lt;0, 'Prediction Log'!$M308&lt;'Prediction Log'!$E308,'Prediction Log'!$H308='Prediction Log'!$B308 ), "Y", IF('Prediction Log'!$M308='Prediction Log'!$E308, "PUSH", "N")))))</f>
        <v/>
      </c>
      <c r="X308" s="23" t="str">
        <f>IF(ISBLANK(Games!W290), "",IF(AND('Prediction Log'!$T308="Y", 'Prediction Log'!$U308="Y"), "Y", "N"))</f>
        <v/>
      </c>
      <c r="Y308" s="22" t="str">
        <f>IF(ISBLANK(Games!W290), "",IF('Prediction Log'!$D308&gt;0, 'Prediction Log'!$M308-'Prediction Log'!$D308, IF('Prediction Log'!$D308&lt;0, -'Prediction Log'!$M308+'Prediction Log'!$D308, "NA")))</f>
        <v/>
      </c>
      <c r="Z308" s="22" t="str">
        <f>IF(ISBLANK(Games!W290), "",ABS('Prediction Log'!$Y308))</f>
        <v/>
      </c>
      <c r="AA308" s="23" t="str">
        <f>IF(ISBLANK(Games!W290), "",IF('Prediction Log'!$E308&gt;0, 'Prediction Log'!$M308-'Prediction Log'!$E308, IF('Prediction Log'!$E308&lt;0, -'Prediction Log'!$M308+'Prediction Log'!$E308, "NA")))</f>
        <v/>
      </c>
      <c r="AB308" s="23" t="str">
        <f>IF(ISBLANK(Games!X290), "",ABS('Prediction Log'!$AA308))</f>
        <v/>
      </c>
    </row>
    <row r="309" spans="1:28" x14ac:dyDescent="0.45">
      <c r="A309" s="13">
        <f>IF(ISBLANK(Games!$B308), "",Games!A308)</f>
        <v>0</v>
      </c>
      <c r="B309" s="13" t="str">
        <f>IF(ISBLANK(Games!$B291), "",Games!B291)</f>
        <v/>
      </c>
      <c r="C309" s="13" t="str">
        <f>IF(ISBLANK(Games!$B291), "",Games!C291)</f>
        <v/>
      </c>
      <c r="D309" s="14" t="str">
        <f>IF(ISBLANK(Games!$D291), "",Games!D291)</f>
        <v/>
      </c>
      <c r="E309" s="14" t="str">
        <f>IF(ISBLANK(Games!$B291), "",Games!J291)</f>
        <v/>
      </c>
      <c r="F309" s="15" t="str">
        <f>IFERROR(IF(ISBLANK(Games!B291), "", IF(Games!N291=Games!B291, Games!O291, 1-Games!O291)), "")</f>
        <v/>
      </c>
      <c r="G309" s="16" t="str">
        <f>IF(ISBLANK(Games!B291), "", IF('Prediction Log'!$D309&lt;0, 'Prediction Log'!$B309, 'Prediction Log'!$C309))</f>
        <v/>
      </c>
      <c r="H309" s="17" t="str">
        <f>IF(ISBLANK(Games!$B291), "",Games!K291)</f>
        <v/>
      </c>
      <c r="I309" s="17" t="str">
        <f>IF('Prediction Log'!$F309&gt;0.5, 'Prediction Log'!$B309, IF('Prediction Log'!$F309&lt;0.5, 'Prediction Log'!$C309, "PICK"))</f>
        <v/>
      </c>
      <c r="J309" s="18" t="str">
        <f>IF(ISBLANK(Games!B291), "",IF('Prediction Log'!$I309='Prediction Log'!$B309, 'Prediction Log'!$F309, 1-'Prediction Log'!$F309))</f>
        <v/>
      </c>
      <c r="K309" s="19" t="str">
        <f>IF(ISBLANK(Games!$B291), "",Games!Q291)</f>
        <v/>
      </c>
      <c r="L309" s="26" t="str">
        <f>IF(ISBLANK(Games!W291), "",Games!Y291)</f>
        <v/>
      </c>
      <c r="M309" s="9" t="str">
        <f>IF(ISBLANK(Games!W291), "",Games!X291-Games!W291)</f>
        <v/>
      </c>
      <c r="N309" s="20" t="str">
        <f>IF(ISBLANK(Games!W291), "", IF(AND(Games!Y291 = Games!B291, Games!D291&lt;0, Table3[[#This Row],[Actual Difference ]]&lt;Games!D291), "Y", IF(AND(Games!Y291=Games!C291, Games!D291&gt;0, Table3[[#This Row],[Actual Difference ]]&gt;0), "Y",IF(Games!Y291&lt;&gt;Table3[[#This Row],[Market Predicted Side]], "Y","N"))))</f>
        <v/>
      </c>
      <c r="O309" s="21" t="str">
        <f>IF(ISBLANK(Games!W291),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09" s="21" t="str">
        <f>IF(ISBLANK(Games!W291),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09" s="22" t="str">
        <f>IF(ISBLANK(Games!W291),"",IF('Prediction Log'!$L309='Prediction Log'!$G309, "Y", "N"))</f>
        <v/>
      </c>
      <c r="R309" s="22" t="str">
        <f>Table3[[#This Row],[Home Team Covered Market]]</f>
        <v/>
      </c>
      <c r="S309" s="22" t="str">
        <f>IF(ISBLANK(Games!W291), "",IF(AND('Prediction Log'!$Q309="Y", 'Prediction Log'!$R309="Y"), "Y", "N"))</f>
        <v/>
      </c>
      <c r="T309" s="23" t="str">
        <f>IF(ISBLANK(Games!W291),"",IF(Games!Y291='Prediction Log'!$H309, "Y", "N"))</f>
        <v/>
      </c>
      <c r="U309" s="23" t="str">
        <f>IF(ISBLANK(Games!W291), "", IF(Table3[[#This Row],[Home Team Covered Market]]=Games!P291, "Y", "N"))</f>
        <v/>
      </c>
      <c r="V309" s="24" t="str">
        <f>IF(ISBLANK(Games!W291), "",IF('Prediction Log'!$I309='Prediction Log'!$L309, "Y", "N"))</f>
        <v/>
      </c>
      <c r="W309" s="23" t="str">
        <f>IF(ISBLANK(Games!W291), "",IF('Prediction Log'!$H309&lt;&gt;'Prediction Log'!$L309, "N",IF(AND('Prediction Log'!$E309&gt;0, 'Prediction Log'!$M309&gt;'Prediction Log'!$E309, 'Prediction Log'!$H309='Prediction Log'!$C309), "Y", IF(AND('Prediction Log'!$E309&lt;0, 'Prediction Log'!$M309&lt;'Prediction Log'!$E309,'Prediction Log'!$H309='Prediction Log'!$B309 ), "Y", IF('Prediction Log'!$M309='Prediction Log'!$E309, "PUSH", "N")))))</f>
        <v/>
      </c>
      <c r="X309" s="23" t="str">
        <f>IF(ISBLANK(Games!W291), "",IF(AND('Prediction Log'!$T309="Y", 'Prediction Log'!$U309="Y"), "Y", "N"))</f>
        <v/>
      </c>
      <c r="Y309" s="22" t="str">
        <f>IF(ISBLANK(Games!W291), "",IF('Prediction Log'!$D309&gt;0, 'Prediction Log'!$M309-'Prediction Log'!$D309, IF('Prediction Log'!$D309&lt;0, -'Prediction Log'!$M309+'Prediction Log'!$D309, "NA")))</f>
        <v/>
      </c>
      <c r="Z309" s="22" t="str">
        <f>IF(ISBLANK(Games!W291), "",ABS('Prediction Log'!$Y309))</f>
        <v/>
      </c>
      <c r="AA309" s="23" t="str">
        <f>IF(ISBLANK(Games!W291), "",IF('Prediction Log'!$E309&gt;0, 'Prediction Log'!$M309-'Prediction Log'!$E309, IF('Prediction Log'!$E309&lt;0, -'Prediction Log'!$M309+'Prediction Log'!$E309, "NA")))</f>
        <v/>
      </c>
      <c r="AB309" s="23" t="str">
        <f>IF(ISBLANK(Games!X291), "",ABS('Prediction Log'!$AA309))</f>
        <v/>
      </c>
    </row>
    <row r="310" spans="1:28" x14ac:dyDescent="0.45">
      <c r="A310" s="13">
        <f>IF(ISBLANK(Games!$B309), "",Games!A309)</f>
        <v>0</v>
      </c>
      <c r="B310" s="13" t="str">
        <f>IF(ISBLANK(Games!$B292), "",Games!B292)</f>
        <v/>
      </c>
      <c r="C310" s="13" t="str">
        <f>IF(ISBLANK(Games!$B292), "",Games!C292)</f>
        <v/>
      </c>
      <c r="D310" s="14" t="str">
        <f>IF(ISBLANK(Games!$D292), "",Games!D292)</f>
        <v/>
      </c>
      <c r="E310" s="14" t="str">
        <f>IF(ISBLANK(Games!$B292), "",Games!J292)</f>
        <v/>
      </c>
      <c r="F310" s="15" t="str">
        <f>IFERROR(IF(ISBLANK(Games!B292), "", IF(Games!N292=Games!B292, Games!O292, 1-Games!O292)), "")</f>
        <v/>
      </c>
      <c r="G310" s="16" t="str">
        <f>IF(ISBLANK(Games!B292), "", IF('Prediction Log'!$D310&lt;0, 'Prediction Log'!$B310, 'Prediction Log'!$C310))</f>
        <v/>
      </c>
      <c r="H310" s="17" t="str">
        <f>IF(ISBLANK(Games!$B292), "",Games!K292)</f>
        <v/>
      </c>
      <c r="I310" s="17" t="str">
        <f>IF('Prediction Log'!$F310&gt;0.5, 'Prediction Log'!$B310, IF('Prediction Log'!$F310&lt;0.5, 'Prediction Log'!$C310, "PICK"))</f>
        <v/>
      </c>
      <c r="J310" s="18" t="str">
        <f>IF(ISBLANK(Games!B292), "",IF('Prediction Log'!$I310='Prediction Log'!$B310, 'Prediction Log'!$F310, 1-'Prediction Log'!$F310))</f>
        <v/>
      </c>
      <c r="K310" s="19" t="str">
        <f>IF(ISBLANK(Games!$B292), "",Games!Q292)</f>
        <v/>
      </c>
      <c r="L310" s="26" t="str">
        <f>IF(ISBLANK(Games!W292), "",Games!Y292)</f>
        <v/>
      </c>
      <c r="M310" s="9" t="str">
        <f>IF(ISBLANK(Games!W292), "",Games!X292-Games!W292)</f>
        <v/>
      </c>
      <c r="N310" s="20" t="str">
        <f>IF(ISBLANK(Games!W292), "", IF(AND(Games!Y292 = Games!B292, Games!D292&lt;0, Table3[[#This Row],[Actual Difference ]]&lt;Games!D292), "Y", IF(AND(Games!Y292=Games!C292, Games!D292&gt;0, Table3[[#This Row],[Actual Difference ]]&gt;0), "Y",IF(Games!Y292&lt;&gt;Table3[[#This Row],[Market Predicted Side]], "Y","N"))))</f>
        <v/>
      </c>
      <c r="O310" s="21" t="str">
        <f>IF(ISBLANK(Games!W292),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0" s="21" t="str">
        <f>IF(ISBLANK(Games!W292),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0" s="22" t="str">
        <f>IF(ISBLANK(Games!W292),"",IF('Prediction Log'!$L310='Prediction Log'!$G310, "Y", "N"))</f>
        <v/>
      </c>
      <c r="R310" s="22" t="str">
        <f>Table3[[#This Row],[Home Team Covered Market]]</f>
        <v/>
      </c>
      <c r="S310" s="22" t="str">
        <f>IF(ISBLANK(Games!W292), "",IF(AND('Prediction Log'!$Q310="Y", 'Prediction Log'!$R310="Y"), "Y", "N"))</f>
        <v/>
      </c>
      <c r="T310" s="23" t="str">
        <f>IF(ISBLANK(Games!W292),"",IF(Games!Y292='Prediction Log'!$H310, "Y", "N"))</f>
        <v/>
      </c>
      <c r="U310" s="23" t="str">
        <f>IF(ISBLANK(Games!W292), "", IF(Table3[[#This Row],[Home Team Covered Market]]=Games!P292, "Y", "N"))</f>
        <v/>
      </c>
      <c r="V310" s="24" t="str">
        <f>IF(ISBLANK(Games!W292), "",IF('Prediction Log'!$I310='Prediction Log'!$L310, "Y", "N"))</f>
        <v/>
      </c>
      <c r="W310" s="23" t="str">
        <f>IF(ISBLANK(Games!W292), "",IF('Prediction Log'!$H310&lt;&gt;'Prediction Log'!$L310, "N",IF(AND('Prediction Log'!$E310&gt;0, 'Prediction Log'!$M310&gt;'Prediction Log'!$E310, 'Prediction Log'!$H310='Prediction Log'!$C310), "Y", IF(AND('Prediction Log'!$E310&lt;0, 'Prediction Log'!$M310&lt;'Prediction Log'!$E310,'Prediction Log'!$H310='Prediction Log'!$B310 ), "Y", IF('Prediction Log'!$M310='Prediction Log'!$E310, "PUSH", "N")))))</f>
        <v/>
      </c>
      <c r="X310" s="23" t="str">
        <f>IF(ISBLANK(Games!W292), "",IF(AND('Prediction Log'!$T310="Y", 'Prediction Log'!$U310="Y"), "Y", "N"))</f>
        <v/>
      </c>
      <c r="Y310" s="22" t="str">
        <f>IF(ISBLANK(Games!W292), "",IF('Prediction Log'!$D310&gt;0, 'Prediction Log'!$M310-'Prediction Log'!$D310, IF('Prediction Log'!$D310&lt;0, -'Prediction Log'!$M310+'Prediction Log'!$D310, "NA")))</f>
        <v/>
      </c>
      <c r="Z310" s="22" t="str">
        <f>IF(ISBLANK(Games!W292), "",ABS('Prediction Log'!$Y310))</f>
        <v/>
      </c>
      <c r="AA310" s="23" t="str">
        <f>IF(ISBLANK(Games!W292), "",IF('Prediction Log'!$E310&gt;0, 'Prediction Log'!$M310-'Prediction Log'!$E310, IF('Prediction Log'!$E310&lt;0, -'Prediction Log'!$M310+'Prediction Log'!$E310, "NA")))</f>
        <v/>
      </c>
      <c r="AB310" s="23" t="str">
        <f>IF(ISBLANK(Games!X292), "",ABS('Prediction Log'!$AA310))</f>
        <v/>
      </c>
    </row>
    <row r="311" spans="1:28" x14ac:dyDescent="0.45">
      <c r="A311" s="13">
        <f>IF(ISBLANK(Games!$B310), "",Games!A310)</f>
        <v>0</v>
      </c>
      <c r="B311" s="13" t="str">
        <f>IF(ISBLANK(Games!$B293), "",Games!B293)</f>
        <v/>
      </c>
      <c r="C311" s="13" t="str">
        <f>IF(ISBLANK(Games!$B293), "",Games!C293)</f>
        <v/>
      </c>
      <c r="D311" s="14" t="str">
        <f>IF(ISBLANK(Games!$D293), "",Games!D293)</f>
        <v/>
      </c>
      <c r="E311" s="14" t="str">
        <f>IF(ISBLANK(Games!$B293), "",Games!J293)</f>
        <v/>
      </c>
      <c r="F311" s="15" t="str">
        <f>IFERROR(IF(ISBLANK(Games!B293), "", IF(Games!N293=Games!B293, Games!O293, 1-Games!O293)), "")</f>
        <v/>
      </c>
      <c r="G311" s="16" t="str">
        <f>IF(ISBLANK(Games!B293), "", IF('Prediction Log'!$D311&lt;0, 'Prediction Log'!$B311, 'Prediction Log'!$C311))</f>
        <v/>
      </c>
      <c r="H311" s="17" t="str">
        <f>IF(ISBLANK(Games!$B293), "",Games!K293)</f>
        <v/>
      </c>
      <c r="I311" s="17" t="str">
        <f>IF('Prediction Log'!$F311&gt;0.5, 'Prediction Log'!$B311, IF('Prediction Log'!$F311&lt;0.5, 'Prediction Log'!$C311, "PICK"))</f>
        <v/>
      </c>
      <c r="J311" s="18" t="str">
        <f>IF(ISBLANK(Games!B293), "",IF('Prediction Log'!$I311='Prediction Log'!$B311, 'Prediction Log'!$F311, 1-'Prediction Log'!$F311))</f>
        <v/>
      </c>
      <c r="K311" s="19" t="str">
        <f>IF(ISBLANK(Games!$B293), "",Games!Q293)</f>
        <v/>
      </c>
      <c r="L311" s="26" t="str">
        <f>IF(ISBLANK(Games!W293), "",Games!Y293)</f>
        <v/>
      </c>
      <c r="M311" s="9" t="str">
        <f>IF(ISBLANK(Games!W293), "",Games!X293-Games!W293)</f>
        <v/>
      </c>
      <c r="N311" s="20" t="str">
        <f>IF(ISBLANK(Games!W293), "", IF(AND(Games!Y293 = Games!B293, Games!D293&lt;0, Table3[[#This Row],[Actual Difference ]]&lt;Games!D293), "Y", IF(AND(Games!Y293=Games!C293, Games!D293&gt;0, Table3[[#This Row],[Actual Difference ]]&gt;0), "Y",IF(Games!Y293&lt;&gt;Table3[[#This Row],[Market Predicted Side]], "Y","N"))))</f>
        <v/>
      </c>
      <c r="O311" s="21" t="str">
        <f>IF(ISBLANK(Games!W293),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1" s="21" t="str">
        <f>IF(ISBLANK(Games!W293),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1" s="22" t="str">
        <f>IF(ISBLANK(Games!W293),"",IF('Prediction Log'!$L311='Prediction Log'!$G311, "Y", "N"))</f>
        <v/>
      </c>
      <c r="R311" s="22" t="str">
        <f>Table3[[#This Row],[Home Team Covered Market]]</f>
        <v/>
      </c>
      <c r="S311" s="22" t="str">
        <f>IF(ISBLANK(Games!W293), "",IF(AND('Prediction Log'!$Q311="Y", 'Prediction Log'!$R311="Y"), "Y", "N"))</f>
        <v/>
      </c>
      <c r="T311" s="23" t="str">
        <f>IF(ISBLANK(Games!W293),"",IF(Games!Y293='Prediction Log'!$H311, "Y", "N"))</f>
        <v/>
      </c>
      <c r="U311" s="23" t="str">
        <f>IF(ISBLANK(Games!W293), "", IF(Table3[[#This Row],[Home Team Covered Market]]=Games!P293, "Y", "N"))</f>
        <v/>
      </c>
      <c r="V311" s="24" t="str">
        <f>IF(ISBLANK(Games!W293), "",IF('Prediction Log'!$I311='Prediction Log'!$L311, "Y", "N"))</f>
        <v/>
      </c>
      <c r="W311" s="23" t="str">
        <f>IF(ISBLANK(Games!W293), "",IF('Prediction Log'!$H311&lt;&gt;'Prediction Log'!$L311, "N",IF(AND('Prediction Log'!$E311&gt;0, 'Prediction Log'!$M311&gt;'Prediction Log'!$E311, 'Prediction Log'!$H311='Prediction Log'!$C311), "Y", IF(AND('Prediction Log'!$E311&lt;0, 'Prediction Log'!$M311&lt;'Prediction Log'!$E311,'Prediction Log'!$H311='Prediction Log'!$B311 ), "Y", IF('Prediction Log'!$M311='Prediction Log'!$E311, "PUSH", "N")))))</f>
        <v/>
      </c>
      <c r="X311" s="23" t="str">
        <f>IF(ISBLANK(Games!W293), "",IF(AND('Prediction Log'!$T311="Y", 'Prediction Log'!$U311="Y"), "Y", "N"))</f>
        <v/>
      </c>
      <c r="Y311" s="22" t="str">
        <f>IF(ISBLANK(Games!W293), "",IF('Prediction Log'!$D311&gt;0, 'Prediction Log'!$M311-'Prediction Log'!$D311, IF('Prediction Log'!$D311&lt;0, -'Prediction Log'!$M311+'Prediction Log'!$D311, "NA")))</f>
        <v/>
      </c>
      <c r="Z311" s="22" t="str">
        <f>IF(ISBLANK(Games!W293), "",ABS('Prediction Log'!$Y311))</f>
        <v/>
      </c>
      <c r="AA311" s="23" t="str">
        <f>IF(ISBLANK(Games!W293), "",IF('Prediction Log'!$E311&gt;0, 'Prediction Log'!$M311-'Prediction Log'!$E311, IF('Prediction Log'!$E311&lt;0, -'Prediction Log'!$M311+'Prediction Log'!$E311, "NA")))</f>
        <v/>
      </c>
      <c r="AB311" s="23" t="str">
        <f>IF(ISBLANK(Games!X293), "",ABS('Prediction Log'!$AA311))</f>
        <v/>
      </c>
    </row>
    <row r="312" spans="1:28" x14ac:dyDescent="0.45">
      <c r="A312" s="13">
        <f>IF(ISBLANK(Games!$B311), "",Games!A311)</f>
        <v>0</v>
      </c>
      <c r="B312" s="13" t="str">
        <f>IF(ISBLANK(Games!$B294), "",Games!B294)</f>
        <v/>
      </c>
      <c r="C312" s="13" t="str">
        <f>IF(ISBLANK(Games!$B294), "",Games!C294)</f>
        <v/>
      </c>
      <c r="D312" s="14" t="str">
        <f>IF(ISBLANK(Games!$D294), "",Games!D294)</f>
        <v/>
      </c>
      <c r="E312" s="14" t="str">
        <f>IF(ISBLANK(Games!$B294), "",Games!J294)</f>
        <v/>
      </c>
      <c r="F312" s="15" t="str">
        <f>IFERROR(IF(ISBLANK(Games!B294), "", IF(Games!N294=Games!B294, Games!O294, 1-Games!O294)), "")</f>
        <v/>
      </c>
      <c r="G312" s="16" t="str">
        <f>IF(ISBLANK(Games!B294), "", IF('Prediction Log'!$D312&lt;0, 'Prediction Log'!$B312, 'Prediction Log'!$C312))</f>
        <v/>
      </c>
      <c r="H312" s="17" t="str">
        <f>IF(ISBLANK(Games!$B294), "",Games!K294)</f>
        <v/>
      </c>
      <c r="I312" s="17" t="str">
        <f>IF('Prediction Log'!$F312&gt;0.5, 'Prediction Log'!$B312, IF('Prediction Log'!$F312&lt;0.5, 'Prediction Log'!$C312, "PICK"))</f>
        <v/>
      </c>
      <c r="J312" s="18" t="str">
        <f>IF(ISBLANK(Games!B294), "",IF('Prediction Log'!$I312='Prediction Log'!$B312, 'Prediction Log'!$F312, 1-'Prediction Log'!$F312))</f>
        <v/>
      </c>
      <c r="K312" s="19" t="str">
        <f>IF(ISBLANK(Games!$B294), "",Games!Q294)</f>
        <v/>
      </c>
      <c r="L312" s="26" t="str">
        <f>IF(ISBLANK(Games!W294), "",Games!Y294)</f>
        <v/>
      </c>
      <c r="M312" s="9" t="str">
        <f>IF(ISBLANK(Games!W294), "",Games!X294-Games!W294)</f>
        <v/>
      </c>
      <c r="N312" s="20" t="str">
        <f>IF(ISBLANK(Games!W294), "", IF(AND(Games!Y294 = Games!B294, Games!D294&lt;0, Table3[[#This Row],[Actual Difference ]]&lt;Games!D294), "Y", IF(AND(Games!Y294=Games!C294, Games!D294&gt;0, Table3[[#This Row],[Actual Difference ]]&gt;0), "Y",IF(Games!Y294&lt;&gt;Table3[[#This Row],[Market Predicted Side]], "Y","N"))))</f>
        <v/>
      </c>
      <c r="O312" s="21" t="str">
        <f>IF(ISBLANK(Games!W294),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2" s="21" t="str">
        <f>IF(ISBLANK(Games!W294),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2" s="22" t="str">
        <f>IF(ISBLANK(Games!W294),"",IF('Prediction Log'!$L312='Prediction Log'!$G312, "Y", "N"))</f>
        <v/>
      </c>
      <c r="R312" s="22" t="str">
        <f>Table3[[#This Row],[Home Team Covered Market]]</f>
        <v/>
      </c>
      <c r="S312" s="22" t="str">
        <f>IF(ISBLANK(Games!W294), "",IF(AND('Prediction Log'!$Q312="Y", 'Prediction Log'!$R312="Y"), "Y", "N"))</f>
        <v/>
      </c>
      <c r="T312" s="23" t="str">
        <f>IF(ISBLANK(Games!W294),"",IF(Games!Y294='Prediction Log'!$H312, "Y", "N"))</f>
        <v/>
      </c>
      <c r="U312" s="23" t="str">
        <f>IF(ISBLANK(Games!W294), "", IF(Table3[[#This Row],[Home Team Covered Market]]=Games!P294, "Y", "N"))</f>
        <v/>
      </c>
      <c r="V312" s="24" t="str">
        <f>IF(ISBLANK(Games!W294), "",IF('Prediction Log'!$I312='Prediction Log'!$L312, "Y", "N"))</f>
        <v/>
      </c>
      <c r="W312" s="23" t="str">
        <f>IF(ISBLANK(Games!W294), "",IF('Prediction Log'!$H312&lt;&gt;'Prediction Log'!$L312, "N",IF(AND('Prediction Log'!$E312&gt;0, 'Prediction Log'!$M312&gt;'Prediction Log'!$E312, 'Prediction Log'!$H312='Prediction Log'!$C312), "Y", IF(AND('Prediction Log'!$E312&lt;0, 'Prediction Log'!$M312&lt;'Prediction Log'!$E312,'Prediction Log'!$H312='Prediction Log'!$B312 ), "Y", IF('Prediction Log'!$M312='Prediction Log'!$E312, "PUSH", "N")))))</f>
        <v/>
      </c>
      <c r="X312" s="23" t="str">
        <f>IF(ISBLANK(Games!W294), "",IF(AND('Prediction Log'!$T312="Y", 'Prediction Log'!$U312="Y"), "Y", "N"))</f>
        <v/>
      </c>
      <c r="Y312" s="22" t="str">
        <f>IF(ISBLANK(Games!W294), "",IF('Prediction Log'!$D312&gt;0, 'Prediction Log'!$M312-'Prediction Log'!$D312, IF('Prediction Log'!$D312&lt;0, -'Prediction Log'!$M312+'Prediction Log'!$D312, "NA")))</f>
        <v/>
      </c>
      <c r="Z312" s="22" t="str">
        <f>IF(ISBLANK(Games!W294), "",ABS('Prediction Log'!$Y312))</f>
        <v/>
      </c>
      <c r="AA312" s="23" t="str">
        <f>IF(ISBLANK(Games!W294), "",IF('Prediction Log'!$E312&gt;0, 'Prediction Log'!$M312-'Prediction Log'!$E312, IF('Prediction Log'!$E312&lt;0, -'Prediction Log'!$M312+'Prediction Log'!$E312, "NA")))</f>
        <v/>
      </c>
      <c r="AB312" s="23" t="str">
        <f>IF(ISBLANK(Games!X294), "",ABS('Prediction Log'!$AA312))</f>
        <v/>
      </c>
    </row>
    <row r="313" spans="1:28" x14ac:dyDescent="0.45">
      <c r="A313" s="13">
        <f>IF(ISBLANK(Games!$B312), "",Games!A312)</f>
        <v>0</v>
      </c>
      <c r="B313" s="13" t="str">
        <f>IF(ISBLANK(Games!$B295), "",Games!B295)</f>
        <v/>
      </c>
      <c r="C313" s="13" t="str">
        <f>IF(ISBLANK(Games!$B295), "",Games!C295)</f>
        <v/>
      </c>
      <c r="D313" s="14" t="str">
        <f>IF(ISBLANK(Games!$D295), "",Games!D295)</f>
        <v/>
      </c>
      <c r="E313" s="14" t="str">
        <f>IF(ISBLANK(Games!$B295), "",Games!J295)</f>
        <v/>
      </c>
      <c r="F313" s="15" t="str">
        <f>IFERROR(IF(ISBLANK(Games!B295), "", IF(Games!N295=Games!B295, Games!O295, 1-Games!O295)), "")</f>
        <v/>
      </c>
      <c r="G313" s="16" t="str">
        <f>IF(ISBLANK(Games!B295), "", IF('Prediction Log'!$D313&lt;0, 'Prediction Log'!$B313, 'Prediction Log'!$C313))</f>
        <v/>
      </c>
      <c r="H313" s="17" t="str">
        <f>IF(ISBLANK(Games!$B295), "",Games!K295)</f>
        <v/>
      </c>
      <c r="I313" s="17" t="str">
        <f>IF('Prediction Log'!$F313&gt;0.5, 'Prediction Log'!$B313, IF('Prediction Log'!$F313&lt;0.5, 'Prediction Log'!$C313, "PICK"))</f>
        <v/>
      </c>
      <c r="J313" s="18" t="str">
        <f>IF(ISBLANK(Games!B295), "",IF('Prediction Log'!$I313='Prediction Log'!$B313, 'Prediction Log'!$F313, 1-'Prediction Log'!$F313))</f>
        <v/>
      </c>
      <c r="K313" s="19" t="str">
        <f>IF(ISBLANK(Games!$B295), "",Games!Q295)</f>
        <v/>
      </c>
      <c r="L313" s="26" t="str">
        <f>IF(ISBLANK(Games!W295), "",Games!Y295)</f>
        <v/>
      </c>
      <c r="M313" s="9" t="str">
        <f>IF(ISBLANK(Games!W295), "",Games!X295-Games!W295)</f>
        <v/>
      </c>
      <c r="N313" s="20" t="str">
        <f>IF(ISBLANK(Games!W295), "", IF(AND(Games!Y295 = Games!B295, Games!D295&lt;0, Table3[[#This Row],[Actual Difference ]]&lt;Games!D295), "Y", IF(AND(Games!Y295=Games!C295, Games!D295&gt;0, Table3[[#This Row],[Actual Difference ]]&gt;0), "Y",IF(Games!Y295&lt;&gt;Table3[[#This Row],[Market Predicted Side]], "Y","N"))))</f>
        <v/>
      </c>
      <c r="O313" s="21" t="str">
        <f>IF(ISBLANK(Games!W295),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3" s="21" t="str">
        <f>IF(ISBLANK(Games!W295),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3" s="22" t="str">
        <f>IF(ISBLANK(Games!W295),"",IF('Prediction Log'!$L313='Prediction Log'!$G313, "Y", "N"))</f>
        <v/>
      </c>
      <c r="R313" s="22" t="str">
        <f>Table3[[#This Row],[Home Team Covered Market]]</f>
        <v/>
      </c>
      <c r="S313" s="22" t="str">
        <f>IF(ISBLANK(Games!W295), "",IF(AND('Prediction Log'!$Q313="Y", 'Prediction Log'!$R313="Y"), "Y", "N"))</f>
        <v/>
      </c>
      <c r="T313" s="23" t="str">
        <f>IF(ISBLANK(Games!W295),"",IF(Games!Y295='Prediction Log'!$H313, "Y", "N"))</f>
        <v/>
      </c>
      <c r="U313" s="23" t="str">
        <f>IF(ISBLANK(Games!W295), "", IF(Table3[[#This Row],[Home Team Covered Market]]=Games!P295, "Y", "N"))</f>
        <v/>
      </c>
      <c r="V313" s="24" t="str">
        <f>IF(ISBLANK(Games!W295), "",IF('Prediction Log'!$I313='Prediction Log'!$L313, "Y", "N"))</f>
        <v/>
      </c>
      <c r="W313" s="23" t="str">
        <f>IF(ISBLANK(Games!W295), "",IF('Prediction Log'!$H313&lt;&gt;'Prediction Log'!$L313, "N",IF(AND('Prediction Log'!$E313&gt;0, 'Prediction Log'!$M313&gt;'Prediction Log'!$E313, 'Prediction Log'!$H313='Prediction Log'!$C313), "Y", IF(AND('Prediction Log'!$E313&lt;0, 'Prediction Log'!$M313&lt;'Prediction Log'!$E313,'Prediction Log'!$H313='Prediction Log'!$B313 ), "Y", IF('Prediction Log'!$M313='Prediction Log'!$E313, "PUSH", "N")))))</f>
        <v/>
      </c>
      <c r="X313" s="23" t="str">
        <f>IF(ISBLANK(Games!W295), "",IF(AND('Prediction Log'!$T313="Y", 'Prediction Log'!$U313="Y"), "Y", "N"))</f>
        <v/>
      </c>
      <c r="Y313" s="22" t="str">
        <f>IF(ISBLANK(Games!W295), "",IF('Prediction Log'!$D313&gt;0, 'Prediction Log'!$M313-'Prediction Log'!$D313, IF('Prediction Log'!$D313&lt;0, -'Prediction Log'!$M313+'Prediction Log'!$D313, "NA")))</f>
        <v/>
      </c>
      <c r="Z313" s="22" t="str">
        <f>IF(ISBLANK(Games!W295), "",ABS('Prediction Log'!$Y313))</f>
        <v/>
      </c>
      <c r="AA313" s="23" t="str">
        <f>IF(ISBLANK(Games!W295), "",IF('Prediction Log'!$E313&gt;0, 'Prediction Log'!$M313-'Prediction Log'!$E313, IF('Prediction Log'!$E313&lt;0, -'Prediction Log'!$M313+'Prediction Log'!$E313, "NA")))</f>
        <v/>
      </c>
      <c r="AB313" s="23" t="str">
        <f>IF(ISBLANK(Games!X295), "",ABS('Prediction Log'!$AA313))</f>
        <v/>
      </c>
    </row>
    <row r="314" spans="1:28" x14ac:dyDescent="0.45">
      <c r="A314" s="13">
        <f>IF(ISBLANK(Games!$B313), "",Games!A313)</f>
        <v>0</v>
      </c>
      <c r="B314" s="13" t="str">
        <f>IF(ISBLANK(Games!$B296), "",Games!B296)</f>
        <v/>
      </c>
      <c r="C314" s="13" t="str">
        <f>IF(ISBLANK(Games!$B296), "",Games!C296)</f>
        <v/>
      </c>
      <c r="D314" s="14" t="str">
        <f>IF(ISBLANK(Games!$D296), "",Games!D296)</f>
        <v/>
      </c>
      <c r="E314" s="14" t="str">
        <f>IF(ISBLANK(Games!$B296), "",Games!J296)</f>
        <v/>
      </c>
      <c r="F314" s="15" t="str">
        <f>IFERROR(IF(ISBLANK(Games!B296), "", IF(Games!N296=Games!B296, Games!O296, 1-Games!O296)), "")</f>
        <v/>
      </c>
      <c r="G314" s="16" t="str">
        <f>IF(ISBLANK(Games!B296), "", IF('Prediction Log'!$D314&lt;0, 'Prediction Log'!$B314, 'Prediction Log'!$C314))</f>
        <v/>
      </c>
      <c r="H314" s="17" t="str">
        <f>IF(ISBLANK(Games!$B296), "",Games!K296)</f>
        <v/>
      </c>
      <c r="I314" s="17" t="str">
        <f>IF('Prediction Log'!$F314&gt;0.5, 'Prediction Log'!$B314, IF('Prediction Log'!$F314&lt;0.5, 'Prediction Log'!$C314, "PICK"))</f>
        <v/>
      </c>
      <c r="J314" s="18" t="str">
        <f>IF(ISBLANK(Games!B296), "",IF('Prediction Log'!$I314='Prediction Log'!$B314, 'Prediction Log'!$F314, 1-'Prediction Log'!$F314))</f>
        <v/>
      </c>
      <c r="K314" s="19" t="str">
        <f>IF(ISBLANK(Games!$B296), "",Games!Q296)</f>
        <v/>
      </c>
      <c r="L314" s="26" t="str">
        <f>IF(ISBLANK(Games!W296), "",Games!Y296)</f>
        <v/>
      </c>
      <c r="M314" s="9" t="str">
        <f>IF(ISBLANK(Games!W296), "",Games!X296-Games!W296)</f>
        <v/>
      </c>
      <c r="N314" s="20" t="str">
        <f>IF(ISBLANK(Games!W296), "", IF(AND(Games!Y296 = Games!B296, Games!D296&lt;0, Table3[[#This Row],[Actual Difference ]]&lt;Games!D296), "Y", IF(AND(Games!Y296=Games!C296, Games!D296&gt;0, Table3[[#This Row],[Actual Difference ]]&gt;0), "Y",IF(Games!Y296&lt;&gt;Table3[[#This Row],[Market Predicted Side]], "Y","N"))))</f>
        <v/>
      </c>
      <c r="O314" s="21" t="str">
        <f>IF(ISBLANK(Games!W296),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4" s="21" t="str">
        <f>IF(ISBLANK(Games!W296),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4" s="22" t="str">
        <f>IF(ISBLANK(Games!W296),"",IF('Prediction Log'!$L314='Prediction Log'!$G314, "Y", "N"))</f>
        <v/>
      </c>
      <c r="R314" s="22" t="str">
        <f>Table3[[#This Row],[Home Team Covered Market]]</f>
        <v/>
      </c>
      <c r="S314" s="22" t="str">
        <f>IF(ISBLANK(Games!W296), "",IF(AND('Prediction Log'!$Q314="Y", 'Prediction Log'!$R314="Y"), "Y", "N"))</f>
        <v/>
      </c>
      <c r="T314" s="23" t="str">
        <f>IF(ISBLANK(Games!W296),"",IF(Games!Y296='Prediction Log'!$H314, "Y", "N"))</f>
        <v/>
      </c>
      <c r="U314" s="23" t="str">
        <f>IF(ISBLANK(Games!W296), "", IF(Table3[[#This Row],[Home Team Covered Market]]=Games!P296, "Y", "N"))</f>
        <v/>
      </c>
      <c r="V314" s="24" t="str">
        <f>IF(ISBLANK(Games!W296), "",IF('Prediction Log'!$I314='Prediction Log'!$L314, "Y", "N"))</f>
        <v/>
      </c>
      <c r="W314" s="23" t="str">
        <f>IF(ISBLANK(Games!W296), "",IF('Prediction Log'!$H314&lt;&gt;'Prediction Log'!$L314, "N",IF(AND('Prediction Log'!$E314&gt;0, 'Prediction Log'!$M314&gt;'Prediction Log'!$E314, 'Prediction Log'!$H314='Prediction Log'!$C314), "Y", IF(AND('Prediction Log'!$E314&lt;0, 'Prediction Log'!$M314&lt;'Prediction Log'!$E314,'Prediction Log'!$H314='Prediction Log'!$B314 ), "Y", IF('Prediction Log'!$M314='Prediction Log'!$E314, "PUSH", "N")))))</f>
        <v/>
      </c>
      <c r="X314" s="23" t="str">
        <f>IF(ISBLANK(Games!W296), "",IF(AND('Prediction Log'!$T314="Y", 'Prediction Log'!$U314="Y"), "Y", "N"))</f>
        <v/>
      </c>
      <c r="Y314" s="22" t="str">
        <f>IF(ISBLANK(Games!W296), "",IF('Prediction Log'!$D314&gt;0, 'Prediction Log'!$M314-'Prediction Log'!$D314, IF('Prediction Log'!$D314&lt;0, -'Prediction Log'!$M314+'Prediction Log'!$D314, "NA")))</f>
        <v/>
      </c>
      <c r="Z314" s="22" t="str">
        <f>IF(ISBLANK(Games!W296), "",ABS('Prediction Log'!$Y314))</f>
        <v/>
      </c>
      <c r="AA314" s="23" t="str">
        <f>IF(ISBLANK(Games!W296), "",IF('Prediction Log'!$E314&gt;0, 'Prediction Log'!$M314-'Prediction Log'!$E314, IF('Prediction Log'!$E314&lt;0, -'Prediction Log'!$M314+'Prediction Log'!$E314, "NA")))</f>
        <v/>
      </c>
      <c r="AB314" s="23" t="str">
        <f>IF(ISBLANK(Games!X296), "",ABS('Prediction Log'!$AA314))</f>
        <v/>
      </c>
    </row>
    <row r="315" spans="1:28" x14ac:dyDescent="0.45">
      <c r="A315" s="13">
        <f>IF(ISBLANK(Games!$B314), "",Games!A314)</f>
        <v>0</v>
      </c>
      <c r="B315" s="13" t="str">
        <f>IF(ISBLANK(Games!$B297), "",Games!B297)</f>
        <v/>
      </c>
      <c r="C315" s="13" t="str">
        <f>IF(ISBLANK(Games!$B297), "",Games!C297)</f>
        <v/>
      </c>
      <c r="D315" s="14" t="str">
        <f>IF(ISBLANK(Games!$D297), "",Games!D297)</f>
        <v/>
      </c>
      <c r="E315" s="14" t="str">
        <f>IF(ISBLANK(Games!$B297), "",Games!J297)</f>
        <v/>
      </c>
      <c r="F315" s="15" t="str">
        <f>IFERROR(IF(ISBLANK(Games!B297), "", IF(Games!N297=Games!B297, Games!O297, 1-Games!O297)), "")</f>
        <v/>
      </c>
      <c r="G315" s="16" t="str">
        <f>IF(ISBLANK(Games!B297), "", IF('Prediction Log'!$D315&lt;0, 'Prediction Log'!$B315, 'Prediction Log'!$C315))</f>
        <v/>
      </c>
      <c r="H315" s="17" t="str">
        <f>IF(ISBLANK(Games!$B297), "",Games!K297)</f>
        <v/>
      </c>
      <c r="I315" s="17" t="str">
        <f>IF('Prediction Log'!$F315&gt;0.5, 'Prediction Log'!$B315, IF('Prediction Log'!$F315&lt;0.5, 'Prediction Log'!$C315, "PICK"))</f>
        <v/>
      </c>
      <c r="J315" s="18" t="str">
        <f>IF(ISBLANK(Games!B297), "",IF('Prediction Log'!$I315='Prediction Log'!$B315, 'Prediction Log'!$F315, 1-'Prediction Log'!$F315))</f>
        <v/>
      </c>
      <c r="K315" s="19" t="str">
        <f>IF(ISBLANK(Games!$B297), "",Games!Q297)</f>
        <v/>
      </c>
      <c r="L315" s="26" t="str">
        <f>IF(ISBLANK(Games!W297), "",Games!Y297)</f>
        <v/>
      </c>
      <c r="M315" s="9" t="str">
        <f>IF(ISBLANK(Games!W297), "",Games!X297-Games!W297)</f>
        <v/>
      </c>
      <c r="N315" s="20" t="str">
        <f>IF(ISBLANK(Games!W297), "", IF(AND(Games!Y297 = Games!B297, Games!D297&lt;0, Table3[[#This Row],[Actual Difference ]]&lt;Games!D297), "Y", IF(AND(Games!Y297=Games!C297, Games!D297&gt;0, Table3[[#This Row],[Actual Difference ]]&gt;0), "Y",IF(Games!Y297&lt;&gt;Table3[[#This Row],[Market Predicted Side]], "Y","N"))))</f>
        <v/>
      </c>
      <c r="O315" s="21" t="str">
        <f>IF(ISBLANK(Games!W297),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5" s="21" t="str">
        <f>IF(ISBLANK(Games!W297),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5" s="22" t="str">
        <f>IF(ISBLANK(Games!W297),"",IF('Prediction Log'!$L315='Prediction Log'!$G315, "Y", "N"))</f>
        <v/>
      </c>
      <c r="R315" s="22" t="str">
        <f>Table3[[#This Row],[Home Team Covered Market]]</f>
        <v/>
      </c>
      <c r="S315" s="22" t="str">
        <f>IF(ISBLANK(Games!W297), "",IF(AND('Prediction Log'!$Q315="Y", 'Prediction Log'!$R315="Y"), "Y", "N"))</f>
        <v/>
      </c>
      <c r="T315" s="23" t="str">
        <f>IF(ISBLANK(Games!W297),"",IF(Games!Y297='Prediction Log'!$H315, "Y", "N"))</f>
        <v/>
      </c>
      <c r="U315" s="23" t="str">
        <f>IF(ISBLANK(Games!W297), "", IF(Table3[[#This Row],[Home Team Covered Market]]=Games!P297, "Y", "N"))</f>
        <v/>
      </c>
      <c r="V315" s="24" t="str">
        <f>IF(ISBLANK(Games!W297), "",IF('Prediction Log'!$I315='Prediction Log'!$L315, "Y", "N"))</f>
        <v/>
      </c>
      <c r="W315" s="23" t="str">
        <f>IF(ISBLANK(Games!W297), "",IF('Prediction Log'!$H315&lt;&gt;'Prediction Log'!$L315, "N",IF(AND('Prediction Log'!$E315&gt;0, 'Prediction Log'!$M315&gt;'Prediction Log'!$E315, 'Prediction Log'!$H315='Prediction Log'!$C315), "Y", IF(AND('Prediction Log'!$E315&lt;0, 'Prediction Log'!$M315&lt;'Prediction Log'!$E315,'Prediction Log'!$H315='Prediction Log'!$B315 ), "Y", IF('Prediction Log'!$M315='Prediction Log'!$E315, "PUSH", "N")))))</f>
        <v/>
      </c>
      <c r="X315" s="23" t="str">
        <f>IF(ISBLANK(Games!W297), "",IF(AND('Prediction Log'!$T315="Y", 'Prediction Log'!$U315="Y"), "Y", "N"))</f>
        <v/>
      </c>
      <c r="Y315" s="22" t="str">
        <f>IF(ISBLANK(Games!W297), "",IF('Prediction Log'!$D315&gt;0, 'Prediction Log'!$M315-'Prediction Log'!$D315, IF('Prediction Log'!$D315&lt;0, -'Prediction Log'!$M315+'Prediction Log'!$D315, "NA")))</f>
        <v/>
      </c>
      <c r="Z315" s="22" t="str">
        <f>IF(ISBLANK(Games!W297), "",ABS('Prediction Log'!$Y315))</f>
        <v/>
      </c>
      <c r="AA315" s="23" t="str">
        <f>IF(ISBLANK(Games!W297), "",IF('Prediction Log'!$E315&gt;0, 'Prediction Log'!$M315-'Prediction Log'!$E315, IF('Prediction Log'!$E315&lt;0, -'Prediction Log'!$M315+'Prediction Log'!$E315, "NA")))</f>
        <v/>
      </c>
      <c r="AB315" s="23" t="str">
        <f>IF(ISBLANK(Games!X297), "",ABS('Prediction Log'!$AA315))</f>
        <v/>
      </c>
    </row>
    <row r="316" spans="1:28" x14ac:dyDescent="0.45">
      <c r="A316" s="13">
        <f>IF(ISBLANK(Games!$B315), "",Games!A315)</f>
        <v>0</v>
      </c>
      <c r="B316" s="13" t="str">
        <f>IF(ISBLANK(Games!$B298), "",Games!B298)</f>
        <v/>
      </c>
      <c r="C316" s="13" t="str">
        <f>IF(ISBLANK(Games!$B298), "",Games!C298)</f>
        <v/>
      </c>
      <c r="D316" s="14" t="str">
        <f>IF(ISBLANK(Games!$D298), "",Games!D298)</f>
        <v/>
      </c>
      <c r="E316" s="14" t="str">
        <f>IF(ISBLANK(Games!$B298), "",Games!J298)</f>
        <v/>
      </c>
      <c r="F316" s="15" t="str">
        <f>IFERROR(IF(ISBLANK(Games!B298), "", IF(Games!N298=Games!B298, Games!O298, 1-Games!O298)), "")</f>
        <v/>
      </c>
      <c r="G316" s="16" t="str">
        <f>IF(ISBLANK(Games!B298), "", IF('Prediction Log'!$D316&lt;0, 'Prediction Log'!$B316, 'Prediction Log'!$C316))</f>
        <v/>
      </c>
      <c r="H316" s="17" t="str">
        <f>IF(ISBLANK(Games!$B298), "",Games!K298)</f>
        <v/>
      </c>
      <c r="I316" s="17" t="str">
        <f>IF('Prediction Log'!$F316&gt;0.5, 'Prediction Log'!$B316, IF('Prediction Log'!$F316&lt;0.5, 'Prediction Log'!$C316, "PICK"))</f>
        <v/>
      </c>
      <c r="J316" s="18" t="str">
        <f>IF(ISBLANK(Games!B298), "",IF('Prediction Log'!$I316='Prediction Log'!$B316, 'Prediction Log'!$F316, 1-'Prediction Log'!$F316))</f>
        <v/>
      </c>
      <c r="K316" s="19" t="str">
        <f>IF(ISBLANK(Games!$B298), "",Games!Q298)</f>
        <v/>
      </c>
      <c r="L316" s="26" t="str">
        <f>IF(ISBLANK(Games!W298), "",Games!Y298)</f>
        <v/>
      </c>
      <c r="M316" s="9" t="str">
        <f>IF(ISBLANK(Games!W298), "",Games!X298-Games!W298)</f>
        <v/>
      </c>
      <c r="N316" s="20" t="str">
        <f>IF(ISBLANK(Games!W298), "", IF(AND(Games!Y298 = Games!B298, Games!D298&lt;0, Table3[[#This Row],[Actual Difference ]]&lt;Games!D298), "Y", IF(AND(Games!Y298=Games!C298, Games!D298&gt;0, Table3[[#This Row],[Actual Difference ]]&gt;0), "Y",IF(Games!Y298&lt;&gt;Table3[[#This Row],[Market Predicted Side]], "Y","N"))))</f>
        <v/>
      </c>
      <c r="O316" s="21" t="str">
        <f>IF(ISBLANK(Games!W298),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6" s="21" t="str">
        <f>IF(ISBLANK(Games!W298),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6" s="22" t="str">
        <f>IF(ISBLANK(Games!W298),"",IF('Prediction Log'!$L316='Prediction Log'!$G316, "Y", "N"))</f>
        <v/>
      </c>
      <c r="R316" s="22" t="str">
        <f>Table3[[#This Row],[Home Team Covered Market]]</f>
        <v/>
      </c>
      <c r="S316" s="22" t="str">
        <f>IF(ISBLANK(Games!W298), "",IF(AND('Prediction Log'!$Q316="Y", 'Prediction Log'!$R316="Y"), "Y", "N"))</f>
        <v/>
      </c>
      <c r="T316" s="23" t="str">
        <f>IF(ISBLANK(Games!W298),"",IF(Games!Y298='Prediction Log'!$H316, "Y", "N"))</f>
        <v/>
      </c>
      <c r="U316" s="23" t="str">
        <f>IF(ISBLANK(Games!W298), "", IF(Table3[[#This Row],[Home Team Covered Market]]=Games!P298, "Y", "N"))</f>
        <v/>
      </c>
      <c r="V316" s="24" t="str">
        <f>IF(ISBLANK(Games!W298), "",IF('Prediction Log'!$I316='Prediction Log'!$L316, "Y", "N"))</f>
        <v/>
      </c>
      <c r="W316" s="23" t="str">
        <f>IF(ISBLANK(Games!W298), "",IF('Prediction Log'!$H316&lt;&gt;'Prediction Log'!$L316, "N",IF(AND('Prediction Log'!$E316&gt;0, 'Prediction Log'!$M316&gt;'Prediction Log'!$E316, 'Prediction Log'!$H316='Prediction Log'!$C316), "Y", IF(AND('Prediction Log'!$E316&lt;0, 'Prediction Log'!$M316&lt;'Prediction Log'!$E316,'Prediction Log'!$H316='Prediction Log'!$B316 ), "Y", IF('Prediction Log'!$M316='Prediction Log'!$E316, "PUSH", "N")))))</f>
        <v/>
      </c>
      <c r="X316" s="23" t="str">
        <f>IF(ISBLANK(Games!W298), "",IF(AND('Prediction Log'!$T316="Y", 'Prediction Log'!$U316="Y"), "Y", "N"))</f>
        <v/>
      </c>
      <c r="Y316" s="22" t="str">
        <f>IF(ISBLANK(Games!W298), "",IF('Prediction Log'!$D316&gt;0, 'Prediction Log'!$M316-'Prediction Log'!$D316, IF('Prediction Log'!$D316&lt;0, -'Prediction Log'!$M316+'Prediction Log'!$D316, "NA")))</f>
        <v/>
      </c>
      <c r="Z316" s="22" t="str">
        <f>IF(ISBLANK(Games!W298), "",ABS('Prediction Log'!$Y316))</f>
        <v/>
      </c>
      <c r="AA316" s="23" t="str">
        <f>IF(ISBLANK(Games!W298), "",IF('Prediction Log'!$E316&gt;0, 'Prediction Log'!$M316-'Prediction Log'!$E316, IF('Prediction Log'!$E316&lt;0, -'Prediction Log'!$M316+'Prediction Log'!$E316, "NA")))</f>
        <v/>
      </c>
      <c r="AB316" s="23" t="str">
        <f>IF(ISBLANK(Games!X298), "",ABS('Prediction Log'!$AA316))</f>
        <v/>
      </c>
    </row>
    <row r="317" spans="1:28" x14ac:dyDescent="0.45">
      <c r="A317" s="13">
        <f>IF(ISBLANK(Games!$B316), "",Games!A316)</f>
        <v>0</v>
      </c>
      <c r="B317" s="13" t="str">
        <f>IF(ISBLANK(Games!$B299), "",Games!B299)</f>
        <v/>
      </c>
      <c r="C317" s="13" t="str">
        <f>IF(ISBLANK(Games!$B299), "",Games!C299)</f>
        <v/>
      </c>
      <c r="D317" s="14" t="str">
        <f>IF(ISBLANK(Games!$D299), "",Games!D299)</f>
        <v/>
      </c>
      <c r="E317" s="14" t="str">
        <f>IF(ISBLANK(Games!$B299), "",Games!J299)</f>
        <v/>
      </c>
      <c r="F317" s="15" t="str">
        <f>IFERROR(IF(ISBLANK(Games!B299), "", IF(Games!N299=Games!B299, Games!O299, 1-Games!O299)), "")</f>
        <v/>
      </c>
      <c r="G317" s="16" t="str">
        <f>IF(ISBLANK(Games!B299), "", IF('Prediction Log'!$D317&lt;0, 'Prediction Log'!$B317, 'Prediction Log'!$C317))</f>
        <v/>
      </c>
      <c r="H317" s="17" t="str">
        <f>IF(ISBLANK(Games!$B299), "",Games!K299)</f>
        <v/>
      </c>
      <c r="I317" s="17" t="str">
        <f>IF('Prediction Log'!$F317&gt;0.5, 'Prediction Log'!$B317, IF('Prediction Log'!$F317&lt;0.5, 'Prediction Log'!$C317, "PICK"))</f>
        <v/>
      </c>
      <c r="J317" s="18" t="str">
        <f>IF(ISBLANK(Games!B299), "",IF('Prediction Log'!$I317='Prediction Log'!$B317, 'Prediction Log'!$F317, 1-'Prediction Log'!$F317))</f>
        <v/>
      </c>
      <c r="K317" s="19" t="str">
        <f>IF(ISBLANK(Games!$B299), "",Games!Q299)</f>
        <v/>
      </c>
      <c r="L317" s="26" t="str">
        <f>IF(ISBLANK(Games!W299), "",Games!Y299)</f>
        <v/>
      </c>
      <c r="M317" s="9" t="str">
        <f>IF(ISBLANK(Games!W299), "",Games!X299-Games!W299)</f>
        <v/>
      </c>
      <c r="N317" s="20" t="str">
        <f>IF(ISBLANK(Games!W299), "", IF(AND(Games!Y299 = Games!B299, Games!D299&lt;0, Table3[[#This Row],[Actual Difference ]]&lt;Games!D299), "Y", IF(AND(Games!Y299=Games!C299, Games!D299&gt;0, Table3[[#This Row],[Actual Difference ]]&gt;0), "Y",IF(Games!Y299&lt;&gt;Table3[[#This Row],[Market Predicted Side]], "Y","N"))))</f>
        <v/>
      </c>
      <c r="O317" s="21" t="str">
        <f>IF(ISBLANK(Games!W299),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7" s="21" t="str">
        <f>IF(ISBLANK(Games!W299),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7" s="22" t="str">
        <f>IF(ISBLANK(Games!W299),"",IF('Prediction Log'!$L317='Prediction Log'!$G317, "Y", "N"))</f>
        <v/>
      </c>
      <c r="R317" s="22" t="str">
        <f>Table3[[#This Row],[Home Team Covered Market]]</f>
        <v/>
      </c>
      <c r="S317" s="22" t="str">
        <f>IF(ISBLANK(Games!W299), "",IF(AND('Prediction Log'!$Q317="Y", 'Prediction Log'!$R317="Y"), "Y", "N"))</f>
        <v/>
      </c>
      <c r="T317" s="23" t="str">
        <f>IF(ISBLANK(Games!W299),"",IF(Games!Y299='Prediction Log'!$H317, "Y", "N"))</f>
        <v/>
      </c>
      <c r="U317" s="23" t="str">
        <f>IF(ISBLANK(Games!W299), "", IF(Table3[[#This Row],[Home Team Covered Market]]=Games!P299, "Y", "N"))</f>
        <v/>
      </c>
      <c r="V317" s="24" t="str">
        <f>IF(ISBLANK(Games!W299), "",IF('Prediction Log'!$I317='Prediction Log'!$L317, "Y", "N"))</f>
        <v/>
      </c>
      <c r="W317" s="23" t="str">
        <f>IF(ISBLANK(Games!W299), "",IF('Prediction Log'!$H317&lt;&gt;'Prediction Log'!$L317, "N",IF(AND('Prediction Log'!$E317&gt;0, 'Prediction Log'!$M317&gt;'Prediction Log'!$E317, 'Prediction Log'!$H317='Prediction Log'!$C317), "Y", IF(AND('Prediction Log'!$E317&lt;0, 'Prediction Log'!$M317&lt;'Prediction Log'!$E317,'Prediction Log'!$H317='Prediction Log'!$B317 ), "Y", IF('Prediction Log'!$M317='Prediction Log'!$E317, "PUSH", "N")))))</f>
        <v/>
      </c>
      <c r="X317" s="23" t="str">
        <f>IF(ISBLANK(Games!W299), "",IF(AND('Prediction Log'!$T317="Y", 'Prediction Log'!$U317="Y"), "Y", "N"))</f>
        <v/>
      </c>
      <c r="Y317" s="22" t="str">
        <f>IF(ISBLANK(Games!W299), "",IF('Prediction Log'!$D317&gt;0, 'Prediction Log'!$M317-'Prediction Log'!$D317, IF('Prediction Log'!$D317&lt;0, -'Prediction Log'!$M317+'Prediction Log'!$D317, "NA")))</f>
        <v/>
      </c>
      <c r="Z317" s="22" t="str">
        <f>IF(ISBLANK(Games!W299), "",ABS('Prediction Log'!$Y317))</f>
        <v/>
      </c>
      <c r="AA317" s="23" t="str">
        <f>IF(ISBLANK(Games!W299), "",IF('Prediction Log'!$E317&gt;0, 'Prediction Log'!$M317-'Prediction Log'!$E317, IF('Prediction Log'!$E317&lt;0, -'Prediction Log'!$M317+'Prediction Log'!$E317, "NA")))</f>
        <v/>
      </c>
      <c r="AB317" s="23" t="str">
        <f>IF(ISBLANK(Games!X299), "",ABS('Prediction Log'!$AA317))</f>
        <v/>
      </c>
    </row>
    <row r="318" spans="1:28" x14ac:dyDescent="0.45">
      <c r="A318" s="13">
        <f>IF(ISBLANK(Games!$B317), "",Games!A317)</f>
        <v>0</v>
      </c>
      <c r="B318" s="13" t="str">
        <f>IF(ISBLANK(Games!$B300), "",Games!B300)</f>
        <v/>
      </c>
      <c r="C318" s="13" t="str">
        <f>IF(ISBLANK(Games!$B300), "",Games!C300)</f>
        <v/>
      </c>
      <c r="D318" s="14" t="str">
        <f>IF(ISBLANK(Games!$D300), "",Games!D300)</f>
        <v/>
      </c>
      <c r="E318" s="14" t="str">
        <f>IF(ISBLANK(Games!$B300), "",Games!J300)</f>
        <v/>
      </c>
      <c r="F318" s="15" t="str">
        <f>IFERROR(IF(ISBLANK(Games!B300), "", IF(Games!N300=Games!B300, Games!O300, 1-Games!O300)), "")</f>
        <v/>
      </c>
      <c r="G318" s="16" t="str">
        <f>IF(ISBLANK(Games!B300), "", IF('Prediction Log'!$D318&lt;0, 'Prediction Log'!$B318, 'Prediction Log'!$C318))</f>
        <v/>
      </c>
      <c r="H318" s="17" t="str">
        <f>IF(ISBLANK(Games!$B300), "",Games!K300)</f>
        <v/>
      </c>
      <c r="I318" s="17" t="str">
        <f>IF('Prediction Log'!$F318&gt;0.5, 'Prediction Log'!$B318, IF('Prediction Log'!$F318&lt;0.5, 'Prediction Log'!$C318, "PICK"))</f>
        <v/>
      </c>
      <c r="J318" s="18" t="str">
        <f>IF(ISBLANK(Games!B300), "",IF('Prediction Log'!$I318='Prediction Log'!$B318, 'Prediction Log'!$F318, 1-'Prediction Log'!$F318))</f>
        <v/>
      </c>
      <c r="K318" s="19" t="str">
        <f>IF(ISBLANK(Games!$B300), "",Games!Q300)</f>
        <v/>
      </c>
      <c r="L318" s="26" t="str">
        <f>IF(ISBLANK(Games!W300), "",Games!Y300)</f>
        <v/>
      </c>
      <c r="M318" s="9" t="str">
        <f>IF(ISBLANK(Games!W300), "",Games!X300-Games!W300)</f>
        <v/>
      </c>
      <c r="N318" s="20" t="str">
        <f>IF(ISBLANK(Games!W300), "", IF(AND(Games!Y300 = Games!B300, Games!D300&lt;0, Table3[[#This Row],[Actual Difference ]]&lt;Games!D300), "Y", IF(AND(Games!Y300=Games!C300, Games!D300&gt;0, Table3[[#This Row],[Actual Difference ]]&gt;0), "Y",IF(Games!Y300&lt;&gt;Table3[[#This Row],[Market Predicted Side]], "Y","N"))))</f>
        <v/>
      </c>
      <c r="O318" s="21" t="str">
        <f>IF(ISBLANK(Games!W300),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8" s="21" t="str">
        <f>IF(ISBLANK(Games!W300),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8" s="22" t="str">
        <f>IF(ISBLANK(Games!W300),"",IF('Prediction Log'!$L318='Prediction Log'!$G318, "Y", "N"))</f>
        <v/>
      </c>
      <c r="R318" s="22" t="str">
        <f>Table3[[#This Row],[Home Team Covered Market]]</f>
        <v/>
      </c>
      <c r="S318" s="22" t="str">
        <f>IF(ISBLANK(Games!W300), "",IF(AND('Prediction Log'!$Q318="Y", 'Prediction Log'!$R318="Y"), "Y", "N"))</f>
        <v/>
      </c>
      <c r="T318" s="23" t="str">
        <f>IF(ISBLANK(Games!W300),"",IF(Games!Y300='Prediction Log'!$H318, "Y", "N"))</f>
        <v/>
      </c>
      <c r="U318" s="23" t="str">
        <f>IF(ISBLANK(Games!W300), "", IF(Table3[[#This Row],[Home Team Covered Market]]=Games!P300, "Y", "N"))</f>
        <v/>
      </c>
      <c r="V318" s="24" t="str">
        <f>IF(ISBLANK(Games!W300), "",IF('Prediction Log'!$I318='Prediction Log'!$L318, "Y", "N"))</f>
        <v/>
      </c>
      <c r="W318" s="23" t="str">
        <f>IF(ISBLANK(Games!W300), "",IF('Prediction Log'!$H318&lt;&gt;'Prediction Log'!$L318, "N",IF(AND('Prediction Log'!$E318&gt;0, 'Prediction Log'!$M318&gt;'Prediction Log'!$E318, 'Prediction Log'!$H318='Prediction Log'!$C318), "Y", IF(AND('Prediction Log'!$E318&lt;0, 'Prediction Log'!$M318&lt;'Prediction Log'!$E318,'Prediction Log'!$H318='Prediction Log'!$B318 ), "Y", IF('Prediction Log'!$M318='Prediction Log'!$E318, "PUSH", "N")))))</f>
        <v/>
      </c>
      <c r="X318" s="23" t="str">
        <f>IF(ISBLANK(Games!W300), "",IF(AND('Prediction Log'!$T318="Y", 'Prediction Log'!$U318="Y"), "Y", "N"))</f>
        <v/>
      </c>
      <c r="Y318" s="22" t="str">
        <f>IF(ISBLANK(Games!W300), "",IF('Prediction Log'!$D318&gt;0, 'Prediction Log'!$M318-'Prediction Log'!$D318, IF('Prediction Log'!$D318&lt;0, -'Prediction Log'!$M318+'Prediction Log'!$D318, "NA")))</f>
        <v/>
      </c>
      <c r="Z318" s="22" t="str">
        <f>IF(ISBLANK(Games!W300), "",ABS('Prediction Log'!$Y318))</f>
        <v/>
      </c>
      <c r="AA318" s="23" t="str">
        <f>IF(ISBLANK(Games!W300), "",IF('Prediction Log'!$E318&gt;0, 'Prediction Log'!$M318-'Prediction Log'!$E318, IF('Prediction Log'!$E318&lt;0, -'Prediction Log'!$M318+'Prediction Log'!$E318, "NA")))</f>
        <v/>
      </c>
      <c r="AB318" s="23" t="str">
        <f>IF(ISBLANK(Games!X300), "",ABS('Prediction Log'!$AA318))</f>
        <v/>
      </c>
    </row>
    <row r="319" spans="1:28" x14ac:dyDescent="0.45">
      <c r="A319" s="13">
        <f>IF(ISBLANK(Games!$B318), "",Games!A318)</f>
        <v>0</v>
      </c>
      <c r="B319" s="13" t="str">
        <f>IF(ISBLANK(Games!$B301), "",Games!B301)</f>
        <v/>
      </c>
      <c r="C319" s="13" t="str">
        <f>IF(ISBLANK(Games!$B301), "",Games!C301)</f>
        <v/>
      </c>
      <c r="D319" s="14" t="str">
        <f>IF(ISBLANK(Games!$D301), "",Games!D301)</f>
        <v/>
      </c>
      <c r="E319" s="14" t="str">
        <f>IF(ISBLANK(Games!$B301), "",Games!J301)</f>
        <v/>
      </c>
      <c r="F319" s="15" t="str">
        <f>IFERROR(IF(ISBLANK(Games!B301), "", IF(Games!N301=Games!B301, Games!O301, 1-Games!O301)), "")</f>
        <v/>
      </c>
      <c r="G319" s="16" t="str">
        <f>IF(ISBLANK(Games!B301), "", IF('Prediction Log'!$D319&lt;0, 'Prediction Log'!$B319, 'Prediction Log'!$C319))</f>
        <v/>
      </c>
      <c r="H319" s="17" t="str">
        <f>IF(ISBLANK(Games!$B301), "",Games!K301)</f>
        <v/>
      </c>
      <c r="I319" s="17" t="str">
        <f>IF('Prediction Log'!$F319&gt;0.5, 'Prediction Log'!$B319, IF('Prediction Log'!$F319&lt;0.5, 'Prediction Log'!$C319, "PICK"))</f>
        <v/>
      </c>
      <c r="J319" s="18" t="str">
        <f>IF(ISBLANK(Games!B301), "",IF('Prediction Log'!$I319='Prediction Log'!$B319, 'Prediction Log'!$F319, 1-'Prediction Log'!$F319))</f>
        <v/>
      </c>
      <c r="K319" s="19" t="str">
        <f>IF(ISBLANK(Games!$B301), "",Games!Q301)</f>
        <v/>
      </c>
      <c r="L319" s="26" t="str">
        <f>IF(ISBLANK(Games!W301), "",Games!Y301)</f>
        <v/>
      </c>
      <c r="M319" s="9" t="str">
        <f>IF(ISBLANK(Games!W301), "",Games!X301-Games!W301)</f>
        <v/>
      </c>
      <c r="N319" s="20" t="str">
        <f>IF(ISBLANK(Games!W301), "", IF(AND(Games!Y301 = Games!B301, Games!D301&lt;0, Table3[[#This Row],[Actual Difference ]]&lt;Games!D301), "Y", IF(AND(Games!Y301=Games!C301, Games!D301&gt;0, Table3[[#This Row],[Actual Difference ]]&gt;0), "Y",IF(Games!Y301&lt;&gt;Table3[[#This Row],[Market Predicted Side]], "Y","N"))))</f>
        <v/>
      </c>
      <c r="O319" s="21" t="str">
        <f>IF(ISBLANK(Games!W301),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19" s="21" t="str">
        <f>IF(ISBLANK(Games!W301),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19" s="22" t="str">
        <f>IF(ISBLANK(Games!W301),"",IF('Prediction Log'!$L319='Prediction Log'!$G319, "Y", "N"))</f>
        <v/>
      </c>
      <c r="R319" s="22" t="str">
        <f>Table3[[#This Row],[Home Team Covered Market]]</f>
        <v/>
      </c>
      <c r="S319" s="22" t="str">
        <f>IF(ISBLANK(Games!W301), "",IF(AND('Prediction Log'!$Q319="Y", 'Prediction Log'!$R319="Y"), "Y", "N"))</f>
        <v/>
      </c>
      <c r="T319" s="23" t="str">
        <f>IF(ISBLANK(Games!W301),"",IF(Games!Y301='Prediction Log'!$H319, "Y", "N"))</f>
        <v/>
      </c>
      <c r="U319" s="23" t="str">
        <f>IF(ISBLANK(Games!W301), "", IF(Table3[[#This Row],[Home Team Covered Market]]=Games!P301, "Y", "N"))</f>
        <v/>
      </c>
      <c r="V319" s="24" t="str">
        <f>IF(ISBLANK(Games!W301), "",IF('Prediction Log'!$I319='Prediction Log'!$L319, "Y", "N"))</f>
        <v/>
      </c>
      <c r="W319" s="23" t="str">
        <f>IF(ISBLANK(Games!W301), "",IF('Prediction Log'!$H319&lt;&gt;'Prediction Log'!$L319, "N",IF(AND('Prediction Log'!$E319&gt;0, 'Prediction Log'!$M319&gt;'Prediction Log'!$E319, 'Prediction Log'!$H319='Prediction Log'!$C319), "Y", IF(AND('Prediction Log'!$E319&lt;0, 'Prediction Log'!$M319&lt;'Prediction Log'!$E319,'Prediction Log'!$H319='Prediction Log'!$B319 ), "Y", IF('Prediction Log'!$M319='Prediction Log'!$E319, "PUSH", "N")))))</f>
        <v/>
      </c>
      <c r="X319" s="23" t="str">
        <f>IF(ISBLANK(Games!W301), "",IF(AND('Prediction Log'!$T319="Y", 'Prediction Log'!$U319="Y"), "Y", "N"))</f>
        <v/>
      </c>
      <c r="Y319" s="22" t="str">
        <f>IF(ISBLANK(Games!W301), "",IF('Prediction Log'!$D319&gt;0, 'Prediction Log'!$M319-'Prediction Log'!$D319, IF('Prediction Log'!$D319&lt;0, -'Prediction Log'!$M319+'Prediction Log'!$D319, "NA")))</f>
        <v/>
      </c>
      <c r="Z319" s="22" t="str">
        <f>IF(ISBLANK(Games!W301), "",ABS('Prediction Log'!$Y319))</f>
        <v/>
      </c>
      <c r="AA319" s="23" t="str">
        <f>IF(ISBLANK(Games!W301), "",IF('Prediction Log'!$E319&gt;0, 'Prediction Log'!$M319-'Prediction Log'!$E319, IF('Prediction Log'!$E319&lt;0, -'Prediction Log'!$M319+'Prediction Log'!$E319, "NA")))</f>
        <v/>
      </c>
      <c r="AB319" s="23" t="str">
        <f>IF(ISBLANK(Games!X301), "",ABS('Prediction Log'!$AA319))</f>
        <v/>
      </c>
    </row>
    <row r="320" spans="1:28" x14ac:dyDescent="0.45">
      <c r="A320" s="13">
        <f>IF(ISBLANK(Games!$B319), "",Games!A319)</f>
        <v>0</v>
      </c>
      <c r="B320" s="13" t="str">
        <f>IF(ISBLANK(Games!$B302), "",Games!B302)</f>
        <v/>
      </c>
      <c r="C320" s="13" t="str">
        <f>IF(ISBLANK(Games!$B302), "",Games!C302)</f>
        <v/>
      </c>
      <c r="D320" s="14" t="str">
        <f>IF(ISBLANK(Games!$D302), "",Games!D302)</f>
        <v/>
      </c>
      <c r="E320" s="14" t="str">
        <f>IF(ISBLANK(Games!$B302), "",Games!J302)</f>
        <v/>
      </c>
      <c r="F320" s="15" t="str">
        <f>IFERROR(IF(ISBLANK(Games!B302), "", IF(Games!N302=Games!B302, Games!O302, 1-Games!O302)), "")</f>
        <v/>
      </c>
      <c r="G320" s="16" t="str">
        <f>IF(ISBLANK(Games!B302), "", IF('Prediction Log'!$D320&lt;0, 'Prediction Log'!$B320, 'Prediction Log'!$C320))</f>
        <v/>
      </c>
      <c r="H320" s="17" t="str">
        <f>IF(ISBLANK(Games!$B302), "",Games!K302)</f>
        <v/>
      </c>
      <c r="I320" s="17" t="str">
        <f>IF('Prediction Log'!$F320&gt;0.5, 'Prediction Log'!$B320, IF('Prediction Log'!$F320&lt;0.5, 'Prediction Log'!$C320, "PICK"))</f>
        <v/>
      </c>
      <c r="J320" s="18" t="str">
        <f>IF(ISBLANK(Games!B302), "",IF('Prediction Log'!$I320='Prediction Log'!$B320, 'Prediction Log'!$F320, 1-'Prediction Log'!$F320))</f>
        <v/>
      </c>
      <c r="K320" s="19" t="str">
        <f>IF(ISBLANK(Games!$B302), "",Games!Q302)</f>
        <v/>
      </c>
      <c r="L320" s="26" t="str">
        <f>IF(ISBLANK(Games!W302), "",Games!Y302)</f>
        <v/>
      </c>
      <c r="M320" s="9" t="str">
        <f>IF(ISBLANK(Games!W302), "",Games!X302-Games!W302)</f>
        <v/>
      </c>
      <c r="N320" s="20" t="str">
        <f>IF(ISBLANK(Games!W302), "", IF(AND(Games!Y302 = Games!B302, Games!D302&lt;0, Table3[[#This Row],[Actual Difference ]]&lt;Games!D302), "Y", IF(AND(Games!Y302=Games!C302, Games!D302&gt;0, Table3[[#This Row],[Actual Difference ]]&gt;0), "Y",IF(Games!Y302&lt;&gt;Table3[[#This Row],[Market Predicted Side]], "Y","N"))))</f>
        <v/>
      </c>
      <c r="O320" s="21" t="str">
        <f>IF(ISBLANK(Games!W302),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0" s="21" t="str">
        <f>IF(ISBLANK(Games!W302),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0" s="22" t="str">
        <f>IF(ISBLANK(Games!W302),"",IF('Prediction Log'!$L320='Prediction Log'!$G320, "Y", "N"))</f>
        <v/>
      </c>
      <c r="R320" s="22" t="str">
        <f>Table3[[#This Row],[Home Team Covered Market]]</f>
        <v/>
      </c>
      <c r="S320" s="22" t="str">
        <f>IF(ISBLANK(Games!W302), "",IF(AND('Prediction Log'!$Q320="Y", 'Prediction Log'!$R320="Y"), "Y", "N"))</f>
        <v/>
      </c>
      <c r="T320" s="23" t="str">
        <f>IF(ISBLANK(Games!W302),"",IF(Games!Y302='Prediction Log'!$H320, "Y", "N"))</f>
        <v/>
      </c>
      <c r="U320" s="23" t="str">
        <f>IF(ISBLANK(Games!W302), "", IF(Table3[[#This Row],[Home Team Covered Market]]=Games!P302, "Y", "N"))</f>
        <v/>
      </c>
      <c r="V320" s="24" t="str">
        <f>IF(ISBLANK(Games!W302), "",IF('Prediction Log'!$I320='Prediction Log'!$L320, "Y", "N"))</f>
        <v/>
      </c>
      <c r="W320" s="23" t="str">
        <f>IF(ISBLANK(Games!W302), "",IF('Prediction Log'!$H320&lt;&gt;'Prediction Log'!$L320, "N",IF(AND('Prediction Log'!$E320&gt;0, 'Prediction Log'!$M320&gt;'Prediction Log'!$E320, 'Prediction Log'!$H320='Prediction Log'!$C320), "Y", IF(AND('Prediction Log'!$E320&lt;0, 'Prediction Log'!$M320&lt;'Prediction Log'!$E320,'Prediction Log'!$H320='Prediction Log'!$B320 ), "Y", IF('Prediction Log'!$M320='Prediction Log'!$E320, "PUSH", "N")))))</f>
        <v/>
      </c>
      <c r="X320" s="23" t="str">
        <f>IF(ISBLANK(Games!W302), "",IF(AND('Prediction Log'!$T320="Y", 'Prediction Log'!$U320="Y"), "Y", "N"))</f>
        <v/>
      </c>
      <c r="Y320" s="22" t="str">
        <f>IF(ISBLANK(Games!W302), "",IF('Prediction Log'!$D320&gt;0, 'Prediction Log'!$M320-'Prediction Log'!$D320, IF('Prediction Log'!$D320&lt;0, -'Prediction Log'!$M320+'Prediction Log'!$D320, "NA")))</f>
        <v/>
      </c>
      <c r="Z320" s="22" t="str">
        <f>IF(ISBLANK(Games!W302), "",ABS('Prediction Log'!$Y320))</f>
        <v/>
      </c>
      <c r="AA320" s="23" t="str">
        <f>IF(ISBLANK(Games!W302), "",IF('Prediction Log'!$E320&gt;0, 'Prediction Log'!$M320-'Prediction Log'!$E320, IF('Prediction Log'!$E320&lt;0, -'Prediction Log'!$M320+'Prediction Log'!$E320, "NA")))</f>
        <v/>
      </c>
      <c r="AB320" s="23" t="str">
        <f>IF(ISBLANK(Games!X302), "",ABS('Prediction Log'!$AA320))</f>
        <v/>
      </c>
    </row>
    <row r="321" spans="1:28" x14ac:dyDescent="0.45">
      <c r="A321" s="13">
        <f>IF(ISBLANK(Games!$B320), "",Games!A320)</f>
        <v>0</v>
      </c>
      <c r="B321" s="13" t="str">
        <f>IF(ISBLANK(Games!$B303), "",Games!B303)</f>
        <v/>
      </c>
      <c r="C321" s="13" t="str">
        <f>IF(ISBLANK(Games!$B303), "",Games!C303)</f>
        <v/>
      </c>
      <c r="D321" s="14" t="str">
        <f>IF(ISBLANK(Games!$D303), "",Games!D303)</f>
        <v/>
      </c>
      <c r="E321" s="14" t="str">
        <f>IF(ISBLANK(Games!$B303), "",Games!J303)</f>
        <v/>
      </c>
      <c r="F321" s="15" t="str">
        <f>IFERROR(IF(ISBLANK(Games!B303), "", IF(Games!N303=Games!B303, Games!O303, 1-Games!O303)), "")</f>
        <v/>
      </c>
      <c r="G321" s="16" t="str">
        <f>IF(ISBLANK(Games!B303), "", IF('Prediction Log'!$D321&lt;0, 'Prediction Log'!$B321, 'Prediction Log'!$C321))</f>
        <v/>
      </c>
      <c r="H321" s="17" t="str">
        <f>IF(ISBLANK(Games!$B303), "",Games!K303)</f>
        <v/>
      </c>
      <c r="I321" s="17" t="str">
        <f>IF('Prediction Log'!$F321&gt;0.5, 'Prediction Log'!$B321, IF('Prediction Log'!$F321&lt;0.5, 'Prediction Log'!$C321, "PICK"))</f>
        <v/>
      </c>
      <c r="J321" s="18" t="str">
        <f>IF(ISBLANK(Games!B303), "",IF('Prediction Log'!$I321='Prediction Log'!$B321, 'Prediction Log'!$F321, 1-'Prediction Log'!$F321))</f>
        <v/>
      </c>
      <c r="K321" s="19" t="str">
        <f>IF(ISBLANK(Games!$B303), "",Games!Q303)</f>
        <v/>
      </c>
      <c r="L321" s="26" t="str">
        <f>IF(ISBLANK(Games!W303), "",Games!Y303)</f>
        <v/>
      </c>
      <c r="M321" s="9" t="str">
        <f>IF(ISBLANK(Games!W303), "",Games!X303-Games!W303)</f>
        <v/>
      </c>
      <c r="N321" s="20" t="str">
        <f>IF(ISBLANK(Games!W303), "", IF(AND(Games!Y303 = Games!B303, Games!D303&lt;0, Table3[[#This Row],[Actual Difference ]]&lt;Games!D303), "Y", IF(AND(Games!Y303=Games!C303, Games!D303&gt;0, Table3[[#This Row],[Actual Difference ]]&gt;0), "Y",IF(Games!Y303&lt;&gt;Table3[[#This Row],[Market Predicted Side]], "Y","N"))))</f>
        <v/>
      </c>
      <c r="O321" s="21" t="str">
        <f>IF(ISBLANK(Games!W303),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1" s="21" t="str">
        <f>IF(ISBLANK(Games!W303),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1" s="22" t="str">
        <f>IF(ISBLANK(Games!W303),"",IF('Prediction Log'!$L321='Prediction Log'!$G321, "Y", "N"))</f>
        <v/>
      </c>
      <c r="R321" s="22" t="str">
        <f>Table3[[#This Row],[Home Team Covered Market]]</f>
        <v/>
      </c>
      <c r="S321" s="22" t="str">
        <f>IF(ISBLANK(Games!W303), "",IF(AND('Prediction Log'!$Q321="Y", 'Prediction Log'!$R321="Y"), "Y", "N"))</f>
        <v/>
      </c>
      <c r="T321" s="23" t="str">
        <f>IF(ISBLANK(Games!W303),"",IF(Games!Y303='Prediction Log'!$H321, "Y", "N"))</f>
        <v/>
      </c>
      <c r="U321" s="23" t="str">
        <f>IF(ISBLANK(Games!W303), "", IF(Table3[[#This Row],[Home Team Covered Market]]=Games!P303, "Y", "N"))</f>
        <v/>
      </c>
      <c r="V321" s="24" t="str">
        <f>IF(ISBLANK(Games!W303), "",IF('Prediction Log'!$I321='Prediction Log'!$L321, "Y", "N"))</f>
        <v/>
      </c>
      <c r="W321" s="23" t="str">
        <f>IF(ISBLANK(Games!W303), "",IF('Prediction Log'!$H321&lt;&gt;'Prediction Log'!$L321, "N",IF(AND('Prediction Log'!$E321&gt;0, 'Prediction Log'!$M321&gt;'Prediction Log'!$E321, 'Prediction Log'!$H321='Prediction Log'!$C321), "Y", IF(AND('Prediction Log'!$E321&lt;0, 'Prediction Log'!$M321&lt;'Prediction Log'!$E321,'Prediction Log'!$H321='Prediction Log'!$B321 ), "Y", IF('Prediction Log'!$M321='Prediction Log'!$E321, "PUSH", "N")))))</f>
        <v/>
      </c>
      <c r="X321" s="23" t="str">
        <f>IF(ISBLANK(Games!W303), "",IF(AND('Prediction Log'!$T321="Y", 'Prediction Log'!$U321="Y"), "Y", "N"))</f>
        <v/>
      </c>
      <c r="Y321" s="22" t="str">
        <f>IF(ISBLANK(Games!W303), "",IF('Prediction Log'!$D321&gt;0, 'Prediction Log'!$M321-'Prediction Log'!$D321, IF('Prediction Log'!$D321&lt;0, -'Prediction Log'!$M321+'Prediction Log'!$D321, "NA")))</f>
        <v/>
      </c>
      <c r="Z321" s="22" t="str">
        <f>IF(ISBLANK(Games!W303), "",ABS('Prediction Log'!$Y321))</f>
        <v/>
      </c>
      <c r="AA321" s="23" t="str">
        <f>IF(ISBLANK(Games!W303), "",IF('Prediction Log'!$E321&gt;0, 'Prediction Log'!$M321-'Prediction Log'!$E321, IF('Prediction Log'!$E321&lt;0, -'Prediction Log'!$M321+'Prediction Log'!$E321, "NA")))</f>
        <v/>
      </c>
      <c r="AB321" s="23" t="str">
        <f>IF(ISBLANK(Games!X303), "",ABS('Prediction Log'!$AA321))</f>
        <v/>
      </c>
    </row>
    <row r="322" spans="1:28" x14ac:dyDescent="0.45">
      <c r="A322" s="13">
        <f>IF(ISBLANK(Games!$B321), "",Games!A321)</f>
        <v>0</v>
      </c>
      <c r="B322" s="13" t="str">
        <f>IF(ISBLANK(Games!$B304), "",Games!B304)</f>
        <v/>
      </c>
      <c r="C322" s="13" t="str">
        <f>IF(ISBLANK(Games!$B304), "",Games!C304)</f>
        <v/>
      </c>
      <c r="D322" s="14" t="str">
        <f>IF(ISBLANK(Games!$D304), "",Games!D304)</f>
        <v/>
      </c>
      <c r="E322" s="14" t="str">
        <f>IF(ISBLANK(Games!$B304), "",Games!J304)</f>
        <v/>
      </c>
      <c r="F322" s="15" t="str">
        <f>IFERROR(IF(ISBLANK(Games!B304), "", IF(Games!N304=Games!B304, Games!O304, 1-Games!O304)), "")</f>
        <v/>
      </c>
      <c r="G322" s="16" t="str">
        <f>IF(ISBLANK(Games!B304), "", IF('Prediction Log'!$D322&lt;0, 'Prediction Log'!$B322, 'Prediction Log'!$C322))</f>
        <v/>
      </c>
      <c r="H322" s="17" t="str">
        <f>IF(ISBLANK(Games!$B304), "",Games!K304)</f>
        <v/>
      </c>
      <c r="I322" s="17" t="str">
        <f>IF('Prediction Log'!$F322&gt;0.5, 'Prediction Log'!$B322, IF('Prediction Log'!$F322&lt;0.5, 'Prediction Log'!$C322, "PICK"))</f>
        <v/>
      </c>
      <c r="J322" s="18" t="str">
        <f>IF(ISBLANK(Games!B304), "",IF('Prediction Log'!$I322='Prediction Log'!$B322, 'Prediction Log'!$F322, 1-'Prediction Log'!$F322))</f>
        <v/>
      </c>
      <c r="K322" s="19" t="str">
        <f>IF(ISBLANK(Games!$B304), "",Games!Q304)</f>
        <v/>
      </c>
      <c r="L322" s="26" t="str">
        <f>IF(ISBLANK(Games!W304), "",Games!Y304)</f>
        <v/>
      </c>
      <c r="M322" s="9" t="str">
        <f>IF(ISBLANK(Games!W304), "",Games!X304-Games!W304)</f>
        <v/>
      </c>
      <c r="N322" s="20" t="str">
        <f>IF(ISBLANK(Games!W304), "", IF(AND(Games!Y304 = Games!B304, Games!D304&lt;0, Table3[[#This Row],[Actual Difference ]]&lt;Games!D304), "Y", IF(AND(Games!Y304=Games!C304, Games!D304&gt;0, Table3[[#This Row],[Actual Difference ]]&gt;0), "Y",IF(Games!Y304&lt;&gt;Table3[[#This Row],[Market Predicted Side]], "Y","N"))))</f>
        <v/>
      </c>
      <c r="O322" s="21" t="str">
        <f>IF(ISBLANK(Games!W304),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2" s="21" t="str">
        <f>IF(ISBLANK(Games!W304),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2" s="22" t="str">
        <f>IF(ISBLANK(Games!W304),"",IF('Prediction Log'!$L322='Prediction Log'!$G322, "Y", "N"))</f>
        <v/>
      </c>
      <c r="R322" s="22" t="str">
        <f>Table3[[#This Row],[Home Team Covered Market]]</f>
        <v/>
      </c>
      <c r="S322" s="22" t="str">
        <f>IF(ISBLANK(Games!W304), "",IF(AND('Prediction Log'!$Q322="Y", 'Prediction Log'!$R322="Y"), "Y", "N"))</f>
        <v/>
      </c>
      <c r="T322" s="23" t="str">
        <f>IF(ISBLANK(Games!W304),"",IF(Games!Y304='Prediction Log'!$H322, "Y", "N"))</f>
        <v/>
      </c>
      <c r="U322" s="23" t="str">
        <f>IF(ISBLANK(Games!W304), "", IF(Table3[[#This Row],[Home Team Covered Market]]=Games!P304, "Y", "N"))</f>
        <v/>
      </c>
      <c r="V322" s="24" t="str">
        <f>IF(ISBLANK(Games!W304), "",IF('Prediction Log'!$I322='Prediction Log'!$L322, "Y", "N"))</f>
        <v/>
      </c>
      <c r="W322" s="23" t="str">
        <f>IF(ISBLANK(Games!W304), "",IF('Prediction Log'!$H322&lt;&gt;'Prediction Log'!$L322, "N",IF(AND('Prediction Log'!$E322&gt;0, 'Prediction Log'!$M322&gt;'Prediction Log'!$E322, 'Prediction Log'!$H322='Prediction Log'!$C322), "Y", IF(AND('Prediction Log'!$E322&lt;0, 'Prediction Log'!$M322&lt;'Prediction Log'!$E322,'Prediction Log'!$H322='Prediction Log'!$B322 ), "Y", IF('Prediction Log'!$M322='Prediction Log'!$E322, "PUSH", "N")))))</f>
        <v/>
      </c>
      <c r="X322" s="23" t="str">
        <f>IF(ISBLANK(Games!W304), "",IF(AND('Prediction Log'!$T322="Y", 'Prediction Log'!$U322="Y"), "Y", "N"))</f>
        <v/>
      </c>
      <c r="Y322" s="22" t="str">
        <f>IF(ISBLANK(Games!W304), "",IF('Prediction Log'!$D322&gt;0, 'Prediction Log'!$M322-'Prediction Log'!$D322, IF('Prediction Log'!$D322&lt;0, -'Prediction Log'!$M322+'Prediction Log'!$D322, "NA")))</f>
        <v/>
      </c>
      <c r="Z322" s="22" t="str">
        <f>IF(ISBLANK(Games!W304), "",ABS('Prediction Log'!$Y322))</f>
        <v/>
      </c>
      <c r="AA322" s="23" t="str">
        <f>IF(ISBLANK(Games!W304), "",IF('Prediction Log'!$E322&gt;0, 'Prediction Log'!$M322-'Prediction Log'!$E322, IF('Prediction Log'!$E322&lt;0, -'Prediction Log'!$M322+'Prediction Log'!$E322, "NA")))</f>
        <v/>
      </c>
      <c r="AB322" s="23" t="str">
        <f>IF(ISBLANK(Games!X304), "",ABS('Prediction Log'!$AA322))</f>
        <v/>
      </c>
    </row>
    <row r="323" spans="1:28" x14ac:dyDescent="0.45">
      <c r="A323" s="13">
        <f>IF(ISBLANK(Games!$B322), "",Games!A322)</f>
        <v>0</v>
      </c>
      <c r="B323" s="13" t="str">
        <f>IF(ISBLANK(Games!$B305), "",Games!B305)</f>
        <v/>
      </c>
      <c r="C323" s="13" t="str">
        <f>IF(ISBLANK(Games!$B305), "",Games!C305)</f>
        <v/>
      </c>
      <c r="D323" s="14" t="str">
        <f>IF(ISBLANK(Games!$D305), "",Games!D305)</f>
        <v/>
      </c>
      <c r="E323" s="14" t="str">
        <f>IF(ISBLANK(Games!$B305), "",Games!J305)</f>
        <v/>
      </c>
      <c r="F323" s="15" t="str">
        <f>IFERROR(IF(ISBLANK(Games!B305), "", IF(Games!N305=Games!B305, Games!O305, 1-Games!O305)), "")</f>
        <v/>
      </c>
      <c r="G323" s="16" t="str">
        <f>IF(ISBLANK(Games!B305), "", IF('Prediction Log'!$D323&lt;0, 'Prediction Log'!$B323, 'Prediction Log'!$C323))</f>
        <v/>
      </c>
      <c r="H323" s="17" t="str">
        <f>IF(ISBLANK(Games!$B305), "",Games!K305)</f>
        <v/>
      </c>
      <c r="I323" s="17" t="str">
        <f>IF('Prediction Log'!$F323&gt;0.5, 'Prediction Log'!$B323, IF('Prediction Log'!$F323&lt;0.5, 'Prediction Log'!$C323, "PICK"))</f>
        <v/>
      </c>
      <c r="J323" s="18" t="str">
        <f>IF(ISBLANK(Games!B305), "",IF('Prediction Log'!$I323='Prediction Log'!$B323, 'Prediction Log'!$F323, 1-'Prediction Log'!$F323))</f>
        <v/>
      </c>
      <c r="K323" s="19" t="str">
        <f>IF(ISBLANK(Games!$B305), "",Games!Q305)</f>
        <v/>
      </c>
      <c r="L323" s="26" t="str">
        <f>IF(ISBLANK(Games!W305), "",Games!Y305)</f>
        <v/>
      </c>
      <c r="M323" s="9" t="str">
        <f>IF(ISBLANK(Games!W305), "",Games!X305-Games!W305)</f>
        <v/>
      </c>
      <c r="N323" s="20" t="str">
        <f>IF(ISBLANK(Games!W305), "", IF(AND(Games!Y305 = Games!B305, Games!D305&lt;0, Table3[[#This Row],[Actual Difference ]]&lt;Games!D305), "Y", IF(AND(Games!Y305=Games!C305, Games!D305&gt;0, Table3[[#This Row],[Actual Difference ]]&gt;0), "Y",IF(Games!Y305&lt;&gt;Table3[[#This Row],[Market Predicted Side]], "Y","N"))))</f>
        <v/>
      </c>
      <c r="O323" s="21" t="str">
        <f>IF(ISBLANK(Games!W305),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3" s="21" t="str">
        <f>IF(ISBLANK(Games!W305),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3" s="22" t="str">
        <f>IF(ISBLANK(Games!W305),"",IF('Prediction Log'!$L323='Prediction Log'!$G323, "Y", "N"))</f>
        <v/>
      </c>
      <c r="R323" s="22" t="str">
        <f>Table3[[#This Row],[Home Team Covered Market]]</f>
        <v/>
      </c>
      <c r="S323" s="22" t="str">
        <f>IF(ISBLANK(Games!W305), "",IF(AND('Prediction Log'!$Q323="Y", 'Prediction Log'!$R323="Y"), "Y", "N"))</f>
        <v/>
      </c>
      <c r="T323" s="23" t="str">
        <f>IF(ISBLANK(Games!W305),"",IF(Games!Y305='Prediction Log'!$H323, "Y", "N"))</f>
        <v/>
      </c>
      <c r="U323" s="23" t="str">
        <f>IF(ISBLANK(Games!W305), "", IF(Table3[[#This Row],[Home Team Covered Market]]=Games!P305, "Y", "N"))</f>
        <v/>
      </c>
      <c r="V323" s="24" t="str">
        <f>IF(ISBLANK(Games!W305), "",IF('Prediction Log'!$I323='Prediction Log'!$L323, "Y", "N"))</f>
        <v/>
      </c>
      <c r="W323" s="23" t="str">
        <f>IF(ISBLANK(Games!W305), "",IF('Prediction Log'!$H323&lt;&gt;'Prediction Log'!$L323, "N",IF(AND('Prediction Log'!$E323&gt;0, 'Prediction Log'!$M323&gt;'Prediction Log'!$E323, 'Prediction Log'!$H323='Prediction Log'!$C323), "Y", IF(AND('Prediction Log'!$E323&lt;0, 'Prediction Log'!$M323&lt;'Prediction Log'!$E323,'Prediction Log'!$H323='Prediction Log'!$B323 ), "Y", IF('Prediction Log'!$M323='Prediction Log'!$E323, "PUSH", "N")))))</f>
        <v/>
      </c>
      <c r="X323" s="23" t="str">
        <f>IF(ISBLANK(Games!W305), "",IF(AND('Prediction Log'!$T323="Y", 'Prediction Log'!$U323="Y"), "Y", "N"))</f>
        <v/>
      </c>
      <c r="Y323" s="22" t="str">
        <f>IF(ISBLANK(Games!W305), "",IF('Prediction Log'!$D323&gt;0, 'Prediction Log'!$M323-'Prediction Log'!$D323, IF('Prediction Log'!$D323&lt;0, -'Prediction Log'!$M323+'Prediction Log'!$D323, "NA")))</f>
        <v/>
      </c>
      <c r="Z323" s="22" t="str">
        <f>IF(ISBLANK(Games!W305), "",ABS('Prediction Log'!$Y323))</f>
        <v/>
      </c>
      <c r="AA323" s="23" t="str">
        <f>IF(ISBLANK(Games!W305), "",IF('Prediction Log'!$E323&gt;0, 'Prediction Log'!$M323-'Prediction Log'!$E323, IF('Prediction Log'!$E323&lt;0, -'Prediction Log'!$M323+'Prediction Log'!$E323, "NA")))</f>
        <v/>
      </c>
      <c r="AB323" s="23" t="str">
        <f>IF(ISBLANK(Games!X305), "",ABS('Prediction Log'!$AA323))</f>
        <v/>
      </c>
    </row>
    <row r="324" spans="1:28" x14ac:dyDescent="0.45">
      <c r="A324" s="13">
        <f>IF(ISBLANK(Games!$B323), "",Games!A323)</f>
        <v>0</v>
      </c>
      <c r="B324" s="13" t="str">
        <f>IF(ISBLANK(Games!$B306), "",Games!B306)</f>
        <v/>
      </c>
      <c r="C324" s="13" t="str">
        <f>IF(ISBLANK(Games!$B306), "",Games!C306)</f>
        <v/>
      </c>
      <c r="D324" s="14" t="str">
        <f>IF(ISBLANK(Games!$D306), "",Games!D306)</f>
        <v/>
      </c>
      <c r="E324" s="14" t="str">
        <f>IF(ISBLANK(Games!$B306), "",Games!J306)</f>
        <v/>
      </c>
      <c r="F324" s="15" t="str">
        <f>IFERROR(IF(ISBLANK(Games!B306), "", IF(Games!N306=Games!B306, Games!O306, 1-Games!O306)), "")</f>
        <v/>
      </c>
      <c r="G324" s="16" t="str">
        <f>IF(ISBLANK(Games!B306), "", IF('Prediction Log'!$D324&lt;0, 'Prediction Log'!$B324, 'Prediction Log'!$C324))</f>
        <v/>
      </c>
      <c r="H324" s="17" t="str">
        <f>IF(ISBLANK(Games!$B306), "",Games!K306)</f>
        <v/>
      </c>
      <c r="I324" s="17" t="str">
        <f>IF('Prediction Log'!$F324&gt;0.5, 'Prediction Log'!$B324, IF('Prediction Log'!$F324&lt;0.5, 'Prediction Log'!$C324, "PICK"))</f>
        <v/>
      </c>
      <c r="J324" s="18" t="str">
        <f>IF(ISBLANK(Games!B306), "",IF('Prediction Log'!$I324='Prediction Log'!$B324, 'Prediction Log'!$F324, 1-'Prediction Log'!$F324))</f>
        <v/>
      </c>
      <c r="K324" s="19" t="str">
        <f>IF(ISBLANK(Games!$B306), "",Games!Q306)</f>
        <v/>
      </c>
      <c r="L324" s="26" t="str">
        <f>IF(ISBLANK(Games!W306), "",Games!Y306)</f>
        <v/>
      </c>
      <c r="M324" s="9" t="str">
        <f>IF(ISBLANK(Games!W306), "",Games!X306-Games!W306)</f>
        <v/>
      </c>
      <c r="N324" s="20" t="str">
        <f>IF(ISBLANK(Games!W306), "", IF(AND(Games!Y306 = Games!B306, Games!D306&lt;0, Table3[[#This Row],[Actual Difference ]]&lt;Games!D306), "Y", IF(AND(Games!Y306=Games!C306, Games!D306&gt;0, Table3[[#This Row],[Actual Difference ]]&gt;0), "Y",IF(Games!Y306&lt;&gt;Table3[[#This Row],[Market Predicted Side]], "Y","N"))))</f>
        <v/>
      </c>
      <c r="O324" s="21" t="str">
        <f>IF(ISBLANK(Games!W306),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4" s="21" t="str">
        <f>IF(ISBLANK(Games!W306),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4" s="22" t="str">
        <f>IF(ISBLANK(Games!W306),"",IF('Prediction Log'!$L324='Prediction Log'!$G324, "Y", "N"))</f>
        <v/>
      </c>
      <c r="R324" s="22" t="str">
        <f>Table3[[#This Row],[Home Team Covered Market]]</f>
        <v/>
      </c>
      <c r="S324" s="22" t="str">
        <f>IF(ISBLANK(Games!W306), "",IF(AND('Prediction Log'!$Q324="Y", 'Prediction Log'!$R324="Y"), "Y", "N"))</f>
        <v/>
      </c>
      <c r="T324" s="23" t="str">
        <f>IF(ISBLANK(Games!W306),"",IF(Games!Y306='Prediction Log'!$H324, "Y", "N"))</f>
        <v/>
      </c>
      <c r="U324" s="23" t="str">
        <f>IF(ISBLANK(Games!W306), "", IF(Table3[[#This Row],[Home Team Covered Market]]=Games!P306, "Y", "N"))</f>
        <v/>
      </c>
      <c r="V324" s="24" t="str">
        <f>IF(ISBLANK(Games!W306), "",IF('Prediction Log'!$I324='Prediction Log'!$L324, "Y", "N"))</f>
        <v/>
      </c>
      <c r="W324" s="23" t="str">
        <f>IF(ISBLANK(Games!W306), "",IF('Prediction Log'!$H324&lt;&gt;'Prediction Log'!$L324, "N",IF(AND('Prediction Log'!$E324&gt;0, 'Prediction Log'!$M324&gt;'Prediction Log'!$E324, 'Prediction Log'!$H324='Prediction Log'!$C324), "Y", IF(AND('Prediction Log'!$E324&lt;0, 'Prediction Log'!$M324&lt;'Prediction Log'!$E324,'Prediction Log'!$H324='Prediction Log'!$B324 ), "Y", IF('Prediction Log'!$M324='Prediction Log'!$E324, "PUSH", "N")))))</f>
        <v/>
      </c>
      <c r="X324" s="23" t="str">
        <f>IF(ISBLANK(Games!W306), "",IF(AND('Prediction Log'!$T324="Y", 'Prediction Log'!$U324="Y"), "Y", "N"))</f>
        <v/>
      </c>
      <c r="Y324" s="22" t="str">
        <f>IF(ISBLANK(Games!W306), "",IF('Prediction Log'!$D324&gt;0, 'Prediction Log'!$M324-'Prediction Log'!$D324, IF('Prediction Log'!$D324&lt;0, -'Prediction Log'!$M324+'Prediction Log'!$D324, "NA")))</f>
        <v/>
      </c>
      <c r="Z324" s="22" t="str">
        <f>IF(ISBLANK(Games!W306), "",ABS('Prediction Log'!$Y324))</f>
        <v/>
      </c>
      <c r="AA324" s="23" t="str">
        <f>IF(ISBLANK(Games!W306), "",IF('Prediction Log'!$E324&gt;0, 'Prediction Log'!$M324-'Prediction Log'!$E324, IF('Prediction Log'!$E324&lt;0, -'Prediction Log'!$M324+'Prediction Log'!$E324, "NA")))</f>
        <v/>
      </c>
      <c r="AB324" s="23" t="str">
        <f>IF(ISBLANK(Games!X306), "",ABS('Prediction Log'!$AA324))</f>
        <v/>
      </c>
    </row>
    <row r="325" spans="1:28" x14ac:dyDescent="0.45">
      <c r="A325" s="13">
        <f>IF(ISBLANK(Games!$B324), "",Games!A324)</f>
        <v>0</v>
      </c>
      <c r="B325" s="13" t="str">
        <f>IF(ISBLANK(Games!$B307), "",Games!B307)</f>
        <v/>
      </c>
      <c r="C325" s="13" t="str">
        <f>IF(ISBLANK(Games!$B307), "",Games!C307)</f>
        <v/>
      </c>
      <c r="D325" s="14" t="str">
        <f>IF(ISBLANK(Games!$D307), "",Games!D307)</f>
        <v/>
      </c>
      <c r="E325" s="14" t="str">
        <f>IF(ISBLANK(Games!$B307), "",Games!J307)</f>
        <v/>
      </c>
      <c r="F325" s="15" t="str">
        <f>IFERROR(IF(ISBLANK(Games!B307), "", IF(Games!N307=Games!B307, Games!O307, 1-Games!O307)), "")</f>
        <v/>
      </c>
      <c r="G325" s="16" t="str">
        <f>IF(ISBLANK(Games!B307), "", IF('Prediction Log'!$D325&lt;0, 'Prediction Log'!$B325, 'Prediction Log'!$C325))</f>
        <v/>
      </c>
      <c r="H325" s="17" t="str">
        <f>IF(ISBLANK(Games!$B307), "",Games!K307)</f>
        <v/>
      </c>
      <c r="I325" s="17" t="str">
        <f>IF('Prediction Log'!$F325&gt;0.5, 'Prediction Log'!$B325, IF('Prediction Log'!$F325&lt;0.5, 'Prediction Log'!$C325, "PICK"))</f>
        <v/>
      </c>
      <c r="J325" s="18" t="str">
        <f>IF(ISBLANK(Games!B307), "",IF('Prediction Log'!$I325='Prediction Log'!$B325, 'Prediction Log'!$F325, 1-'Prediction Log'!$F325))</f>
        <v/>
      </c>
      <c r="K325" s="19" t="str">
        <f>IF(ISBLANK(Games!$B307), "",Games!Q307)</f>
        <v/>
      </c>
      <c r="L325" s="26" t="str">
        <f>IF(ISBLANK(Games!W307), "",Games!Y307)</f>
        <v/>
      </c>
      <c r="M325" s="9" t="str">
        <f>IF(ISBLANK(Games!W307), "",Games!X307-Games!W307)</f>
        <v/>
      </c>
      <c r="N325" s="20" t="str">
        <f>IF(ISBLANK(Games!W307), "", IF(AND(Games!Y307 = Games!B307, Games!D307&lt;0, Table3[[#This Row],[Actual Difference ]]&lt;Games!D307), "Y", IF(AND(Games!Y307=Games!C307, Games!D307&gt;0, Table3[[#This Row],[Actual Difference ]]&gt;0), "Y",IF(Games!Y307&lt;&gt;Table3[[#This Row],[Market Predicted Side]], "Y","N"))))</f>
        <v/>
      </c>
      <c r="O325" s="21" t="str">
        <f>IF(ISBLANK(Games!W307),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5" s="21" t="str">
        <f>IF(ISBLANK(Games!W307),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5" s="22" t="str">
        <f>IF(ISBLANK(Games!W307),"",IF('Prediction Log'!$L325='Prediction Log'!$G325, "Y", "N"))</f>
        <v/>
      </c>
      <c r="R325" s="22" t="str">
        <f>Table3[[#This Row],[Home Team Covered Market]]</f>
        <v/>
      </c>
      <c r="S325" s="22" t="str">
        <f>IF(ISBLANK(Games!W307), "",IF(AND('Prediction Log'!$Q325="Y", 'Prediction Log'!$R325="Y"), "Y", "N"))</f>
        <v/>
      </c>
      <c r="T325" s="23" t="str">
        <f>IF(ISBLANK(Games!W307),"",IF(Games!Y307='Prediction Log'!$H325, "Y", "N"))</f>
        <v/>
      </c>
      <c r="U325" s="23" t="str">
        <f>IF(ISBLANK(Games!W307), "", IF(Table3[[#This Row],[Home Team Covered Market]]=Games!P307, "Y", "N"))</f>
        <v/>
      </c>
      <c r="V325" s="24" t="str">
        <f>IF(ISBLANK(Games!W307), "",IF('Prediction Log'!$I325='Prediction Log'!$L325, "Y", "N"))</f>
        <v/>
      </c>
      <c r="W325" s="23" t="str">
        <f>IF(ISBLANK(Games!W307), "",IF('Prediction Log'!$H325&lt;&gt;'Prediction Log'!$L325, "N",IF(AND('Prediction Log'!$E325&gt;0, 'Prediction Log'!$M325&gt;'Prediction Log'!$E325, 'Prediction Log'!$H325='Prediction Log'!$C325), "Y", IF(AND('Prediction Log'!$E325&lt;0, 'Prediction Log'!$M325&lt;'Prediction Log'!$E325,'Prediction Log'!$H325='Prediction Log'!$B325 ), "Y", IF('Prediction Log'!$M325='Prediction Log'!$E325, "PUSH", "N")))))</f>
        <v/>
      </c>
      <c r="X325" s="23" t="str">
        <f>IF(ISBLANK(Games!W307), "",IF(AND('Prediction Log'!$T325="Y", 'Prediction Log'!$U325="Y"), "Y", "N"))</f>
        <v/>
      </c>
      <c r="Y325" s="22" t="str">
        <f>IF(ISBLANK(Games!W307), "",IF('Prediction Log'!$D325&gt;0, 'Prediction Log'!$M325-'Prediction Log'!$D325, IF('Prediction Log'!$D325&lt;0, -'Prediction Log'!$M325+'Prediction Log'!$D325, "NA")))</f>
        <v/>
      </c>
      <c r="Z325" s="22" t="str">
        <f>IF(ISBLANK(Games!W307), "",ABS('Prediction Log'!$Y325))</f>
        <v/>
      </c>
      <c r="AA325" s="23" t="str">
        <f>IF(ISBLANK(Games!W307), "",IF('Prediction Log'!$E325&gt;0, 'Prediction Log'!$M325-'Prediction Log'!$E325, IF('Prediction Log'!$E325&lt;0, -'Prediction Log'!$M325+'Prediction Log'!$E325, "NA")))</f>
        <v/>
      </c>
      <c r="AB325" s="23" t="str">
        <f>IF(ISBLANK(Games!X307), "",ABS('Prediction Log'!$AA325))</f>
        <v/>
      </c>
    </row>
    <row r="326" spans="1:28" x14ac:dyDescent="0.45">
      <c r="A326" s="13">
        <f>IF(ISBLANK(Games!$B325), "",Games!A325)</f>
        <v>0</v>
      </c>
      <c r="B326" s="13" t="str">
        <f>IF(ISBLANK(Games!$B308), "",Games!B308)</f>
        <v/>
      </c>
      <c r="C326" s="13" t="str">
        <f>IF(ISBLANK(Games!$B308), "",Games!C308)</f>
        <v/>
      </c>
      <c r="D326" s="14" t="str">
        <f>IF(ISBLANK(Games!$D308), "",Games!D308)</f>
        <v/>
      </c>
      <c r="E326" s="14" t="str">
        <f>IF(ISBLANK(Games!$B308), "",Games!J308)</f>
        <v/>
      </c>
      <c r="F326" s="15" t="str">
        <f>IFERROR(IF(ISBLANK(Games!B308), "", IF(Games!N308=Games!B308, Games!O308, 1-Games!O308)), "")</f>
        <v/>
      </c>
      <c r="G326" s="16" t="str">
        <f>IF(ISBLANK(Games!B308), "", IF('Prediction Log'!$D326&lt;0, 'Prediction Log'!$B326, 'Prediction Log'!$C326))</f>
        <v/>
      </c>
      <c r="H326" s="17" t="str">
        <f>IF(ISBLANK(Games!$B308), "",Games!K308)</f>
        <v/>
      </c>
      <c r="I326" s="17" t="str">
        <f>IF('Prediction Log'!$F326&gt;0.5, 'Prediction Log'!$B326, IF('Prediction Log'!$F326&lt;0.5, 'Prediction Log'!$C326, "PICK"))</f>
        <v/>
      </c>
      <c r="J326" s="18" t="str">
        <f>IF(ISBLANK(Games!B308), "",IF('Prediction Log'!$I326='Prediction Log'!$B326, 'Prediction Log'!$F326, 1-'Prediction Log'!$F326))</f>
        <v/>
      </c>
      <c r="K326" s="19" t="str">
        <f>IF(ISBLANK(Games!$B308), "",Games!Q308)</f>
        <v/>
      </c>
      <c r="L326" s="26" t="str">
        <f>IF(ISBLANK(Games!W308), "",Games!Y308)</f>
        <v/>
      </c>
      <c r="M326" s="9" t="str">
        <f>IF(ISBLANK(Games!W308), "",Games!X308-Games!W308)</f>
        <v/>
      </c>
      <c r="N326" s="20" t="str">
        <f>IF(ISBLANK(Games!W308), "", IF(AND(Games!Y308 = Games!B308, Games!D308&lt;0, Table3[[#This Row],[Actual Difference ]]&lt;Games!D308), "Y", IF(AND(Games!Y308=Games!C308, Games!D308&gt;0, Table3[[#This Row],[Actual Difference ]]&gt;0), "Y",IF(Games!Y308&lt;&gt;Table3[[#This Row],[Market Predicted Side]], "Y","N"))))</f>
        <v/>
      </c>
      <c r="O326" s="21" t="str">
        <f>IF(ISBLANK(Games!W308),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6" s="21" t="str">
        <f>IF(ISBLANK(Games!W308),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6" s="22" t="str">
        <f>IF(ISBLANK(Games!W308),"",IF('Prediction Log'!$L326='Prediction Log'!$G326, "Y", "N"))</f>
        <v/>
      </c>
      <c r="R326" s="22" t="str">
        <f>Table3[[#This Row],[Home Team Covered Market]]</f>
        <v/>
      </c>
      <c r="S326" s="22" t="str">
        <f>IF(ISBLANK(Games!W308), "",IF(AND('Prediction Log'!$Q326="Y", 'Prediction Log'!$R326="Y"), "Y", "N"))</f>
        <v/>
      </c>
      <c r="T326" s="23" t="str">
        <f>IF(ISBLANK(Games!W308),"",IF(Games!Y308='Prediction Log'!$H326, "Y", "N"))</f>
        <v/>
      </c>
      <c r="U326" s="23" t="str">
        <f>IF(ISBLANK(Games!W308), "", IF(Table3[[#This Row],[Home Team Covered Market]]=Games!P308, "Y", "N"))</f>
        <v/>
      </c>
      <c r="V326" s="24" t="str">
        <f>IF(ISBLANK(Games!W308), "",IF('Prediction Log'!$I326='Prediction Log'!$L326, "Y", "N"))</f>
        <v/>
      </c>
      <c r="W326" s="23" t="str">
        <f>IF(ISBLANK(Games!W308), "",IF('Prediction Log'!$H326&lt;&gt;'Prediction Log'!$L326, "N",IF(AND('Prediction Log'!$E326&gt;0, 'Prediction Log'!$M326&gt;'Prediction Log'!$E326, 'Prediction Log'!$H326='Prediction Log'!$C326), "Y", IF(AND('Prediction Log'!$E326&lt;0, 'Prediction Log'!$M326&lt;'Prediction Log'!$E326,'Prediction Log'!$H326='Prediction Log'!$B326 ), "Y", IF('Prediction Log'!$M326='Prediction Log'!$E326, "PUSH", "N")))))</f>
        <v/>
      </c>
      <c r="X326" s="23" t="str">
        <f>IF(ISBLANK(Games!W308), "",IF(AND('Prediction Log'!$T326="Y", 'Prediction Log'!$U326="Y"), "Y", "N"))</f>
        <v/>
      </c>
      <c r="Y326" s="22" t="str">
        <f>IF(ISBLANK(Games!W308), "",IF('Prediction Log'!$D326&gt;0, 'Prediction Log'!$M326-'Prediction Log'!$D326, IF('Prediction Log'!$D326&lt;0, -'Prediction Log'!$M326+'Prediction Log'!$D326, "NA")))</f>
        <v/>
      </c>
      <c r="Z326" s="22" t="str">
        <f>IF(ISBLANK(Games!W308), "",ABS('Prediction Log'!$Y326))</f>
        <v/>
      </c>
      <c r="AA326" s="23" t="str">
        <f>IF(ISBLANK(Games!W308), "",IF('Prediction Log'!$E326&gt;0, 'Prediction Log'!$M326-'Prediction Log'!$E326, IF('Prediction Log'!$E326&lt;0, -'Prediction Log'!$M326+'Prediction Log'!$E326, "NA")))</f>
        <v/>
      </c>
      <c r="AB326" s="23" t="str">
        <f>IF(ISBLANK(Games!X308), "",ABS('Prediction Log'!$AA326))</f>
        <v/>
      </c>
    </row>
    <row r="327" spans="1:28" x14ac:dyDescent="0.45">
      <c r="A327" s="13">
        <f>IF(ISBLANK(Games!$B326), "",Games!A326)</f>
        <v>0</v>
      </c>
      <c r="B327" s="13" t="str">
        <f>IF(ISBLANK(Games!$B309), "",Games!B309)</f>
        <v/>
      </c>
      <c r="C327" s="13" t="str">
        <f>IF(ISBLANK(Games!$B309), "",Games!C309)</f>
        <v/>
      </c>
      <c r="D327" s="14" t="str">
        <f>IF(ISBLANK(Games!$D309), "",Games!D309)</f>
        <v/>
      </c>
      <c r="E327" s="14" t="str">
        <f>IF(ISBLANK(Games!$B309), "",Games!J309)</f>
        <v/>
      </c>
      <c r="F327" s="15" t="str">
        <f>IFERROR(IF(ISBLANK(Games!B309), "", IF(Games!N309=Games!B309, Games!O309, 1-Games!O309)), "")</f>
        <v/>
      </c>
      <c r="G327" s="16" t="str">
        <f>IF(ISBLANK(Games!B309), "", IF('Prediction Log'!$D327&lt;0, 'Prediction Log'!$B327, 'Prediction Log'!$C327))</f>
        <v/>
      </c>
      <c r="H327" s="17" t="str">
        <f>IF(ISBLANK(Games!$B309), "",Games!K309)</f>
        <v/>
      </c>
      <c r="I327" s="17" t="str">
        <f>IF('Prediction Log'!$F327&gt;0.5, 'Prediction Log'!$B327, IF('Prediction Log'!$F327&lt;0.5, 'Prediction Log'!$C327, "PICK"))</f>
        <v/>
      </c>
      <c r="J327" s="18" t="str">
        <f>IF(ISBLANK(Games!B309), "",IF('Prediction Log'!$I327='Prediction Log'!$B327, 'Prediction Log'!$F327, 1-'Prediction Log'!$F327))</f>
        <v/>
      </c>
      <c r="K327" s="19" t="str">
        <f>IF(ISBLANK(Games!$B309), "",Games!Q309)</f>
        <v/>
      </c>
      <c r="L327" s="26" t="str">
        <f>IF(ISBLANK(Games!W309), "",Games!Y309)</f>
        <v/>
      </c>
      <c r="M327" s="9" t="str">
        <f>IF(ISBLANK(Games!W309), "",Games!X309-Games!W309)</f>
        <v/>
      </c>
      <c r="N327" s="20" t="str">
        <f>IF(ISBLANK(Games!W309), "", IF(AND(Games!Y309 = Games!B309, Games!D309&lt;0, Table3[[#This Row],[Actual Difference ]]&lt;Games!D309), "Y", IF(AND(Games!Y309=Games!C309, Games!D309&gt;0, Table3[[#This Row],[Actual Difference ]]&gt;0), "Y",IF(Games!Y309&lt;&gt;Table3[[#This Row],[Market Predicted Side]], "Y","N"))))</f>
        <v/>
      </c>
      <c r="O327" s="21" t="str">
        <f>IF(ISBLANK(Games!W309),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7" s="21" t="str">
        <f>IF(ISBLANK(Games!W309),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7" s="22" t="str">
        <f>IF(ISBLANK(Games!W309),"",IF('Prediction Log'!$L327='Prediction Log'!$G327, "Y", "N"))</f>
        <v/>
      </c>
      <c r="R327" s="22" t="str">
        <f>Table3[[#This Row],[Home Team Covered Market]]</f>
        <v/>
      </c>
      <c r="S327" s="22" t="str">
        <f>IF(ISBLANK(Games!W309), "",IF(AND('Prediction Log'!$Q327="Y", 'Prediction Log'!$R327="Y"), "Y", "N"))</f>
        <v/>
      </c>
      <c r="T327" s="23" t="str">
        <f>IF(ISBLANK(Games!W309),"",IF(Games!Y309='Prediction Log'!$H327, "Y", "N"))</f>
        <v/>
      </c>
      <c r="U327" s="23" t="str">
        <f>IF(ISBLANK(Games!W309), "", IF(Table3[[#This Row],[Home Team Covered Market]]=Games!P309, "Y", "N"))</f>
        <v/>
      </c>
      <c r="V327" s="24" t="str">
        <f>IF(ISBLANK(Games!W309), "",IF('Prediction Log'!$I327='Prediction Log'!$L327, "Y", "N"))</f>
        <v/>
      </c>
      <c r="W327" s="23" t="str">
        <f>IF(ISBLANK(Games!W309), "",IF('Prediction Log'!$H327&lt;&gt;'Prediction Log'!$L327, "N",IF(AND('Prediction Log'!$E327&gt;0, 'Prediction Log'!$M327&gt;'Prediction Log'!$E327, 'Prediction Log'!$H327='Prediction Log'!$C327), "Y", IF(AND('Prediction Log'!$E327&lt;0, 'Prediction Log'!$M327&lt;'Prediction Log'!$E327,'Prediction Log'!$H327='Prediction Log'!$B327 ), "Y", IF('Prediction Log'!$M327='Prediction Log'!$E327, "PUSH", "N")))))</f>
        <v/>
      </c>
      <c r="X327" s="23" t="str">
        <f>IF(ISBLANK(Games!W309), "",IF(AND('Prediction Log'!$T327="Y", 'Prediction Log'!$U327="Y"), "Y", "N"))</f>
        <v/>
      </c>
      <c r="Y327" s="22" t="str">
        <f>IF(ISBLANK(Games!W309), "",IF('Prediction Log'!$D327&gt;0, 'Prediction Log'!$M327-'Prediction Log'!$D327, IF('Prediction Log'!$D327&lt;0, -'Prediction Log'!$M327+'Prediction Log'!$D327, "NA")))</f>
        <v/>
      </c>
      <c r="Z327" s="22" t="str">
        <f>IF(ISBLANK(Games!W309), "",ABS('Prediction Log'!$Y327))</f>
        <v/>
      </c>
      <c r="AA327" s="23" t="str">
        <f>IF(ISBLANK(Games!W309), "",IF('Prediction Log'!$E327&gt;0, 'Prediction Log'!$M327-'Prediction Log'!$E327, IF('Prediction Log'!$E327&lt;0, -'Prediction Log'!$M327+'Prediction Log'!$E327, "NA")))</f>
        <v/>
      </c>
      <c r="AB327" s="23" t="str">
        <f>IF(ISBLANK(Games!X309), "",ABS('Prediction Log'!$AA327))</f>
        <v/>
      </c>
    </row>
    <row r="328" spans="1:28" x14ac:dyDescent="0.45">
      <c r="A328" s="13">
        <f>IF(ISBLANK(Games!$B327), "",Games!A327)</f>
        <v>0</v>
      </c>
      <c r="B328" s="13" t="str">
        <f>IF(ISBLANK(Games!$B310), "",Games!B310)</f>
        <v/>
      </c>
      <c r="C328" s="13" t="str">
        <f>IF(ISBLANK(Games!$B310), "",Games!C310)</f>
        <v/>
      </c>
      <c r="D328" s="14" t="str">
        <f>IF(ISBLANK(Games!$D310), "",Games!D310)</f>
        <v/>
      </c>
      <c r="E328" s="14" t="str">
        <f>IF(ISBLANK(Games!$B310), "",Games!J310)</f>
        <v/>
      </c>
      <c r="F328" s="15" t="str">
        <f>IFERROR(IF(ISBLANK(Games!B310), "", IF(Games!N310=Games!B310, Games!O310, 1-Games!O310)), "")</f>
        <v/>
      </c>
      <c r="G328" s="16" t="str">
        <f>IF(ISBLANK(Games!B310), "", IF('Prediction Log'!$D328&lt;0, 'Prediction Log'!$B328, 'Prediction Log'!$C328))</f>
        <v/>
      </c>
      <c r="H328" s="17" t="str">
        <f>IF(ISBLANK(Games!$B310), "",Games!K310)</f>
        <v/>
      </c>
      <c r="I328" s="17" t="str">
        <f>IF('Prediction Log'!$F328&gt;0.5, 'Prediction Log'!$B328, IF('Prediction Log'!$F328&lt;0.5, 'Prediction Log'!$C328, "PICK"))</f>
        <v/>
      </c>
      <c r="J328" s="18" t="str">
        <f>IF(ISBLANK(Games!B310), "",IF('Prediction Log'!$I328='Prediction Log'!$B328, 'Prediction Log'!$F328, 1-'Prediction Log'!$F328))</f>
        <v/>
      </c>
      <c r="K328" s="19" t="str">
        <f>IF(ISBLANK(Games!$B310), "",Games!Q310)</f>
        <v/>
      </c>
      <c r="L328" s="26" t="str">
        <f>IF(ISBLANK(Games!W310), "",Games!Y310)</f>
        <v/>
      </c>
      <c r="M328" s="9" t="str">
        <f>IF(ISBLANK(Games!W310), "",Games!X310-Games!W310)</f>
        <v/>
      </c>
      <c r="N328" s="20" t="str">
        <f>IF(ISBLANK(Games!W310), "", IF(AND(Games!Y310 = Games!B310, Games!D310&lt;0, Table3[[#This Row],[Actual Difference ]]&lt;Games!D310), "Y", IF(AND(Games!Y310=Games!C310, Games!D310&gt;0, Table3[[#This Row],[Actual Difference ]]&gt;0), "Y",IF(Games!Y310&lt;&gt;Table3[[#This Row],[Market Predicted Side]], "Y","N"))))</f>
        <v/>
      </c>
      <c r="O328" s="21" t="str">
        <f>IF(ISBLANK(Games!W310),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8" s="21" t="str">
        <f>IF(ISBLANK(Games!W310),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8" s="22" t="str">
        <f>IF(ISBLANK(Games!W310),"",IF('Prediction Log'!$L328='Prediction Log'!$G328, "Y", "N"))</f>
        <v/>
      </c>
      <c r="R328" s="22" t="str">
        <f>Table3[[#This Row],[Home Team Covered Market]]</f>
        <v/>
      </c>
      <c r="S328" s="22" t="str">
        <f>IF(ISBLANK(Games!W310), "",IF(AND('Prediction Log'!$Q328="Y", 'Prediction Log'!$R328="Y"), "Y", "N"))</f>
        <v/>
      </c>
      <c r="T328" s="23" t="str">
        <f>IF(ISBLANK(Games!W310),"",IF(Games!Y310='Prediction Log'!$H328, "Y", "N"))</f>
        <v/>
      </c>
      <c r="U328" s="23" t="str">
        <f>IF(ISBLANK(Games!W310), "", IF(Table3[[#This Row],[Home Team Covered Market]]=Games!P310, "Y", "N"))</f>
        <v/>
      </c>
      <c r="V328" s="24" t="str">
        <f>IF(ISBLANK(Games!W310), "",IF('Prediction Log'!$I328='Prediction Log'!$L328, "Y", "N"))</f>
        <v/>
      </c>
      <c r="W328" s="23" t="str">
        <f>IF(ISBLANK(Games!W310), "",IF('Prediction Log'!$H328&lt;&gt;'Prediction Log'!$L328, "N",IF(AND('Prediction Log'!$E328&gt;0, 'Prediction Log'!$M328&gt;'Prediction Log'!$E328, 'Prediction Log'!$H328='Prediction Log'!$C328), "Y", IF(AND('Prediction Log'!$E328&lt;0, 'Prediction Log'!$M328&lt;'Prediction Log'!$E328,'Prediction Log'!$H328='Prediction Log'!$B328 ), "Y", IF('Prediction Log'!$M328='Prediction Log'!$E328, "PUSH", "N")))))</f>
        <v/>
      </c>
      <c r="X328" s="23" t="str">
        <f>IF(ISBLANK(Games!W310), "",IF(AND('Prediction Log'!$T328="Y", 'Prediction Log'!$U328="Y"), "Y", "N"))</f>
        <v/>
      </c>
      <c r="Y328" s="22" t="str">
        <f>IF(ISBLANK(Games!W310), "",IF('Prediction Log'!$D328&gt;0, 'Prediction Log'!$M328-'Prediction Log'!$D328, IF('Prediction Log'!$D328&lt;0, -'Prediction Log'!$M328+'Prediction Log'!$D328, "NA")))</f>
        <v/>
      </c>
      <c r="Z328" s="22" t="str">
        <f>IF(ISBLANK(Games!W310), "",ABS('Prediction Log'!$Y328))</f>
        <v/>
      </c>
      <c r="AA328" s="23" t="str">
        <f>IF(ISBLANK(Games!W310), "",IF('Prediction Log'!$E328&gt;0, 'Prediction Log'!$M328-'Prediction Log'!$E328, IF('Prediction Log'!$E328&lt;0, -'Prediction Log'!$M328+'Prediction Log'!$E328, "NA")))</f>
        <v/>
      </c>
      <c r="AB328" s="23" t="str">
        <f>IF(ISBLANK(Games!X310), "",ABS('Prediction Log'!$AA328))</f>
        <v/>
      </c>
    </row>
    <row r="329" spans="1:28" x14ac:dyDescent="0.45">
      <c r="A329" s="13">
        <f>IF(ISBLANK(Games!$B328), "",Games!A328)</f>
        <v>0</v>
      </c>
      <c r="B329" s="13" t="str">
        <f>IF(ISBLANK(Games!$B311), "",Games!B311)</f>
        <v/>
      </c>
      <c r="C329" s="13" t="str">
        <f>IF(ISBLANK(Games!$B311), "",Games!C311)</f>
        <v/>
      </c>
      <c r="D329" s="14" t="str">
        <f>IF(ISBLANK(Games!$D311), "",Games!D311)</f>
        <v/>
      </c>
      <c r="E329" s="14" t="str">
        <f>IF(ISBLANK(Games!$B311), "",Games!J311)</f>
        <v/>
      </c>
      <c r="F329" s="15" t="str">
        <f>IFERROR(IF(ISBLANK(Games!B311), "", IF(Games!N311=Games!B311, Games!O311, 1-Games!O311)), "")</f>
        <v/>
      </c>
      <c r="G329" s="16" t="str">
        <f>IF(ISBLANK(Games!B311), "", IF('Prediction Log'!$D329&lt;0, 'Prediction Log'!$B329, 'Prediction Log'!$C329))</f>
        <v/>
      </c>
      <c r="H329" s="17" t="str">
        <f>IF(ISBLANK(Games!$B311), "",Games!K311)</f>
        <v/>
      </c>
      <c r="I329" s="17" t="str">
        <f>IF('Prediction Log'!$F329&gt;0.5, 'Prediction Log'!$B329, IF('Prediction Log'!$F329&lt;0.5, 'Prediction Log'!$C329, "PICK"))</f>
        <v/>
      </c>
      <c r="J329" s="18" t="str">
        <f>IF(ISBLANK(Games!B311), "",IF('Prediction Log'!$I329='Prediction Log'!$B329, 'Prediction Log'!$F329, 1-'Prediction Log'!$F329))</f>
        <v/>
      </c>
      <c r="K329" s="19" t="str">
        <f>IF(ISBLANK(Games!$B311), "",Games!Q311)</f>
        <v/>
      </c>
      <c r="L329" s="26" t="str">
        <f>IF(ISBLANK(Games!W311), "",Games!Y311)</f>
        <v/>
      </c>
      <c r="M329" s="9" t="str">
        <f>IF(ISBLANK(Games!W311), "",Games!X311-Games!W311)</f>
        <v/>
      </c>
      <c r="N329" s="20" t="str">
        <f>IF(ISBLANK(Games!W311), "", IF(AND(Games!Y311 = Games!B311, Games!D311&lt;0, Table3[[#This Row],[Actual Difference ]]&lt;Games!D311), "Y", IF(AND(Games!Y311=Games!C311, Games!D311&gt;0, Table3[[#This Row],[Actual Difference ]]&gt;0), "Y",IF(Games!Y311&lt;&gt;Table3[[#This Row],[Market Predicted Side]], "Y","N"))))</f>
        <v/>
      </c>
      <c r="O329" s="21" t="str">
        <f>IF(ISBLANK(Games!W311),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29" s="21" t="str">
        <f>IF(ISBLANK(Games!W311),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29" s="22" t="str">
        <f>IF(ISBLANK(Games!W311),"",IF('Prediction Log'!$L329='Prediction Log'!$G329, "Y", "N"))</f>
        <v/>
      </c>
      <c r="R329" s="22" t="str">
        <f>Table3[[#This Row],[Home Team Covered Market]]</f>
        <v/>
      </c>
      <c r="S329" s="22" t="str">
        <f>IF(ISBLANK(Games!W311), "",IF(AND('Prediction Log'!$Q329="Y", 'Prediction Log'!$R329="Y"), "Y", "N"))</f>
        <v/>
      </c>
      <c r="T329" s="23" t="str">
        <f>IF(ISBLANK(Games!W311),"",IF(Games!Y311='Prediction Log'!$H329, "Y", "N"))</f>
        <v/>
      </c>
      <c r="U329" s="23" t="str">
        <f>IF(ISBLANK(Games!W311), "", IF(Table3[[#This Row],[Home Team Covered Market]]=Games!P311, "Y", "N"))</f>
        <v/>
      </c>
      <c r="V329" s="24" t="str">
        <f>IF(ISBLANK(Games!W311), "",IF('Prediction Log'!$I329='Prediction Log'!$L329, "Y", "N"))</f>
        <v/>
      </c>
      <c r="W329" s="23" t="str">
        <f>IF(ISBLANK(Games!W311), "",IF('Prediction Log'!$H329&lt;&gt;'Prediction Log'!$L329, "N",IF(AND('Prediction Log'!$E329&gt;0, 'Prediction Log'!$M329&gt;'Prediction Log'!$E329, 'Prediction Log'!$H329='Prediction Log'!$C329), "Y", IF(AND('Prediction Log'!$E329&lt;0, 'Prediction Log'!$M329&lt;'Prediction Log'!$E329,'Prediction Log'!$H329='Prediction Log'!$B329 ), "Y", IF('Prediction Log'!$M329='Prediction Log'!$E329, "PUSH", "N")))))</f>
        <v/>
      </c>
      <c r="X329" s="23" t="str">
        <f>IF(ISBLANK(Games!W311), "",IF(AND('Prediction Log'!$T329="Y", 'Prediction Log'!$U329="Y"), "Y", "N"))</f>
        <v/>
      </c>
      <c r="Y329" s="22" t="str">
        <f>IF(ISBLANK(Games!W311), "",IF('Prediction Log'!$D329&gt;0, 'Prediction Log'!$M329-'Prediction Log'!$D329, IF('Prediction Log'!$D329&lt;0, -'Prediction Log'!$M329+'Prediction Log'!$D329, "NA")))</f>
        <v/>
      </c>
      <c r="Z329" s="22" t="str">
        <f>IF(ISBLANK(Games!W311), "",ABS('Prediction Log'!$Y329))</f>
        <v/>
      </c>
      <c r="AA329" s="23" t="str">
        <f>IF(ISBLANK(Games!W311), "",IF('Prediction Log'!$E329&gt;0, 'Prediction Log'!$M329-'Prediction Log'!$E329, IF('Prediction Log'!$E329&lt;0, -'Prediction Log'!$M329+'Prediction Log'!$E329, "NA")))</f>
        <v/>
      </c>
      <c r="AB329" s="23" t="str">
        <f>IF(ISBLANK(Games!X311), "",ABS('Prediction Log'!$AA329))</f>
        <v/>
      </c>
    </row>
    <row r="330" spans="1:28" x14ac:dyDescent="0.45">
      <c r="A330" s="13">
        <f>IF(ISBLANK(Games!$B329), "",Games!A329)</f>
        <v>0</v>
      </c>
      <c r="B330" s="13" t="str">
        <f>IF(ISBLANK(Games!$B312), "",Games!B312)</f>
        <v/>
      </c>
      <c r="C330" s="13" t="str">
        <f>IF(ISBLANK(Games!$B312), "",Games!C312)</f>
        <v/>
      </c>
      <c r="D330" s="14" t="str">
        <f>IF(ISBLANK(Games!$D312), "",Games!D312)</f>
        <v/>
      </c>
      <c r="E330" s="14" t="str">
        <f>IF(ISBLANK(Games!$B312), "",Games!J312)</f>
        <v/>
      </c>
      <c r="F330" s="15" t="str">
        <f>IFERROR(IF(ISBLANK(Games!B312), "", IF(Games!N312=Games!B312, Games!O312, 1-Games!O312)), "")</f>
        <v/>
      </c>
      <c r="G330" s="16" t="str">
        <f>IF(ISBLANK(Games!B312), "", IF('Prediction Log'!$D330&lt;0, 'Prediction Log'!$B330, 'Prediction Log'!$C330))</f>
        <v/>
      </c>
      <c r="H330" s="17" t="str">
        <f>IF(ISBLANK(Games!$B312), "",Games!K312)</f>
        <v/>
      </c>
      <c r="I330" s="17" t="str">
        <f>IF('Prediction Log'!$F330&gt;0.5, 'Prediction Log'!$B330, IF('Prediction Log'!$F330&lt;0.5, 'Prediction Log'!$C330, "PICK"))</f>
        <v/>
      </c>
      <c r="J330" s="18" t="str">
        <f>IF(ISBLANK(Games!B312), "",IF('Prediction Log'!$I330='Prediction Log'!$B330, 'Prediction Log'!$F330, 1-'Prediction Log'!$F330))</f>
        <v/>
      </c>
      <c r="K330" s="19" t="str">
        <f>IF(ISBLANK(Games!$B312), "",Games!Q312)</f>
        <v/>
      </c>
      <c r="L330" s="26" t="str">
        <f>IF(ISBLANK(Games!W312), "",Games!Y312)</f>
        <v/>
      </c>
      <c r="M330" s="9" t="str">
        <f>IF(ISBLANK(Games!W312), "",Games!X312-Games!W312)</f>
        <v/>
      </c>
      <c r="N330" s="20" t="str">
        <f>IF(ISBLANK(Games!W312), "", IF(AND(Games!Y312 = Games!B312, Games!D312&lt;0, Table3[[#This Row],[Actual Difference ]]&lt;Games!D312), "Y", IF(AND(Games!Y312=Games!C312, Games!D312&gt;0, Table3[[#This Row],[Actual Difference ]]&gt;0), "Y",IF(Games!Y312&lt;&gt;Table3[[#This Row],[Market Predicted Side]], "Y","N"))))</f>
        <v/>
      </c>
      <c r="O330" s="21" t="str">
        <f>IF(ISBLANK(Games!W312),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0" s="21" t="str">
        <f>IF(ISBLANK(Games!W312),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0" s="22" t="str">
        <f>IF(ISBLANK(Games!W312),"",IF('Prediction Log'!$L330='Prediction Log'!$G330, "Y", "N"))</f>
        <v/>
      </c>
      <c r="R330" s="22" t="str">
        <f>Table3[[#This Row],[Home Team Covered Market]]</f>
        <v/>
      </c>
      <c r="S330" s="22" t="str">
        <f>IF(ISBLANK(Games!W312), "",IF(AND('Prediction Log'!$Q330="Y", 'Prediction Log'!$R330="Y"), "Y", "N"))</f>
        <v/>
      </c>
      <c r="T330" s="23" t="str">
        <f>IF(ISBLANK(Games!W312),"",IF(Games!Y312='Prediction Log'!$H330, "Y", "N"))</f>
        <v/>
      </c>
      <c r="U330" s="23" t="str">
        <f>IF(ISBLANK(Games!W312), "", IF(Table3[[#This Row],[Home Team Covered Market]]=Games!P312, "Y", "N"))</f>
        <v/>
      </c>
      <c r="V330" s="24" t="str">
        <f>IF(ISBLANK(Games!W312), "",IF('Prediction Log'!$I330='Prediction Log'!$L330, "Y", "N"))</f>
        <v/>
      </c>
      <c r="W330" s="23" t="str">
        <f>IF(ISBLANK(Games!W312), "",IF('Prediction Log'!$H330&lt;&gt;'Prediction Log'!$L330, "N",IF(AND('Prediction Log'!$E330&gt;0, 'Prediction Log'!$M330&gt;'Prediction Log'!$E330, 'Prediction Log'!$H330='Prediction Log'!$C330), "Y", IF(AND('Prediction Log'!$E330&lt;0, 'Prediction Log'!$M330&lt;'Prediction Log'!$E330,'Prediction Log'!$H330='Prediction Log'!$B330 ), "Y", IF('Prediction Log'!$M330='Prediction Log'!$E330, "PUSH", "N")))))</f>
        <v/>
      </c>
      <c r="X330" s="23" t="str">
        <f>IF(ISBLANK(Games!W312), "",IF(AND('Prediction Log'!$T330="Y", 'Prediction Log'!$U330="Y"), "Y", "N"))</f>
        <v/>
      </c>
      <c r="Y330" s="22" t="str">
        <f>IF(ISBLANK(Games!W312), "",IF('Prediction Log'!$D330&gt;0, 'Prediction Log'!$M330-'Prediction Log'!$D330, IF('Prediction Log'!$D330&lt;0, -'Prediction Log'!$M330+'Prediction Log'!$D330, "NA")))</f>
        <v/>
      </c>
      <c r="Z330" s="22" t="str">
        <f>IF(ISBLANK(Games!W312), "",ABS('Prediction Log'!$Y330))</f>
        <v/>
      </c>
      <c r="AA330" s="23" t="str">
        <f>IF(ISBLANK(Games!W312), "",IF('Prediction Log'!$E330&gt;0, 'Prediction Log'!$M330-'Prediction Log'!$E330, IF('Prediction Log'!$E330&lt;0, -'Prediction Log'!$M330+'Prediction Log'!$E330, "NA")))</f>
        <v/>
      </c>
      <c r="AB330" s="23" t="str">
        <f>IF(ISBLANK(Games!X312), "",ABS('Prediction Log'!$AA330))</f>
        <v/>
      </c>
    </row>
    <row r="331" spans="1:28" x14ac:dyDescent="0.45">
      <c r="A331" s="13">
        <f>IF(ISBLANK(Games!$B330), "",Games!A330)</f>
        <v>0</v>
      </c>
      <c r="B331" s="13" t="str">
        <f>IF(ISBLANK(Games!$B313), "",Games!B313)</f>
        <v/>
      </c>
      <c r="C331" s="13" t="str">
        <f>IF(ISBLANK(Games!$B313), "",Games!C313)</f>
        <v/>
      </c>
      <c r="D331" s="14" t="str">
        <f>IF(ISBLANK(Games!$D313), "",Games!D313)</f>
        <v/>
      </c>
      <c r="E331" s="14" t="str">
        <f>IF(ISBLANK(Games!$B313), "",Games!J313)</f>
        <v/>
      </c>
      <c r="F331" s="15" t="str">
        <f>IFERROR(IF(ISBLANK(Games!B313), "", IF(Games!N313=Games!B313, Games!O313, 1-Games!O313)), "")</f>
        <v/>
      </c>
      <c r="G331" s="16" t="str">
        <f>IF(ISBLANK(Games!B313), "", IF('Prediction Log'!$D331&lt;0, 'Prediction Log'!$B331, 'Prediction Log'!$C331))</f>
        <v/>
      </c>
      <c r="H331" s="17" t="str">
        <f>IF(ISBLANK(Games!$B313), "",Games!K313)</f>
        <v/>
      </c>
      <c r="I331" s="17" t="str">
        <f>IF('Prediction Log'!$F331&gt;0.5, 'Prediction Log'!$B331, IF('Prediction Log'!$F331&lt;0.5, 'Prediction Log'!$C331, "PICK"))</f>
        <v/>
      </c>
      <c r="J331" s="18" t="str">
        <f>IF(ISBLANK(Games!B313), "",IF('Prediction Log'!$I331='Prediction Log'!$B331, 'Prediction Log'!$F331, 1-'Prediction Log'!$F331))</f>
        <v/>
      </c>
      <c r="K331" s="19" t="str">
        <f>IF(ISBLANK(Games!$B313), "",Games!Q313)</f>
        <v/>
      </c>
      <c r="L331" s="26" t="str">
        <f>IF(ISBLANK(Games!W313), "",Games!Y313)</f>
        <v/>
      </c>
      <c r="M331" s="9" t="str">
        <f>IF(ISBLANK(Games!W313), "",Games!X313-Games!W313)</f>
        <v/>
      </c>
      <c r="N331" s="20" t="str">
        <f>IF(ISBLANK(Games!W313), "", IF(AND(Games!Y313 = Games!B313, Games!D313&lt;0, Table3[[#This Row],[Actual Difference ]]&lt;Games!D313), "Y", IF(AND(Games!Y313=Games!C313, Games!D313&gt;0, Table3[[#This Row],[Actual Difference ]]&gt;0), "Y",IF(Games!Y313&lt;&gt;Table3[[#This Row],[Market Predicted Side]], "Y","N"))))</f>
        <v/>
      </c>
      <c r="O331" s="21" t="str">
        <f>IF(ISBLANK(Games!W313),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1" s="21" t="str">
        <f>IF(ISBLANK(Games!W313),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1" s="22" t="str">
        <f>IF(ISBLANK(Games!W313),"",IF('Prediction Log'!$L331='Prediction Log'!$G331, "Y", "N"))</f>
        <v/>
      </c>
      <c r="R331" s="22" t="str">
        <f>Table3[[#This Row],[Home Team Covered Market]]</f>
        <v/>
      </c>
      <c r="S331" s="22" t="str">
        <f>IF(ISBLANK(Games!W313), "",IF(AND('Prediction Log'!$Q331="Y", 'Prediction Log'!$R331="Y"), "Y", "N"))</f>
        <v/>
      </c>
      <c r="T331" s="23" t="str">
        <f>IF(ISBLANK(Games!W313),"",IF(Games!Y313='Prediction Log'!$H331, "Y", "N"))</f>
        <v/>
      </c>
      <c r="U331" s="23" t="str">
        <f>IF(ISBLANK(Games!W313), "", IF(Table3[[#This Row],[Home Team Covered Market]]=Games!P313, "Y", "N"))</f>
        <v/>
      </c>
      <c r="V331" s="24" t="str">
        <f>IF(ISBLANK(Games!W313), "",IF('Prediction Log'!$I331='Prediction Log'!$L331, "Y", "N"))</f>
        <v/>
      </c>
      <c r="W331" s="23" t="str">
        <f>IF(ISBLANK(Games!W313), "",IF('Prediction Log'!$H331&lt;&gt;'Prediction Log'!$L331, "N",IF(AND('Prediction Log'!$E331&gt;0, 'Prediction Log'!$M331&gt;'Prediction Log'!$E331, 'Prediction Log'!$H331='Prediction Log'!$C331), "Y", IF(AND('Prediction Log'!$E331&lt;0, 'Prediction Log'!$M331&lt;'Prediction Log'!$E331,'Prediction Log'!$H331='Prediction Log'!$B331 ), "Y", IF('Prediction Log'!$M331='Prediction Log'!$E331, "PUSH", "N")))))</f>
        <v/>
      </c>
      <c r="X331" s="23" t="str">
        <f>IF(ISBLANK(Games!W313), "",IF(AND('Prediction Log'!$T331="Y", 'Prediction Log'!$U331="Y"), "Y", "N"))</f>
        <v/>
      </c>
      <c r="Y331" s="22" t="str">
        <f>IF(ISBLANK(Games!W313), "",IF('Prediction Log'!$D331&gt;0, 'Prediction Log'!$M331-'Prediction Log'!$D331, IF('Prediction Log'!$D331&lt;0, -'Prediction Log'!$M331+'Prediction Log'!$D331, "NA")))</f>
        <v/>
      </c>
      <c r="Z331" s="22" t="str">
        <f>IF(ISBLANK(Games!W313), "",ABS('Prediction Log'!$Y331))</f>
        <v/>
      </c>
      <c r="AA331" s="23" t="str">
        <f>IF(ISBLANK(Games!W313), "",IF('Prediction Log'!$E331&gt;0, 'Prediction Log'!$M331-'Prediction Log'!$E331, IF('Prediction Log'!$E331&lt;0, -'Prediction Log'!$M331+'Prediction Log'!$E331, "NA")))</f>
        <v/>
      </c>
      <c r="AB331" s="23" t="str">
        <f>IF(ISBLANK(Games!X313), "",ABS('Prediction Log'!$AA331))</f>
        <v/>
      </c>
    </row>
    <row r="332" spans="1:28" x14ac:dyDescent="0.45">
      <c r="A332" s="13">
        <f>IF(ISBLANK(Games!$B331), "",Games!A331)</f>
        <v>0</v>
      </c>
      <c r="B332" s="13" t="str">
        <f>IF(ISBLANK(Games!$B314), "",Games!B314)</f>
        <v/>
      </c>
      <c r="C332" s="13" t="str">
        <f>IF(ISBLANK(Games!$B314), "",Games!C314)</f>
        <v/>
      </c>
      <c r="D332" s="14" t="str">
        <f>IF(ISBLANK(Games!$D314), "",Games!D314)</f>
        <v/>
      </c>
      <c r="E332" s="14" t="str">
        <f>IF(ISBLANK(Games!$B314), "",Games!J314)</f>
        <v/>
      </c>
      <c r="F332" s="15" t="str">
        <f>IFERROR(IF(ISBLANK(Games!B314), "", IF(Games!N314=Games!B314, Games!O314, 1-Games!O314)), "")</f>
        <v/>
      </c>
      <c r="G332" s="16" t="str">
        <f>IF(ISBLANK(Games!B314), "", IF('Prediction Log'!$D332&lt;0, 'Prediction Log'!$B332, 'Prediction Log'!$C332))</f>
        <v/>
      </c>
      <c r="H332" s="17" t="str">
        <f>IF(ISBLANK(Games!$B314), "",Games!K314)</f>
        <v/>
      </c>
      <c r="I332" s="17" t="str">
        <f>IF('Prediction Log'!$F332&gt;0.5, 'Prediction Log'!$B332, IF('Prediction Log'!$F332&lt;0.5, 'Prediction Log'!$C332, "PICK"))</f>
        <v/>
      </c>
      <c r="J332" s="18" t="str">
        <f>IF(ISBLANK(Games!B314), "",IF('Prediction Log'!$I332='Prediction Log'!$B332, 'Prediction Log'!$F332, 1-'Prediction Log'!$F332))</f>
        <v/>
      </c>
      <c r="K332" s="19" t="str">
        <f>IF(ISBLANK(Games!$B314), "",Games!Q314)</f>
        <v/>
      </c>
      <c r="L332" s="26" t="str">
        <f>IF(ISBLANK(Games!W314), "",Games!Y314)</f>
        <v/>
      </c>
      <c r="M332" s="9" t="str">
        <f>IF(ISBLANK(Games!W314), "",Games!X314-Games!W314)</f>
        <v/>
      </c>
      <c r="N332" s="20" t="str">
        <f>IF(ISBLANK(Games!W314), "", IF(AND(Games!Y314 = Games!B314, Games!D314&lt;0, Table3[[#This Row],[Actual Difference ]]&lt;Games!D314), "Y", IF(AND(Games!Y314=Games!C314, Games!D314&gt;0, Table3[[#This Row],[Actual Difference ]]&gt;0), "Y",IF(Games!Y314&lt;&gt;Table3[[#This Row],[Market Predicted Side]], "Y","N"))))</f>
        <v/>
      </c>
      <c r="O332" s="21" t="str">
        <f>IF(ISBLANK(Games!W314),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2" s="21" t="str">
        <f>IF(ISBLANK(Games!W314),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2" s="22" t="str">
        <f>IF(ISBLANK(Games!W314),"",IF('Prediction Log'!$L332='Prediction Log'!$G332, "Y", "N"))</f>
        <v/>
      </c>
      <c r="R332" s="22" t="str">
        <f>Table3[[#This Row],[Home Team Covered Market]]</f>
        <v/>
      </c>
      <c r="S332" s="22" t="str">
        <f>IF(ISBLANK(Games!W314), "",IF(AND('Prediction Log'!$Q332="Y", 'Prediction Log'!$R332="Y"), "Y", "N"))</f>
        <v/>
      </c>
      <c r="T332" s="23" t="str">
        <f>IF(ISBLANK(Games!W314),"",IF(Games!Y314='Prediction Log'!$H332, "Y", "N"))</f>
        <v/>
      </c>
      <c r="U332" s="23" t="str">
        <f>IF(ISBLANK(Games!W314), "", IF(Table3[[#This Row],[Home Team Covered Market]]=Games!P314, "Y", "N"))</f>
        <v/>
      </c>
      <c r="V332" s="24" t="str">
        <f>IF(ISBLANK(Games!W314), "",IF('Prediction Log'!$I332='Prediction Log'!$L332, "Y", "N"))</f>
        <v/>
      </c>
      <c r="W332" s="23" t="str">
        <f>IF(ISBLANK(Games!W314), "",IF('Prediction Log'!$H332&lt;&gt;'Prediction Log'!$L332, "N",IF(AND('Prediction Log'!$E332&gt;0, 'Prediction Log'!$M332&gt;'Prediction Log'!$E332, 'Prediction Log'!$H332='Prediction Log'!$C332), "Y", IF(AND('Prediction Log'!$E332&lt;0, 'Prediction Log'!$M332&lt;'Prediction Log'!$E332,'Prediction Log'!$H332='Prediction Log'!$B332 ), "Y", IF('Prediction Log'!$M332='Prediction Log'!$E332, "PUSH", "N")))))</f>
        <v/>
      </c>
      <c r="X332" s="23" t="str">
        <f>IF(ISBLANK(Games!W314), "",IF(AND('Prediction Log'!$T332="Y", 'Prediction Log'!$U332="Y"), "Y", "N"))</f>
        <v/>
      </c>
      <c r="Y332" s="22" t="str">
        <f>IF(ISBLANK(Games!W314), "",IF('Prediction Log'!$D332&gt;0, 'Prediction Log'!$M332-'Prediction Log'!$D332, IF('Prediction Log'!$D332&lt;0, -'Prediction Log'!$M332+'Prediction Log'!$D332, "NA")))</f>
        <v/>
      </c>
      <c r="Z332" s="22" t="str">
        <f>IF(ISBLANK(Games!W314), "",ABS('Prediction Log'!$Y332))</f>
        <v/>
      </c>
      <c r="AA332" s="23" t="str">
        <f>IF(ISBLANK(Games!W314), "",IF('Prediction Log'!$E332&gt;0, 'Prediction Log'!$M332-'Prediction Log'!$E332, IF('Prediction Log'!$E332&lt;0, -'Prediction Log'!$M332+'Prediction Log'!$E332, "NA")))</f>
        <v/>
      </c>
      <c r="AB332" s="23" t="str">
        <f>IF(ISBLANK(Games!X314), "",ABS('Prediction Log'!$AA332))</f>
        <v/>
      </c>
    </row>
    <row r="333" spans="1:28" x14ac:dyDescent="0.45">
      <c r="A333" s="13">
        <f>IF(ISBLANK(Games!$B332), "",Games!A332)</f>
        <v>0</v>
      </c>
      <c r="B333" s="13" t="str">
        <f>IF(ISBLANK(Games!$B315), "",Games!B315)</f>
        <v/>
      </c>
      <c r="C333" s="13" t="str">
        <f>IF(ISBLANK(Games!$B315), "",Games!C315)</f>
        <v/>
      </c>
      <c r="D333" s="14" t="str">
        <f>IF(ISBLANK(Games!$D315), "",Games!D315)</f>
        <v/>
      </c>
      <c r="E333" s="14" t="str">
        <f>IF(ISBLANK(Games!$B315), "",Games!J315)</f>
        <v/>
      </c>
      <c r="F333" s="15" t="str">
        <f>IFERROR(IF(ISBLANK(Games!B315), "", IF(Games!N315=Games!B315, Games!O315, 1-Games!O315)), "")</f>
        <v/>
      </c>
      <c r="G333" s="16" t="str">
        <f>IF(ISBLANK(Games!B315), "", IF('Prediction Log'!$D333&lt;0, 'Prediction Log'!$B333, 'Prediction Log'!$C333))</f>
        <v/>
      </c>
      <c r="H333" s="17" t="str">
        <f>IF(ISBLANK(Games!$B315), "",Games!K315)</f>
        <v/>
      </c>
      <c r="I333" s="17" t="str">
        <f>IF('Prediction Log'!$F333&gt;0.5, 'Prediction Log'!$B333, IF('Prediction Log'!$F333&lt;0.5, 'Prediction Log'!$C333, "PICK"))</f>
        <v/>
      </c>
      <c r="J333" s="18" t="str">
        <f>IF(ISBLANK(Games!B315), "",IF('Prediction Log'!$I333='Prediction Log'!$B333, 'Prediction Log'!$F333, 1-'Prediction Log'!$F333))</f>
        <v/>
      </c>
      <c r="K333" s="19" t="str">
        <f>IF(ISBLANK(Games!$B315), "",Games!Q315)</f>
        <v/>
      </c>
      <c r="L333" s="26" t="str">
        <f>IF(ISBLANK(Games!W315), "",Games!Y315)</f>
        <v/>
      </c>
      <c r="M333" s="9" t="str">
        <f>IF(ISBLANK(Games!W315), "",Games!X315-Games!W315)</f>
        <v/>
      </c>
      <c r="N333" s="20" t="str">
        <f>IF(ISBLANK(Games!W315), "", IF(AND(Games!Y315 = Games!B315, Games!D315&lt;0, Table3[[#This Row],[Actual Difference ]]&lt;Games!D315), "Y", IF(AND(Games!Y315=Games!C315, Games!D315&gt;0, Table3[[#This Row],[Actual Difference ]]&gt;0), "Y",IF(Games!Y315&lt;&gt;Table3[[#This Row],[Market Predicted Side]], "Y","N"))))</f>
        <v/>
      </c>
      <c r="O333" s="21" t="str">
        <f>IF(ISBLANK(Games!W315),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3" s="21" t="str">
        <f>IF(ISBLANK(Games!W315),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3" s="22" t="str">
        <f>IF(ISBLANK(Games!W315),"",IF('Prediction Log'!$L333='Prediction Log'!$G333, "Y", "N"))</f>
        <v/>
      </c>
      <c r="R333" s="22" t="str">
        <f>Table3[[#This Row],[Home Team Covered Market]]</f>
        <v/>
      </c>
      <c r="S333" s="22" t="str">
        <f>IF(ISBLANK(Games!W315), "",IF(AND('Prediction Log'!$Q333="Y", 'Prediction Log'!$R333="Y"), "Y", "N"))</f>
        <v/>
      </c>
      <c r="T333" s="23" t="str">
        <f>IF(ISBLANK(Games!W315),"",IF(Games!Y315='Prediction Log'!$H333, "Y", "N"))</f>
        <v/>
      </c>
      <c r="U333" s="23" t="str">
        <f>IF(ISBLANK(Games!W315), "", IF(Table3[[#This Row],[Home Team Covered Market]]=Games!P315, "Y", "N"))</f>
        <v/>
      </c>
      <c r="V333" s="24" t="str">
        <f>IF(ISBLANK(Games!W315), "",IF('Prediction Log'!$I333='Prediction Log'!$L333, "Y", "N"))</f>
        <v/>
      </c>
      <c r="W333" s="23" t="str">
        <f>IF(ISBLANK(Games!W315), "",IF('Prediction Log'!$H333&lt;&gt;'Prediction Log'!$L333, "N",IF(AND('Prediction Log'!$E333&gt;0, 'Prediction Log'!$M333&gt;'Prediction Log'!$E333, 'Prediction Log'!$H333='Prediction Log'!$C333), "Y", IF(AND('Prediction Log'!$E333&lt;0, 'Prediction Log'!$M333&lt;'Prediction Log'!$E333,'Prediction Log'!$H333='Prediction Log'!$B333 ), "Y", IF('Prediction Log'!$M333='Prediction Log'!$E333, "PUSH", "N")))))</f>
        <v/>
      </c>
      <c r="X333" s="23" t="str">
        <f>IF(ISBLANK(Games!W315), "",IF(AND('Prediction Log'!$T333="Y", 'Prediction Log'!$U333="Y"), "Y", "N"))</f>
        <v/>
      </c>
      <c r="Y333" s="22" t="str">
        <f>IF(ISBLANK(Games!W315), "",IF('Prediction Log'!$D333&gt;0, 'Prediction Log'!$M333-'Prediction Log'!$D333, IF('Prediction Log'!$D333&lt;0, -'Prediction Log'!$M333+'Prediction Log'!$D333, "NA")))</f>
        <v/>
      </c>
      <c r="Z333" s="22" t="str">
        <f>IF(ISBLANK(Games!W315), "",ABS('Prediction Log'!$Y333))</f>
        <v/>
      </c>
      <c r="AA333" s="23" t="str">
        <f>IF(ISBLANK(Games!W315), "",IF('Prediction Log'!$E333&gt;0, 'Prediction Log'!$M333-'Prediction Log'!$E333, IF('Prediction Log'!$E333&lt;0, -'Prediction Log'!$M333+'Prediction Log'!$E333, "NA")))</f>
        <v/>
      </c>
      <c r="AB333" s="23" t="str">
        <f>IF(ISBLANK(Games!X315), "",ABS('Prediction Log'!$AA333))</f>
        <v/>
      </c>
    </row>
    <row r="334" spans="1:28" x14ac:dyDescent="0.45">
      <c r="A334" s="13">
        <f>IF(ISBLANK(Games!$B333), "",Games!A333)</f>
        <v>0</v>
      </c>
      <c r="B334" s="13" t="str">
        <f>IF(ISBLANK(Games!$B316), "",Games!B316)</f>
        <v/>
      </c>
      <c r="C334" s="13" t="str">
        <f>IF(ISBLANK(Games!$B316), "",Games!C316)</f>
        <v/>
      </c>
      <c r="D334" s="14" t="str">
        <f>IF(ISBLANK(Games!$D316), "",Games!D316)</f>
        <v/>
      </c>
      <c r="E334" s="14" t="str">
        <f>IF(ISBLANK(Games!$B316), "",Games!J316)</f>
        <v/>
      </c>
      <c r="F334" s="15" t="str">
        <f>IFERROR(IF(ISBLANK(Games!B316), "", IF(Games!N316=Games!B316, Games!O316, 1-Games!O316)), "")</f>
        <v/>
      </c>
      <c r="G334" s="16" t="str">
        <f>IF(ISBLANK(Games!B316), "", IF('Prediction Log'!$D334&lt;0, 'Prediction Log'!$B334, 'Prediction Log'!$C334))</f>
        <v/>
      </c>
      <c r="H334" s="17" t="str">
        <f>IF(ISBLANK(Games!$B316), "",Games!K316)</f>
        <v/>
      </c>
      <c r="I334" s="17" t="str">
        <f>IF('Prediction Log'!$F334&gt;0.5, 'Prediction Log'!$B334, IF('Prediction Log'!$F334&lt;0.5, 'Prediction Log'!$C334, "PICK"))</f>
        <v/>
      </c>
      <c r="J334" s="18" t="str">
        <f>IF(ISBLANK(Games!B316), "",IF('Prediction Log'!$I334='Prediction Log'!$B334, 'Prediction Log'!$F334, 1-'Prediction Log'!$F334))</f>
        <v/>
      </c>
      <c r="K334" s="19" t="str">
        <f>IF(ISBLANK(Games!$B316), "",Games!Q316)</f>
        <v/>
      </c>
      <c r="L334" s="26" t="str">
        <f>IF(ISBLANK(Games!W316), "",Games!Y316)</f>
        <v/>
      </c>
      <c r="M334" s="9" t="str">
        <f>IF(ISBLANK(Games!W316), "",Games!X316-Games!W316)</f>
        <v/>
      </c>
      <c r="N334" s="20" t="str">
        <f>IF(ISBLANK(Games!W316), "", IF(AND(Games!Y316 = Games!B316, Games!D316&lt;0, Table3[[#This Row],[Actual Difference ]]&lt;Games!D316), "Y", IF(AND(Games!Y316=Games!C316, Games!D316&gt;0, Table3[[#This Row],[Actual Difference ]]&gt;0), "Y",IF(Games!Y316&lt;&gt;Table3[[#This Row],[Market Predicted Side]], "Y","N"))))</f>
        <v/>
      </c>
      <c r="O334" s="21" t="str">
        <f>IF(ISBLANK(Games!W316),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4" s="21" t="str">
        <f>IF(ISBLANK(Games!W316),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4" s="22" t="str">
        <f>IF(ISBLANK(Games!W316),"",IF('Prediction Log'!$L334='Prediction Log'!$G334, "Y", "N"))</f>
        <v/>
      </c>
      <c r="R334" s="22" t="str">
        <f>Table3[[#This Row],[Home Team Covered Market]]</f>
        <v/>
      </c>
      <c r="S334" s="22" t="str">
        <f>IF(ISBLANK(Games!W316), "",IF(AND('Prediction Log'!$Q334="Y", 'Prediction Log'!$R334="Y"), "Y", "N"))</f>
        <v/>
      </c>
      <c r="T334" s="23" t="str">
        <f>IF(ISBLANK(Games!W316),"",IF(Games!Y316='Prediction Log'!$H334, "Y", "N"))</f>
        <v/>
      </c>
      <c r="U334" s="23" t="str">
        <f>IF(ISBLANK(Games!W316), "", IF(Table3[[#This Row],[Home Team Covered Market]]=Games!P316, "Y", "N"))</f>
        <v/>
      </c>
      <c r="V334" s="24" t="str">
        <f>IF(ISBLANK(Games!W316), "",IF('Prediction Log'!$I334='Prediction Log'!$L334, "Y", "N"))</f>
        <v/>
      </c>
      <c r="W334" s="23" t="str">
        <f>IF(ISBLANK(Games!W316), "",IF('Prediction Log'!$H334&lt;&gt;'Prediction Log'!$L334, "N",IF(AND('Prediction Log'!$E334&gt;0, 'Prediction Log'!$M334&gt;'Prediction Log'!$E334, 'Prediction Log'!$H334='Prediction Log'!$C334), "Y", IF(AND('Prediction Log'!$E334&lt;0, 'Prediction Log'!$M334&lt;'Prediction Log'!$E334,'Prediction Log'!$H334='Prediction Log'!$B334 ), "Y", IF('Prediction Log'!$M334='Prediction Log'!$E334, "PUSH", "N")))))</f>
        <v/>
      </c>
      <c r="X334" s="23" t="str">
        <f>IF(ISBLANK(Games!W316), "",IF(AND('Prediction Log'!$T334="Y", 'Prediction Log'!$U334="Y"), "Y", "N"))</f>
        <v/>
      </c>
      <c r="Y334" s="22" t="str">
        <f>IF(ISBLANK(Games!W316), "",IF('Prediction Log'!$D334&gt;0, 'Prediction Log'!$M334-'Prediction Log'!$D334, IF('Prediction Log'!$D334&lt;0, -'Prediction Log'!$M334+'Prediction Log'!$D334, "NA")))</f>
        <v/>
      </c>
      <c r="Z334" s="22" t="str">
        <f>IF(ISBLANK(Games!W316), "",ABS('Prediction Log'!$Y334))</f>
        <v/>
      </c>
      <c r="AA334" s="23" t="str">
        <f>IF(ISBLANK(Games!W316), "",IF('Prediction Log'!$E334&gt;0, 'Prediction Log'!$M334-'Prediction Log'!$E334, IF('Prediction Log'!$E334&lt;0, -'Prediction Log'!$M334+'Prediction Log'!$E334, "NA")))</f>
        <v/>
      </c>
      <c r="AB334" s="23" t="str">
        <f>IF(ISBLANK(Games!X316), "",ABS('Prediction Log'!$AA334))</f>
        <v/>
      </c>
    </row>
    <row r="335" spans="1:28" x14ac:dyDescent="0.45">
      <c r="A335" s="13">
        <f>IF(ISBLANK(Games!$B334), "",Games!A334)</f>
        <v>0</v>
      </c>
      <c r="B335" s="13" t="str">
        <f>IF(ISBLANK(Games!$B317), "",Games!B317)</f>
        <v/>
      </c>
      <c r="C335" s="13" t="str">
        <f>IF(ISBLANK(Games!$B317), "",Games!C317)</f>
        <v/>
      </c>
      <c r="D335" s="14" t="str">
        <f>IF(ISBLANK(Games!$D317), "",Games!D317)</f>
        <v/>
      </c>
      <c r="E335" s="14" t="str">
        <f>IF(ISBLANK(Games!$B317), "",Games!J317)</f>
        <v/>
      </c>
      <c r="F335" s="15" t="str">
        <f>IFERROR(IF(ISBLANK(Games!B317), "", IF(Games!N317=Games!B317, Games!O317, 1-Games!O317)), "")</f>
        <v/>
      </c>
      <c r="G335" s="16" t="str">
        <f>IF(ISBLANK(Games!B317), "", IF('Prediction Log'!$D335&lt;0, 'Prediction Log'!$B335, 'Prediction Log'!$C335))</f>
        <v/>
      </c>
      <c r="H335" s="17" t="str">
        <f>IF(ISBLANK(Games!$B317), "",Games!K317)</f>
        <v/>
      </c>
      <c r="I335" s="17" t="str">
        <f>IF('Prediction Log'!$F335&gt;0.5, 'Prediction Log'!$B335, IF('Prediction Log'!$F335&lt;0.5, 'Prediction Log'!$C335, "PICK"))</f>
        <v/>
      </c>
      <c r="J335" s="18" t="str">
        <f>IF(ISBLANK(Games!B317), "",IF('Prediction Log'!$I335='Prediction Log'!$B335, 'Prediction Log'!$F335, 1-'Prediction Log'!$F335))</f>
        <v/>
      </c>
      <c r="K335" s="19" t="str">
        <f>IF(ISBLANK(Games!$B317), "",Games!Q317)</f>
        <v/>
      </c>
      <c r="L335" s="26" t="str">
        <f>IF(ISBLANK(Games!W317), "",Games!Y317)</f>
        <v/>
      </c>
      <c r="M335" s="9" t="str">
        <f>IF(ISBLANK(Games!W317), "",Games!X317-Games!W317)</f>
        <v/>
      </c>
      <c r="N335" s="20" t="str">
        <f>IF(ISBLANK(Games!W317), "", IF(AND(Games!Y317 = Games!B317, Games!D317&lt;0, Table3[[#This Row],[Actual Difference ]]&lt;Games!D317), "Y", IF(AND(Games!Y317=Games!C317, Games!D317&gt;0, Table3[[#This Row],[Actual Difference ]]&gt;0), "Y",IF(Games!Y317&lt;&gt;Table3[[#This Row],[Market Predicted Side]], "Y","N"))))</f>
        <v/>
      </c>
      <c r="O335" s="21" t="str">
        <f>IF(ISBLANK(Games!W317),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5" s="21" t="str">
        <f>IF(ISBLANK(Games!W317),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5" s="22" t="str">
        <f>IF(ISBLANK(Games!W317),"",IF('Prediction Log'!$L335='Prediction Log'!$G335, "Y", "N"))</f>
        <v/>
      </c>
      <c r="R335" s="22" t="str">
        <f>Table3[[#This Row],[Home Team Covered Market]]</f>
        <v/>
      </c>
      <c r="S335" s="22" t="str">
        <f>IF(ISBLANK(Games!W317), "",IF(AND('Prediction Log'!$Q335="Y", 'Prediction Log'!$R335="Y"), "Y", "N"))</f>
        <v/>
      </c>
      <c r="T335" s="23" t="str">
        <f>IF(ISBLANK(Games!W317),"",IF(Games!Y317='Prediction Log'!$H335, "Y", "N"))</f>
        <v/>
      </c>
      <c r="U335" s="23" t="str">
        <f>IF(ISBLANK(Games!W317), "", IF(Table3[[#This Row],[Home Team Covered Market]]=Games!P317, "Y", "N"))</f>
        <v/>
      </c>
      <c r="V335" s="24" t="str">
        <f>IF(ISBLANK(Games!W317), "",IF('Prediction Log'!$I335='Prediction Log'!$L335, "Y", "N"))</f>
        <v/>
      </c>
      <c r="W335" s="23" t="str">
        <f>IF(ISBLANK(Games!W317), "",IF('Prediction Log'!$H335&lt;&gt;'Prediction Log'!$L335, "N",IF(AND('Prediction Log'!$E335&gt;0, 'Prediction Log'!$M335&gt;'Prediction Log'!$E335, 'Prediction Log'!$H335='Prediction Log'!$C335), "Y", IF(AND('Prediction Log'!$E335&lt;0, 'Prediction Log'!$M335&lt;'Prediction Log'!$E335,'Prediction Log'!$H335='Prediction Log'!$B335 ), "Y", IF('Prediction Log'!$M335='Prediction Log'!$E335, "PUSH", "N")))))</f>
        <v/>
      </c>
      <c r="X335" s="23" t="str">
        <f>IF(ISBLANK(Games!W317), "",IF(AND('Prediction Log'!$T335="Y", 'Prediction Log'!$U335="Y"), "Y", "N"))</f>
        <v/>
      </c>
      <c r="Y335" s="22" t="str">
        <f>IF(ISBLANK(Games!W317), "",IF('Prediction Log'!$D335&gt;0, 'Prediction Log'!$M335-'Prediction Log'!$D335, IF('Prediction Log'!$D335&lt;0, -'Prediction Log'!$M335+'Prediction Log'!$D335, "NA")))</f>
        <v/>
      </c>
      <c r="Z335" s="22" t="str">
        <f>IF(ISBLANK(Games!W317), "",ABS('Prediction Log'!$Y335))</f>
        <v/>
      </c>
      <c r="AA335" s="23" t="str">
        <f>IF(ISBLANK(Games!W317), "",IF('Prediction Log'!$E335&gt;0, 'Prediction Log'!$M335-'Prediction Log'!$E335, IF('Prediction Log'!$E335&lt;0, -'Prediction Log'!$M335+'Prediction Log'!$E335, "NA")))</f>
        <v/>
      </c>
      <c r="AB335" s="23" t="str">
        <f>IF(ISBLANK(Games!X317), "",ABS('Prediction Log'!$AA335))</f>
        <v/>
      </c>
    </row>
    <row r="336" spans="1:28" x14ac:dyDescent="0.45">
      <c r="A336" s="13">
        <f>IF(ISBLANK(Games!$B335), "",Games!A335)</f>
        <v>0</v>
      </c>
      <c r="B336" s="13" t="str">
        <f>IF(ISBLANK(Games!$B318), "",Games!B318)</f>
        <v/>
      </c>
      <c r="C336" s="13" t="str">
        <f>IF(ISBLANK(Games!$B318), "",Games!C318)</f>
        <v/>
      </c>
      <c r="D336" s="14" t="str">
        <f>IF(ISBLANK(Games!$D318), "",Games!D318)</f>
        <v/>
      </c>
      <c r="E336" s="14" t="str">
        <f>IF(ISBLANK(Games!$B318), "",Games!J318)</f>
        <v/>
      </c>
      <c r="F336" s="15" t="str">
        <f>IFERROR(IF(ISBLANK(Games!B318), "", IF(Games!N318=Games!B318, Games!O318, 1-Games!O318)), "")</f>
        <v/>
      </c>
      <c r="G336" s="16" t="str">
        <f>IF(ISBLANK(Games!B318), "", IF('Prediction Log'!$D336&lt;0, 'Prediction Log'!$B336, 'Prediction Log'!$C336))</f>
        <v/>
      </c>
      <c r="H336" s="17" t="str">
        <f>IF(ISBLANK(Games!$B318), "",Games!K318)</f>
        <v/>
      </c>
      <c r="I336" s="17" t="str">
        <f>IF('Prediction Log'!$F336&gt;0.5, 'Prediction Log'!$B336, IF('Prediction Log'!$F336&lt;0.5, 'Prediction Log'!$C336, "PICK"))</f>
        <v/>
      </c>
      <c r="J336" s="18" t="str">
        <f>IF(ISBLANK(Games!B318), "",IF('Prediction Log'!$I336='Prediction Log'!$B336, 'Prediction Log'!$F336, 1-'Prediction Log'!$F336))</f>
        <v/>
      </c>
      <c r="K336" s="19" t="str">
        <f>IF(ISBLANK(Games!$B318), "",Games!Q318)</f>
        <v/>
      </c>
      <c r="L336" s="26" t="str">
        <f>IF(ISBLANK(Games!W318), "",Games!Y318)</f>
        <v/>
      </c>
      <c r="M336" s="9" t="str">
        <f>IF(ISBLANK(Games!W318), "",Games!X318-Games!W318)</f>
        <v/>
      </c>
      <c r="N336" s="20" t="str">
        <f>IF(ISBLANK(Games!W318), "", IF(AND(Games!Y318 = Games!B318, Games!D318&lt;0, Table3[[#This Row],[Actual Difference ]]&lt;Games!D318), "Y", IF(AND(Games!Y318=Games!C318, Games!D318&gt;0, Table3[[#This Row],[Actual Difference ]]&gt;0), "Y",IF(Games!Y318&lt;&gt;Table3[[#This Row],[Market Predicted Side]], "Y","N"))))</f>
        <v/>
      </c>
      <c r="O336" s="21" t="str">
        <f>IF(ISBLANK(Games!W318),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6" s="21" t="str">
        <f>IF(ISBLANK(Games!W318),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6" s="22" t="str">
        <f>IF(ISBLANK(Games!W318),"",IF('Prediction Log'!$L336='Prediction Log'!$G336, "Y", "N"))</f>
        <v/>
      </c>
      <c r="R336" s="22" t="str">
        <f>Table3[[#This Row],[Home Team Covered Market]]</f>
        <v/>
      </c>
      <c r="S336" s="22" t="str">
        <f>IF(ISBLANK(Games!W318), "",IF(AND('Prediction Log'!$Q336="Y", 'Prediction Log'!$R336="Y"), "Y", "N"))</f>
        <v/>
      </c>
      <c r="T336" s="23" t="str">
        <f>IF(ISBLANK(Games!W318),"",IF(Games!Y318='Prediction Log'!$H336, "Y", "N"))</f>
        <v/>
      </c>
      <c r="U336" s="23" t="str">
        <f>IF(ISBLANK(Games!W318), "", IF(Table3[[#This Row],[Home Team Covered Market]]=Games!P318, "Y", "N"))</f>
        <v/>
      </c>
      <c r="V336" s="24" t="str">
        <f>IF(ISBLANK(Games!W318), "",IF('Prediction Log'!$I336='Prediction Log'!$L336, "Y", "N"))</f>
        <v/>
      </c>
      <c r="W336" s="23" t="str">
        <f>IF(ISBLANK(Games!W318), "",IF('Prediction Log'!$H336&lt;&gt;'Prediction Log'!$L336, "N",IF(AND('Prediction Log'!$E336&gt;0, 'Prediction Log'!$M336&gt;'Prediction Log'!$E336, 'Prediction Log'!$H336='Prediction Log'!$C336), "Y", IF(AND('Prediction Log'!$E336&lt;0, 'Prediction Log'!$M336&lt;'Prediction Log'!$E336,'Prediction Log'!$H336='Prediction Log'!$B336 ), "Y", IF('Prediction Log'!$M336='Prediction Log'!$E336, "PUSH", "N")))))</f>
        <v/>
      </c>
      <c r="X336" s="23" t="str">
        <f>IF(ISBLANK(Games!W318), "",IF(AND('Prediction Log'!$T336="Y", 'Prediction Log'!$U336="Y"), "Y", "N"))</f>
        <v/>
      </c>
      <c r="Y336" s="22" t="str">
        <f>IF(ISBLANK(Games!W318), "",IF('Prediction Log'!$D336&gt;0, 'Prediction Log'!$M336-'Prediction Log'!$D336, IF('Prediction Log'!$D336&lt;0, -'Prediction Log'!$M336+'Prediction Log'!$D336, "NA")))</f>
        <v/>
      </c>
      <c r="Z336" s="22" t="str">
        <f>IF(ISBLANK(Games!W318), "",ABS('Prediction Log'!$Y336))</f>
        <v/>
      </c>
      <c r="AA336" s="23" t="str">
        <f>IF(ISBLANK(Games!W318), "",IF('Prediction Log'!$E336&gt;0, 'Prediction Log'!$M336-'Prediction Log'!$E336, IF('Prediction Log'!$E336&lt;0, -'Prediction Log'!$M336+'Prediction Log'!$E336, "NA")))</f>
        <v/>
      </c>
      <c r="AB336" s="23" t="str">
        <f>IF(ISBLANK(Games!X318), "",ABS('Prediction Log'!$AA336))</f>
        <v/>
      </c>
    </row>
    <row r="337" spans="1:28" x14ac:dyDescent="0.45">
      <c r="A337" s="13">
        <f>IF(ISBLANK(Games!$B336), "",Games!A336)</f>
        <v>0</v>
      </c>
      <c r="B337" s="13" t="str">
        <f>IF(ISBLANK(Games!$B319), "",Games!B319)</f>
        <v/>
      </c>
      <c r="C337" s="13" t="str">
        <f>IF(ISBLANK(Games!$B319), "",Games!C319)</f>
        <v/>
      </c>
      <c r="D337" s="14" t="str">
        <f>IF(ISBLANK(Games!$D319), "",Games!D319)</f>
        <v/>
      </c>
      <c r="E337" s="14" t="str">
        <f>IF(ISBLANK(Games!$B319), "",Games!J319)</f>
        <v/>
      </c>
      <c r="F337" s="15" t="str">
        <f>IFERROR(IF(ISBLANK(Games!B319), "", IF(Games!N319=Games!B319, Games!O319, 1-Games!O319)), "")</f>
        <v/>
      </c>
      <c r="G337" s="16" t="str">
        <f>IF(ISBLANK(Games!B319), "", IF('Prediction Log'!$D337&lt;0, 'Prediction Log'!$B337, 'Prediction Log'!$C337))</f>
        <v/>
      </c>
      <c r="H337" s="17" t="str">
        <f>IF(ISBLANK(Games!$B319), "",Games!K319)</f>
        <v/>
      </c>
      <c r="I337" s="17" t="str">
        <f>IF('Prediction Log'!$F337&gt;0.5, 'Prediction Log'!$B337, IF('Prediction Log'!$F337&lt;0.5, 'Prediction Log'!$C337, "PICK"))</f>
        <v/>
      </c>
      <c r="J337" s="18" t="str">
        <f>IF(ISBLANK(Games!B319), "",IF('Prediction Log'!$I337='Prediction Log'!$B337, 'Prediction Log'!$F337, 1-'Prediction Log'!$F337))</f>
        <v/>
      </c>
      <c r="K337" s="19" t="str">
        <f>IF(ISBLANK(Games!$B319), "",Games!Q319)</f>
        <v/>
      </c>
      <c r="L337" s="26" t="str">
        <f>IF(ISBLANK(Games!W319), "",Games!Y319)</f>
        <v/>
      </c>
      <c r="M337" s="9" t="str">
        <f>IF(ISBLANK(Games!W319), "",Games!X319-Games!W319)</f>
        <v/>
      </c>
      <c r="N337" s="20" t="str">
        <f>IF(ISBLANK(Games!W319), "", IF(AND(Games!Y319 = Games!B319, Games!D319&lt;0, Table3[[#This Row],[Actual Difference ]]&lt;Games!D319), "Y", IF(AND(Games!Y319=Games!C319, Games!D319&gt;0, Table3[[#This Row],[Actual Difference ]]&gt;0), "Y",IF(Games!Y319&lt;&gt;Table3[[#This Row],[Market Predicted Side]], "Y","N"))))</f>
        <v/>
      </c>
      <c r="O337" s="21" t="str">
        <f>IF(ISBLANK(Games!W319),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7" s="21" t="str">
        <f>IF(ISBLANK(Games!W319),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7" s="22" t="str">
        <f>IF(ISBLANK(Games!W319),"",IF('Prediction Log'!$L337='Prediction Log'!$G337, "Y", "N"))</f>
        <v/>
      </c>
      <c r="R337" s="22" t="str">
        <f>Table3[[#This Row],[Home Team Covered Market]]</f>
        <v/>
      </c>
      <c r="S337" s="22" t="str">
        <f>IF(ISBLANK(Games!W319), "",IF(AND('Prediction Log'!$Q337="Y", 'Prediction Log'!$R337="Y"), "Y", "N"))</f>
        <v/>
      </c>
      <c r="T337" s="23" t="str">
        <f>IF(ISBLANK(Games!W319),"",IF(Games!Y319='Prediction Log'!$H337, "Y", "N"))</f>
        <v/>
      </c>
      <c r="U337" s="23" t="str">
        <f>IF(ISBLANK(Games!W319), "", IF(Table3[[#This Row],[Home Team Covered Market]]=Games!P319, "Y", "N"))</f>
        <v/>
      </c>
      <c r="V337" s="24" t="str">
        <f>IF(ISBLANK(Games!W319), "",IF('Prediction Log'!$I337='Prediction Log'!$L337, "Y", "N"))</f>
        <v/>
      </c>
      <c r="W337" s="23" t="str">
        <f>IF(ISBLANK(Games!W319), "",IF('Prediction Log'!$H337&lt;&gt;'Prediction Log'!$L337, "N",IF(AND('Prediction Log'!$E337&gt;0, 'Prediction Log'!$M337&gt;'Prediction Log'!$E337, 'Prediction Log'!$H337='Prediction Log'!$C337), "Y", IF(AND('Prediction Log'!$E337&lt;0, 'Prediction Log'!$M337&lt;'Prediction Log'!$E337,'Prediction Log'!$H337='Prediction Log'!$B337 ), "Y", IF('Prediction Log'!$M337='Prediction Log'!$E337, "PUSH", "N")))))</f>
        <v/>
      </c>
      <c r="X337" s="23" t="str">
        <f>IF(ISBLANK(Games!W319), "",IF(AND('Prediction Log'!$T337="Y", 'Prediction Log'!$U337="Y"), "Y", "N"))</f>
        <v/>
      </c>
      <c r="Y337" s="22" t="str">
        <f>IF(ISBLANK(Games!W319), "",IF('Prediction Log'!$D337&gt;0, 'Prediction Log'!$M337-'Prediction Log'!$D337, IF('Prediction Log'!$D337&lt;0, -'Prediction Log'!$M337+'Prediction Log'!$D337, "NA")))</f>
        <v/>
      </c>
      <c r="Z337" s="22" t="str">
        <f>IF(ISBLANK(Games!W319), "",ABS('Prediction Log'!$Y337))</f>
        <v/>
      </c>
      <c r="AA337" s="23" t="str">
        <f>IF(ISBLANK(Games!W319), "",IF('Prediction Log'!$E337&gt;0, 'Prediction Log'!$M337-'Prediction Log'!$E337, IF('Prediction Log'!$E337&lt;0, -'Prediction Log'!$M337+'Prediction Log'!$E337, "NA")))</f>
        <v/>
      </c>
      <c r="AB337" s="23" t="str">
        <f>IF(ISBLANK(Games!X319), "",ABS('Prediction Log'!$AA337))</f>
        <v/>
      </c>
    </row>
    <row r="338" spans="1:28" x14ac:dyDescent="0.45">
      <c r="A338" s="13">
        <f>IF(ISBLANK(Games!$B337), "",Games!A337)</f>
        <v>0</v>
      </c>
      <c r="B338" s="13" t="str">
        <f>IF(ISBLANK(Games!$B320), "",Games!B320)</f>
        <v/>
      </c>
      <c r="C338" s="13" t="str">
        <f>IF(ISBLANK(Games!$B320), "",Games!C320)</f>
        <v/>
      </c>
      <c r="D338" s="14" t="str">
        <f>IF(ISBLANK(Games!$D320), "",Games!D320)</f>
        <v/>
      </c>
      <c r="E338" s="14" t="str">
        <f>IF(ISBLANK(Games!$B320), "",Games!J320)</f>
        <v/>
      </c>
      <c r="F338" s="15" t="str">
        <f>IFERROR(IF(ISBLANK(Games!B320), "", IF(Games!N320=Games!B320, Games!O320, 1-Games!O320)), "")</f>
        <v/>
      </c>
      <c r="G338" s="16" t="str">
        <f>IF(ISBLANK(Games!B320), "", IF('Prediction Log'!$D338&lt;0, 'Prediction Log'!$B338, 'Prediction Log'!$C338))</f>
        <v/>
      </c>
      <c r="H338" s="17" t="str">
        <f>IF(ISBLANK(Games!$B320), "",Games!K320)</f>
        <v/>
      </c>
      <c r="I338" s="17" t="str">
        <f>IF('Prediction Log'!$F338&gt;0.5, 'Prediction Log'!$B338, IF('Prediction Log'!$F338&lt;0.5, 'Prediction Log'!$C338, "PICK"))</f>
        <v/>
      </c>
      <c r="J338" s="18" t="str">
        <f>IF(ISBLANK(Games!B320), "",IF('Prediction Log'!$I338='Prediction Log'!$B338, 'Prediction Log'!$F338, 1-'Prediction Log'!$F338))</f>
        <v/>
      </c>
      <c r="K338" s="19" t="str">
        <f>IF(ISBLANK(Games!$B320), "",Games!Q320)</f>
        <v/>
      </c>
      <c r="L338" s="26" t="str">
        <f>IF(ISBLANK(Games!W320), "",Games!Y320)</f>
        <v/>
      </c>
      <c r="M338" s="9" t="str">
        <f>IF(ISBLANK(Games!W320), "",Games!X320-Games!W320)</f>
        <v/>
      </c>
      <c r="N338" s="20" t="str">
        <f>IF(ISBLANK(Games!W320), "", IF(AND(Games!Y320 = Games!B320, Games!D320&lt;0, Table3[[#This Row],[Actual Difference ]]&lt;Games!D320), "Y", IF(AND(Games!Y320=Games!C320, Games!D320&gt;0, Table3[[#This Row],[Actual Difference ]]&gt;0), "Y",IF(Games!Y320&lt;&gt;Table3[[#This Row],[Market Predicted Side]], "Y","N"))))</f>
        <v/>
      </c>
      <c r="O338" s="21" t="str">
        <f>IF(ISBLANK(Games!W320),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8" s="21" t="str">
        <f>IF(ISBLANK(Games!W320),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8" s="22" t="str">
        <f>IF(ISBLANK(Games!W320),"",IF('Prediction Log'!$L338='Prediction Log'!$G338, "Y", "N"))</f>
        <v/>
      </c>
      <c r="R338" s="22" t="str">
        <f>Table3[[#This Row],[Home Team Covered Market]]</f>
        <v/>
      </c>
      <c r="S338" s="22" t="str">
        <f>IF(ISBLANK(Games!W320), "",IF(AND('Prediction Log'!$Q338="Y", 'Prediction Log'!$R338="Y"), "Y", "N"))</f>
        <v/>
      </c>
      <c r="T338" s="23" t="str">
        <f>IF(ISBLANK(Games!W320),"",IF(Games!Y320='Prediction Log'!$H338, "Y", "N"))</f>
        <v/>
      </c>
      <c r="U338" s="23" t="str">
        <f>IF(ISBLANK(Games!W320), "", IF(Table3[[#This Row],[Home Team Covered Market]]=Games!P320, "Y", "N"))</f>
        <v/>
      </c>
      <c r="V338" s="24" t="str">
        <f>IF(ISBLANK(Games!W320), "",IF('Prediction Log'!$I338='Prediction Log'!$L338, "Y", "N"))</f>
        <v/>
      </c>
      <c r="W338" s="23" t="str">
        <f>IF(ISBLANK(Games!W320), "",IF('Prediction Log'!$H338&lt;&gt;'Prediction Log'!$L338, "N",IF(AND('Prediction Log'!$E338&gt;0, 'Prediction Log'!$M338&gt;'Prediction Log'!$E338, 'Prediction Log'!$H338='Prediction Log'!$C338), "Y", IF(AND('Prediction Log'!$E338&lt;0, 'Prediction Log'!$M338&lt;'Prediction Log'!$E338,'Prediction Log'!$H338='Prediction Log'!$B338 ), "Y", IF('Prediction Log'!$M338='Prediction Log'!$E338, "PUSH", "N")))))</f>
        <v/>
      </c>
      <c r="X338" s="23" t="str">
        <f>IF(ISBLANK(Games!W320), "",IF(AND('Prediction Log'!$T338="Y", 'Prediction Log'!$U338="Y"), "Y", "N"))</f>
        <v/>
      </c>
      <c r="Y338" s="22" t="str">
        <f>IF(ISBLANK(Games!W320), "",IF('Prediction Log'!$D338&gt;0, 'Prediction Log'!$M338-'Prediction Log'!$D338, IF('Prediction Log'!$D338&lt;0, -'Prediction Log'!$M338+'Prediction Log'!$D338, "NA")))</f>
        <v/>
      </c>
      <c r="Z338" s="22" t="str">
        <f>IF(ISBLANK(Games!W320), "",ABS('Prediction Log'!$Y338))</f>
        <v/>
      </c>
      <c r="AA338" s="23" t="str">
        <f>IF(ISBLANK(Games!W320), "",IF('Prediction Log'!$E338&gt;0, 'Prediction Log'!$M338-'Prediction Log'!$E338, IF('Prediction Log'!$E338&lt;0, -'Prediction Log'!$M338+'Prediction Log'!$E338, "NA")))</f>
        <v/>
      </c>
      <c r="AB338" s="23" t="str">
        <f>IF(ISBLANK(Games!X320), "",ABS('Prediction Log'!$AA338))</f>
        <v/>
      </c>
    </row>
    <row r="339" spans="1:28" x14ac:dyDescent="0.45">
      <c r="A339" s="13">
        <f>IF(ISBLANK(Games!$B338), "",Games!A338)</f>
        <v>0</v>
      </c>
      <c r="B339" s="13" t="str">
        <f>IF(ISBLANK(Games!$B321), "",Games!B321)</f>
        <v/>
      </c>
      <c r="C339" s="13" t="str">
        <f>IF(ISBLANK(Games!$B321), "",Games!C321)</f>
        <v/>
      </c>
      <c r="D339" s="14" t="str">
        <f>IF(ISBLANK(Games!$D321), "",Games!D321)</f>
        <v/>
      </c>
      <c r="E339" s="14" t="str">
        <f>IF(ISBLANK(Games!$B321), "",Games!J321)</f>
        <v/>
      </c>
      <c r="F339" s="15" t="str">
        <f>IFERROR(IF(ISBLANK(Games!B321), "", IF(Games!N321=Games!B321, Games!O321, 1-Games!O321)), "")</f>
        <v/>
      </c>
      <c r="G339" s="16" t="str">
        <f>IF(ISBLANK(Games!B321), "", IF('Prediction Log'!$D339&lt;0, 'Prediction Log'!$B339, 'Prediction Log'!$C339))</f>
        <v/>
      </c>
      <c r="H339" s="17" t="str">
        <f>IF(ISBLANK(Games!$B321), "",Games!K321)</f>
        <v/>
      </c>
      <c r="I339" s="17" t="str">
        <f>IF('Prediction Log'!$F339&gt;0.5, 'Prediction Log'!$B339, IF('Prediction Log'!$F339&lt;0.5, 'Prediction Log'!$C339, "PICK"))</f>
        <v/>
      </c>
      <c r="J339" s="18" t="str">
        <f>IF(ISBLANK(Games!B321), "",IF('Prediction Log'!$I339='Prediction Log'!$B339, 'Prediction Log'!$F339, 1-'Prediction Log'!$F339))</f>
        <v/>
      </c>
      <c r="K339" s="19" t="str">
        <f>IF(ISBLANK(Games!$B321), "",Games!Q321)</f>
        <v/>
      </c>
      <c r="L339" s="26" t="str">
        <f>IF(ISBLANK(Games!W321), "",Games!Y321)</f>
        <v/>
      </c>
      <c r="M339" s="9" t="str">
        <f>IF(ISBLANK(Games!W321), "",Games!X321-Games!W321)</f>
        <v/>
      </c>
      <c r="N339" s="20" t="str">
        <f>IF(ISBLANK(Games!W321), "", IF(AND(Games!Y321 = Games!B321, Games!D321&lt;0, Table3[[#This Row],[Actual Difference ]]&lt;Games!D321), "Y", IF(AND(Games!Y321=Games!C321, Games!D321&gt;0, Table3[[#This Row],[Actual Difference ]]&gt;0), "Y",IF(Games!Y321&lt;&gt;Table3[[#This Row],[Market Predicted Side]], "Y","N"))))</f>
        <v/>
      </c>
      <c r="O339" s="21" t="str">
        <f>IF(ISBLANK(Games!W321),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39" s="21" t="str">
        <f>IF(ISBLANK(Games!W321),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39" s="22" t="str">
        <f>IF(ISBLANK(Games!W321),"",IF('Prediction Log'!$L339='Prediction Log'!$G339, "Y", "N"))</f>
        <v/>
      </c>
      <c r="R339" s="22" t="str">
        <f>Table3[[#This Row],[Home Team Covered Market]]</f>
        <v/>
      </c>
      <c r="S339" s="22" t="str">
        <f>IF(ISBLANK(Games!W321), "",IF(AND('Prediction Log'!$Q339="Y", 'Prediction Log'!$R339="Y"), "Y", "N"))</f>
        <v/>
      </c>
      <c r="T339" s="23" t="str">
        <f>IF(ISBLANK(Games!W321),"",IF(Games!Y321='Prediction Log'!$H339, "Y", "N"))</f>
        <v/>
      </c>
      <c r="U339" s="23" t="str">
        <f>IF(ISBLANK(Games!W321), "", IF(Table3[[#This Row],[Home Team Covered Market]]=Games!P321, "Y", "N"))</f>
        <v/>
      </c>
      <c r="V339" s="24" t="str">
        <f>IF(ISBLANK(Games!W321), "",IF('Prediction Log'!$I339='Prediction Log'!$L339, "Y", "N"))</f>
        <v/>
      </c>
      <c r="W339" s="23" t="str">
        <f>IF(ISBLANK(Games!W321), "",IF('Prediction Log'!$H339&lt;&gt;'Prediction Log'!$L339, "N",IF(AND('Prediction Log'!$E339&gt;0, 'Prediction Log'!$M339&gt;'Prediction Log'!$E339, 'Prediction Log'!$H339='Prediction Log'!$C339), "Y", IF(AND('Prediction Log'!$E339&lt;0, 'Prediction Log'!$M339&lt;'Prediction Log'!$E339,'Prediction Log'!$H339='Prediction Log'!$B339 ), "Y", IF('Prediction Log'!$M339='Prediction Log'!$E339, "PUSH", "N")))))</f>
        <v/>
      </c>
      <c r="X339" s="23" t="str">
        <f>IF(ISBLANK(Games!W321), "",IF(AND('Prediction Log'!$T339="Y", 'Prediction Log'!$U339="Y"), "Y", "N"))</f>
        <v/>
      </c>
      <c r="Y339" s="22" t="str">
        <f>IF(ISBLANK(Games!W321), "",IF('Prediction Log'!$D339&gt;0, 'Prediction Log'!$M339-'Prediction Log'!$D339, IF('Prediction Log'!$D339&lt;0, -'Prediction Log'!$M339+'Prediction Log'!$D339, "NA")))</f>
        <v/>
      </c>
      <c r="Z339" s="22" t="str">
        <f>IF(ISBLANK(Games!W321), "",ABS('Prediction Log'!$Y339))</f>
        <v/>
      </c>
      <c r="AA339" s="23" t="str">
        <f>IF(ISBLANK(Games!W321), "",IF('Prediction Log'!$E339&gt;0, 'Prediction Log'!$M339-'Prediction Log'!$E339, IF('Prediction Log'!$E339&lt;0, -'Prediction Log'!$M339+'Prediction Log'!$E339, "NA")))</f>
        <v/>
      </c>
      <c r="AB339" s="23" t="str">
        <f>IF(ISBLANK(Games!X321), "",ABS('Prediction Log'!$AA339))</f>
        <v/>
      </c>
    </row>
    <row r="340" spans="1:28" x14ac:dyDescent="0.45">
      <c r="A340" s="13">
        <f>IF(ISBLANK(Games!$B339), "",Games!A339)</f>
        <v>0</v>
      </c>
      <c r="B340" s="13" t="str">
        <f>IF(ISBLANK(Games!$B322), "",Games!B322)</f>
        <v/>
      </c>
      <c r="C340" s="13" t="str">
        <f>IF(ISBLANK(Games!$B322), "",Games!C322)</f>
        <v/>
      </c>
      <c r="D340" s="14" t="str">
        <f>IF(ISBLANK(Games!$D322), "",Games!D322)</f>
        <v/>
      </c>
      <c r="E340" s="14" t="str">
        <f>IF(ISBLANK(Games!$B322), "",Games!J322)</f>
        <v/>
      </c>
      <c r="F340" s="15" t="str">
        <f>IFERROR(IF(ISBLANK(Games!B322), "", IF(Games!N322=Games!B322, Games!O322, 1-Games!O322)), "")</f>
        <v/>
      </c>
      <c r="G340" s="16" t="str">
        <f>IF(ISBLANK(Games!B322), "", IF('Prediction Log'!$D340&lt;0, 'Prediction Log'!$B340, 'Prediction Log'!$C340))</f>
        <v/>
      </c>
      <c r="H340" s="17" t="str">
        <f>IF(ISBLANK(Games!$B322), "",Games!K322)</f>
        <v/>
      </c>
      <c r="I340" s="17" t="str">
        <f>IF('Prediction Log'!$F340&gt;0.5, 'Prediction Log'!$B340, IF('Prediction Log'!$F340&lt;0.5, 'Prediction Log'!$C340, "PICK"))</f>
        <v/>
      </c>
      <c r="J340" s="18" t="str">
        <f>IF(ISBLANK(Games!B322), "",IF('Prediction Log'!$I340='Prediction Log'!$B340, 'Prediction Log'!$F340, 1-'Prediction Log'!$F340))</f>
        <v/>
      </c>
      <c r="K340" s="19" t="str">
        <f>IF(ISBLANK(Games!$B322), "",Games!Q322)</f>
        <v/>
      </c>
      <c r="L340" s="26" t="str">
        <f>IF(ISBLANK(Games!W322), "",Games!Y322)</f>
        <v/>
      </c>
      <c r="M340" s="9" t="str">
        <f>IF(ISBLANK(Games!W322), "",Games!X322-Games!W322)</f>
        <v/>
      </c>
      <c r="N340" s="20" t="str">
        <f>IF(ISBLANK(Games!W322), "", IF(AND(Games!Y322 = Games!B322, Games!D322&lt;0, Table3[[#This Row],[Actual Difference ]]&lt;Games!D322), "Y", IF(AND(Games!Y322=Games!C322, Games!D322&gt;0, Table3[[#This Row],[Actual Difference ]]&gt;0), "Y",IF(Games!Y322&lt;&gt;Table3[[#This Row],[Market Predicted Side]], "Y","N"))))</f>
        <v/>
      </c>
      <c r="O340" s="21" t="str">
        <f>IF(ISBLANK(Games!W322),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0" s="21" t="str">
        <f>IF(ISBLANK(Games!W322),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0" s="22" t="str">
        <f>IF(ISBLANK(Games!W322),"",IF('Prediction Log'!$L340='Prediction Log'!$G340, "Y", "N"))</f>
        <v/>
      </c>
      <c r="R340" s="22" t="str">
        <f>Table3[[#This Row],[Home Team Covered Market]]</f>
        <v/>
      </c>
      <c r="S340" s="22" t="str">
        <f>IF(ISBLANK(Games!W322), "",IF(AND('Prediction Log'!$Q340="Y", 'Prediction Log'!$R340="Y"), "Y", "N"))</f>
        <v/>
      </c>
      <c r="T340" s="23" t="str">
        <f>IF(ISBLANK(Games!W322),"",IF(Games!Y322='Prediction Log'!$H340, "Y", "N"))</f>
        <v/>
      </c>
      <c r="U340" s="23" t="str">
        <f>IF(ISBLANK(Games!W322), "", IF(Table3[[#This Row],[Home Team Covered Market]]=Games!P322, "Y", "N"))</f>
        <v/>
      </c>
      <c r="V340" s="24" t="str">
        <f>IF(ISBLANK(Games!W322), "",IF('Prediction Log'!$I340='Prediction Log'!$L340, "Y", "N"))</f>
        <v/>
      </c>
      <c r="W340" s="23" t="str">
        <f>IF(ISBLANK(Games!W322), "",IF('Prediction Log'!$H340&lt;&gt;'Prediction Log'!$L340, "N",IF(AND('Prediction Log'!$E340&gt;0, 'Prediction Log'!$M340&gt;'Prediction Log'!$E340, 'Prediction Log'!$H340='Prediction Log'!$C340), "Y", IF(AND('Prediction Log'!$E340&lt;0, 'Prediction Log'!$M340&lt;'Prediction Log'!$E340,'Prediction Log'!$H340='Prediction Log'!$B340 ), "Y", IF('Prediction Log'!$M340='Prediction Log'!$E340, "PUSH", "N")))))</f>
        <v/>
      </c>
      <c r="X340" s="23" t="str">
        <f>IF(ISBLANK(Games!W322), "",IF(AND('Prediction Log'!$T340="Y", 'Prediction Log'!$U340="Y"), "Y", "N"))</f>
        <v/>
      </c>
      <c r="Y340" s="22" t="str">
        <f>IF(ISBLANK(Games!W322), "",IF('Prediction Log'!$D340&gt;0, 'Prediction Log'!$M340-'Prediction Log'!$D340, IF('Prediction Log'!$D340&lt;0, -'Prediction Log'!$M340+'Prediction Log'!$D340, "NA")))</f>
        <v/>
      </c>
      <c r="Z340" s="22" t="str">
        <f>IF(ISBLANK(Games!W322), "",ABS('Prediction Log'!$Y340))</f>
        <v/>
      </c>
      <c r="AA340" s="23" t="str">
        <f>IF(ISBLANK(Games!W322), "",IF('Prediction Log'!$E340&gt;0, 'Prediction Log'!$M340-'Prediction Log'!$E340, IF('Prediction Log'!$E340&lt;0, -'Prediction Log'!$M340+'Prediction Log'!$E340, "NA")))</f>
        <v/>
      </c>
      <c r="AB340" s="23" t="str">
        <f>IF(ISBLANK(Games!X322), "",ABS('Prediction Log'!$AA340))</f>
        <v/>
      </c>
    </row>
    <row r="341" spans="1:28" x14ac:dyDescent="0.45">
      <c r="A341" s="13">
        <f>IF(ISBLANK(Games!$B340), "",Games!A340)</f>
        <v>0</v>
      </c>
      <c r="B341" s="13" t="str">
        <f>IF(ISBLANK(Games!$B323), "",Games!B323)</f>
        <v/>
      </c>
      <c r="C341" s="13" t="str">
        <f>IF(ISBLANK(Games!$B323), "",Games!C323)</f>
        <v/>
      </c>
      <c r="D341" s="14" t="str">
        <f>IF(ISBLANK(Games!$D323), "",Games!D323)</f>
        <v/>
      </c>
      <c r="E341" s="14" t="str">
        <f>IF(ISBLANK(Games!$B323), "",Games!J323)</f>
        <v/>
      </c>
      <c r="F341" s="15" t="str">
        <f>IFERROR(IF(ISBLANK(Games!B323), "", IF(Games!N323=Games!B323, Games!O323, 1-Games!O323)), "")</f>
        <v/>
      </c>
      <c r="G341" s="16" t="str">
        <f>IF(ISBLANK(Games!B323), "", IF('Prediction Log'!$D341&lt;0, 'Prediction Log'!$B341, 'Prediction Log'!$C341))</f>
        <v/>
      </c>
      <c r="H341" s="17" t="str">
        <f>IF(ISBLANK(Games!$B323), "",Games!K323)</f>
        <v/>
      </c>
      <c r="I341" s="17" t="str">
        <f>IF('Prediction Log'!$F341&gt;0.5, 'Prediction Log'!$B341, IF('Prediction Log'!$F341&lt;0.5, 'Prediction Log'!$C341, "PICK"))</f>
        <v/>
      </c>
      <c r="J341" s="18" t="str">
        <f>IF(ISBLANK(Games!B323), "",IF('Prediction Log'!$I341='Prediction Log'!$B341, 'Prediction Log'!$F341, 1-'Prediction Log'!$F341))</f>
        <v/>
      </c>
      <c r="K341" s="19" t="str">
        <f>IF(ISBLANK(Games!$B323), "",Games!Q323)</f>
        <v/>
      </c>
      <c r="L341" s="26" t="str">
        <f>IF(ISBLANK(Games!W323), "",Games!Y323)</f>
        <v/>
      </c>
      <c r="M341" s="9" t="str">
        <f>IF(ISBLANK(Games!W323), "",Games!X323-Games!W323)</f>
        <v/>
      </c>
      <c r="N341" s="20" t="str">
        <f>IF(ISBLANK(Games!W323), "", IF(AND(Games!Y323 = Games!B323, Games!D323&lt;0, Table3[[#This Row],[Actual Difference ]]&lt;Games!D323), "Y", IF(AND(Games!Y323=Games!C323, Games!D323&gt;0, Table3[[#This Row],[Actual Difference ]]&gt;0), "Y",IF(Games!Y323&lt;&gt;Table3[[#This Row],[Market Predicted Side]], "Y","N"))))</f>
        <v/>
      </c>
      <c r="O341" s="21" t="str">
        <f>IF(ISBLANK(Games!W323),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1" s="21" t="str">
        <f>IF(ISBLANK(Games!W323),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1" s="22" t="str">
        <f>IF(ISBLANK(Games!W323),"",IF('Prediction Log'!$L341='Prediction Log'!$G341, "Y", "N"))</f>
        <v/>
      </c>
      <c r="R341" s="22" t="str">
        <f>Table3[[#This Row],[Home Team Covered Market]]</f>
        <v/>
      </c>
      <c r="S341" s="22" t="str">
        <f>IF(ISBLANK(Games!W323), "",IF(AND('Prediction Log'!$Q341="Y", 'Prediction Log'!$R341="Y"), "Y", "N"))</f>
        <v/>
      </c>
      <c r="T341" s="23" t="str">
        <f>IF(ISBLANK(Games!W323),"",IF(Games!Y323='Prediction Log'!$H341, "Y", "N"))</f>
        <v/>
      </c>
      <c r="U341" s="23" t="str">
        <f>IF(ISBLANK(Games!W323), "", IF(Table3[[#This Row],[Home Team Covered Market]]=Games!P323, "Y", "N"))</f>
        <v/>
      </c>
      <c r="V341" s="24" t="str">
        <f>IF(ISBLANK(Games!W323), "",IF('Prediction Log'!$I341='Prediction Log'!$L341, "Y", "N"))</f>
        <v/>
      </c>
      <c r="W341" s="23" t="str">
        <f>IF(ISBLANK(Games!W323), "",IF('Prediction Log'!$H341&lt;&gt;'Prediction Log'!$L341, "N",IF(AND('Prediction Log'!$E341&gt;0, 'Prediction Log'!$M341&gt;'Prediction Log'!$E341, 'Prediction Log'!$H341='Prediction Log'!$C341), "Y", IF(AND('Prediction Log'!$E341&lt;0, 'Prediction Log'!$M341&lt;'Prediction Log'!$E341,'Prediction Log'!$H341='Prediction Log'!$B341 ), "Y", IF('Prediction Log'!$M341='Prediction Log'!$E341, "PUSH", "N")))))</f>
        <v/>
      </c>
      <c r="X341" s="23" t="str">
        <f>IF(ISBLANK(Games!W323), "",IF(AND('Prediction Log'!$T341="Y", 'Prediction Log'!$U341="Y"), "Y", "N"))</f>
        <v/>
      </c>
      <c r="Y341" s="22" t="str">
        <f>IF(ISBLANK(Games!W323), "",IF('Prediction Log'!$D341&gt;0, 'Prediction Log'!$M341-'Prediction Log'!$D341, IF('Prediction Log'!$D341&lt;0, -'Prediction Log'!$M341+'Prediction Log'!$D341, "NA")))</f>
        <v/>
      </c>
      <c r="Z341" s="22" t="str">
        <f>IF(ISBLANK(Games!W323), "",ABS('Prediction Log'!$Y341))</f>
        <v/>
      </c>
      <c r="AA341" s="23" t="str">
        <f>IF(ISBLANK(Games!W323), "",IF('Prediction Log'!$E341&gt;0, 'Prediction Log'!$M341-'Prediction Log'!$E341, IF('Prediction Log'!$E341&lt;0, -'Prediction Log'!$M341+'Prediction Log'!$E341, "NA")))</f>
        <v/>
      </c>
      <c r="AB341" s="23" t="str">
        <f>IF(ISBLANK(Games!X323), "",ABS('Prediction Log'!$AA341))</f>
        <v/>
      </c>
    </row>
    <row r="342" spans="1:28" x14ac:dyDescent="0.45">
      <c r="A342" s="13">
        <f>IF(ISBLANK(Games!$B341), "",Games!A341)</f>
        <v>0</v>
      </c>
      <c r="B342" s="13" t="str">
        <f>IF(ISBLANK(Games!$B324), "",Games!B324)</f>
        <v/>
      </c>
      <c r="C342" s="13" t="str">
        <f>IF(ISBLANK(Games!$B324), "",Games!C324)</f>
        <v/>
      </c>
      <c r="D342" s="14" t="str">
        <f>IF(ISBLANK(Games!$D324), "",Games!D324)</f>
        <v/>
      </c>
      <c r="E342" s="14" t="str">
        <f>IF(ISBLANK(Games!$B324), "",Games!J324)</f>
        <v/>
      </c>
      <c r="F342" s="15" t="str">
        <f>IFERROR(IF(ISBLANK(Games!B324), "", IF(Games!N324=Games!B324, Games!O324, 1-Games!O324)), "")</f>
        <v/>
      </c>
      <c r="G342" s="16" t="str">
        <f>IF(ISBLANK(Games!B324), "", IF('Prediction Log'!$D342&lt;0, 'Prediction Log'!$B342, 'Prediction Log'!$C342))</f>
        <v/>
      </c>
      <c r="H342" s="17" t="str">
        <f>IF(ISBLANK(Games!$B324), "",Games!K324)</f>
        <v/>
      </c>
      <c r="I342" s="17" t="str">
        <f>IF('Prediction Log'!$F342&gt;0.5, 'Prediction Log'!$B342, IF('Prediction Log'!$F342&lt;0.5, 'Prediction Log'!$C342, "PICK"))</f>
        <v/>
      </c>
      <c r="J342" s="18" t="str">
        <f>IF(ISBLANK(Games!B324), "",IF('Prediction Log'!$I342='Prediction Log'!$B342, 'Prediction Log'!$F342, 1-'Prediction Log'!$F342))</f>
        <v/>
      </c>
      <c r="K342" s="19" t="str">
        <f>IF(ISBLANK(Games!$B324), "",Games!Q324)</f>
        <v/>
      </c>
      <c r="L342" s="26" t="str">
        <f>IF(ISBLANK(Games!W324), "",Games!Y324)</f>
        <v/>
      </c>
      <c r="M342" s="9" t="str">
        <f>IF(ISBLANK(Games!W324), "",Games!X324-Games!W324)</f>
        <v/>
      </c>
      <c r="N342" s="20" t="str">
        <f>IF(ISBLANK(Games!W324), "", IF(AND(Games!Y324 = Games!B324, Games!D324&lt;0, Table3[[#This Row],[Actual Difference ]]&lt;Games!D324), "Y", IF(AND(Games!Y324=Games!C324, Games!D324&gt;0, Table3[[#This Row],[Actual Difference ]]&gt;0), "Y",IF(Games!Y324&lt;&gt;Table3[[#This Row],[Market Predicted Side]], "Y","N"))))</f>
        <v/>
      </c>
      <c r="O342" s="21" t="str">
        <f>IF(ISBLANK(Games!W324),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2" s="21" t="str">
        <f>IF(ISBLANK(Games!W324),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2" s="22" t="str">
        <f>IF(ISBLANK(Games!W324),"",IF('Prediction Log'!$L342='Prediction Log'!$G342, "Y", "N"))</f>
        <v/>
      </c>
      <c r="R342" s="22" t="str">
        <f>Table3[[#This Row],[Home Team Covered Market]]</f>
        <v/>
      </c>
      <c r="S342" s="22" t="str">
        <f>IF(ISBLANK(Games!W324), "",IF(AND('Prediction Log'!$Q342="Y", 'Prediction Log'!$R342="Y"), "Y", "N"))</f>
        <v/>
      </c>
      <c r="T342" s="23" t="str">
        <f>IF(ISBLANK(Games!W324),"",IF(Games!Y324='Prediction Log'!$H342, "Y", "N"))</f>
        <v/>
      </c>
      <c r="U342" s="23" t="str">
        <f>IF(ISBLANK(Games!W324), "", IF(Table3[[#This Row],[Home Team Covered Market]]=Games!P324, "Y", "N"))</f>
        <v/>
      </c>
      <c r="V342" s="24" t="str">
        <f>IF(ISBLANK(Games!W324), "",IF('Prediction Log'!$I342='Prediction Log'!$L342, "Y", "N"))</f>
        <v/>
      </c>
      <c r="W342" s="23" t="str">
        <f>IF(ISBLANK(Games!W324), "",IF('Prediction Log'!$H342&lt;&gt;'Prediction Log'!$L342, "N",IF(AND('Prediction Log'!$E342&gt;0, 'Prediction Log'!$M342&gt;'Prediction Log'!$E342, 'Prediction Log'!$H342='Prediction Log'!$C342), "Y", IF(AND('Prediction Log'!$E342&lt;0, 'Prediction Log'!$M342&lt;'Prediction Log'!$E342,'Prediction Log'!$H342='Prediction Log'!$B342 ), "Y", IF('Prediction Log'!$M342='Prediction Log'!$E342, "PUSH", "N")))))</f>
        <v/>
      </c>
      <c r="X342" s="23" t="str">
        <f>IF(ISBLANK(Games!W324), "",IF(AND('Prediction Log'!$T342="Y", 'Prediction Log'!$U342="Y"), "Y", "N"))</f>
        <v/>
      </c>
      <c r="Y342" s="22" t="str">
        <f>IF(ISBLANK(Games!W324), "",IF('Prediction Log'!$D342&gt;0, 'Prediction Log'!$M342-'Prediction Log'!$D342, IF('Prediction Log'!$D342&lt;0, -'Prediction Log'!$M342+'Prediction Log'!$D342, "NA")))</f>
        <v/>
      </c>
      <c r="Z342" s="22" t="str">
        <f>IF(ISBLANK(Games!W324), "",ABS('Prediction Log'!$Y342))</f>
        <v/>
      </c>
      <c r="AA342" s="23" t="str">
        <f>IF(ISBLANK(Games!W324), "",IF('Prediction Log'!$E342&gt;0, 'Prediction Log'!$M342-'Prediction Log'!$E342, IF('Prediction Log'!$E342&lt;0, -'Prediction Log'!$M342+'Prediction Log'!$E342, "NA")))</f>
        <v/>
      </c>
      <c r="AB342" s="23" t="str">
        <f>IF(ISBLANK(Games!X324), "",ABS('Prediction Log'!$AA342))</f>
        <v/>
      </c>
    </row>
    <row r="343" spans="1:28" x14ac:dyDescent="0.45">
      <c r="A343" s="13">
        <f>IF(ISBLANK(Games!$B342), "",Games!A342)</f>
        <v>0</v>
      </c>
      <c r="B343" s="13" t="str">
        <f>IF(ISBLANK(Games!$B325), "",Games!B325)</f>
        <v/>
      </c>
      <c r="C343" s="13" t="str">
        <f>IF(ISBLANK(Games!$B325), "",Games!C325)</f>
        <v/>
      </c>
      <c r="D343" s="14" t="str">
        <f>IF(ISBLANK(Games!$D325), "",Games!D325)</f>
        <v/>
      </c>
      <c r="E343" s="14" t="str">
        <f>IF(ISBLANK(Games!$B325), "",Games!J325)</f>
        <v/>
      </c>
      <c r="F343" s="15" t="str">
        <f>IFERROR(IF(ISBLANK(Games!B325), "", IF(Games!N325=Games!B325, Games!O325, 1-Games!O325)), "")</f>
        <v/>
      </c>
      <c r="G343" s="16" t="str">
        <f>IF(ISBLANK(Games!B325), "", IF('Prediction Log'!$D343&lt;0, 'Prediction Log'!$B343, 'Prediction Log'!$C343))</f>
        <v/>
      </c>
      <c r="H343" s="17" t="str">
        <f>IF(ISBLANK(Games!$B325), "",Games!K325)</f>
        <v/>
      </c>
      <c r="I343" s="17" t="str">
        <f>IF('Prediction Log'!$F343&gt;0.5, 'Prediction Log'!$B343, IF('Prediction Log'!$F343&lt;0.5, 'Prediction Log'!$C343, "PICK"))</f>
        <v/>
      </c>
      <c r="J343" s="18" t="str">
        <f>IF(ISBLANK(Games!B325), "",IF('Prediction Log'!$I343='Prediction Log'!$B343, 'Prediction Log'!$F343, 1-'Prediction Log'!$F343))</f>
        <v/>
      </c>
      <c r="K343" s="19" t="str">
        <f>IF(ISBLANK(Games!$B325), "",Games!Q325)</f>
        <v/>
      </c>
      <c r="L343" s="26" t="str">
        <f>IF(ISBLANK(Games!W325), "",Games!Y325)</f>
        <v/>
      </c>
      <c r="M343" s="9" t="str">
        <f>IF(ISBLANK(Games!W325), "",Games!X325-Games!W325)</f>
        <v/>
      </c>
      <c r="N343" s="20" t="str">
        <f>IF(ISBLANK(Games!W325), "", IF(AND(Games!Y325 = Games!B325, Games!D325&lt;0, Table3[[#This Row],[Actual Difference ]]&lt;Games!D325), "Y", IF(AND(Games!Y325=Games!C325, Games!D325&gt;0, Table3[[#This Row],[Actual Difference ]]&gt;0), "Y",IF(Games!Y325&lt;&gt;Table3[[#This Row],[Market Predicted Side]], "Y","N"))))</f>
        <v/>
      </c>
      <c r="O343" s="21" t="str">
        <f>IF(ISBLANK(Games!W325),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3" s="21" t="str">
        <f>IF(ISBLANK(Games!W325),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3" s="22" t="str">
        <f>IF(ISBLANK(Games!W325),"",IF('Prediction Log'!$L343='Prediction Log'!$G343, "Y", "N"))</f>
        <v/>
      </c>
      <c r="R343" s="22" t="str">
        <f>Table3[[#This Row],[Home Team Covered Market]]</f>
        <v/>
      </c>
      <c r="S343" s="22" t="str">
        <f>IF(ISBLANK(Games!W325), "",IF(AND('Prediction Log'!$Q343="Y", 'Prediction Log'!$R343="Y"), "Y", "N"))</f>
        <v/>
      </c>
      <c r="T343" s="23" t="str">
        <f>IF(ISBLANK(Games!W325),"",IF(Games!Y325='Prediction Log'!$H343, "Y", "N"))</f>
        <v/>
      </c>
      <c r="U343" s="23" t="str">
        <f>IF(ISBLANK(Games!W325), "", IF(Table3[[#This Row],[Home Team Covered Market]]=Games!P325, "Y", "N"))</f>
        <v/>
      </c>
      <c r="V343" s="24" t="str">
        <f>IF(ISBLANK(Games!W325), "",IF('Prediction Log'!$I343='Prediction Log'!$L343, "Y", "N"))</f>
        <v/>
      </c>
      <c r="W343" s="23" t="str">
        <f>IF(ISBLANK(Games!W325), "",IF('Prediction Log'!$H343&lt;&gt;'Prediction Log'!$L343, "N",IF(AND('Prediction Log'!$E343&gt;0, 'Prediction Log'!$M343&gt;'Prediction Log'!$E343, 'Prediction Log'!$H343='Prediction Log'!$C343), "Y", IF(AND('Prediction Log'!$E343&lt;0, 'Prediction Log'!$M343&lt;'Prediction Log'!$E343,'Prediction Log'!$H343='Prediction Log'!$B343 ), "Y", IF('Prediction Log'!$M343='Prediction Log'!$E343, "PUSH", "N")))))</f>
        <v/>
      </c>
      <c r="X343" s="23" t="str">
        <f>IF(ISBLANK(Games!W325), "",IF(AND('Prediction Log'!$T343="Y", 'Prediction Log'!$U343="Y"), "Y", "N"))</f>
        <v/>
      </c>
      <c r="Y343" s="22" t="str">
        <f>IF(ISBLANK(Games!W325), "",IF('Prediction Log'!$D343&gt;0, 'Prediction Log'!$M343-'Prediction Log'!$D343, IF('Prediction Log'!$D343&lt;0, -'Prediction Log'!$M343+'Prediction Log'!$D343, "NA")))</f>
        <v/>
      </c>
      <c r="Z343" s="22" t="str">
        <f>IF(ISBLANK(Games!W325), "",ABS('Prediction Log'!$Y343))</f>
        <v/>
      </c>
      <c r="AA343" s="23" t="str">
        <f>IF(ISBLANK(Games!W325), "",IF('Prediction Log'!$E343&gt;0, 'Prediction Log'!$M343-'Prediction Log'!$E343, IF('Prediction Log'!$E343&lt;0, -'Prediction Log'!$M343+'Prediction Log'!$E343, "NA")))</f>
        <v/>
      </c>
      <c r="AB343" s="23" t="str">
        <f>IF(ISBLANK(Games!X325), "",ABS('Prediction Log'!$AA343))</f>
        <v/>
      </c>
    </row>
    <row r="344" spans="1:28" x14ac:dyDescent="0.45">
      <c r="A344" s="13">
        <f>IF(ISBLANK(Games!$B343), "",Games!A343)</f>
        <v>0</v>
      </c>
      <c r="B344" s="13" t="str">
        <f>IF(ISBLANK(Games!$B326), "",Games!B326)</f>
        <v/>
      </c>
      <c r="C344" s="13" t="str">
        <f>IF(ISBLANK(Games!$B326), "",Games!C326)</f>
        <v/>
      </c>
      <c r="D344" s="14" t="str">
        <f>IF(ISBLANK(Games!$D326), "",Games!D326)</f>
        <v/>
      </c>
      <c r="E344" s="14" t="str">
        <f>IF(ISBLANK(Games!$B326), "",Games!J326)</f>
        <v/>
      </c>
      <c r="F344" s="15" t="str">
        <f>IFERROR(IF(ISBLANK(Games!B326), "", IF(Games!N326=Games!B326, Games!O326, 1-Games!O326)), "")</f>
        <v/>
      </c>
      <c r="G344" s="16" t="str">
        <f>IF(ISBLANK(Games!B326), "", IF('Prediction Log'!$D344&lt;0, 'Prediction Log'!$B344, 'Prediction Log'!$C344))</f>
        <v/>
      </c>
      <c r="H344" s="17" t="str">
        <f>IF(ISBLANK(Games!$B326), "",Games!K326)</f>
        <v/>
      </c>
      <c r="I344" s="17" t="str">
        <f>IF('Prediction Log'!$F344&gt;0.5, 'Prediction Log'!$B344, IF('Prediction Log'!$F344&lt;0.5, 'Prediction Log'!$C344, "PICK"))</f>
        <v/>
      </c>
      <c r="J344" s="18" t="str">
        <f>IF(ISBLANK(Games!B326), "",IF('Prediction Log'!$I344='Prediction Log'!$B344, 'Prediction Log'!$F344, 1-'Prediction Log'!$F344))</f>
        <v/>
      </c>
      <c r="K344" s="19" t="str">
        <f>IF(ISBLANK(Games!$B326), "",Games!Q326)</f>
        <v/>
      </c>
      <c r="L344" s="26" t="str">
        <f>IF(ISBLANK(Games!W326), "",Games!Y326)</f>
        <v/>
      </c>
      <c r="M344" s="9" t="str">
        <f>IF(ISBLANK(Games!W326), "",Games!X326-Games!W326)</f>
        <v/>
      </c>
      <c r="N344" s="20" t="str">
        <f>IF(ISBLANK(Games!W326), "", IF(AND(Games!Y326 = Games!B326, Games!D326&lt;0, Table3[[#This Row],[Actual Difference ]]&lt;Games!D326), "Y", IF(AND(Games!Y326=Games!C326, Games!D326&gt;0, Table3[[#This Row],[Actual Difference ]]&gt;0), "Y",IF(Games!Y326&lt;&gt;Table3[[#This Row],[Market Predicted Side]], "Y","N"))))</f>
        <v/>
      </c>
      <c r="O344" s="21" t="str">
        <f>IF(ISBLANK(Games!W326),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4" s="21" t="str">
        <f>IF(ISBLANK(Games!W326),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4" s="22" t="str">
        <f>IF(ISBLANK(Games!W326),"",IF('Prediction Log'!$L344='Prediction Log'!$G344, "Y", "N"))</f>
        <v/>
      </c>
      <c r="R344" s="22" t="str">
        <f>Table3[[#This Row],[Home Team Covered Market]]</f>
        <v/>
      </c>
      <c r="S344" s="22" t="str">
        <f>IF(ISBLANK(Games!W326), "",IF(AND('Prediction Log'!$Q344="Y", 'Prediction Log'!$R344="Y"), "Y", "N"))</f>
        <v/>
      </c>
      <c r="T344" s="23" t="str">
        <f>IF(ISBLANK(Games!W326),"",IF(Games!Y326='Prediction Log'!$H344, "Y", "N"))</f>
        <v/>
      </c>
      <c r="U344" s="23" t="str">
        <f>IF(ISBLANK(Games!W326), "", IF(Table3[[#This Row],[Home Team Covered Market]]=Games!P326, "Y", "N"))</f>
        <v/>
      </c>
      <c r="V344" s="24" t="str">
        <f>IF(ISBLANK(Games!W326), "",IF('Prediction Log'!$I344='Prediction Log'!$L344, "Y", "N"))</f>
        <v/>
      </c>
      <c r="W344" s="23" t="str">
        <f>IF(ISBLANK(Games!W326), "",IF('Prediction Log'!$H344&lt;&gt;'Prediction Log'!$L344, "N",IF(AND('Prediction Log'!$E344&gt;0, 'Prediction Log'!$M344&gt;'Prediction Log'!$E344, 'Prediction Log'!$H344='Prediction Log'!$C344), "Y", IF(AND('Prediction Log'!$E344&lt;0, 'Prediction Log'!$M344&lt;'Prediction Log'!$E344,'Prediction Log'!$H344='Prediction Log'!$B344 ), "Y", IF('Prediction Log'!$M344='Prediction Log'!$E344, "PUSH", "N")))))</f>
        <v/>
      </c>
      <c r="X344" s="23" t="str">
        <f>IF(ISBLANK(Games!W326), "",IF(AND('Prediction Log'!$T344="Y", 'Prediction Log'!$U344="Y"), "Y", "N"))</f>
        <v/>
      </c>
      <c r="Y344" s="22" t="str">
        <f>IF(ISBLANK(Games!W326), "",IF('Prediction Log'!$D344&gt;0, 'Prediction Log'!$M344-'Prediction Log'!$D344, IF('Prediction Log'!$D344&lt;0, -'Prediction Log'!$M344+'Prediction Log'!$D344, "NA")))</f>
        <v/>
      </c>
      <c r="Z344" s="22" t="str">
        <f>IF(ISBLANK(Games!W326), "",ABS('Prediction Log'!$Y344))</f>
        <v/>
      </c>
      <c r="AA344" s="23" t="str">
        <f>IF(ISBLANK(Games!W326), "",IF('Prediction Log'!$E344&gt;0, 'Prediction Log'!$M344-'Prediction Log'!$E344, IF('Prediction Log'!$E344&lt;0, -'Prediction Log'!$M344+'Prediction Log'!$E344, "NA")))</f>
        <v/>
      </c>
      <c r="AB344" s="23" t="str">
        <f>IF(ISBLANK(Games!X326), "",ABS('Prediction Log'!$AA344))</f>
        <v/>
      </c>
    </row>
    <row r="345" spans="1:28" x14ac:dyDescent="0.45">
      <c r="A345" s="13">
        <f>IF(ISBLANK(Games!$B344), "",Games!A344)</f>
        <v>0</v>
      </c>
      <c r="B345" s="13" t="str">
        <f>IF(ISBLANK(Games!$B327), "",Games!B327)</f>
        <v/>
      </c>
      <c r="C345" s="13" t="str">
        <f>IF(ISBLANK(Games!$B327), "",Games!C327)</f>
        <v/>
      </c>
      <c r="D345" s="14" t="str">
        <f>IF(ISBLANK(Games!$D327), "",Games!D327)</f>
        <v/>
      </c>
      <c r="E345" s="14" t="str">
        <f>IF(ISBLANK(Games!$B327), "",Games!J327)</f>
        <v/>
      </c>
      <c r="F345" s="15" t="str">
        <f>IFERROR(IF(ISBLANK(Games!B327), "", IF(Games!N327=Games!B327, Games!O327, 1-Games!O327)), "")</f>
        <v/>
      </c>
      <c r="G345" s="16" t="str">
        <f>IF(ISBLANK(Games!B327), "", IF('Prediction Log'!$D345&lt;0, 'Prediction Log'!$B345, 'Prediction Log'!$C345))</f>
        <v/>
      </c>
      <c r="H345" s="17" t="str">
        <f>IF(ISBLANK(Games!$B327), "",Games!K327)</f>
        <v/>
      </c>
      <c r="I345" s="17" t="str">
        <f>IF('Prediction Log'!$F345&gt;0.5, 'Prediction Log'!$B345, IF('Prediction Log'!$F345&lt;0.5, 'Prediction Log'!$C345, "PICK"))</f>
        <v/>
      </c>
      <c r="J345" s="18" t="str">
        <f>IF(ISBLANK(Games!B327), "",IF('Prediction Log'!$I345='Prediction Log'!$B345, 'Prediction Log'!$F345, 1-'Prediction Log'!$F345))</f>
        <v/>
      </c>
      <c r="K345" s="19" t="str">
        <f>IF(ISBLANK(Games!$B327), "",Games!Q327)</f>
        <v/>
      </c>
      <c r="L345" s="26" t="str">
        <f>IF(ISBLANK(Games!W327), "",Games!Y327)</f>
        <v/>
      </c>
      <c r="M345" s="9" t="str">
        <f>IF(ISBLANK(Games!W327), "",Games!X327-Games!W327)</f>
        <v/>
      </c>
      <c r="N345" s="20" t="str">
        <f>IF(ISBLANK(Games!W327), "", IF(AND(Games!Y327 = Games!B327, Games!D327&lt;0, Table3[[#This Row],[Actual Difference ]]&lt;Games!D327), "Y", IF(AND(Games!Y327=Games!C327, Games!D327&gt;0, Table3[[#This Row],[Actual Difference ]]&gt;0), "Y",IF(Games!Y327&lt;&gt;Table3[[#This Row],[Market Predicted Side]], "Y","N"))))</f>
        <v/>
      </c>
      <c r="O345" s="21" t="str">
        <f>IF(ISBLANK(Games!W327),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5" s="21" t="str">
        <f>IF(ISBLANK(Games!W327),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5" s="22" t="str">
        <f>IF(ISBLANK(Games!W327),"",IF('Prediction Log'!$L345='Prediction Log'!$G345, "Y", "N"))</f>
        <v/>
      </c>
      <c r="R345" s="22" t="str">
        <f>Table3[[#This Row],[Home Team Covered Market]]</f>
        <v/>
      </c>
      <c r="S345" s="22" t="str">
        <f>IF(ISBLANK(Games!W327), "",IF(AND('Prediction Log'!$Q345="Y", 'Prediction Log'!$R345="Y"), "Y", "N"))</f>
        <v/>
      </c>
      <c r="T345" s="23" t="str">
        <f>IF(ISBLANK(Games!W327),"",IF(Games!Y327='Prediction Log'!$H345, "Y", "N"))</f>
        <v/>
      </c>
      <c r="U345" s="23" t="str">
        <f>IF(ISBLANK(Games!W327), "", IF(Table3[[#This Row],[Home Team Covered Market]]=Games!P327, "Y", "N"))</f>
        <v/>
      </c>
      <c r="V345" s="24" t="str">
        <f>IF(ISBLANK(Games!W327), "",IF('Prediction Log'!$I345='Prediction Log'!$L345, "Y", "N"))</f>
        <v/>
      </c>
      <c r="W345" s="23" t="str">
        <f>IF(ISBLANK(Games!W327), "",IF('Prediction Log'!$H345&lt;&gt;'Prediction Log'!$L345, "N",IF(AND('Prediction Log'!$E345&gt;0, 'Prediction Log'!$M345&gt;'Prediction Log'!$E345, 'Prediction Log'!$H345='Prediction Log'!$C345), "Y", IF(AND('Prediction Log'!$E345&lt;0, 'Prediction Log'!$M345&lt;'Prediction Log'!$E345,'Prediction Log'!$H345='Prediction Log'!$B345 ), "Y", IF('Prediction Log'!$M345='Prediction Log'!$E345, "PUSH", "N")))))</f>
        <v/>
      </c>
      <c r="X345" s="23" t="str">
        <f>IF(ISBLANK(Games!W327), "",IF(AND('Prediction Log'!$T345="Y", 'Prediction Log'!$U345="Y"), "Y", "N"))</f>
        <v/>
      </c>
      <c r="Y345" s="22" t="str">
        <f>IF(ISBLANK(Games!W327), "",IF('Prediction Log'!$D345&gt;0, 'Prediction Log'!$M345-'Prediction Log'!$D345, IF('Prediction Log'!$D345&lt;0, -'Prediction Log'!$M345+'Prediction Log'!$D345, "NA")))</f>
        <v/>
      </c>
      <c r="Z345" s="22" t="str">
        <f>IF(ISBLANK(Games!W327), "",ABS('Prediction Log'!$Y345))</f>
        <v/>
      </c>
      <c r="AA345" s="23" t="str">
        <f>IF(ISBLANK(Games!W327), "",IF('Prediction Log'!$E345&gt;0, 'Prediction Log'!$M345-'Prediction Log'!$E345, IF('Prediction Log'!$E345&lt;0, -'Prediction Log'!$M345+'Prediction Log'!$E345, "NA")))</f>
        <v/>
      </c>
      <c r="AB345" s="23" t="str">
        <f>IF(ISBLANK(Games!X327), "",ABS('Prediction Log'!$AA345))</f>
        <v/>
      </c>
    </row>
    <row r="346" spans="1:28" x14ac:dyDescent="0.45">
      <c r="A346" s="13">
        <f>IF(ISBLANK(Games!$B345), "",Games!A345)</f>
        <v>0</v>
      </c>
      <c r="B346" s="13" t="str">
        <f>IF(ISBLANK(Games!$B328), "",Games!B328)</f>
        <v/>
      </c>
      <c r="C346" s="13" t="str">
        <f>IF(ISBLANK(Games!$B328), "",Games!C328)</f>
        <v/>
      </c>
      <c r="D346" s="14" t="str">
        <f>IF(ISBLANK(Games!$D328), "",Games!D328)</f>
        <v/>
      </c>
      <c r="E346" s="14" t="str">
        <f>IF(ISBLANK(Games!$B328), "",Games!J328)</f>
        <v/>
      </c>
      <c r="F346" s="15" t="str">
        <f>IFERROR(IF(ISBLANK(Games!B328), "", IF(Games!N328=Games!B328, Games!O328, 1-Games!O328)), "")</f>
        <v/>
      </c>
      <c r="G346" s="16" t="str">
        <f>IF(ISBLANK(Games!B328), "", IF('Prediction Log'!$D346&lt;0, 'Prediction Log'!$B346, 'Prediction Log'!$C346))</f>
        <v/>
      </c>
      <c r="H346" s="17" t="str">
        <f>IF(ISBLANK(Games!$B328), "",Games!K328)</f>
        <v/>
      </c>
      <c r="I346" s="17" t="str">
        <f>IF('Prediction Log'!$F346&gt;0.5, 'Prediction Log'!$B346, IF('Prediction Log'!$F346&lt;0.5, 'Prediction Log'!$C346, "PICK"))</f>
        <v/>
      </c>
      <c r="J346" s="18" t="str">
        <f>IF(ISBLANK(Games!B328), "",IF('Prediction Log'!$I346='Prediction Log'!$B346, 'Prediction Log'!$F346, 1-'Prediction Log'!$F346))</f>
        <v/>
      </c>
      <c r="K346" s="19" t="str">
        <f>IF(ISBLANK(Games!$B328), "",Games!Q328)</f>
        <v/>
      </c>
      <c r="L346" s="26" t="str">
        <f>IF(ISBLANK(Games!W328), "",Games!Y328)</f>
        <v/>
      </c>
      <c r="M346" s="9" t="str">
        <f>IF(ISBLANK(Games!W328), "",Games!X328-Games!W328)</f>
        <v/>
      </c>
      <c r="N346" s="20" t="str">
        <f>IF(ISBLANK(Games!W328), "", IF(AND(Games!Y328 = Games!B328, Games!D328&lt;0, Table3[[#This Row],[Actual Difference ]]&lt;Games!D328), "Y", IF(AND(Games!Y328=Games!C328, Games!D328&gt;0, Table3[[#This Row],[Actual Difference ]]&gt;0), "Y",IF(Games!Y328&lt;&gt;Table3[[#This Row],[Market Predicted Side]], "Y","N"))))</f>
        <v/>
      </c>
      <c r="O346" s="21" t="str">
        <f>IF(ISBLANK(Games!W328),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6" s="21" t="str">
        <f>IF(ISBLANK(Games!W328),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6" s="22" t="str">
        <f>IF(ISBLANK(Games!W328),"",IF('Prediction Log'!$L346='Prediction Log'!$G346, "Y", "N"))</f>
        <v/>
      </c>
      <c r="R346" s="22" t="str">
        <f>Table3[[#This Row],[Home Team Covered Market]]</f>
        <v/>
      </c>
      <c r="S346" s="22" t="str">
        <f>IF(ISBLANK(Games!W328), "",IF(AND('Prediction Log'!$Q346="Y", 'Prediction Log'!$R346="Y"), "Y", "N"))</f>
        <v/>
      </c>
      <c r="T346" s="23" t="str">
        <f>IF(ISBLANK(Games!W328),"",IF(Games!Y328='Prediction Log'!$H346, "Y", "N"))</f>
        <v/>
      </c>
      <c r="U346" s="23" t="str">
        <f>IF(ISBLANK(Games!W328), "", IF(Table3[[#This Row],[Home Team Covered Market]]=Games!P328, "Y", "N"))</f>
        <v/>
      </c>
      <c r="V346" s="24" t="str">
        <f>IF(ISBLANK(Games!W328), "",IF('Prediction Log'!$I346='Prediction Log'!$L346, "Y", "N"))</f>
        <v/>
      </c>
      <c r="W346" s="23" t="str">
        <f>IF(ISBLANK(Games!W328), "",IF('Prediction Log'!$H346&lt;&gt;'Prediction Log'!$L346, "N",IF(AND('Prediction Log'!$E346&gt;0, 'Prediction Log'!$M346&gt;'Prediction Log'!$E346, 'Prediction Log'!$H346='Prediction Log'!$C346), "Y", IF(AND('Prediction Log'!$E346&lt;0, 'Prediction Log'!$M346&lt;'Prediction Log'!$E346,'Prediction Log'!$H346='Prediction Log'!$B346 ), "Y", IF('Prediction Log'!$M346='Prediction Log'!$E346, "PUSH", "N")))))</f>
        <v/>
      </c>
      <c r="X346" s="23" t="str">
        <f>IF(ISBLANK(Games!W328), "",IF(AND('Prediction Log'!$T346="Y", 'Prediction Log'!$U346="Y"), "Y", "N"))</f>
        <v/>
      </c>
      <c r="Y346" s="22" t="str">
        <f>IF(ISBLANK(Games!W328), "",IF('Prediction Log'!$D346&gt;0, 'Prediction Log'!$M346-'Prediction Log'!$D346, IF('Prediction Log'!$D346&lt;0, -'Prediction Log'!$M346+'Prediction Log'!$D346, "NA")))</f>
        <v/>
      </c>
      <c r="Z346" s="22" t="str">
        <f>IF(ISBLANK(Games!W328), "",ABS('Prediction Log'!$Y346))</f>
        <v/>
      </c>
      <c r="AA346" s="23" t="str">
        <f>IF(ISBLANK(Games!W328), "",IF('Prediction Log'!$E346&gt;0, 'Prediction Log'!$M346-'Prediction Log'!$E346, IF('Prediction Log'!$E346&lt;0, -'Prediction Log'!$M346+'Prediction Log'!$E346, "NA")))</f>
        <v/>
      </c>
      <c r="AB346" s="23" t="str">
        <f>IF(ISBLANK(Games!X328), "",ABS('Prediction Log'!$AA346))</f>
        <v/>
      </c>
    </row>
    <row r="347" spans="1:28" x14ac:dyDescent="0.45">
      <c r="A347" s="13">
        <f>IF(ISBLANK(Games!$B346), "",Games!A346)</f>
        <v>0</v>
      </c>
      <c r="B347" s="13" t="str">
        <f>IF(ISBLANK(Games!$B329), "",Games!B329)</f>
        <v/>
      </c>
      <c r="C347" s="13" t="str">
        <f>IF(ISBLANK(Games!$B329), "",Games!C329)</f>
        <v/>
      </c>
      <c r="D347" s="14" t="str">
        <f>IF(ISBLANK(Games!$D329), "",Games!D329)</f>
        <v/>
      </c>
      <c r="E347" s="14" t="str">
        <f>IF(ISBLANK(Games!$B329), "",Games!J329)</f>
        <v/>
      </c>
      <c r="F347" s="15" t="str">
        <f>IFERROR(IF(ISBLANK(Games!B329), "", IF(Games!N329=Games!B329, Games!O329, 1-Games!O329)), "")</f>
        <v/>
      </c>
      <c r="G347" s="16" t="str">
        <f>IF(ISBLANK(Games!B329), "", IF('Prediction Log'!$D347&lt;0, 'Prediction Log'!$B347, 'Prediction Log'!$C347))</f>
        <v/>
      </c>
      <c r="H347" s="17" t="str">
        <f>IF(ISBLANK(Games!$B329), "",Games!K329)</f>
        <v/>
      </c>
      <c r="I347" s="17" t="str">
        <f>IF('Prediction Log'!$F347&gt;0.5, 'Prediction Log'!$B347, IF('Prediction Log'!$F347&lt;0.5, 'Prediction Log'!$C347, "PICK"))</f>
        <v/>
      </c>
      <c r="J347" s="18" t="str">
        <f>IF(ISBLANK(Games!B329), "",IF('Prediction Log'!$I347='Prediction Log'!$B347, 'Prediction Log'!$F347, 1-'Prediction Log'!$F347))</f>
        <v/>
      </c>
      <c r="K347" s="19" t="str">
        <f>IF(ISBLANK(Games!$B329), "",Games!Q329)</f>
        <v/>
      </c>
      <c r="L347" s="26" t="str">
        <f>IF(ISBLANK(Games!W329), "",Games!Y329)</f>
        <v/>
      </c>
      <c r="M347" s="9" t="str">
        <f>IF(ISBLANK(Games!W329), "",Games!X329-Games!W329)</f>
        <v/>
      </c>
      <c r="N347" s="20" t="str">
        <f>IF(ISBLANK(Games!W329), "", IF(AND(Games!Y329 = Games!B329, Games!D329&lt;0, Table3[[#This Row],[Actual Difference ]]&lt;Games!D329), "Y", IF(AND(Games!Y329=Games!C329, Games!D329&gt;0, Table3[[#This Row],[Actual Difference ]]&gt;0), "Y",IF(Games!Y329&lt;&gt;Table3[[#This Row],[Market Predicted Side]], "Y","N"))))</f>
        <v/>
      </c>
      <c r="O347" s="21" t="str">
        <f>IF(ISBLANK(Games!W329),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7" s="21" t="str">
        <f>IF(ISBLANK(Games!W329),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7" s="22" t="str">
        <f>IF(ISBLANK(Games!W329),"",IF('Prediction Log'!$L347='Prediction Log'!$G347, "Y", "N"))</f>
        <v/>
      </c>
      <c r="R347" s="22" t="str">
        <f>Table3[[#This Row],[Home Team Covered Market]]</f>
        <v/>
      </c>
      <c r="S347" s="22" t="str">
        <f>IF(ISBLANK(Games!W329), "",IF(AND('Prediction Log'!$Q347="Y", 'Prediction Log'!$R347="Y"), "Y", "N"))</f>
        <v/>
      </c>
      <c r="T347" s="23" t="str">
        <f>IF(ISBLANK(Games!W329),"",IF(Games!Y329='Prediction Log'!$H347, "Y", "N"))</f>
        <v/>
      </c>
      <c r="U347" s="23" t="str">
        <f>IF(ISBLANK(Games!W329), "", IF(Table3[[#This Row],[Home Team Covered Market]]=Games!P329, "Y", "N"))</f>
        <v/>
      </c>
      <c r="V347" s="24" t="str">
        <f>IF(ISBLANK(Games!W329), "",IF('Prediction Log'!$I347='Prediction Log'!$L347, "Y", "N"))</f>
        <v/>
      </c>
      <c r="W347" s="23" t="str">
        <f>IF(ISBLANK(Games!W329), "",IF('Prediction Log'!$H347&lt;&gt;'Prediction Log'!$L347, "N",IF(AND('Prediction Log'!$E347&gt;0, 'Prediction Log'!$M347&gt;'Prediction Log'!$E347, 'Prediction Log'!$H347='Prediction Log'!$C347), "Y", IF(AND('Prediction Log'!$E347&lt;0, 'Prediction Log'!$M347&lt;'Prediction Log'!$E347,'Prediction Log'!$H347='Prediction Log'!$B347 ), "Y", IF('Prediction Log'!$M347='Prediction Log'!$E347, "PUSH", "N")))))</f>
        <v/>
      </c>
      <c r="X347" s="23" t="str">
        <f>IF(ISBLANK(Games!W329), "",IF(AND('Prediction Log'!$T347="Y", 'Prediction Log'!$U347="Y"), "Y", "N"))</f>
        <v/>
      </c>
      <c r="Y347" s="22" t="str">
        <f>IF(ISBLANK(Games!W329), "",IF('Prediction Log'!$D347&gt;0, 'Prediction Log'!$M347-'Prediction Log'!$D347, IF('Prediction Log'!$D347&lt;0, -'Prediction Log'!$M347+'Prediction Log'!$D347, "NA")))</f>
        <v/>
      </c>
      <c r="Z347" s="22" t="str">
        <f>IF(ISBLANK(Games!W329), "",ABS('Prediction Log'!$Y347))</f>
        <v/>
      </c>
      <c r="AA347" s="23" t="str">
        <f>IF(ISBLANK(Games!W329), "",IF('Prediction Log'!$E347&gt;0, 'Prediction Log'!$M347-'Prediction Log'!$E347, IF('Prediction Log'!$E347&lt;0, -'Prediction Log'!$M347+'Prediction Log'!$E347, "NA")))</f>
        <v/>
      </c>
      <c r="AB347" s="23" t="str">
        <f>IF(ISBLANK(Games!X329), "",ABS('Prediction Log'!$AA347))</f>
        <v/>
      </c>
    </row>
    <row r="348" spans="1:28" x14ac:dyDescent="0.45">
      <c r="A348" s="13">
        <f>IF(ISBLANK(Games!$B347), "",Games!A347)</f>
        <v>0</v>
      </c>
      <c r="B348" s="13" t="str">
        <f>IF(ISBLANK(Games!$B330), "",Games!B330)</f>
        <v/>
      </c>
      <c r="C348" s="13" t="str">
        <f>IF(ISBLANK(Games!$B330), "",Games!C330)</f>
        <v/>
      </c>
      <c r="D348" s="14" t="str">
        <f>IF(ISBLANK(Games!$D330), "",Games!D330)</f>
        <v/>
      </c>
      <c r="E348" s="14" t="str">
        <f>IF(ISBLANK(Games!$B330), "",Games!J330)</f>
        <v/>
      </c>
      <c r="F348" s="15" t="str">
        <f>IFERROR(IF(ISBLANK(Games!B330), "", IF(Games!N330=Games!B330, Games!O330, 1-Games!O330)), "")</f>
        <v/>
      </c>
      <c r="G348" s="16" t="str">
        <f>IF(ISBLANK(Games!B330), "", IF('Prediction Log'!$D348&lt;0, 'Prediction Log'!$B348, 'Prediction Log'!$C348))</f>
        <v/>
      </c>
      <c r="H348" s="17" t="str">
        <f>IF(ISBLANK(Games!$B330), "",Games!K330)</f>
        <v/>
      </c>
      <c r="I348" s="17" t="str">
        <f>IF('Prediction Log'!$F348&gt;0.5, 'Prediction Log'!$B348, IF('Prediction Log'!$F348&lt;0.5, 'Prediction Log'!$C348, "PICK"))</f>
        <v/>
      </c>
      <c r="J348" s="18" t="str">
        <f>IF(ISBLANK(Games!B330), "",IF('Prediction Log'!$I348='Prediction Log'!$B348, 'Prediction Log'!$F348, 1-'Prediction Log'!$F348))</f>
        <v/>
      </c>
      <c r="K348" s="19" t="str">
        <f>IF(ISBLANK(Games!$B330), "",Games!Q330)</f>
        <v/>
      </c>
      <c r="L348" s="26" t="str">
        <f>IF(ISBLANK(Games!W330), "",Games!Y330)</f>
        <v/>
      </c>
      <c r="M348" s="9" t="str">
        <f>IF(ISBLANK(Games!W330), "",Games!X330-Games!W330)</f>
        <v/>
      </c>
      <c r="N348" s="20" t="str">
        <f>IF(ISBLANK(Games!W330), "", IF(AND(Games!Y330 = Games!B330, Games!D330&lt;0, Table3[[#This Row],[Actual Difference ]]&lt;Games!D330), "Y", IF(AND(Games!Y330=Games!C330, Games!D330&gt;0, Table3[[#This Row],[Actual Difference ]]&gt;0), "Y",IF(Games!Y330&lt;&gt;Table3[[#This Row],[Market Predicted Side]], "Y","N"))))</f>
        <v/>
      </c>
      <c r="O348" s="21" t="str">
        <f>IF(ISBLANK(Games!W330),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8" s="21" t="str">
        <f>IF(ISBLANK(Games!W330),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8" s="22" t="str">
        <f>IF(ISBLANK(Games!W330),"",IF('Prediction Log'!$L348='Prediction Log'!$G348, "Y", "N"))</f>
        <v/>
      </c>
      <c r="R348" s="22" t="str">
        <f>Table3[[#This Row],[Home Team Covered Market]]</f>
        <v/>
      </c>
      <c r="S348" s="22" t="str">
        <f>IF(ISBLANK(Games!W330), "",IF(AND('Prediction Log'!$Q348="Y", 'Prediction Log'!$R348="Y"), "Y", "N"))</f>
        <v/>
      </c>
      <c r="T348" s="23" t="str">
        <f>IF(ISBLANK(Games!W330),"",IF(Games!Y330='Prediction Log'!$H348, "Y", "N"))</f>
        <v/>
      </c>
      <c r="U348" s="23" t="str">
        <f>IF(ISBLANK(Games!W330), "", IF(Table3[[#This Row],[Home Team Covered Market]]=Games!P330, "Y", "N"))</f>
        <v/>
      </c>
      <c r="V348" s="24" t="str">
        <f>IF(ISBLANK(Games!W330), "",IF('Prediction Log'!$I348='Prediction Log'!$L348, "Y", "N"))</f>
        <v/>
      </c>
      <c r="W348" s="23" t="str">
        <f>IF(ISBLANK(Games!W330), "",IF('Prediction Log'!$H348&lt;&gt;'Prediction Log'!$L348, "N",IF(AND('Prediction Log'!$E348&gt;0, 'Prediction Log'!$M348&gt;'Prediction Log'!$E348, 'Prediction Log'!$H348='Prediction Log'!$C348), "Y", IF(AND('Prediction Log'!$E348&lt;0, 'Prediction Log'!$M348&lt;'Prediction Log'!$E348,'Prediction Log'!$H348='Prediction Log'!$B348 ), "Y", IF('Prediction Log'!$M348='Prediction Log'!$E348, "PUSH", "N")))))</f>
        <v/>
      </c>
      <c r="X348" s="23" t="str">
        <f>IF(ISBLANK(Games!W330), "",IF(AND('Prediction Log'!$T348="Y", 'Prediction Log'!$U348="Y"), "Y", "N"))</f>
        <v/>
      </c>
      <c r="Y348" s="22" t="str">
        <f>IF(ISBLANK(Games!W330), "",IF('Prediction Log'!$D348&gt;0, 'Prediction Log'!$M348-'Prediction Log'!$D348, IF('Prediction Log'!$D348&lt;0, -'Prediction Log'!$M348+'Prediction Log'!$D348, "NA")))</f>
        <v/>
      </c>
      <c r="Z348" s="22" t="str">
        <f>IF(ISBLANK(Games!W330), "",ABS('Prediction Log'!$Y348))</f>
        <v/>
      </c>
      <c r="AA348" s="23" t="str">
        <f>IF(ISBLANK(Games!W330), "",IF('Prediction Log'!$E348&gt;0, 'Prediction Log'!$M348-'Prediction Log'!$E348, IF('Prediction Log'!$E348&lt;0, -'Prediction Log'!$M348+'Prediction Log'!$E348, "NA")))</f>
        <v/>
      </c>
      <c r="AB348" s="23" t="str">
        <f>IF(ISBLANK(Games!X330), "",ABS('Prediction Log'!$AA348))</f>
        <v/>
      </c>
    </row>
    <row r="349" spans="1:28" x14ac:dyDescent="0.45">
      <c r="A349" s="13">
        <f>IF(ISBLANK(Games!$B348), "",Games!A348)</f>
        <v>0</v>
      </c>
      <c r="B349" s="13" t="str">
        <f>IF(ISBLANK(Games!$B331), "",Games!B331)</f>
        <v/>
      </c>
      <c r="C349" s="13" t="str">
        <f>IF(ISBLANK(Games!$B331), "",Games!C331)</f>
        <v/>
      </c>
      <c r="D349" s="14" t="str">
        <f>IF(ISBLANK(Games!$D331), "",Games!D331)</f>
        <v/>
      </c>
      <c r="E349" s="14" t="str">
        <f>IF(ISBLANK(Games!$B331), "",Games!J331)</f>
        <v/>
      </c>
      <c r="F349" s="15" t="str">
        <f>IFERROR(IF(ISBLANK(Games!B331), "", IF(Games!N331=Games!B331, Games!O331, 1-Games!O331)), "")</f>
        <v/>
      </c>
      <c r="G349" s="16" t="str">
        <f>IF(ISBLANK(Games!B331), "", IF('Prediction Log'!$D349&lt;0, 'Prediction Log'!$B349, 'Prediction Log'!$C349))</f>
        <v/>
      </c>
      <c r="H349" s="17" t="str">
        <f>IF(ISBLANK(Games!$B331), "",Games!K331)</f>
        <v/>
      </c>
      <c r="I349" s="17" t="str">
        <f>IF('Prediction Log'!$F349&gt;0.5, 'Prediction Log'!$B349, IF('Prediction Log'!$F349&lt;0.5, 'Prediction Log'!$C349, "PICK"))</f>
        <v/>
      </c>
      <c r="J349" s="18" t="str">
        <f>IF(ISBLANK(Games!B331), "",IF('Prediction Log'!$I349='Prediction Log'!$B349, 'Prediction Log'!$F349, 1-'Prediction Log'!$F349))</f>
        <v/>
      </c>
      <c r="K349" s="19" t="str">
        <f>IF(ISBLANK(Games!$B331), "",Games!Q331)</f>
        <v/>
      </c>
      <c r="L349" s="26" t="str">
        <f>IF(ISBLANK(Games!W331), "",Games!Y331)</f>
        <v/>
      </c>
      <c r="M349" s="9" t="str">
        <f>IF(ISBLANK(Games!W331), "",Games!X331-Games!W331)</f>
        <v/>
      </c>
      <c r="N349" s="20" t="str">
        <f>IF(ISBLANK(Games!W331), "", IF(AND(Games!Y331 = Games!B331, Games!D331&lt;0, Table3[[#This Row],[Actual Difference ]]&lt;Games!D331), "Y", IF(AND(Games!Y331=Games!C331, Games!D331&gt;0, Table3[[#This Row],[Actual Difference ]]&gt;0), "Y",IF(Games!Y331&lt;&gt;Table3[[#This Row],[Market Predicted Side]], "Y","N"))))</f>
        <v/>
      </c>
      <c r="O349" s="21" t="str">
        <f>IF(ISBLANK(Games!W331),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49" s="21" t="str">
        <f>IF(ISBLANK(Games!W331),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49" s="22" t="str">
        <f>IF(ISBLANK(Games!W331),"",IF('Prediction Log'!$L349='Prediction Log'!$G349, "Y", "N"))</f>
        <v/>
      </c>
      <c r="R349" s="22" t="str">
        <f>Table3[[#This Row],[Home Team Covered Market]]</f>
        <v/>
      </c>
      <c r="S349" s="22" t="str">
        <f>IF(ISBLANK(Games!W331), "",IF(AND('Prediction Log'!$Q349="Y", 'Prediction Log'!$R349="Y"), "Y", "N"))</f>
        <v/>
      </c>
      <c r="T349" s="23" t="str">
        <f>IF(ISBLANK(Games!W331),"",IF(Games!Y331='Prediction Log'!$H349, "Y", "N"))</f>
        <v/>
      </c>
      <c r="U349" s="23" t="str">
        <f>IF(ISBLANK(Games!W331), "", IF(Table3[[#This Row],[Home Team Covered Market]]=Games!P331, "Y", "N"))</f>
        <v/>
      </c>
      <c r="V349" s="24" t="str">
        <f>IF(ISBLANK(Games!W331), "",IF('Prediction Log'!$I349='Prediction Log'!$L349, "Y", "N"))</f>
        <v/>
      </c>
      <c r="W349" s="23" t="str">
        <f>IF(ISBLANK(Games!W331), "",IF('Prediction Log'!$H349&lt;&gt;'Prediction Log'!$L349, "N",IF(AND('Prediction Log'!$E349&gt;0, 'Prediction Log'!$M349&gt;'Prediction Log'!$E349, 'Prediction Log'!$H349='Prediction Log'!$C349), "Y", IF(AND('Prediction Log'!$E349&lt;0, 'Prediction Log'!$M349&lt;'Prediction Log'!$E349,'Prediction Log'!$H349='Prediction Log'!$B349 ), "Y", IF('Prediction Log'!$M349='Prediction Log'!$E349, "PUSH", "N")))))</f>
        <v/>
      </c>
      <c r="X349" s="23" t="str">
        <f>IF(ISBLANK(Games!W331), "",IF(AND('Prediction Log'!$T349="Y", 'Prediction Log'!$U349="Y"), "Y", "N"))</f>
        <v/>
      </c>
      <c r="Y349" s="22" t="str">
        <f>IF(ISBLANK(Games!W331), "",IF('Prediction Log'!$D349&gt;0, 'Prediction Log'!$M349-'Prediction Log'!$D349, IF('Prediction Log'!$D349&lt;0, -'Prediction Log'!$M349+'Prediction Log'!$D349, "NA")))</f>
        <v/>
      </c>
      <c r="Z349" s="22" t="str">
        <f>IF(ISBLANK(Games!W331), "",ABS('Prediction Log'!$Y349))</f>
        <v/>
      </c>
      <c r="AA349" s="23" t="str">
        <f>IF(ISBLANK(Games!W331), "",IF('Prediction Log'!$E349&gt;0, 'Prediction Log'!$M349-'Prediction Log'!$E349, IF('Prediction Log'!$E349&lt;0, -'Prediction Log'!$M349+'Prediction Log'!$E349, "NA")))</f>
        <v/>
      </c>
      <c r="AB349" s="23" t="str">
        <f>IF(ISBLANK(Games!X331), "",ABS('Prediction Log'!$AA349))</f>
        <v/>
      </c>
    </row>
    <row r="350" spans="1:28" x14ac:dyDescent="0.45">
      <c r="A350" s="13">
        <f>IF(ISBLANK(Games!$B349), "",Games!A349)</f>
        <v>0</v>
      </c>
      <c r="B350" s="13" t="str">
        <f>IF(ISBLANK(Games!$B332), "",Games!B332)</f>
        <v/>
      </c>
      <c r="C350" s="13" t="str">
        <f>IF(ISBLANK(Games!$B332), "",Games!C332)</f>
        <v/>
      </c>
      <c r="D350" s="14" t="str">
        <f>IF(ISBLANK(Games!$D332), "",Games!D332)</f>
        <v/>
      </c>
      <c r="E350" s="14" t="str">
        <f>IF(ISBLANK(Games!$B332), "",Games!J332)</f>
        <v/>
      </c>
      <c r="F350" s="15" t="str">
        <f>IFERROR(IF(ISBLANK(Games!B332), "", IF(Games!N332=Games!B332, Games!O332, 1-Games!O332)), "")</f>
        <v/>
      </c>
      <c r="G350" s="16" t="str">
        <f>IF(ISBLANK(Games!B332), "", IF('Prediction Log'!$D350&lt;0, 'Prediction Log'!$B350, 'Prediction Log'!$C350))</f>
        <v/>
      </c>
      <c r="H350" s="17" t="str">
        <f>IF(ISBLANK(Games!$B332), "",Games!K332)</f>
        <v/>
      </c>
      <c r="I350" s="17" t="str">
        <f>IF('Prediction Log'!$F350&gt;0.5, 'Prediction Log'!$B350, IF('Prediction Log'!$F350&lt;0.5, 'Prediction Log'!$C350, "PICK"))</f>
        <v/>
      </c>
      <c r="J350" s="18" t="str">
        <f>IF(ISBLANK(Games!B332), "",IF('Prediction Log'!$I350='Prediction Log'!$B350, 'Prediction Log'!$F350, 1-'Prediction Log'!$F350))</f>
        <v/>
      </c>
      <c r="K350" s="19" t="str">
        <f>IF(ISBLANK(Games!$B332), "",Games!Q332)</f>
        <v/>
      </c>
      <c r="L350" s="26" t="str">
        <f>IF(ISBLANK(Games!W332), "",Games!Y332)</f>
        <v/>
      </c>
      <c r="M350" s="9" t="str">
        <f>IF(ISBLANK(Games!W332), "",Games!X332-Games!W332)</f>
        <v/>
      </c>
      <c r="N350" s="20" t="str">
        <f>IF(ISBLANK(Games!W332), "", IF(AND(Games!Y332 = Games!B332, Games!D332&lt;0, Table3[[#This Row],[Actual Difference ]]&lt;Games!D332), "Y", IF(AND(Games!Y332=Games!C332, Games!D332&gt;0, Table3[[#This Row],[Actual Difference ]]&gt;0), "Y",IF(Games!Y332&lt;&gt;Table3[[#This Row],[Market Predicted Side]], "Y","N"))))</f>
        <v/>
      </c>
      <c r="O350" s="21" t="str">
        <f>IF(ISBLANK(Games!W332),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0" s="21" t="str">
        <f>IF(ISBLANK(Games!W332),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0" s="22" t="str">
        <f>IF(ISBLANK(Games!W332),"",IF('Prediction Log'!$L350='Prediction Log'!$G350, "Y", "N"))</f>
        <v/>
      </c>
      <c r="R350" s="22" t="str">
        <f>Table3[[#This Row],[Home Team Covered Market]]</f>
        <v/>
      </c>
      <c r="S350" s="22" t="str">
        <f>IF(ISBLANK(Games!W332), "",IF(AND('Prediction Log'!$Q350="Y", 'Prediction Log'!$R350="Y"), "Y", "N"))</f>
        <v/>
      </c>
      <c r="T350" s="23" t="str">
        <f>IF(ISBLANK(Games!W332),"",IF(Games!Y332='Prediction Log'!$H350, "Y", "N"))</f>
        <v/>
      </c>
      <c r="U350" s="23" t="str">
        <f>IF(ISBLANK(Games!W332), "", IF(Table3[[#This Row],[Home Team Covered Market]]=Games!P332, "Y", "N"))</f>
        <v/>
      </c>
      <c r="V350" s="24" t="str">
        <f>IF(ISBLANK(Games!W332), "",IF('Prediction Log'!$I350='Prediction Log'!$L350, "Y", "N"))</f>
        <v/>
      </c>
      <c r="W350" s="23" t="str">
        <f>IF(ISBLANK(Games!W332), "",IF('Prediction Log'!$H350&lt;&gt;'Prediction Log'!$L350, "N",IF(AND('Prediction Log'!$E350&gt;0, 'Prediction Log'!$M350&gt;'Prediction Log'!$E350, 'Prediction Log'!$H350='Prediction Log'!$C350), "Y", IF(AND('Prediction Log'!$E350&lt;0, 'Prediction Log'!$M350&lt;'Prediction Log'!$E350,'Prediction Log'!$H350='Prediction Log'!$B350 ), "Y", IF('Prediction Log'!$M350='Prediction Log'!$E350, "PUSH", "N")))))</f>
        <v/>
      </c>
      <c r="X350" s="23" t="str">
        <f>IF(ISBLANK(Games!W332), "",IF(AND('Prediction Log'!$T350="Y", 'Prediction Log'!$U350="Y"), "Y", "N"))</f>
        <v/>
      </c>
      <c r="Y350" s="22" t="str">
        <f>IF(ISBLANK(Games!W332), "",IF('Prediction Log'!$D350&gt;0, 'Prediction Log'!$M350-'Prediction Log'!$D350, IF('Prediction Log'!$D350&lt;0, -'Prediction Log'!$M350+'Prediction Log'!$D350, "NA")))</f>
        <v/>
      </c>
      <c r="Z350" s="22" t="str">
        <f>IF(ISBLANK(Games!W332), "",ABS('Prediction Log'!$Y350))</f>
        <v/>
      </c>
      <c r="AA350" s="23" t="str">
        <f>IF(ISBLANK(Games!W332), "",IF('Prediction Log'!$E350&gt;0, 'Prediction Log'!$M350-'Prediction Log'!$E350, IF('Prediction Log'!$E350&lt;0, -'Prediction Log'!$M350+'Prediction Log'!$E350, "NA")))</f>
        <v/>
      </c>
      <c r="AB350" s="23" t="str">
        <f>IF(ISBLANK(Games!X332), "",ABS('Prediction Log'!$AA350))</f>
        <v/>
      </c>
    </row>
    <row r="351" spans="1:28" x14ac:dyDescent="0.45">
      <c r="A351" s="13">
        <f>IF(ISBLANK(Games!$B350), "",Games!A350)</f>
        <v>0</v>
      </c>
      <c r="B351" s="13" t="str">
        <f>IF(ISBLANK(Games!$B333), "",Games!B333)</f>
        <v/>
      </c>
      <c r="C351" s="13" t="str">
        <f>IF(ISBLANK(Games!$B333), "",Games!C333)</f>
        <v/>
      </c>
      <c r="D351" s="14" t="str">
        <f>IF(ISBLANK(Games!$D333), "",Games!D333)</f>
        <v/>
      </c>
      <c r="E351" s="14" t="str">
        <f>IF(ISBLANK(Games!$B333), "",Games!J333)</f>
        <v/>
      </c>
      <c r="F351" s="15" t="str">
        <f>IFERROR(IF(ISBLANK(Games!B333), "", IF(Games!N333=Games!B333, Games!O333, 1-Games!O333)), "")</f>
        <v/>
      </c>
      <c r="G351" s="16" t="str">
        <f>IF(ISBLANK(Games!B333), "", IF('Prediction Log'!$D351&lt;0, 'Prediction Log'!$B351, 'Prediction Log'!$C351))</f>
        <v/>
      </c>
      <c r="H351" s="17" t="str">
        <f>IF(ISBLANK(Games!$B333), "",Games!K333)</f>
        <v/>
      </c>
      <c r="I351" s="17" t="str">
        <f>IF('Prediction Log'!$F351&gt;0.5, 'Prediction Log'!$B351, IF('Prediction Log'!$F351&lt;0.5, 'Prediction Log'!$C351, "PICK"))</f>
        <v/>
      </c>
      <c r="J351" s="18" t="str">
        <f>IF(ISBLANK(Games!B333), "",IF('Prediction Log'!$I351='Prediction Log'!$B351, 'Prediction Log'!$F351, 1-'Prediction Log'!$F351))</f>
        <v/>
      </c>
      <c r="K351" s="19" t="str">
        <f>IF(ISBLANK(Games!$B333), "",Games!Q333)</f>
        <v/>
      </c>
      <c r="L351" s="26" t="str">
        <f>IF(ISBLANK(Games!W333), "",Games!Y333)</f>
        <v/>
      </c>
      <c r="M351" s="9" t="str">
        <f>IF(ISBLANK(Games!W333), "",Games!X333-Games!W333)</f>
        <v/>
      </c>
      <c r="N351" s="20" t="str">
        <f>IF(ISBLANK(Games!W333), "", IF(AND(Games!Y333 = Games!B333, Games!D333&lt;0, Table3[[#This Row],[Actual Difference ]]&lt;Games!D333), "Y", IF(AND(Games!Y333=Games!C333, Games!D333&gt;0, Table3[[#This Row],[Actual Difference ]]&gt;0), "Y",IF(Games!Y333&lt;&gt;Table3[[#This Row],[Market Predicted Side]], "Y","N"))))</f>
        <v/>
      </c>
      <c r="O351" s="21" t="str">
        <f>IF(ISBLANK(Games!W333),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1" s="21" t="str">
        <f>IF(ISBLANK(Games!W333),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1" s="22" t="str">
        <f>IF(ISBLANK(Games!W333),"",IF('Prediction Log'!$L351='Prediction Log'!$G351, "Y", "N"))</f>
        <v/>
      </c>
      <c r="R351" s="22" t="str">
        <f>Table3[[#This Row],[Home Team Covered Market]]</f>
        <v/>
      </c>
      <c r="S351" s="22" t="str">
        <f>IF(ISBLANK(Games!W333), "",IF(AND('Prediction Log'!$Q351="Y", 'Prediction Log'!$R351="Y"), "Y", "N"))</f>
        <v/>
      </c>
      <c r="T351" s="23" t="str">
        <f>IF(ISBLANK(Games!W333),"",IF(Games!Y333='Prediction Log'!$H351, "Y", "N"))</f>
        <v/>
      </c>
      <c r="U351" s="23" t="str">
        <f>IF(ISBLANK(Games!W333), "", IF(Table3[[#This Row],[Home Team Covered Market]]=Games!P333, "Y", "N"))</f>
        <v/>
      </c>
      <c r="V351" s="24" t="str">
        <f>IF(ISBLANK(Games!W333), "",IF('Prediction Log'!$I351='Prediction Log'!$L351, "Y", "N"))</f>
        <v/>
      </c>
      <c r="W351" s="23" t="str">
        <f>IF(ISBLANK(Games!W333), "",IF('Prediction Log'!$H351&lt;&gt;'Prediction Log'!$L351, "N",IF(AND('Prediction Log'!$E351&gt;0, 'Prediction Log'!$M351&gt;'Prediction Log'!$E351, 'Prediction Log'!$H351='Prediction Log'!$C351), "Y", IF(AND('Prediction Log'!$E351&lt;0, 'Prediction Log'!$M351&lt;'Prediction Log'!$E351,'Prediction Log'!$H351='Prediction Log'!$B351 ), "Y", IF('Prediction Log'!$M351='Prediction Log'!$E351, "PUSH", "N")))))</f>
        <v/>
      </c>
      <c r="X351" s="23" t="str">
        <f>IF(ISBLANK(Games!W333), "",IF(AND('Prediction Log'!$T351="Y", 'Prediction Log'!$U351="Y"), "Y", "N"))</f>
        <v/>
      </c>
      <c r="Y351" s="22" t="str">
        <f>IF(ISBLANK(Games!W333), "",IF('Prediction Log'!$D351&gt;0, 'Prediction Log'!$M351-'Prediction Log'!$D351, IF('Prediction Log'!$D351&lt;0, -'Prediction Log'!$M351+'Prediction Log'!$D351, "NA")))</f>
        <v/>
      </c>
      <c r="Z351" s="22" t="str">
        <f>IF(ISBLANK(Games!W333), "",ABS('Prediction Log'!$Y351))</f>
        <v/>
      </c>
      <c r="AA351" s="23" t="str">
        <f>IF(ISBLANK(Games!W333), "",IF('Prediction Log'!$E351&gt;0, 'Prediction Log'!$M351-'Prediction Log'!$E351, IF('Prediction Log'!$E351&lt;0, -'Prediction Log'!$M351+'Prediction Log'!$E351, "NA")))</f>
        <v/>
      </c>
      <c r="AB351" s="23" t="str">
        <f>IF(ISBLANK(Games!X333), "",ABS('Prediction Log'!$AA351))</f>
        <v/>
      </c>
    </row>
    <row r="352" spans="1:28" x14ac:dyDescent="0.45">
      <c r="A352" s="13">
        <f>IF(ISBLANK(Games!$B351), "",Games!A351)</f>
        <v>0</v>
      </c>
      <c r="B352" s="13" t="str">
        <f>IF(ISBLANK(Games!$B334), "",Games!B334)</f>
        <v/>
      </c>
      <c r="C352" s="13" t="str">
        <f>IF(ISBLANK(Games!$B334), "",Games!C334)</f>
        <v/>
      </c>
      <c r="D352" s="14" t="str">
        <f>IF(ISBLANK(Games!$D334), "",Games!D334)</f>
        <v/>
      </c>
      <c r="E352" s="14" t="str">
        <f>IF(ISBLANK(Games!$B334), "",Games!J334)</f>
        <v/>
      </c>
      <c r="F352" s="15" t="str">
        <f>IFERROR(IF(ISBLANK(Games!B334), "", IF(Games!N334=Games!B334, Games!O334, 1-Games!O334)), "")</f>
        <v/>
      </c>
      <c r="G352" s="16" t="str">
        <f>IF(ISBLANK(Games!B334), "", IF('Prediction Log'!$D352&lt;0, 'Prediction Log'!$B352, 'Prediction Log'!$C352))</f>
        <v/>
      </c>
      <c r="H352" s="17" t="str">
        <f>IF(ISBLANK(Games!$B334), "",Games!K334)</f>
        <v/>
      </c>
      <c r="I352" s="17" t="str">
        <f>IF('Prediction Log'!$F352&gt;0.5, 'Prediction Log'!$B352, IF('Prediction Log'!$F352&lt;0.5, 'Prediction Log'!$C352, "PICK"))</f>
        <v/>
      </c>
      <c r="J352" s="18" t="str">
        <f>IF(ISBLANK(Games!B334), "",IF('Prediction Log'!$I352='Prediction Log'!$B352, 'Prediction Log'!$F352, 1-'Prediction Log'!$F352))</f>
        <v/>
      </c>
      <c r="K352" s="19" t="str">
        <f>IF(ISBLANK(Games!$B334), "",Games!Q334)</f>
        <v/>
      </c>
      <c r="L352" s="26" t="str">
        <f>IF(ISBLANK(Games!W334), "",Games!Y334)</f>
        <v/>
      </c>
      <c r="M352" s="9" t="str">
        <f>IF(ISBLANK(Games!W334), "",Games!X334-Games!W334)</f>
        <v/>
      </c>
      <c r="N352" s="20" t="str">
        <f>IF(ISBLANK(Games!W334), "", IF(AND(Games!Y334 = Games!B334, Games!D334&lt;0, Table3[[#This Row],[Actual Difference ]]&lt;Games!D334), "Y", IF(AND(Games!Y334=Games!C334, Games!D334&gt;0, Table3[[#This Row],[Actual Difference ]]&gt;0), "Y",IF(Games!Y334&lt;&gt;Table3[[#This Row],[Market Predicted Side]], "Y","N"))))</f>
        <v/>
      </c>
      <c r="O352" s="21" t="str">
        <f>IF(ISBLANK(Games!W334),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2" s="21" t="str">
        <f>IF(ISBLANK(Games!W334),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2" s="22" t="str">
        <f>IF(ISBLANK(Games!W334),"",IF('Prediction Log'!$L352='Prediction Log'!$G352, "Y", "N"))</f>
        <v/>
      </c>
      <c r="R352" s="22" t="str">
        <f>Table3[[#This Row],[Home Team Covered Market]]</f>
        <v/>
      </c>
      <c r="S352" s="22" t="str">
        <f>IF(ISBLANK(Games!W334), "",IF(AND('Prediction Log'!$Q352="Y", 'Prediction Log'!$R352="Y"), "Y", "N"))</f>
        <v/>
      </c>
      <c r="T352" s="23" t="str">
        <f>IF(ISBLANK(Games!W334),"",IF(Games!Y334='Prediction Log'!$H352, "Y", "N"))</f>
        <v/>
      </c>
      <c r="U352" s="23" t="str">
        <f>IF(ISBLANK(Games!W334), "", IF(Table3[[#This Row],[Home Team Covered Market]]=Games!P334, "Y", "N"))</f>
        <v/>
      </c>
      <c r="V352" s="24" t="str">
        <f>IF(ISBLANK(Games!W334), "",IF('Prediction Log'!$I352='Prediction Log'!$L352, "Y", "N"))</f>
        <v/>
      </c>
      <c r="W352" s="23" t="str">
        <f>IF(ISBLANK(Games!W334), "",IF('Prediction Log'!$H352&lt;&gt;'Prediction Log'!$L352, "N",IF(AND('Prediction Log'!$E352&gt;0, 'Prediction Log'!$M352&gt;'Prediction Log'!$E352, 'Prediction Log'!$H352='Prediction Log'!$C352), "Y", IF(AND('Prediction Log'!$E352&lt;0, 'Prediction Log'!$M352&lt;'Prediction Log'!$E352,'Prediction Log'!$H352='Prediction Log'!$B352 ), "Y", IF('Prediction Log'!$M352='Prediction Log'!$E352, "PUSH", "N")))))</f>
        <v/>
      </c>
      <c r="X352" s="23" t="str">
        <f>IF(ISBLANK(Games!W334), "",IF(AND('Prediction Log'!$T352="Y", 'Prediction Log'!$U352="Y"), "Y", "N"))</f>
        <v/>
      </c>
      <c r="Y352" s="22" t="str">
        <f>IF(ISBLANK(Games!W334), "",IF('Prediction Log'!$D352&gt;0, 'Prediction Log'!$M352-'Prediction Log'!$D352, IF('Prediction Log'!$D352&lt;0, -'Prediction Log'!$M352+'Prediction Log'!$D352, "NA")))</f>
        <v/>
      </c>
      <c r="Z352" s="22" t="str">
        <f>IF(ISBLANK(Games!W334), "",ABS('Prediction Log'!$Y352))</f>
        <v/>
      </c>
      <c r="AA352" s="23" t="str">
        <f>IF(ISBLANK(Games!W334), "",IF('Prediction Log'!$E352&gt;0, 'Prediction Log'!$M352-'Prediction Log'!$E352, IF('Prediction Log'!$E352&lt;0, -'Prediction Log'!$M352+'Prediction Log'!$E352, "NA")))</f>
        <v/>
      </c>
      <c r="AB352" s="23" t="str">
        <f>IF(ISBLANK(Games!X334), "",ABS('Prediction Log'!$AA352))</f>
        <v/>
      </c>
    </row>
    <row r="353" spans="1:28" x14ac:dyDescent="0.45">
      <c r="A353" s="13">
        <f>IF(ISBLANK(Games!$B352), "",Games!A352)</f>
        <v>0</v>
      </c>
      <c r="B353" s="13" t="str">
        <f>IF(ISBLANK(Games!$B335), "",Games!B335)</f>
        <v/>
      </c>
      <c r="C353" s="13" t="str">
        <f>IF(ISBLANK(Games!$B335), "",Games!C335)</f>
        <v/>
      </c>
      <c r="D353" s="14" t="str">
        <f>IF(ISBLANK(Games!$D335), "",Games!D335)</f>
        <v/>
      </c>
      <c r="E353" s="14" t="str">
        <f>IF(ISBLANK(Games!$B335), "",Games!J335)</f>
        <v/>
      </c>
      <c r="F353" s="15" t="str">
        <f>IFERROR(IF(ISBLANK(Games!B335), "", IF(Games!N335=Games!B335, Games!O335, 1-Games!O335)), "")</f>
        <v/>
      </c>
      <c r="G353" s="16" t="str">
        <f>IF(ISBLANK(Games!B335), "", IF('Prediction Log'!$D353&lt;0, 'Prediction Log'!$B353, 'Prediction Log'!$C353))</f>
        <v/>
      </c>
      <c r="H353" s="17" t="str">
        <f>IF(ISBLANK(Games!$B335), "",Games!K335)</f>
        <v/>
      </c>
      <c r="I353" s="17" t="str">
        <f>IF('Prediction Log'!$F353&gt;0.5, 'Prediction Log'!$B353, IF('Prediction Log'!$F353&lt;0.5, 'Prediction Log'!$C353, "PICK"))</f>
        <v/>
      </c>
      <c r="J353" s="18" t="str">
        <f>IF(ISBLANK(Games!B335), "",IF('Prediction Log'!$I353='Prediction Log'!$B353, 'Prediction Log'!$F353, 1-'Prediction Log'!$F353))</f>
        <v/>
      </c>
      <c r="K353" s="19" t="str">
        <f>IF(ISBLANK(Games!$B335), "",Games!Q335)</f>
        <v/>
      </c>
      <c r="L353" s="26" t="str">
        <f>IF(ISBLANK(Games!W335), "",Games!Y335)</f>
        <v/>
      </c>
      <c r="M353" s="9" t="str">
        <f>IF(ISBLANK(Games!W335), "",Games!X335-Games!W335)</f>
        <v/>
      </c>
      <c r="N353" s="20" t="str">
        <f>IF(ISBLANK(Games!W335), "", IF(AND(Games!Y335 = Games!B335, Games!D335&lt;0, Table3[[#This Row],[Actual Difference ]]&lt;Games!D335), "Y", IF(AND(Games!Y335=Games!C335, Games!D335&gt;0, Table3[[#This Row],[Actual Difference ]]&gt;0), "Y",IF(Games!Y335&lt;&gt;Table3[[#This Row],[Market Predicted Side]], "Y","N"))))</f>
        <v/>
      </c>
      <c r="O353" s="21" t="str">
        <f>IF(ISBLANK(Games!W335),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3" s="21" t="str">
        <f>IF(ISBLANK(Games!W335),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3" s="22" t="str">
        <f>IF(ISBLANK(Games!W335),"",IF('Prediction Log'!$L353='Prediction Log'!$G353, "Y", "N"))</f>
        <v/>
      </c>
      <c r="R353" s="22" t="str">
        <f>Table3[[#This Row],[Home Team Covered Market]]</f>
        <v/>
      </c>
      <c r="S353" s="22" t="str">
        <f>IF(ISBLANK(Games!W335), "",IF(AND('Prediction Log'!$Q353="Y", 'Prediction Log'!$R353="Y"), "Y", "N"))</f>
        <v/>
      </c>
      <c r="T353" s="23" t="str">
        <f>IF(ISBLANK(Games!W335),"",IF(Games!Y335='Prediction Log'!$H353, "Y", "N"))</f>
        <v/>
      </c>
      <c r="U353" s="23" t="str">
        <f>IF(ISBLANK(Games!W335), "", IF(Table3[[#This Row],[Home Team Covered Market]]=Games!P335, "Y", "N"))</f>
        <v/>
      </c>
      <c r="V353" s="24" t="str">
        <f>IF(ISBLANK(Games!W335), "",IF('Prediction Log'!$I353='Prediction Log'!$L353, "Y", "N"))</f>
        <v/>
      </c>
      <c r="W353" s="23" t="str">
        <f>IF(ISBLANK(Games!W335), "",IF('Prediction Log'!$H353&lt;&gt;'Prediction Log'!$L353, "N",IF(AND('Prediction Log'!$E353&gt;0, 'Prediction Log'!$M353&gt;'Prediction Log'!$E353, 'Prediction Log'!$H353='Prediction Log'!$C353), "Y", IF(AND('Prediction Log'!$E353&lt;0, 'Prediction Log'!$M353&lt;'Prediction Log'!$E353,'Prediction Log'!$H353='Prediction Log'!$B353 ), "Y", IF('Prediction Log'!$M353='Prediction Log'!$E353, "PUSH", "N")))))</f>
        <v/>
      </c>
      <c r="X353" s="23" t="str">
        <f>IF(ISBLANK(Games!W335), "",IF(AND('Prediction Log'!$T353="Y", 'Prediction Log'!$U353="Y"), "Y", "N"))</f>
        <v/>
      </c>
      <c r="Y353" s="22" t="str">
        <f>IF(ISBLANK(Games!W335), "",IF('Prediction Log'!$D353&gt;0, 'Prediction Log'!$M353-'Prediction Log'!$D353, IF('Prediction Log'!$D353&lt;0, -'Prediction Log'!$M353+'Prediction Log'!$D353, "NA")))</f>
        <v/>
      </c>
      <c r="Z353" s="22" t="str">
        <f>IF(ISBLANK(Games!W335), "",ABS('Prediction Log'!$Y353))</f>
        <v/>
      </c>
      <c r="AA353" s="23" t="str">
        <f>IF(ISBLANK(Games!W335), "",IF('Prediction Log'!$E353&gt;0, 'Prediction Log'!$M353-'Prediction Log'!$E353, IF('Prediction Log'!$E353&lt;0, -'Prediction Log'!$M353+'Prediction Log'!$E353, "NA")))</f>
        <v/>
      </c>
      <c r="AB353" s="23" t="str">
        <f>IF(ISBLANK(Games!X335), "",ABS('Prediction Log'!$AA353))</f>
        <v/>
      </c>
    </row>
    <row r="354" spans="1:28" x14ac:dyDescent="0.45">
      <c r="A354" s="13">
        <f>IF(ISBLANK(Games!$B353), "",Games!A353)</f>
        <v>0</v>
      </c>
      <c r="B354" s="13" t="str">
        <f>IF(ISBLANK(Games!$B336), "",Games!B336)</f>
        <v/>
      </c>
      <c r="C354" s="13" t="str">
        <f>IF(ISBLANK(Games!$B336), "",Games!C336)</f>
        <v/>
      </c>
      <c r="D354" s="14" t="str">
        <f>IF(ISBLANK(Games!$D336), "",Games!D336)</f>
        <v/>
      </c>
      <c r="E354" s="14" t="str">
        <f>IF(ISBLANK(Games!$B336), "",Games!J336)</f>
        <v/>
      </c>
      <c r="F354" s="15" t="str">
        <f>IFERROR(IF(ISBLANK(Games!B336), "", IF(Games!N336=Games!B336, Games!O336, 1-Games!O336)), "")</f>
        <v/>
      </c>
      <c r="G354" s="16" t="str">
        <f>IF(ISBLANK(Games!B336), "", IF('Prediction Log'!$D354&lt;0, 'Prediction Log'!$B354, 'Prediction Log'!$C354))</f>
        <v/>
      </c>
      <c r="H354" s="17" t="str">
        <f>IF(ISBLANK(Games!$B336), "",Games!K336)</f>
        <v/>
      </c>
      <c r="I354" s="17" t="str">
        <f>IF('Prediction Log'!$F354&gt;0.5, 'Prediction Log'!$B354, IF('Prediction Log'!$F354&lt;0.5, 'Prediction Log'!$C354, "PICK"))</f>
        <v/>
      </c>
      <c r="J354" s="18" t="str">
        <f>IF(ISBLANK(Games!B336), "",IF('Prediction Log'!$I354='Prediction Log'!$B354, 'Prediction Log'!$F354, 1-'Prediction Log'!$F354))</f>
        <v/>
      </c>
      <c r="K354" s="19" t="str">
        <f>IF(ISBLANK(Games!$B336), "",Games!Q336)</f>
        <v/>
      </c>
      <c r="L354" s="26" t="str">
        <f>IF(ISBLANK(Games!W336), "",Games!Y336)</f>
        <v/>
      </c>
      <c r="M354" s="9" t="str">
        <f>IF(ISBLANK(Games!W336), "",Games!X336-Games!W336)</f>
        <v/>
      </c>
      <c r="N354" s="20" t="str">
        <f>IF(ISBLANK(Games!W336), "", IF(AND(Games!Y336 = Games!B336, Games!D336&lt;0, Table3[[#This Row],[Actual Difference ]]&lt;Games!D336), "Y", IF(AND(Games!Y336=Games!C336, Games!D336&gt;0, Table3[[#This Row],[Actual Difference ]]&gt;0), "Y",IF(Games!Y336&lt;&gt;Table3[[#This Row],[Market Predicted Side]], "Y","N"))))</f>
        <v/>
      </c>
      <c r="O354" s="21" t="str">
        <f>IF(ISBLANK(Games!W336),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4" s="21" t="str">
        <f>IF(ISBLANK(Games!W336),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4" s="22" t="str">
        <f>IF(ISBLANK(Games!W336),"",IF('Prediction Log'!$L354='Prediction Log'!$G354, "Y", "N"))</f>
        <v/>
      </c>
      <c r="R354" s="22" t="str">
        <f>Table3[[#This Row],[Home Team Covered Market]]</f>
        <v/>
      </c>
      <c r="S354" s="22" t="str">
        <f>IF(ISBLANK(Games!W336), "",IF(AND('Prediction Log'!$Q354="Y", 'Prediction Log'!$R354="Y"), "Y", "N"))</f>
        <v/>
      </c>
      <c r="T354" s="23" t="str">
        <f>IF(ISBLANK(Games!W336),"",IF(Games!Y336='Prediction Log'!$H354, "Y", "N"))</f>
        <v/>
      </c>
      <c r="U354" s="23" t="str">
        <f>IF(ISBLANK(Games!W336), "", IF(Table3[[#This Row],[Home Team Covered Market]]=Games!P336, "Y", "N"))</f>
        <v/>
      </c>
      <c r="V354" s="24" t="str">
        <f>IF(ISBLANK(Games!W336), "",IF('Prediction Log'!$I354='Prediction Log'!$L354, "Y", "N"))</f>
        <v/>
      </c>
      <c r="W354" s="23" t="str">
        <f>IF(ISBLANK(Games!W336), "",IF('Prediction Log'!$H354&lt;&gt;'Prediction Log'!$L354, "N",IF(AND('Prediction Log'!$E354&gt;0, 'Prediction Log'!$M354&gt;'Prediction Log'!$E354, 'Prediction Log'!$H354='Prediction Log'!$C354), "Y", IF(AND('Prediction Log'!$E354&lt;0, 'Prediction Log'!$M354&lt;'Prediction Log'!$E354,'Prediction Log'!$H354='Prediction Log'!$B354 ), "Y", IF('Prediction Log'!$M354='Prediction Log'!$E354, "PUSH", "N")))))</f>
        <v/>
      </c>
      <c r="X354" s="23" t="str">
        <f>IF(ISBLANK(Games!W336), "",IF(AND('Prediction Log'!$T354="Y", 'Prediction Log'!$U354="Y"), "Y", "N"))</f>
        <v/>
      </c>
      <c r="Y354" s="22" t="str">
        <f>IF(ISBLANK(Games!W336), "",IF('Prediction Log'!$D354&gt;0, 'Prediction Log'!$M354-'Prediction Log'!$D354, IF('Prediction Log'!$D354&lt;0, -'Prediction Log'!$M354+'Prediction Log'!$D354, "NA")))</f>
        <v/>
      </c>
      <c r="Z354" s="22" t="str">
        <f>IF(ISBLANK(Games!W336), "",ABS('Prediction Log'!$Y354))</f>
        <v/>
      </c>
      <c r="AA354" s="23" t="str">
        <f>IF(ISBLANK(Games!W336), "",IF('Prediction Log'!$E354&gt;0, 'Prediction Log'!$M354-'Prediction Log'!$E354, IF('Prediction Log'!$E354&lt;0, -'Prediction Log'!$M354+'Prediction Log'!$E354, "NA")))</f>
        <v/>
      </c>
      <c r="AB354" s="23" t="str">
        <f>IF(ISBLANK(Games!X336), "",ABS('Prediction Log'!$AA354))</f>
        <v/>
      </c>
    </row>
    <row r="355" spans="1:28" x14ac:dyDescent="0.45">
      <c r="A355" s="13">
        <f>IF(ISBLANK(Games!$B354), "",Games!A354)</f>
        <v>0</v>
      </c>
      <c r="B355" s="13" t="str">
        <f>IF(ISBLANK(Games!$B337), "",Games!B337)</f>
        <v/>
      </c>
      <c r="C355" s="13" t="str">
        <f>IF(ISBLANK(Games!$B337), "",Games!C337)</f>
        <v/>
      </c>
      <c r="D355" s="14" t="str">
        <f>IF(ISBLANK(Games!$D337), "",Games!D337)</f>
        <v/>
      </c>
      <c r="E355" s="14" t="str">
        <f>IF(ISBLANK(Games!$B337), "",Games!J337)</f>
        <v/>
      </c>
      <c r="F355" s="15" t="str">
        <f>IFERROR(IF(ISBLANK(Games!B337), "", IF(Games!N337=Games!B337, Games!O337, 1-Games!O337)), "")</f>
        <v/>
      </c>
      <c r="G355" s="16" t="str">
        <f>IF(ISBLANK(Games!B337), "", IF('Prediction Log'!$D355&lt;0, 'Prediction Log'!$B355, 'Prediction Log'!$C355))</f>
        <v/>
      </c>
      <c r="H355" s="17" t="str">
        <f>IF(ISBLANK(Games!$B337), "",Games!K337)</f>
        <v/>
      </c>
      <c r="I355" s="17" t="str">
        <f>IF('Prediction Log'!$F355&gt;0.5, 'Prediction Log'!$B355, IF('Prediction Log'!$F355&lt;0.5, 'Prediction Log'!$C355, "PICK"))</f>
        <v/>
      </c>
      <c r="J355" s="18" t="str">
        <f>IF(ISBLANK(Games!B337), "",IF('Prediction Log'!$I355='Prediction Log'!$B355, 'Prediction Log'!$F355, 1-'Prediction Log'!$F355))</f>
        <v/>
      </c>
      <c r="K355" s="19" t="str">
        <f>IF(ISBLANK(Games!$B337), "",Games!Q337)</f>
        <v/>
      </c>
      <c r="L355" s="26" t="str">
        <f>IF(ISBLANK(Games!W337), "",Games!Y337)</f>
        <v/>
      </c>
      <c r="M355" s="9" t="str">
        <f>IF(ISBLANK(Games!W337), "",Games!X337-Games!W337)</f>
        <v/>
      </c>
      <c r="N355" s="20" t="str">
        <f>IF(ISBLANK(Games!W337), "", IF(AND(Games!Y337 = Games!B337, Games!D337&lt;0, Table3[[#This Row],[Actual Difference ]]&lt;Games!D337), "Y", IF(AND(Games!Y337=Games!C337, Games!D337&gt;0, Table3[[#This Row],[Actual Difference ]]&gt;0), "Y",IF(Games!Y337&lt;&gt;Table3[[#This Row],[Market Predicted Side]], "Y","N"))))</f>
        <v/>
      </c>
      <c r="O355" s="21" t="str">
        <f>IF(ISBLANK(Games!W337),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5" s="21" t="str">
        <f>IF(ISBLANK(Games!W337),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5" s="22" t="str">
        <f>IF(ISBLANK(Games!W337),"",IF('Prediction Log'!$L355='Prediction Log'!$G355, "Y", "N"))</f>
        <v/>
      </c>
      <c r="R355" s="22" t="str">
        <f>Table3[[#This Row],[Home Team Covered Market]]</f>
        <v/>
      </c>
      <c r="S355" s="22" t="str">
        <f>IF(ISBLANK(Games!W337), "",IF(AND('Prediction Log'!$Q355="Y", 'Prediction Log'!$R355="Y"), "Y", "N"))</f>
        <v/>
      </c>
      <c r="T355" s="23" t="str">
        <f>IF(ISBLANK(Games!W337),"",IF(Games!Y337='Prediction Log'!$H355, "Y", "N"))</f>
        <v/>
      </c>
      <c r="U355" s="23" t="str">
        <f>IF(ISBLANK(Games!W337), "", IF(Table3[[#This Row],[Home Team Covered Market]]=Games!P337, "Y", "N"))</f>
        <v/>
      </c>
      <c r="V355" s="24" t="str">
        <f>IF(ISBLANK(Games!W337), "",IF('Prediction Log'!$I355='Prediction Log'!$L355, "Y", "N"))</f>
        <v/>
      </c>
      <c r="W355" s="23" t="str">
        <f>IF(ISBLANK(Games!W337), "",IF('Prediction Log'!$H355&lt;&gt;'Prediction Log'!$L355, "N",IF(AND('Prediction Log'!$E355&gt;0, 'Prediction Log'!$M355&gt;'Prediction Log'!$E355, 'Prediction Log'!$H355='Prediction Log'!$C355), "Y", IF(AND('Prediction Log'!$E355&lt;0, 'Prediction Log'!$M355&lt;'Prediction Log'!$E355,'Prediction Log'!$H355='Prediction Log'!$B355 ), "Y", IF('Prediction Log'!$M355='Prediction Log'!$E355, "PUSH", "N")))))</f>
        <v/>
      </c>
      <c r="X355" s="23" t="str">
        <f>IF(ISBLANK(Games!W337), "",IF(AND('Prediction Log'!$T355="Y", 'Prediction Log'!$U355="Y"), "Y", "N"))</f>
        <v/>
      </c>
      <c r="Y355" s="22" t="str">
        <f>IF(ISBLANK(Games!W337), "",IF('Prediction Log'!$D355&gt;0, 'Prediction Log'!$M355-'Prediction Log'!$D355, IF('Prediction Log'!$D355&lt;0, -'Prediction Log'!$M355+'Prediction Log'!$D355, "NA")))</f>
        <v/>
      </c>
      <c r="Z355" s="22" t="str">
        <f>IF(ISBLANK(Games!W337), "",ABS('Prediction Log'!$Y355))</f>
        <v/>
      </c>
      <c r="AA355" s="23" t="str">
        <f>IF(ISBLANK(Games!W337), "",IF('Prediction Log'!$E355&gt;0, 'Prediction Log'!$M355-'Prediction Log'!$E355, IF('Prediction Log'!$E355&lt;0, -'Prediction Log'!$M355+'Prediction Log'!$E355, "NA")))</f>
        <v/>
      </c>
      <c r="AB355" s="23" t="str">
        <f>IF(ISBLANK(Games!X337), "",ABS('Prediction Log'!$AA355))</f>
        <v/>
      </c>
    </row>
    <row r="356" spans="1:28" x14ac:dyDescent="0.45">
      <c r="A356" s="13">
        <f>IF(ISBLANK(Games!$B355), "",Games!A355)</f>
        <v>0</v>
      </c>
      <c r="B356" s="13" t="str">
        <f>IF(ISBLANK(Games!$B338), "",Games!B338)</f>
        <v/>
      </c>
      <c r="C356" s="13" t="str">
        <f>IF(ISBLANK(Games!$B338), "",Games!C338)</f>
        <v/>
      </c>
      <c r="D356" s="14" t="str">
        <f>IF(ISBLANK(Games!$D338), "",Games!D338)</f>
        <v/>
      </c>
      <c r="E356" s="14" t="str">
        <f>IF(ISBLANK(Games!$B338), "",Games!J338)</f>
        <v/>
      </c>
      <c r="F356" s="15" t="str">
        <f>IFERROR(IF(ISBLANK(Games!B338), "", IF(Games!N338=Games!B338, Games!O338, 1-Games!O338)), "")</f>
        <v/>
      </c>
      <c r="G356" s="16" t="str">
        <f>IF(ISBLANK(Games!B338), "", IF('Prediction Log'!$D356&lt;0, 'Prediction Log'!$B356, 'Prediction Log'!$C356))</f>
        <v/>
      </c>
      <c r="H356" s="17" t="str">
        <f>IF(ISBLANK(Games!$B338), "",Games!K338)</f>
        <v/>
      </c>
      <c r="I356" s="17" t="str">
        <f>IF('Prediction Log'!$F356&gt;0.5, 'Prediction Log'!$B356, IF('Prediction Log'!$F356&lt;0.5, 'Prediction Log'!$C356, "PICK"))</f>
        <v/>
      </c>
      <c r="J356" s="18" t="str">
        <f>IF(ISBLANK(Games!B338), "",IF('Prediction Log'!$I356='Prediction Log'!$B356, 'Prediction Log'!$F356, 1-'Prediction Log'!$F356))</f>
        <v/>
      </c>
      <c r="K356" s="19" t="str">
        <f>IF(ISBLANK(Games!$B338), "",Games!Q338)</f>
        <v/>
      </c>
      <c r="L356" s="26" t="str">
        <f>IF(ISBLANK(Games!W338), "",Games!Y338)</f>
        <v/>
      </c>
      <c r="M356" s="9" t="str">
        <f>IF(ISBLANK(Games!W338), "",Games!X338-Games!W338)</f>
        <v/>
      </c>
      <c r="N356" s="20" t="str">
        <f>IF(ISBLANK(Games!W338), "", IF(AND(Games!Y338 = Games!B338, Games!D338&lt;0, Table3[[#This Row],[Actual Difference ]]&lt;Games!D338), "Y", IF(AND(Games!Y338=Games!C338, Games!D338&gt;0, Table3[[#This Row],[Actual Difference ]]&gt;0), "Y",IF(Games!Y338&lt;&gt;Table3[[#This Row],[Market Predicted Side]], "Y","N"))))</f>
        <v/>
      </c>
      <c r="O356" s="21" t="str">
        <f>IF(ISBLANK(Games!W338),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6" s="21" t="str">
        <f>IF(ISBLANK(Games!W338),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6" s="22" t="str">
        <f>IF(ISBLANK(Games!W338),"",IF('Prediction Log'!$L356='Prediction Log'!$G356, "Y", "N"))</f>
        <v/>
      </c>
      <c r="R356" s="22" t="str">
        <f>Table3[[#This Row],[Home Team Covered Market]]</f>
        <v/>
      </c>
      <c r="S356" s="22" t="str">
        <f>IF(ISBLANK(Games!W338), "",IF(AND('Prediction Log'!$Q356="Y", 'Prediction Log'!$R356="Y"), "Y", "N"))</f>
        <v/>
      </c>
      <c r="T356" s="23" t="str">
        <f>IF(ISBLANK(Games!W338),"",IF(Games!Y338='Prediction Log'!$H356, "Y", "N"))</f>
        <v/>
      </c>
      <c r="U356" s="23" t="str">
        <f>IF(ISBLANK(Games!W338), "", IF(Table3[[#This Row],[Home Team Covered Market]]=Games!P338, "Y", "N"))</f>
        <v/>
      </c>
      <c r="V356" s="24" t="str">
        <f>IF(ISBLANK(Games!W338), "",IF('Prediction Log'!$I356='Prediction Log'!$L356, "Y", "N"))</f>
        <v/>
      </c>
      <c r="W356" s="23" t="str">
        <f>IF(ISBLANK(Games!W338), "",IF('Prediction Log'!$H356&lt;&gt;'Prediction Log'!$L356, "N",IF(AND('Prediction Log'!$E356&gt;0, 'Prediction Log'!$M356&gt;'Prediction Log'!$E356, 'Prediction Log'!$H356='Prediction Log'!$C356), "Y", IF(AND('Prediction Log'!$E356&lt;0, 'Prediction Log'!$M356&lt;'Prediction Log'!$E356,'Prediction Log'!$H356='Prediction Log'!$B356 ), "Y", IF('Prediction Log'!$M356='Prediction Log'!$E356, "PUSH", "N")))))</f>
        <v/>
      </c>
      <c r="X356" s="23" t="str">
        <f>IF(ISBLANK(Games!W338), "",IF(AND('Prediction Log'!$T356="Y", 'Prediction Log'!$U356="Y"), "Y", "N"))</f>
        <v/>
      </c>
      <c r="Y356" s="22" t="str">
        <f>IF(ISBLANK(Games!W338), "",IF('Prediction Log'!$D356&gt;0, 'Prediction Log'!$M356-'Prediction Log'!$D356, IF('Prediction Log'!$D356&lt;0, -'Prediction Log'!$M356+'Prediction Log'!$D356, "NA")))</f>
        <v/>
      </c>
      <c r="Z356" s="22" t="str">
        <f>IF(ISBLANK(Games!W338), "",ABS('Prediction Log'!$Y356))</f>
        <v/>
      </c>
      <c r="AA356" s="23" t="str">
        <f>IF(ISBLANK(Games!W338), "",IF('Prediction Log'!$E356&gt;0, 'Prediction Log'!$M356-'Prediction Log'!$E356, IF('Prediction Log'!$E356&lt;0, -'Prediction Log'!$M356+'Prediction Log'!$E356, "NA")))</f>
        <v/>
      </c>
      <c r="AB356" s="23" t="str">
        <f>IF(ISBLANK(Games!X338), "",ABS('Prediction Log'!$AA356))</f>
        <v/>
      </c>
    </row>
    <row r="357" spans="1:28" x14ac:dyDescent="0.45">
      <c r="A357" s="13">
        <f>IF(ISBLANK(Games!$B356), "",Games!A356)</f>
        <v>0</v>
      </c>
      <c r="B357" s="13" t="str">
        <f>IF(ISBLANK(Games!$B339), "",Games!B339)</f>
        <v/>
      </c>
      <c r="C357" s="13" t="str">
        <f>IF(ISBLANK(Games!$B339), "",Games!C339)</f>
        <v/>
      </c>
      <c r="D357" s="14" t="str">
        <f>IF(ISBLANK(Games!$D339), "",Games!D339)</f>
        <v/>
      </c>
      <c r="E357" s="14" t="str">
        <f>IF(ISBLANK(Games!$B339), "",Games!J339)</f>
        <v/>
      </c>
      <c r="F357" s="15" t="str">
        <f>IFERROR(IF(ISBLANK(Games!B339), "", IF(Games!N339=Games!B339, Games!O339, 1-Games!O339)), "")</f>
        <v/>
      </c>
      <c r="G357" s="16" t="str">
        <f>IF(ISBLANK(Games!B339), "", IF('Prediction Log'!$D357&lt;0, 'Prediction Log'!$B357, 'Prediction Log'!$C357))</f>
        <v/>
      </c>
      <c r="H357" s="17" t="str">
        <f>IF(ISBLANK(Games!$B339), "",Games!K339)</f>
        <v/>
      </c>
      <c r="I357" s="17" t="str">
        <f>IF('Prediction Log'!$F357&gt;0.5, 'Prediction Log'!$B357, IF('Prediction Log'!$F357&lt;0.5, 'Prediction Log'!$C357, "PICK"))</f>
        <v/>
      </c>
      <c r="J357" s="18" t="str">
        <f>IF(ISBLANK(Games!B339), "",IF('Prediction Log'!$I357='Prediction Log'!$B357, 'Prediction Log'!$F357, 1-'Prediction Log'!$F357))</f>
        <v/>
      </c>
      <c r="K357" s="19" t="str">
        <f>IF(ISBLANK(Games!$B339), "",Games!Q339)</f>
        <v/>
      </c>
      <c r="L357" s="26" t="str">
        <f>IF(ISBLANK(Games!W339), "",Games!Y339)</f>
        <v/>
      </c>
      <c r="M357" s="9" t="str">
        <f>IF(ISBLANK(Games!W339), "",Games!X339-Games!W339)</f>
        <v/>
      </c>
      <c r="N357" s="20" t="str">
        <f>IF(ISBLANK(Games!W339), "", IF(AND(Games!Y339 = Games!B339, Games!D339&lt;0, Table3[[#This Row],[Actual Difference ]]&lt;Games!D339), "Y", IF(AND(Games!Y339=Games!C339, Games!D339&gt;0, Table3[[#This Row],[Actual Difference ]]&gt;0), "Y",IF(Games!Y339&lt;&gt;Table3[[#This Row],[Market Predicted Side]], "Y","N"))))</f>
        <v/>
      </c>
      <c r="O357" s="21" t="str">
        <f>IF(ISBLANK(Games!W339),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7" s="21" t="str">
        <f>IF(ISBLANK(Games!W339),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7" s="22" t="str">
        <f>IF(ISBLANK(Games!W339),"",IF('Prediction Log'!$L357='Prediction Log'!$G357, "Y", "N"))</f>
        <v/>
      </c>
      <c r="R357" s="22" t="str">
        <f>Table3[[#This Row],[Home Team Covered Market]]</f>
        <v/>
      </c>
      <c r="S357" s="22" t="str">
        <f>IF(ISBLANK(Games!W339), "",IF(AND('Prediction Log'!$Q357="Y", 'Prediction Log'!$R357="Y"), "Y", "N"))</f>
        <v/>
      </c>
      <c r="T357" s="23" t="str">
        <f>IF(ISBLANK(Games!W339),"",IF(Games!Y339='Prediction Log'!$H357, "Y", "N"))</f>
        <v/>
      </c>
      <c r="U357" s="23" t="str">
        <f>IF(ISBLANK(Games!W339), "", IF(Table3[[#This Row],[Home Team Covered Market]]=Games!P339, "Y", "N"))</f>
        <v/>
      </c>
      <c r="V357" s="24" t="str">
        <f>IF(ISBLANK(Games!W339), "",IF('Prediction Log'!$I357='Prediction Log'!$L357, "Y", "N"))</f>
        <v/>
      </c>
      <c r="W357" s="23" t="str">
        <f>IF(ISBLANK(Games!W339), "",IF('Prediction Log'!$H357&lt;&gt;'Prediction Log'!$L357, "N",IF(AND('Prediction Log'!$E357&gt;0, 'Prediction Log'!$M357&gt;'Prediction Log'!$E357, 'Prediction Log'!$H357='Prediction Log'!$C357), "Y", IF(AND('Prediction Log'!$E357&lt;0, 'Prediction Log'!$M357&lt;'Prediction Log'!$E357,'Prediction Log'!$H357='Prediction Log'!$B357 ), "Y", IF('Prediction Log'!$M357='Prediction Log'!$E357, "PUSH", "N")))))</f>
        <v/>
      </c>
      <c r="X357" s="23" t="str">
        <f>IF(ISBLANK(Games!W339), "",IF(AND('Prediction Log'!$T357="Y", 'Prediction Log'!$U357="Y"), "Y", "N"))</f>
        <v/>
      </c>
      <c r="Y357" s="22" t="str">
        <f>IF(ISBLANK(Games!W339), "",IF('Prediction Log'!$D357&gt;0, 'Prediction Log'!$M357-'Prediction Log'!$D357, IF('Prediction Log'!$D357&lt;0, -'Prediction Log'!$M357+'Prediction Log'!$D357, "NA")))</f>
        <v/>
      </c>
      <c r="Z357" s="22" t="str">
        <f>IF(ISBLANK(Games!W339), "",ABS('Prediction Log'!$Y357))</f>
        <v/>
      </c>
      <c r="AA357" s="23" t="str">
        <f>IF(ISBLANK(Games!W339), "",IF('Prediction Log'!$E357&gt;0, 'Prediction Log'!$M357-'Prediction Log'!$E357, IF('Prediction Log'!$E357&lt;0, -'Prediction Log'!$M357+'Prediction Log'!$E357, "NA")))</f>
        <v/>
      </c>
      <c r="AB357" s="23" t="str">
        <f>IF(ISBLANK(Games!X339), "",ABS('Prediction Log'!$AA357))</f>
        <v/>
      </c>
    </row>
    <row r="358" spans="1:28" x14ac:dyDescent="0.45">
      <c r="A358" s="13">
        <f>IF(ISBLANK(Games!$B357), "",Games!A357)</f>
        <v>0</v>
      </c>
      <c r="B358" s="13" t="str">
        <f>IF(ISBLANK(Games!$B340), "",Games!B340)</f>
        <v/>
      </c>
      <c r="C358" s="13" t="str">
        <f>IF(ISBLANK(Games!$B340), "",Games!C340)</f>
        <v/>
      </c>
      <c r="D358" s="14" t="str">
        <f>IF(ISBLANK(Games!$D340), "",Games!D340)</f>
        <v/>
      </c>
      <c r="E358" s="14" t="str">
        <f>IF(ISBLANK(Games!$B340), "",Games!J340)</f>
        <v/>
      </c>
      <c r="F358" s="15" t="str">
        <f>IFERROR(IF(ISBLANK(Games!B340), "", IF(Games!N340=Games!B340, Games!O340, 1-Games!O340)), "")</f>
        <v/>
      </c>
      <c r="G358" s="16" t="str">
        <f>IF(ISBLANK(Games!B340), "", IF('Prediction Log'!$D358&lt;0, 'Prediction Log'!$B358, 'Prediction Log'!$C358))</f>
        <v/>
      </c>
      <c r="H358" s="17" t="str">
        <f>IF(ISBLANK(Games!$B340), "",Games!K340)</f>
        <v/>
      </c>
      <c r="I358" s="17" t="str">
        <f>IF('Prediction Log'!$F358&gt;0.5, 'Prediction Log'!$B358, IF('Prediction Log'!$F358&lt;0.5, 'Prediction Log'!$C358, "PICK"))</f>
        <v/>
      </c>
      <c r="J358" s="18" t="str">
        <f>IF(ISBLANK(Games!B340), "",IF('Prediction Log'!$I358='Prediction Log'!$B358, 'Prediction Log'!$F358, 1-'Prediction Log'!$F358))</f>
        <v/>
      </c>
      <c r="K358" s="19" t="str">
        <f>IF(ISBLANK(Games!$B340), "",Games!Q340)</f>
        <v/>
      </c>
      <c r="L358" s="26" t="str">
        <f>IF(ISBLANK(Games!W340), "",Games!Y340)</f>
        <v/>
      </c>
      <c r="M358" s="9" t="str">
        <f>IF(ISBLANK(Games!W340), "",Games!X340-Games!W340)</f>
        <v/>
      </c>
      <c r="N358" s="20" t="str">
        <f>IF(ISBLANK(Games!W340), "", IF(AND(Games!Y340 = Games!B340, Games!D340&lt;0, Table3[[#This Row],[Actual Difference ]]&lt;Games!D340), "Y", IF(AND(Games!Y340=Games!C340, Games!D340&gt;0, Table3[[#This Row],[Actual Difference ]]&gt;0), "Y",IF(Games!Y340&lt;&gt;Table3[[#This Row],[Market Predicted Side]], "Y","N"))))</f>
        <v/>
      </c>
      <c r="O358" s="21" t="str">
        <f>IF(ISBLANK(Games!W340),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8" s="21" t="str">
        <f>IF(ISBLANK(Games!W340),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8" s="22" t="str">
        <f>IF(ISBLANK(Games!W340),"",IF('Prediction Log'!$L358='Prediction Log'!$G358, "Y", "N"))</f>
        <v/>
      </c>
      <c r="R358" s="22" t="str">
        <f>Table3[[#This Row],[Home Team Covered Market]]</f>
        <v/>
      </c>
      <c r="S358" s="22" t="str">
        <f>IF(ISBLANK(Games!W340), "",IF(AND('Prediction Log'!$Q358="Y", 'Prediction Log'!$R358="Y"), "Y", "N"))</f>
        <v/>
      </c>
      <c r="T358" s="23" t="str">
        <f>IF(ISBLANK(Games!W340),"",IF(Games!Y340='Prediction Log'!$H358, "Y", "N"))</f>
        <v/>
      </c>
      <c r="U358" s="23" t="str">
        <f>IF(ISBLANK(Games!W340), "", IF(Table3[[#This Row],[Home Team Covered Market]]=Games!P340, "Y", "N"))</f>
        <v/>
      </c>
      <c r="V358" s="24" t="str">
        <f>IF(ISBLANK(Games!W340), "",IF('Prediction Log'!$I358='Prediction Log'!$L358, "Y", "N"))</f>
        <v/>
      </c>
      <c r="W358" s="23" t="str">
        <f>IF(ISBLANK(Games!W340), "",IF('Prediction Log'!$H358&lt;&gt;'Prediction Log'!$L358, "N",IF(AND('Prediction Log'!$E358&gt;0, 'Prediction Log'!$M358&gt;'Prediction Log'!$E358, 'Prediction Log'!$H358='Prediction Log'!$C358), "Y", IF(AND('Prediction Log'!$E358&lt;0, 'Prediction Log'!$M358&lt;'Prediction Log'!$E358,'Prediction Log'!$H358='Prediction Log'!$B358 ), "Y", IF('Prediction Log'!$M358='Prediction Log'!$E358, "PUSH", "N")))))</f>
        <v/>
      </c>
      <c r="X358" s="23" t="str">
        <f>IF(ISBLANK(Games!W340), "",IF(AND('Prediction Log'!$T358="Y", 'Prediction Log'!$U358="Y"), "Y", "N"))</f>
        <v/>
      </c>
      <c r="Y358" s="22" t="str">
        <f>IF(ISBLANK(Games!W340), "",IF('Prediction Log'!$D358&gt;0, 'Prediction Log'!$M358-'Prediction Log'!$D358, IF('Prediction Log'!$D358&lt;0, -'Prediction Log'!$M358+'Prediction Log'!$D358, "NA")))</f>
        <v/>
      </c>
      <c r="Z358" s="22" t="str">
        <f>IF(ISBLANK(Games!W340), "",ABS('Prediction Log'!$Y358))</f>
        <v/>
      </c>
      <c r="AA358" s="23" t="str">
        <f>IF(ISBLANK(Games!W340), "",IF('Prediction Log'!$E358&gt;0, 'Prediction Log'!$M358-'Prediction Log'!$E358, IF('Prediction Log'!$E358&lt;0, -'Prediction Log'!$M358+'Prediction Log'!$E358, "NA")))</f>
        <v/>
      </c>
      <c r="AB358" s="23" t="str">
        <f>IF(ISBLANK(Games!X340), "",ABS('Prediction Log'!$AA358))</f>
        <v/>
      </c>
    </row>
    <row r="359" spans="1:28" x14ac:dyDescent="0.45">
      <c r="A359" s="13">
        <f>IF(ISBLANK(Games!$B358), "",Games!A358)</f>
        <v>0</v>
      </c>
      <c r="B359" s="13" t="str">
        <f>IF(ISBLANK(Games!$B341), "",Games!B341)</f>
        <v/>
      </c>
      <c r="C359" s="13" t="str">
        <f>IF(ISBLANK(Games!$B341), "",Games!C341)</f>
        <v/>
      </c>
      <c r="D359" s="14" t="str">
        <f>IF(ISBLANK(Games!$D341), "",Games!D341)</f>
        <v/>
      </c>
      <c r="E359" s="14" t="str">
        <f>IF(ISBLANK(Games!$B341), "",Games!J341)</f>
        <v/>
      </c>
      <c r="F359" s="15" t="str">
        <f>IFERROR(IF(ISBLANK(Games!B341), "", IF(Games!N341=Games!B341, Games!O341, 1-Games!O341)), "")</f>
        <v/>
      </c>
      <c r="G359" s="16" t="str">
        <f>IF(ISBLANK(Games!B341), "", IF('Prediction Log'!$D359&lt;0, 'Prediction Log'!$B359, 'Prediction Log'!$C359))</f>
        <v/>
      </c>
      <c r="H359" s="17" t="str">
        <f>IF(ISBLANK(Games!$B341), "",Games!K341)</f>
        <v/>
      </c>
      <c r="I359" s="17" t="str">
        <f>IF('Prediction Log'!$F359&gt;0.5, 'Prediction Log'!$B359, IF('Prediction Log'!$F359&lt;0.5, 'Prediction Log'!$C359, "PICK"))</f>
        <v/>
      </c>
      <c r="J359" s="18" t="str">
        <f>IF(ISBLANK(Games!B341), "",IF('Prediction Log'!$I359='Prediction Log'!$B359, 'Prediction Log'!$F359, 1-'Prediction Log'!$F359))</f>
        <v/>
      </c>
      <c r="K359" s="19" t="str">
        <f>IF(ISBLANK(Games!$B341), "",Games!Q341)</f>
        <v/>
      </c>
      <c r="L359" s="26" t="str">
        <f>IF(ISBLANK(Games!W341), "",Games!Y341)</f>
        <v/>
      </c>
      <c r="M359" s="9" t="str">
        <f>IF(ISBLANK(Games!W341), "",Games!X341-Games!W341)</f>
        <v/>
      </c>
      <c r="N359" s="20" t="str">
        <f>IF(ISBLANK(Games!W341), "", IF(AND(Games!Y341 = Games!B341, Games!D341&lt;0, Table3[[#This Row],[Actual Difference ]]&lt;Games!D341), "Y", IF(AND(Games!Y341=Games!C341, Games!D341&gt;0, Table3[[#This Row],[Actual Difference ]]&gt;0), "Y",IF(Games!Y341&lt;&gt;Table3[[#This Row],[Market Predicted Side]], "Y","N"))))</f>
        <v/>
      </c>
      <c r="O359" s="21" t="str">
        <f>IF(ISBLANK(Games!W341),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59" s="21" t="str">
        <f>IF(ISBLANK(Games!W341),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59" s="22" t="str">
        <f>IF(ISBLANK(Games!W341),"",IF('Prediction Log'!$L359='Prediction Log'!$G359, "Y", "N"))</f>
        <v/>
      </c>
      <c r="R359" s="22" t="str">
        <f>Table3[[#This Row],[Home Team Covered Market]]</f>
        <v/>
      </c>
      <c r="S359" s="22" t="str">
        <f>IF(ISBLANK(Games!W341), "",IF(AND('Prediction Log'!$Q359="Y", 'Prediction Log'!$R359="Y"), "Y", "N"))</f>
        <v/>
      </c>
      <c r="T359" s="23" t="str">
        <f>IF(ISBLANK(Games!W341),"",IF(Games!Y341='Prediction Log'!$H359, "Y", "N"))</f>
        <v/>
      </c>
      <c r="U359" s="23" t="str">
        <f>IF(ISBLANK(Games!W341), "", IF(Table3[[#This Row],[Home Team Covered Market]]=Games!P341, "Y", "N"))</f>
        <v/>
      </c>
      <c r="V359" s="24" t="str">
        <f>IF(ISBLANK(Games!W341), "",IF('Prediction Log'!$I359='Prediction Log'!$L359, "Y", "N"))</f>
        <v/>
      </c>
      <c r="W359" s="23" t="str">
        <f>IF(ISBLANK(Games!W341), "",IF('Prediction Log'!$H359&lt;&gt;'Prediction Log'!$L359, "N",IF(AND('Prediction Log'!$E359&gt;0, 'Prediction Log'!$M359&gt;'Prediction Log'!$E359, 'Prediction Log'!$H359='Prediction Log'!$C359), "Y", IF(AND('Prediction Log'!$E359&lt;0, 'Prediction Log'!$M359&lt;'Prediction Log'!$E359,'Prediction Log'!$H359='Prediction Log'!$B359 ), "Y", IF('Prediction Log'!$M359='Prediction Log'!$E359, "PUSH", "N")))))</f>
        <v/>
      </c>
      <c r="X359" s="23" t="str">
        <f>IF(ISBLANK(Games!W341), "",IF(AND('Prediction Log'!$T359="Y", 'Prediction Log'!$U359="Y"), "Y", "N"))</f>
        <v/>
      </c>
      <c r="Y359" s="22" t="str">
        <f>IF(ISBLANK(Games!W341), "",IF('Prediction Log'!$D359&gt;0, 'Prediction Log'!$M359-'Prediction Log'!$D359, IF('Prediction Log'!$D359&lt;0, -'Prediction Log'!$M359+'Prediction Log'!$D359, "NA")))</f>
        <v/>
      </c>
      <c r="Z359" s="22" t="str">
        <f>IF(ISBLANK(Games!W341), "",ABS('Prediction Log'!$Y359))</f>
        <v/>
      </c>
      <c r="AA359" s="23" t="str">
        <f>IF(ISBLANK(Games!W341), "",IF('Prediction Log'!$E359&gt;0, 'Prediction Log'!$M359-'Prediction Log'!$E359, IF('Prediction Log'!$E359&lt;0, -'Prediction Log'!$M359+'Prediction Log'!$E359, "NA")))</f>
        <v/>
      </c>
      <c r="AB359" s="23" t="str">
        <f>IF(ISBLANK(Games!X341), "",ABS('Prediction Log'!$AA359))</f>
        <v/>
      </c>
    </row>
    <row r="360" spans="1:28" x14ac:dyDescent="0.45">
      <c r="A360" s="13">
        <f>IF(ISBLANK(Games!$B359), "",Games!A359)</f>
        <v>0</v>
      </c>
      <c r="B360" s="13" t="str">
        <f>IF(ISBLANK(Games!$B342), "",Games!B342)</f>
        <v/>
      </c>
      <c r="C360" s="13" t="str">
        <f>IF(ISBLANK(Games!$B342), "",Games!C342)</f>
        <v/>
      </c>
      <c r="D360" s="14" t="str">
        <f>IF(ISBLANK(Games!$D342), "",Games!D342)</f>
        <v/>
      </c>
      <c r="E360" s="14" t="str">
        <f>IF(ISBLANK(Games!$B342), "",Games!J342)</f>
        <v/>
      </c>
      <c r="F360" s="15" t="str">
        <f>IFERROR(IF(ISBLANK(Games!B342), "", IF(Games!N342=Games!B342, Games!O342, 1-Games!O342)), "")</f>
        <v/>
      </c>
      <c r="G360" s="16" t="str">
        <f>IF(ISBLANK(Games!B342), "", IF('Prediction Log'!$D360&lt;0, 'Prediction Log'!$B360, 'Prediction Log'!$C360))</f>
        <v/>
      </c>
      <c r="H360" s="17" t="str">
        <f>IF(ISBLANK(Games!$B342), "",Games!K342)</f>
        <v/>
      </c>
      <c r="I360" s="17" t="str">
        <f>IF('Prediction Log'!$F360&gt;0.5, 'Prediction Log'!$B360, IF('Prediction Log'!$F360&lt;0.5, 'Prediction Log'!$C360, "PICK"))</f>
        <v/>
      </c>
      <c r="J360" s="18" t="str">
        <f>IF(ISBLANK(Games!B342), "",IF('Prediction Log'!$I360='Prediction Log'!$B360, 'Prediction Log'!$F360, 1-'Prediction Log'!$F360))</f>
        <v/>
      </c>
      <c r="K360" s="19" t="str">
        <f>IF(ISBLANK(Games!$B342), "",Games!Q342)</f>
        <v/>
      </c>
      <c r="L360" s="26" t="str">
        <f>IF(ISBLANK(Games!W342), "",Games!Y342)</f>
        <v/>
      </c>
      <c r="M360" s="9" t="str">
        <f>IF(ISBLANK(Games!W342), "",Games!X342-Games!W342)</f>
        <v/>
      </c>
      <c r="N360" s="20" t="str">
        <f>IF(ISBLANK(Games!W342), "", IF(AND(Games!Y342 = Games!B342, Games!D342&lt;0, Table3[[#This Row],[Actual Difference ]]&lt;Games!D342), "Y", IF(AND(Games!Y342=Games!C342, Games!D342&gt;0, Table3[[#This Row],[Actual Difference ]]&gt;0), "Y",IF(Games!Y342&lt;&gt;Table3[[#This Row],[Market Predicted Side]], "Y","N"))))</f>
        <v/>
      </c>
      <c r="O360" s="21" t="str">
        <f>IF(ISBLANK(Games!W342),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0" s="21" t="str">
        <f>IF(ISBLANK(Games!W342),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0" s="22" t="str">
        <f>IF(ISBLANK(Games!W342),"",IF('Prediction Log'!$L360='Prediction Log'!$G360, "Y", "N"))</f>
        <v/>
      </c>
      <c r="R360" s="22" t="str">
        <f>Table3[[#This Row],[Home Team Covered Market]]</f>
        <v/>
      </c>
      <c r="S360" s="22" t="str">
        <f>IF(ISBLANK(Games!W342), "",IF(AND('Prediction Log'!$Q360="Y", 'Prediction Log'!$R360="Y"), "Y", "N"))</f>
        <v/>
      </c>
      <c r="T360" s="23" t="str">
        <f>IF(ISBLANK(Games!W342),"",IF(Games!Y342='Prediction Log'!$H360, "Y", "N"))</f>
        <v/>
      </c>
      <c r="U360" s="23" t="str">
        <f>IF(ISBLANK(Games!W342), "", IF(Table3[[#This Row],[Home Team Covered Market]]=Games!P342, "Y", "N"))</f>
        <v/>
      </c>
      <c r="V360" s="24" t="str">
        <f>IF(ISBLANK(Games!W342), "",IF('Prediction Log'!$I360='Prediction Log'!$L360, "Y", "N"))</f>
        <v/>
      </c>
      <c r="W360" s="23" t="str">
        <f>IF(ISBLANK(Games!W342), "",IF('Prediction Log'!$H360&lt;&gt;'Prediction Log'!$L360, "N",IF(AND('Prediction Log'!$E360&gt;0, 'Prediction Log'!$M360&gt;'Prediction Log'!$E360, 'Prediction Log'!$H360='Prediction Log'!$C360), "Y", IF(AND('Prediction Log'!$E360&lt;0, 'Prediction Log'!$M360&lt;'Prediction Log'!$E360,'Prediction Log'!$H360='Prediction Log'!$B360 ), "Y", IF('Prediction Log'!$M360='Prediction Log'!$E360, "PUSH", "N")))))</f>
        <v/>
      </c>
      <c r="X360" s="23" t="str">
        <f>IF(ISBLANK(Games!W342), "",IF(AND('Prediction Log'!$T360="Y", 'Prediction Log'!$U360="Y"), "Y", "N"))</f>
        <v/>
      </c>
      <c r="Y360" s="22" t="str">
        <f>IF(ISBLANK(Games!W342), "",IF('Prediction Log'!$D360&gt;0, 'Prediction Log'!$M360-'Prediction Log'!$D360, IF('Prediction Log'!$D360&lt;0, -'Prediction Log'!$M360+'Prediction Log'!$D360, "NA")))</f>
        <v/>
      </c>
      <c r="Z360" s="22" t="str">
        <f>IF(ISBLANK(Games!W342), "",ABS('Prediction Log'!$Y360))</f>
        <v/>
      </c>
      <c r="AA360" s="23" t="str">
        <f>IF(ISBLANK(Games!W342), "",IF('Prediction Log'!$E360&gt;0, 'Prediction Log'!$M360-'Prediction Log'!$E360, IF('Prediction Log'!$E360&lt;0, -'Prediction Log'!$M360+'Prediction Log'!$E360, "NA")))</f>
        <v/>
      </c>
      <c r="AB360" s="23" t="str">
        <f>IF(ISBLANK(Games!X342), "",ABS('Prediction Log'!$AA360))</f>
        <v/>
      </c>
    </row>
    <row r="361" spans="1:28" x14ac:dyDescent="0.45">
      <c r="A361" s="13">
        <f>IF(ISBLANK(Games!$B360), "",Games!A360)</f>
        <v>0</v>
      </c>
      <c r="B361" s="13" t="str">
        <f>IF(ISBLANK(Games!$B343), "",Games!B343)</f>
        <v/>
      </c>
      <c r="C361" s="13" t="str">
        <f>IF(ISBLANK(Games!$B343), "",Games!C343)</f>
        <v/>
      </c>
      <c r="D361" s="14" t="str">
        <f>IF(ISBLANK(Games!$D343), "",Games!D343)</f>
        <v/>
      </c>
      <c r="E361" s="14" t="str">
        <f>IF(ISBLANK(Games!$B343), "",Games!J343)</f>
        <v/>
      </c>
      <c r="F361" s="15" t="str">
        <f>IFERROR(IF(ISBLANK(Games!B343), "", IF(Games!N343=Games!B343, Games!O343, 1-Games!O343)), "")</f>
        <v/>
      </c>
      <c r="G361" s="16" t="str">
        <f>IF(ISBLANK(Games!B343), "", IF('Prediction Log'!$D361&lt;0, 'Prediction Log'!$B361, 'Prediction Log'!$C361))</f>
        <v/>
      </c>
      <c r="H361" s="17" t="str">
        <f>IF(ISBLANK(Games!$B343), "",Games!K343)</f>
        <v/>
      </c>
      <c r="I361" s="17" t="str">
        <f>IF('Prediction Log'!$F361&gt;0.5, 'Prediction Log'!$B361, IF('Prediction Log'!$F361&lt;0.5, 'Prediction Log'!$C361, "PICK"))</f>
        <v/>
      </c>
      <c r="J361" s="18" t="str">
        <f>IF(ISBLANK(Games!B343), "",IF('Prediction Log'!$I361='Prediction Log'!$B361, 'Prediction Log'!$F361, 1-'Prediction Log'!$F361))</f>
        <v/>
      </c>
      <c r="K361" s="19" t="str">
        <f>IF(ISBLANK(Games!$B343), "",Games!Q343)</f>
        <v/>
      </c>
      <c r="L361" s="26" t="str">
        <f>IF(ISBLANK(Games!W343), "",Games!Y343)</f>
        <v/>
      </c>
      <c r="M361" s="9" t="str">
        <f>IF(ISBLANK(Games!W343), "",Games!X343-Games!W343)</f>
        <v/>
      </c>
      <c r="N361" s="20" t="str">
        <f>IF(ISBLANK(Games!W343), "", IF(AND(Games!Y343 = Games!B343, Games!D343&lt;0, Table3[[#This Row],[Actual Difference ]]&lt;Games!D343), "Y", IF(AND(Games!Y343=Games!C343, Games!D343&gt;0, Table3[[#This Row],[Actual Difference ]]&gt;0), "Y",IF(Games!Y343&lt;&gt;Table3[[#This Row],[Market Predicted Side]], "Y","N"))))</f>
        <v/>
      </c>
      <c r="O361" s="21" t="str">
        <f>IF(ISBLANK(Games!W343),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1" s="21" t="str">
        <f>IF(ISBLANK(Games!W343),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1" s="22" t="str">
        <f>IF(ISBLANK(Games!W343),"",IF('Prediction Log'!$L361='Prediction Log'!$G361, "Y", "N"))</f>
        <v/>
      </c>
      <c r="R361" s="22" t="str">
        <f>Table3[[#This Row],[Home Team Covered Market]]</f>
        <v/>
      </c>
      <c r="S361" s="22" t="str">
        <f>IF(ISBLANK(Games!W343), "",IF(AND('Prediction Log'!$Q361="Y", 'Prediction Log'!$R361="Y"), "Y", "N"))</f>
        <v/>
      </c>
      <c r="T361" s="23" t="str">
        <f>IF(ISBLANK(Games!W343),"",IF(Games!Y343='Prediction Log'!$H361, "Y", "N"))</f>
        <v/>
      </c>
      <c r="U361" s="23" t="str">
        <f>IF(ISBLANK(Games!W343), "", IF(Table3[[#This Row],[Home Team Covered Market]]=Games!P343, "Y", "N"))</f>
        <v/>
      </c>
      <c r="V361" s="24" t="str">
        <f>IF(ISBLANK(Games!W343), "",IF('Prediction Log'!$I361='Prediction Log'!$L361, "Y", "N"))</f>
        <v/>
      </c>
      <c r="W361" s="23" t="str">
        <f>IF(ISBLANK(Games!W343), "",IF('Prediction Log'!$H361&lt;&gt;'Prediction Log'!$L361, "N",IF(AND('Prediction Log'!$E361&gt;0, 'Prediction Log'!$M361&gt;'Prediction Log'!$E361, 'Prediction Log'!$H361='Prediction Log'!$C361), "Y", IF(AND('Prediction Log'!$E361&lt;0, 'Prediction Log'!$M361&lt;'Prediction Log'!$E361,'Prediction Log'!$H361='Prediction Log'!$B361 ), "Y", IF('Prediction Log'!$M361='Prediction Log'!$E361, "PUSH", "N")))))</f>
        <v/>
      </c>
      <c r="X361" s="23" t="str">
        <f>IF(ISBLANK(Games!W343), "",IF(AND('Prediction Log'!$T361="Y", 'Prediction Log'!$U361="Y"), "Y", "N"))</f>
        <v/>
      </c>
      <c r="Y361" s="22" t="str">
        <f>IF(ISBLANK(Games!W343), "",IF('Prediction Log'!$D361&gt;0, 'Prediction Log'!$M361-'Prediction Log'!$D361, IF('Prediction Log'!$D361&lt;0, -'Prediction Log'!$M361+'Prediction Log'!$D361, "NA")))</f>
        <v/>
      </c>
      <c r="Z361" s="22" t="str">
        <f>IF(ISBLANK(Games!W343), "",ABS('Prediction Log'!$Y361))</f>
        <v/>
      </c>
      <c r="AA361" s="23" t="str">
        <f>IF(ISBLANK(Games!W343), "",IF('Prediction Log'!$E361&gt;0, 'Prediction Log'!$M361-'Prediction Log'!$E361, IF('Prediction Log'!$E361&lt;0, -'Prediction Log'!$M361+'Prediction Log'!$E361, "NA")))</f>
        <v/>
      </c>
      <c r="AB361" s="23" t="str">
        <f>IF(ISBLANK(Games!X343), "",ABS('Prediction Log'!$AA361))</f>
        <v/>
      </c>
    </row>
    <row r="362" spans="1:28" x14ac:dyDescent="0.45">
      <c r="A362" s="13">
        <f>IF(ISBLANK(Games!$B361), "",Games!A361)</f>
        <v>0</v>
      </c>
      <c r="B362" s="13" t="str">
        <f>IF(ISBLANK(Games!$B344), "",Games!B344)</f>
        <v/>
      </c>
      <c r="C362" s="13" t="str">
        <f>IF(ISBLANK(Games!$B344), "",Games!C344)</f>
        <v/>
      </c>
      <c r="D362" s="14" t="str">
        <f>IF(ISBLANK(Games!$D344), "",Games!D344)</f>
        <v/>
      </c>
      <c r="E362" s="14" t="str">
        <f>IF(ISBLANK(Games!$B344), "",Games!J344)</f>
        <v/>
      </c>
      <c r="F362" s="15" t="str">
        <f>IFERROR(IF(ISBLANK(Games!B344), "", IF(Games!N344=Games!B344, Games!O344, 1-Games!O344)), "")</f>
        <v/>
      </c>
      <c r="G362" s="16" t="str">
        <f>IF(ISBLANK(Games!B344), "", IF('Prediction Log'!$D362&lt;0, 'Prediction Log'!$B362, 'Prediction Log'!$C362))</f>
        <v/>
      </c>
      <c r="H362" s="17" t="str">
        <f>IF(ISBLANK(Games!$B344), "",Games!K344)</f>
        <v/>
      </c>
      <c r="I362" s="17" t="str">
        <f>IF('Prediction Log'!$F362&gt;0.5, 'Prediction Log'!$B362, IF('Prediction Log'!$F362&lt;0.5, 'Prediction Log'!$C362, "PICK"))</f>
        <v/>
      </c>
      <c r="J362" s="18" t="str">
        <f>IF(ISBLANK(Games!B344), "",IF('Prediction Log'!$I362='Prediction Log'!$B362, 'Prediction Log'!$F362, 1-'Prediction Log'!$F362))</f>
        <v/>
      </c>
      <c r="K362" s="19" t="str">
        <f>IF(ISBLANK(Games!$B344), "",Games!Q344)</f>
        <v/>
      </c>
      <c r="L362" s="26" t="str">
        <f>IF(ISBLANK(Games!W344), "",Games!Y344)</f>
        <v/>
      </c>
      <c r="M362" s="9" t="str">
        <f>IF(ISBLANK(Games!W344), "",Games!X344-Games!W344)</f>
        <v/>
      </c>
      <c r="N362" s="20" t="str">
        <f>IF(ISBLANK(Games!W344), "", IF(AND(Games!Y344 = Games!B344, Games!D344&lt;0, Table3[[#This Row],[Actual Difference ]]&lt;Games!D344), "Y", IF(AND(Games!Y344=Games!C344, Games!D344&gt;0, Table3[[#This Row],[Actual Difference ]]&gt;0), "Y",IF(Games!Y344&lt;&gt;Table3[[#This Row],[Market Predicted Side]], "Y","N"))))</f>
        <v/>
      </c>
      <c r="O362" s="21" t="str">
        <f>IF(ISBLANK(Games!W344),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2" s="21" t="str">
        <f>IF(ISBLANK(Games!W344),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2" s="22" t="str">
        <f>IF(ISBLANK(Games!W344),"",IF('Prediction Log'!$L362='Prediction Log'!$G362, "Y", "N"))</f>
        <v/>
      </c>
      <c r="R362" s="22" t="str">
        <f>Table3[[#This Row],[Home Team Covered Market]]</f>
        <v/>
      </c>
      <c r="S362" s="22" t="str">
        <f>IF(ISBLANK(Games!W344), "",IF(AND('Prediction Log'!$Q362="Y", 'Prediction Log'!$R362="Y"), "Y", "N"))</f>
        <v/>
      </c>
      <c r="T362" s="23" t="str">
        <f>IF(ISBLANK(Games!W344),"",IF(Games!Y344='Prediction Log'!$H362, "Y", "N"))</f>
        <v/>
      </c>
      <c r="U362" s="23" t="str">
        <f>IF(ISBLANK(Games!W344), "", IF(Table3[[#This Row],[Home Team Covered Market]]=Games!P344, "Y", "N"))</f>
        <v/>
      </c>
      <c r="V362" s="24" t="str">
        <f>IF(ISBLANK(Games!W344), "",IF('Prediction Log'!$I362='Prediction Log'!$L362, "Y", "N"))</f>
        <v/>
      </c>
      <c r="W362" s="23" t="str">
        <f>IF(ISBLANK(Games!W344), "",IF('Prediction Log'!$H362&lt;&gt;'Prediction Log'!$L362, "N",IF(AND('Prediction Log'!$E362&gt;0, 'Prediction Log'!$M362&gt;'Prediction Log'!$E362, 'Prediction Log'!$H362='Prediction Log'!$C362), "Y", IF(AND('Prediction Log'!$E362&lt;0, 'Prediction Log'!$M362&lt;'Prediction Log'!$E362,'Prediction Log'!$H362='Prediction Log'!$B362 ), "Y", IF('Prediction Log'!$M362='Prediction Log'!$E362, "PUSH", "N")))))</f>
        <v/>
      </c>
      <c r="X362" s="23" t="str">
        <f>IF(ISBLANK(Games!W344), "",IF(AND('Prediction Log'!$T362="Y", 'Prediction Log'!$U362="Y"), "Y", "N"))</f>
        <v/>
      </c>
      <c r="Y362" s="22" t="str">
        <f>IF(ISBLANK(Games!W344), "",IF('Prediction Log'!$D362&gt;0, 'Prediction Log'!$M362-'Prediction Log'!$D362, IF('Prediction Log'!$D362&lt;0, -'Prediction Log'!$M362+'Prediction Log'!$D362, "NA")))</f>
        <v/>
      </c>
      <c r="Z362" s="22" t="str">
        <f>IF(ISBLANK(Games!W344), "",ABS('Prediction Log'!$Y362))</f>
        <v/>
      </c>
      <c r="AA362" s="23" t="str">
        <f>IF(ISBLANK(Games!W344), "",IF('Prediction Log'!$E362&gt;0, 'Prediction Log'!$M362-'Prediction Log'!$E362, IF('Prediction Log'!$E362&lt;0, -'Prediction Log'!$M362+'Prediction Log'!$E362, "NA")))</f>
        <v/>
      </c>
      <c r="AB362" s="23" t="str">
        <f>IF(ISBLANK(Games!X344), "",ABS('Prediction Log'!$AA362))</f>
        <v/>
      </c>
    </row>
    <row r="363" spans="1:28" x14ac:dyDescent="0.45">
      <c r="A363" s="13">
        <f>IF(ISBLANK(Games!$B362), "",Games!A362)</f>
        <v>0</v>
      </c>
      <c r="B363" s="13" t="str">
        <f>IF(ISBLANK(Games!$B345), "",Games!B345)</f>
        <v/>
      </c>
      <c r="C363" s="13" t="str">
        <f>IF(ISBLANK(Games!$B345), "",Games!C345)</f>
        <v/>
      </c>
      <c r="D363" s="14" t="str">
        <f>IF(ISBLANK(Games!$D345), "",Games!D345)</f>
        <v/>
      </c>
      <c r="E363" s="14" t="str">
        <f>IF(ISBLANK(Games!$B345), "",Games!J345)</f>
        <v/>
      </c>
      <c r="F363" s="15" t="str">
        <f>IFERROR(IF(ISBLANK(Games!B345), "", IF(Games!N345=Games!B345, Games!O345, 1-Games!O345)), "")</f>
        <v/>
      </c>
      <c r="G363" s="16" t="str">
        <f>IF(ISBLANK(Games!B345), "", IF('Prediction Log'!$D363&lt;0, 'Prediction Log'!$B363, 'Prediction Log'!$C363))</f>
        <v/>
      </c>
      <c r="H363" s="17" t="str">
        <f>IF(ISBLANK(Games!$B345), "",Games!K345)</f>
        <v/>
      </c>
      <c r="I363" s="17" t="str">
        <f>IF('Prediction Log'!$F363&gt;0.5, 'Prediction Log'!$B363, IF('Prediction Log'!$F363&lt;0.5, 'Prediction Log'!$C363, "PICK"))</f>
        <v/>
      </c>
      <c r="J363" s="18" t="str">
        <f>IF(ISBLANK(Games!B345), "",IF('Prediction Log'!$I363='Prediction Log'!$B363, 'Prediction Log'!$F363, 1-'Prediction Log'!$F363))</f>
        <v/>
      </c>
      <c r="K363" s="19" t="str">
        <f>IF(ISBLANK(Games!$B345), "",Games!Q345)</f>
        <v/>
      </c>
      <c r="L363" s="26" t="str">
        <f>IF(ISBLANK(Games!W345), "",Games!Y345)</f>
        <v/>
      </c>
      <c r="M363" s="9" t="str">
        <f>IF(ISBLANK(Games!W345), "",Games!X345-Games!W345)</f>
        <v/>
      </c>
      <c r="N363" s="20" t="str">
        <f>IF(ISBLANK(Games!W345), "", IF(AND(Games!Y345 = Games!B345, Games!D345&lt;0, Table3[[#This Row],[Actual Difference ]]&lt;Games!D345), "Y", IF(AND(Games!Y345=Games!C345, Games!D345&gt;0, Table3[[#This Row],[Actual Difference ]]&gt;0), "Y",IF(Games!Y345&lt;&gt;Table3[[#This Row],[Market Predicted Side]], "Y","N"))))</f>
        <v/>
      </c>
      <c r="O363" s="21" t="str">
        <f>IF(ISBLANK(Games!W345),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3" s="21" t="str">
        <f>IF(ISBLANK(Games!W345),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3" s="22" t="str">
        <f>IF(ISBLANK(Games!W345),"",IF('Prediction Log'!$L363='Prediction Log'!$G363, "Y", "N"))</f>
        <v/>
      </c>
      <c r="R363" s="22" t="str">
        <f>Table3[[#This Row],[Home Team Covered Market]]</f>
        <v/>
      </c>
      <c r="S363" s="22" t="str">
        <f>IF(ISBLANK(Games!W345), "",IF(AND('Prediction Log'!$Q363="Y", 'Prediction Log'!$R363="Y"), "Y", "N"))</f>
        <v/>
      </c>
      <c r="T363" s="23" t="str">
        <f>IF(ISBLANK(Games!W345),"",IF(Games!Y345='Prediction Log'!$H363, "Y", "N"))</f>
        <v/>
      </c>
      <c r="U363" s="23" t="str">
        <f>IF(ISBLANK(Games!W345), "", IF(Table3[[#This Row],[Home Team Covered Market]]=Games!P345, "Y", "N"))</f>
        <v/>
      </c>
      <c r="V363" s="24" t="str">
        <f>IF(ISBLANK(Games!W345), "",IF('Prediction Log'!$I363='Prediction Log'!$L363, "Y", "N"))</f>
        <v/>
      </c>
      <c r="W363" s="23" t="str">
        <f>IF(ISBLANK(Games!W345), "",IF('Prediction Log'!$H363&lt;&gt;'Prediction Log'!$L363, "N",IF(AND('Prediction Log'!$E363&gt;0, 'Prediction Log'!$M363&gt;'Prediction Log'!$E363, 'Prediction Log'!$H363='Prediction Log'!$C363), "Y", IF(AND('Prediction Log'!$E363&lt;0, 'Prediction Log'!$M363&lt;'Prediction Log'!$E363,'Prediction Log'!$H363='Prediction Log'!$B363 ), "Y", IF('Prediction Log'!$M363='Prediction Log'!$E363, "PUSH", "N")))))</f>
        <v/>
      </c>
      <c r="X363" s="23" t="str">
        <f>IF(ISBLANK(Games!W345), "",IF(AND('Prediction Log'!$T363="Y", 'Prediction Log'!$U363="Y"), "Y", "N"))</f>
        <v/>
      </c>
      <c r="Y363" s="22" t="str">
        <f>IF(ISBLANK(Games!W345), "",IF('Prediction Log'!$D363&gt;0, 'Prediction Log'!$M363-'Prediction Log'!$D363, IF('Prediction Log'!$D363&lt;0, -'Prediction Log'!$M363+'Prediction Log'!$D363, "NA")))</f>
        <v/>
      </c>
      <c r="Z363" s="22" t="str">
        <f>IF(ISBLANK(Games!W345), "",ABS('Prediction Log'!$Y363))</f>
        <v/>
      </c>
      <c r="AA363" s="23" t="str">
        <f>IF(ISBLANK(Games!W345), "",IF('Prediction Log'!$E363&gt;0, 'Prediction Log'!$M363-'Prediction Log'!$E363, IF('Prediction Log'!$E363&lt;0, -'Prediction Log'!$M363+'Prediction Log'!$E363, "NA")))</f>
        <v/>
      </c>
      <c r="AB363" s="23" t="str">
        <f>IF(ISBLANK(Games!X345), "",ABS('Prediction Log'!$AA363))</f>
        <v/>
      </c>
    </row>
    <row r="364" spans="1:28" x14ac:dyDescent="0.45">
      <c r="A364" s="13">
        <f>IF(ISBLANK(Games!$B363), "",Games!A363)</f>
        <v>0</v>
      </c>
      <c r="B364" s="13" t="str">
        <f>IF(ISBLANK(Games!$B346), "",Games!B346)</f>
        <v/>
      </c>
      <c r="C364" s="13" t="str">
        <f>IF(ISBLANK(Games!$B346), "",Games!C346)</f>
        <v/>
      </c>
      <c r="D364" s="14" t="str">
        <f>IF(ISBLANK(Games!$D346), "",Games!D346)</f>
        <v/>
      </c>
      <c r="E364" s="14" t="str">
        <f>IF(ISBLANK(Games!$B346), "",Games!J346)</f>
        <v/>
      </c>
      <c r="F364" s="15" t="str">
        <f>IFERROR(IF(ISBLANK(Games!B346), "", IF(Games!N346=Games!B346, Games!O346, 1-Games!O346)), "")</f>
        <v/>
      </c>
      <c r="G364" s="16" t="str">
        <f>IF(ISBLANK(Games!B346), "", IF('Prediction Log'!$D364&lt;0, 'Prediction Log'!$B364, 'Prediction Log'!$C364))</f>
        <v/>
      </c>
      <c r="H364" s="17" t="str">
        <f>IF(ISBLANK(Games!$B346), "",Games!K346)</f>
        <v/>
      </c>
      <c r="I364" s="17" t="str">
        <f>IF('Prediction Log'!$F364&gt;0.5, 'Prediction Log'!$B364, IF('Prediction Log'!$F364&lt;0.5, 'Prediction Log'!$C364, "PICK"))</f>
        <v/>
      </c>
      <c r="J364" s="18" t="str">
        <f>IF(ISBLANK(Games!B346), "",IF('Prediction Log'!$I364='Prediction Log'!$B364, 'Prediction Log'!$F364, 1-'Prediction Log'!$F364))</f>
        <v/>
      </c>
      <c r="K364" s="19" t="str">
        <f>IF(ISBLANK(Games!$B346), "",Games!Q346)</f>
        <v/>
      </c>
      <c r="L364" s="26" t="str">
        <f>IF(ISBLANK(Games!W346), "",Games!Y346)</f>
        <v/>
      </c>
      <c r="M364" s="9" t="str">
        <f>IF(ISBLANK(Games!W346), "",Games!X346-Games!W346)</f>
        <v/>
      </c>
      <c r="N364" s="20" t="str">
        <f>IF(ISBLANK(Games!W346), "", IF(AND(Games!Y346 = Games!B346, Games!D346&lt;0, Table3[[#This Row],[Actual Difference ]]&lt;Games!D346), "Y", IF(AND(Games!Y346=Games!C346, Games!D346&gt;0, Table3[[#This Row],[Actual Difference ]]&gt;0), "Y",IF(Games!Y346&lt;&gt;Table3[[#This Row],[Market Predicted Side]], "Y","N"))))</f>
        <v/>
      </c>
      <c r="O364" s="21" t="str">
        <f>IF(ISBLANK(Games!W346),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4" s="21" t="str">
        <f>IF(ISBLANK(Games!W346),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4" s="22" t="str">
        <f>IF(ISBLANK(Games!W346),"",IF('Prediction Log'!$L364='Prediction Log'!$G364, "Y", "N"))</f>
        <v/>
      </c>
      <c r="R364" s="22" t="str">
        <f>Table3[[#This Row],[Home Team Covered Market]]</f>
        <v/>
      </c>
      <c r="S364" s="22" t="str">
        <f>IF(ISBLANK(Games!W346), "",IF(AND('Prediction Log'!$Q364="Y", 'Prediction Log'!$R364="Y"), "Y", "N"))</f>
        <v/>
      </c>
      <c r="T364" s="23" t="str">
        <f>IF(ISBLANK(Games!W346),"",IF(Games!Y346='Prediction Log'!$H364, "Y", "N"))</f>
        <v/>
      </c>
      <c r="U364" s="23" t="str">
        <f>IF(ISBLANK(Games!W346), "", IF(Table3[[#This Row],[Home Team Covered Market]]=Games!P346, "Y", "N"))</f>
        <v/>
      </c>
      <c r="V364" s="24" t="str">
        <f>IF(ISBLANK(Games!W346), "",IF('Prediction Log'!$I364='Prediction Log'!$L364, "Y", "N"))</f>
        <v/>
      </c>
      <c r="W364" s="23" t="str">
        <f>IF(ISBLANK(Games!W346), "",IF('Prediction Log'!$H364&lt;&gt;'Prediction Log'!$L364, "N",IF(AND('Prediction Log'!$E364&gt;0, 'Prediction Log'!$M364&gt;'Prediction Log'!$E364, 'Prediction Log'!$H364='Prediction Log'!$C364), "Y", IF(AND('Prediction Log'!$E364&lt;0, 'Prediction Log'!$M364&lt;'Prediction Log'!$E364,'Prediction Log'!$H364='Prediction Log'!$B364 ), "Y", IF('Prediction Log'!$M364='Prediction Log'!$E364, "PUSH", "N")))))</f>
        <v/>
      </c>
      <c r="X364" s="23" t="str">
        <f>IF(ISBLANK(Games!W346), "",IF(AND('Prediction Log'!$T364="Y", 'Prediction Log'!$U364="Y"), "Y", "N"))</f>
        <v/>
      </c>
      <c r="Y364" s="22" t="str">
        <f>IF(ISBLANK(Games!W346), "",IF('Prediction Log'!$D364&gt;0, 'Prediction Log'!$M364-'Prediction Log'!$D364, IF('Prediction Log'!$D364&lt;0, -'Prediction Log'!$M364+'Prediction Log'!$D364, "NA")))</f>
        <v/>
      </c>
      <c r="Z364" s="22" t="str">
        <f>IF(ISBLANK(Games!W346), "",ABS('Prediction Log'!$Y364))</f>
        <v/>
      </c>
      <c r="AA364" s="23" t="str">
        <f>IF(ISBLANK(Games!W346), "",IF('Prediction Log'!$E364&gt;0, 'Prediction Log'!$M364-'Prediction Log'!$E364, IF('Prediction Log'!$E364&lt;0, -'Prediction Log'!$M364+'Prediction Log'!$E364, "NA")))</f>
        <v/>
      </c>
      <c r="AB364" s="23" t="str">
        <f>IF(ISBLANK(Games!X346), "",ABS('Prediction Log'!$AA364))</f>
        <v/>
      </c>
    </row>
    <row r="365" spans="1:28" x14ac:dyDescent="0.45">
      <c r="A365" s="13">
        <f>IF(ISBLANK(Games!$B364), "",Games!A364)</f>
        <v>0</v>
      </c>
      <c r="B365" s="13" t="str">
        <f>IF(ISBLANK(Games!$B347), "",Games!B347)</f>
        <v/>
      </c>
      <c r="C365" s="13" t="str">
        <f>IF(ISBLANK(Games!$B347), "",Games!C347)</f>
        <v/>
      </c>
      <c r="D365" s="14" t="str">
        <f>IF(ISBLANK(Games!$D347), "",Games!D347)</f>
        <v/>
      </c>
      <c r="E365" s="14" t="str">
        <f>IF(ISBLANK(Games!$B347), "",Games!J347)</f>
        <v/>
      </c>
      <c r="F365" s="15" t="str">
        <f>IFERROR(IF(ISBLANK(Games!B347), "", IF(Games!N347=Games!B347, Games!O347, 1-Games!O347)), "")</f>
        <v/>
      </c>
      <c r="G365" s="16" t="str">
        <f>IF(ISBLANK(Games!B347), "", IF('Prediction Log'!$D365&lt;0, 'Prediction Log'!$B365, 'Prediction Log'!$C365))</f>
        <v/>
      </c>
      <c r="H365" s="17" t="str">
        <f>IF(ISBLANK(Games!$B347), "",Games!K347)</f>
        <v/>
      </c>
      <c r="I365" s="17" t="str">
        <f>IF('Prediction Log'!$F365&gt;0.5, 'Prediction Log'!$B365, IF('Prediction Log'!$F365&lt;0.5, 'Prediction Log'!$C365, "PICK"))</f>
        <v/>
      </c>
      <c r="J365" s="18" t="str">
        <f>IF(ISBLANK(Games!B347), "",IF('Prediction Log'!$I365='Prediction Log'!$B365, 'Prediction Log'!$F365, 1-'Prediction Log'!$F365))</f>
        <v/>
      </c>
      <c r="K365" s="19" t="str">
        <f>IF(ISBLANK(Games!$B347), "",Games!Q347)</f>
        <v/>
      </c>
      <c r="L365" s="26" t="str">
        <f>IF(ISBLANK(Games!W347), "",Games!Y347)</f>
        <v/>
      </c>
      <c r="M365" s="9" t="str">
        <f>IF(ISBLANK(Games!W347), "",Games!X347-Games!W347)</f>
        <v/>
      </c>
      <c r="N365" s="20" t="str">
        <f>IF(ISBLANK(Games!W347), "", IF(AND(Games!Y347 = Games!B347, Games!D347&lt;0, Table3[[#This Row],[Actual Difference ]]&lt;Games!D347), "Y", IF(AND(Games!Y347=Games!C347, Games!D347&gt;0, Table3[[#This Row],[Actual Difference ]]&gt;0), "Y",IF(Games!Y347&lt;&gt;Table3[[#This Row],[Market Predicted Side]], "Y","N"))))</f>
        <v/>
      </c>
      <c r="O365" s="21" t="str">
        <f>IF(ISBLANK(Games!W347),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5" s="21" t="str">
        <f>IF(ISBLANK(Games!W347),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5" s="22" t="str">
        <f>IF(ISBLANK(Games!W347),"",IF('Prediction Log'!$L365='Prediction Log'!$G365, "Y", "N"))</f>
        <v/>
      </c>
      <c r="R365" s="22" t="str">
        <f>Table3[[#This Row],[Home Team Covered Market]]</f>
        <v/>
      </c>
      <c r="S365" s="22" t="str">
        <f>IF(ISBLANK(Games!W347), "",IF(AND('Prediction Log'!$Q365="Y", 'Prediction Log'!$R365="Y"), "Y", "N"))</f>
        <v/>
      </c>
      <c r="T365" s="23" t="str">
        <f>IF(ISBLANK(Games!W347),"",IF(Games!Y347='Prediction Log'!$H365, "Y", "N"))</f>
        <v/>
      </c>
      <c r="U365" s="23" t="str">
        <f>IF(ISBLANK(Games!W347), "", IF(Table3[[#This Row],[Home Team Covered Market]]=Games!P347, "Y", "N"))</f>
        <v/>
      </c>
      <c r="V365" s="24" t="str">
        <f>IF(ISBLANK(Games!W347), "",IF('Prediction Log'!$I365='Prediction Log'!$L365, "Y", "N"))</f>
        <v/>
      </c>
      <c r="W365" s="23" t="str">
        <f>IF(ISBLANK(Games!W347), "",IF('Prediction Log'!$H365&lt;&gt;'Prediction Log'!$L365, "N",IF(AND('Prediction Log'!$E365&gt;0, 'Prediction Log'!$M365&gt;'Prediction Log'!$E365, 'Prediction Log'!$H365='Prediction Log'!$C365), "Y", IF(AND('Prediction Log'!$E365&lt;0, 'Prediction Log'!$M365&lt;'Prediction Log'!$E365,'Prediction Log'!$H365='Prediction Log'!$B365 ), "Y", IF('Prediction Log'!$M365='Prediction Log'!$E365, "PUSH", "N")))))</f>
        <v/>
      </c>
      <c r="X365" s="23" t="str">
        <f>IF(ISBLANK(Games!W347), "",IF(AND('Prediction Log'!$T365="Y", 'Prediction Log'!$U365="Y"), "Y", "N"))</f>
        <v/>
      </c>
      <c r="Y365" s="22" t="str">
        <f>IF(ISBLANK(Games!W347), "",IF('Prediction Log'!$D365&gt;0, 'Prediction Log'!$M365-'Prediction Log'!$D365, IF('Prediction Log'!$D365&lt;0, -'Prediction Log'!$M365+'Prediction Log'!$D365, "NA")))</f>
        <v/>
      </c>
      <c r="Z365" s="22" t="str">
        <f>IF(ISBLANK(Games!W347), "",ABS('Prediction Log'!$Y365))</f>
        <v/>
      </c>
      <c r="AA365" s="23" t="str">
        <f>IF(ISBLANK(Games!W347), "",IF('Prediction Log'!$E365&gt;0, 'Prediction Log'!$M365-'Prediction Log'!$E365, IF('Prediction Log'!$E365&lt;0, -'Prediction Log'!$M365+'Prediction Log'!$E365, "NA")))</f>
        <v/>
      </c>
      <c r="AB365" s="23" t="str">
        <f>IF(ISBLANK(Games!X347), "",ABS('Prediction Log'!$AA365))</f>
        <v/>
      </c>
    </row>
    <row r="366" spans="1:28" x14ac:dyDescent="0.45">
      <c r="A366" s="13">
        <f>IF(ISBLANK(Games!$B365), "",Games!A365)</f>
        <v>0</v>
      </c>
      <c r="B366" s="13" t="str">
        <f>IF(ISBLANK(Games!$B348), "",Games!B348)</f>
        <v/>
      </c>
      <c r="C366" s="13" t="str">
        <f>IF(ISBLANK(Games!$B348), "",Games!C348)</f>
        <v/>
      </c>
      <c r="D366" s="14" t="str">
        <f>IF(ISBLANK(Games!$D348), "",Games!D348)</f>
        <v/>
      </c>
      <c r="E366" s="14" t="str">
        <f>IF(ISBLANK(Games!$B348), "",Games!J348)</f>
        <v/>
      </c>
      <c r="F366" s="15" t="str">
        <f>IFERROR(IF(ISBLANK(Games!B348), "", IF(Games!N348=Games!B348, Games!O348, 1-Games!O348)), "")</f>
        <v/>
      </c>
      <c r="G366" s="16" t="str">
        <f>IF(ISBLANK(Games!B348), "", IF('Prediction Log'!$D366&lt;0, 'Prediction Log'!$B366, 'Prediction Log'!$C366))</f>
        <v/>
      </c>
      <c r="H366" s="17" t="str">
        <f>IF(ISBLANK(Games!$B348), "",Games!K348)</f>
        <v/>
      </c>
      <c r="I366" s="17" t="str">
        <f>IF('Prediction Log'!$F366&gt;0.5, 'Prediction Log'!$B366, IF('Prediction Log'!$F366&lt;0.5, 'Prediction Log'!$C366, "PICK"))</f>
        <v/>
      </c>
      <c r="J366" s="18" t="str">
        <f>IF(ISBLANK(Games!B348), "",IF('Prediction Log'!$I366='Prediction Log'!$B366, 'Prediction Log'!$F366, 1-'Prediction Log'!$F366))</f>
        <v/>
      </c>
      <c r="K366" s="19" t="str">
        <f>IF(ISBLANK(Games!$B348), "",Games!Q348)</f>
        <v/>
      </c>
      <c r="L366" s="26" t="str">
        <f>IF(ISBLANK(Games!W348), "",Games!Y348)</f>
        <v/>
      </c>
      <c r="M366" s="9" t="str">
        <f>IF(ISBLANK(Games!W348), "",Games!X348-Games!W348)</f>
        <v/>
      </c>
      <c r="N366" s="20" t="str">
        <f>IF(ISBLANK(Games!W348), "", IF(AND(Games!Y348 = Games!B348, Games!D348&lt;0, Table3[[#This Row],[Actual Difference ]]&lt;Games!D348), "Y", IF(AND(Games!Y348=Games!C348, Games!D348&gt;0, Table3[[#This Row],[Actual Difference ]]&gt;0), "Y",IF(Games!Y348&lt;&gt;Table3[[#This Row],[Market Predicted Side]], "Y","N"))))</f>
        <v/>
      </c>
      <c r="O366" s="21" t="str">
        <f>IF(ISBLANK(Games!W348),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6" s="21" t="str">
        <f>IF(ISBLANK(Games!W348),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6" s="22" t="str">
        <f>IF(ISBLANK(Games!W348),"",IF('Prediction Log'!$L366='Prediction Log'!$G366, "Y", "N"))</f>
        <v/>
      </c>
      <c r="R366" s="22" t="str">
        <f>Table3[[#This Row],[Home Team Covered Market]]</f>
        <v/>
      </c>
      <c r="S366" s="22" t="str">
        <f>IF(ISBLANK(Games!W348), "",IF(AND('Prediction Log'!$Q366="Y", 'Prediction Log'!$R366="Y"), "Y", "N"))</f>
        <v/>
      </c>
      <c r="T366" s="23" t="str">
        <f>IF(ISBLANK(Games!W348),"",IF(Games!Y348='Prediction Log'!$H366, "Y", "N"))</f>
        <v/>
      </c>
      <c r="U366" s="23" t="str">
        <f>IF(ISBLANK(Games!W348), "", IF(Table3[[#This Row],[Home Team Covered Market]]=Games!P348, "Y", "N"))</f>
        <v/>
      </c>
      <c r="V366" s="24" t="str">
        <f>IF(ISBLANK(Games!W348), "",IF('Prediction Log'!$I366='Prediction Log'!$L366, "Y", "N"))</f>
        <v/>
      </c>
      <c r="W366" s="23" t="str">
        <f>IF(ISBLANK(Games!W348), "",IF('Prediction Log'!$H366&lt;&gt;'Prediction Log'!$L366, "N",IF(AND('Prediction Log'!$E366&gt;0, 'Prediction Log'!$M366&gt;'Prediction Log'!$E366, 'Prediction Log'!$H366='Prediction Log'!$C366), "Y", IF(AND('Prediction Log'!$E366&lt;0, 'Prediction Log'!$M366&lt;'Prediction Log'!$E366,'Prediction Log'!$H366='Prediction Log'!$B366 ), "Y", IF('Prediction Log'!$M366='Prediction Log'!$E366, "PUSH", "N")))))</f>
        <v/>
      </c>
      <c r="X366" s="23" t="str">
        <f>IF(ISBLANK(Games!W348), "",IF(AND('Prediction Log'!$T366="Y", 'Prediction Log'!$U366="Y"), "Y", "N"))</f>
        <v/>
      </c>
      <c r="Y366" s="22" t="str">
        <f>IF(ISBLANK(Games!W348), "",IF('Prediction Log'!$D366&gt;0, 'Prediction Log'!$M366-'Prediction Log'!$D366, IF('Prediction Log'!$D366&lt;0, -'Prediction Log'!$M366+'Prediction Log'!$D366, "NA")))</f>
        <v/>
      </c>
      <c r="Z366" s="22" t="str">
        <f>IF(ISBLANK(Games!W348), "",ABS('Prediction Log'!$Y366))</f>
        <v/>
      </c>
      <c r="AA366" s="23" t="str">
        <f>IF(ISBLANK(Games!W348), "",IF('Prediction Log'!$E366&gt;0, 'Prediction Log'!$M366-'Prediction Log'!$E366, IF('Prediction Log'!$E366&lt;0, -'Prediction Log'!$M366+'Prediction Log'!$E366, "NA")))</f>
        <v/>
      </c>
      <c r="AB366" s="23" t="str">
        <f>IF(ISBLANK(Games!X348), "",ABS('Prediction Log'!$AA366))</f>
        <v/>
      </c>
    </row>
    <row r="367" spans="1:28" x14ac:dyDescent="0.45">
      <c r="A367" s="13">
        <f>IF(ISBLANK(Games!$B366), "",Games!A366)</f>
        <v>0</v>
      </c>
      <c r="B367" s="13" t="str">
        <f>IF(ISBLANK(Games!$B349), "",Games!B349)</f>
        <v/>
      </c>
      <c r="C367" s="13" t="str">
        <f>IF(ISBLANK(Games!$B349), "",Games!C349)</f>
        <v/>
      </c>
      <c r="D367" s="14" t="str">
        <f>IF(ISBLANK(Games!$D349), "",Games!D349)</f>
        <v/>
      </c>
      <c r="E367" s="14" t="str">
        <f>IF(ISBLANK(Games!$B349), "",Games!J349)</f>
        <v/>
      </c>
      <c r="F367" s="15" t="str">
        <f>IFERROR(IF(ISBLANK(Games!B349), "", IF(Games!N349=Games!B349, Games!O349, 1-Games!O349)), "")</f>
        <v/>
      </c>
      <c r="G367" s="16" t="str">
        <f>IF(ISBLANK(Games!B349), "", IF('Prediction Log'!$D367&lt;0, 'Prediction Log'!$B367, 'Prediction Log'!$C367))</f>
        <v/>
      </c>
      <c r="H367" s="17" t="str">
        <f>IF(ISBLANK(Games!$B349), "",Games!K349)</f>
        <v/>
      </c>
      <c r="I367" s="17" t="str">
        <f>IF('Prediction Log'!$F367&gt;0.5, 'Prediction Log'!$B367, IF('Prediction Log'!$F367&lt;0.5, 'Prediction Log'!$C367, "PICK"))</f>
        <v/>
      </c>
      <c r="J367" s="18" t="str">
        <f>IF(ISBLANK(Games!B349), "",IF('Prediction Log'!$I367='Prediction Log'!$B367, 'Prediction Log'!$F367, 1-'Prediction Log'!$F367))</f>
        <v/>
      </c>
      <c r="K367" s="19" t="str">
        <f>IF(ISBLANK(Games!$B349), "",Games!Q349)</f>
        <v/>
      </c>
      <c r="L367" s="26" t="str">
        <f>IF(ISBLANK(Games!W349), "",Games!Y349)</f>
        <v/>
      </c>
      <c r="M367" s="9" t="str">
        <f>IF(ISBLANK(Games!W349), "",Games!X349-Games!W349)</f>
        <v/>
      </c>
      <c r="N367" s="20" t="str">
        <f>IF(ISBLANK(Games!W349), "", IF(AND(Games!Y349 = Games!B349, Games!D349&lt;0, Table3[[#This Row],[Actual Difference ]]&lt;Games!D349), "Y", IF(AND(Games!Y349=Games!C349, Games!D349&gt;0, Table3[[#This Row],[Actual Difference ]]&gt;0), "Y",IF(Games!Y349&lt;&gt;Table3[[#This Row],[Market Predicted Side]], "Y","N"))))</f>
        <v/>
      </c>
      <c r="O367" s="21" t="str">
        <f>IF(ISBLANK(Games!W349),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7" s="21" t="str">
        <f>IF(ISBLANK(Games!W349),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7" s="22" t="str">
        <f>IF(ISBLANK(Games!W349),"",IF('Prediction Log'!$L367='Prediction Log'!$G367, "Y", "N"))</f>
        <v/>
      </c>
      <c r="R367" s="22" t="str">
        <f>Table3[[#This Row],[Home Team Covered Market]]</f>
        <v/>
      </c>
      <c r="S367" s="22" t="str">
        <f>IF(ISBLANK(Games!W349), "",IF(AND('Prediction Log'!$Q367="Y", 'Prediction Log'!$R367="Y"), "Y", "N"))</f>
        <v/>
      </c>
      <c r="T367" s="23" t="str">
        <f>IF(ISBLANK(Games!W349),"",IF(Games!Y349='Prediction Log'!$H367, "Y", "N"))</f>
        <v/>
      </c>
      <c r="U367" s="23" t="str">
        <f>IF(ISBLANK(Games!W349), "", IF(Table3[[#This Row],[Home Team Covered Market]]=Games!P349, "Y", "N"))</f>
        <v/>
      </c>
      <c r="V367" s="24" t="str">
        <f>IF(ISBLANK(Games!W349), "",IF('Prediction Log'!$I367='Prediction Log'!$L367, "Y", "N"))</f>
        <v/>
      </c>
      <c r="W367" s="23" t="str">
        <f>IF(ISBLANK(Games!W349), "",IF('Prediction Log'!$H367&lt;&gt;'Prediction Log'!$L367, "N",IF(AND('Prediction Log'!$E367&gt;0, 'Prediction Log'!$M367&gt;'Prediction Log'!$E367, 'Prediction Log'!$H367='Prediction Log'!$C367), "Y", IF(AND('Prediction Log'!$E367&lt;0, 'Prediction Log'!$M367&lt;'Prediction Log'!$E367,'Prediction Log'!$H367='Prediction Log'!$B367 ), "Y", IF('Prediction Log'!$M367='Prediction Log'!$E367, "PUSH", "N")))))</f>
        <v/>
      </c>
      <c r="X367" s="23" t="str">
        <f>IF(ISBLANK(Games!W349), "",IF(AND('Prediction Log'!$T367="Y", 'Prediction Log'!$U367="Y"), "Y", "N"))</f>
        <v/>
      </c>
      <c r="Y367" s="22" t="str">
        <f>IF(ISBLANK(Games!W349), "",IF('Prediction Log'!$D367&gt;0, 'Prediction Log'!$M367-'Prediction Log'!$D367, IF('Prediction Log'!$D367&lt;0, -'Prediction Log'!$M367+'Prediction Log'!$D367, "NA")))</f>
        <v/>
      </c>
      <c r="Z367" s="22" t="str">
        <f>IF(ISBLANK(Games!W349), "",ABS('Prediction Log'!$Y367))</f>
        <v/>
      </c>
      <c r="AA367" s="23" t="str">
        <f>IF(ISBLANK(Games!W349), "",IF('Prediction Log'!$E367&gt;0, 'Prediction Log'!$M367-'Prediction Log'!$E367, IF('Prediction Log'!$E367&lt;0, -'Prediction Log'!$M367+'Prediction Log'!$E367, "NA")))</f>
        <v/>
      </c>
      <c r="AB367" s="23" t="str">
        <f>IF(ISBLANK(Games!X349), "",ABS('Prediction Log'!$AA367))</f>
        <v/>
      </c>
    </row>
    <row r="368" spans="1:28" x14ac:dyDescent="0.45">
      <c r="A368" s="13">
        <f>IF(ISBLANK(Games!$B367), "",Games!A367)</f>
        <v>0</v>
      </c>
      <c r="B368" s="13" t="str">
        <f>IF(ISBLANK(Games!$B350), "",Games!B350)</f>
        <v/>
      </c>
      <c r="C368" s="13" t="str">
        <f>IF(ISBLANK(Games!$B350), "",Games!C350)</f>
        <v/>
      </c>
      <c r="D368" s="14" t="str">
        <f>IF(ISBLANK(Games!$D350), "",Games!D350)</f>
        <v/>
      </c>
      <c r="E368" s="14" t="str">
        <f>IF(ISBLANK(Games!$B350), "",Games!J350)</f>
        <v/>
      </c>
      <c r="F368" s="15" t="str">
        <f>IFERROR(IF(ISBLANK(Games!B350), "", IF(Games!N350=Games!B350, Games!O350, 1-Games!O350)), "")</f>
        <v/>
      </c>
      <c r="G368" s="16" t="str">
        <f>IF(ISBLANK(Games!B350), "", IF('Prediction Log'!$D368&lt;0, 'Prediction Log'!$B368, 'Prediction Log'!$C368))</f>
        <v/>
      </c>
      <c r="H368" s="17" t="str">
        <f>IF(ISBLANK(Games!$B350), "",Games!K350)</f>
        <v/>
      </c>
      <c r="I368" s="17" t="str">
        <f>IF('Prediction Log'!$F368&gt;0.5, 'Prediction Log'!$B368, IF('Prediction Log'!$F368&lt;0.5, 'Prediction Log'!$C368, "PICK"))</f>
        <v/>
      </c>
      <c r="J368" s="18" t="str">
        <f>IF(ISBLANK(Games!B350), "",IF('Prediction Log'!$I368='Prediction Log'!$B368, 'Prediction Log'!$F368, 1-'Prediction Log'!$F368))</f>
        <v/>
      </c>
      <c r="K368" s="19" t="str">
        <f>IF(ISBLANK(Games!$B350), "",Games!Q350)</f>
        <v/>
      </c>
      <c r="L368" s="26" t="str">
        <f>IF(ISBLANK(Games!W350), "",Games!Y350)</f>
        <v/>
      </c>
      <c r="M368" s="9" t="str">
        <f>IF(ISBLANK(Games!W350), "",Games!X350-Games!W350)</f>
        <v/>
      </c>
      <c r="N368" s="20" t="str">
        <f>IF(ISBLANK(Games!W350), "", IF(AND(Games!Y350 = Games!B350, Games!D350&lt;0, Table3[[#This Row],[Actual Difference ]]&lt;Games!D350), "Y", IF(AND(Games!Y350=Games!C350, Games!D350&gt;0, Table3[[#This Row],[Actual Difference ]]&gt;0), "Y",IF(Games!Y350&lt;&gt;Table3[[#This Row],[Market Predicted Side]], "Y","N"))))</f>
        <v/>
      </c>
      <c r="O368" s="21" t="str">
        <f>IF(ISBLANK(Games!W350),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8" s="21" t="str">
        <f>IF(ISBLANK(Games!W350),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8" s="22" t="str">
        <f>IF(ISBLANK(Games!W350),"",IF('Prediction Log'!$L368='Prediction Log'!$G368, "Y", "N"))</f>
        <v/>
      </c>
      <c r="R368" s="22" t="str">
        <f>Table3[[#This Row],[Home Team Covered Market]]</f>
        <v/>
      </c>
      <c r="S368" s="22" t="str">
        <f>IF(ISBLANK(Games!W350), "",IF(AND('Prediction Log'!$Q368="Y", 'Prediction Log'!$R368="Y"), "Y", "N"))</f>
        <v/>
      </c>
      <c r="T368" s="23" t="str">
        <f>IF(ISBLANK(Games!W350),"",IF(Games!Y350='Prediction Log'!$H368, "Y", "N"))</f>
        <v/>
      </c>
      <c r="U368" s="23" t="str">
        <f>IF(ISBLANK(Games!W350), "", IF(Table3[[#This Row],[Home Team Covered Market]]=Games!P350, "Y", "N"))</f>
        <v/>
      </c>
      <c r="V368" s="24" t="str">
        <f>IF(ISBLANK(Games!W350), "",IF('Prediction Log'!$I368='Prediction Log'!$L368, "Y", "N"))</f>
        <v/>
      </c>
      <c r="W368" s="23" t="str">
        <f>IF(ISBLANK(Games!W350), "",IF('Prediction Log'!$H368&lt;&gt;'Prediction Log'!$L368, "N",IF(AND('Prediction Log'!$E368&gt;0, 'Prediction Log'!$M368&gt;'Prediction Log'!$E368, 'Prediction Log'!$H368='Prediction Log'!$C368), "Y", IF(AND('Prediction Log'!$E368&lt;0, 'Prediction Log'!$M368&lt;'Prediction Log'!$E368,'Prediction Log'!$H368='Prediction Log'!$B368 ), "Y", IF('Prediction Log'!$M368='Prediction Log'!$E368, "PUSH", "N")))))</f>
        <v/>
      </c>
      <c r="X368" s="23" t="str">
        <f>IF(ISBLANK(Games!W350), "",IF(AND('Prediction Log'!$T368="Y", 'Prediction Log'!$U368="Y"), "Y", "N"))</f>
        <v/>
      </c>
      <c r="Y368" s="22" t="str">
        <f>IF(ISBLANK(Games!W350), "",IF('Prediction Log'!$D368&gt;0, 'Prediction Log'!$M368-'Prediction Log'!$D368, IF('Prediction Log'!$D368&lt;0, -'Prediction Log'!$M368+'Prediction Log'!$D368, "NA")))</f>
        <v/>
      </c>
      <c r="Z368" s="22" t="str">
        <f>IF(ISBLANK(Games!W350), "",ABS('Prediction Log'!$Y368))</f>
        <v/>
      </c>
      <c r="AA368" s="23" t="str">
        <f>IF(ISBLANK(Games!W350), "",IF('Prediction Log'!$E368&gt;0, 'Prediction Log'!$M368-'Prediction Log'!$E368, IF('Prediction Log'!$E368&lt;0, -'Prediction Log'!$M368+'Prediction Log'!$E368, "NA")))</f>
        <v/>
      </c>
      <c r="AB368" s="23" t="str">
        <f>IF(ISBLANK(Games!X350), "",ABS('Prediction Log'!$AA368))</f>
        <v/>
      </c>
    </row>
    <row r="369" spans="1:28" x14ac:dyDescent="0.45">
      <c r="A369" s="13">
        <f>IF(ISBLANK(Games!$B368), "",Games!A368)</f>
        <v>0</v>
      </c>
      <c r="B369" s="13" t="str">
        <f>IF(ISBLANK(Games!$B351), "",Games!B351)</f>
        <v/>
      </c>
      <c r="C369" s="13" t="str">
        <f>IF(ISBLANK(Games!$B351), "",Games!C351)</f>
        <v/>
      </c>
      <c r="D369" s="14" t="str">
        <f>IF(ISBLANK(Games!$D351), "",Games!D351)</f>
        <v/>
      </c>
      <c r="E369" s="14" t="str">
        <f>IF(ISBLANK(Games!$B351), "",Games!J351)</f>
        <v/>
      </c>
      <c r="F369" s="15" t="str">
        <f>IFERROR(IF(ISBLANK(Games!B351), "", IF(Games!N351=Games!B351, Games!O351, 1-Games!O351)), "")</f>
        <v/>
      </c>
      <c r="G369" s="16" t="str">
        <f>IF(ISBLANK(Games!B351), "", IF('Prediction Log'!$D369&lt;0, 'Prediction Log'!$B369, 'Prediction Log'!$C369))</f>
        <v/>
      </c>
      <c r="H369" s="17" t="str">
        <f>IF(ISBLANK(Games!$B351), "",Games!K351)</f>
        <v/>
      </c>
      <c r="I369" s="17" t="str">
        <f>IF('Prediction Log'!$F369&gt;0.5, 'Prediction Log'!$B369, IF('Prediction Log'!$F369&lt;0.5, 'Prediction Log'!$C369, "PICK"))</f>
        <v/>
      </c>
      <c r="J369" s="18" t="str">
        <f>IF(ISBLANK(Games!B351), "",IF('Prediction Log'!$I369='Prediction Log'!$B369, 'Prediction Log'!$F369, 1-'Prediction Log'!$F369))</f>
        <v/>
      </c>
      <c r="K369" s="19" t="str">
        <f>IF(ISBLANK(Games!$B351), "",Games!Q351)</f>
        <v/>
      </c>
      <c r="L369" s="26" t="str">
        <f>IF(ISBLANK(Games!W351), "",Games!Y351)</f>
        <v/>
      </c>
      <c r="M369" s="9" t="str">
        <f>IF(ISBLANK(Games!W351), "",Games!X351-Games!W351)</f>
        <v/>
      </c>
      <c r="N369" s="20" t="str">
        <f>IF(ISBLANK(Games!W351), "", IF(AND(Games!Y351 = Games!B351, Games!D351&lt;0, Table3[[#This Row],[Actual Difference ]]&lt;Games!D351), "Y", IF(AND(Games!Y351=Games!C351, Games!D351&gt;0, Table3[[#This Row],[Actual Difference ]]&gt;0), "Y",IF(Games!Y351&lt;&gt;Table3[[#This Row],[Market Predicted Side]], "Y","N"))))</f>
        <v/>
      </c>
      <c r="O369" s="21" t="str">
        <f>IF(ISBLANK(Games!W351),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69" s="21" t="str">
        <f>IF(ISBLANK(Games!W351),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69" s="22" t="str">
        <f>IF(ISBLANK(Games!W351),"",IF('Prediction Log'!$L369='Prediction Log'!$G369, "Y", "N"))</f>
        <v/>
      </c>
      <c r="R369" s="22" t="str">
        <f>Table3[[#This Row],[Home Team Covered Market]]</f>
        <v/>
      </c>
      <c r="S369" s="22" t="str">
        <f>IF(ISBLANK(Games!W351), "",IF(AND('Prediction Log'!$Q369="Y", 'Prediction Log'!$R369="Y"), "Y", "N"))</f>
        <v/>
      </c>
      <c r="T369" s="23" t="str">
        <f>IF(ISBLANK(Games!W351),"",IF(Games!Y351='Prediction Log'!$H369, "Y", "N"))</f>
        <v/>
      </c>
      <c r="U369" s="23" t="str">
        <f>IF(ISBLANK(Games!W351), "", IF(Table3[[#This Row],[Home Team Covered Market]]=Games!P351, "Y", "N"))</f>
        <v/>
      </c>
      <c r="V369" s="24" t="str">
        <f>IF(ISBLANK(Games!W351), "",IF('Prediction Log'!$I369='Prediction Log'!$L369, "Y", "N"))</f>
        <v/>
      </c>
      <c r="W369" s="23" t="str">
        <f>IF(ISBLANK(Games!W351), "",IF('Prediction Log'!$H369&lt;&gt;'Prediction Log'!$L369, "N",IF(AND('Prediction Log'!$E369&gt;0, 'Prediction Log'!$M369&gt;'Prediction Log'!$E369, 'Prediction Log'!$H369='Prediction Log'!$C369), "Y", IF(AND('Prediction Log'!$E369&lt;0, 'Prediction Log'!$M369&lt;'Prediction Log'!$E369,'Prediction Log'!$H369='Prediction Log'!$B369 ), "Y", IF('Prediction Log'!$M369='Prediction Log'!$E369, "PUSH", "N")))))</f>
        <v/>
      </c>
      <c r="X369" s="23" t="str">
        <f>IF(ISBLANK(Games!W351), "",IF(AND('Prediction Log'!$T369="Y", 'Prediction Log'!$U369="Y"), "Y", "N"))</f>
        <v/>
      </c>
      <c r="Y369" s="22" t="str">
        <f>IF(ISBLANK(Games!W351), "",IF('Prediction Log'!$D369&gt;0, 'Prediction Log'!$M369-'Prediction Log'!$D369, IF('Prediction Log'!$D369&lt;0, -'Prediction Log'!$M369+'Prediction Log'!$D369, "NA")))</f>
        <v/>
      </c>
      <c r="Z369" s="22" t="str">
        <f>IF(ISBLANK(Games!W351), "",ABS('Prediction Log'!$Y369))</f>
        <v/>
      </c>
      <c r="AA369" s="23" t="str">
        <f>IF(ISBLANK(Games!W351), "",IF('Prediction Log'!$E369&gt;0, 'Prediction Log'!$M369-'Prediction Log'!$E369, IF('Prediction Log'!$E369&lt;0, -'Prediction Log'!$M369+'Prediction Log'!$E369, "NA")))</f>
        <v/>
      </c>
      <c r="AB369" s="23" t="str">
        <f>IF(ISBLANK(Games!X351), "",ABS('Prediction Log'!$AA369))</f>
        <v/>
      </c>
    </row>
    <row r="370" spans="1:28" x14ac:dyDescent="0.45">
      <c r="A370" s="13">
        <f>IF(ISBLANK(Games!$B369), "",Games!A369)</f>
        <v>0</v>
      </c>
      <c r="B370" s="13" t="str">
        <f>IF(ISBLANK(Games!$B352), "",Games!B352)</f>
        <v/>
      </c>
      <c r="C370" s="13" t="str">
        <f>IF(ISBLANK(Games!$B352), "",Games!C352)</f>
        <v/>
      </c>
      <c r="D370" s="14" t="str">
        <f>IF(ISBLANK(Games!$D352), "",Games!D352)</f>
        <v/>
      </c>
      <c r="E370" s="14" t="str">
        <f>IF(ISBLANK(Games!$B352), "",Games!J352)</f>
        <v/>
      </c>
      <c r="F370" s="15" t="str">
        <f>IFERROR(IF(ISBLANK(Games!B352), "", IF(Games!N352=Games!B352, Games!O352, 1-Games!O352)), "")</f>
        <v/>
      </c>
      <c r="G370" s="16" t="str">
        <f>IF(ISBLANK(Games!B352), "", IF('Prediction Log'!$D370&lt;0, 'Prediction Log'!$B370, 'Prediction Log'!$C370))</f>
        <v/>
      </c>
      <c r="H370" s="17" t="str">
        <f>IF(ISBLANK(Games!$B352), "",Games!K352)</f>
        <v/>
      </c>
      <c r="I370" s="17" t="str">
        <f>IF('Prediction Log'!$F370&gt;0.5, 'Prediction Log'!$B370, IF('Prediction Log'!$F370&lt;0.5, 'Prediction Log'!$C370, "PICK"))</f>
        <v/>
      </c>
      <c r="J370" s="18" t="str">
        <f>IF(ISBLANK(Games!B352), "",IF('Prediction Log'!$I370='Prediction Log'!$B370, 'Prediction Log'!$F370, 1-'Prediction Log'!$F370))</f>
        <v/>
      </c>
      <c r="K370" s="19" t="str">
        <f>IF(ISBLANK(Games!$B352), "",Games!Q352)</f>
        <v/>
      </c>
      <c r="L370" s="26" t="str">
        <f>IF(ISBLANK(Games!W352), "",Games!Y352)</f>
        <v/>
      </c>
      <c r="M370" s="9" t="str">
        <f>IF(ISBLANK(Games!W352), "",Games!X352-Games!W352)</f>
        <v/>
      </c>
      <c r="N370" s="20" t="str">
        <f>IF(ISBLANK(Games!W352), "", IF(AND(Games!Y352 = Games!B352, Games!D352&lt;0, Table3[[#This Row],[Actual Difference ]]&lt;Games!D352), "Y", IF(AND(Games!Y352=Games!C352, Games!D352&gt;0, Table3[[#This Row],[Actual Difference ]]&gt;0), "Y",IF(Games!Y352&lt;&gt;Table3[[#This Row],[Market Predicted Side]], "Y","N"))))</f>
        <v/>
      </c>
      <c r="O370" s="21" t="str">
        <f>IF(ISBLANK(Games!W352),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0" s="21" t="str">
        <f>IF(ISBLANK(Games!W352),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0" s="22" t="str">
        <f>IF(ISBLANK(Games!W352),"",IF('Prediction Log'!$L370='Prediction Log'!$G370, "Y", "N"))</f>
        <v/>
      </c>
      <c r="R370" s="22" t="str">
        <f>Table3[[#This Row],[Home Team Covered Market]]</f>
        <v/>
      </c>
      <c r="S370" s="22" t="str">
        <f>IF(ISBLANK(Games!W352), "",IF(AND('Prediction Log'!$Q370="Y", 'Prediction Log'!$R370="Y"), "Y", "N"))</f>
        <v/>
      </c>
      <c r="T370" s="23" t="str">
        <f>IF(ISBLANK(Games!W352),"",IF(Games!Y352='Prediction Log'!$H370, "Y", "N"))</f>
        <v/>
      </c>
      <c r="U370" s="23" t="str">
        <f>IF(ISBLANK(Games!W352), "", IF(Table3[[#This Row],[Home Team Covered Market]]=Games!P352, "Y", "N"))</f>
        <v/>
      </c>
      <c r="V370" s="24" t="str">
        <f>IF(ISBLANK(Games!W352), "",IF('Prediction Log'!$I370='Prediction Log'!$L370, "Y", "N"))</f>
        <v/>
      </c>
      <c r="W370" s="23" t="str">
        <f>IF(ISBLANK(Games!W352), "",IF('Prediction Log'!$H370&lt;&gt;'Prediction Log'!$L370, "N",IF(AND('Prediction Log'!$E370&gt;0, 'Prediction Log'!$M370&gt;'Prediction Log'!$E370, 'Prediction Log'!$H370='Prediction Log'!$C370), "Y", IF(AND('Prediction Log'!$E370&lt;0, 'Prediction Log'!$M370&lt;'Prediction Log'!$E370,'Prediction Log'!$H370='Prediction Log'!$B370 ), "Y", IF('Prediction Log'!$M370='Prediction Log'!$E370, "PUSH", "N")))))</f>
        <v/>
      </c>
      <c r="X370" s="23" t="str">
        <f>IF(ISBLANK(Games!W352), "",IF(AND('Prediction Log'!$T370="Y", 'Prediction Log'!$U370="Y"), "Y", "N"))</f>
        <v/>
      </c>
      <c r="Y370" s="22" t="str">
        <f>IF(ISBLANK(Games!W352), "",IF('Prediction Log'!$D370&gt;0, 'Prediction Log'!$M370-'Prediction Log'!$D370, IF('Prediction Log'!$D370&lt;0, -'Prediction Log'!$M370+'Prediction Log'!$D370, "NA")))</f>
        <v/>
      </c>
      <c r="Z370" s="22" t="str">
        <f>IF(ISBLANK(Games!W352), "",ABS('Prediction Log'!$Y370))</f>
        <v/>
      </c>
      <c r="AA370" s="23" t="str">
        <f>IF(ISBLANK(Games!W352), "",IF('Prediction Log'!$E370&gt;0, 'Prediction Log'!$M370-'Prediction Log'!$E370, IF('Prediction Log'!$E370&lt;0, -'Prediction Log'!$M370+'Prediction Log'!$E370, "NA")))</f>
        <v/>
      </c>
      <c r="AB370" s="23" t="str">
        <f>IF(ISBLANK(Games!X352), "",ABS('Prediction Log'!$AA370))</f>
        <v/>
      </c>
    </row>
    <row r="371" spans="1:28" x14ac:dyDescent="0.45">
      <c r="A371" s="13">
        <f>IF(ISBLANK(Games!$B370), "",Games!A370)</f>
        <v>0</v>
      </c>
      <c r="B371" s="13" t="str">
        <f>IF(ISBLANK(Games!$B353), "",Games!B353)</f>
        <v/>
      </c>
      <c r="C371" s="13" t="str">
        <f>IF(ISBLANK(Games!$B353), "",Games!C353)</f>
        <v/>
      </c>
      <c r="D371" s="14" t="str">
        <f>IF(ISBLANK(Games!$D353), "",Games!D353)</f>
        <v/>
      </c>
      <c r="E371" s="14" t="str">
        <f>IF(ISBLANK(Games!$B353), "",Games!J353)</f>
        <v/>
      </c>
      <c r="F371" s="15" t="str">
        <f>IFERROR(IF(ISBLANK(Games!B353), "", IF(Games!N353=Games!B353, Games!O353, 1-Games!O353)), "")</f>
        <v/>
      </c>
      <c r="G371" s="16" t="str">
        <f>IF(ISBLANK(Games!B353), "", IF('Prediction Log'!$D371&lt;0, 'Prediction Log'!$B371, 'Prediction Log'!$C371))</f>
        <v/>
      </c>
      <c r="H371" s="17" t="str">
        <f>IF(ISBLANK(Games!$B353), "",Games!K353)</f>
        <v/>
      </c>
      <c r="I371" s="17" t="str">
        <f>IF('Prediction Log'!$F371&gt;0.5, 'Prediction Log'!$B371, IF('Prediction Log'!$F371&lt;0.5, 'Prediction Log'!$C371, "PICK"))</f>
        <v/>
      </c>
      <c r="J371" s="18" t="str">
        <f>IF(ISBLANK(Games!B353), "",IF('Prediction Log'!$I371='Prediction Log'!$B371, 'Prediction Log'!$F371, 1-'Prediction Log'!$F371))</f>
        <v/>
      </c>
      <c r="K371" s="19" t="str">
        <f>IF(ISBLANK(Games!$B353), "",Games!Q353)</f>
        <v/>
      </c>
      <c r="L371" s="26" t="str">
        <f>IF(ISBLANK(Games!W353), "",Games!Y353)</f>
        <v/>
      </c>
      <c r="M371" s="9" t="str">
        <f>IF(ISBLANK(Games!W353), "",Games!X353-Games!W353)</f>
        <v/>
      </c>
      <c r="N371" s="20" t="str">
        <f>IF(ISBLANK(Games!W353), "", IF(AND(Games!Y353 = Games!B353, Games!D353&lt;0, Table3[[#This Row],[Actual Difference ]]&lt;Games!D353), "Y", IF(AND(Games!Y353=Games!C353, Games!D353&gt;0, Table3[[#This Row],[Actual Difference ]]&gt;0), "Y",IF(Games!Y353&lt;&gt;Table3[[#This Row],[Market Predicted Side]], "Y","N"))))</f>
        <v/>
      </c>
      <c r="O371" s="21" t="str">
        <f>IF(ISBLANK(Games!W353),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1" s="21" t="str">
        <f>IF(ISBLANK(Games!W353),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1" s="22" t="str">
        <f>IF(ISBLANK(Games!W353),"",IF('Prediction Log'!$L371='Prediction Log'!$G371, "Y", "N"))</f>
        <v/>
      </c>
      <c r="R371" s="22" t="str">
        <f>Table3[[#This Row],[Home Team Covered Market]]</f>
        <v/>
      </c>
      <c r="S371" s="22" t="str">
        <f>IF(ISBLANK(Games!W353), "",IF(AND('Prediction Log'!$Q371="Y", 'Prediction Log'!$R371="Y"), "Y", "N"))</f>
        <v/>
      </c>
      <c r="T371" s="23" t="str">
        <f>IF(ISBLANK(Games!W353),"",IF(Games!Y353='Prediction Log'!$H371, "Y", "N"))</f>
        <v/>
      </c>
      <c r="U371" s="23" t="str">
        <f>IF(ISBLANK(Games!W353), "", IF(Table3[[#This Row],[Home Team Covered Market]]=Games!P353, "Y", "N"))</f>
        <v/>
      </c>
      <c r="V371" s="24" t="str">
        <f>IF(ISBLANK(Games!W353), "",IF('Prediction Log'!$I371='Prediction Log'!$L371, "Y", "N"))</f>
        <v/>
      </c>
      <c r="W371" s="23" t="str">
        <f>IF(ISBLANK(Games!W353), "",IF('Prediction Log'!$H371&lt;&gt;'Prediction Log'!$L371, "N",IF(AND('Prediction Log'!$E371&gt;0, 'Prediction Log'!$M371&gt;'Prediction Log'!$E371, 'Prediction Log'!$H371='Prediction Log'!$C371), "Y", IF(AND('Prediction Log'!$E371&lt;0, 'Prediction Log'!$M371&lt;'Prediction Log'!$E371,'Prediction Log'!$H371='Prediction Log'!$B371 ), "Y", IF('Prediction Log'!$M371='Prediction Log'!$E371, "PUSH", "N")))))</f>
        <v/>
      </c>
      <c r="X371" s="23" t="str">
        <f>IF(ISBLANK(Games!W353), "",IF(AND('Prediction Log'!$T371="Y", 'Prediction Log'!$U371="Y"), "Y", "N"))</f>
        <v/>
      </c>
      <c r="Y371" s="22" t="str">
        <f>IF(ISBLANK(Games!W353), "",IF('Prediction Log'!$D371&gt;0, 'Prediction Log'!$M371-'Prediction Log'!$D371, IF('Prediction Log'!$D371&lt;0, -'Prediction Log'!$M371+'Prediction Log'!$D371, "NA")))</f>
        <v/>
      </c>
      <c r="Z371" s="22" t="str">
        <f>IF(ISBLANK(Games!W353), "",ABS('Prediction Log'!$Y371))</f>
        <v/>
      </c>
      <c r="AA371" s="23" t="str">
        <f>IF(ISBLANK(Games!W353), "",IF('Prediction Log'!$E371&gt;0, 'Prediction Log'!$M371-'Prediction Log'!$E371, IF('Prediction Log'!$E371&lt;0, -'Prediction Log'!$M371+'Prediction Log'!$E371, "NA")))</f>
        <v/>
      </c>
      <c r="AB371" s="23" t="str">
        <f>IF(ISBLANK(Games!X353), "",ABS('Prediction Log'!$AA371))</f>
        <v/>
      </c>
    </row>
    <row r="372" spans="1:28" x14ac:dyDescent="0.45">
      <c r="A372" s="13">
        <f>IF(ISBLANK(Games!$B371), "",Games!A371)</f>
        <v>0</v>
      </c>
      <c r="B372" s="13" t="str">
        <f>IF(ISBLANK(Games!$B354), "",Games!B354)</f>
        <v/>
      </c>
      <c r="C372" s="13" t="str">
        <f>IF(ISBLANK(Games!$B354), "",Games!C354)</f>
        <v/>
      </c>
      <c r="D372" s="14" t="str">
        <f>IF(ISBLANK(Games!$D354), "",Games!D354)</f>
        <v/>
      </c>
      <c r="E372" s="14" t="str">
        <f>IF(ISBLANK(Games!$B354), "",Games!J354)</f>
        <v/>
      </c>
      <c r="F372" s="15" t="str">
        <f>IFERROR(IF(ISBLANK(Games!B354), "", IF(Games!N354=Games!B354, Games!O354, 1-Games!O354)), "")</f>
        <v/>
      </c>
      <c r="G372" s="16" t="str">
        <f>IF(ISBLANK(Games!B354), "", IF('Prediction Log'!$D372&lt;0, 'Prediction Log'!$B372, 'Prediction Log'!$C372))</f>
        <v/>
      </c>
      <c r="H372" s="17" t="str">
        <f>IF(ISBLANK(Games!$B354), "",Games!K354)</f>
        <v/>
      </c>
      <c r="I372" s="17" t="str">
        <f>IF('Prediction Log'!$F372&gt;0.5, 'Prediction Log'!$B372, IF('Prediction Log'!$F372&lt;0.5, 'Prediction Log'!$C372, "PICK"))</f>
        <v/>
      </c>
      <c r="J372" s="18" t="str">
        <f>IF(ISBLANK(Games!B354), "",IF('Prediction Log'!$I372='Prediction Log'!$B372, 'Prediction Log'!$F372, 1-'Prediction Log'!$F372))</f>
        <v/>
      </c>
      <c r="K372" s="19" t="str">
        <f>IF(ISBLANK(Games!$B354), "",Games!Q354)</f>
        <v/>
      </c>
      <c r="L372" s="26" t="str">
        <f>IF(ISBLANK(Games!W354), "",Games!Y354)</f>
        <v/>
      </c>
      <c r="M372" s="9" t="str">
        <f>IF(ISBLANK(Games!W354), "",Games!X354-Games!W354)</f>
        <v/>
      </c>
      <c r="N372" s="20" t="str">
        <f>IF(ISBLANK(Games!W354), "", IF(AND(Games!Y354 = Games!B354, Games!D354&lt;0, Table3[[#This Row],[Actual Difference ]]&lt;Games!D354), "Y", IF(AND(Games!Y354=Games!C354, Games!D354&gt;0, Table3[[#This Row],[Actual Difference ]]&gt;0), "Y",IF(Games!Y354&lt;&gt;Table3[[#This Row],[Market Predicted Side]], "Y","N"))))</f>
        <v/>
      </c>
      <c r="O372" s="21" t="str">
        <f>IF(ISBLANK(Games!W354),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2" s="21" t="str">
        <f>IF(ISBLANK(Games!W354),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2" s="22" t="str">
        <f>IF(ISBLANK(Games!W354),"",IF('Prediction Log'!$L372='Prediction Log'!$G372, "Y", "N"))</f>
        <v/>
      </c>
      <c r="R372" s="22" t="str">
        <f>Table3[[#This Row],[Home Team Covered Market]]</f>
        <v/>
      </c>
      <c r="S372" s="22" t="str">
        <f>IF(ISBLANK(Games!W354), "",IF(AND('Prediction Log'!$Q372="Y", 'Prediction Log'!$R372="Y"), "Y", "N"))</f>
        <v/>
      </c>
      <c r="T372" s="23" t="str">
        <f>IF(ISBLANK(Games!W354),"",IF(Games!Y354='Prediction Log'!$H372, "Y", "N"))</f>
        <v/>
      </c>
      <c r="U372" s="23" t="str">
        <f>IF(ISBLANK(Games!W354), "", IF(Table3[[#This Row],[Home Team Covered Market]]=Games!P354, "Y", "N"))</f>
        <v/>
      </c>
      <c r="V372" s="24" t="str">
        <f>IF(ISBLANK(Games!W354), "",IF('Prediction Log'!$I372='Prediction Log'!$L372, "Y", "N"))</f>
        <v/>
      </c>
      <c r="W372" s="23" t="str">
        <f>IF(ISBLANK(Games!W354), "",IF('Prediction Log'!$H372&lt;&gt;'Prediction Log'!$L372, "N",IF(AND('Prediction Log'!$E372&gt;0, 'Prediction Log'!$M372&gt;'Prediction Log'!$E372, 'Prediction Log'!$H372='Prediction Log'!$C372), "Y", IF(AND('Prediction Log'!$E372&lt;0, 'Prediction Log'!$M372&lt;'Prediction Log'!$E372,'Prediction Log'!$H372='Prediction Log'!$B372 ), "Y", IF('Prediction Log'!$M372='Prediction Log'!$E372, "PUSH", "N")))))</f>
        <v/>
      </c>
      <c r="X372" s="23" t="str">
        <f>IF(ISBLANK(Games!W354), "",IF(AND('Prediction Log'!$T372="Y", 'Prediction Log'!$U372="Y"), "Y", "N"))</f>
        <v/>
      </c>
      <c r="Y372" s="22" t="str">
        <f>IF(ISBLANK(Games!W354), "",IF('Prediction Log'!$D372&gt;0, 'Prediction Log'!$M372-'Prediction Log'!$D372, IF('Prediction Log'!$D372&lt;0, -'Prediction Log'!$M372+'Prediction Log'!$D372, "NA")))</f>
        <v/>
      </c>
      <c r="Z372" s="22" t="str">
        <f>IF(ISBLANK(Games!W354), "",ABS('Prediction Log'!$Y372))</f>
        <v/>
      </c>
      <c r="AA372" s="23" t="str">
        <f>IF(ISBLANK(Games!W354), "",IF('Prediction Log'!$E372&gt;0, 'Prediction Log'!$M372-'Prediction Log'!$E372, IF('Prediction Log'!$E372&lt;0, -'Prediction Log'!$M372+'Prediction Log'!$E372, "NA")))</f>
        <v/>
      </c>
      <c r="AB372" s="23" t="str">
        <f>IF(ISBLANK(Games!X354), "",ABS('Prediction Log'!$AA372))</f>
        <v/>
      </c>
    </row>
    <row r="373" spans="1:28" x14ac:dyDescent="0.45">
      <c r="A373" s="13">
        <f>IF(ISBLANK(Games!$B372), "",Games!A372)</f>
        <v>0</v>
      </c>
      <c r="B373" s="13" t="str">
        <f>IF(ISBLANK(Games!$B355), "",Games!B355)</f>
        <v/>
      </c>
      <c r="C373" s="13" t="str">
        <f>IF(ISBLANK(Games!$B355), "",Games!C355)</f>
        <v/>
      </c>
      <c r="D373" s="14" t="str">
        <f>IF(ISBLANK(Games!$D355), "",Games!D355)</f>
        <v/>
      </c>
      <c r="E373" s="14" t="str">
        <f>IF(ISBLANK(Games!$B355), "",Games!J355)</f>
        <v/>
      </c>
      <c r="F373" s="15" t="str">
        <f>IFERROR(IF(ISBLANK(Games!B355), "", IF(Games!N355=Games!B355, Games!O355, 1-Games!O355)), "")</f>
        <v/>
      </c>
      <c r="G373" s="16" t="str">
        <f>IF(ISBLANK(Games!B355), "", IF('Prediction Log'!$D373&lt;0, 'Prediction Log'!$B373, 'Prediction Log'!$C373))</f>
        <v/>
      </c>
      <c r="H373" s="17" t="str">
        <f>IF(ISBLANK(Games!$B355), "",Games!K355)</f>
        <v/>
      </c>
      <c r="I373" s="17" t="str">
        <f>IF('Prediction Log'!$F373&gt;0.5, 'Prediction Log'!$B373, IF('Prediction Log'!$F373&lt;0.5, 'Prediction Log'!$C373, "PICK"))</f>
        <v/>
      </c>
      <c r="J373" s="18" t="str">
        <f>IF(ISBLANK(Games!B355), "",IF('Prediction Log'!$I373='Prediction Log'!$B373, 'Prediction Log'!$F373, 1-'Prediction Log'!$F373))</f>
        <v/>
      </c>
      <c r="K373" s="19" t="str">
        <f>IF(ISBLANK(Games!$B355), "",Games!Q355)</f>
        <v/>
      </c>
      <c r="L373" s="26" t="str">
        <f>IF(ISBLANK(Games!W355), "",Games!Y355)</f>
        <v/>
      </c>
      <c r="M373" s="9" t="str">
        <f>IF(ISBLANK(Games!W355), "",Games!X355-Games!W355)</f>
        <v/>
      </c>
      <c r="N373" s="20" t="str">
        <f>IF(ISBLANK(Games!W355), "", IF(AND(Games!Y355 = Games!B355, Games!D355&lt;0, Table3[[#This Row],[Actual Difference ]]&lt;Games!D355), "Y", IF(AND(Games!Y355=Games!C355, Games!D355&gt;0, Table3[[#This Row],[Actual Difference ]]&gt;0), "Y",IF(Games!Y355&lt;&gt;Table3[[#This Row],[Market Predicted Side]], "Y","N"))))</f>
        <v/>
      </c>
      <c r="O373" s="21" t="str">
        <f>IF(ISBLANK(Games!W355),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3" s="21" t="str">
        <f>IF(ISBLANK(Games!W355),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3" s="22" t="str">
        <f>IF(ISBLANK(Games!W355),"",IF('Prediction Log'!$L373='Prediction Log'!$G373, "Y", "N"))</f>
        <v/>
      </c>
      <c r="R373" s="22" t="str">
        <f>Table3[[#This Row],[Home Team Covered Market]]</f>
        <v/>
      </c>
      <c r="S373" s="22" t="str">
        <f>IF(ISBLANK(Games!W355), "",IF(AND('Prediction Log'!$Q373="Y", 'Prediction Log'!$R373="Y"), "Y", "N"))</f>
        <v/>
      </c>
      <c r="T373" s="23" t="str">
        <f>IF(ISBLANK(Games!W355),"",IF(Games!Y355='Prediction Log'!$H373, "Y", "N"))</f>
        <v/>
      </c>
      <c r="U373" s="23" t="str">
        <f>IF(ISBLANK(Games!W355), "", IF(Table3[[#This Row],[Home Team Covered Market]]=Games!P355, "Y", "N"))</f>
        <v/>
      </c>
      <c r="V373" s="24" t="str">
        <f>IF(ISBLANK(Games!W355), "",IF('Prediction Log'!$I373='Prediction Log'!$L373, "Y", "N"))</f>
        <v/>
      </c>
      <c r="W373" s="23" t="str">
        <f>IF(ISBLANK(Games!W355), "",IF('Prediction Log'!$H373&lt;&gt;'Prediction Log'!$L373, "N",IF(AND('Prediction Log'!$E373&gt;0, 'Prediction Log'!$M373&gt;'Prediction Log'!$E373, 'Prediction Log'!$H373='Prediction Log'!$C373), "Y", IF(AND('Prediction Log'!$E373&lt;0, 'Prediction Log'!$M373&lt;'Prediction Log'!$E373,'Prediction Log'!$H373='Prediction Log'!$B373 ), "Y", IF('Prediction Log'!$M373='Prediction Log'!$E373, "PUSH", "N")))))</f>
        <v/>
      </c>
      <c r="X373" s="23" t="str">
        <f>IF(ISBLANK(Games!W355), "",IF(AND('Prediction Log'!$T373="Y", 'Prediction Log'!$U373="Y"), "Y", "N"))</f>
        <v/>
      </c>
      <c r="Y373" s="22" t="str">
        <f>IF(ISBLANK(Games!W355), "",IF('Prediction Log'!$D373&gt;0, 'Prediction Log'!$M373-'Prediction Log'!$D373, IF('Prediction Log'!$D373&lt;0, -'Prediction Log'!$M373+'Prediction Log'!$D373, "NA")))</f>
        <v/>
      </c>
      <c r="Z373" s="22" t="str">
        <f>IF(ISBLANK(Games!W355), "",ABS('Prediction Log'!$Y373))</f>
        <v/>
      </c>
      <c r="AA373" s="23" t="str">
        <f>IF(ISBLANK(Games!W355), "",IF('Prediction Log'!$E373&gt;0, 'Prediction Log'!$M373-'Prediction Log'!$E373, IF('Prediction Log'!$E373&lt;0, -'Prediction Log'!$M373+'Prediction Log'!$E373, "NA")))</f>
        <v/>
      </c>
      <c r="AB373" s="23" t="str">
        <f>IF(ISBLANK(Games!X355), "",ABS('Prediction Log'!$AA373))</f>
        <v/>
      </c>
    </row>
    <row r="374" spans="1:28" x14ac:dyDescent="0.45">
      <c r="A374" s="13">
        <f>IF(ISBLANK(Games!$B373), "",Games!A373)</f>
        <v>0</v>
      </c>
      <c r="B374" s="13" t="str">
        <f>IF(ISBLANK(Games!$B356), "",Games!B356)</f>
        <v/>
      </c>
      <c r="C374" s="13" t="str">
        <f>IF(ISBLANK(Games!$B356), "",Games!C356)</f>
        <v/>
      </c>
      <c r="D374" s="14" t="str">
        <f>IF(ISBLANK(Games!$D356), "",Games!D356)</f>
        <v/>
      </c>
      <c r="E374" s="14" t="str">
        <f>IF(ISBLANK(Games!$B356), "",Games!J356)</f>
        <v/>
      </c>
      <c r="F374" s="15" t="str">
        <f>IFERROR(IF(ISBLANK(Games!B356), "", IF(Games!N356=Games!B356, Games!O356, 1-Games!O356)), "")</f>
        <v/>
      </c>
      <c r="G374" s="16" t="str">
        <f>IF(ISBLANK(Games!B356), "", IF('Prediction Log'!$D374&lt;0, 'Prediction Log'!$B374, 'Prediction Log'!$C374))</f>
        <v/>
      </c>
      <c r="H374" s="17" t="str">
        <f>IF(ISBLANK(Games!$B356), "",Games!K356)</f>
        <v/>
      </c>
      <c r="I374" s="17" t="str">
        <f>IF('Prediction Log'!$F374&gt;0.5, 'Prediction Log'!$B374, IF('Prediction Log'!$F374&lt;0.5, 'Prediction Log'!$C374, "PICK"))</f>
        <v/>
      </c>
      <c r="J374" s="18" t="str">
        <f>IF(ISBLANK(Games!B356), "",IF('Prediction Log'!$I374='Prediction Log'!$B374, 'Prediction Log'!$F374, 1-'Prediction Log'!$F374))</f>
        <v/>
      </c>
      <c r="K374" s="19" t="str">
        <f>IF(ISBLANK(Games!$B356), "",Games!Q356)</f>
        <v/>
      </c>
      <c r="L374" s="26" t="str">
        <f>IF(ISBLANK(Games!W356), "",Games!Y356)</f>
        <v/>
      </c>
      <c r="M374" s="9" t="str">
        <f>IF(ISBLANK(Games!W356), "",Games!X356-Games!W356)</f>
        <v/>
      </c>
      <c r="N374" s="20" t="str">
        <f>IF(ISBLANK(Games!W356), "", IF(AND(Games!Y356 = Games!B356, Games!D356&lt;0, Table3[[#This Row],[Actual Difference ]]&lt;Games!D356), "Y", IF(AND(Games!Y356=Games!C356, Games!D356&gt;0, Table3[[#This Row],[Actual Difference ]]&gt;0), "Y",IF(Games!Y356&lt;&gt;Table3[[#This Row],[Market Predicted Side]], "Y","N"))))</f>
        <v/>
      </c>
      <c r="O374" s="21" t="str">
        <f>IF(ISBLANK(Games!W356),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4" s="21" t="str">
        <f>IF(ISBLANK(Games!W356),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4" s="22" t="str">
        <f>IF(ISBLANK(Games!W356),"",IF('Prediction Log'!$L374='Prediction Log'!$G374, "Y", "N"))</f>
        <v/>
      </c>
      <c r="R374" s="22" t="str">
        <f>Table3[[#This Row],[Home Team Covered Market]]</f>
        <v/>
      </c>
      <c r="S374" s="22" t="str">
        <f>IF(ISBLANK(Games!W356), "",IF(AND('Prediction Log'!$Q374="Y", 'Prediction Log'!$R374="Y"), "Y", "N"))</f>
        <v/>
      </c>
      <c r="T374" s="23" t="str">
        <f>IF(ISBLANK(Games!W356),"",IF(Games!Y356='Prediction Log'!$H374, "Y", "N"))</f>
        <v/>
      </c>
      <c r="U374" s="23" t="str">
        <f>IF(ISBLANK(Games!W356), "", IF(Table3[[#This Row],[Home Team Covered Market]]=Games!P356, "Y", "N"))</f>
        <v/>
      </c>
      <c r="V374" s="24" t="str">
        <f>IF(ISBLANK(Games!W356), "",IF('Prediction Log'!$I374='Prediction Log'!$L374, "Y", "N"))</f>
        <v/>
      </c>
      <c r="W374" s="23" t="str">
        <f>IF(ISBLANK(Games!W356), "",IF('Prediction Log'!$H374&lt;&gt;'Prediction Log'!$L374, "N",IF(AND('Prediction Log'!$E374&gt;0, 'Prediction Log'!$M374&gt;'Prediction Log'!$E374, 'Prediction Log'!$H374='Prediction Log'!$C374), "Y", IF(AND('Prediction Log'!$E374&lt;0, 'Prediction Log'!$M374&lt;'Prediction Log'!$E374,'Prediction Log'!$H374='Prediction Log'!$B374 ), "Y", IF('Prediction Log'!$M374='Prediction Log'!$E374, "PUSH", "N")))))</f>
        <v/>
      </c>
      <c r="X374" s="23" t="str">
        <f>IF(ISBLANK(Games!W356), "",IF(AND('Prediction Log'!$T374="Y", 'Prediction Log'!$U374="Y"), "Y", "N"))</f>
        <v/>
      </c>
      <c r="Y374" s="22" t="str">
        <f>IF(ISBLANK(Games!W356), "",IF('Prediction Log'!$D374&gt;0, 'Prediction Log'!$M374-'Prediction Log'!$D374, IF('Prediction Log'!$D374&lt;0, -'Prediction Log'!$M374+'Prediction Log'!$D374, "NA")))</f>
        <v/>
      </c>
      <c r="Z374" s="22" t="str">
        <f>IF(ISBLANK(Games!W356), "",ABS('Prediction Log'!$Y374))</f>
        <v/>
      </c>
      <c r="AA374" s="23" t="str">
        <f>IF(ISBLANK(Games!W356), "",IF('Prediction Log'!$E374&gt;0, 'Prediction Log'!$M374-'Prediction Log'!$E374, IF('Prediction Log'!$E374&lt;0, -'Prediction Log'!$M374+'Prediction Log'!$E374, "NA")))</f>
        <v/>
      </c>
      <c r="AB374" s="23" t="str">
        <f>IF(ISBLANK(Games!X356), "",ABS('Prediction Log'!$AA374))</f>
        <v/>
      </c>
    </row>
    <row r="375" spans="1:28" x14ac:dyDescent="0.45">
      <c r="A375" s="13">
        <f>IF(ISBLANK(Games!$B374), "",Games!A374)</f>
        <v>0</v>
      </c>
      <c r="B375" s="13" t="str">
        <f>IF(ISBLANK(Games!$B357), "",Games!B357)</f>
        <v/>
      </c>
      <c r="C375" s="13" t="str">
        <f>IF(ISBLANK(Games!$B357), "",Games!C357)</f>
        <v/>
      </c>
      <c r="D375" s="14" t="str">
        <f>IF(ISBLANK(Games!$D357), "",Games!D357)</f>
        <v/>
      </c>
      <c r="E375" s="14" t="str">
        <f>IF(ISBLANK(Games!$B357), "",Games!J357)</f>
        <v/>
      </c>
      <c r="F375" s="15" t="str">
        <f>IFERROR(IF(ISBLANK(Games!B357), "", IF(Games!N357=Games!B357, Games!O357, 1-Games!O357)), "")</f>
        <v/>
      </c>
      <c r="G375" s="16" t="str">
        <f>IF(ISBLANK(Games!B357), "", IF('Prediction Log'!$D375&lt;0, 'Prediction Log'!$B375, 'Prediction Log'!$C375))</f>
        <v/>
      </c>
      <c r="H375" s="17" t="str">
        <f>IF(ISBLANK(Games!$B357), "",Games!K357)</f>
        <v/>
      </c>
      <c r="I375" s="17" t="str">
        <f>IF('Prediction Log'!$F375&gt;0.5, 'Prediction Log'!$B375, IF('Prediction Log'!$F375&lt;0.5, 'Prediction Log'!$C375, "PICK"))</f>
        <v/>
      </c>
      <c r="J375" s="18" t="str">
        <f>IF(ISBLANK(Games!B357), "",IF('Prediction Log'!$I375='Prediction Log'!$B375, 'Prediction Log'!$F375, 1-'Prediction Log'!$F375))</f>
        <v/>
      </c>
      <c r="K375" s="19" t="str">
        <f>IF(ISBLANK(Games!$B357), "",Games!Q357)</f>
        <v/>
      </c>
      <c r="L375" s="26" t="str">
        <f>IF(ISBLANK(Games!W357), "",Games!Y357)</f>
        <v/>
      </c>
      <c r="M375" s="9" t="str">
        <f>IF(ISBLANK(Games!W357), "",Games!X357-Games!W357)</f>
        <v/>
      </c>
      <c r="N375" s="20" t="str">
        <f>IF(ISBLANK(Games!W357), "", IF(AND(Games!Y357 = Games!B357, Games!D357&lt;0, Table3[[#This Row],[Actual Difference ]]&lt;Games!D357), "Y", IF(AND(Games!Y357=Games!C357, Games!D357&gt;0, Table3[[#This Row],[Actual Difference ]]&gt;0), "Y",IF(Games!Y357&lt;&gt;Table3[[#This Row],[Market Predicted Side]], "Y","N"))))</f>
        <v/>
      </c>
      <c r="O375" s="21" t="str">
        <f>IF(ISBLANK(Games!W357),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5" s="21" t="str">
        <f>IF(ISBLANK(Games!W357),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5" s="22" t="str">
        <f>IF(ISBLANK(Games!W357),"",IF('Prediction Log'!$L375='Prediction Log'!$G375, "Y", "N"))</f>
        <v/>
      </c>
      <c r="R375" s="22" t="str">
        <f>Table3[[#This Row],[Home Team Covered Market]]</f>
        <v/>
      </c>
      <c r="S375" s="22" t="str">
        <f>IF(ISBLANK(Games!W357), "",IF(AND('Prediction Log'!$Q375="Y", 'Prediction Log'!$R375="Y"), "Y", "N"))</f>
        <v/>
      </c>
      <c r="T375" s="23" t="str">
        <f>IF(ISBLANK(Games!W357),"",IF(Games!Y357='Prediction Log'!$H375, "Y", "N"))</f>
        <v/>
      </c>
      <c r="U375" s="23" t="str">
        <f>IF(ISBLANK(Games!W357), "", IF(Table3[[#This Row],[Home Team Covered Market]]=Games!P357, "Y", "N"))</f>
        <v/>
      </c>
      <c r="V375" s="24" t="str">
        <f>IF(ISBLANK(Games!W357), "",IF('Prediction Log'!$I375='Prediction Log'!$L375, "Y", "N"))</f>
        <v/>
      </c>
      <c r="W375" s="23" t="str">
        <f>IF(ISBLANK(Games!W357), "",IF('Prediction Log'!$H375&lt;&gt;'Prediction Log'!$L375, "N",IF(AND('Prediction Log'!$E375&gt;0, 'Prediction Log'!$M375&gt;'Prediction Log'!$E375, 'Prediction Log'!$H375='Prediction Log'!$C375), "Y", IF(AND('Prediction Log'!$E375&lt;0, 'Prediction Log'!$M375&lt;'Prediction Log'!$E375,'Prediction Log'!$H375='Prediction Log'!$B375 ), "Y", IF('Prediction Log'!$M375='Prediction Log'!$E375, "PUSH", "N")))))</f>
        <v/>
      </c>
      <c r="X375" s="23" t="str">
        <f>IF(ISBLANK(Games!W357), "",IF(AND('Prediction Log'!$T375="Y", 'Prediction Log'!$U375="Y"), "Y", "N"))</f>
        <v/>
      </c>
      <c r="Y375" s="22" t="str">
        <f>IF(ISBLANK(Games!W357), "",IF('Prediction Log'!$D375&gt;0, 'Prediction Log'!$M375-'Prediction Log'!$D375, IF('Prediction Log'!$D375&lt;0, -'Prediction Log'!$M375+'Prediction Log'!$D375, "NA")))</f>
        <v/>
      </c>
      <c r="Z375" s="22" t="str">
        <f>IF(ISBLANK(Games!W357), "",ABS('Prediction Log'!$Y375))</f>
        <v/>
      </c>
      <c r="AA375" s="23" t="str">
        <f>IF(ISBLANK(Games!W357), "",IF('Prediction Log'!$E375&gt;0, 'Prediction Log'!$M375-'Prediction Log'!$E375, IF('Prediction Log'!$E375&lt;0, -'Prediction Log'!$M375+'Prediction Log'!$E375, "NA")))</f>
        <v/>
      </c>
      <c r="AB375" s="23" t="str">
        <f>IF(ISBLANK(Games!X357), "",ABS('Prediction Log'!$AA375))</f>
        <v/>
      </c>
    </row>
    <row r="376" spans="1:28" x14ac:dyDescent="0.45">
      <c r="A376" s="13">
        <f>IF(ISBLANK(Games!$B375), "",Games!A375)</f>
        <v>0</v>
      </c>
      <c r="B376" s="13" t="str">
        <f>IF(ISBLANK(Games!$B358), "",Games!B358)</f>
        <v/>
      </c>
      <c r="C376" s="13" t="str">
        <f>IF(ISBLANK(Games!$B358), "",Games!C358)</f>
        <v/>
      </c>
      <c r="D376" s="14" t="str">
        <f>IF(ISBLANK(Games!$D358), "",Games!D358)</f>
        <v/>
      </c>
      <c r="E376" s="14" t="str">
        <f>IF(ISBLANK(Games!$B358), "",Games!J358)</f>
        <v/>
      </c>
      <c r="F376" s="15" t="str">
        <f>IFERROR(IF(ISBLANK(Games!B358), "", IF(Games!N358=Games!B358, Games!O358, 1-Games!O358)), "")</f>
        <v/>
      </c>
      <c r="G376" s="16" t="str">
        <f>IF(ISBLANK(Games!B358), "", IF('Prediction Log'!$D376&lt;0, 'Prediction Log'!$B376, 'Prediction Log'!$C376))</f>
        <v/>
      </c>
      <c r="H376" s="17" t="str">
        <f>IF(ISBLANK(Games!$B358), "",Games!K358)</f>
        <v/>
      </c>
      <c r="I376" s="17" t="str">
        <f>IF('Prediction Log'!$F376&gt;0.5, 'Prediction Log'!$B376, IF('Prediction Log'!$F376&lt;0.5, 'Prediction Log'!$C376, "PICK"))</f>
        <v/>
      </c>
      <c r="J376" s="18" t="str">
        <f>IF(ISBLANK(Games!B358), "",IF('Prediction Log'!$I376='Prediction Log'!$B376, 'Prediction Log'!$F376, 1-'Prediction Log'!$F376))</f>
        <v/>
      </c>
      <c r="K376" s="19" t="str">
        <f>IF(ISBLANK(Games!$B358), "",Games!Q358)</f>
        <v/>
      </c>
      <c r="L376" s="26" t="str">
        <f>IF(ISBLANK(Games!W358), "",Games!Y358)</f>
        <v/>
      </c>
      <c r="M376" s="9" t="str">
        <f>IF(ISBLANK(Games!W358), "",Games!X358-Games!W358)</f>
        <v/>
      </c>
      <c r="N376" s="20" t="str">
        <f>IF(ISBLANK(Games!W358), "", IF(AND(Games!Y358 = Games!B358, Games!D358&lt;0, Table3[[#This Row],[Actual Difference ]]&lt;Games!D358), "Y", IF(AND(Games!Y358=Games!C358, Games!D358&gt;0, Table3[[#This Row],[Actual Difference ]]&gt;0), "Y",IF(Games!Y358&lt;&gt;Table3[[#This Row],[Market Predicted Side]], "Y","N"))))</f>
        <v/>
      </c>
      <c r="O376" s="21" t="str">
        <f>IF(ISBLANK(Games!W358),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6" s="21" t="str">
        <f>IF(ISBLANK(Games!W358),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6" s="22" t="str">
        <f>IF(ISBLANK(Games!W358),"",IF('Prediction Log'!$L376='Prediction Log'!$G376, "Y", "N"))</f>
        <v/>
      </c>
      <c r="R376" s="22" t="str">
        <f>Table3[[#This Row],[Home Team Covered Market]]</f>
        <v/>
      </c>
      <c r="S376" s="22" t="str">
        <f>IF(ISBLANK(Games!W358), "",IF(AND('Prediction Log'!$Q376="Y", 'Prediction Log'!$R376="Y"), "Y", "N"))</f>
        <v/>
      </c>
      <c r="T376" s="23" t="str">
        <f>IF(ISBLANK(Games!W358),"",IF(Games!Y358='Prediction Log'!$H376, "Y", "N"))</f>
        <v/>
      </c>
      <c r="U376" s="23" t="str">
        <f>IF(ISBLANK(Games!W358), "", IF(Table3[[#This Row],[Home Team Covered Market]]=Games!P358, "Y", "N"))</f>
        <v/>
      </c>
      <c r="V376" s="24" t="str">
        <f>IF(ISBLANK(Games!W358), "",IF('Prediction Log'!$I376='Prediction Log'!$L376, "Y", "N"))</f>
        <v/>
      </c>
      <c r="W376" s="23" t="str">
        <f>IF(ISBLANK(Games!W358), "",IF('Prediction Log'!$H376&lt;&gt;'Prediction Log'!$L376, "N",IF(AND('Prediction Log'!$E376&gt;0, 'Prediction Log'!$M376&gt;'Prediction Log'!$E376, 'Prediction Log'!$H376='Prediction Log'!$C376), "Y", IF(AND('Prediction Log'!$E376&lt;0, 'Prediction Log'!$M376&lt;'Prediction Log'!$E376,'Prediction Log'!$H376='Prediction Log'!$B376 ), "Y", IF('Prediction Log'!$M376='Prediction Log'!$E376, "PUSH", "N")))))</f>
        <v/>
      </c>
      <c r="X376" s="23" t="str">
        <f>IF(ISBLANK(Games!W358), "",IF(AND('Prediction Log'!$T376="Y", 'Prediction Log'!$U376="Y"), "Y", "N"))</f>
        <v/>
      </c>
      <c r="Y376" s="22" t="str">
        <f>IF(ISBLANK(Games!W358), "",IF('Prediction Log'!$D376&gt;0, 'Prediction Log'!$M376-'Prediction Log'!$D376, IF('Prediction Log'!$D376&lt;0, -'Prediction Log'!$M376+'Prediction Log'!$D376, "NA")))</f>
        <v/>
      </c>
      <c r="Z376" s="22" t="str">
        <f>IF(ISBLANK(Games!W358), "",ABS('Prediction Log'!$Y376))</f>
        <v/>
      </c>
      <c r="AA376" s="23" t="str">
        <f>IF(ISBLANK(Games!W358), "",IF('Prediction Log'!$E376&gt;0, 'Prediction Log'!$M376-'Prediction Log'!$E376, IF('Prediction Log'!$E376&lt;0, -'Prediction Log'!$M376+'Prediction Log'!$E376, "NA")))</f>
        <v/>
      </c>
      <c r="AB376" s="23" t="str">
        <f>IF(ISBLANK(Games!X358), "",ABS('Prediction Log'!$AA376))</f>
        <v/>
      </c>
    </row>
    <row r="377" spans="1:28" x14ac:dyDescent="0.45">
      <c r="A377" s="13">
        <f>IF(ISBLANK(Games!$B376), "",Games!A376)</f>
        <v>0</v>
      </c>
      <c r="B377" s="13" t="str">
        <f>IF(ISBLANK(Games!$B359), "",Games!B359)</f>
        <v/>
      </c>
      <c r="C377" s="13" t="str">
        <f>IF(ISBLANK(Games!$B359), "",Games!C359)</f>
        <v/>
      </c>
      <c r="D377" s="14" t="str">
        <f>IF(ISBLANK(Games!$D359), "",Games!D359)</f>
        <v/>
      </c>
      <c r="E377" s="14" t="str">
        <f>IF(ISBLANK(Games!$B359), "",Games!J359)</f>
        <v/>
      </c>
      <c r="F377" s="15" t="str">
        <f>IFERROR(IF(ISBLANK(Games!B359), "", IF(Games!N359=Games!B359, Games!O359, 1-Games!O359)), "")</f>
        <v/>
      </c>
      <c r="G377" s="16" t="str">
        <f>IF(ISBLANK(Games!B359), "", IF('Prediction Log'!$D377&lt;0, 'Prediction Log'!$B377, 'Prediction Log'!$C377))</f>
        <v/>
      </c>
      <c r="H377" s="17" t="str">
        <f>IF(ISBLANK(Games!$B359), "",Games!K359)</f>
        <v/>
      </c>
      <c r="I377" s="17" t="str">
        <f>IF('Prediction Log'!$F377&gt;0.5, 'Prediction Log'!$B377, IF('Prediction Log'!$F377&lt;0.5, 'Prediction Log'!$C377, "PICK"))</f>
        <v/>
      </c>
      <c r="J377" s="18" t="str">
        <f>IF(ISBLANK(Games!B359), "",IF('Prediction Log'!$I377='Prediction Log'!$B377, 'Prediction Log'!$F377, 1-'Prediction Log'!$F377))</f>
        <v/>
      </c>
      <c r="K377" s="19" t="str">
        <f>IF(ISBLANK(Games!$B359), "",Games!Q359)</f>
        <v/>
      </c>
      <c r="L377" s="26" t="str">
        <f>IF(ISBLANK(Games!W359), "",Games!Y359)</f>
        <v/>
      </c>
      <c r="M377" s="9" t="str">
        <f>IF(ISBLANK(Games!W359), "",Games!X359-Games!W359)</f>
        <v/>
      </c>
      <c r="N377" s="20" t="str">
        <f>IF(ISBLANK(Games!W359), "", IF(AND(Games!Y359 = Games!B359, Games!D359&lt;0, Table3[[#This Row],[Actual Difference ]]&lt;Games!D359), "Y", IF(AND(Games!Y359=Games!C359, Games!D359&gt;0, Table3[[#This Row],[Actual Difference ]]&gt;0), "Y",IF(Games!Y359&lt;&gt;Table3[[#This Row],[Market Predicted Side]], "Y","N"))))</f>
        <v/>
      </c>
      <c r="O377" s="21" t="str">
        <f>IF(ISBLANK(Games!W359),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7" s="21" t="str">
        <f>IF(ISBLANK(Games!W359),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7" s="22" t="str">
        <f>IF(ISBLANK(Games!W359),"",IF('Prediction Log'!$L377='Prediction Log'!$G377, "Y", "N"))</f>
        <v/>
      </c>
      <c r="R377" s="22" t="str">
        <f>Table3[[#This Row],[Home Team Covered Market]]</f>
        <v/>
      </c>
      <c r="S377" s="22" t="str">
        <f>IF(ISBLANK(Games!W359), "",IF(AND('Prediction Log'!$Q377="Y", 'Prediction Log'!$R377="Y"), "Y", "N"))</f>
        <v/>
      </c>
      <c r="T377" s="23" t="str">
        <f>IF(ISBLANK(Games!W359),"",IF(Games!Y359='Prediction Log'!$H377, "Y", "N"))</f>
        <v/>
      </c>
      <c r="U377" s="23" t="str">
        <f>IF(ISBLANK(Games!W359), "", IF(Table3[[#This Row],[Home Team Covered Market]]=Games!P359, "Y", "N"))</f>
        <v/>
      </c>
      <c r="V377" s="24" t="str">
        <f>IF(ISBLANK(Games!W359), "",IF('Prediction Log'!$I377='Prediction Log'!$L377, "Y", "N"))</f>
        <v/>
      </c>
      <c r="W377" s="23" t="str">
        <f>IF(ISBLANK(Games!W359), "",IF('Prediction Log'!$H377&lt;&gt;'Prediction Log'!$L377, "N",IF(AND('Prediction Log'!$E377&gt;0, 'Prediction Log'!$M377&gt;'Prediction Log'!$E377, 'Prediction Log'!$H377='Prediction Log'!$C377), "Y", IF(AND('Prediction Log'!$E377&lt;0, 'Prediction Log'!$M377&lt;'Prediction Log'!$E377,'Prediction Log'!$H377='Prediction Log'!$B377 ), "Y", IF('Prediction Log'!$M377='Prediction Log'!$E377, "PUSH", "N")))))</f>
        <v/>
      </c>
      <c r="X377" s="23" t="str">
        <f>IF(ISBLANK(Games!W359), "",IF(AND('Prediction Log'!$T377="Y", 'Prediction Log'!$U377="Y"), "Y", "N"))</f>
        <v/>
      </c>
      <c r="Y377" s="22" t="str">
        <f>IF(ISBLANK(Games!W359), "",IF('Prediction Log'!$D377&gt;0, 'Prediction Log'!$M377-'Prediction Log'!$D377, IF('Prediction Log'!$D377&lt;0, -'Prediction Log'!$M377+'Prediction Log'!$D377, "NA")))</f>
        <v/>
      </c>
      <c r="Z377" s="22" t="str">
        <f>IF(ISBLANK(Games!W359), "",ABS('Prediction Log'!$Y377))</f>
        <v/>
      </c>
      <c r="AA377" s="23" t="str">
        <f>IF(ISBLANK(Games!W359), "",IF('Prediction Log'!$E377&gt;0, 'Prediction Log'!$M377-'Prediction Log'!$E377, IF('Prediction Log'!$E377&lt;0, -'Prediction Log'!$M377+'Prediction Log'!$E377, "NA")))</f>
        <v/>
      </c>
      <c r="AB377" s="23" t="str">
        <f>IF(ISBLANK(Games!X359), "",ABS('Prediction Log'!$AA377))</f>
        <v/>
      </c>
    </row>
    <row r="378" spans="1:28" x14ac:dyDescent="0.45">
      <c r="A378" s="13">
        <f>IF(ISBLANK(Games!$B377), "",Games!A377)</f>
        <v>0</v>
      </c>
      <c r="B378" s="13" t="str">
        <f>IF(ISBLANK(Games!$B360), "",Games!B360)</f>
        <v/>
      </c>
      <c r="C378" s="13" t="str">
        <f>IF(ISBLANK(Games!$B360), "",Games!C360)</f>
        <v/>
      </c>
      <c r="D378" s="14" t="str">
        <f>IF(ISBLANK(Games!$D360), "",Games!D360)</f>
        <v/>
      </c>
      <c r="E378" s="14" t="str">
        <f>IF(ISBLANK(Games!$B360), "",Games!J360)</f>
        <v/>
      </c>
      <c r="F378" s="15" t="str">
        <f>IFERROR(IF(ISBLANK(Games!B360), "", IF(Games!N360=Games!B360, Games!O360, 1-Games!O360)), "")</f>
        <v/>
      </c>
      <c r="G378" s="16" t="str">
        <f>IF(ISBLANK(Games!B360), "", IF('Prediction Log'!$D378&lt;0, 'Prediction Log'!$B378, 'Prediction Log'!$C378))</f>
        <v/>
      </c>
      <c r="H378" s="17" t="str">
        <f>IF(ISBLANK(Games!$B360), "",Games!K360)</f>
        <v/>
      </c>
      <c r="I378" s="17" t="str">
        <f>IF('Prediction Log'!$F378&gt;0.5, 'Prediction Log'!$B378, IF('Prediction Log'!$F378&lt;0.5, 'Prediction Log'!$C378, "PICK"))</f>
        <v/>
      </c>
      <c r="J378" s="18" t="str">
        <f>IF(ISBLANK(Games!B360), "",IF('Prediction Log'!$I378='Prediction Log'!$B378, 'Prediction Log'!$F378, 1-'Prediction Log'!$F378))</f>
        <v/>
      </c>
      <c r="K378" s="19" t="str">
        <f>IF(ISBLANK(Games!$B360), "",Games!Q360)</f>
        <v/>
      </c>
      <c r="L378" s="26" t="str">
        <f>IF(ISBLANK(Games!W360), "",Games!Y360)</f>
        <v/>
      </c>
      <c r="M378" s="9" t="str">
        <f>IF(ISBLANK(Games!W360), "",Games!X360-Games!W360)</f>
        <v/>
      </c>
      <c r="N378" s="20" t="str">
        <f>IF(ISBLANK(Games!W360), "", IF(AND(Games!Y360 = Games!B360, Games!D360&lt;0, Table3[[#This Row],[Actual Difference ]]&lt;Games!D360), "Y", IF(AND(Games!Y360=Games!C360, Games!D360&gt;0, Table3[[#This Row],[Actual Difference ]]&gt;0), "Y",IF(Games!Y360&lt;&gt;Table3[[#This Row],[Market Predicted Side]], "Y","N"))))</f>
        <v/>
      </c>
      <c r="O378" s="21" t="str">
        <f>IF(ISBLANK(Games!W360),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8" s="21" t="str">
        <f>IF(ISBLANK(Games!W360),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8" s="22" t="str">
        <f>IF(ISBLANK(Games!W360),"",IF('Prediction Log'!$L378='Prediction Log'!$G378, "Y", "N"))</f>
        <v/>
      </c>
      <c r="R378" s="22" t="str">
        <f>Table3[[#This Row],[Home Team Covered Market]]</f>
        <v/>
      </c>
      <c r="S378" s="22" t="str">
        <f>IF(ISBLANK(Games!W360), "",IF(AND('Prediction Log'!$Q378="Y", 'Prediction Log'!$R378="Y"), "Y", "N"))</f>
        <v/>
      </c>
      <c r="T378" s="23" t="str">
        <f>IF(ISBLANK(Games!W360),"",IF(Games!Y360='Prediction Log'!$H378, "Y", "N"))</f>
        <v/>
      </c>
      <c r="U378" s="23" t="str">
        <f>IF(ISBLANK(Games!W360), "", IF(Table3[[#This Row],[Home Team Covered Market]]=Games!P360, "Y", "N"))</f>
        <v/>
      </c>
      <c r="V378" s="24" t="str">
        <f>IF(ISBLANK(Games!W360), "",IF('Prediction Log'!$I378='Prediction Log'!$L378, "Y", "N"))</f>
        <v/>
      </c>
      <c r="W378" s="23" t="str">
        <f>IF(ISBLANK(Games!W360), "",IF('Prediction Log'!$H378&lt;&gt;'Prediction Log'!$L378, "N",IF(AND('Prediction Log'!$E378&gt;0, 'Prediction Log'!$M378&gt;'Prediction Log'!$E378, 'Prediction Log'!$H378='Prediction Log'!$C378), "Y", IF(AND('Prediction Log'!$E378&lt;0, 'Prediction Log'!$M378&lt;'Prediction Log'!$E378,'Prediction Log'!$H378='Prediction Log'!$B378 ), "Y", IF('Prediction Log'!$M378='Prediction Log'!$E378, "PUSH", "N")))))</f>
        <v/>
      </c>
      <c r="X378" s="23" t="str">
        <f>IF(ISBLANK(Games!W360), "",IF(AND('Prediction Log'!$T378="Y", 'Prediction Log'!$U378="Y"), "Y", "N"))</f>
        <v/>
      </c>
      <c r="Y378" s="22" t="str">
        <f>IF(ISBLANK(Games!W360), "",IF('Prediction Log'!$D378&gt;0, 'Prediction Log'!$M378-'Prediction Log'!$D378, IF('Prediction Log'!$D378&lt;0, -'Prediction Log'!$M378+'Prediction Log'!$D378, "NA")))</f>
        <v/>
      </c>
      <c r="Z378" s="22" t="str">
        <f>IF(ISBLANK(Games!W360), "",ABS('Prediction Log'!$Y378))</f>
        <v/>
      </c>
      <c r="AA378" s="23" t="str">
        <f>IF(ISBLANK(Games!W360), "",IF('Prediction Log'!$E378&gt;0, 'Prediction Log'!$M378-'Prediction Log'!$E378, IF('Prediction Log'!$E378&lt;0, -'Prediction Log'!$M378+'Prediction Log'!$E378, "NA")))</f>
        <v/>
      </c>
      <c r="AB378" s="23" t="str">
        <f>IF(ISBLANK(Games!X360), "",ABS('Prediction Log'!$AA378))</f>
        <v/>
      </c>
    </row>
    <row r="379" spans="1:28" x14ac:dyDescent="0.45">
      <c r="A379" s="13">
        <f>IF(ISBLANK(Games!$B378), "",Games!A378)</f>
        <v>0</v>
      </c>
      <c r="B379" s="13" t="str">
        <f>IF(ISBLANK(Games!$B361), "",Games!B361)</f>
        <v/>
      </c>
      <c r="C379" s="13" t="str">
        <f>IF(ISBLANK(Games!$B361), "",Games!C361)</f>
        <v/>
      </c>
      <c r="D379" s="14" t="str">
        <f>IF(ISBLANK(Games!$D361), "",Games!D361)</f>
        <v/>
      </c>
      <c r="E379" s="14" t="str">
        <f>IF(ISBLANK(Games!$B361), "",Games!J361)</f>
        <v/>
      </c>
      <c r="F379" s="15" t="str">
        <f>IFERROR(IF(ISBLANK(Games!B361), "", IF(Games!N361=Games!B361, Games!O361, 1-Games!O361)), "")</f>
        <v/>
      </c>
      <c r="G379" s="16" t="str">
        <f>IF(ISBLANK(Games!B361), "", IF('Prediction Log'!$D379&lt;0, 'Prediction Log'!$B379, 'Prediction Log'!$C379))</f>
        <v/>
      </c>
      <c r="H379" s="17" t="str">
        <f>IF(ISBLANK(Games!$B361), "",Games!K361)</f>
        <v/>
      </c>
      <c r="I379" s="17" t="str">
        <f>IF('Prediction Log'!$F379&gt;0.5, 'Prediction Log'!$B379, IF('Prediction Log'!$F379&lt;0.5, 'Prediction Log'!$C379, "PICK"))</f>
        <v/>
      </c>
      <c r="J379" s="18" t="str">
        <f>IF(ISBLANK(Games!B361), "",IF('Prediction Log'!$I379='Prediction Log'!$B379, 'Prediction Log'!$F379, 1-'Prediction Log'!$F379))</f>
        <v/>
      </c>
      <c r="K379" s="19" t="str">
        <f>IF(ISBLANK(Games!$B361), "",Games!Q361)</f>
        <v/>
      </c>
      <c r="L379" s="26" t="str">
        <f>IF(ISBLANK(Games!W361), "",Games!Y361)</f>
        <v/>
      </c>
      <c r="M379" s="9" t="str">
        <f>IF(ISBLANK(Games!W361), "",Games!X361-Games!W361)</f>
        <v/>
      </c>
      <c r="N379" s="20" t="str">
        <f>IF(ISBLANK(Games!W361), "", IF(AND(Games!Y361 = Games!B361, Games!D361&lt;0, Table3[[#This Row],[Actual Difference ]]&lt;Games!D361), "Y", IF(AND(Games!Y361=Games!C361, Games!D361&gt;0, Table3[[#This Row],[Actual Difference ]]&gt;0), "Y",IF(Games!Y361&lt;&gt;Table3[[#This Row],[Market Predicted Side]], "Y","N"))))</f>
        <v/>
      </c>
      <c r="O379" s="21" t="str">
        <f>IF(ISBLANK(Games!W361),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79" s="21" t="str">
        <f>IF(ISBLANK(Games!W361),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79" s="22" t="str">
        <f>IF(ISBLANK(Games!W361),"",IF('Prediction Log'!$L379='Prediction Log'!$G379, "Y", "N"))</f>
        <v/>
      </c>
      <c r="R379" s="22" t="str">
        <f>Table3[[#This Row],[Home Team Covered Market]]</f>
        <v/>
      </c>
      <c r="S379" s="22" t="str">
        <f>IF(ISBLANK(Games!W361), "",IF(AND('Prediction Log'!$Q379="Y", 'Prediction Log'!$R379="Y"), "Y", "N"))</f>
        <v/>
      </c>
      <c r="T379" s="23" t="str">
        <f>IF(ISBLANK(Games!W361),"",IF(Games!Y361='Prediction Log'!$H379, "Y", "N"))</f>
        <v/>
      </c>
      <c r="U379" s="23" t="str">
        <f>IF(ISBLANK(Games!W361), "", IF(Table3[[#This Row],[Home Team Covered Market]]=Games!P361, "Y", "N"))</f>
        <v/>
      </c>
      <c r="V379" s="24" t="str">
        <f>IF(ISBLANK(Games!W361), "",IF('Prediction Log'!$I379='Prediction Log'!$L379, "Y", "N"))</f>
        <v/>
      </c>
      <c r="W379" s="23" t="str">
        <f>IF(ISBLANK(Games!W361), "",IF('Prediction Log'!$H379&lt;&gt;'Prediction Log'!$L379, "N",IF(AND('Prediction Log'!$E379&gt;0, 'Prediction Log'!$M379&gt;'Prediction Log'!$E379, 'Prediction Log'!$H379='Prediction Log'!$C379), "Y", IF(AND('Prediction Log'!$E379&lt;0, 'Prediction Log'!$M379&lt;'Prediction Log'!$E379,'Prediction Log'!$H379='Prediction Log'!$B379 ), "Y", IF('Prediction Log'!$M379='Prediction Log'!$E379, "PUSH", "N")))))</f>
        <v/>
      </c>
      <c r="X379" s="23" t="str">
        <f>IF(ISBLANK(Games!W361), "",IF(AND('Prediction Log'!$T379="Y", 'Prediction Log'!$U379="Y"), "Y", "N"))</f>
        <v/>
      </c>
      <c r="Y379" s="22" t="str">
        <f>IF(ISBLANK(Games!W361), "",IF('Prediction Log'!$D379&gt;0, 'Prediction Log'!$M379-'Prediction Log'!$D379, IF('Prediction Log'!$D379&lt;0, -'Prediction Log'!$M379+'Prediction Log'!$D379, "NA")))</f>
        <v/>
      </c>
      <c r="Z379" s="22" t="str">
        <f>IF(ISBLANK(Games!W361), "",ABS('Prediction Log'!$Y379))</f>
        <v/>
      </c>
      <c r="AA379" s="23" t="str">
        <f>IF(ISBLANK(Games!W361), "",IF('Prediction Log'!$E379&gt;0, 'Prediction Log'!$M379-'Prediction Log'!$E379, IF('Prediction Log'!$E379&lt;0, -'Prediction Log'!$M379+'Prediction Log'!$E379, "NA")))</f>
        <v/>
      </c>
      <c r="AB379" s="23" t="str">
        <f>IF(ISBLANK(Games!X361), "",ABS('Prediction Log'!$AA379))</f>
        <v/>
      </c>
    </row>
    <row r="380" spans="1:28" x14ac:dyDescent="0.45">
      <c r="A380" s="13">
        <f>IF(ISBLANK(Games!$B379), "",Games!A379)</f>
        <v>0</v>
      </c>
      <c r="B380" s="13" t="str">
        <f>IF(ISBLANK(Games!$B362), "",Games!B362)</f>
        <v/>
      </c>
      <c r="C380" s="13" t="str">
        <f>IF(ISBLANK(Games!$B362), "",Games!C362)</f>
        <v/>
      </c>
      <c r="D380" s="14" t="str">
        <f>IF(ISBLANK(Games!$D362), "",Games!D362)</f>
        <v/>
      </c>
      <c r="E380" s="14" t="str">
        <f>IF(ISBLANK(Games!$B362), "",Games!J362)</f>
        <v/>
      </c>
      <c r="F380" s="15" t="str">
        <f>IFERROR(IF(ISBLANK(Games!B362), "", IF(Games!N362=Games!B362, Games!O362, 1-Games!O362)), "")</f>
        <v/>
      </c>
      <c r="G380" s="16" t="str">
        <f>IF(ISBLANK(Games!B362), "", IF('Prediction Log'!$D380&lt;0, 'Prediction Log'!$B380, 'Prediction Log'!$C380))</f>
        <v/>
      </c>
      <c r="H380" s="17" t="str">
        <f>IF(ISBLANK(Games!$B362), "",Games!K362)</f>
        <v/>
      </c>
      <c r="I380" s="17" t="str">
        <f>IF('Prediction Log'!$F380&gt;0.5, 'Prediction Log'!$B380, IF('Prediction Log'!$F380&lt;0.5, 'Prediction Log'!$C380, "PICK"))</f>
        <v/>
      </c>
      <c r="J380" s="18" t="str">
        <f>IF(ISBLANK(Games!B362), "",IF('Prediction Log'!$I380='Prediction Log'!$B380, 'Prediction Log'!$F380, 1-'Prediction Log'!$F380))</f>
        <v/>
      </c>
      <c r="K380" s="19" t="str">
        <f>IF(ISBLANK(Games!$B362), "",Games!Q362)</f>
        <v/>
      </c>
      <c r="L380" s="26" t="str">
        <f>IF(ISBLANK(Games!W362), "",Games!Y362)</f>
        <v/>
      </c>
      <c r="M380" s="9" t="str">
        <f>IF(ISBLANK(Games!W362), "",Games!X362-Games!W362)</f>
        <v/>
      </c>
      <c r="N380" s="20" t="str">
        <f>IF(ISBLANK(Games!W362), "", IF(AND(Games!Y362 = Games!B362, Games!D362&lt;0, Table3[[#This Row],[Actual Difference ]]&lt;Games!D362), "Y", IF(AND(Games!Y362=Games!C362, Games!D362&gt;0, Table3[[#This Row],[Actual Difference ]]&gt;0), "Y",IF(Games!Y362&lt;&gt;Table3[[#This Row],[Market Predicted Side]], "Y","N"))))</f>
        <v/>
      </c>
      <c r="O380" s="21" t="str">
        <f>IF(ISBLANK(Games!W362),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0" s="21" t="str">
        <f>IF(ISBLANK(Games!W362),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0" s="22" t="str">
        <f>IF(ISBLANK(Games!W362),"",IF('Prediction Log'!$L380='Prediction Log'!$G380, "Y", "N"))</f>
        <v/>
      </c>
      <c r="R380" s="22" t="str">
        <f>Table3[[#This Row],[Home Team Covered Market]]</f>
        <v/>
      </c>
      <c r="S380" s="22" t="str">
        <f>IF(ISBLANK(Games!W362), "",IF(AND('Prediction Log'!$Q380="Y", 'Prediction Log'!$R380="Y"), "Y", "N"))</f>
        <v/>
      </c>
      <c r="T380" s="23" t="str">
        <f>IF(ISBLANK(Games!W362),"",IF(Games!Y362='Prediction Log'!$H380, "Y", "N"))</f>
        <v/>
      </c>
      <c r="U380" s="23" t="str">
        <f>IF(ISBLANK(Games!W362), "", IF(Table3[[#This Row],[Home Team Covered Market]]=Games!P362, "Y", "N"))</f>
        <v/>
      </c>
      <c r="V380" s="24" t="str">
        <f>IF(ISBLANK(Games!W362), "",IF('Prediction Log'!$I380='Prediction Log'!$L380, "Y", "N"))</f>
        <v/>
      </c>
      <c r="W380" s="23" t="str">
        <f>IF(ISBLANK(Games!W362), "",IF('Prediction Log'!$H380&lt;&gt;'Prediction Log'!$L380, "N",IF(AND('Prediction Log'!$E380&gt;0, 'Prediction Log'!$M380&gt;'Prediction Log'!$E380, 'Prediction Log'!$H380='Prediction Log'!$C380), "Y", IF(AND('Prediction Log'!$E380&lt;0, 'Prediction Log'!$M380&lt;'Prediction Log'!$E380,'Prediction Log'!$H380='Prediction Log'!$B380 ), "Y", IF('Prediction Log'!$M380='Prediction Log'!$E380, "PUSH", "N")))))</f>
        <v/>
      </c>
      <c r="X380" s="23" t="str">
        <f>IF(ISBLANK(Games!W362), "",IF(AND('Prediction Log'!$T380="Y", 'Prediction Log'!$U380="Y"), "Y", "N"))</f>
        <v/>
      </c>
      <c r="Y380" s="22" t="str">
        <f>IF(ISBLANK(Games!W362), "",IF('Prediction Log'!$D380&gt;0, 'Prediction Log'!$M380-'Prediction Log'!$D380, IF('Prediction Log'!$D380&lt;0, -'Prediction Log'!$M380+'Prediction Log'!$D380, "NA")))</f>
        <v/>
      </c>
      <c r="Z380" s="22" t="str">
        <f>IF(ISBLANK(Games!W362), "",ABS('Prediction Log'!$Y380))</f>
        <v/>
      </c>
      <c r="AA380" s="23" t="str">
        <f>IF(ISBLANK(Games!W362), "",IF('Prediction Log'!$E380&gt;0, 'Prediction Log'!$M380-'Prediction Log'!$E380, IF('Prediction Log'!$E380&lt;0, -'Prediction Log'!$M380+'Prediction Log'!$E380, "NA")))</f>
        <v/>
      </c>
      <c r="AB380" s="23" t="str">
        <f>IF(ISBLANK(Games!X362), "",ABS('Prediction Log'!$AA380))</f>
        <v/>
      </c>
    </row>
    <row r="381" spans="1:28" x14ac:dyDescent="0.45">
      <c r="A381" s="13">
        <f>IF(ISBLANK(Games!$B380), "",Games!A380)</f>
        <v>0</v>
      </c>
      <c r="B381" s="13" t="str">
        <f>IF(ISBLANK(Games!$B363), "",Games!B363)</f>
        <v/>
      </c>
      <c r="C381" s="13" t="str">
        <f>IF(ISBLANK(Games!$B363), "",Games!C363)</f>
        <v/>
      </c>
      <c r="D381" s="14" t="str">
        <f>IF(ISBLANK(Games!$D363), "",Games!D363)</f>
        <v/>
      </c>
      <c r="E381" s="14" t="str">
        <f>IF(ISBLANK(Games!$B363), "",Games!J363)</f>
        <v/>
      </c>
      <c r="F381" s="15" t="str">
        <f>IFERROR(IF(ISBLANK(Games!B363), "", IF(Games!N363=Games!B363, Games!O363, 1-Games!O363)), "")</f>
        <v/>
      </c>
      <c r="G381" s="16" t="str">
        <f>IF(ISBLANK(Games!B363), "", IF('Prediction Log'!$D381&lt;0, 'Prediction Log'!$B381, 'Prediction Log'!$C381))</f>
        <v/>
      </c>
      <c r="H381" s="17" t="str">
        <f>IF(ISBLANK(Games!$B363), "",Games!K363)</f>
        <v/>
      </c>
      <c r="I381" s="17" t="str">
        <f>IF('Prediction Log'!$F381&gt;0.5, 'Prediction Log'!$B381, IF('Prediction Log'!$F381&lt;0.5, 'Prediction Log'!$C381, "PICK"))</f>
        <v/>
      </c>
      <c r="J381" s="18" t="str">
        <f>IF(ISBLANK(Games!B363), "",IF('Prediction Log'!$I381='Prediction Log'!$B381, 'Prediction Log'!$F381, 1-'Prediction Log'!$F381))</f>
        <v/>
      </c>
      <c r="K381" s="19" t="str">
        <f>IF(ISBLANK(Games!$B363), "",Games!Q363)</f>
        <v/>
      </c>
      <c r="L381" s="26" t="str">
        <f>IF(ISBLANK(Games!W363), "",Games!Y363)</f>
        <v/>
      </c>
      <c r="M381" s="9" t="str">
        <f>IF(ISBLANK(Games!W363), "",Games!X363-Games!W363)</f>
        <v/>
      </c>
      <c r="N381" s="20" t="str">
        <f>IF(ISBLANK(Games!W363), "", IF(AND(Games!Y363 = Games!B363, Games!D363&lt;0, Table3[[#This Row],[Actual Difference ]]&lt;Games!D363), "Y", IF(AND(Games!Y363=Games!C363, Games!D363&gt;0, Table3[[#This Row],[Actual Difference ]]&gt;0), "Y",IF(Games!Y363&lt;&gt;Table3[[#This Row],[Market Predicted Side]], "Y","N"))))</f>
        <v/>
      </c>
      <c r="O381" s="21" t="str">
        <f>IF(ISBLANK(Games!W363),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1" s="21" t="str">
        <f>IF(ISBLANK(Games!W363),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1" s="22" t="str">
        <f>IF(ISBLANK(Games!W363),"",IF('Prediction Log'!$L381='Prediction Log'!$G381, "Y", "N"))</f>
        <v/>
      </c>
      <c r="R381" s="22" t="str">
        <f>Table3[[#This Row],[Home Team Covered Market]]</f>
        <v/>
      </c>
      <c r="S381" s="22" t="str">
        <f>IF(ISBLANK(Games!W363), "",IF(AND('Prediction Log'!$Q381="Y", 'Prediction Log'!$R381="Y"), "Y", "N"))</f>
        <v/>
      </c>
      <c r="T381" s="23" t="str">
        <f>IF(ISBLANK(Games!W363),"",IF(Games!Y363='Prediction Log'!$H381, "Y", "N"))</f>
        <v/>
      </c>
      <c r="U381" s="23" t="str">
        <f>IF(ISBLANK(Games!W363), "", IF(Table3[[#This Row],[Home Team Covered Market]]=Games!P363, "Y", "N"))</f>
        <v/>
      </c>
      <c r="V381" s="24" t="str">
        <f>IF(ISBLANK(Games!W363), "",IF('Prediction Log'!$I381='Prediction Log'!$L381, "Y", "N"))</f>
        <v/>
      </c>
      <c r="W381" s="23" t="str">
        <f>IF(ISBLANK(Games!W363), "",IF('Prediction Log'!$H381&lt;&gt;'Prediction Log'!$L381, "N",IF(AND('Prediction Log'!$E381&gt;0, 'Prediction Log'!$M381&gt;'Prediction Log'!$E381, 'Prediction Log'!$H381='Prediction Log'!$C381), "Y", IF(AND('Prediction Log'!$E381&lt;0, 'Prediction Log'!$M381&lt;'Prediction Log'!$E381,'Prediction Log'!$H381='Prediction Log'!$B381 ), "Y", IF('Prediction Log'!$M381='Prediction Log'!$E381, "PUSH", "N")))))</f>
        <v/>
      </c>
      <c r="X381" s="23" t="str">
        <f>IF(ISBLANK(Games!W363), "",IF(AND('Prediction Log'!$T381="Y", 'Prediction Log'!$U381="Y"), "Y", "N"))</f>
        <v/>
      </c>
      <c r="Y381" s="22" t="str">
        <f>IF(ISBLANK(Games!W363), "",IF('Prediction Log'!$D381&gt;0, 'Prediction Log'!$M381-'Prediction Log'!$D381, IF('Prediction Log'!$D381&lt;0, -'Prediction Log'!$M381+'Prediction Log'!$D381, "NA")))</f>
        <v/>
      </c>
      <c r="Z381" s="22" t="str">
        <f>IF(ISBLANK(Games!W363), "",ABS('Prediction Log'!$Y381))</f>
        <v/>
      </c>
      <c r="AA381" s="23" t="str">
        <f>IF(ISBLANK(Games!W363), "",IF('Prediction Log'!$E381&gt;0, 'Prediction Log'!$M381-'Prediction Log'!$E381, IF('Prediction Log'!$E381&lt;0, -'Prediction Log'!$M381+'Prediction Log'!$E381, "NA")))</f>
        <v/>
      </c>
      <c r="AB381" s="23" t="str">
        <f>IF(ISBLANK(Games!X363), "",ABS('Prediction Log'!$AA381))</f>
        <v/>
      </c>
    </row>
    <row r="382" spans="1:28" x14ac:dyDescent="0.45">
      <c r="A382" s="13">
        <f>IF(ISBLANK(Games!$B381), "",Games!A381)</f>
        <v>0</v>
      </c>
      <c r="B382" s="13" t="str">
        <f>IF(ISBLANK(Games!$B364), "",Games!B364)</f>
        <v/>
      </c>
      <c r="C382" s="13" t="str">
        <f>IF(ISBLANK(Games!$B364), "",Games!C364)</f>
        <v/>
      </c>
      <c r="D382" s="14" t="str">
        <f>IF(ISBLANK(Games!$D364), "",Games!D364)</f>
        <v/>
      </c>
      <c r="E382" s="14" t="str">
        <f>IF(ISBLANK(Games!$B364), "",Games!J364)</f>
        <v/>
      </c>
      <c r="F382" s="15" t="str">
        <f>IFERROR(IF(ISBLANK(Games!B364), "", IF(Games!N364=Games!B364, Games!O364, 1-Games!O364)), "")</f>
        <v/>
      </c>
      <c r="G382" s="16" t="str">
        <f>IF(ISBLANK(Games!B364), "", IF('Prediction Log'!$D382&lt;0, 'Prediction Log'!$B382, 'Prediction Log'!$C382))</f>
        <v/>
      </c>
      <c r="H382" s="17" t="str">
        <f>IF(ISBLANK(Games!$B364), "",Games!K364)</f>
        <v/>
      </c>
      <c r="I382" s="17" t="str">
        <f>IF('Prediction Log'!$F382&gt;0.5, 'Prediction Log'!$B382, IF('Prediction Log'!$F382&lt;0.5, 'Prediction Log'!$C382, "PICK"))</f>
        <v/>
      </c>
      <c r="J382" s="18" t="str">
        <f>IF(ISBLANK(Games!B364), "",IF('Prediction Log'!$I382='Prediction Log'!$B382, 'Prediction Log'!$F382, 1-'Prediction Log'!$F382))</f>
        <v/>
      </c>
      <c r="K382" s="19" t="str">
        <f>IF(ISBLANK(Games!$B364), "",Games!Q364)</f>
        <v/>
      </c>
      <c r="L382" s="26" t="str">
        <f>IF(ISBLANK(Games!W364), "",Games!Y364)</f>
        <v/>
      </c>
      <c r="M382" s="9" t="str">
        <f>IF(ISBLANK(Games!W364), "",Games!X364-Games!W364)</f>
        <v/>
      </c>
      <c r="N382" s="20" t="str">
        <f>IF(ISBLANK(Games!W364), "", IF(AND(Games!Y364 = Games!B364, Games!D364&lt;0, Table3[[#This Row],[Actual Difference ]]&lt;Games!D364), "Y", IF(AND(Games!Y364=Games!C364, Games!D364&gt;0, Table3[[#This Row],[Actual Difference ]]&gt;0), "Y",IF(Games!Y364&lt;&gt;Table3[[#This Row],[Market Predicted Side]], "Y","N"))))</f>
        <v/>
      </c>
      <c r="O382" s="21" t="str">
        <f>IF(ISBLANK(Games!W364),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2" s="21" t="str">
        <f>IF(ISBLANK(Games!W364),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2" s="22" t="str">
        <f>IF(ISBLANK(Games!W364),"",IF('Prediction Log'!$L382='Prediction Log'!$G382, "Y", "N"))</f>
        <v/>
      </c>
      <c r="R382" s="22" t="str">
        <f>Table3[[#This Row],[Home Team Covered Market]]</f>
        <v/>
      </c>
      <c r="S382" s="22" t="str">
        <f>IF(ISBLANK(Games!W364), "",IF(AND('Prediction Log'!$Q382="Y", 'Prediction Log'!$R382="Y"), "Y", "N"))</f>
        <v/>
      </c>
      <c r="T382" s="23" t="str">
        <f>IF(ISBLANK(Games!W364),"",IF(Games!Y364='Prediction Log'!$H382, "Y", "N"))</f>
        <v/>
      </c>
      <c r="U382" s="23" t="str">
        <f>IF(ISBLANK(Games!W364), "", IF(Table3[[#This Row],[Home Team Covered Market]]=Games!P364, "Y", "N"))</f>
        <v/>
      </c>
      <c r="V382" s="24" t="str">
        <f>IF(ISBLANK(Games!W364), "",IF('Prediction Log'!$I382='Prediction Log'!$L382, "Y", "N"))</f>
        <v/>
      </c>
      <c r="W382" s="23" t="str">
        <f>IF(ISBLANK(Games!W364), "",IF('Prediction Log'!$H382&lt;&gt;'Prediction Log'!$L382, "N",IF(AND('Prediction Log'!$E382&gt;0, 'Prediction Log'!$M382&gt;'Prediction Log'!$E382, 'Prediction Log'!$H382='Prediction Log'!$C382), "Y", IF(AND('Prediction Log'!$E382&lt;0, 'Prediction Log'!$M382&lt;'Prediction Log'!$E382,'Prediction Log'!$H382='Prediction Log'!$B382 ), "Y", IF('Prediction Log'!$M382='Prediction Log'!$E382, "PUSH", "N")))))</f>
        <v/>
      </c>
      <c r="X382" s="23" t="str">
        <f>IF(ISBLANK(Games!W364), "",IF(AND('Prediction Log'!$T382="Y", 'Prediction Log'!$U382="Y"), "Y", "N"))</f>
        <v/>
      </c>
      <c r="Y382" s="22" t="str">
        <f>IF(ISBLANK(Games!W364), "",IF('Prediction Log'!$D382&gt;0, 'Prediction Log'!$M382-'Prediction Log'!$D382, IF('Prediction Log'!$D382&lt;0, -'Prediction Log'!$M382+'Prediction Log'!$D382, "NA")))</f>
        <v/>
      </c>
      <c r="Z382" s="22" t="str">
        <f>IF(ISBLANK(Games!W364), "",ABS('Prediction Log'!$Y382))</f>
        <v/>
      </c>
      <c r="AA382" s="23" t="str">
        <f>IF(ISBLANK(Games!W364), "",IF('Prediction Log'!$E382&gt;0, 'Prediction Log'!$M382-'Prediction Log'!$E382, IF('Prediction Log'!$E382&lt;0, -'Prediction Log'!$M382+'Prediction Log'!$E382, "NA")))</f>
        <v/>
      </c>
      <c r="AB382" s="23" t="str">
        <f>IF(ISBLANK(Games!X364), "",ABS('Prediction Log'!$AA382))</f>
        <v/>
      </c>
    </row>
    <row r="383" spans="1:28" x14ac:dyDescent="0.45">
      <c r="A383" s="13">
        <f>IF(ISBLANK(Games!$B382), "",Games!A382)</f>
        <v>0</v>
      </c>
      <c r="B383" s="13" t="str">
        <f>IF(ISBLANK(Games!$B365), "",Games!B365)</f>
        <v/>
      </c>
      <c r="C383" s="13" t="str">
        <f>IF(ISBLANK(Games!$B365), "",Games!C365)</f>
        <v/>
      </c>
      <c r="D383" s="14" t="str">
        <f>IF(ISBLANK(Games!$D365), "",Games!D365)</f>
        <v/>
      </c>
      <c r="E383" s="14" t="str">
        <f>IF(ISBLANK(Games!$B365), "",Games!J365)</f>
        <v/>
      </c>
      <c r="F383" s="15" t="str">
        <f>IFERROR(IF(ISBLANK(Games!B365), "", IF(Games!N365=Games!B365, Games!O365, 1-Games!O365)), "")</f>
        <v/>
      </c>
      <c r="G383" s="16" t="str">
        <f>IF(ISBLANK(Games!B365), "", IF('Prediction Log'!$D383&lt;0, 'Prediction Log'!$B383, 'Prediction Log'!$C383))</f>
        <v/>
      </c>
      <c r="H383" s="17" t="str">
        <f>IF(ISBLANK(Games!$B365), "",Games!K365)</f>
        <v/>
      </c>
      <c r="I383" s="17" t="str">
        <f>IF('Prediction Log'!$F383&gt;0.5, 'Prediction Log'!$B383, IF('Prediction Log'!$F383&lt;0.5, 'Prediction Log'!$C383, "PICK"))</f>
        <v/>
      </c>
      <c r="J383" s="18" t="str">
        <f>IF(ISBLANK(Games!B365), "",IF('Prediction Log'!$I383='Prediction Log'!$B383, 'Prediction Log'!$F383, 1-'Prediction Log'!$F383))</f>
        <v/>
      </c>
      <c r="K383" s="19" t="str">
        <f>IF(ISBLANK(Games!$B365), "",Games!Q365)</f>
        <v/>
      </c>
      <c r="L383" s="26" t="str">
        <f>IF(ISBLANK(Games!W365), "",Games!Y365)</f>
        <v/>
      </c>
      <c r="M383" s="9" t="str">
        <f>IF(ISBLANK(Games!W365), "",Games!X365-Games!W365)</f>
        <v/>
      </c>
      <c r="N383" s="20" t="str">
        <f>IF(ISBLANK(Games!W365), "", IF(AND(Games!Y365 = Games!B365, Games!D365&lt;0, Table3[[#This Row],[Actual Difference ]]&lt;Games!D365), "Y", IF(AND(Games!Y365=Games!C365, Games!D365&gt;0, Table3[[#This Row],[Actual Difference ]]&gt;0), "Y",IF(Games!Y365&lt;&gt;Table3[[#This Row],[Market Predicted Side]], "Y","N"))))</f>
        <v/>
      </c>
      <c r="O383" s="21" t="str">
        <f>IF(ISBLANK(Games!W365),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3" s="21" t="str">
        <f>IF(ISBLANK(Games!W365),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3" s="22" t="str">
        <f>IF(ISBLANK(Games!W365),"",IF('Prediction Log'!$L383='Prediction Log'!$G383, "Y", "N"))</f>
        <v/>
      </c>
      <c r="R383" s="22" t="str">
        <f>Table3[[#This Row],[Home Team Covered Market]]</f>
        <v/>
      </c>
      <c r="S383" s="22" t="str">
        <f>IF(ISBLANK(Games!W365), "",IF(AND('Prediction Log'!$Q383="Y", 'Prediction Log'!$R383="Y"), "Y", "N"))</f>
        <v/>
      </c>
      <c r="T383" s="23" t="str">
        <f>IF(ISBLANK(Games!W365),"",IF(Games!Y365='Prediction Log'!$H383, "Y", "N"))</f>
        <v/>
      </c>
      <c r="U383" s="23" t="str">
        <f>IF(ISBLANK(Games!W365), "", IF(Table3[[#This Row],[Home Team Covered Market]]=Games!P365, "Y", "N"))</f>
        <v/>
      </c>
      <c r="V383" s="24" t="str">
        <f>IF(ISBLANK(Games!W365), "",IF('Prediction Log'!$I383='Prediction Log'!$L383, "Y", "N"))</f>
        <v/>
      </c>
      <c r="W383" s="23" t="str">
        <f>IF(ISBLANK(Games!W365), "",IF('Prediction Log'!$H383&lt;&gt;'Prediction Log'!$L383, "N",IF(AND('Prediction Log'!$E383&gt;0, 'Prediction Log'!$M383&gt;'Prediction Log'!$E383, 'Prediction Log'!$H383='Prediction Log'!$C383), "Y", IF(AND('Prediction Log'!$E383&lt;0, 'Prediction Log'!$M383&lt;'Prediction Log'!$E383,'Prediction Log'!$H383='Prediction Log'!$B383 ), "Y", IF('Prediction Log'!$M383='Prediction Log'!$E383, "PUSH", "N")))))</f>
        <v/>
      </c>
      <c r="X383" s="23" t="str">
        <f>IF(ISBLANK(Games!W365), "",IF(AND('Prediction Log'!$T383="Y", 'Prediction Log'!$U383="Y"), "Y", "N"))</f>
        <v/>
      </c>
      <c r="Y383" s="22" t="str">
        <f>IF(ISBLANK(Games!W365), "",IF('Prediction Log'!$D383&gt;0, 'Prediction Log'!$M383-'Prediction Log'!$D383, IF('Prediction Log'!$D383&lt;0, -'Prediction Log'!$M383+'Prediction Log'!$D383, "NA")))</f>
        <v/>
      </c>
      <c r="Z383" s="22" t="str">
        <f>IF(ISBLANK(Games!W365), "",ABS('Prediction Log'!$Y383))</f>
        <v/>
      </c>
      <c r="AA383" s="23" t="str">
        <f>IF(ISBLANK(Games!W365), "",IF('Prediction Log'!$E383&gt;0, 'Prediction Log'!$M383-'Prediction Log'!$E383, IF('Prediction Log'!$E383&lt;0, -'Prediction Log'!$M383+'Prediction Log'!$E383, "NA")))</f>
        <v/>
      </c>
      <c r="AB383" s="23" t="str">
        <f>IF(ISBLANK(Games!X365), "",ABS('Prediction Log'!$AA383))</f>
        <v/>
      </c>
    </row>
    <row r="384" spans="1:28" x14ac:dyDescent="0.45">
      <c r="A384" s="13">
        <f>IF(ISBLANK(Games!$B383), "",Games!A383)</f>
        <v>0</v>
      </c>
      <c r="B384" s="13" t="str">
        <f>IF(ISBLANK(Games!$B366), "",Games!B366)</f>
        <v/>
      </c>
      <c r="C384" s="13" t="str">
        <f>IF(ISBLANK(Games!$B366), "",Games!C366)</f>
        <v/>
      </c>
      <c r="D384" s="14" t="str">
        <f>IF(ISBLANK(Games!$D366), "",Games!D366)</f>
        <v/>
      </c>
      <c r="E384" s="14" t="str">
        <f>IF(ISBLANK(Games!$B366), "",Games!J366)</f>
        <v/>
      </c>
      <c r="F384" s="15" t="str">
        <f>IFERROR(IF(ISBLANK(Games!B366), "", IF(Games!N366=Games!B366, Games!O366, 1-Games!O366)), "")</f>
        <v/>
      </c>
      <c r="G384" s="16" t="str">
        <f>IF(ISBLANK(Games!B366), "", IF('Prediction Log'!$D384&lt;0, 'Prediction Log'!$B384, 'Prediction Log'!$C384))</f>
        <v/>
      </c>
      <c r="H384" s="17" t="str">
        <f>IF(ISBLANK(Games!$B366), "",Games!K366)</f>
        <v/>
      </c>
      <c r="I384" s="17" t="str">
        <f>IF('Prediction Log'!$F384&gt;0.5, 'Prediction Log'!$B384, IF('Prediction Log'!$F384&lt;0.5, 'Prediction Log'!$C384, "PICK"))</f>
        <v/>
      </c>
      <c r="J384" s="18" t="str">
        <f>IF(ISBLANK(Games!B366), "",IF('Prediction Log'!$I384='Prediction Log'!$B384, 'Prediction Log'!$F384, 1-'Prediction Log'!$F384))</f>
        <v/>
      </c>
      <c r="K384" s="19" t="str">
        <f>IF(ISBLANK(Games!$B366), "",Games!Q366)</f>
        <v/>
      </c>
      <c r="L384" s="26" t="str">
        <f>IF(ISBLANK(Games!W366), "",Games!Y366)</f>
        <v/>
      </c>
      <c r="M384" s="9" t="str">
        <f>IF(ISBLANK(Games!W366), "",Games!X366-Games!W366)</f>
        <v/>
      </c>
      <c r="N384" s="20" t="str">
        <f>IF(ISBLANK(Games!W366), "", IF(AND(Games!Y366 = Games!B366, Games!D366&lt;0, Table3[[#This Row],[Actual Difference ]]&lt;Games!D366), "Y", IF(AND(Games!Y366=Games!C366, Games!D366&gt;0, Table3[[#This Row],[Actual Difference ]]&gt;0), "Y",IF(Games!Y366&lt;&gt;Table3[[#This Row],[Market Predicted Side]], "Y","N"))))</f>
        <v/>
      </c>
      <c r="O384" s="21" t="str">
        <f>IF(ISBLANK(Games!W366),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4" s="21" t="str">
        <f>IF(ISBLANK(Games!W366),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4" s="22" t="str">
        <f>IF(ISBLANK(Games!W366),"",IF('Prediction Log'!$L384='Prediction Log'!$G384, "Y", "N"))</f>
        <v/>
      </c>
      <c r="R384" s="22" t="str">
        <f>Table3[[#This Row],[Home Team Covered Market]]</f>
        <v/>
      </c>
      <c r="S384" s="22" t="str">
        <f>IF(ISBLANK(Games!W366), "",IF(AND('Prediction Log'!$Q384="Y", 'Prediction Log'!$R384="Y"), "Y", "N"))</f>
        <v/>
      </c>
      <c r="T384" s="23" t="str">
        <f>IF(ISBLANK(Games!W366),"",IF(Games!Y366='Prediction Log'!$H384, "Y", "N"))</f>
        <v/>
      </c>
      <c r="U384" s="23" t="str">
        <f>IF(ISBLANK(Games!W366), "", IF(Table3[[#This Row],[Home Team Covered Market]]=Games!P366, "Y", "N"))</f>
        <v/>
      </c>
      <c r="V384" s="24" t="str">
        <f>IF(ISBLANK(Games!W366), "",IF('Prediction Log'!$I384='Prediction Log'!$L384, "Y", "N"))</f>
        <v/>
      </c>
      <c r="W384" s="23" t="str">
        <f>IF(ISBLANK(Games!W366), "",IF('Prediction Log'!$H384&lt;&gt;'Prediction Log'!$L384, "N",IF(AND('Prediction Log'!$E384&gt;0, 'Prediction Log'!$M384&gt;'Prediction Log'!$E384, 'Prediction Log'!$H384='Prediction Log'!$C384), "Y", IF(AND('Prediction Log'!$E384&lt;0, 'Prediction Log'!$M384&lt;'Prediction Log'!$E384,'Prediction Log'!$H384='Prediction Log'!$B384 ), "Y", IF('Prediction Log'!$M384='Prediction Log'!$E384, "PUSH", "N")))))</f>
        <v/>
      </c>
      <c r="X384" s="23" t="str">
        <f>IF(ISBLANK(Games!W366), "",IF(AND('Prediction Log'!$T384="Y", 'Prediction Log'!$U384="Y"), "Y", "N"))</f>
        <v/>
      </c>
      <c r="Y384" s="22" t="str">
        <f>IF(ISBLANK(Games!W366), "",IF('Prediction Log'!$D384&gt;0, 'Prediction Log'!$M384-'Prediction Log'!$D384, IF('Prediction Log'!$D384&lt;0, -'Prediction Log'!$M384+'Prediction Log'!$D384, "NA")))</f>
        <v/>
      </c>
      <c r="Z384" s="22" t="str">
        <f>IF(ISBLANK(Games!W366), "",ABS('Prediction Log'!$Y384))</f>
        <v/>
      </c>
      <c r="AA384" s="23" t="str">
        <f>IF(ISBLANK(Games!W366), "",IF('Prediction Log'!$E384&gt;0, 'Prediction Log'!$M384-'Prediction Log'!$E384, IF('Prediction Log'!$E384&lt;0, -'Prediction Log'!$M384+'Prediction Log'!$E384, "NA")))</f>
        <v/>
      </c>
      <c r="AB384" s="23" t="str">
        <f>IF(ISBLANK(Games!X366), "",ABS('Prediction Log'!$AA384))</f>
        <v/>
      </c>
    </row>
    <row r="385" spans="1:28" x14ac:dyDescent="0.45">
      <c r="A385" s="13">
        <f>IF(ISBLANK(Games!$B384), "",Games!A384)</f>
        <v>0</v>
      </c>
      <c r="B385" s="13" t="str">
        <f>IF(ISBLANK(Games!$B367), "",Games!B367)</f>
        <v/>
      </c>
      <c r="C385" s="13" t="str">
        <f>IF(ISBLANK(Games!$B367), "",Games!C367)</f>
        <v/>
      </c>
      <c r="D385" s="14" t="str">
        <f>IF(ISBLANK(Games!$D367), "",Games!D367)</f>
        <v/>
      </c>
      <c r="E385" s="14" t="str">
        <f>IF(ISBLANK(Games!$B367), "",Games!J367)</f>
        <v/>
      </c>
      <c r="F385" s="15" t="str">
        <f>IFERROR(IF(ISBLANK(Games!B367), "", IF(Games!N367=Games!B367, Games!O367, 1-Games!O367)), "")</f>
        <v/>
      </c>
      <c r="G385" s="16" t="str">
        <f>IF(ISBLANK(Games!B367), "", IF('Prediction Log'!$D385&lt;0, 'Prediction Log'!$B385, 'Prediction Log'!$C385))</f>
        <v/>
      </c>
      <c r="H385" s="17" t="str">
        <f>IF(ISBLANK(Games!$B367), "",Games!K367)</f>
        <v/>
      </c>
      <c r="I385" s="17" t="str">
        <f>IF('Prediction Log'!$F385&gt;0.5, 'Prediction Log'!$B385, IF('Prediction Log'!$F385&lt;0.5, 'Prediction Log'!$C385, "PICK"))</f>
        <v/>
      </c>
      <c r="J385" s="18" t="str">
        <f>IF(ISBLANK(Games!B367), "",IF('Prediction Log'!$I385='Prediction Log'!$B385, 'Prediction Log'!$F385, 1-'Prediction Log'!$F385))</f>
        <v/>
      </c>
      <c r="K385" s="19" t="str">
        <f>IF(ISBLANK(Games!$B367), "",Games!Q367)</f>
        <v/>
      </c>
      <c r="L385" s="26" t="str">
        <f>IF(ISBLANK(Games!W367), "",Games!Y367)</f>
        <v/>
      </c>
      <c r="M385" s="9" t="str">
        <f>IF(ISBLANK(Games!W367), "",Games!X367-Games!W367)</f>
        <v/>
      </c>
      <c r="N385" s="20" t="str">
        <f>IF(ISBLANK(Games!W367), "", IF(AND(Games!Y367 = Games!B367, Games!D367&lt;0, Table3[[#This Row],[Actual Difference ]]&lt;Games!D367), "Y", IF(AND(Games!Y367=Games!C367, Games!D367&gt;0, Table3[[#This Row],[Actual Difference ]]&gt;0), "Y",IF(Games!Y367&lt;&gt;Table3[[#This Row],[Market Predicted Side]], "Y","N"))))</f>
        <v/>
      </c>
      <c r="O385" s="21" t="str">
        <f>IF(ISBLANK(Games!W367),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5" s="21" t="str">
        <f>IF(ISBLANK(Games!W367),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5" s="22" t="str">
        <f>IF(ISBLANK(Games!W367),"",IF('Prediction Log'!$L385='Prediction Log'!$G385, "Y", "N"))</f>
        <v/>
      </c>
      <c r="R385" s="22" t="str">
        <f>Table3[[#This Row],[Home Team Covered Market]]</f>
        <v/>
      </c>
      <c r="S385" s="22" t="str">
        <f>IF(ISBLANK(Games!W367), "",IF(AND('Prediction Log'!$Q385="Y", 'Prediction Log'!$R385="Y"), "Y", "N"))</f>
        <v/>
      </c>
      <c r="T385" s="23" t="str">
        <f>IF(ISBLANK(Games!W367),"",IF(Games!Y367='Prediction Log'!$H385, "Y", "N"))</f>
        <v/>
      </c>
      <c r="U385" s="23" t="str">
        <f>IF(ISBLANK(Games!W367), "", IF(Table3[[#This Row],[Home Team Covered Market]]=Games!P367, "Y", "N"))</f>
        <v/>
      </c>
      <c r="V385" s="24" t="str">
        <f>IF(ISBLANK(Games!W367), "",IF('Prediction Log'!$I385='Prediction Log'!$L385, "Y", "N"))</f>
        <v/>
      </c>
      <c r="W385" s="23" t="str">
        <f>IF(ISBLANK(Games!W367), "",IF('Prediction Log'!$H385&lt;&gt;'Prediction Log'!$L385, "N",IF(AND('Prediction Log'!$E385&gt;0, 'Prediction Log'!$M385&gt;'Prediction Log'!$E385, 'Prediction Log'!$H385='Prediction Log'!$C385), "Y", IF(AND('Prediction Log'!$E385&lt;0, 'Prediction Log'!$M385&lt;'Prediction Log'!$E385,'Prediction Log'!$H385='Prediction Log'!$B385 ), "Y", IF('Prediction Log'!$M385='Prediction Log'!$E385, "PUSH", "N")))))</f>
        <v/>
      </c>
      <c r="X385" s="23" t="str">
        <f>IF(ISBLANK(Games!W367), "",IF(AND('Prediction Log'!$T385="Y", 'Prediction Log'!$U385="Y"), "Y", "N"))</f>
        <v/>
      </c>
      <c r="Y385" s="22" t="str">
        <f>IF(ISBLANK(Games!W367), "",IF('Prediction Log'!$D385&gt;0, 'Prediction Log'!$M385-'Prediction Log'!$D385, IF('Prediction Log'!$D385&lt;0, -'Prediction Log'!$M385+'Prediction Log'!$D385, "NA")))</f>
        <v/>
      </c>
      <c r="Z385" s="22" t="str">
        <f>IF(ISBLANK(Games!W367), "",ABS('Prediction Log'!$Y385))</f>
        <v/>
      </c>
      <c r="AA385" s="23" t="str">
        <f>IF(ISBLANK(Games!W367), "",IF('Prediction Log'!$E385&gt;0, 'Prediction Log'!$M385-'Prediction Log'!$E385, IF('Prediction Log'!$E385&lt;0, -'Prediction Log'!$M385+'Prediction Log'!$E385, "NA")))</f>
        <v/>
      </c>
      <c r="AB385" s="23" t="str">
        <f>IF(ISBLANK(Games!X367), "",ABS('Prediction Log'!$AA385))</f>
        <v/>
      </c>
    </row>
    <row r="386" spans="1:28" x14ac:dyDescent="0.45">
      <c r="A386" s="13">
        <f>IF(ISBLANK(Games!$B385), "",Games!A385)</f>
        <v>0</v>
      </c>
      <c r="B386" s="13" t="str">
        <f>IF(ISBLANK(Games!$B368), "",Games!B368)</f>
        <v/>
      </c>
      <c r="C386" s="13" t="str">
        <f>IF(ISBLANK(Games!$B368), "",Games!C368)</f>
        <v/>
      </c>
      <c r="D386" s="14" t="str">
        <f>IF(ISBLANK(Games!$D368), "",Games!D368)</f>
        <v/>
      </c>
      <c r="E386" s="14" t="str">
        <f>IF(ISBLANK(Games!$B368), "",Games!J368)</f>
        <v/>
      </c>
      <c r="F386" s="15" t="str">
        <f>IFERROR(IF(ISBLANK(Games!B368), "", IF(Games!N368=Games!B368, Games!O368, 1-Games!O368)), "")</f>
        <v/>
      </c>
      <c r="G386" s="16" t="str">
        <f>IF(ISBLANK(Games!B368), "", IF('Prediction Log'!$D386&lt;0, 'Prediction Log'!$B386, 'Prediction Log'!$C386))</f>
        <v/>
      </c>
      <c r="H386" s="17" t="str">
        <f>IF(ISBLANK(Games!$B368), "",Games!K368)</f>
        <v/>
      </c>
      <c r="I386" s="17" t="str">
        <f>IF('Prediction Log'!$F386&gt;0.5, 'Prediction Log'!$B386, IF('Prediction Log'!$F386&lt;0.5, 'Prediction Log'!$C386, "PICK"))</f>
        <v/>
      </c>
      <c r="J386" s="18" t="str">
        <f>IF(ISBLANK(Games!B368), "",IF('Prediction Log'!$I386='Prediction Log'!$B386, 'Prediction Log'!$F386, 1-'Prediction Log'!$F386))</f>
        <v/>
      </c>
      <c r="K386" s="19" t="str">
        <f>IF(ISBLANK(Games!$B368), "",Games!Q368)</f>
        <v/>
      </c>
      <c r="L386" s="26" t="str">
        <f>IF(ISBLANK(Games!W368), "",Games!Y368)</f>
        <v/>
      </c>
      <c r="M386" s="9" t="str">
        <f>IF(ISBLANK(Games!W368), "",Games!X368-Games!W368)</f>
        <v/>
      </c>
      <c r="N386" s="20" t="str">
        <f>IF(ISBLANK(Games!W368), "", IF(AND(Games!Y368 = Games!B368, Games!D368&lt;0, Table3[[#This Row],[Actual Difference ]]&lt;Games!D368), "Y", IF(AND(Games!Y368=Games!C368, Games!D368&gt;0, Table3[[#This Row],[Actual Difference ]]&gt;0), "Y",IF(Games!Y368&lt;&gt;Table3[[#This Row],[Market Predicted Side]], "Y","N"))))</f>
        <v/>
      </c>
      <c r="O386" s="21" t="str">
        <f>IF(ISBLANK(Games!W368),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6" s="21" t="str">
        <f>IF(ISBLANK(Games!W368),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6" s="22" t="str">
        <f>IF(ISBLANK(Games!W368),"",IF('Prediction Log'!$L386='Prediction Log'!$G386, "Y", "N"))</f>
        <v/>
      </c>
      <c r="R386" s="22" t="str">
        <f>Table3[[#This Row],[Home Team Covered Market]]</f>
        <v/>
      </c>
      <c r="S386" s="22" t="str">
        <f>IF(ISBLANK(Games!W368), "",IF(AND('Prediction Log'!$Q386="Y", 'Prediction Log'!$R386="Y"), "Y", "N"))</f>
        <v/>
      </c>
      <c r="T386" s="23" t="str">
        <f>IF(ISBLANK(Games!W368),"",IF(Games!Y368='Prediction Log'!$H386, "Y", "N"))</f>
        <v/>
      </c>
      <c r="U386" s="23" t="str">
        <f>IF(ISBLANK(Games!W368), "", IF(Table3[[#This Row],[Home Team Covered Market]]=Games!P368, "Y", "N"))</f>
        <v/>
      </c>
      <c r="V386" s="24" t="str">
        <f>IF(ISBLANK(Games!W368), "",IF('Prediction Log'!$I386='Prediction Log'!$L386, "Y", "N"))</f>
        <v/>
      </c>
      <c r="W386" s="23" t="str">
        <f>IF(ISBLANK(Games!W368), "",IF('Prediction Log'!$H386&lt;&gt;'Prediction Log'!$L386, "N",IF(AND('Prediction Log'!$E386&gt;0, 'Prediction Log'!$M386&gt;'Prediction Log'!$E386, 'Prediction Log'!$H386='Prediction Log'!$C386), "Y", IF(AND('Prediction Log'!$E386&lt;0, 'Prediction Log'!$M386&lt;'Prediction Log'!$E386,'Prediction Log'!$H386='Prediction Log'!$B386 ), "Y", IF('Prediction Log'!$M386='Prediction Log'!$E386, "PUSH", "N")))))</f>
        <v/>
      </c>
      <c r="X386" s="23" t="str">
        <f>IF(ISBLANK(Games!W368), "",IF(AND('Prediction Log'!$T386="Y", 'Prediction Log'!$U386="Y"), "Y", "N"))</f>
        <v/>
      </c>
      <c r="Y386" s="22" t="str">
        <f>IF(ISBLANK(Games!W368), "",IF('Prediction Log'!$D386&gt;0, 'Prediction Log'!$M386-'Prediction Log'!$D386, IF('Prediction Log'!$D386&lt;0, -'Prediction Log'!$M386+'Prediction Log'!$D386, "NA")))</f>
        <v/>
      </c>
      <c r="Z386" s="22" t="str">
        <f>IF(ISBLANK(Games!W368), "",ABS('Prediction Log'!$Y386))</f>
        <v/>
      </c>
      <c r="AA386" s="23" t="str">
        <f>IF(ISBLANK(Games!W368), "",IF('Prediction Log'!$E386&gt;0, 'Prediction Log'!$M386-'Prediction Log'!$E386, IF('Prediction Log'!$E386&lt;0, -'Prediction Log'!$M386+'Prediction Log'!$E386, "NA")))</f>
        <v/>
      </c>
      <c r="AB386" s="23" t="str">
        <f>IF(ISBLANK(Games!X368), "",ABS('Prediction Log'!$AA386))</f>
        <v/>
      </c>
    </row>
    <row r="387" spans="1:28" x14ac:dyDescent="0.45">
      <c r="A387" s="13">
        <f>IF(ISBLANK(Games!$B386), "",Games!A386)</f>
        <v>0</v>
      </c>
      <c r="B387" s="13" t="str">
        <f>IF(ISBLANK(Games!$B369), "",Games!B369)</f>
        <v/>
      </c>
      <c r="C387" s="13" t="str">
        <f>IF(ISBLANK(Games!$B369), "",Games!C369)</f>
        <v/>
      </c>
      <c r="D387" s="14" t="str">
        <f>IF(ISBLANK(Games!$D369), "",Games!D369)</f>
        <v/>
      </c>
      <c r="E387" s="14" t="str">
        <f>IF(ISBLANK(Games!$B369), "",Games!J369)</f>
        <v/>
      </c>
      <c r="F387" s="15" t="str">
        <f>IFERROR(IF(ISBLANK(Games!B369), "", IF(Games!N369=Games!B369, Games!O369, 1-Games!O369)), "")</f>
        <v/>
      </c>
      <c r="G387" s="16" t="str">
        <f>IF(ISBLANK(Games!B369), "", IF('Prediction Log'!$D387&lt;0, 'Prediction Log'!$B387, 'Prediction Log'!$C387))</f>
        <v/>
      </c>
      <c r="H387" s="17" t="str">
        <f>IF(ISBLANK(Games!$B369), "",Games!K369)</f>
        <v/>
      </c>
      <c r="I387" s="17" t="str">
        <f>IF('Prediction Log'!$F387&gt;0.5, 'Prediction Log'!$B387, IF('Prediction Log'!$F387&lt;0.5, 'Prediction Log'!$C387, "PICK"))</f>
        <v/>
      </c>
      <c r="J387" s="18" t="str">
        <f>IF(ISBLANK(Games!B369), "",IF('Prediction Log'!$I387='Prediction Log'!$B387, 'Prediction Log'!$F387, 1-'Prediction Log'!$F387))</f>
        <v/>
      </c>
      <c r="K387" s="19" t="str">
        <f>IF(ISBLANK(Games!$B369), "",Games!Q369)</f>
        <v/>
      </c>
      <c r="L387" s="26" t="str">
        <f>IF(ISBLANK(Games!W369), "",Games!Y369)</f>
        <v/>
      </c>
      <c r="M387" s="9" t="str">
        <f>IF(ISBLANK(Games!W369), "",Games!X369-Games!W369)</f>
        <v/>
      </c>
      <c r="N387" s="20" t="str">
        <f>IF(ISBLANK(Games!W369), "", IF(AND(Games!Y369 = Games!B369, Games!D369&lt;0, Table3[[#This Row],[Actual Difference ]]&lt;Games!D369), "Y", IF(AND(Games!Y369=Games!C369, Games!D369&gt;0, Table3[[#This Row],[Actual Difference ]]&gt;0), "Y",IF(Games!Y369&lt;&gt;Table3[[#This Row],[Market Predicted Side]], "Y","N"))))</f>
        <v/>
      </c>
      <c r="O387" s="21" t="str">
        <f>IF(ISBLANK(Games!W369),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7" s="21" t="str">
        <f>IF(ISBLANK(Games!W369),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7" s="22" t="str">
        <f>IF(ISBLANK(Games!W369),"",IF('Prediction Log'!$L387='Prediction Log'!$G387, "Y", "N"))</f>
        <v/>
      </c>
      <c r="R387" s="22" t="str">
        <f>Table3[[#This Row],[Home Team Covered Market]]</f>
        <v/>
      </c>
      <c r="S387" s="22" t="str">
        <f>IF(ISBLANK(Games!W369), "",IF(AND('Prediction Log'!$Q387="Y", 'Prediction Log'!$R387="Y"), "Y", "N"))</f>
        <v/>
      </c>
      <c r="T387" s="23" t="str">
        <f>IF(ISBLANK(Games!W369),"",IF(Games!Y369='Prediction Log'!$H387, "Y", "N"))</f>
        <v/>
      </c>
      <c r="U387" s="23" t="str">
        <f>IF(ISBLANK(Games!W369), "", IF(Table3[[#This Row],[Home Team Covered Market]]=Games!P369, "Y", "N"))</f>
        <v/>
      </c>
      <c r="V387" s="24" t="str">
        <f>IF(ISBLANK(Games!W369), "",IF('Prediction Log'!$I387='Prediction Log'!$L387, "Y", "N"))</f>
        <v/>
      </c>
      <c r="W387" s="23" t="str">
        <f>IF(ISBLANK(Games!W369), "",IF('Prediction Log'!$H387&lt;&gt;'Prediction Log'!$L387, "N",IF(AND('Prediction Log'!$E387&gt;0, 'Prediction Log'!$M387&gt;'Prediction Log'!$E387, 'Prediction Log'!$H387='Prediction Log'!$C387), "Y", IF(AND('Prediction Log'!$E387&lt;0, 'Prediction Log'!$M387&lt;'Prediction Log'!$E387,'Prediction Log'!$H387='Prediction Log'!$B387 ), "Y", IF('Prediction Log'!$M387='Prediction Log'!$E387, "PUSH", "N")))))</f>
        <v/>
      </c>
      <c r="X387" s="23" t="str">
        <f>IF(ISBLANK(Games!W369), "",IF(AND('Prediction Log'!$T387="Y", 'Prediction Log'!$U387="Y"), "Y", "N"))</f>
        <v/>
      </c>
      <c r="Y387" s="22" t="str">
        <f>IF(ISBLANK(Games!W369), "",IF('Prediction Log'!$D387&gt;0, 'Prediction Log'!$M387-'Prediction Log'!$D387, IF('Prediction Log'!$D387&lt;0, -'Prediction Log'!$M387+'Prediction Log'!$D387, "NA")))</f>
        <v/>
      </c>
      <c r="Z387" s="22" t="str">
        <f>IF(ISBLANK(Games!W369), "",ABS('Prediction Log'!$Y387))</f>
        <v/>
      </c>
      <c r="AA387" s="23" t="str">
        <f>IF(ISBLANK(Games!W369), "",IF('Prediction Log'!$E387&gt;0, 'Prediction Log'!$M387-'Prediction Log'!$E387, IF('Prediction Log'!$E387&lt;0, -'Prediction Log'!$M387+'Prediction Log'!$E387, "NA")))</f>
        <v/>
      </c>
      <c r="AB387" s="23" t="str">
        <f>IF(ISBLANK(Games!X369), "",ABS('Prediction Log'!$AA387))</f>
        <v/>
      </c>
    </row>
    <row r="388" spans="1:28" x14ac:dyDescent="0.45">
      <c r="A388" s="13">
        <f>IF(ISBLANK(Games!$B387), "",Games!A387)</f>
        <v>0</v>
      </c>
      <c r="B388" s="13" t="str">
        <f>IF(ISBLANK(Games!$B370), "",Games!B370)</f>
        <v/>
      </c>
      <c r="C388" s="13" t="str">
        <f>IF(ISBLANK(Games!$B370), "",Games!C370)</f>
        <v/>
      </c>
      <c r="D388" s="14" t="str">
        <f>IF(ISBLANK(Games!$D370), "",Games!D370)</f>
        <v/>
      </c>
      <c r="E388" s="14" t="str">
        <f>IF(ISBLANK(Games!$B370), "",Games!J370)</f>
        <v/>
      </c>
      <c r="F388" s="15" t="str">
        <f>IFERROR(IF(ISBLANK(Games!B370), "", IF(Games!N370=Games!B370, Games!O370, 1-Games!O370)), "")</f>
        <v/>
      </c>
      <c r="G388" s="16" t="str">
        <f>IF(ISBLANK(Games!B370), "", IF('Prediction Log'!$D388&lt;0, 'Prediction Log'!$B388, 'Prediction Log'!$C388))</f>
        <v/>
      </c>
      <c r="H388" s="17" t="str">
        <f>IF(ISBLANK(Games!$B370), "",Games!K370)</f>
        <v/>
      </c>
      <c r="I388" s="17" t="str">
        <f>IF('Prediction Log'!$F388&gt;0.5, 'Prediction Log'!$B388, IF('Prediction Log'!$F388&lt;0.5, 'Prediction Log'!$C388, "PICK"))</f>
        <v/>
      </c>
      <c r="J388" s="18" t="str">
        <f>IF(ISBLANK(Games!B370), "",IF('Prediction Log'!$I388='Prediction Log'!$B388, 'Prediction Log'!$F388, 1-'Prediction Log'!$F388))</f>
        <v/>
      </c>
      <c r="K388" s="19" t="str">
        <f>IF(ISBLANK(Games!$B370), "",Games!Q370)</f>
        <v/>
      </c>
      <c r="L388" s="26" t="str">
        <f>IF(ISBLANK(Games!W370), "",Games!Y370)</f>
        <v/>
      </c>
      <c r="M388" s="9" t="str">
        <f>IF(ISBLANK(Games!W370), "",Games!X370-Games!W370)</f>
        <v/>
      </c>
      <c r="N388" s="20" t="str">
        <f>IF(ISBLANK(Games!W370), "", IF(AND(Games!Y370 = Games!B370, Games!D370&lt;0, Table3[[#This Row],[Actual Difference ]]&lt;Games!D370), "Y", IF(AND(Games!Y370=Games!C370, Games!D370&gt;0, Table3[[#This Row],[Actual Difference ]]&gt;0), "Y",IF(Games!Y370&lt;&gt;Table3[[#This Row],[Market Predicted Side]], "Y","N"))))</f>
        <v/>
      </c>
      <c r="O388" s="21" t="str">
        <f>IF(ISBLANK(Games!W370),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8" s="21" t="str">
        <f>IF(ISBLANK(Games!W370),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8" s="22" t="str">
        <f>IF(ISBLANK(Games!W370),"",IF('Prediction Log'!$L388='Prediction Log'!$G388, "Y", "N"))</f>
        <v/>
      </c>
      <c r="R388" s="22" t="str">
        <f>Table3[[#This Row],[Home Team Covered Market]]</f>
        <v/>
      </c>
      <c r="S388" s="22" t="str">
        <f>IF(ISBLANK(Games!W370), "",IF(AND('Prediction Log'!$Q388="Y", 'Prediction Log'!$R388="Y"), "Y", "N"))</f>
        <v/>
      </c>
      <c r="T388" s="23" t="str">
        <f>IF(ISBLANK(Games!W370),"",IF(Games!Y370='Prediction Log'!$H388, "Y", "N"))</f>
        <v/>
      </c>
      <c r="U388" s="23" t="str">
        <f>IF(ISBLANK(Games!W370), "", IF(Table3[[#This Row],[Home Team Covered Market]]=Games!P370, "Y", "N"))</f>
        <v/>
      </c>
      <c r="V388" s="24" t="str">
        <f>IF(ISBLANK(Games!W370), "",IF('Prediction Log'!$I388='Prediction Log'!$L388, "Y", "N"))</f>
        <v/>
      </c>
      <c r="W388" s="23" t="str">
        <f>IF(ISBLANK(Games!W370), "",IF('Prediction Log'!$H388&lt;&gt;'Prediction Log'!$L388, "N",IF(AND('Prediction Log'!$E388&gt;0, 'Prediction Log'!$M388&gt;'Prediction Log'!$E388, 'Prediction Log'!$H388='Prediction Log'!$C388), "Y", IF(AND('Prediction Log'!$E388&lt;0, 'Prediction Log'!$M388&lt;'Prediction Log'!$E388,'Prediction Log'!$H388='Prediction Log'!$B388 ), "Y", IF('Prediction Log'!$M388='Prediction Log'!$E388, "PUSH", "N")))))</f>
        <v/>
      </c>
      <c r="X388" s="23" t="str">
        <f>IF(ISBLANK(Games!W370), "",IF(AND('Prediction Log'!$T388="Y", 'Prediction Log'!$U388="Y"), "Y", "N"))</f>
        <v/>
      </c>
      <c r="Y388" s="22" t="str">
        <f>IF(ISBLANK(Games!W370), "",IF('Prediction Log'!$D388&gt;0, 'Prediction Log'!$M388-'Prediction Log'!$D388, IF('Prediction Log'!$D388&lt;0, -'Prediction Log'!$M388+'Prediction Log'!$D388, "NA")))</f>
        <v/>
      </c>
      <c r="Z388" s="22" t="str">
        <f>IF(ISBLANK(Games!W370), "",ABS('Prediction Log'!$Y388))</f>
        <v/>
      </c>
      <c r="AA388" s="23" t="str">
        <f>IF(ISBLANK(Games!W370), "",IF('Prediction Log'!$E388&gt;0, 'Prediction Log'!$M388-'Prediction Log'!$E388, IF('Prediction Log'!$E388&lt;0, -'Prediction Log'!$M388+'Prediction Log'!$E388, "NA")))</f>
        <v/>
      </c>
      <c r="AB388" s="23" t="str">
        <f>IF(ISBLANK(Games!X370), "",ABS('Prediction Log'!$AA388))</f>
        <v/>
      </c>
    </row>
    <row r="389" spans="1:28" x14ac:dyDescent="0.45">
      <c r="A389" s="13">
        <f>IF(ISBLANK(Games!$B388), "",Games!A388)</f>
        <v>0</v>
      </c>
      <c r="B389" s="13" t="str">
        <f>IF(ISBLANK(Games!$B371), "",Games!B371)</f>
        <v/>
      </c>
      <c r="C389" s="13" t="str">
        <f>IF(ISBLANK(Games!$B371), "",Games!C371)</f>
        <v/>
      </c>
      <c r="D389" s="14" t="str">
        <f>IF(ISBLANK(Games!$D371), "",Games!D371)</f>
        <v/>
      </c>
      <c r="E389" s="14" t="str">
        <f>IF(ISBLANK(Games!$B371), "",Games!J371)</f>
        <v/>
      </c>
      <c r="F389" s="15" t="str">
        <f>IFERROR(IF(ISBLANK(Games!B371), "", IF(Games!N371=Games!B371, Games!O371, 1-Games!O371)), "")</f>
        <v/>
      </c>
      <c r="G389" s="16" t="str">
        <f>IF(ISBLANK(Games!B371), "", IF('Prediction Log'!$D389&lt;0, 'Prediction Log'!$B389, 'Prediction Log'!$C389))</f>
        <v/>
      </c>
      <c r="H389" s="17" t="str">
        <f>IF(ISBLANK(Games!$B371), "",Games!K371)</f>
        <v/>
      </c>
      <c r="I389" s="17" t="str">
        <f>IF('Prediction Log'!$F389&gt;0.5, 'Prediction Log'!$B389, IF('Prediction Log'!$F389&lt;0.5, 'Prediction Log'!$C389, "PICK"))</f>
        <v/>
      </c>
      <c r="J389" s="18" t="str">
        <f>IF(ISBLANK(Games!B371), "",IF('Prediction Log'!$I389='Prediction Log'!$B389, 'Prediction Log'!$F389, 1-'Prediction Log'!$F389))</f>
        <v/>
      </c>
      <c r="K389" s="19" t="str">
        <f>IF(ISBLANK(Games!$B371), "",Games!Q371)</f>
        <v/>
      </c>
      <c r="L389" s="26" t="str">
        <f>IF(ISBLANK(Games!W371), "",Games!Y371)</f>
        <v/>
      </c>
      <c r="M389" s="9" t="str">
        <f>IF(ISBLANK(Games!W371), "",Games!X371-Games!W371)</f>
        <v/>
      </c>
      <c r="N389" s="20" t="str">
        <f>IF(ISBLANK(Games!W371), "", IF(AND(Games!Y371 = Games!B371, Games!D371&lt;0, Table3[[#This Row],[Actual Difference ]]&lt;Games!D371), "Y", IF(AND(Games!Y371=Games!C371, Games!D371&gt;0, Table3[[#This Row],[Actual Difference ]]&gt;0), "Y",IF(Games!Y371&lt;&gt;Table3[[#This Row],[Market Predicted Side]], "Y","N"))))</f>
        <v/>
      </c>
      <c r="O389" s="21" t="str">
        <f>IF(ISBLANK(Games!W371),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89" s="21" t="str">
        <f>IF(ISBLANK(Games!W371),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89" s="22" t="str">
        <f>IF(ISBLANK(Games!W371),"",IF('Prediction Log'!$L389='Prediction Log'!$G389, "Y", "N"))</f>
        <v/>
      </c>
      <c r="R389" s="22" t="str">
        <f>Table3[[#This Row],[Home Team Covered Market]]</f>
        <v/>
      </c>
      <c r="S389" s="22" t="str">
        <f>IF(ISBLANK(Games!W371), "",IF(AND('Prediction Log'!$Q389="Y", 'Prediction Log'!$R389="Y"), "Y", "N"))</f>
        <v/>
      </c>
      <c r="T389" s="23" t="str">
        <f>IF(ISBLANK(Games!W371),"",IF(Games!Y371='Prediction Log'!$H389, "Y", "N"))</f>
        <v/>
      </c>
      <c r="U389" s="23" t="str">
        <f>IF(ISBLANK(Games!W371), "", IF(Table3[[#This Row],[Home Team Covered Market]]=Games!P371, "Y", "N"))</f>
        <v/>
      </c>
      <c r="V389" s="24" t="str">
        <f>IF(ISBLANK(Games!W371), "",IF('Prediction Log'!$I389='Prediction Log'!$L389, "Y", "N"))</f>
        <v/>
      </c>
      <c r="W389" s="23" t="str">
        <f>IF(ISBLANK(Games!W371), "",IF('Prediction Log'!$H389&lt;&gt;'Prediction Log'!$L389, "N",IF(AND('Prediction Log'!$E389&gt;0, 'Prediction Log'!$M389&gt;'Prediction Log'!$E389, 'Prediction Log'!$H389='Prediction Log'!$C389), "Y", IF(AND('Prediction Log'!$E389&lt;0, 'Prediction Log'!$M389&lt;'Prediction Log'!$E389,'Prediction Log'!$H389='Prediction Log'!$B389 ), "Y", IF('Prediction Log'!$M389='Prediction Log'!$E389, "PUSH", "N")))))</f>
        <v/>
      </c>
      <c r="X389" s="23" t="str">
        <f>IF(ISBLANK(Games!W371), "",IF(AND('Prediction Log'!$T389="Y", 'Prediction Log'!$U389="Y"), "Y", "N"))</f>
        <v/>
      </c>
      <c r="Y389" s="22" t="str">
        <f>IF(ISBLANK(Games!W371), "",IF('Prediction Log'!$D389&gt;0, 'Prediction Log'!$M389-'Prediction Log'!$D389, IF('Prediction Log'!$D389&lt;0, -'Prediction Log'!$M389+'Prediction Log'!$D389, "NA")))</f>
        <v/>
      </c>
      <c r="Z389" s="22" t="str">
        <f>IF(ISBLANK(Games!W371), "",ABS('Prediction Log'!$Y389))</f>
        <v/>
      </c>
      <c r="AA389" s="23" t="str">
        <f>IF(ISBLANK(Games!W371), "",IF('Prediction Log'!$E389&gt;0, 'Prediction Log'!$M389-'Prediction Log'!$E389, IF('Prediction Log'!$E389&lt;0, -'Prediction Log'!$M389+'Prediction Log'!$E389, "NA")))</f>
        <v/>
      </c>
      <c r="AB389" s="23" t="str">
        <f>IF(ISBLANK(Games!X371), "",ABS('Prediction Log'!$AA389))</f>
        <v/>
      </c>
    </row>
    <row r="390" spans="1:28" x14ac:dyDescent="0.45">
      <c r="A390" s="13">
        <f>IF(ISBLANK(Games!$B389), "",Games!A389)</f>
        <v>0</v>
      </c>
      <c r="B390" s="13" t="str">
        <f>IF(ISBLANK(Games!$B372), "",Games!B372)</f>
        <v/>
      </c>
      <c r="C390" s="13" t="str">
        <f>IF(ISBLANK(Games!$B372), "",Games!C372)</f>
        <v/>
      </c>
      <c r="D390" s="14" t="str">
        <f>IF(ISBLANK(Games!$D372), "",Games!D372)</f>
        <v/>
      </c>
      <c r="E390" s="14" t="str">
        <f>IF(ISBLANK(Games!$B372), "",Games!J372)</f>
        <v/>
      </c>
      <c r="F390" s="15" t="str">
        <f>IFERROR(IF(ISBLANK(Games!B372), "", IF(Games!N372=Games!B372, Games!O372, 1-Games!O372)), "")</f>
        <v/>
      </c>
      <c r="G390" s="16" t="str">
        <f>IF(ISBLANK(Games!B372), "", IF('Prediction Log'!$D390&lt;0, 'Prediction Log'!$B390, 'Prediction Log'!$C390))</f>
        <v/>
      </c>
      <c r="H390" s="17" t="str">
        <f>IF(ISBLANK(Games!$B372), "",Games!K372)</f>
        <v/>
      </c>
      <c r="I390" s="17" t="str">
        <f>IF('Prediction Log'!$F390&gt;0.5, 'Prediction Log'!$B390, IF('Prediction Log'!$F390&lt;0.5, 'Prediction Log'!$C390, "PICK"))</f>
        <v/>
      </c>
      <c r="J390" s="18" t="str">
        <f>IF(ISBLANK(Games!B372), "",IF('Prediction Log'!$I390='Prediction Log'!$B390, 'Prediction Log'!$F390, 1-'Prediction Log'!$F390))</f>
        <v/>
      </c>
      <c r="K390" s="19" t="str">
        <f>IF(ISBLANK(Games!$B372), "",Games!Q372)</f>
        <v/>
      </c>
      <c r="L390" s="26" t="str">
        <f>IF(ISBLANK(Games!W372), "",Games!Y372)</f>
        <v/>
      </c>
      <c r="M390" s="9" t="str">
        <f>IF(ISBLANK(Games!W372), "",Games!X372-Games!W372)</f>
        <v/>
      </c>
      <c r="N390" s="20" t="str">
        <f>IF(ISBLANK(Games!W372), "", IF(AND(Games!Y372 = Games!B372, Games!D372&lt;0, Table3[[#This Row],[Actual Difference ]]&lt;Games!D372), "Y", IF(AND(Games!Y372=Games!C372, Games!D372&gt;0, Table3[[#This Row],[Actual Difference ]]&gt;0), "Y",IF(Games!Y372&lt;&gt;Table3[[#This Row],[Market Predicted Side]], "Y","N"))))</f>
        <v/>
      </c>
      <c r="O390" s="21" t="str">
        <f>IF(ISBLANK(Games!W372),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0" s="21" t="str">
        <f>IF(ISBLANK(Games!W372),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0" s="22" t="str">
        <f>IF(ISBLANK(Games!W372),"",IF('Prediction Log'!$L390='Prediction Log'!$G390, "Y", "N"))</f>
        <v/>
      </c>
      <c r="R390" s="22" t="str">
        <f>Table3[[#This Row],[Home Team Covered Market]]</f>
        <v/>
      </c>
      <c r="S390" s="22" t="str">
        <f>IF(ISBLANK(Games!W372), "",IF(AND('Prediction Log'!$Q390="Y", 'Prediction Log'!$R390="Y"), "Y", "N"))</f>
        <v/>
      </c>
      <c r="T390" s="23" t="str">
        <f>IF(ISBLANK(Games!W372),"",IF(Games!Y372='Prediction Log'!$H390, "Y", "N"))</f>
        <v/>
      </c>
      <c r="U390" s="23" t="str">
        <f>IF(ISBLANK(Games!W372), "", IF(Table3[[#This Row],[Home Team Covered Market]]=Games!P372, "Y", "N"))</f>
        <v/>
      </c>
      <c r="V390" s="24" t="str">
        <f>IF(ISBLANK(Games!W372), "",IF('Prediction Log'!$I390='Prediction Log'!$L390, "Y", "N"))</f>
        <v/>
      </c>
      <c r="W390" s="23" t="str">
        <f>IF(ISBLANK(Games!W372), "",IF('Prediction Log'!$H390&lt;&gt;'Prediction Log'!$L390, "N",IF(AND('Prediction Log'!$E390&gt;0, 'Prediction Log'!$M390&gt;'Prediction Log'!$E390, 'Prediction Log'!$H390='Prediction Log'!$C390), "Y", IF(AND('Prediction Log'!$E390&lt;0, 'Prediction Log'!$M390&lt;'Prediction Log'!$E390,'Prediction Log'!$H390='Prediction Log'!$B390 ), "Y", IF('Prediction Log'!$M390='Prediction Log'!$E390, "PUSH", "N")))))</f>
        <v/>
      </c>
      <c r="X390" s="23" t="str">
        <f>IF(ISBLANK(Games!W372), "",IF(AND('Prediction Log'!$T390="Y", 'Prediction Log'!$U390="Y"), "Y", "N"))</f>
        <v/>
      </c>
      <c r="Y390" s="22" t="str">
        <f>IF(ISBLANK(Games!W372), "",IF('Prediction Log'!$D390&gt;0, 'Prediction Log'!$M390-'Prediction Log'!$D390, IF('Prediction Log'!$D390&lt;0, -'Prediction Log'!$M390+'Prediction Log'!$D390, "NA")))</f>
        <v/>
      </c>
      <c r="Z390" s="22" t="str">
        <f>IF(ISBLANK(Games!W372), "",ABS('Prediction Log'!$Y390))</f>
        <v/>
      </c>
      <c r="AA390" s="23" t="str">
        <f>IF(ISBLANK(Games!W372), "",IF('Prediction Log'!$E390&gt;0, 'Prediction Log'!$M390-'Prediction Log'!$E390, IF('Prediction Log'!$E390&lt;0, -'Prediction Log'!$M390+'Prediction Log'!$E390, "NA")))</f>
        <v/>
      </c>
      <c r="AB390" s="23" t="str">
        <f>IF(ISBLANK(Games!X372), "",ABS('Prediction Log'!$AA390))</f>
        <v/>
      </c>
    </row>
    <row r="391" spans="1:28" x14ac:dyDescent="0.45">
      <c r="A391" s="13">
        <f>IF(ISBLANK(Games!$B390), "",Games!A390)</f>
        <v>0</v>
      </c>
      <c r="B391" s="13" t="str">
        <f>IF(ISBLANK(Games!$B373), "",Games!B373)</f>
        <v/>
      </c>
      <c r="C391" s="13" t="str">
        <f>IF(ISBLANK(Games!$B373), "",Games!C373)</f>
        <v/>
      </c>
      <c r="D391" s="14" t="str">
        <f>IF(ISBLANK(Games!$D373), "",Games!D373)</f>
        <v/>
      </c>
      <c r="E391" s="14" t="str">
        <f>IF(ISBLANK(Games!$B373), "",Games!J373)</f>
        <v/>
      </c>
      <c r="F391" s="15" t="str">
        <f>IFERROR(IF(ISBLANK(Games!B373), "", IF(Games!N373=Games!B373, Games!O373, 1-Games!O373)), "")</f>
        <v/>
      </c>
      <c r="G391" s="16" t="str">
        <f>IF(ISBLANK(Games!B373), "", IF('Prediction Log'!$D391&lt;0, 'Prediction Log'!$B391, 'Prediction Log'!$C391))</f>
        <v/>
      </c>
      <c r="H391" s="17" t="str">
        <f>IF(ISBLANK(Games!$B373), "",Games!K373)</f>
        <v/>
      </c>
      <c r="I391" s="17" t="str">
        <f>IF('Prediction Log'!$F391&gt;0.5, 'Prediction Log'!$B391, IF('Prediction Log'!$F391&lt;0.5, 'Prediction Log'!$C391, "PICK"))</f>
        <v/>
      </c>
      <c r="J391" s="18" t="str">
        <f>IF(ISBLANK(Games!B373), "",IF('Prediction Log'!$I391='Prediction Log'!$B391, 'Prediction Log'!$F391, 1-'Prediction Log'!$F391))</f>
        <v/>
      </c>
      <c r="K391" s="19" t="str">
        <f>IF(ISBLANK(Games!$B373), "",Games!Q373)</f>
        <v/>
      </c>
      <c r="L391" s="26" t="str">
        <f>IF(ISBLANK(Games!W373), "",Games!Y373)</f>
        <v/>
      </c>
      <c r="M391" s="9" t="str">
        <f>IF(ISBLANK(Games!W373), "",Games!X373-Games!W373)</f>
        <v/>
      </c>
      <c r="N391" s="20" t="str">
        <f>IF(ISBLANK(Games!W373), "", IF(AND(Games!Y373 = Games!B373, Games!D373&lt;0, Table3[[#This Row],[Actual Difference ]]&lt;Games!D373), "Y", IF(AND(Games!Y373=Games!C373, Games!D373&gt;0, Table3[[#This Row],[Actual Difference ]]&gt;0), "Y",IF(Games!Y373&lt;&gt;Table3[[#This Row],[Market Predicted Side]], "Y","N"))))</f>
        <v/>
      </c>
      <c r="O391" s="21" t="str">
        <f>IF(ISBLANK(Games!W373),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1" s="21" t="str">
        <f>IF(ISBLANK(Games!W373),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1" s="22" t="str">
        <f>IF(ISBLANK(Games!W373),"",IF('Prediction Log'!$L391='Prediction Log'!$G391, "Y", "N"))</f>
        <v/>
      </c>
      <c r="R391" s="22" t="str">
        <f>Table3[[#This Row],[Home Team Covered Market]]</f>
        <v/>
      </c>
      <c r="S391" s="22" t="str">
        <f>IF(ISBLANK(Games!W373), "",IF(AND('Prediction Log'!$Q391="Y", 'Prediction Log'!$R391="Y"), "Y", "N"))</f>
        <v/>
      </c>
      <c r="T391" s="23" t="str">
        <f>IF(ISBLANK(Games!W373),"",IF(Games!Y373='Prediction Log'!$H391, "Y", "N"))</f>
        <v/>
      </c>
      <c r="U391" s="23" t="str">
        <f>IF(ISBLANK(Games!W373), "", IF(Table3[[#This Row],[Home Team Covered Market]]=Games!P373, "Y", "N"))</f>
        <v/>
      </c>
      <c r="V391" s="24" t="str">
        <f>IF(ISBLANK(Games!W373), "",IF('Prediction Log'!$I391='Prediction Log'!$L391, "Y", "N"))</f>
        <v/>
      </c>
      <c r="W391" s="23" t="str">
        <f>IF(ISBLANK(Games!W373), "",IF('Prediction Log'!$H391&lt;&gt;'Prediction Log'!$L391, "N",IF(AND('Prediction Log'!$E391&gt;0, 'Prediction Log'!$M391&gt;'Prediction Log'!$E391, 'Prediction Log'!$H391='Prediction Log'!$C391), "Y", IF(AND('Prediction Log'!$E391&lt;0, 'Prediction Log'!$M391&lt;'Prediction Log'!$E391,'Prediction Log'!$H391='Prediction Log'!$B391 ), "Y", IF('Prediction Log'!$M391='Prediction Log'!$E391, "PUSH", "N")))))</f>
        <v/>
      </c>
      <c r="X391" s="23" t="str">
        <f>IF(ISBLANK(Games!W373), "",IF(AND('Prediction Log'!$T391="Y", 'Prediction Log'!$U391="Y"), "Y", "N"))</f>
        <v/>
      </c>
      <c r="Y391" s="22" t="str">
        <f>IF(ISBLANK(Games!W373), "",IF('Prediction Log'!$D391&gt;0, 'Prediction Log'!$M391-'Prediction Log'!$D391, IF('Prediction Log'!$D391&lt;0, -'Prediction Log'!$M391+'Prediction Log'!$D391, "NA")))</f>
        <v/>
      </c>
      <c r="Z391" s="22" t="str">
        <f>IF(ISBLANK(Games!W373), "",ABS('Prediction Log'!$Y391))</f>
        <v/>
      </c>
      <c r="AA391" s="23" t="str">
        <f>IF(ISBLANK(Games!W373), "",IF('Prediction Log'!$E391&gt;0, 'Prediction Log'!$M391-'Prediction Log'!$E391, IF('Prediction Log'!$E391&lt;0, -'Prediction Log'!$M391+'Prediction Log'!$E391, "NA")))</f>
        <v/>
      </c>
      <c r="AB391" s="23" t="str">
        <f>IF(ISBLANK(Games!X373), "",ABS('Prediction Log'!$AA391))</f>
        <v/>
      </c>
    </row>
    <row r="392" spans="1:28" x14ac:dyDescent="0.45">
      <c r="A392" s="13">
        <f>IF(ISBLANK(Games!$B391), "",Games!A391)</f>
        <v>0</v>
      </c>
      <c r="B392" s="13" t="str">
        <f>IF(ISBLANK(Games!$B374), "",Games!B374)</f>
        <v/>
      </c>
      <c r="C392" s="13" t="str">
        <f>IF(ISBLANK(Games!$B374), "",Games!C374)</f>
        <v/>
      </c>
      <c r="D392" s="14" t="str">
        <f>IF(ISBLANK(Games!$D374), "",Games!D374)</f>
        <v/>
      </c>
      <c r="E392" s="14" t="str">
        <f>IF(ISBLANK(Games!$B374), "",Games!J374)</f>
        <v/>
      </c>
      <c r="F392" s="15" t="str">
        <f>IFERROR(IF(ISBLANK(Games!B374), "", IF(Games!N374=Games!B374, Games!O374, 1-Games!O374)), "")</f>
        <v/>
      </c>
      <c r="G392" s="16" t="str">
        <f>IF(ISBLANK(Games!B374), "", IF('Prediction Log'!$D392&lt;0, 'Prediction Log'!$B392, 'Prediction Log'!$C392))</f>
        <v/>
      </c>
      <c r="H392" s="17" t="str">
        <f>IF(ISBLANK(Games!$B374), "",Games!K374)</f>
        <v/>
      </c>
      <c r="I392" s="17" t="str">
        <f>IF('Prediction Log'!$F392&gt;0.5, 'Prediction Log'!$B392, IF('Prediction Log'!$F392&lt;0.5, 'Prediction Log'!$C392, "PICK"))</f>
        <v/>
      </c>
      <c r="J392" s="18" t="str">
        <f>IF(ISBLANK(Games!B374), "",IF('Prediction Log'!$I392='Prediction Log'!$B392, 'Prediction Log'!$F392, 1-'Prediction Log'!$F392))</f>
        <v/>
      </c>
      <c r="K392" s="19" t="str">
        <f>IF(ISBLANK(Games!$B374), "",Games!Q374)</f>
        <v/>
      </c>
      <c r="L392" s="26" t="str">
        <f>IF(ISBLANK(Games!W374), "",Games!Y374)</f>
        <v/>
      </c>
      <c r="M392" s="9" t="str">
        <f>IF(ISBLANK(Games!W374), "",Games!X374-Games!W374)</f>
        <v/>
      </c>
      <c r="N392" s="20" t="str">
        <f>IF(ISBLANK(Games!W374), "", IF(AND(Games!Y374 = Games!B374, Games!D374&lt;0, Table3[[#This Row],[Actual Difference ]]&lt;Games!D374), "Y", IF(AND(Games!Y374=Games!C374, Games!D374&gt;0, Table3[[#This Row],[Actual Difference ]]&gt;0), "Y",IF(Games!Y374&lt;&gt;Table3[[#This Row],[Market Predicted Side]], "Y","N"))))</f>
        <v/>
      </c>
      <c r="O392" s="21" t="str">
        <f>IF(ISBLANK(Games!W374),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2" s="21" t="str">
        <f>IF(ISBLANK(Games!W374),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2" s="22" t="str">
        <f>IF(ISBLANK(Games!W374),"",IF('Prediction Log'!$L392='Prediction Log'!$G392, "Y", "N"))</f>
        <v/>
      </c>
      <c r="R392" s="22" t="str">
        <f>Table3[[#This Row],[Home Team Covered Market]]</f>
        <v/>
      </c>
      <c r="S392" s="22" t="str">
        <f>IF(ISBLANK(Games!W374), "",IF(AND('Prediction Log'!$Q392="Y", 'Prediction Log'!$R392="Y"), "Y", "N"))</f>
        <v/>
      </c>
      <c r="T392" s="23" t="str">
        <f>IF(ISBLANK(Games!W374),"",IF(Games!Y374='Prediction Log'!$H392, "Y", "N"))</f>
        <v/>
      </c>
      <c r="U392" s="23" t="str">
        <f>IF(ISBLANK(Games!W374), "", IF(Table3[[#This Row],[Home Team Covered Market]]=Games!P374, "Y", "N"))</f>
        <v/>
      </c>
      <c r="V392" s="24" t="str">
        <f>IF(ISBLANK(Games!W374), "",IF('Prediction Log'!$I392='Prediction Log'!$L392, "Y", "N"))</f>
        <v/>
      </c>
      <c r="W392" s="23" t="str">
        <f>IF(ISBLANK(Games!W374), "",IF('Prediction Log'!$H392&lt;&gt;'Prediction Log'!$L392, "N",IF(AND('Prediction Log'!$E392&gt;0, 'Prediction Log'!$M392&gt;'Prediction Log'!$E392, 'Prediction Log'!$H392='Prediction Log'!$C392), "Y", IF(AND('Prediction Log'!$E392&lt;0, 'Prediction Log'!$M392&lt;'Prediction Log'!$E392,'Prediction Log'!$H392='Prediction Log'!$B392 ), "Y", IF('Prediction Log'!$M392='Prediction Log'!$E392, "PUSH", "N")))))</f>
        <v/>
      </c>
      <c r="X392" s="23" t="str">
        <f>IF(ISBLANK(Games!W374), "",IF(AND('Prediction Log'!$T392="Y", 'Prediction Log'!$U392="Y"), "Y", "N"))</f>
        <v/>
      </c>
      <c r="Y392" s="22" t="str">
        <f>IF(ISBLANK(Games!W374), "",IF('Prediction Log'!$D392&gt;0, 'Prediction Log'!$M392-'Prediction Log'!$D392, IF('Prediction Log'!$D392&lt;0, -'Prediction Log'!$M392+'Prediction Log'!$D392, "NA")))</f>
        <v/>
      </c>
      <c r="Z392" s="22" t="str">
        <f>IF(ISBLANK(Games!W374), "",ABS('Prediction Log'!$Y392))</f>
        <v/>
      </c>
      <c r="AA392" s="23" t="str">
        <f>IF(ISBLANK(Games!W374), "",IF('Prediction Log'!$E392&gt;0, 'Prediction Log'!$M392-'Prediction Log'!$E392, IF('Prediction Log'!$E392&lt;0, -'Prediction Log'!$M392+'Prediction Log'!$E392, "NA")))</f>
        <v/>
      </c>
      <c r="AB392" s="23" t="str">
        <f>IF(ISBLANK(Games!X374), "",ABS('Prediction Log'!$AA392))</f>
        <v/>
      </c>
    </row>
    <row r="393" spans="1:28" x14ac:dyDescent="0.45">
      <c r="A393" s="13">
        <f>IF(ISBLANK(Games!$B392), "",Games!A392)</f>
        <v>0</v>
      </c>
      <c r="B393" s="13" t="str">
        <f>IF(ISBLANK(Games!$B375), "",Games!B375)</f>
        <v/>
      </c>
      <c r="C393" s="13" t="str">
        <f>IF(ISBLANK(Games!$B375), "",Games!C375)</f>
        <v/>
      </c>
      <c r="D393" s="14" t="str">
        <f>IF(ISBLANK(Games!$D375), "",Games!D375)</f>
        <v/>
      </c>
      <c r="E393" s="14" t="str">
        <f>IF(ISBLANK(Games!$B375), "",Games!J375)</f>
        <v/>
      </c>
      <c r="F393" s="15" t="str">
        <f>IFERROR(IF(ISBLANK(Games!B375), "", IF(Games!N375=Games!B375, Games!O375, 1-Games!O375)), "")</f>
        <v/>
      </c>
      <c r="G393" s="16" t="str">
        <f>IF(ISBLANK(Games!B375), "", IF('Prediction Log'!$D393&lt;0, 'Prediction Log'!$B393, 'Prediction Log'!$C393))</f>
        <v/>
      </c>
      <c r="H393" s="17" t="str">
        <f>IF(ISBLANK(Games!$B375), "",Games!K375)</f>
        <v/>
      </c>
      <c r="I393" s="17" t="str">
        <f>IF('Prediction Log'!$F393&gt;0.5, 'Prediction Log'!$B393, IF('Prediction Log'!$F393&lt;0.5, 'Prediction Log'!$C393, "PICK"))</f>
        <v/>
      </c>
      <c r="J393" s="18" t="str">
        <f>IF(ISBLANK(Games!B375), "",IF('Prediction Log'!$I393='Prediction Log'!$B393, 'Prediction Log'!$F393, 1-'Prediction Log'!$F393))</f>
        <v/>
      </c>
      <c r="K393" s="19" t="str">
        <f>IF(ISBLANK(Games!$B375), "",Games!Q375)</f>
        <v/>
      </c>
      <c r="L393" s="26" t="str">
        <f>IF(ISBLANK(Games!W375), "",Games!Y375)</f>
        <v/>
      </c>
      <c r="M393" s="9" t="str">
        <f>IF(ISBLANK(Games!W375), "",Games!X375-Games!W375)</f>
        <v/>
      </c>
      <c r="N393" s="20" t="str">
        <f>IF(ISBLANK(Games!W375), "", IF(AND(Games!Y375 = Games!B375, Games!D375&lt;0, Table3[[#This Row],[Actual Difference ]]&lt;Games!D375), "Y", IF(AND(Games!Y375=Games!C375, Games!D375&gt;0, Table3[[#This Row],[Actual Difference ]]&gt;0), "Y",IF(Games!Y375&lt;&gt;Table3[[#This Row],[Market Predicted Side]], "Y","N"))))</f>
        <v/>
      </c>
      <c r="O393" s="21" t="str">
        <f>IF(ISBLANK(Games!W375),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3" s="21" t="str">
        <f>IF(ISBLANK(Games!W375),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3" s="22" t="str">
        <f>IF(ISBLANK(Games!W375),"",IF('Prediction Log'!$L393='Prediction Log'!$G393, "Y", "N"))</f>
        <v/>
      </c>
      <c r="R393" s="22" t="str">
        <f>Table3[[#This Row],[Home Team Covered Market]]</f>
        <v/>
      </c>
      <c r="S393" s="22" t="str">
        <f>IF(ISBLANK(Games!W375), "",IF(AND('Prediction Log'!$Q393="Y", 'Prediction Log'!$R393="Y"), "Y", "N"))</f>
        <v/>
      </c>
      <c r="T393" s="23" t="str">
        <f>IF(ISBLANK(Games!W375),"",IF(Games!Y375='Prediction Log'!$H393, "Y", "N"))</f>
        <v/>
      </c>
      <c r="U393" s="23" t="str">
        <f>IF(ISBLANK(Games!W375), "", IF(Table3[[#This Row],[Home Team Covered Market]]=Games!P375, "Y", "N"))</f>
        <v/>
      </c>
      <c r="V393" s="24" t="str">
        <f>IF(ISBLANK(Games!W375), "",IF('Prediction Log'!$I393='Prediction Log'!$L393, "Y", "N"))</f>
        <v/>
      </c>
      <c r="W393" s="23" t="str">
        <f>IF(ISBLANK(Games!W375), "",IF('Prediction Log'!$H393&lt;&gt;'Prediction Log'!$L393, "N",IF(AND('Prediction Log'!$E393&gt;0, 'Prediction Log'!$M393&gt;'Prediction Log'!$E393, 'Prediction Log'!$H393='Prediction Log'!$C393), "Y", IF(AND('Prediction Log'!$E393&lt;0, 'Prediction Log'!$M393&lt;'Prediction Log'!$E393,'Prediction Log'!$H393='Prediction Log'!$B393 ), "Y", IF('Prediction Log'!$M393='Prediction Log'!$E393, "PUSH", "N")))))</f>
        <v/>
      </c>
      <c r="X393" s="23" t="str">
        <f>IF(ISBLANK(Games!W375), "",IF(AND('Prediction Log'!$T393="Y", 'Prediction Log'!$U393="Y"), "Y", "N"))</f>
        <v/>
      </c>
      <c r="Y393" s="22" t="str">
        <f>IF(ISBLANK(Games!W375), "",IF('Prediction Log'!$D393&gt;0, 'Prediction Log'!$M393-'Prediction Log'!$D393, IF('Prediction Log'!$D393&lt;0, -'Prediction Log'!$M393+'Prediction Log'!$D393, "NA")))</f>
        <v/>
      </c>
      <c r="Z393" s="22" t="str">
        <f>IF(ISBLANK(Games!W375), "",ABS('Prediction Log'!$Y393))</f>
        <v/>
      </c>
      <c r="AA393" s="23" t="str">
        <f>IF(ISBLANK(Games!W375), "",IF('Prediction Log'!$E393&gt;0, 'Prediction Log'!$M393-'Prediction Log'!$E393, IF('Prediction Log'!$E393&lt;0, -'Prediction Log'!$M393+'Prediction Log'!$E393, "NA")))</f>
        <v/>
      </c>
      <c r="AB393" s="23" t="str">
        <f>IF(ISBLANK(Games!X375), "",ABS('Prediction Log'!$AA393))</f>
        <v/>
      </c>
    </row>
    <row r="394" spans="1:28" x14ac:dyDescent="0.45">
      <c r="A394" s="13">
        <f>IF(ISBLANK(Games!$B393), "",Games!A393)</f>
        <v>0</v>
      </c>
      <c r="B394" s="13" t="str">
        <f>IF(ISBLANK(Games!$B376), "",Games!B376)</f>
        <v/>
      </c>
      <c r="C394" s="13" t="str">
        <f>IF(ISBLANK(Games!$B376), "",Games!C376)</f>
        <v/>
      </c>
      <c r="D394" s="14" t="str">
        <f>IF(ISBLANK(Games!$D376), "",Games!D376)</f>
        <v/>
      </c>
      <c r="E394" s="14" t="str">
        <f>IF(ISBLANK(Games!$B376), "",Games!J376)</f>
        <v/>
      </c>
      <c r="F394" s="15" t="str">
        <f>IFERROR(IF(ISBLANK(Games!B376), "", IF(Games!N376=Games!B376, Games!O376, 1-Games!O376)), "")</f>
        <v/>
      </c>
      <c r="G394" s="16" t="str">
        <f>IF(ISBLANK(Games!B376), "", IF('Prediction Log'!$D394&lt;0, 'Prediction Log'!$B394, 'Prediction Log'!$C394))</f>
        <v/>
      </c>
      <c r="H394" s="17" t="str">
        <f>IF(ISBLANK(Games!$B376), "",Games!K376)</f>
        <v/>
      </c>
      <c r="I394" s="17" t="str">
        <f>IF('Prediction Log'!$F394&gt;0.5, 'Prediction Log'!$B394, IF('Prediction Log'!$F394&lt;0.5, 'Prediction Log'!$C394, "PICK"))</f>
        <v/>
      </c>
      <c r="J394" s="18" t="str">
        <f>IF(ISBLANK(Games!B376), "",IF('Prediction Log'!$I394='Prediction Log'!$B394, 'Prediction Log'!$F394, 1-'Prediction Log'!$F394))</f>
        <v/>
      </c>
      <c r="K394" s="19" t="str">
        <f>IF(ISBLANK(Games!$B376), "",Games!Q376)</f>
        <v/>
      </c>
      <c r="L394" s="26" t="str">
        <f>IF(ISBLANK(Games!W376), "",Games!Y376)</f>
        <v/>
      </c>
      <c r="M394" s="9" t="str">
        <f>IF(ISBLANK(Games!W376), "",Games!X376-Games!W376)</f>
        <v/>
      </c>
      <c r="N394" s="20" t="str">
        <f>IF(ISBLANK(Games!W376), "", IF(AND(Games!Y376 = Games!B376, Games!D376&lt;0, Table3[[#This Row],[Actual Difference ]]&lt;Games!D376), "Y", IF(AND(Games!Y376=Games!C376, Games!D376&gt;0, Table3[[#This Row],[Actual Difference ]]&gt;0), "Y",IF(Games!Y376&lt;&gt;Table3[[#This Row],[Market Predicted Side]], "Y","N"))))</f>
        <v/>
      </c>
      <c r="O394" s="21" t="str">
        <f>IF(ISBLANK(Games!W376),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4" s="21" t="str">
        <f>IF(ISBLANK(Games!W376),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4" s="22" t="str">
        <f>IF(ISBLANK(Games!W376),"",IF('Prediction Log'!$L394='Prediction Log'!$G394, "Y", "N"))</f>
        <v/>
      </c>
      <c r="R394" s="22" t="str">
        <f>Table3[[#This Row],[Home Team Covered Market]]</f>
        <v/>
      </c>
      <c r="S394" s="22" t="str">
        <f>IF(ISBLANK(Games!W376), "",IF(AND('Prediction Log'!$Q394="Y", 'Prediction Log'!$R394="Y"), "Y", "N"))</f>
        <v/>
      </c>
      <c r="T394" s="23" t="str">
        <f>IF(ISBLANK(Games!W376),"",IF(Games!Y376='Prediction Log'!$H394, "Y", "N"))</f>
        <v/>
      </c>
      <c r="U394" s="23" t="str">
        <f>IF(ISBLANK(Games!W376), "", IF(Table3[[#This Row],[Home Team Covered Market]]=Games!P376, "Y", "N"))</f>
        <v/>
      </c>
      <c r="V394" s="24" t="str">
        <f>IF(ISBLANK(Games!W376), "",IF('Prediction Log'!$I394='Prediction Log'!$L394, "Y", "N"))</f>
        <v/>
      </c>
      <c r="W394" s="23" t="str">
        <f>IF(ISBLANK(Games!W376), "",IF('Prediction Log'!$H394&lt;&gt;'Prediction Log'!$L394, "N",IF(AND('Prediction Log'!$E394&gt;0, 'Prediction Log'!$M394&gt;'Prediction Log'!$E394, 'Prediction Log'!$H394='Prediction Log'!$C394), "Y", IF(AND('Prediction Log'!$E394&lt;0, 'Prediction Log'!$M394&lt;'Prediction Log'!$E394,'Prediction Log'!$H394='Prediction Log'!$B394 ), "Y", IF('Prediction Log'!$M394='Prediction Log'!$E394, "PUSH", "N")))))</f>
        <v/>
      </c>
      <c r="X394" s="23" t="str">
        <f>IF(ISBLANK(Games!W376), "",IF(AND('Prediction Log'!$T394="Y", 'Prediction Log'!$U394="Y"), "Y", "N"))</f>
        <v/>
      </c>
      <c r="Y394" s="22" t="str">
        <f>IF(ISBLANK(Games!W376), "",IF('Prediction Log'!$D394&gt;0, 'Prediction Log'!$M394-'Prediction Log'!$D394, IF('Prediction Log'!$D394&lt;0, -'Prediction Log'!$M394+'Prediction Log'!$D394, "NA")))</f>
        <v/>
      </c>
      <c r="Z394" s="22" t="str">
        <f>IF(ISBLANK(Games!W376), "",ABS('Prediction Log'!$Y394))</f>
        <v/>
      </c>
      <c r="AA394" s="23" t="str">
        <f>IF(ISBLANK(Games!W376), "",IF('Prediction Log'!$E394&gt;0, 'Prediction Log'!$M394-'Prediction Log'!$E394, IF('Prediction Log'!$E394&lt;0, -'Prediction Log'!$M394+'Prediction Log'!$E394, "NA")))</f>
        <v/>
      </c>
      <c r="AB394" s="23" t="str">
        <f>IF(ISBLANK(Games!X376), "",ABS('Prediction Log'!$AA394))</f>
        <v/>
      </c>
    </row>
    <row r="395" spans="1:28" x14ac:dyDescent="0.45">
      <c r="A395" s="13">
        <f>IF(ISBLANK(Games!$B394), "",Games!A394)</f>
        <v>0</v>
      </c>
      <c r="B395" s="13" t="str">
        <f>IF(ISBLANK(Games!$B377), "",Games!B377)</f>
        <v/>
      </c>
      <c r="C395" s="13" t="str">
        <f>IF(ISBLANK(Games!$B377), "",Games!C377)</f>
        <v/>
      </c>
      <c r="D395" s="14" t="str">
        <f>IF(ISBLANK(Games!$D377), "",Games!D377)</f>
        <v/>
      </c>
      <c r="E395" s="14" t="str">
        <f>IF(ISBLANK(Games!$B377), "",Games!J377)</f>
        <v/>
      </c>
      <c r="F395" s="15" t="str">
        <f>IFERROR(IF(ISBLANK(Games!B377), "", IF(Games!N377=Games!B377, Games!O377, 1-Games!O377)), "")</f>
        <v/>
      </c>
      <c r="G395" s="16" t="str">
        <f>IF(ISBLANK(Games!B377), "", IF('Prediction Log'!$D395&lt;0, 'Prediction Log'!$B395, 'Prediction Log'!$C395))</f>
        <v/>
      </c>
      <c r="H395" s="17" t="str">
        <f>IF(ISBLANK(Games!$B377), "",Games!K377)</f>
        <v/>
      </c>
      <c r="I395" s="17" t="str">
        <f>IF('Prediction Log'!$F395&gt;0.5, 'Prediction Log'!$B395, IF('Prediction Log'!$F395&lt;0.5, 'Prediction Log'!$C395, "PICK"))</f>
        <v/>
      </c>
      <c r="J395" s="18" t="str">
        <f>IF(ISBLANK(Games!B377), "",IF('Prediction Log'!$I395='Prediction Log'!$B395, 'Prediction Log'!$F395, 1-'Prediction Log'!$F395))</f>
        <v/>
      </c>
      <c r="K395" s="19" t="str">
        <f>IF(ISBLANK(Games!$B377), "",Games!Q377)</f>
        <v/>
      </c>
      <c r="L395" s="26" t="str">
        <f>IF(ISBLANK(Games!W377), "",Games!Y377)</f>
        <v/>
      </c>
      <c r="M395" s="9" t="str">
        <f>IF(ISBLANK(Games!W377), "",Games!X377-Games!W377)</f>
        <v/>
      </c>
      <c r="N395" s="20" t="str">
        <f>IF(ISBLANK(Games!W377), "", IF(AND(Games!Y377 = Games!B377, Games!D377&lt;0, Table3[[#This Row],[Actual Difference ]]&lt;Games!D377), "Y", IF(AND(Games!Y377=Games!C377, Games!D377&gt;0, Table3[[#This Row],[Actual Difference ]]&gt;0), "Y",IF(Games!Y377&lt;&gt;Table3[[#This Row],[Market Predicted Side]], "Y","N"))))</f>
        <v/>
      </c>
      <c r="O395" s="21" t="str">
        <f>IF(ISBLANK(Games!W377),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5" s="21" t="str">
        <f>IF(ISBLANK(Games!W377),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5" s="22" t="str">
        <f>IF(ISBLANK(Games!W377),"",IF('Prediction Log'!$L395='Prediction Log'!$G395, "Y", "N"))</f>
        <v/>
      </c>
      <c r="R395" s="22" t="str">
        <f>Table3[[#This Row],[Home Team Covered Market]]</f>
        <v/>
      </c>
      <c r="S395" s="22" t="str">
        <f>IF(ISBLANK(Games!W377), "",IF(AND('Prediction Log'!$Q395="Y", 'Prediction Log'!$R395="Y"), "Y", "N"))</f>
        <v/>
      </c>
      <c r="T395" s="23" t="str">
        <f>IF(ISBLANK(Games!W377),"",IF(Games!Y377='Prediction Log'!$H395, "Y", "N"))</f>
        <v/>
      </c>
      <c r="U395" s="23" t="str">
        <f>IF(ISBLANK(Games!W377), "", IF(Table3[[#This Row],[Home Team Covered Market]]=Games!P377, "Y", "N"))</f>
        <v/>
      </c>
      <c r="V395" s="24" t="str">
        <f>IF(ISBLANK(Games!W377), "",IF('Prediction Log'!$I395='Prediction Log'!$L395, "Y", "N"))</f>
        <v/>
      </c>
      <c r="W395" s="23" t="str">
        <f>IF(ISBLANK(Games!W377), "",IF('Prediction Log'!$H395&lt;&gt;'Prediction Log'!$L395, "N",IF(AND('Prediction Log'!$E395&gt;0, 'Prediction Log'!$M395&gt;'Prediction Log'!$E395, 'Prediction Log'!$H395='Prediction Log'!$C395), "Y", IF(AND('Prediction Log'!$E395&lt;0, 'Prediction Log'!$M395&lt;'Prediction Log'!$E395,'Prediction Log'!$H395='Prediction Log'!$B395 ), "Y", IF('Prediction Log'!$M395='Prediction Log'!$E395, "PUSH", "N")))))</f>
        <v/>
      </c>
      <c r="X395" s="23" t="str">
        <f>IF(ISBLANK(Games!W377), "",IF(AND('Prediction Log'!$T395="Y", 'Prediction Log'!$U395="Y"), "Y", "N"))</f>
        <v/>
      </c>
      <c r="Y395" s="22" t="str">
        <f>IF(ISBLANK(Games!W377), "",IF('Prediction Log'!$D395&gt;0, 'Prediction Log'!$M395-'Prediction Log'!$D395, IF('Prediction Log'!$D395&lt;0, -'Prediction Log'!$M395+'Prediction Log'!$D395, "NA")))</f>
        <v/>
      </c>
      <c r="Z395" s="22" t="str">
        <f>IF(ISBLANK(Games!W377), "",ABS('Prediction Log'!$Y395))</f>
        <v/>
      </c>
      <c r="AA395" s="23" t="str">
        <f>IF(ISBLANK(Games!W377), "",IF('Prediction Log'!$E395&gt;0, 'Prediction Log'!$M395-'Prediction Log'!$E395, IF('Prediction Log'!$E395&lt;0, -'Prediction Log'!$M395+'Prediction Log'!$E395, "NA")))</f>
        <v/>
      </c>
      <c r="AB395" s="23" t="str">
        <f>IF(ISBLANK(Games!X377), "",ABS('Prediction Log'!$AA395))</f>
        <v/>
      </c>
    </row>
    <row r="396" spans="1:28" x14ac:dyDescent="0.45">
      <c r="A396" s="13">
        <f>IF(ISBLANK(Games!$B395), "",Games!A395)</f>
        <v>0</v>
      </c>
      <c r="B396" s="13" t="str">
        <f>IF(ISBLANK(Games!$B378), "",Games!B378)</f>
        <v/>
      </c>
      <c r="C396" s="13" t="str">
        <f>IF(ISBLANK(Games!$B378), "",Games!C378)</f>
        <v/>
      </c>
      <c r="D396" s="14" t="str">
        <f>IF(ISBLANK(Games!$D378), "",Games!D378)</f>
        <v/>
      </c>
      <c r="E396" s="14" t="str">
        <f>IF(ISBLANK(Games!$B378), "",Games!J378)</f>
        <v/>
      </c>
      <c r="F396" s="15" t="str">
        <f>IFERROR(IF(ISBLANK(Games!B378), "", IF(Games!N378=Games!B378, Games!O378, 1-Games!O378)), "")</f>
        <v/>
      </c>
      <c r="G396" s="16" t="str">
        <f>IF(ISBLANK(Games!B378), "", IF('Prediction Log'!$D396&lt;0, 'Prediction Log'!$B396, 'Prediction Log'!$C396))</f>
        <v/>
      </c>
      <c r="H396" s="17" t="str">
        <f>IF(ISBLANK(Games!$B378), "",Games!K378)</f>
        <v/>
      </c>
      <c r="I396" s="17" t="str">
        <f>IF('Prediction Log'!$F396&gt;0.5, 'Prediction Log'!$B396, IF('Prediction Log'!$F396&lt;0.5, 'Prediction Log'!$C396, "PICK"))</f>
        <v/>
      </c>
      <c r="J396" s="18" t="str">
        <f>IF(ISBLANK(Games!B378), "",IF('Prediction Log'!$I396='Prediction Log'!$B396, 'Prediction Log'!$F396, 1-'Prediction Log'!$F396))</f>
        <v/>
      </c>
      <c r="K396" s="19" t="str">
        <f>IF(ISBLANK(Games!$B378), "",Games!Q378)</f>
        <v/>
      </c>
      <c r="L396" s="26" t="str">
        <f>IF(ISBLANK(Games!W378), "",Games!Y378)</f>
        <v/>
      </c>
      <c r="M396" s="9" t="str">
        <f>IF(ISBLANK(Games!W378), "",Games!X378-Games!W378)</f>
        <v/>
      </c>
      <c r="N396" s="20" t="str">
        <f>IF(ISBLANK(Games!W378), "", IF(AND(Games!Y378 = Games!B378, Games!D378&lt;0, Table3[[#This Row],[Actual Difference ]]&lt;Games!D378), "Y", IF(AND(Games!Y378=Games!C378, Games!D378&gt;0, Table3[[#This Row],[Actual Difference ]]&gt;0), "Y",IF(Games!Y378&lt;&gt;Table3[[#This Row],[Market Predicted Side]], "Y","N"))))</f>
        <v/>
      </c>
      <c r="O396" s="21" t="str">
        <f>IF(ISBLANK(Games!W378),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6" s="21" t="str">
        <f>IF(ISBLANK(Games!W378),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6" s="22" t="str">
        <f>IF(ISBLANK(Games!W378),"",IF('Prediction Log'!$L396='Prediction Log'!$G396, "Y", "N"))</f>
        <v/>
      </c>
      <c r="R396" s="22" t="str">
        <f>Table3[[#This Row],[Home Team Covered Market]]</f>
        <v/>
      </c>
      <c r="S396" s="22" t="str">
        <f>IF(ISBLANK(Games!W378), "",IF(AND('Prediction Log'!$Q396="Y", 'Prediction Log'!$R396="Y"), "Y", "N"))</f>
        <v/>
      </c>
      <c r="T396" s="23" t="str">
        <f>IF(ISBLANK(Games!W378),"",IF(Games!Y378='Prediction Log'!$H396, "Y", "N"))</f>
        <v/>
      </c>
      <c r="U396" s="23" t="str">
        <f>IF(ISBLANK(Games!W378), "", IF(Table3[[#This Row],[Home Team Covered Market]]=Games!P378, "Y", "N"))</f>
        <v/>
      </c>
      <c r="V396" s="24" t="str">
        <f>IF(ISBLANK(Games!W378), "",IF('Prediction Log'!$I396='Prediction Log'!$L396, "Y", "N"))</f>
        <v/>
      </c>
      <c r="W396" s="23" t="str">
        <f>IF(ISBLANK(Games!W378), "",IF('Prediction Log'!$H396&lt;&gt;'Prediction Log'!$L396, "N",IF(AND('Prediction Log'!$E396&gt;0, 'Prediction Log'!$M396&gt;'Prediction Log'!$E396, 'Prediction Log'!$H396='Prediction Log'!$C396), "Y", IF(AND('Prediction Log'!$E396&lt;0, 'Prediction Log'!$M396&lt;'Prediction Log'!$E396,'Prediction Log'!$H396='Prediction Log'!$B396 ), "Y", IF('Prediction Log'!$M396='Prediction Log'!$E396, "PUSH", "N")))))</f>
        <v/>
      </c>
      <c r="X396" s="23" t="str">
        <f>IF(ISBLANK(Games!W378), "",IF(AND('Prediction Log'!$T396="Y", 'Prediction Log'!$U396="Y"), "Y", "N"))</f>
        <v/>
      </c>
      <c r="Y396" s="22" t="str">
        <f>IF(ISBLANK(Games!W378), "",IF('Prediction Log'!$D396&gt;0, 'Prediction Log'!$M396-'Prediction Log'!$D396, IF('Prediction Log'!$D396&lt;0, -'Prediction Log'!$M396+'Prediction Log'!$D396, "NA")))</f>
        <v/>
      </c>
      <c r="Z396" s="22" t="str">
        <f>IF(ISBLANK(Games!W378), "",ABS('Prediction Log'!$Y396))</f>
        <v/>
      </c>
      <c r="AA396" s="23" t="str">
        <f>IF(ISBLANK(Games!W378), "",IF('Prediction Log'!$E396&gt;0, 'Prediction Log'!$M396-'Prediction Log'!$E396, IF('Prediction Log'!$E396&lt;0, -'Prediction Log'!$M396+'Prediction Log'!$E396, "NA")))</f>
        <v/>
      </c>
      <c r="AB396" s="23" t="str">
        <f>IF(ISBLANK(Games!X378), "",ABS('Prediction Log'!$AA396))</f>
        <v/>
      </c>
    </row>
    <row r="397" spans="1:28" x14ac:dyDescent="0.45">
      <c r="A397" s="13">
        <f>IF(ISBLANK(Games!$B396), "",Games!A396)</f>
        <v>0</v>
      </c>
      <c r="B397" s="13" t="str">
        <f>IF(ISBLANK(Games!$B379), "",Games!B379)</f>
        <v/>
      </c>
      <c r="C397" s="13" t="str">
        <f>IF(ISBLANK(Games!$B379), "",Games!C379)</f>
        <v/>
      </c>
      <c r="D397" s="14" t="str">
        <f>IF(ISBLANK(Games!$D379), "",Games!D379)</f>
        <v/>
      </c>
      <c r="E397" s="14" t="str">
        <f>IF(ISBLANK(Games!$B379), "",Games!J379)</f>
        <v/>
      </c>
      <c r="F397" s="15" t="str">
        <f>IFERROR(IF(ISBLANK(Games!B379), "", IF(Games!N379=Games!B379, Games!O379, 1-Games!O379)), "")</f>
        <v/>
      </c>
      <c r="G397" s="16" t="str">
        <f>IF(ISBLANK(Games!B379), "", IF('Prediction Log'!$D397&lt;0, 'Prediction Log'!$B397, 'Prediction Log'!$C397))</f>
        <v/>
      </c>
      <c r="H397" s="17" t="str">
        <f>IF(ISBLANK(Games!$B379), "",Games!K379)</f>
        <v/>
      </c>
      <c r="I397" s="17" t="str">
        <f>IF('Prediction Log'!$F397&gt;0.5, 'Prediction Log'!$B397, IF('Prediction Log'!$F397&lt;0.5, 'Prediction Log'!$C397, "PICK"))</f>
        <v/>
      </c>
      <c r="J397" s="18" t="str">
        <f>IF(ISBLANK(Games!B379), "",IF('Prediction Log'!$I397='Prediction Log'!$B397, 'Prediction Log'!$F397, 1-'Prediction Log'!$F397))</f>
        <v/>
      </c>
      <c r="K397" s="19" t="str">
        <f>IF(ISBLANK(Games!$B379), "",Games!Q379)</f>
        <v/>
      </c>
      <c r="L397" s="26" t="str">
        <f>IF(ISBLANK(Games!W379), "",Games!Y379)</f>
        <v/>
      </c>
      <c r="M397" s="9" t="str">
        <f>IF(ISBLANK(Games!W379), "",Games!X379-Games!W379)</f>
        <v/>
      </c>
      <c r="N397" s="20" t="str">
        <f>IF(ISBLANK(Games!W379), "", IF(AND(Games!Y379 = Games!B379, Games!D379&lt;0, Table3[[#This Row],[Actual Difference ]]&lt;Games!D379), "Y", IF(AND(Games!Y379=Games!C379, Games!D379&gt;0, Table3[[#This Row],[Actual Difference ]]&gt;0), "Y",IF(Games!Y379&lt;&gt;Table3[[#This Row],[Market Predicted Side]], "Y","N"))))</f>
        <v/>
      </c>
      <c r="O397" s="21" t="str">
        <f>IF(ISBLANK(Games!W379),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7" s="21" t="str">
        <f>IF(ISBLANK(Games!W379),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7" s="22" t="str">
        <f>IF(ISBLANK(Games!W379),"",IF('Prediction Log'!$L397='Prediction Log'!$G397, "Y", "N"))</f>
        <v/>
      </c>
      <c r="R397" s="22" t="str">
        <f>Table3[[#This Row],[Home Team Covered Market]]</f>
        <v/>
      </c>
      <c r="S397" s="22" t="str">
        <f>IF(ISBLANK(Games!W379), "",IF(AND('Prediction Log'!$Q397="Y", 'Prediction Log'!$R397="Y"), "Y", "N"))</f>
        <v/>
      </c>
      <c r="T397" s="23" t="str">
        <f>IF(ISBLANK(Games!W379),"",IF(Games!Y379='Prediction Log'!$H397, "Y", "N"))</f>
        <v/>
      </c>
      <c r="U397" s="23" t="str">
        <f>IF(ISBLANK(Games!W379), "", IF(Table3[[#This Row],[Home Team Covered Market]]=Games!P379, "Y", "N"))</f>
        <v/>
      </c>
      <c r="V397" s="24" t="str">
        <f>IF(ISBLANK(Games!W379), "",IF('Prediction Log'!$I397='Prediction Log'!$L397, "Y", "N"))</f>
        <v/>
      </c>
      <c r="W397" s="23" t="str">
        <f>IF(ISBLANK(Games!W379), "",IF('Prediction Log'!$H397&lt;&gt;'Prediction Log'!$L397, "N",IF(AND('Prediction Log'!$E397&gt;0, 'Prediction Log'!$M397&gt;'Prediction Log'!$E397, 'Prediction Log'!$H397='Prediction Log'!$C397), "Y", IF(AND('Prediction Log'!$E397&lt;0, 'Prediction Log'!$M397&lt;'Prediction Log'!$E397,'Prediction Log'!$H397='Prediction Log'!$B397 ), "Y", IF('Prediction Log'!$M397='Prediction Log'!$E397, "PUSH", "N")))))</f>
        <v/>
      </c>
      <c r="X397" s="23" t="str">
        <f>IF(ISBLANK(Games!W379), "",IF(AND('Prediction Log'!$T397="Y", 'Prediction Log'!$U397="Y"), "Y", "N"))</f>
        <v/>
      </c>
      <c r="Y397" s="22" t="str">
        <f>IF(ISBLANK(Games!W379), "",IF('Prediction Log'!$D397&gt;0, 'Prediction Log'!$M397-'Prediction Log'!$D397, IF('Prediction Log'!$D397&lt;0, -'Prediction Log'!$M397+'Prediction Log'!$D397, "NA")))</f>
        <v/>
      </c>
      <c r="Z397" s="22" t="str">
        <f>IF(ISBLANK(Games!W379), "",ABS('Prediction Log'!$Y397))</f>
        <v/>
      </c>
      <c r="AA397" s="23" t="str">
        <f>IF(ISBLANK(Games!W379), "",IF('Prediction Log'!$E397&gt;0, 'Prediction Log'!$M397-'Prediction Log'!$E397, IF('Prediction Log'!$E397&lt;0, -'Prediction Log'!$M397+'Prediction Log'!$E397, "NA")))</f>
        <v/>
      </c>
      <c r="AB397" s="23" t="str">
        <f>IF(ISBLANK(Games!X379), "",ABS('Prediction Log'!$AA397))</f>
        <v/>
      </c>
    </row>
    <row r="398" spans="1:28" x14ac:dyDescent="0.45">
      <c r="A398" s="13">
        <f>IF(ISBLANK(Games!$B397), "",Games!A397)</f>
        <v>0</v>
      </c>
      <c r="B398" s="13" t="str">
        <f>IF(ISBLANK(Games!$B380), "",Games!B380)</f>
        <v/>
      </c>
      <c r="C398" s="13" t="str">
        <f>IF(ISBLANK(Games!$B380), "",Games!C380)</f>
        <v/>
      </c>
      <c r="D398" s="14" t="str">
        <f>IF(ISBLANK(Games!$D380), "",Games!D380)</f>
        <v/>
      </c>
      <c r="E398" s="14" t="str">
        <f>IF(ISBLANK(Games!$B380), "",Games!J380)</f>
        <v/>
      </c>
      <c r="F398" s="15" t="str">
        <f>IFERROR(IF(ISBLANK(Games!B380), "", IF(Games!N380=Games!B380, Games!O380, 1-Games!O380)), "")</f>
        <v/>
      </c>
      <c r="G398" s="16" t="str">
        <f>IF(ISBLANK(Games!B380), "", IF('Prediction Log'!$D398&lt;0, 'Prediction Log'!$B398, 'Prediction Log'!$C398))</f>
        <v/>
      </c>
      <c r="H398" s="17" t="str">
        <f>IF(ISBLANK(Games!$B380), "",Games!K380)</f>
        <v/>
      </c>
      <c r="I398" s="17" t="str">
        <f>IF('Prediction Log'!$F398&gt;0.5, 'Prediction Log'!$B398, IF('Prediction Log'!$F398&lt;0.5, 'Prediction Log'!$C398, "PICK"))</f>
        <v/>
      </c>
      <c r="J398" s="18" t="str">
        <f>IF(ISBLANK(Games!B380), "",IF('Prediction Log'!$I398='Prediction Log'!$B398, 'Prediction Log'!$F398, 1-'Prediction Log'!$F398))</f>
        <v/>
      </c>
      <c r="K398" s="19" t="str">
        <f>IF(ISBLANK(Games!$B380), "",Games!Q380)</f>
        <v/>
      </c>
      <c r="L398" s="26" t="str">
        <f>IF(ISBLANK(Games!W380), "",Games!Y380)</f>
        <v/>
      </c>
      <c r="M398" s="9" t="str">
        <f>IF(ISBLANK(Games!W380), "",Games!X380-Games!W380)</f>
        <v/>
      </c>
      <c r="N398" s="20" t="str">
        <f>IF(ISBLANK(Games!W380), "", IF(AND(Games!Y380 = Games!B380, Games!D380&lt;0, Table3[[#This Row],[Actual Difference ]]&lt;Games!D380), "Y", IF(AND(Games!Y380=Games!C380, Games!D380&gt;0, Table3[[#This Row],[Actual Difference ]]&gt;0), "Y",IF(Games!Y380&lt;&gt;Table3[[#This Row],[Market Predicted Side]], "Y","N"))))</f>
        <v/>
      </c>
      <c r="O398" s="21" t="str">
        <f>IF(ISBLANK(Games!W380),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8" s="21" t="str">
        <f>IF(ISBLANK(Games!W380),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8" s="22" t="str">
        <f>IF(ISBLANK(Games!W380),"",IF('Prediction Log'!$L398='Prediction Log'!$G398, "Y", "N"))</f>
        <v/>
      </c>
      <c r="R398" s="22" t="str">
        <f>Table3[[#This Row],[Home Team Covered Market]]</f>
        <v/>
      </c>
      <c r="S398" s="22" t="str">
        <f>IF(ISBLANK(Games!W380), "",IF(AND('Prediction Log'!$Q398="Y", 'Prediction Log'!$R398="Y"), "Y", "N"))</f>
        <v/>
      </c>
      <c r="T398" s="23" t="str">
        <f>IF(ISBLANK(Games!W380),"",IF(Games!Y380='Prediction Log'!$H398, "Y", "N"))</f>
        <v/>
      </c>
      <c r="U398" s="23" t="str">
        <f>IF(ISBLANK(Games!W380), "", IF(Table3[[#This Row],[Home Team Covered Market]]=Games!P380, "Y", "N"))</f>
        <v/>
      </c>
      <c r="V398" s="24" t="str">
        <f>IF(ISBLANK(Games!W380), "",IF('Prediction Log'!$I398='Prediction Log'!$L398, "Y", "N"))</f>
        <v/>
      </c>
      <c r="W398" s="23" t="str">
        <f>IF(ISBLANK(Games!W380), "",IF('Prediction Log'!$H398&lt;&gt;'Prediction Log'!$L398, "N",IF(AND('Prediction Log'!$E398&gt;0, 'Prediction Log'!$M398&gt;'Prediction Log'!$E398, 'Prediction Log'!$H398='Prediction Log'!$C398), "Y", IF(AND('Prediction Log'!$E398&lt;0, 'Prediction Log'!$M398&lt;'Prediction Log'!$E398,'Prediction Log'!$H398='Prediction Log'!$B398 ), "Y", IF('Prediction Log'!$M398='Prediction Log'!$E398, "PUSH", "N")))))</f>
        <v/>
      </c>
      <c r="X398" s="23" t="str">
        <f>IF(ISBLANK(Games!W380), "",IF(AND('Prediction Log'!$T398="Y", 'Prediction Log'!$U398="Y"), "Y", "N"))</f>
        <v/>
      </c>
      <c r="Y398" s="22" t="str">
        <f>IF(ISBLANK(Games!W380), "",IF('Prediction Log'!$D398&gt;0, 'Prediction Log'!$M398-'Prediction Log'!$D398, IF('Prediction Log'!$D398&lt;0, -'Prediction Log'!$M398+'Prediction Log'!$D398, "NA")))</f>
        <v/>
      </c>
      <c r="Z398" s="22" t="str">
        <f>IF(ISBLANK(Games!W380), "",ABS('Prediction Log'!$Y398))</f>
        <v/>
      </c>
      <c r="AA398" s="23" t="str">
        <f>IF(ISBLANK(Games!W380), "",IF('Prediction Log'!$E398&gt;0, 'Prediction Log'!$M398-'Prediction Log'!$E398, IF('Prediction Log'!$E398&lt;0, -'Prediction Log'!$M398+'Prediction Log'!$E398, "NA")))</f>
        <v/>
      </c>
      <c r="AB398" s="23" t="str">
        <f>IF(ISBLANK(Games!X380), "",ABS('Prediction Log'!$AA398))</f>
        <v/>
      </c>
    </row>
    <row r="399" spans="1:28" x14ac:dyDescent="0.45">
      <c r="A399" s="13">
        <f>IF(ISBLANK(Games!$B398), "",Games!A398)</f>
        <v>0</v>
      </c>
      <c r="B399" s="13" t="str">
        <f>IF(ISBLANK(Games!$B381), "",Games!B381)</f>
        <v/>
      </c>
      <c r="C399" s="13" t="str">
        <f>IF(ISBLANK(Games!$B381), "",Games!C381)</f>
        <v/>
      </c>
      <c r="D399" s="14" t="str">
        <f>IF(ISBLANK(Games!$D381), "",Games!D381)</f>
        <v/>
      </c>
      <c r="E399" s="14" t="str">
        <f>IF(ISBLANK(Games!$B381), "",Games!J381)</f>
        <v/>
      </c>
      <c r="F399" s="15" t="str">
        <f>IFERROR(IF(ISBLANK(Games!B381), "", IF(Games!N381=Games!B381, Games!O381, 1-Games!O381)), "")</f>
        <v/>
      </c>
      <c r="G399" s="16" t="str">
        <f>IF(ISBLANK(Games!B381), "", IF('Prediction Log'!$D399&lt;0, 'Prediction Log'!$B399, 'Prediction Log'!$C399))</f>
        <v/>
      </c>
      <c r="H399" s="17" t="str">
        <f>IF(ISBLANK(Games!$B381), "",Games!K381)</f>
        <v/>
      </c>
      <c r="I399" s="17" t="str">
        <f>IF('Prediction Log'!$F399&gt;0.5, 'Prediction Log'!$B399, IF('Prediction Log'!$F399&lt;0.5, 'Prediction Log'!$C399, "PICK"))</f>
        <v/>
      </c>
      <c r="J399" s="18" t="str">
        <f>IF(ISBLANK(Games!B381), "",IF('Prediction Log'!$I399='Prediction Log'!$B399, 'Prediction Log'!$F399, 1-'Prediction Log'!$F399))</f>
        <v/>
      </c>
      <c r="K399" s="19" t="str">
        <f>IF(ISBLANK(Games!$B381), "",Games!Q381)</f>
        <v/>
      </c>
      <c r="L399" s="26" t="str">
        <f>IF(ISBLANK(Games!W381), "",Games!Y381)</f>
        <v/>
      </c>
      <c r="M399" s="9" t="str">
        <f>IF(ISBLANK(Games!W381), "",Games!X381-Games!W381)</f>
        <v/>
      </c>
      <c r="N399" s="20" t="str">
        <f>IF(ISBLANK(Games!W381), "", IF(AND(Games!Y381 = Games!B381, Games!D381&lt;0, Table3[[#This Row],[Actual Difference ]]&lt;Games!D381), "Y", IF(AND(Games!Y381=Games!C381, Games!D381&gt;0, Table3[[#This Row],[Actual Difference ]]&gt;0), "Y",IF(Games!Y381&lt;&gt;Table3[[#This Row],[Market Predicted Side]], "Y","N"))))</f>
        <v/>
      </c>
      <c r="O399" s="21" t="str">
        <f>IF(ISBLANK(Games!W381),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399" s="21" t="str">
        <f>IF(ISBLANK(Games!W381),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399" s="22" t="str">
        <f>IF(ISBLANK(Games!W381),"",IF('Prediction Log'!$L399='Prediction Log'!$G399, "Y", "N"))</f>
        <v/>
      </c>
      <c r="R399" s="22" t="str">
        <f>Table3[[#This Row],[Home Team Covered Market]]</f>
        <v/>
      </c>
      <c r="S399" s="22" t="str">
        <f>IF(ISBLANK(Games!W381), "",IF(AND('Prediction Log'!$Q399="Y", 'Prediction Log'!$R399="Y"), "Y", "N"))</f>
        <v/>
      </c>
      <c r="T399" s="23" t="str">
        <f>IF(ISBLANK(Games!W381),"",IF(Games!Y381='Prediction Log'!$H399, "Y", "N"))</f>
        <v/>
      </c>
      <c r="U399" s="23" t="str">
        <f>IF(ISBLANK(Games!W381), "", IF(Table3[[#This Row],[Home Team Covered Market]]=Games!P381, "Y", "N"))</f>
        <v/>
      </c>
      <c r="V399" s="24" t="str">
        <f>IF(ISBLANK(Games!W381), "",IF('Prediction Log'!$I399='Prediction Log'!$L399, "Y", "N"))</f>
        <v/>
      </c>
      <c r="W399" s="23" t="str">
        <f>IF(ISBLANK(Games!W381), "",IF('Prediction Log'!$H399&lt;&gt;'Prediction Log'!$L399, "N",IF(AND('Prediction Log'!$E399&gt;0, 'Prediction Log'!$M399&gt;'Prediction Log'!$E399, 'Prediction Log'!$H399='Prediction Log'!$C399), "Y", IF(AND('Prediction Log'!$E399&lt;0, 'Prediction Log'!$M399&lt;'Prediction Log'!$E399,'Prediction Log'!$H399='Prediction Log'!$B399 ), "Y", IF('Prediction Log'!$M399='Prediction Log'!$E399, "PUSH", "N")))))</f>
        <v/>
      </c>
      <c r="X399" s="23" t="str">
        <f>IF(ISBLANK(Games!W381), "",IF(AND('Prediction Log'!$T399="Y", 'Prediction Log'!$U399="Y"), "Y", "N"))</f>
        <v/>
      </c>
      <c r="Y399" s="22" t="str">
        <f>IF(ISBLANK(Games!W381), "",IF('Prediction Log'!$D399&gt;0, 'Prediction Log'!$M399-'Prediction Log'!$D399, IF('Prediction Log'!$D399&lt;0, -'Prediction Log'!$M399+'Prediction Log'!$D399, "NA")))</f>
        <v/>
      </c>
      <c r="Z399" s="22" t="str">
        <f>IF(ISBLANK(Games!W381), "",ABS('Prediction Log'!$Y399))</f>
        <v/>
      </c>
      <c r="AA399" s="23" t="str">
        <f>IF(ISBLANK(Games!W381), "",IF('Prediction Log'!$E399&gt;0, 'Prediction Log'!$M399-'Prediction Log'!$E399, IF('Prediction Log'!$E399&lt;0, -'Prediction Log'!$M399+'Prediction Log'!$E399, "NA")))</f>
        <v/>
      </c>
      <c r="AB399" s="23" t="str">
        <f>IF(ISBLANK(Games!X381), "",ABS('Prediction Log'!$AA399))</f>
        <v/>
      </c>
    </row>
    <row r="400" spans="1:28" x14ac:dyDescent="0.45">
      <c r="A400" s="13">
        <f>IF(ISBLANK(Games!$B399), "",Games!A399)</f>
        <v>0</v>
      </c>
      <c r="B400" s="13" t="str">
        <f>IF(ISBLANK(Games!$B382), "",Games!B382)</f>
        <v/>
      </c>
      <c r="C400" s="13" t="str">
        <f>IF(ISBLANK(Games!$B382), "",Games!C382)</f>
        <v/>
      </c>
      <c r="D400" s="14" t="str">
        <f>IF(ISBLANK(Games!$D382), "",Games!D382)</f>
        <v/>
      </c>
      <c r="E400" s="14" t="str">
        <f>IF(ISBLANK(Games!$B382), "",Games!J382)</f>
        <v/>
      </c>
      <c r="F400" s="15" t="str">
        <f>IFERROR(IF(ISBLANK(Games!B382), "", IF(Games!N382=Games!B382, Games!O382, 1-Games!O382)), "")</f>
        <v/>
      </c>
      <c r="G400" s="16" t="str">
        <f>IF(ISBLANK(Games!B382), "", IF('Prediction Log'!$D400&lt;0, 'Prediction Log'!$B400, 'Prediction Log'!$C400))</f>
        <v/>
      </c>
      <c r="H400" s="17" t="str">
        <f>IF(ISBLANK(Games!$B382), "",Games!K382)</f>
        <v/>
      </c>
      <c r="I400" s="17" t="str">
        <f>IF('Prediction Log'!$F400&gt;0.5, 'Prediction Log'!$B400, IF('Prediction Log'!$F400&lt;0.5, 'Prediction Log'!$C400, "PICK"))</f>
        <v/>
      </c>
      <c r="J400" s="18" t="str">
        <f>IF(ISBLANK(Games!B382), "",IF('Prediction Log'!$I400='Prediction Log'!$B400, 'Prediction Log'!$F400, 1-'Prediction Log'!$F400))</f>
        <v/>
      </c>
      <c r="K400" s="19" t="str">
        <f>IF(ISBLANK(Games!$B382), "",Games!Q382)</f>
        <v/>
      </c>
      <c r="L400" s="26" t="str">
        <f>IF(ISBLANK(Games!W382), "",Games!Y382)</f>
        <v/>
      </c>
      <c r="M400" s="9" t="str">
        <f>IF(ISBLANK(Games!W382), "",Games!X382-Games!W382)</f>
        <v/>
      </c>
      <c r="N400" s="20" t="str">
        <f>IF(ISBLANK(Games!W382), "", IF(AND(Games!Y382 = Games!B382, Games!D382&lt;0, Table3[[#This Row],[Actual Difference ]]&lt;Games!D382), "Y", IF(AND(Games!Y382=Games!C382, Games!D382&gt;0, Table3[[#This Row],[Actual Difference ]]&gt;0), "Y",IF(Games!Y382&lt;&gt;Table3[[#This Row],[Market Predicted Side]], "Y","N"))))</f>
        <v/>
      </c>
      <c r="O400" s="21" t="str">
        <f>IF(ISBLANK(Games!W382),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0" s="21" t="str">
        <f>IF(ISBLANK(Games!W382),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0" s="22" t="str">
        <f>IF(ISBLANK(Games!W382),"",IF('Prediction Log'!$L400='Prediction Log'!$G400, "Y", "N"))</f>
        <v/>
      </c>
      <c r="R400" s="22" t="str">
        <f>Table3[[#This Row],[Home Team Covered Market]]</f>
        <v/>
      </c>
      <c r="S400" s="22" t="str">
        <f>IF(ISBLANK(Games!W382), "",IF(AND('Prediction Log'!$Q400="Y", 'Prediction Log'!$R400="Y"), "Y", "N"))</f>
        <v/>
      </c>
      <c r="T400" s="23" t="str">
        <f>IF(ISBLANK(Games!W382),"",IF(Games!Y382='Prediction Log'!$H400, "Y", "N"))</f>
        <v/>
      </c>
      <c r="U400" s="23" t="str">
        <f>IF(ISBLANK(Games!W382), "", IF(Table3[[#This Row],[Home Team Covered Market]]=Games!P382, "Y", "N"))</f>
        <v/>
      </c>
      <c r="V400" s="24" t="str">
        <f>IF(ISBLANK(Games!W382), "",IF('Prediction Log'!$I400='Prediction Log'!$L400, "Y", "N"))</f>
        <v/>
      </c>
      <c r="W400" s="23" t="str">
        <f>IF(ISBLANK(Games!W382), "",IF('Prediction Log'!$H400&lt;&gt;'Prediction Log'!$L400, "N",IF(AND('Prediction Log'!$E400&gt;0, 'Prediction Log'!$M400&gt;'Prediction Log'!$E400, 'Prediction Log'!$H400='Prediction Log'!$C400), "Y", IF(AND('Prediction Log'!$E400&lt;0, 'Prediction Log'!$M400&lt;'Prediction Log'!$E400,'Prediction Log'!$H400='Prediction Log'!$B400 ), "Y", IF('Prediction Log'!$M400='Prediction Log'!$E400, "PUSH", "N")))))</f>
        <v/>
      </c>
      <c r="X400" s="23" t="str">
        <f>IF(ISBLANK(Games!W382), "",IF(AND('Prediction Log'!$T400="Y", 'Prediction Log'!$U400="Y"), "Y", "N"))</f>
        <v/>
      </c>
      <c r="Y400" s="22" t="str">
        <f>IF(ISBLANK(Games!W382), "",IF('Prediction Log'!$D400&gt;0, 'Prediction Log'!$M400-'Prediction Log'!$D400, IF('Prediction Log'!$D400&lt;0, -'Prediction Log'!$M400+'Prediction Log'!$D400, "NA")))</f>
        <v/>
      </c>
      <c r="Z400" s="22" t="str">
        <f>IF(ISBLANK(Games!W382), "",ABS('Prediction Log'!$Y400))</f>
        <v/>
      </c>
      <c r="AA400" s="23" t="str">
        <f>IF(ISBLANK(Games!W382), "",IF('Prediction Log'!$E400&gt;0, 'Prediction Log'!$M400-'Prediction Log'!$E400, IF('Prediction Log'!$E400&lt;0, -'Prediction Log'!$M400+'Prediction Log'!$E400, "NA")))</f>
        <v/>
      </c>
      <c r="AB400" s="23" t="str">
        <f>IF(ISBLANK(Games!X382), "",ABS('Prediction Log'!$AA400))</f>
        <v/>
      </c>
    </row>
    <row r="401" spans="1:28" x14ac:dyDescent="0.45">
      <c r="A401" s="13">
        <f>IF(ISBLANK(Games!$B400), "",Games!A400)</f>
        <v>0</v>
      </c>
      <c r="B401" s="13" t="str">
        <f>IF(ISBLANK(Games!$B383), "",Games!B383)</f>
        <v/>
      </c>
      <c r="C401" s="13" t="str">
        <f>IF(ISBLANK(Games!$B383), "",Games!C383)</f>
        <v/>
      </c>
      <c r="D401" s="14" t="str">
        <f>IF(ISBLANK(Games!$D383), "",Games!D383)</f>
        <v/>
      </c>
      <c r="E401" s="14" t="str">
        <f>IF(ISBLANK(Games!$B383), "",Games!J383)</f>
        <v/>
      </c>
      <c r="F401" s="15" t="str">
        <f>IFERROR(IF(ISBLANK(Games!B383), "", IF(Games!N383=Games!B383, Games!O383, 1-Games!O383)), "")</f>
        <v/>
      </c>
      <c r="G401" s="16" t="str">
        <f>IF(ISBLANK(Games!B383), "", IF('Prediction Log'!$D401&lt;0, 'Prediction Log'!$B401, 'Prediction Log'!$C401))</f>
        <v/>
      </c>
      <c r="H401" s="17" t="str">
        <f>IF(ISBLANK(Games!$B383), "",Games!K383)</f>
        <v/>
      </c>
      <c r="I401" s="17" t="str">
        <f>IF('Prediction Log'!$F401&gt;0.5, 'Prediction Log'!$B401, IF('Prediction Log'!$F401&lt;0.5, 'Prediction Log'!$C401, "PICK"))</f>
        <v/>
      </c>
      <c r="J401" s="18" t="str">
        <f>IF(ISBLANK(Games!B383), "",IF('Prediction Log'!$I401='Prediction Log'!$B401, 'Prediction Log'!$F401, 1-'Prediction Log'!$F401))</f>
        <v/>
      </c>
      <c r="K401" s="19" t="str">
        <f>IF(ISBLANK(Games!$B383), "",Games!Q383)</f>
        <v/>
      </c>
      <c r="L401" s="26" t="str">
        <f>IF(ISBLANK(Games!W383), "",Games!Y383)</f>
        <v/>
      </c>
      <c r="M401" s="9" t="str">
        <f>IF(ISBLANK(Games!W383), "",Games!X383-Games!W383)</f>
        <v/>
      </c>
      <c r="N401" s="20" t="str">
        <f>IF(ISBLANK(Games!W383), "", IF(AND(Games!Y383 = Games!B383, Games!D383&lt;0, Table3[[#This Row],[Actual Difference ]]&lt;Games!D383), "Y", IF(AND(Games!Y383=Games!C383, Games!D383&gt;0, Table3[[#This Row],[Actual Difference ]]&gt;0), "Y",IF(Games!Y383&lt;&gt;Table3[[#This Row],[Market Predicted Side]], "Y","N"))))</f>
        <v/>
      </c>
      <c r="O401" s="21" t="str">
        <f>IF(ISBLANK(Games!W383),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1" s="21" t="str">
        <f>IF(ISBLANK(Games!W383),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1" s="22" t="str">
        <f>IF(ISBLANK(Games!W383),"",IF('Prediction Log'!$L401='Prediction Log'!$G401, "Y", "N"))</f>
        <v/>
      </c>
      <c r="R401" s="22" t="str">
        <f>Table3[[#This Row],[Home Team Covered Market]]</f>
        <v/>
      </c>
      <c r="S401" s="22" t="str">
        <f>IF(ISBLANK(Games!W383), "",IF(AND('Prediction Log'!$Q401="Y", 'Prediction Log'!$R401="Y"), "Y", "N"))</f>
        <v/>
      </c>
      <c r="T401" s="23" t="str">
        <f>IF(ISBLANK(Games!W383),"",IF(Games!Y383='Prediction Log'!$H401, "Y", "N"))</f>
        <v/>
      </c>
      <c r="U401" s="23" t="str">
        <f>IF(ISBLANK(Games!W383), "", IF(Table3[[#This Row],[Home Team Covered Market]]=Games!P383, "Y", "N"))</f>
        <v/>
      </c>
      <c r="V401" s="24" t="str">
        <f>IF(ISBLANK(Games!W383), "",IF('Prediction Log'!$I401='Prediction Log'!$L401, "Y", "N"))</f>
        <v/>
      </c>
      <c r="W401" s="23" t="str">
        <f>IF(ISBLANK(Games!W383), "",IF('Prediction Log'!$H401&lt;&gt;'Prediction Log'!$L401, "N",IF(AND('Prediction Log'!$E401&gt;0, 'Prediction Log'!$M401&gt;'Prediction Log'!$E401, 'Prediction Log'!$H401='Prediction Log'!$C401), "Y", IF(AND('Prediction Log'!$E401&lt;0, 'Prediction Log'!$M401&lt;'Prediction Log'!$E401,'Prediction Log'!$H401='Prediction Log'!$B401 ), "Y", IF('Prediction Log'!$M401='Prediction Log'!$E401, "PUSH", "N")))))</f>
        <v/>
      </c>
      <c r="X401" s="23" t="str">
        <f>IF(ISBLANK(Games!W383), "",IF(AND('Prediction Log'!$T401="Y", 'Prediction Log'!$U401="Y"), "Y", "N"))</f>
        <v/>
      </c>
      <c r="Y401" s="22" t="str">
        <f>IF(ISBLANK(Games!W383), "",IF('Prediction Log'!$D401&gt;0, 'Prediction Log'!$M401-'Prediction Log'!$D401, IF('Prediction Log'!$D401&lt;0, -'Prediction Log'!$M401+'Prediction Log'!$D401, "NA")))</f>
        <v/>
      </c>
      <c r="Z401" s="22" t="str">
        <f>IF(ISBLANK(Games!W383), "",ABS('Prediction Log'!$Y401))</f>
        <v/>
      </c>
      <c r="AA401" s="23" t="str">
        <f>IF(ISBLANK(Games!W383), "",IF('Prediction Log'!$E401&gt;0, 'Prediction Log'!$M401-'Prediction Log'!$E401, IF('Prediction Log'!$E401&lt;0, -'Prediction Log'!$M401+'Prediction Log'!$E401, "NA")))</f>
        <v/>
      </c>
      <c r="AB401" s="23" t="str">
        <f>IF(ISBLANK(Games!X383), "",ABS('Prediction Log'!$AA401))</f>
        <v/>
      </c>
    </row>
    <row r="402" spans="1:28" x14ac:dyDescent="0.45">
      <c r="A402" s="13">
        <f>IF(ISBLANK(Games!$B401), "",Games!A401)</f>
        <v>0</v>
      </c>
      <c r="B402" s="13" t="str">
        <f>IF(ISBLANK(Games!$B384), "",Games!B384)</f>
        <v/>
      </c>
      <c r="C402" s="13" t="str">
        <f>IF(ISBLANK(Games!$B384), "",Games!C384)</f>
        <v/>
      </c>
      <c r="D402" s="14" t="str">
        <f>IF(ISBLANK(Games!$D384), "",Games!D384)</f>
        <v/>
      </c>
      <c r="E402" s="14" t="str">
        <f>IF(ISBLANK(Games!$B384), "",Games!J384)</f>
        <v/>
      </c>
      <c r="F402" s="15" t="str">
        <f>IFERROR(IF(ISBLANK(Games!B384), "", IF(Games!N384=Games!B384, Games!O384, 1-Games!O384)), "")</f>
        <v/>
      </c>
      <c r="G402" s="16" t="str">
        <f>IF(ISBLANK(Games!B384), "", IF('Prediction Log'!$D402&lt;0, 'Prediction Log'!$B402, 'Prediction Log'!$C402))</f>
        <v/>
      </c>
      <c r="H402" s="17" t="str">
        <f>IF(ISBLANK(Games!$B384), "",Games!K384)</f>
        <v/>
      </c>
      <c r="I402" s="17" t="str">
        <f>IF('Prediction Log'!$F402&gt;0.5, 'Prediction Log'!$B402, IF('Prediction Log'!$F402&lt;0.5, 'Prediction Log'!$C402, "PICK"))</f>
        <v/>
      </c>
      <c r="J402" s="18" t="str">
        <f>IF(ISBLANK(Games!B384), "",IF('Prediction Log'!$I402='Prediction Log'!$B402, 'Prediction Log'!$F402, 1-'Prediction Log'!$F402))</f>
        <v/>
      </c>
      <c r="K402" s="19" t="str">
        <f>IF(ISBLANK(Games!$B384), "",Games!Q384)</f>
        <v/>
      </c>
      <c r="L402" s="26" t="str">
        <f>IF(ISBLANK(Games!W384), "",Games!Y384)</f>
        <v/>
      </c>
      <c r="M402" s="9" t="str">
        <f>IF(ISBLANK(Games!W384), "",Games!X384-Games!W384)</f>
        <v/>
      </c>
      <c r="N402" s="20" t="str">
        <f>IF(ISBLANK(Games!W384), "", IF(AND(Games!Y384 = Games!B384, Games!D384&lt;0, Table3[[#This Row],[Actual Difference ]]&lt;Games!D384), "Y", IF(AND(Games!Y384=Games!C384, Games!D384&gt;0, Table3[[#This Row],[Actual Difference ]]&gt;0), "Y",IF(Games!Y384&lt;&gt;Table3[[#This Row],[Market Predicted Side]], "Y","N"))))</f>
        <v/>
      </c>
      <c r="O402" s="21" t="str">
        <f>IF(ISBLANK(Games!W384),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2" s="21" t="str">
        <f>IF(ISBLANK(Games!W384),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2" s="22" t="str">
        <f>IF(ISBLANK(Games!W384),"",IF('Prediction Log'!$L402='Prediction Log'!$G402, "Y", "N"))</f>
        <v/>
      </c>
      <c r="R402" s="22" t="str">
        <f>Table3[[#This Row],[Home Team Covered Market]]</f>
        <v/>
      </c>
      <c r="S402" s="22" t="str">
        <f>IF(ISBLANK(Games!W384), "",IF(AND('Prediction Log'!$Q402="Y", 'Prediction Log'!$R402="Y"), "Y", "N"))</f>
        <v/>
      </c>
      <c r="T402" s="23" t="str">
        <f>IF(ISBLANK(Games!W384),"",IF(Games!Y384='Prediction Log'!$H402, "Y", "N"))</f>
        <v/>
      </c>
      <c r="U402" s="23" t="str">
        <f>IF(ISBLANK(Games!W384), "", IF(Table3[[#This Row],[Home Team Covered Market]]=Games!P384, "Y", "N"))</f>
        <v/>
      </c>
      <c r="V402" s="24" t="str">
        <f>IF(ISBLANK(Games!W384), "",IF('Prediction Log'!$I402='Prediction Log'!$L402, "Y", "N"))</f>
        <v/>
      </c>
      <c r="W402" s="23" t="str">
        <f>IF(ISBLANK(Games!W384), "",IF('Prediction Log'!$H402&lt;&gt;'Prediction Log'!$L402, "N",IF(AND('Prediction Log'!$E402&gt;0, 'Prediction Log'!$M402&gt;'Prediction Log'!$E402, 'Prediction Log'!$H402='Prediction Log'!$C402), "Y", IF(AND('Prediction Log'!$E402&lt;0, 'Prediction Log'!$M402&lt;'Prediction Log'!$E402,'Prediction Log'!$H402='Prediction Log'!$B402 ), "Y", IF('Prediction Log'!$M402='Prediction Log'!$E402, "PUSH", "N")))))</f>
        <v/>
      </c>
      <c r="X402" s="23" t="str">
        <f>IF(ISBLANK(Games!W384), "",IF(AND('Prediction Log'!$T402="Y", 'Prediction Log'!$U402="Y"), "Y", "N"))</f>
        <v/>
      </c>
      <c r="Y402" s="22" t="str">
        <f>IF(ISBLANK(Games!W384), "",IF('Prediction Log'!$D402&gt;0, 'Prediction Log'!$M402-'Prediction Log'!$D402, IF('Prediction Log'!$D402&lt;0, -'Prediction Log'!$M402+'Prediction Log'!$D402, "NA")))</f>
        <v/>
      </c>
      <c r="Z402" s="22" t="str">
        <f>IF(ISBLANK(Games!W384), "",ABS('Prediction Log'!$Y402))</f>
        <v/>
      </c>
      <c r="AA402" s="23" t="str">
        <f>IF(ISBLANK(Games!W384), "",IF('Prediction Log'!$E402&gt;0, 'Prediction Log'!$M402-'Prediction Log'!$E402, IF('Prediction Log'!$E402&lt;0, -'Prediction Log'!$M402+'Prediction Log'!$E402, "NA")))</f>
        <v/>
      </c>
      <c r="AB402" s="23" t="str">
        <f>IF(ISBLANK(Games!X384), "",ABS('Prediction Log'!$AA402))</f>
        <v/>
      </c>
    </row>
    <row r="403" spans="1:28" x14ac:dyDescent="0.45">
      <c r="A403" s="13">
        <f>IF(ISBLANK(Games!$B402), "",Games!A402)</f>
        <v>0</v>
      </c>
      <c r="B403" s="13" t="str">
        <f>IF(ISBLANK(Games!$B385), "",Games!B385)</f>
        <v/>
      </c>
      <c r="C403" s="13" t="str">
        <f>IF(ISBLANK(Games!$B385), "",Games!C385)</f>
        <v/>
      </c>
      <c r="D403" s="14" t="str">
        <f>IF(ISBLANK(Games!$D385), "",Games!D385)</f>
        <v/>
      </c>
      <c r="E403" s="14" t="str">
        <f>IF(ISBLANK(Games!$B385), "",Games!J385)</f>
        <v/>
      </c>
      <c r="F403" s="15" t="str">
        <f>IFERROR(IF(ISBLANK(Games!B385), "", IF(Games!N385=Games!B385, Games!O385, 1-Games!O385)), "")</f>
        <v/>
      </c>
      <c r="G403" s="16" t="str">
        <f>IF(ISBLANK(Games!B385), "", IF('Prediction Log'!$D403&lt;0, 'Prediction Log'!$B403, 'Prediction Log'!$C403))</f>
        <v/>
      </c>
      <c r="H403" s="17" t="str">
        <f>IF(ISBLANK(Games!$B385), "",Games!K385)</f>
        <v/>
      </c>
      <c r="I403" s="17" t="str">
        <f>IF('Prediction Log'!$F403&gt;0.5, 'Prediction Log'!$B403, IF('Prediction Log'!$F403&lt;0.5, 'Prediction Log'!$C403, "PICK"))</f>
        <v/>
      </c>
      <c r="J403" s="18" t="str">
        <f>IF(ISBLANK(Games!B385), "",IF('Prediction Log'!$I403='Prediction Log'!$B403, 'Prediction Log'!$F403, 1-'Prediction Log'!$F403))</f>
        <v/>
      </c>
      <c r="K403" s="19" t="str">
        <f>IF(ISBLANK(Games!$B385), "",Games!Q385)</f>
        <v/>
      </c>
      <c r="L403" s="26" t="str">
        <f>IF(ISBLANK(Games!W385), "",Games!Y385)</f>
        <v/>
      </c>
      <c r="M403" s="9" t="str">
        <f>IF(ISBLANK(Games!W385), "",Games!X385-Games!W385)</f>
        <v/>
      </c>
      <c r="N403" s="20" t="str">
        <f>IF(ISBLANK(Games!W385), "", IF(AND(Games!Y385 = Games!B385, Games!D385&lt;0, Table3[[#This Row],[Actual Difference ]]&lt;Games!D385), "Y", IF(AND(Games!Y385=Games!C385, Games!D385&gt;0, Table3[[#This Row],[Actual Difference ]]&gt;0), "Y",IF(Games!Y385&lt;&gt;Table3[[#This Row],[Market Predicted Side]], "Y","N"))))</f>
        <v/>
      </c>
      <c r="O403" s="21" t="str">
        <f>IF(ISBLANK(Games!W385),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3" s="21" t="str">
        <f>IF(ISBLANK(Games!W385),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3" s="22" t="str">
        <f>IF(ISBLANK(Games!W385),"",IF('Prediction Log'!$L403='Prediction Log'!$G403, "Y", "N"))</f>
        <v/>
      </c>
      <c r="R403" s="22" t="str">
        <f>Table3[[#This Row],[Home Team Covered Market]]</f>
        <v/>
      </c>
      <c r="S403" s="22" t="str">
        <f>IF(ISBLANK(Games!W385), "",IF(AND('Prediction Log'!$Q403="Y", 'Prediction Log'!$R403="Y"), "Y", "N"))</f>
        <v/>
      </c>
      <c r="T403" s="23" t="str">
        <f>IF(ISBLANK(Games!W385),"",IF(Games!Y385='Prediction Log'!$H403, "Y", "N"))</f>
        <v/>
      </c>
      <c r="U403" s="23" t="str">
        <f>IF(ISBLANK(Games!W385), "", IF(Table3[[#This Row],[Home Team Covered Market]]=Games!P385, "Y", "N"))</f>
        <v/>
      </c>
      <c r="V403" s="24" t="str">
        <f>IF(ISBLANK(Games!W385), "",IF('Prediction Log'!$I403='Prediction Log'!$L403, "Y", "N"))</f>
        <v/>
      </c>
      <c r="W403" s="23" t="str">
        <f>IF(ISBLANK(Games!W385), "",IF('Prediction Log'!$H403&lt;&gt;'Prediction Log'!$L403, "N",IF(AND('Prediction Log'!$E403&gt;0, 'Prediction Log'!$M403&gt;'Prediction Log'!$E403, 'Prediction Log'!$H403='Prediction Log'!$C403), "Y", IF(AND('Prediction Log'!$E403&lt;0, 'Prediction Log'!$M403&lt;'Prediction Log'!$E403,'Prediction Log'!$H403='Prediction Log'!$B403 ), "Y", IF('Prediction Log'!$M403='Prediction Log'!$E403, "PUSH", "N")))))</f>
        <v/>
      </c>
      <c r="X403" s="23" t="str">
        <f>IF(ISBLANK(Games!W385), "",IF(AND('Prediction Log'!$T403="Y", 'Prediction Log'!$U403="Y"), "Y", "N"))</f>
        <v/>
      </c>
      <c r="Y403" s="22" t="str">
        <f>IF(ISBLANK(Games!W385), "",IF('Prediction Log'!$D403&gt;0, 'Prediction Log'!$M403-'Prediction Log'!$D403, IF('Prediction Log'!$D403&lt;0, -'Prediction Log'!$M403+'Prediction Log'!$D403, "NA")))</f>
        <v/>
      </c>
      <c r="Z403" s="22" t="str">
        <f>IF(ISBLANK(Games!W385), "",ABS('Prediction Log'!$Y403))</f>
        <v/>
      </c>
      <c r="AA403" s="23" t="str">
        <f>IF(ISBLANK(Games!W385), "",IF('Prediction Log'!$E403&gt;0, 'Prediction Log'!$M403-'Prediction Log'!$E403, IF('Prediction Log'!$E403&lt;0, -'Prediction Log'!$M403+'Prediction Log'!$E403, "NA")))</f>
        <v/>
      </c>
      <c r="AB403" s="23" t="str">
        <f>IF(ISBLANK(Games!X385), "",ABS('Prediction Log'!$AA403))</f>
        <v/>
      </c>
    </row>
    <row r="404" spans="1:28" x14ac:dyDescent="0.45">
      <c r="A404" s="13">
        <f>IF(ISBLANK(Games!$B403), "",Games!A403)</f>
        <v>0</v>
      </c>
      <c r="B404" s="13" t="str">
        <f>IF(ISBLANK(Games!$B386), "",Games!B386)</f>
        <v/>
      </c>
      <c r="C404" s="13" t="str">
        <f>IF(ISBLANK(Games!$B386), "",Games!C386)</f>
        <v/>
      </c>
      <c r="D404" s="14" t="str">
        <f>IF(ISBLANK(Games!$D386), "",Games!D386)</f>
        <v/>
      </c>
      <c r="E404" s="14" t="str">
        <f>IF(ISBLANK(Games!$B386), "",Games!J386)</f>
        <v/>
      </c>
      <c r="F404" s="15" t="str">
        <f>IFERROR(IF(ISBLANK(Games!B386), "", IF(Games!N386=Games!B386, Games!O386, 1-Games!O386)), "")</f>
        <v/>
      </c>
      <c r="G404" s="16" t="str">
        <f>IF(ISBLANK(Games!B386), "", IF('Prediction Log'!$D404&lt;0, 'Prediction Log'!$B404, 'Prediction Log'!$C404))</f>
        <v/>
      </c>
      <c r="H404" s="17" t="str">
        <f>IF(ISBLANK(Games!$B386), "",Games!K386)</f>
        <v/>
      </c>
      <c r="I404" s="17" t="str">
        <f>IF('Prediction Log'!$F404&gt;0.5, 'Prediction Log'!$B404, IF('Prediction Log'!$F404&lt;0.5, 'Prediction Log'!$C404, "PICK"))</f>
        <v/>
      </c>
      <c r="J404" s="18" t="str">
        <f>IF(ISBLANK(Games!B386), "",IF('Prediction Log'!$I404='Prediction Log'!$B404, 'Prediction Log'!$F404, 1-'Prediction Log'!$F404))</f>
        <v/>
      </c>
      <c r="K404" s="19" t="str">
        <f>IF(ISBLANK(Games!$B386), "",Games!Q386)</f>
        <v/>
      </c>
      <c r="L404" s="26" t="str">
        <f>IF(ISBLANK(Games!W386), "",Games!Y386)</f>
        <v/>
      </c>
      <c r="M404" s="9" t="str">
        <f>IF(ISBLANK(Games!W386), "",Games!X386-Games!W386)</f>
        <v/>
      </c>
      <c r="N404" s="20" t="str">
        <f>IF(ISBLANK(Games!W386), "", IF(AND(Games!Y386 = Games!B386, Games!D386&lt;0, Table3[[#This Row],[Actual Difference ]]&lt;Games!D386), "Y", IF(AND(Games!Y386=Games!C386, Games!D386&gt;0, Table3[[#This Row],[Actual Difference ]]&gt;0), "Y",IF(Games!Y386&lt;&gt;Table3[[#This Row],[Market Predicted Side]], "Y","N"))))</f>
        <v/>
      </c>
      <c r="O404" s="21" t="str">
        <f>IF(ISBLANK(Games!W386),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4" s="21" t="str">
        <f>IF(ISBLANK(Games!W386),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4" s="22" t="str">
        <f>IF(ISBLANK(Games!W386),"",IF('Prediction Log'!$L404='Prediction Log'!$G404, "Y", "N"))</f>
        <v/>
      </c>
      <c r="R404" s="22" t="str">
        <f>Table3[[#This Row],[Home Team Covered Market]]</f>
        <v/>
      </c>
      <c r="S404" s="22" t="str">
        <f>IF(ISBLANK(Games!W386), "",IF(AND('Prediction Log'!$Q404="Y", 'Prediction Log'!$R404="Y"), "Y", "N"))</f>
        <v/>
      </c>
      <c r="T404" s="23" t="str">
        <f>IF(ISBLANK(Games!W386),"",IF(Games!Y386='Prediction Log'!$H404, "Y", "N"))</f>
        <v/>
      </c>
      <c r="U404" s="23" t="str">
        <f>IF(ISBLANK(Games!W386), "", IF(Table3[[#This Row],[Home Team Covered Market]]=Games!P386, "Y", "N"))</f>
        <v/>
      </c>
      <c r="V404" s="24" t="str">
        <f>IF(ISBLANK(Games!W386), "",IF('Prediction Log'!$I404='Prediction Log'!$L404, "Y", "N"))</f>
        <v/>
      </c>
      <c r="W404" s="23" t="str">
        <f>IF(ISBLANK(Games!W386), "",IF('Prediction Log'!$H404&lt;&gt;'Prediction Log'!$L404, "N",IF(AND('Prediction Log'!$E404&gt;0, 'Prediction Log'!$M404&gt;'Prediction Log'!$E404, 'Prediction Log'!$H404='Prediction Log'!$C404), "Y", IF(AND('Prediction Log'!$E404&lt;0, 'Prediction Log'!$M404&lt;'Prediction Log'!$E404,'Prediction Log'!$H404='Prediction Log'!$B404 ), "Y", IF('Prediction Log'!$M404='Prediction Log'!$E404, "PUSH", "N")))))</f>
        <v/>
      </c>
      <c r="X404" s="23" t="str">
        <f>IF(ISBLANK(Games!W386), "",IF(AND('Prediction Log'!$T404="Y", 'Prediction Log'!$U404="Y"), "Y", "N"))</f>
        <v/>
      </c>
      <c r="Y404" s="22" t="str">
        <f>IF(ISBLANK(Games!W386), "",IF('Prediction Log'!$D404&gt;0, 'Prediction Log'!$M404-'Prediction Log'!$D404, IF('Prediction Log'!$D404&lt;0, -'Prediction Log'!$M404+'Prediction Log'!$D404, "NA")))</f>
        <v/>
      </c>
      <c r="Z404" s="22" t="str">
        <f>IF(ISBLANK(Games!W386), "",ABS('Prediction Log'!$Y404))</f>
        <v/>
      </c>
      <c r="AA404" s="23" t="str">
        <f>IF(ISBLANK(Games!W386), "",IF('Prediction Log'!$E404&gt;0, 'Prediction Log'!$M404-'Prediction Log'!$E404, IF('Prediction Log'!$E404&lt;0, -'Prediction Log'!$M404+'Prediction Log'!$E404, "NA")))</f>
        <v/>
      </c>
      <c r="AB404" s="23" t="str">
        <f>IF(ISBLANK(Games!X386), "",ABS('Prediction Log'!$AA404))</f>
        <v/>
      </c>
    </row>
    <row r="405" spans="1:28" x14ac:dyDescent="0.45">
      <c r="A405" s="13">
        <f>IF(ISBLANK(Games!$B404), "",Games!A404)</f>
        <v>0</v>
      </c>
      <c r="B405" s="13" t="str">
        <f>IF(ISBLANK(Games!$B387), "",Games!B387)</f>
        <v/>
      </c>
      <c r="C405" s="13" t="str">
        <f>IF(ISBLANK(Games!$B387), "",Games!C387)</f>
        <v/>
      </c>
      <c r="D405" s="14" t="str">
        <f>IF(ISBLANK(Games!$D387), "",Games!D387)</f>
        <v/>
      </c>
      <c r="E405" s="14" t="str">
        <f>IF(ISBLANK(Games!$B387), "",Games!J387)</f>
        <v/>
      </c>
      <c r="F405" s="15" t="str">
        <f>IFERROR(IF(ISBLANK(Games!B387), "", IF(Games!N387=Games!B387, Games!O387, 1-Games!O387)), "")</f>
        <v/>
      </c>
      <c r="G405" s="16" t="str">
        <f>IF(ISBLANK(Games!B387), "", IF('Prediction Log'!$D405&lt;0, 'Prediction Log'!$B405, 'Prediction Log'!$C405))</f>
        <v/>
      </c>
      <c r="H405" s="17" t="str">
        <f>IF(ISBLANK(Games!$B387), "",Games!K387)</f>
        <v/>
      </c>
      <c r="I405" s="17" t="str">
        <f>IF('Prediction Log'!$F405&gt;0.5, 'Prediction Log'!$B405, IF('Prediction Log'!$F405&lt;0.5, 'Prediction Log'!$C405, "PICK"))</f>
        <v/>
      </c>
      <c r="J405" s="18" t="str">
        <f>IF(ISBLANK(Games!B387), "",IF('Prediction Log'!$I405='Prediction Log'!$B405, 'Prediction Log'!$F405, 1-'Prediction Log'!$F405))</f>
        <v/>
      </c>
      <c r="K405" s="19" t="str">
        <f>IF(ISBLANK(Games!$B387), "",Games!Q387)</f>
        <v/>
      </c>
      <c r="L405" s="26" t="str">
        <f>IF(ISBLANK(Games!W387), "",Games!Y387)</f>
        <v/>
      </c>
      <c r="M405" s="9" t="str">
        <f>IF(ISBLANK(Games!W387), "",Games!X387-Games!W387)</f>
        <v/>
      </c>
      <c r="N405" s="20" t="str">
        <f>IF(ISBLANK(Games!W387), "", IF(AND(Games!Y387 = Games!B387, Games!D387&lt;0, Table3[[#This Row],[Actual Difference ]]&lt;Games!D387), "Y", IF(AND(Games!Y387=Games!C387, Games!D387&gt;0, Table3[[#This Row],[Actual Difference ]]&gt;0), "Y",IF(Games!Y387&lt;&gt;Table3[[#This Row],[Market Predicted Side]], "Y","N"))))</f>
        <v/>
      </c>
      <c r="O405" s="21" t="str">
        <f>IF(ISBLANK(Games!W387),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5" s="21" t="str">
        <f>IF(ISBLANK(Games!W387),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5" s="22" t="str">
        <f>IF(ISBLANK(Games!W387),"",IF('Prediction Log'!$L405='Prediction Log'!$G405, "Y", "N"))</f>
        <v/>
      </c>
      <c r="R405" s="22" t="str">
        <f>Table3[[#This Row],[Home Team Covered Market]]</f>
        <v/>
      </c>
      <c r="S405" s="22" t="str">
        <f>IF(ISBLANK(Games!W387), "",IF(AND('Prediction Log'!$Q405="Y", 'Prediction Log'!$R405="Y"), "Y", "N"))</f>
        <v/>
      </c>
      <c r="T405" s="23" t="str">
        <f>IF(ISBLANK(Games!W387),"",IF(Games!Y387='Prediction Log'!$H405, "Y", "N"))</f>
        <v/>
      </c>
      <c r="U405" s="23" t="str">
        <f>IF(ISBLANK(Games!W387), "", IF(Table3[[#This Row],[Home Team Covered Market]]=Games!P387, "Y", "N"))</f>
        <v/>
      </c>
      <c r="V405" s="24" t="str">
        <f>IF(ISBLANK(Games!W387), "",IF('Prediction Log'!$I405='Prediction Log'!$L405, "Y", "N"))</f>
        <v/>
      </c>
      <c r="W405" s="23" t="str">
        <f>IF(ISBLANK(Games!W387), "",IF('Prediction Log'!$H405&lt;&gt;'Prediction Log'!$L405, "N",IF(AND('Prediction Log'!$E405&gt;0, 'Prediction Log'!$M405&gt;'Prediction Log'!$E405, 'Prediction Log'!$H405='Prediction Log'!$C405), "Y", IF(AND('Prediction Log'!$E405&lt;0, 'Prediction Log'!$M405&lt;'Prediction Log'!$E405,'Prediction Log'!$H405='Prediction Log'!$B405 ), "Y", IF('Prediction Log'!$M405='Prediction Log'!$E405, "PUSH", "N")))))</f>
        <v/>
      </c>
      <c r="X405" s="23" t="str">
        <f>IF(ISBLANK(Games!W387), "",IF(AND('Prediction Log'!$T405="Y", 'Prediction Log'!$U405="Y"), "Y", "N"))</f>
        <v/>
      </c>
      <c r="Y405" s="22" t="str">
        <f>IF(ISBLANK(Games!W387), "",IF('Prediction Log'!$D405&gt;0, 'Prediction Log'!$M405-'Prediction Log'!$D405, IF('Prediction Log'!$D405&lt;0, -'Prediction Log'!$M405+'Prediction Log'!$D405, "NA")))</f>
        <v/>
      </c>
      <c r="Z405" s="22" t="str">
        <f>IF(ISBLANK(Games!W387), "",ABS('Prediction Log'!$Y405))</f>
        <v/>
      </c>
      <c r="AA405" s="23" t="str">
        <f>IF(ISBLANK(Games!W387), "",IF('Prediction Log'!$E405&gt;0, 'Prediction Log'!$M405-'Prediction Log'!$E405, IF('Prediction Log'!$E405&lt;0, -'Prediction Log'!$M405+'Prediction Log'!$E405, "NA")))</f>
        <v/>
      </c>
      <c r="AB405" s="23" t="str">
        <f>IF(ISBLANK(Games!X387), "",ABS('Prediction Log'!$AA405))</f>
        <v/>
      </c>
    </row>
    <row r="406" spans="1:28" x14ac:dyDescent="0.45">
      <c r="A406" s="13">
        <f>IF(ISBLANK(Games!$B405), "",Games!A405)</f>
        <v>0</v>
      </c>
      <c r="B406" s="13" t="str">
        <f>IF(ISBLANK(Games!$B388), "",Games!B388)</f>
        <v/>
      </c>
      <c r="C406" s="13" t="str">
        <f>IF(ISBLANK(Games!$B388), "",Games!C388)</f>
        <v/>
      </c>
      <c r="D406" s="14" t="str">
        <f>IF(ISBLANK(Games!$D388), "",Games!D388)</f>
        <v/>
      </c>
      <c r="E406" s="14" t="str">
        <f>IF(ISBLANK(Games!$B388), "",Games!J388)</f>
        <v/>
      </c>
      <c r="F406" s="15" t="str">
        <f>IFERROR(IF(ISBLANK(Games!B388), "", IF(Games!N388=Games!B388, Games!O388, 1-Games!O388)), "")</f>
        <v/>
      </c>
      <c r="G406" s="16" t="str">
        <f>IF(ISBLANK(Games!B388), "", IF('Prediction Log'!$D406&lt;0, 'Prediction Log'!$B406, 'Prediction Log'!$C406))</f>
        <v/>
      </c>
      <c r="H406" s="17" t="str">
        <f>IF(ISBLANK(Games!$B388), "",Games!K388)</f>
        <v/>
      </c>
      <c r="I406" s="17" t="str">
        <f>IF('Prediction Log'!$F406&gt;0.5, 'Prediction Log'!$B406, IF('Prediction Log'!$F406&lt;0.5, 'Prediction Log'!$C406, "PICK"))</f>
        <v/>
      </c>
      <c r="J406" s="18" t="str">
        <f>IF(ISBLANK(Games!B388), "",IF('Prediction Log'!$I406='Prediction Log'!$B406, 'Prediction Log'!$F406, 1-'Prediction Log'!$F406))</f>
        <v/>
      </c>
      <c r="K406" s="19" t="str">
        <f>IF(ISBLANK(Games!$B388), "",Games!Q388)</f>
        <v/>
      </c>
      <c r="L406" s="26" t="str">
        <f>IF(ISBLANK(Games!W388), "",Games!Y388)</f>
        <v/>
      </c>
      <c r="M406" s="9" t="str">
        <f>IF(ISBLANK(Games!W388), "",Games!X388-Games!W388)</f>
        <v/>
      </c>
      <c r="N406" s="20" t="str">
        <f>IF(ISBLANK(Games!W388), "", IF(AND(Games!Y388 = Games!B388, Games!D388&lt;0, Table3[[#This Row],[Actual Difference ]]&lt;Games!D388), "Y", IF(AND(Games!Y388=Games!C388, Games!D388&gt;0, Table3[[#This Row],[Actual Difference ]]&gt;0), "Y",IF(Games!Y388&lt;&gt;Table3[[#This Row],[Market Predicted Side]], "Y","N"))))</f>
        <v/>
      </c>
      <c r="O406" s="21" t="str">
        <f>IF(ISBLANK(Games!W388),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6" s="21" t="str">
        <f>IF(ISBLANK(Games!W388),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6" s="22" t="str">
        <f>IF(ISBLANK(Games!W388),"",IF('Prediction Log'!$L406='Prediction Log'!$G406, "Y", "N"))</f>
        <v/>
      </c>
      <c r="R406" s="22" t="str">
        <f>Table3[[#This Row],[Home Team Covered Market]]</f>
        <v/>
      </c>
      <c r="S406" s="22" t="str">
        <f>IF(ISBLANK(Games!W388), "",IF(AND('Prediction Log'!$Q406="Y", 'Prediction Log'!$R406="Y"), "Y", "N"))</f>
        <v/>
      </c>
      <c r="T406" s="23" t="str">
        <f>IF(ISBLANK(Games!W388),"",IF(Games!Y388='Prediction Log'!$H406, "Y", "N"))</f>
        <v/>
      </c>
      <c r="U406" s="23" t="str">
        <f>IF(ISBLANK(Games!W388), "", IF(Table3[[#This Row],[Home Team Covered Market]]=Games!P388, "Y", "N"))</f>
        <v/>
      </c>
      <c r="V406" s="24" t="str">
        <f>IF(ISBLANK(Games!W388), "",IF('Prediction Log'!$I406='Prediction Log'!$L406, "Y", "N"))</f>
        <v/>
      </c>
      <c r="W406" s="23" t="str">
        <f>IF(ISBLANK(Games!W388), "",IF('Prediction Log'!$H406&lt;&gt;'Prediction Log'!$L406, "N",IF(AND('Prediction Log'!$E406&gt;0, 'Prediction Log'!$M406&gt;'Prediction Log'!$E406, 'Prediction Log'!$H406='Prediction Log'!$C406), "Y", IF(AND('Prediction Log'!$E406&lt;0, 'Prediction Log'!$M406&lt;'Prediction Log'!$E406,'Prediction Log'!$H406='Prediction Log'!$B406 ), "Y", IF('Prediction Log'!$M406='Prediction Log'!$E406, "PUSH", "N")))))</f>
        <v/>
      </c>
      <c r="X406" s="23" t="str">
        <f>IF(ISBLANK(Games!W388), "",IF(AND('Prediction Log'!$T406="Y", 'Prediction Log'!$U406="Y"), "Y", "N"))</f>
        <v/>
      </c>
      <c r="Y406" s="22" t="str">
        <f>IF(ISBLANK(Games!W388), "",IF('Prediction Log'!$D406&gt;0, 'Prediction Log'!$M406-'Prediction Log'!$D406, IF('Prediction Log'!$D406&lt;0, -'Prediction Log'!$M406+'Prediction Log'!$D406, "NA")))</f>
        <v/>
      </c>
      <c r="Z406" s="22" t="str">
        <f>IF(ISBLANK(Games!W388), "",ABS('Prediction Log'!$Y406))</f>
        <v/>
      </c>
      <c r="AA406" s="23" t="str">
        <f>IF(ISBLANK(Games!W388), "",IF('Prediction Log'!$E406&gt;0, 'Prediction Log'!$M406-'Prediction Log'!$E406, IF('Prediction Log'!$E406&lt;0, -'Prediction Log'!$M406+'Prediction Log'!$E406, "NA")))</f>
        <v/>
      </c>
      <c r="AB406" s="23" t="str">
        <f>IF(ISBLANK(Games!X388), "",ABS('Prediction Log'!$AA406))</f>
        <v/>
      </c>
    </row>
    <row r="407" spans="1:28" x14ac:dyDescent="0.45">
      <c r="A407" s="13">
        <f>IF(ISBLANK(Games!$B406), "",Games!A406)</f>
        <v>0</v>
      </c>
      <c r="B407" s="13" t="str">
        <f>IF(ISBLANK(Games!$B389), "",Games!B389)</f>
        <v/>
      </c>
      <c r="C407" s="13" t="str">
        <f>IF(ISBLANK(Games!$B389), "",Games!C389)</f>
        <v/>
      </c>
      <c r="D407" s="14" t="str">
        <f>IF(ISBLANK(Games!$D389), "",Games!D389)</f>
        <v/>
      </c>
      <c r="E407" s="14" t="str">
        <f>IF(ISBLANK(Games!$B389), "",Games!J389)</f>
        <v/>
      </c>
      <c r="F407" s="15" t="str">
        <f>IFERROR(IF(ISBLANK(Games!B389), "", IF(Games!N389=Games!B389, Games!O389, 1-Games!O389)), "")</f>
        <v/>
      </c>
      <c r="G407" s="16" t="str">
        <f>IF(ISBLANK(Games!B389), "", IF('Prediction Log'!$D407&lt;0, 'Prediction Log'!$B407, 'Prediction Log'!$C407))</f>
        <v/>
      </c>
      <c r="H407" s="17" t="str">
        <f>IF(ISBLANK(Games!$B389), "",Games!K389)</f>
        <v/>
      </c>
      <c r="I407" s="17" t="str">
        <f>IF('Prediction Log'!$F407&gt;0.5, 'Prediction Log'!$B407, IF('Prediction Log'!$F407&lt;0.5, 'Prediction Log'!$C407, "PICK"))</f>
        <v/>
      </c>
      <c r="J407" s="18" t="str">
        <f>IF(ISBLANK(Games!B389), "",IF('Prediction Log'!$I407='Prediction Log'!$B407, 'Prediction Log'!$F407, 1-'Prediction Log'!$F407))</f>
        <v/>
      </c>
      <c r="K407" s="19" t="str">
        <f>IF(ISBLANK(Games!$B389), "",Games!Q389)</f>
        <v/>
      </c>
      <c r="L407" s="26" t="str">
        <f>IF(ISBLANK(Games!W389), "",Games!Y389)</f>
        <v/>
      </c>
      <c r="M407" s="9" t="str">
        <f>IF(ISBLANK(Games!W389), "",Games!X389-Games!W389)</f>
        <v/>
      </c>
      <c r="N407" s="20" t="str">
        <f>IF(ISBLANK(Games!W389), "", IF(AND(Games!Y389 = Games!B389, Games!D389&lt;0, Table3[[#This Row],[Actual Difference ]]&lt;Games!D389), "Y", IF(AND(Games!Y389=Games!C389, Games!D389&gt;0, Table3[[#This Row],[Actual Difference ]]&gt;0), "Y",IF(Games!Y389&lt;&gt;Table3[[#This Row],[Market Predicted Side]], "Y","N"))))</f>
        <v/>
      </c>
      <c r="O407" s="21" t="str">
        <f>IF(ISBLANK(Games!W389),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7" s="21" t="str">
        <f>IF(ISBLANK(Games!W389),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7" s="22" t="str">
        <f>IF(ISBLANK(Games!W389),"",IF('Prediction Log'!$L407='Prediction Log'!$G407, "Y", "N"))</f>
        <v/>
      </c>
      <c r="R407" s="22" t="str">
        <f>Table3[[#This Row],[Home Team Covered Market]]</f>
        <v/>
      </c>
      <c r="S407" s="22" t="str">
        <f>IF(ISBLANK(Games!W389), "",IF(AND('Prediction Log'!$Q407="Y", 'Prediction Log'!$R407="Y"), "Y", "N"))</f>
        <v/>
      </c>
      <c r="T407" s="23" t="str">
        <f>IF(ISBLANK(Games!W389),"",IF(Games!Y389='Prediction Log'!$H407, "Y", "N"))</f>
        <v/>
      </c>
      <c r="U407" s="23" t="str">
        <f>IF(ISBLANK(Games!W389), "", IF(Table3[[#This Row],[Home Team Covered Market]]=Games!P389, "Y", "N"))</f>
        <v/>
      </c>
      <c r="V407" s="24" t="str">
        <f>IF(ISBLANK(Games!W389), "",IF('Prediction Log'!$I407='Prediction Log'!$L407, "Y", "N"))</f>
        <v/>
      </c>
      <c r="W407" s="23" t="str">
        <f>IF(ISBLANK(Games!W389), "",IF('Prediction Log'!$H407&lt;&gt;'Prediction Log'!$L407, "N",IF(AND('Prediction Log'!$E407&gt;0, 'Prediction Log'!$M407&gt;'Prediction Log'!$E407, 'Prediction Log'!$H407='Prediction Log'!$C407), "Y", IF(AND('Prediction Log'!$E407&lt;0, 'Prediction Log'!$M407&lt;'Prediction Log'!$E407,'Prediction Log'!$H407='Prediction Log'!$B407 ), "Y", IF('Prediction Log'!$M407='Prediction Log'!$E407, "PUSH", "N")))))</f>
        <v/>
      </c>
      <c r="X407" s="23" t="str">
        <f>IF(ISBLANK(Games!W389), "",IF(AND('Prediction Log'!$T407="Y", 'Prediction Log'!$U407="Y"), "Y", "N"))</f>
        <v/>
      </c>
      <c r="Y407" s="22" t="str">
        <f>IF(ISBLANK(Games!W389), "",IF('Prediction Log'!$D407&gt;0, 'Prediction Log'!$M407-'Prediction Log'!$D407, IF('Prediction Log'!$D407&lt;0, -'Prediction Log'!$M407+'Prediction Log'!$D407, "NA")))</f>
        <v/>
      </c>
      <c r="Z407" s="22" t="str">
        <f>IF(ISBLANK(Games!W389), "",ABS('Prediction Log'!$Y407))</f>
        <v/>
      </c>
      <c r="AA407" s="23" t="str">
        <f>IF(ISBLANK(Games!W389), "",IF('Prediction Log'!$E407&gt;0, 'Prediction Log'!$M407-'Prediction Log'!$E407, IF('Prediction Log'!$E407&lt;0, -'Prediction Log'!$M407+'Prediction Log'!$E407, "NA")))</f>
        <v/>
      </c>
      <c r="AB407" s="23" t="str">
        <f>IF(ISBLANK(Games!X389), "",ABS('Prediction Log'!$AA407))</f>
        <v/>
      </c>
    </row>
    <row r="408" spans="1:28" x14ac:dyDescent="0.45">
      <c r="A408" s="13">
        <f>IF(ISBLANK(Games!$B407), "",Games!A407)</f>
        <v>0</v>
      </c>
      <c r="B408" s="13" t="str">
        <f>IF(ISBLANK(Games!$B390), "",Games!B390)</f>
        <v/>
      </c>
      <c r="C408" s="13" t="str">
        <f>IF(ISBLANK(Games!$B390), "",Games!C390)</f>
        <v/>
      </c>
      <c r="D408" s="14" t="str">
        <f>IF(ISBLANK(Games!$D390), "",Games!D390)</f>
        <v/>
      </c>
      <c r="E408" s="14" t="str">
        <f>IF(ISBLANK(Games!$B390), "",Games!J390)</f>
        <v/>
      </c>
      <c r="F408" s="15" t="str">
        <f>IFERROR(IF(ISBLANK(Games!B390), "", IF(Games!N390=Games!B390, Games!O390, 1-Games!O390)), "")</f>
        <v/>
      </c>
      <c r="G408" s="16" t="str">
        <f>IF(ISBLANK(Games!B390), "", IF('Prediction Log'!$D408&lt;0, 'Prediction Log'!$B408, 'Prediction Log'!$C408))</f>
        <v/>
      </c>
      <c r="H408" s="17" t="str">
        <f>IF(ISBLANK(Games!$B390), "",Games!K390)</f>
        <v/>
      </c>
      <c r="I408" s="17" t="str">
        <f>IF('Prediction Log'!$F408&gt;0.5, 'Prediction Log'!$B408, IF('Prediction Log'!$F408&lt;0.5, 'Prediction Log'!$C408, "PICK"))</f>
        <v/>
      </c>
      <c r="J408" s="18" t="str">
        <f>IF(ISBLANK(Games!B390), "",IF('Prediction Log'!$I408='Prediction Log'!$B408, 'Prediction Log'!$F408, 1-'Prediction Log'!$F408))</f>
        <v/>
      </c>
      <c r="K408" s="19" t="str">
        <f>IF(ISBLANK(Games!$B390), "",Games!Q390)</f>
        <v/>
      </c>
      <c r="L408" s="26" t="str">
        <f>IF(ISBLANK(Games!W390), "",Games!Y390)</f>
        <v/>
      </c>
      <c r="M408" s="9" t="str">
        <f>IF(ISBLANK(Games!W390), "",Games!X390-Games!W390)</f>
        <v/>
      </c>
      <c r="N408" s="20" t="str">
        <f>IF(ISBLANK(Games!W390), "", IF(AND(Games!Y390 = Games!B390, Games!D390&lt;0, Table3[[#This Row],[Actual Difference ]]&lt;Games!D390), "Y", IF(AND(Games!Y390=Games!C390, Games!D390&gt;0, Table3[[#This Row],[Actual Difference ]]&gt;0), "Y",IF(Games!Y390&lt;&gt;Table3[[#This Row],[Market Predicted Side]], "Y","N"))))</f>
        <v/>
      </c>
      <c r="O408" s="21" t="str">
        <f>IF(ISBLANK(Games!W390),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8" s="21" t="str">
        <f>IF(ISBLANK(Games!W390),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8" s="22" t="str">
        <f>IF(ISBLANK(Games!W390),"",IF('Prediction Log'!$L408='Prediction Log'!$G408, "Y", "N"))</f>
        <v/>
      </c>
      <c r="R408" s="22" t="str">
        <f>Table3[[#This Row],[Home Team Covered Market]]</f>
        <v/>
      </c>
      <c r="S408" s="22" t="str">
        <f>IF(ISBLANK(Games!W390), "",IF(AND('Prediction Log'!$Q408="Y", 'Prediction Log'!$R408="Y"), "Y", "N"))</f>
        <v/>
      </c>
      <c r="T408" s="23" t="str">
        <f>IF(ISBLANK(Games!W390),"",IF(Games!Y390='Prediction Log'!$H408, "Y", "N"))</f>
        <v/>
      </c>
      <c r="U408" s="23" t="str">
        <f>IF(ISBLANK(Games!W390), "", IF(Table3[[#This Row],[Home Team Covered Market]]=Games!P390, "Y", "N"))</f>
        <v/>
      </c>
      <c r="V408" s="24" t="str">
        <f>IF(ISBLANK(Games!W390), "",IF('Prediction Log'!$I408='Prediction Log'!$L408, "Y", "N"))</f>
        <v/>
      </c>
      <c r="W408" s="23" t="str">
        <f>IF(ISBLANK(Games!W390), "",IF('Prediction Log'!$H408&lt;&gt;'Prediction Log'!$L408, "N",IF(AND('Prediction Log'!$E408&gt;0, 'Prediction Log'!$M408&gt;'Prediction Log'!$E408, 'Prediction Log'!$H408='Prediction Log'!$C408), "Y", IF(AND('Prediction Log'!$E408&lt;0, 'Prediction Log'!$M408&lt;'Prediction Log'!$E408,'Prediction Log'!$H408='Prediction Log'!$B408 ), "Y", IF('Prediction Log'!$M408='Prediction Log'!$E408, "PUSH", "N")))))</f>
        <v/>
      </c>
      <c r="X408" s="23" t="str">
        <f>IF(ISBLANK(Games!W390), "",IF(AND('Prediction Log'!$T408="Y", 'Prediction Log'!$U408="Y"), "Y", "N"))</f>
        <v/>
      </c>
      <c r="Y408" s="22" t="str">
        <f>IF(ISBLANK(Games!W390), "",IF('Prediction Log'!$D408&gt;0, 'Prediction Log'!$M408-'Prediction Log'!$D408, IF('Prediction Log'!$D408&lt;0, -'Prediction Log'!$M408+'Prediction Log'!$D408, "NA")))</f>
        <v/>
      </c>
      <c r="Z408" s="22" t="str">
        <f>IF(ISBLANK(Games!W390), "",ABS('Prediction Log'!$Y408))</f>
        <v/>
      </c>
      <c r="AA408" s="23" t="str">
        <f>IF(ISBLANK(Games!W390), "",IF('Prediction Log'!$E408&gt;0, 'Prediction Log'!$M408-'Prediction Log'!$E408, IF('Prediction Log'!$E408&lt;0, -'Prediction Log'!$M408+'Prediction Log'!$E408, "NA")))</f>
        <v/>
      </c>
      <c r="AB408" s="23" t="str">
        <f>IF(ISBLANK(Games!X390), "",ABS('Prediction Log'!$AA408))</f>
        <v/>
      </c>
    </row>
    <row r="409" spans="1:28" x14ac:dyDescent="0.45">
      <c r="A409" s="13">
        <f>IF(ISBLANK(Games!$B408), "",Games!A408)</f>
        <v>0</v>
      </c>
      <c r="B409" s="13" t="str">
        <f>IF(ISBLANK(Games!$B391), "",Games!B391)</f>
        <v/>
      </c>
      <c r="C409" s="13" t="str">
        <f>IF(ISBLANK(Games!$B391), "",Games!C391)</f>
        <v/>
      </c>
      <c r="D409" s="14" t="str">
        <f>IF(ISBLANK(Games!$D391), "",Games!D391)</f>
        <v/>
      </c>
      <c r="E409" s="14" t="str">
        <f>IF(ISBLANK(Games!$B391), "",Games!J391)</f>
        <v/>
      </c>
      <c r="F409" s="15" t="str">
        <f>IFERROR(IF(ISBLANK(Games!B391), "", IF(Games!N391=Games!B391, Games!O391, 1-Games!O391)), "")</f>
        <v/>
      </c>
      <c r="G409" s="16" t="str">
        <f>IF(ISBLANK(Games!B391), "", IF('Prediction Log'!$D409&lt;0, 'Prediction Log'!$B409, 'Prediction Log'!$C409))</f>
        <v/>
      </c>
      <c r="H409" s="17" t="str">
        <f>IF(ISBLANK(Games!$B391), "",Games!K391)</f>
        <v/>
      </c>
      <c r="I409" s="17" t="str">
        <f>IF('Prediction Log'!$F409&gt;0.5, 'Prediction Log'!$B409, IF('Prediction Log'!$F409&lt;0.5, 'Prediction Log'!$C409, "PICK"))</f>
        <v/>
      </c>
      <c r="J409" s="18" t="str">
        <f>IF(ISBLANK(Games!B391), "",IF('Prediction Log'!$I409='Prediction Log'!$B409, 'Prediction Log'!$F409, 1-'Prediction Log'!$F409))</f>
        <v/>
      </c>
      <c r="K409" s="19" t="str">
        <f>IF(ISBLANK(Games!$B391), "",Games!Q391)</f>
        <v/>
      </c>
      <c r="L409" s="26" t="str">
        <f>IF(ISBLANK(Games!W391), "",Games!Y391)</f>
        <v/>
      </c>
      <c r="M409" s="9" t="str">
        <f>IF(ISBLANK(Games!W391), "",Games!X391-Games!W391)</f>
        <v/>
      </c>
      <c r="N409" s="20" t="str">
        <f>IF(ISBLANK(Games!W391), "", IF(AND(Games!Y391 = Games!B391, Games!D391&lt;0, Table3[[#This Row],[Actual Difference ]]&lt;Games!D391), "Y", IF(AND(Games!Y391=Games!C391, Games!D391&gt;0, Table3[[#This Row],[Actual Difference ]]&gt;0), "Y",IF(Games!Y391&lt;&gt;Table3[[#This Row],[Market Predicted Side]], "Y","N"))))</f>
        <v/>
      </c>
      <c r="O409" s="21" t="str">
        <f>IF(ISBLANK(Games!W391),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09" s="21" t="str">
        <f>IF(ISBLANK(Games!W391),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09" s="22" t="str">
        <f>IF(ISBLANK(Games!W391),"",IF('Prediction Log'!$L409='Prediction Log'!$G409, "Y", "N"))</f>
        <v/>
      </c>
      <c r="R409" s="22" t="str">
        <f>Table3[[#This Row],[Home Team Covered Market]]</f>
        <v/>
      </c>
      <c r="S409" s="22" t="str">
        <f>IF(ISBLANK(Games!W391), "",IF(AND('Prediction Log'!$Q409="Y", 'Prediction Log'!$R409="Y"), "Y", "N"))</f>
        <v/>
      </c>
      <c r="T409" s="23" t="str">
        <f>IF(ISBLANK(Games!W391),"",IF(Games!Y391='Prediction Log'!$H409, "Y", "N"))</f>
        <v/>
      </c>
      <c r="U409" s="23" t="str">
        <f>IF(ISBLANK(Games!W391), "", IF(Table3[[#This Row],[Home Team Covered Market]]=Games!P391, "Y", "N"))</f>
        <v/>
      </c>
      <c r="V409" s="24" t="str">
        <f>IF(ISBLANK(Games!W391), "",IF('Prediction Log'!$I409='Prediction Log'!$L409, "Y", "N"))</f>
        <v/>
      </c>
      <c r="W409" s="23" t="str">
        <f>IF(ISBLANK(Games!W391), "",IF('Prediction Log'!$H409&lt;&gt;'Prediction Log'!$L409, "N",IF(AND('Prediction Log'!$E409&gt;0, 'Prediction Log'!$M409&gt;'Prediction Log'!$E409, 'Prediction Log'!$H409='Prediction Log'!$C409), "Y", IF(AND('Prediction Log'!$E409&lt;0, 'Prediction Log'!$M409&lt;'Prediction Log'!$E409,'Prediction Log'!$H409='Prediction Log'!$B409 ), "Y", IF('Prediction Log'!$M409='Prediction Log'!$E409, "PUSH", "N")))))</f>
        <v/>
      </c>
      <c r="X409" s="23" t="str">
        <f>IF(ISBLANK(Games!W391), "",IF(AND('Prediction Log'!$T409="Y", 'Prediction Log'!$U409="Y"), "Y", "N"))</f>
        <v/>
      </c>
      <c r="Y409" s="22" t="str">
        <f>IF(ISBLANK(Games!W391), "",IF('Prediction Log'!$D409&gt;0, 'Prediction Log'!$M409-'Prediction Log'!$D409, IF('Prediction Log'!$D409&lt;0, -'Prediction Log'!$M409+'Prediction Log'!$D409, "NA")))</f>
        <v/>
      </c>
      <c r="Z409" s="22" t="str">
        <f>IF(ISBLANK(Games!W391), "",ABS('Prediction Log'!$Y409))</f>
        <v/>
      </c>
      <c r="AA409" s="23" t="str">
        <f>IF(ISBLANK(Games!W391), "",IF('Prediction Log'!$E409&gt;0, 'Prediction Log'!$M409-'Prediction Log'!$E409, IF('Prediction Log'!$E409&lt;0, -'Prediction Log'!$M409+'Prediction Log'!$E409, "NA")))</f>
        <v/>
      </c>
      <c r="AB409" s="23" t="str">
        <f>IF(ISBLANK(Games!X391), "",ABS('Prediction Log'!$AA409))</f>
        <v/>
      </c>
    </row>
    <row r="410" spans="1:28" x14ac:dyDescent="0.45">
      <c r="A410" s="13">
        <f>IF(ISBLANK(Games!$B409), "",Games!A409)</f>
        <v>0</v>
      </c>
      <c r="B410" s="13" t="str">
        <f>IF(ISBLANK(Games!$B392), "",Games!B392)</f>
        <v/>
      </c>
      <c r="C410" s="13" t="str">
        <f>IF(ISBLANK(Games!$B392), "",Games!C392)</f>
        <v/>
      </c>
      <c r="D410" s="14" t="str">
        <f>IF(ISBLANK(Games!$D392), "",Games!D392)</f>
        <v/>
      </c>
      <c r="E410" s="14" t="str">
        <f>IF(ISBLANK(Games!$B392), "",Games!J392)</f>
        <v/>
      </c>
      <c r="F410" s="15" t="str">
        <f>IFERROR(IF(ISBLANK(Games!B392), "", IF(Games!N392=Games!B392, Games!O392, 1-Games!O392)), "")</f>
        <v/>
      </c>
      <c r="G410" s="16" t="str">
        <f>IF(ISBLANK(Games!B392), "", IF('Prediction Log'!$D410&lt;0, 'Prediction Log'!$B410, 'Prediction Log'!$C410))</f>
        <v/>
      </c>
      <c r="H410" s="17" t="str">
        <f>IF(ISBLANK(Games!$B392), "",Games!K392)</f>
        <v/>
      </c>
      <c r="I410" s="17" t="str">
        <f>IF('Prediction Log'!$F410&gt;0.5, 'Prediction Log'!$B410, IF('Prediction Log'!$F410&lt;0.5, 'Prediction Log'!$C410, "PICK"))</f>
        <v/>
      </c>
      <c r="J410" s="18" t="str">
        <f>IF(ISBLANK(Games!B392), "",IF('Prediction Log'!$I410='Prediction Log'!$B410, 'Prediction Log'!$F410, 1-'Prediction Log'!$F410))</f>
        <v/>
      </c>
      <c r="K410" s="19" t="str">
        <f>IF(ISBLANK(Games!$B392), "",Games!Q392)</f>
        <v/>
      </c>
      <c r="L410" s="26" t="str">
        <f>IF(ISBLANK(Games!W392), "",Games!Y392)</f>
        <v/>
      </c>
      <c r="M410" s="9" t="str">
        <f>IF(ISBLANK(Games!W392), "",Games!X392-Games!W392)</f>
        <v/>
      </c>
      <c r="N410" s="20" t="str">
        <f>IF(ISBLANK(Games!W392), "", IF(AND(Games!Y392 = Games!B392, Games!D392&lt;0, Table3[[#This Row],[Actual Difference ]]&lt;Games!D392), "Y", IF(AND(Games!Y392=Games!C392, Games!D392&gt;0, Table3[[#This Row],[Actual Difference ]]&gt;0), "Y",IF(Games!Y392&lt;&gt;Table3[[#This Row],[Market Predicted Side]], "Y","N"))))</f>
        <v/>
      </c>
      <c r="O410" s="21" t="str">
        <f>IF(ISBLANK(Games!W392),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0" s="21" t="str">
        <f>IF(ISBLANK(Games!W392),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0" s="22" t="str">
        <f>IF(ISBLANK(Games!W392),"",IF('Prediction Log'!$L410='Prediction Log'!$G410, "Y", "N"))</f>
        <v/>
      </c>
      <c r="R410" s="22" t="str">
        <f>Table3[[#This Row],[Home Team Covered Market]]</f>
        <v/>
      </c>
      <c r="S410" s="22" t="str">
        <f>IF(ISBLANK(Games!W392), "",IF(AND('Prediction Log'!$Q410="Y", 'Prediction Log'!$R410="Y"), "Y", "N"))</f>
        <v/>
      </c>
      <c r="T410" s="23" t="str">
        <f>IF(ISBLANK(Games!W392),"",IF(Games!Y392='Prediction Log'!$H410, "Y", "N"))</f>
        <v/>
      </c>
      <c r="U410" s="23" t="str">
        <f>IF(ISBLANK(Games!W392), "", IF(Table3[[#This Row],[Home Team Covered Market]]=Games!P392, "Y", "N"))</f>
        <v/>
      </c>
      <c r="V410" s="24" t="str">
        <f>IF(ISBLANK(Games!W392), "",IF('Prediction Log'!$I410='Prediction Log'!$L410, "Y", "N"))</f>
        <v/>
      </c>
      <c r="W410" s="23" t="str">
        <f>IF(ISBLANK(Games!W392), "",IF('Prediction Log'!$H410&lt;&gt;'Prediction Log'!$L410, "N",IF(AND('Prediction Log'!$E410&gt;0, 'Prediction Log'!$M410&gt;'Prediction Log'!$E410, 'Prediction Log'!$H410='Prediction Log'!$C410), "Y", IF(AND('Prediction Log'!$E410&lt;0, 'Prediction Log'!$M410&lt;'Prediction Log'!$E410,'Prediction Log'!$H410='Prediction Log'!$B410 ), "Y", IF('Prediction Log'!$M410='Prediction Log'!$E410, "PUSH", "N")))))</f>
        <v/>
      </c>
      <c r="X410" s="23" t="str">
        <f>IF(ISBLANK(Games!W392), "",IF(AND('Prediction Log'!$T410="Y", 'Prediction Log'!$U410="Y"), "Y", "N"))</f>
        <v/>
      </c>
      <c r="Y410" s="22" t="str">
        <f>IF(ISBLANK(Games!W392), "",IF('Prediction Log'!$D410&gt;0, 'Prediction Log'!$M410-'Prediction Log'!$D410, IF('Prediction Log'!$D410&lt;0, -'Prediction Log'!$M410+'Prediction Log'!$D410, "NA")))</f>
        <v/>
      </c>
      <c r="Z410" s="22" t="str">
        <f>IF(ISBLANK(Games!W392), "",ABS('Prediction Log'!$Y410))</f>
        <v/>
      </c>
      <c r="AA410" s="23" t="str">
        <f>IF(ISBLANK(Games!W392), "",IF('Prediction Log'!$E410&gt;0, 'Prediction Log'!$M410-'Prediction Log'!$E410, IF('Prediction Log'!$E410&lt;0, -'Prediction Log'!$M410+'Prediction Log'!$E410, "NA")))</f>
        <v/>
      </c>
      <c r="AB410" s="23" t="str">
        <f>IF(ISBLANK(Games!X392), "",ABS('Prediction Log'!$AA410))</f>
        <v/>
      </c>
    </row>
    <row r="411" spans="1:28" x14ac:dyDescent="0.45">
      <c r="A411" s="13">
        <f>IF(ISBLANK(Games!$B410), "",Games!A410)</f>
        <v>0</v>
      </c>
      <c r="B411" s="13" t="str">
        <f>IF(ISBLANK(Games!$B393), "",Games!B393)</f>
        <v/>
      </c>
      <c r="C411" s="13" t="str">
        <f>IF(ISBLANK(Games!$B393), "",Games!C393)</f>
        <v/>
      </c>
      <c r="D411" s="14" t="str">
        <f>IF(ISBLANK(Games!$D393), "",Games!D393)</f>
        <v/>
      </c>
      <c r="E411" s="14" t="str">
        <f>IF(ISBLANK(Games!$B393), "",Games!J393)</f>
        <v/>
      </c>
      <c r="F411" s="15" t="str">
        <f>IFERROR(IF(ISBLANK(Games!B393), "", IF(Games!N393=Games!B393, Games!O393, 1-Games!O393)), "")</f>
        <v/>
      </c>
      <c r="G411" s="16" t="str">
        <f>IF(ISBLANK(Games!B393), "", IF('Prediction Log'!$D411&lt;0, 'Prediction Log'!$B411, 'Prediction Log'!$C411))</f>
        <v/>
      </c>
      <c r="H411" s="17" t="str">
        <f>IF(ISBLANK(Games!$B393), "",Games!K393)</f>
        <v/>
      </c>
      <c r="I411" s="17" t="str">
        <f>IF('Prediction Log'!$F411&gt;0.5, 'Prediction Log'!$B411, IF('Prediction Log'!$F411&lt;0.5, 'Prediction Log'!$C411, "PICK"))</f>
        <v/>
      </c>
      <c r="J411" s="18" t="str">
        <f>IF(ISBLANK(Games!B393), "",IF('Prediction Log'!$I411='Prediction Log'!$B411, 'Prediction Log'!$F411, 1-'Prediction Log'!$F411))</f>
        <v/>
      </c>
      <c r="K411" s="19" t="str">
        <f>IF(ISBLANK(Games!$B393), "",Games!Q393)</f>
        <v/>
      </c>
      <c r="L411" s="26" t="str">
        <f>IF(ISBLANK(Games!W393), "",Games!Y393)</f>
        <v/>
      </c>
      <c r="M411" s="9" t="str">
        <f>IF(ISBLANK(Games!W393), "",Games!X393-Games!W393)</f>
        <v/>
      </c>
      <c r="N411" s="20" t="str">
        <f>IF(ISBLANK(Games!W393), "", IF(AND(Games!Y393 = Games!B393, Games!D393&lt;0, Table3[[#This Row],[Actual Difference ]]&lt;Games!D393), "Y", IF(AND(Games!Y393=Games!C393, Games!D393&gt;0, Table3[[#This Row],[Actual Difference ]]&gt;0), "Y",IF(Games!Y393&lt;&gt;Table3[[#This Row],[Market Predicted Side]], "Y","N"))))</f>
        <v/>
      </c>
      <c r="O411" s="21" t="str">
        <f>IF(ISBLANK(Games!W393),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1" s="21" t="str">
        <f>IF(ISBLANK(Games!W393),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1" s="22" t="str">
        <f>IF(ISBLANK(Games!W393),"",IF('Prediction Log'!$L411='Prediction Log'!$G411, "Y", "N"))</f>
        <v/>
      </c>
      <c r="R411" s="22" t="str">
        <f>Table3[[#This Row],[Home Team Covered Market]]</f>
        <v/>
      </c>
      <c r="S411" s="22" t="str">
        <f>IF(ISBLANK(Games!W393), "",IF(AND('Prediction Log'!$Q411="Y", 'Prediction Log'!$R411="Y"), "Y", "N"))</f>
        <v/>
      </c>
      <c r="T411" s="23" t="str">
        <f>IF(ISBLANK(Games!W393),"",IF(Games!Y393='Prediction Log'!$H411, "Y", "N"))</f>
        <v/>
      </c>
      <c r="U411" s="23" t="str">
        <f>IF(ISBLANK(Games!W393), "", IF(Table3[[#This Row],[Home Team Covered Market]]=Games!P393, "Y", "N"))</f>
        <v/>
      </c>
      <c r="V411" s="24" t="str">
        <f>IF(ISBLANK(Games!W393), "",IF('Prediction Log'!$I411='Prediction Log'!$L411, "Y", "N"))</f>
        <v/>
      </c>
      <c r="W411" s="23" t="str">
        <f>IF(ISBLANK(Games!W393), "",IF('Prediction Log'!$H411&lt;&gt;'Prediction Log'!$L411, "N",IF(AND('Prediction Log'!$E411&gt;0, 'Prediction Log'!$M411&gt;'Prediction Log'!$E411, 'Prediction Log'!$H411='Prediction Log'!$C411), "Y", IF(AND('Prediction Log'!$E411&lt;0, 'Prediction Log'!$M411&lt;'Prediction Log'!$E411,'Prediction Log'!$H411='Prediction Log'!$B411 ), "Y", IF('Prediction Log'!$M411='Prediction Log'!$E411, "PUSH", "N")))))</f>
        <v/>
      </c>
      <c r="X411" s="23" t="str">
        <f>IF(ISBLANK(Games!W393), "",IF(AND('Prediction Log'!$T411="Y", 'Prediction Log'!$U411="Y"), "Y", "N"))</f>
        <v/>
      </c>
      <c r="Y411" s="22" t="str">
        <f>IF(ISBLANK(Games!W393), "",IF('Prediction Log'!$D411&gt;0, 'Prediction Log'!$M411-'Prediction Log'!$D411, IF('Prediction Log'!$D411&lt;0, -'Prediction Log'!$M411+'Prediction Log'!$D411, "NA")))</f>
        <v/>
      </c>
      <c r="Z411" s="22" t="str">
        <f>IF(ISBLANK(Games!W393), "",ABS('Prediction Log'!$Y411))</f>
        <v/>
      </c>
      <c r="AA411" s="23" t="str">
        <f>IF(ISBLANK(Games!W393), "",IF('Prediction Log'!$E411&gt;0, 'Prediction Log'!$M411-'Prediction Log'!$E411, IF('Prediction Log'!$E411&lt;0, -'Prediction Log'!$M411+'Prediction Log'!$E411, "NA")))</f>
        <v/>
      </c>
      <c r="AB411" s="23" t="str">
        <f>IF(ISBLANK(Games!X393), "",ABS('Prediction Log'!$AA411))</f>
        <v/>
      </c>
    </row>
    <row r="412" spans="1:28" x14ac:dyDescent="0.45">
      <c r="A412" s="13">
        <f>IF(ISBLANK(Games!$B411), "",Games!A411)</f>
        <v>0</v>
      </c>
      <c r="B412" s="13" t="str">
        <f>IF(ISBLANK(Games!$B394), "",Games!B394)</f>
        <v/>
      </c>
      <c r="C412" s="13" t="str">
        <f>IF(ISBLANK(Games!$B394), "",Games!C394)</f>
        <v/>
      </c>
      <c r="D412" s="14" t="str">
        <f>IF(ISBLANK(Games!$D394), "",Games!D394)</f>
        <v/>
      </c>
      <c r="E412" s="14" t="str">
        <f>IF(ISBLANK(Games!$B394), "",Games!J394)</f>
        <v/>
      </c>
      <c r="F412" s="15" t="str">
        <f>IFERROR(IF(ISBLANK(Games!B394), "", IF(Games!N394=Games!B394, Games!O394, 1-Games!O394)), "")</f>
        <v/>
      </c>
      <c r="G412" s="16" t="str">
        <f>IF(ISBLANK(Games!B394), "", IF('Prediction Log'!$D412&lt;0, 'Prediction Log'!$B412, 'Prediction Log'!$C412))</f>
        <v/>
      </c>
      <c r="H412" s="17" t="str">
        <f>IF(ISBLANK(Games!$B394), "",Games!K394)</f>
        <v/>
      </c>
      <c r="I412" s="17" t="str">
        <f>IF('Prediction Log'!$F412&gt;0.5, 'Prediction Log'!$B412, IF('Prediction Log'!$F412&lt;0.5, 'Prediction Log'!$C412, "PICK"))</f>
        <v/>
      </c>
      <c r="J412" s="18" t="str">
        <f>IF(ISBLANK(Games!B394), "",IF('Prediction Log'!$I412='Prediction Log'!$B412, 'Prediction Log'!$F412, 1-'Prediction Log'!$F412))</f>
        <v/>
      </c>
      <c r="K412" s="19" t="str">
        <f>IF(ISBLANK(Games!$B394), "",Games!Q394)</f>
        <v/>
      </c>
      <c r="L412" s="26" t="str">
        <f>IF(ISBLANK(Games!W394), "",Games!Y394)</f>
        <v/>
      </c>
      <c r="M412" s="9" t="str">
        <f>IF(ISBLANK(Games!W394), "",Games!X394-Games!W394)</f>
        <v/>
      </c>
      <c r="N412" s="20" t="str">
        <f>IF(ISBLANK(Games!W394), "", IF(AND(Games!Y394 = Games!B394, Games!D394&lt;0, Table3[[#This Row],[Actual Difference ]]&lt;Games!D394), "Y", IF(AND(Games!Y394=Games!C394, Games!D394&gt;0, Table3[[#This Row],[Actual Difference ]]&gt;0), "Y",IF(Games!Y394&lt;&gt;Table3[[#This Row],[Market Predicted Side]], "Y","N"))))</f>
        <v/>
      </c>
      <c r="O412" s="21" t="str">
        <f>IF(ISBLANK(Games!W394),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2" s="21" t="str">
        <f>IF(ISBLANK(Games!W394),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2" s="22" t="str">
        <f>IF(ISBLANK(Games!W394),"",IF('Prediction Log'!$L412='Prediction Log'!$G412, "Y", "N"))</f>
        <v/>
      </c>
      <c r="R412" s="22" t="str">
        <f>Table3[[#This Row],[Home Team Covered Market]]</f>
        <v/>
      </c>
      <c r="S412" s="22" t="str">
        <f>IF(ISBLANK(Games!W394), "",IF(AND('Prediction Log'!$Q412="Y", 'Prediction Log'!$R412="Y"), "Y", "N"))</f>
        <v/>
      </c>
      <c r="T412" s="23" t="str">
        <f>IF(ISBLANK(Games!W394),"",IF(Games!Y394='Prediction Log'!$H412, "Y", "N"))</f>
        <v/>
      </c>
      <c r="U412" s="23" t="str">
        <f>IF(ISBLANK(Games!W394), "", IF(Table3[[#This Row],[Home Team Covered Market]]=Games!P394, "Y", "N"))</f>
        <v/>
      </c>
      <c r="V412" s="24" t="str">
        <f>IF(ISBLANK(Games!W394), "",IF('Prediction Log'!$I412='Prediction Log'!$L412, "Y", "N"))</f>
        <v/>
      </c>
      <c r="W412" s="23" t="str">
        <f>IF(ISBLANK(Games!W394), "",IF('Prediction Log'!$H412&lt;&gt;'Prediction Log'!$L412, "N",IF(AND('Prediction Log'!$E412&gt;0, 'Prediction Log'!$M412&gt;'Prediction Log'!$E412, 'Prediction Log'!$H412='Prediction Log'!$C412), "Y", IF(AND('Prediction Log'!$E412&lt;0, 'Prediction Log'!$M412&lt;'Prediction Log'!$E412,'Prediction Log'!$H412='Prediction Log'!$B412 ), "Y", IF('Prediction Log'!$M412='Prediction Log'!$E412, "PUSH", "N")))))</f>
        <v/>
      </c>
      <c r="X412" s="23" t="str">
        <f>IF(ISBLANK(Games!W394), "",IF(AND('Prediction Log'!$T412="Y", 'Prediction Log'!$U412="Y"), "Y", "N"))</f>
        <v/>
      </c>
      <c r="Y412" s="22" t="str">
        <f>IF(ISBLANK(Games!W394), "",IF('Prediction Log'!$D412&gt;0, 'Prediction Log'!$M412-'Prediction Log'!$D412, IF('Prediction Log'!$D412&lt;0, -'Prediction Log'!$M412+'Prediction Log'!$D412, "NA")))</f>
        <v/>
      </c>
      <c r="Z412" s="22" t="str">
        <f>IF(ISBLANK(Games!W394), "",ABS('Prediction Log'!$Y412))</f>
        <v/>
      </c>
      <c r="AA412" s="23" t="str">
        <f>IF(ISBLANK(Games!W394), "",IF('Prediction Log'!$E412&gt;0, 'Prediction Log'!$M412-'Prediction Log'!$E412, IF('Prediction Log'!$E412&lt;0, -'Prediction Log'!$M412+'Prediction Log'!$E412, "NA")))</f>
        <v/>
      </c>
      <c r="AB412" s="23" t="str">
        <f>IF(ISBLANK(Games!X394), "",ABS('Prediction Log'!$AA412))</f>
        <v/>
      </c>
    </row>
    <row r="413" spans="1:28" x14ac:dyDescent="0.45">
      <c r="A413" s="13">
        <f>IF(ISBLANK(Games!$B412), "",Games!A412)</f>
        <v>0</v>
      </c>
      <c r="B413" s="13" t="str">
        <f>IF(ISBLANK(Games!$B395), "",Games!B395)</f>
        <v/>
      </c>
      <c r="C413" s="13" t="str">
        <f>IF(ISBLANK(Games!$B395), "",Games!C395)</f>
        <v/>
      </c>
      <c r="D413" s="14" t="str">
        <f>IF(ISBLANK(Games!$D395), "",Games!D395)</f>
        <v/>
      </c>
      <c r="E413" s="14" t="str">
        <f>IF(ISBLANK(Games!$B395), "",Games!J395)</f>
        <v/>
      </c>
      <c r="F413" s="15" t="str">
        <f>IFERROR(IF(ISBLANK(Games!B395), "", IF(Games!N395=Games!B395, Games!O395, 1-Games!O395)), "")</f>
        <v/>
      </c>
      <c r="G413" s="16" t="str">
        <f>IF(ISBLANK(Games!B395), "", IF('Prediction Log'!$D413&lt;0, 'Prediction Log'!$B413, 'Prediction Log'!$C413))</f>
        <v/>
      </c>
      <c r="H413" s="17" t="str">
        <f>IF(ISBLANK(Games!$B395), "",Games!K395)</f>
        <v/>
      </c>
      <c r="I413" s="17" t="str">
        <f>IF('Prediction Log'!$F413&gt;0.5, 'Prediction Log'!$B413, IF('Prediction Log'!$F413&lt;0.5, 'Prediction Log'!$C413, "PICK"))</f>
        <v/>
      </c>
      <c r="J413" s="18" t="str">
        <f>IF(ISBLANK(Games!B395), "",IF('Prediction Log'!$I413='Prediction Log'!$B413, 'Prediction Log'!$F413, 1-'Prediction Log'!$F413))</f>
        <v/>
      </c>
      <c r="K413" s="19" t="str">
        <f>IF(ISBLANK(Games!$B395), "",Games!Q395)</f>
        <v/>
      </c>
      <c r="L413" s="26" t="str">
        <f>IF(ISBLANK(Games!W395), "",Games!Y395)</f>
        <v/>
      </c>
      <c r="M413" s="9" t="str">
        <f>IF(ISBLANK(Games!W395), "",Games!X395-Games!W395)</f>
        <v/>
      </c>
      <c r="N413" s="20" t="str">
        <f>IF(ISBLANK(Games!W395), "", IF(AND(Games!Y395 = Games!B395, Games!D395&lt;0, Table3[[#This Row],[Actual Difference ]]&lt;Games!D395), "Y", IF(AND(Games!Y395=Games!C395, Games!D395&gt;0, Table3[[#This Row],[Actual Difference ]]&gt;0), "Y",IF(Games!Y395&lt;&gt;Table3[[#This Row],[Market Predicted Side]], "Y","N"))))</f>
        <v/>
      </c>
      <c r="O413" s="21" t="str">
        <f>IF(ISBLANK(Games!W395),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3" s="21" t="str">
        <f>IF(ISBLANK(Games!W395),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3" s="22" t="str">
        <f>IF(ISBLANK(Games!W395),"",IF('Prediction Log'!$L413='Prediction Log'!$G413, "Y", "N"))</f>
        <v/>
      </c>
      <c r="R413" s="22" t="str">
        <f>Table3[[#This Row],[Home Team Covered Market]]</f>
        <v/>
      </c>
      <c r="S413" s="22" t="str">
        <f>IF(ISBLANK(Games!W395), "",IF(AND('Prediction Log'!$Q413="Y", 'Prediction Log'!$R413="Y"), "Y", "N"))</f>
        <v/>
      </c>
      <c r="T413" s="23" t="str">
        <f>IF(ISBLANK(Games!W395),"",IF(Games!Y395='Prediction Log'!$H413, "Y", "N"))</f>
        <v/>
      </c>
      <c r="U413" s="23" t="str">
        <f>IF(ISBLANK(Games!W395), "", IF(Table3[[#This Row],[Home Team Covered Market]]=Games!P395, "Y", "N"))</f>
        <v/>
      </c>
      <c r="V413" s="24" t="str">
        <f>IF(ISBLANK(Games!W395), "",IF('Prediction Log'!$I413='Prediction Log'!$L413, "Y", "N"))</f>
        <v/>
      </c>
      <c r="W413" s="23" t="str">
        <f>IF(ISBLANK(Games!W395), "",IF('Prediction Log'!$H413&lt;&gt;'Prediction Log'!$L413, "N",IF(AND('Prediction Log'!$E413&gt;0, 'Prediction Log'!$M413&gt;'Prediction Log'!$E413, 'Prediction Log'!$H413='Prediction Log'!$C413), "Y", IF(AND('Prediction Log'!$E413&lt;0, 'Prediction Log'!$M413&lt;'Prediction Log'!$E413,'Prediction Log'!$H413='Prediction Log'!$B413 ), "Y", IF('Prediction Log'!$M413='Prediction Log'!$E413, "PUSH", "N")))))</f>
        <v/>
      </c>
      <c r="X413" s="23" t="str">
        <f>IF(ISBLANK(Games!W395), "",IF(AND('Prediction Log'!$T413="Y", 'Prediction Log'!$U413="Y"), "Y", "N"))</f>
        <v/>
      </c>
      <c r="Y413" s="22" t="str">
        <f>IF(ISBLANK(Games!W395), "",IF('Prediction Log'!$D413&gt;0, 'Prediction Log'!$M413-'Prediction Log'!$D413, IF('Prediction Log'!$D413&lt;0, -'Prediction Log'!$M413+'Prediction Log'!$D413, "NA")))</f>
        <v/>
      </c>
      <c r="Z413" s="22" t="str">
        <f>IF(ISBLANK(Games!W395), "",ABS('Prediction Log'!$Y413))</f>
        <v/>
      </c>
      <c r="AA413" s="23" t="str">
        <f>IF(ISBLANK(Games!W395), "",IF('Prediction Log'!$E413&gt;0, 'Prediction Log'!$M413-'Prediction Log'!$E413, IF('Prediction Log'!$E413&lt;0, -'Prediction Log'!$M413+'Prediction Log'!$E413, "NA")))</f>
        <v/>
      </c>
      <c r="AB413" s="23" t="str">
        <f>IF(ISBLANK(Games!X395), "",ABS('Prediction Log'!$AA413))</f>
        <v/>
      </c>
    </row>
    <row r="414" spans="1:28" x14ac:dyDescent="0.45">
      <c r="A414" s="13">
        <f>IF(ISBLANK(Games!$B413), "",Games!A413)</f>
        <v>0</v>
      </c>
      <c r="B414" s="13" t="str">
        <f>IF(ISBLANK(Games!$B396), "",Games!B396)</f>
        <v/>
      </c>
      <c r="C414" s="13" t="str">
        <f>IF(ISBLANK(Games!$B396), "",Games!C396)</f>
        <v/>
      </c>
      <c r="D414" s="14" t="str">
        <f>IF(ISBLANK(Games!$D396), "",Games!D396)</f>
        <v/>
      </c>
      <c r="E414" s="14" t="str">
        <f>IF(ISBLANK(Games!$B396), "",Games!J396)</f>
        <v/>
      </c>
      <c r="F414" s="15" t="str">
        <f>IFERROR(IF(ISBLANK(Games!B396), "", IF(Games!N396=Games!B396, Games!O396, 1-Games!O396)), "")</f>
        <v/>
      </c>
      <c r="G414" s="16" t="str">
        <f>IF(ISBLANK(Games!B396), "", IF('Prediction Log'!$D414&lt;0, 'Prediction Log'!$B414, 'Prediction Log'!$C414))</f>
        <v/>
      </c>
      <c r="H414" s="17" t="str">
        <f>IF(ISBLANK(Games!$B396), "",Games!K396)</f>
        <v/>
      </c>
      <c r="I414" s="17" t="str">
        <f>IF('Prediction Log'!$F414&gt;0.5, 'Prediction Log'!$B414, IF('Prediction Log'!$F414&lt;0.5, 'Prediction Log'!$C414, "PICK"))</f>
        <v/>
      </c>
      <c r="J414" s="18" t="str">
        <f>IF(ISBLANK(Games!B396), "",IF('Prediction Log'!$I414='Prediction Log'!$B414, 'Prediction Log'!$F414, 1-'Prediction Log'!$F414))</f>
        <v/>
      </c>
      <c r="K414" s="19" t="str">
        <f>IF(ISBLANK(Games!$B396), "",Games!Q396)</f>
        <v/>
      </c>
      <c r="L414" s="26" t="str">
        <f>IF(ISBLANK(Games!W396), "",Games!Y396)</f>
        <v/>
      </c>
      <c r="M414" s="9" t="str">
        <f>IF(ISBLANK(Games!W396), "",Games!X396-Games!W396)</f>
        <v/>
      </c>
      <c r="N414" s="20" t="str">
        <f>IF(ISBLANK(Games!W396), "", IF(AND(Games!Y396 = Games!B396, Games!D396&lt;0, Table3[[#This Row],[Actual Difference ]]&lt;Games!D396), "Y", IF(AND(Games!Y396=Games!C396, Games!D396&gt;0, Table3[[#This Row],[Actual Difference ]]&gt;0), "Y",IF(Games!Y396&lt;&gt;Table3[[#This Row],[Market Predicted Side]], "Y","N"))))</f>
        <v/>
      </c>
      <c r="O414" s="21" t="str">
        <f>IF(ISBLANK(Games!W396),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4" s="21" t="str">
        <f>IF(ISBLANK(Games!W396),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4" s="22" t="str">
        <f>IF(ISBLANK(Games!W396),"",IF('Prediction Log'!$L414='Prediction Log'!$G414, "Y", "N"))</f>
        <v/>
      </c>
      <c r="R414" s="22" t="str">
        <f>Table3[[#This Row],[Home Team Covered Market]]</f>
        <v/>
      </c>
      <c r="S414" s="22" t="str">
        <f>IF(ISBLANK(Games!W396), "",IF(AND('Prediction Log'!$Q414="Y", 'Prediction Log'!$R414="Y"), "Y", "N"))</f>
        <v/>
      </c>
      <c r="T414" s="23" t="str">
        <f>IF(ISBLANK(Games!W396),"",IF(Games!Y396='Prediction Log'!$H414, "Y", "N"))</f>
        <v/>
      </c>
      <c r="U414" s="23" t="str">
        <f>IF(ISBLANK(Games!W396), "", IF(Table3[[#This Row],[Home Team Covered Market]]=Games!P396, "Y", "N"))</f>
        <v/>
      </c>
      <c r="V414" s="24" t="str">
        <f>IF(ISBLANK(Games!W396), "",IF('Prediction Log'!$I414='Prediction Log'!$L414, "Y", "N"))</f>
        <v/>
      </c>
      <c r="W414" s="23" t="str">
        <f>IF(ISBLANK(Games!W396), "",IF('Prediction Log'!$H414&lt;&gt;'Prediction Log'!$L414, "N",IF(AND('Prediction Log'!$E414&gt;0, 'Prediction Log'!$M414&gt;'Prediction Log'!$E414, 'Prediction Log'!$H414='Prediction Log'!$C414), "Y", IF(AND('Prediction Log'!$E414&lt;0, 'Prediction Log'!$M414&lt;'Prediction Log'!$E414,'Prediction Log'!$H414='Prediction Log'!$B414 ), "Y", IF('Prediction Log'!$M414='Prediction Log'!$E414, "PUSH", "N")))))</f>
        <v/>
      </c>
      <c r="X414" s="23" t="str">
        <f>IF(ISBLANK(Games!W396), "",IF(AND('Prediction Log'!$T414="Y", 'Prediction Log'!$U414="Y"), "Y", "N"))</f>
        <v/>
      </c>
      <c r="Y414" s="22" t="str">
        <f>IF(ISBLANK(Games!W396), "",IF('Prediction Log'!$D414&gt;0, 'Prediction Log'!$M414-'Prediction Log'!$D414, IF('Prediction Log'!$D414&lt;0, -'Prediction Log'!$M414+'Prediction Log'!$D414, "NA")))</f>
        <v/>
      </c>
      <c r="Z414" s="22" t="str">
        <f>IF(ISBLANK(Games!W396), "",ABS('Prediction Log'!$Y414))</f>
        <v/>
      </c>
      <c r="AA414" s="23" t="str">
        <f>IF(ISBLANK(Games!W396), "",IF('Prediction Log'!$E414&gt;0, 'Prediction Log'!$M414-'Prediction Log'!$E414, IF('Prediction Log'!$E414&lt;0, -'Prediction Log'!$M414+'Prediction Log'!$E414, "NA")))</f>
        <v/>
      </c>
      <c r="AB414" s="23" t="str">
        <f>IF(ISBLANK(Games!X396), "",ABS('Prediction Log'!$AA414))</f>
        <v/>
      </c>
    </row>
    <row r="415" spans="1:28" x14ac:dyDescent="0.45">
      <c r="A415" s="13">
        <f>IF(ISBLANK(Games!$B414), "",Games!A414)</f>
        <v>0</v>
      </c>
      <c r="B415" s="13" t="str">
        <f>IF(ISBLANK(Games!$B397), "",Games!B397)</f>
        <v/>
      </c>
      <c r="C415" s="13" t="str">
        <f>IF(ISBLANK(Games!$B397), "",Games!C397)</f>
        <v/>
      </c>
      <c r="D415" s="14" t="str">
        <f>IF(ISBLANK(Games!$D397), "",Games!D397)</f>
        <v/>
      </c>
      <c r="E415" s="14" t="str">
        <f>IF(ISBLANK(Games!$B397), "",Games!J397)</f>
        <v/>
      </c>
      <c r="F415" s="15" t="str">
        <f>IFERROR(IF(ISBLANK(Games!B397), "", IF(Games!N397=Games!B397, Games!O397, 1-Games!O397)), "")</f>
        <v/>
      </c>
      <c r="G415" s="16" t="str">
        <f>IF(ISBLANK(Games!B397), "", IF('Prediction Log'!$D415&lt;0, 'Prediction Log'!$B415, 'Prediction Log'!$C415))</f>
        <v/>
      </c>
      <c r="H415" s="17" t="str">
        <f>IF(ISBLANK(Games!$B397), "",Games!K397)</f>
        <v/>
      </c>
      <c r="I415" s="17" t="str">
        <f>IF('Prediction Log'!$F415&gt;0.5, 'Prediction Log'!$B415, IF('Prediction Log'!$F415&lt;0.5, 'Prediction Log'!$C415, "PICK"))</f>
        <v/>
      </c>
      <c r="J415" s="18" t="str">
        <f>IF(ISBLANK(Games!B397), "",IF('Prediction Log'!$I415='Prediction Log'!$B415, 'Prediction Log'!$F415, 1-'Prediction Log'!$F415))</f>
        <v/>
      </c>
      <c r="K415" s="19" t="str">
        <f>IF(ISBLANK(Games!$B397), "",Games!Q397)</f>
        <v/>
      </c>
      <c r="L415" s="26" t="str">
        <f>IF(ISBLANK(Games!W397), "",Games!Y397)</f>
        <v/>
      </c>
      <c r="M415" s="9" t="str">
        <f>IF(ISBLANK(Games!W397), "",Games!X397-Games!W397)</f>
        <v/>
      </c>
      <c r="N415" s="20" t="str">
        <f>IF(ISBLANK(Games!W397), "", IF(AND(Games!Y397 = Games!B397, Games!D397&lt;0, Table3[[#This Row],[Actual Difference ]]&lt;Games!D397), "Y", IF(AND(Games!Y397=Games!C397, Games!D397&gt;0, Table3[[#This Row],[Actual Difference ]]&gt;0), "Y",IF(Games!Y397&lt;&gt;Table3[[#This Row],[Market Predicted Side]], "Y","N"))))</f>
        <v/>
      </c>
      <c r="O415" s="21" t="str">
        <f>IF(ISBLANK(Games!W397),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5" s="21" t="str">
        <f>IF(ISBLANK(Games!W397),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5" s="22" t="str">
        <f>IF(ISBLANK(Games!W397),"",IF('Prediction Log'!$L415='Prediction Log'!$G415, "Y", "N"))</f>
        <v/>
      </c>
      <c r="R415" s="22" t="str">
        <f>Table3[[#This Row],[Home Team Covered Market]]</f>
        <v/>
      </c>
      <c r="S415" s="22" t="str">
        <f>IF(ISBLANK(Games!W397), "",IF(AND('Prediction Log'!$Q415="Y", 'Prediction Log'!$R415="Y"), "Y", "N"))</f>
        <v/>
      </c>
      <c r="T415" s="23" t="str">
        <f>IF(ISBLANK(Games!W397),"",IF(Games!Y397='Prediction Log'!$H415, "Y", "N"))</f>
        <v/>
      </c>
      <c r="U415" s="23" t="str">
        <f>IF(ISBLANK(Games!W397), "", IF(Table3[[#This Row],[Home Team Covered Market]]=Games!P397, "Y", "N"))</f>
        <v/>
      </c>
      <c r="V415" s="24" t="str">
        <f>IF(ISBLANK(Games!W397), "",IF('Prediction Log'!$I415='Prediction Log'!$L415, "Y", "N"))</f>
        <v/>
      </c>
      <c r="W415" s="23" t="str">
        <f>IF(ISBLANK(Games!W397), "",IF('Prediction Log'!$H415&lt;&gt;'Prediction Log'!$L415, "N",IF(AND('Prediction Log'!$E415&gt;0, 'Prediction Log'!$M415&gt;'Prediction Log'!$E415, 'Prediction Log'!$H415='Prediction Log'!$C415), "Y", IF(AND('Prediction Log'!$E415&lt;0, 'Prediction Log'!$M415&lt;'Prediction Log'!$E415,'Prediction Log'!$H415='Prediction Log'!$B415 ), "Y", IF('Prediction Log'!$M415='Prediction Log'!$E415, "PUSH", "N")))))</f>
        <v/>
      </c>
      <c r="X415" s="23" t="str">
        <f>IF(ISBLANK(Games!W397), "",IF(AND('Prediction Log'!$T415="Y", 'Prediction Log'!$U415="Y"), "Y", "N"))</f>
        <v/>
      </c>
      <c r="Y415" s="22" t="str">
        <f>IF(ISBLANK(Games!W397), "",IF('Prediction Log'!$D415&gt;0, 'Prediction Log'!$M415-'Prediction Log'!$D415, IF('Prediction Log'!$D415&lt;0, -'Prediction Log'!$M415+'Prediction Log'!$D415, "NA")))</f>
        <v/>
      </c>
      <c r="Z415" s="22" t="str">
        <f>IF(ISBLANK(Games!W397), "",ABS('Prediction Log'!$Y415))</f>
        <v/>
      </c>
      <c r="AA415" s="23" t="str">
        <f>IF(ISBLANK(Games!W397), "",IF('Prediction Log'!$E415&gt;0, 'Prediction Log'!$M415-'Prediction Log'!$E415, IF('Prediction Log'!$E415&lt;0, -'Prediction Log'!$M415+'Prediction Log'!$E415, "NA")))</f>
        <v/>
      </c>
      <c r="AB415" s="23" t="str">
        <f>IF(ISBLANK(Games!X397), "",ABS('Prediction Log'!$AA415))</f>
        <v/>
      </c>
    </row>
    <row r="416" spans="1:28" x14ac:dyDescent="0.45">
      <c r="A416" s="13">
        <f>IF(ISBLANK(Games!$B415), "",Games!A415)</f>
        <v>0</v>
      </c>
      <c r="B416" s="13" t="str">
        <f>IF(ISBLANK(Games!$B398), "",Games!B398)</f>
        <v/>
      </c>
      <c r="C416" s="13" t="str">
        <f>IF(ISBLANK(Games!$B398), "",Games!C398)</f>
        <v/>
      </c>
      <c r="D416" s="14" t="str">
        <f>IF(ISBLANK(Games!$D398), "",Games!D398)</f>
        <v/>
      </c>
      <c r="E416" s="14" t="str">
        <f>IF(ISBLANK(Games!$B398), "",Games!J398)</f>
        <v/>
      </c>
      <c r="F416" s="15" t="str">
        <f>IFERROR(IF(ISBLANK(Games!B398), "", IF(Games!N398=Games!B398, Games!O398, 1-Games!O398)), "")</f>
        <v/>
      </c>
      <c r="G416" s="16" t="str">
        <f>IF(ISBLANK(Games!B398), "", IF('Prediction Log'!$D416&lt;0, 'Prediction Log'!$B416, 'Prediction Log'!$C416))</f>
        <v/>
      </c>
      <c r="H416" s="17" t="str">
        <f>IF(ISBLANK(Games!$B398), "",Games!K398)</f>
        <v/>
      </c>
      <c r="I416" s="17" t="str">
        <f>IF('Prediction Log'!$F416&gt;0.5, 'Prediction Log'!$B416, IF('Prediction Log'!$F416&lt;0.5, 'Prediction Log'!$C416, "PICK"))</f>
        <v/>
      </c>
      <c r="J416" s="18" t="str">
        <f>IF(ISBLANK(Games!B398), "",IF('Prediction Log'!$I416='Prediction Log'!$B416, 'Prediction Log'!$F416, 1-'Prediction Log'!$F416))</f>
        <v/>
      </c>
      <c r="K416" s="19" t="str">
        <f>IF(ISBLANK(Games!$B398), "",Games!Q398)</f>
        <v/>
      </c>
      <c r="L416" s="26" t="str">
        <f>IF(ISBLANK(Games!W398), "",Games!Y398)</f>
        <v/>
      </c>
      <c r="M416" s="9" t="str">
        <f>IF(ISBLANK(Games!W398), "",Games!X398-Games!W398)</f>
        <v/>
      </c>
      <c r="N416" s="20" t="str">
        <f>IF(ISBLANK(Games!W398), "", IF(AND(Games!Y398 = Games!B398, Games!D398&lt;0, Table3[[#This Row],[Actual Difference ]]&lt;Games!D398), "Y", IF(AND(Games!Y398=Games!C398, Games!D398&gt;0, Table3[[#This Row],[Actual Difference ]]&gt;0), "Y",IF(Games!Y398&lt;&gt;Table3[[#This Row],[Market Predicted Side]], "Y","N"))))</f>
        <v/>
      </c>
      <c r="O416" s="21" t="str">
        <f>IF(ISBLANK(Games!W398),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6" s="21" t="str">
        <f>IF(ISBLANK(Games!W398),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6" s="22" t="str">
        <f>IF(ISBLANK(Games!W398),"",IF('Prediction Log'!$L416='Prediction Log'!$G416, "Y", "N"))</f>
        <v/>
      </c>
      <c r="R416" s="22" t="str">
        <f>Table3[[#This Row],[Home Team Covered Market]]</f>
        <v/>
      </c>
      <c r="S416" s="22" t="str">
        <f>IF(ISBLANK(Games!W398), "",IF(AND('Prediction Log'!$Q416="Y", 'Prediction Log'!$R416="Y"), "Y", "N"))</f>
        <v/>
      </c>
      <c r="T416" s="23" t="str">
        <f>IF(ISBLANK(Games!W398),"",IF(Games!Y398='Prediction Log'!$H416, "Y", "N"))</f>
        <v/>
      </c>
      <c r="U416" s="23" t="str">
        <f>IF(ISBLANK(Games!W398), "", IF(Table3[[#This Row],[Home Team Covered Market]]=Games!P398, "Y", "N"))</f>
        <v/>
      </c>
      <c r="V416" s="24" t="str">
        <f>IF(ISBLANK(Games!W398), "",IF('Prediction Log'!$I416='Prediction Log'!$L416, "Y", "N"))</f>
        <v/>
      </c>
      <c r="W416" s="23" t="str">
        <f>IF(ISBLANK(Games!W398), "",IF('Prediction Log'!$H416&lt;&gt;'Prediction Log'!$L416, "N",IF(AND('Prediction Log'!$E416&gt;0, 'Prediction Log'!$M416&gt;'Prediction Log'!$E416, 'Prediction Log'!$H416='Prediction Log'!$C416), "Y", IF(AND('Prediction Log'!$E416&lt;0, 'Prediction Log'!$M416&lt;'Prediction Log'!$E416,'Prediction Log'!$H416='Prediction Log'!$B416 ), "Y", IF('Prediction Log'!$M416='Prediction Log'!$E416, "PUSH", "N")))))</f>
        <v/>
      </c>
      <c r="X416" s="23" t="str">
        <f>IF(ISBLANK(Games!W398), "",IF(AND('Prediction Log'!$T416="Y", 'Prediction Log'!$U416="Y"), "Y", "N"))</f>
        <v/>
      </c>
      <c r="Y416" s="22" t="str">
        <f>IF(ISBLANK(Games!W398), "",IF('Prediction Log'!$D416&gt;0, 'Prediction Log'!$M416-'Prediction Log'!$D416, IF('Prediction Log'!$D416&lt;0, -'Prediction Log'!$M416+'Prediction Log'!$D416, "NA")))</f>
        <v/>
      </c>
      <c r="Z416" s="22" t="str">
        <f>IF(ISBLANK(Games!W398), "",ABS('Prediction Log'!$Y416))</f>
        <v/>
      </c>
      <c r="AA416" s="23" t="str">
        <f>IF(ISBLANK(Games!W398), "",IF('Prediction Log'!$E416&gt;0, 'Prediction Log'!$M416-'Prediction Log'!$E416, IF('Prediction Log'!$E416&lt;0, -'Prediction Log'!$M416+'Prediction Log'!$E416, "NA")))</f>
        <v/>
      </c>
      <c r="AB416" s="23" t="str">
        <f>IF(ISBLANK(Games!X398), "",ABS('Prediction Log'!$AA416))</f>
        <v/>
      </c>
    </row>
    <row r="417" spans="1:28" x14ac:dyDescent="0.45">
      <c r="A417" s="13">
        <f>IF(ISBLANK(Games!$B416), "",Games!A416)</f>
        <v>0</v>
      </c>
      <c r="B417" s="13" t="str">
        <f>IF(ISBLANK(Games!$B399), "",Games!B399)</f>
        <v/>
      </c>
      <c r="C417" s="13" t="str">
        <f>IF(ISBLANK(Games!$B399), "",Games!C399)</f>
        <v/>
      </c>
      <c r="D417" s="14" t="str">
        <f>IF(ISBLANK(Games!$D399), "",Games!D399)</f>
        <v/>
      </c>
      <c r="E417" s="14" t="str">
        <f>IF(ISBLANK(Games!$B399), "",Games!J399)</f>
        <v/>
      </c>
      <c r="F417" s="15" t="str">
        <f>IFERROR(IF(ISBLANK(Games!B399), "", IF(Games!N399=Games!B399, Games!O399, 1-Games!O399)), "")</f>
        <v/>
      </c>
      <c r="G417" s="16" t="str">
        <f>IF(ISBLANK(Games!B399), "", IF('Prediction Log'!$D417&lt;0, 'Prediction Log'!$B417, 'Prediction Log'!$C417))</f>
        <v/>
      </c>
      <c r="H417" s="17" t="str">
        <f>IF(ISBLANK(Games!$B399), "",Games!K399)</f>
        <v/>
      </c>
      <c r="I417" s="17" t="str">
        <f>IF('Prediction Log'!$F417&gt;0.5, 'Prediction Log'!$B417, IF('Prediction Log'!$F417&lt;0.5, 'Prediction Log'!$C417, "PICK"))</f>
        <v/>
      </c>
      <c r="J417" s="18" t="str">
        <f>IF(ISBLANK(Games!B399), "",IF('Prediction Log'!$I417='Prediction Log'!$B417, 'Prediction Log'!$F417, 1-'Prediction Log'!$F417))</f>
        <v/>
      </c>
      <c r="K417" s="19" t="str">
        <f>IF(ISBLANK(Games!$B399), "",Games!Q399)</f>
        <v/>
      </c>
      <c r="L417" s="26" t="str">
        <f>IF(ISBLANK(Games!W399), "",Games!Y399)</f>
        <v/>
      </c>
      <c r="M417" s="9" t="str">
        <f>IF(ISBLANK(Games!W399), "",Games!X399-Games!W399)</f>
        <v/>
      </c>
      <c r="N417" s="20" t="str">
        <f>IF(ISBLANK(Games!W399), "", IF(AND(Games!Y399 = Games!B399, Games!D399&lt;0, Table3[[#This Row],[Actual Difference ]]&lt;Games!D399), "Y", IF(AND(Games!Y399=Games!C399, Games!D399&gt;0, Table3[[#This Row],[Actual Difference ]]&gt;0), "Y",IF(Games!Y399&lt;&gt;Table3[[#This Row],[Market Predicted Side]], "Y","N"))))</f>
        <v/>
      </c>
      <c r="O417" s="21" t="str">
        <f>IF(ISBLANK(Games!W399),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7" s="21" t="str">
        <f>IF(ISBLANK(Games!W399),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7" s="22" t="str">
        <f>IF(ISBLANK(Games!W399),"",IF('Prediction Log'!$L417='Prediction Log'!$G417, "Y", "N"))</f>
        <v/>
      </c>
      <c r="R417" s="22" t="str">
        <f>Table3[[#This Row],[Home Team Covered Market]]</f>
        <v/>
      </c>
      <c r="S417" s="22" t="str">
        <f>IF(ISBLANK(Games!W399), "",IF(AND('Prediction Log'!$Q417="Y", 'Prediction Log'!$R417="Y"), "Y", "N"))</f>
        <v/>
      </c>
      <c r="T417" s="23" t="str">
        <f>IF(ISBLANK(Games!W399),"",IF(Games!Y399='Prediction Log'!$H417, "Y", "N"))</f>
        <v/>
      </c>
      <c r="U417" s="23" t="str">
        <f>IF(ISBLANK(Games!W399), "", IF(Table3[[#This Row],[Home Team Covered Market]]=Games!P399, "Y", "N"))</f>
        <v/>
      </c>
      <c r="V417" s="24" t="str">
        <f>IF(ISBLANK(Games!W399), "",IF('Prediction Log'!$I417='Prediction Log'!$L417, "Y", "N"))</f>
        <v/>
      </c>
      <c r="W417" s="23" t="str">
        <f>IF(ISBLANK(Games!W399), "",IF('Prediction Log'!$H417&lt;&gt;'Prediction Log'!$L417, "N",IF(AND('Prediction Log'!$E417&gt;0, 'Prediction Log'!$M417&gt;'Prediction Log'!$E417, 'Prediction Log'!$H417='Prediction Log'!$C417), "Y", IF(AND('Prediction Log'!$E417&lt;0, 'Prediction Log'!$M417&lt;'Prediction Log'!$E417,'Prediction Log'!$H417='Prediction Log'!$B417 ), "Y", IF('Prediction Log'!$M417='Prediction Log'!$E417, "PUSH", "N")))))</f>
        <v/>
      </c>
      <c r="X417" s="23" t="str">
        <f>IF(ISBLANK(Games!W399), "",IF(AND('Prediction Log'!$T417="Y", 'Prediction Log'!$U417="Y"), "Y", "N"))</f>
        <v/>
      </c>
      <c r="Y417" s="22" t="str">
        <f>IF(ISBLANK(Games!W399), "",IF('Prediction Log'!$D417&gt;0, 'Prediction Log'!$M417-'Prediction Log'!$D417, IF('Prediction Log'!$D417&lt;0, -'Prediction Log'!$M417+'Prediction Log'!$D417, "NA")))</f>
        <v/>
      </c>
      <c r="Z417" s="22" t="str">
        <f>IF(ISBLANK(Games!W399), "",ABS('Prediction Log'!$Y417))</f>
        <v/>
      </c>
      <c r="AA417" s="23" t="str">
        <f>IF(ISBLANK(Games!W399), "",IF('Prediction Log'!$E417&gt;0, 'Prediction Log'!$M417-'Prediction Log'!$E417, IF('Prediction Log'!$E417&lt;0, -'Prediction Log'!$M417+'Prediction Log'!$E417, "NA")))</f>
        <v/>
      </c>
      <c r="AB417" s="23" t="str">
        <f>IF(ISBLANK(Games!X399), "",ABS('Prediction Log'!$AA417))</f>
        <v/>
      </c>
    </row>
    <row r="418" spans="1:28" x14ac:dyDescent="0.45">
      <c r="A418" s="13">
        <f>IF(ISBLANK(Games!$B417), "",Games!A417)</f>
        <v>0</v>
      </c>
      <c r="B418" s="13" t="str">
        <f>IF(ISBLANK(Games!$B400), "",Games!B400)</f>
        <v/>
      </c>
      <c r="C418" s="13" t="str">
        <f>IF(ISBLANK(Games!$B400), "",Games!C400)</f>
        <v/>
      </c>
      <c r="D418" s="14" t="str">
        <f>IF(ISBLANK(Games!$D400), "",Games!D400)</f>
        <v/>
      </c>
      <c r="E418" s="14" t="str">
        <f>IF(ISBLANK(Games!$B400), "",Games!J400)</f>
        <v/>
      </c>
      <c r="F418" s="15" t="str">
        <f>IFERROR(IF(ISBLANK(Games!B400), "", IF(Games!N400=Games!B400, Games!O400, 1-Games!O400)), "")</f>
        <v/>
      </c>
      <c r="G418" s="16" t="str">
        <f>IF(ISBLANK(Games!B400), "", IF('Prediction Log'!$D418&lt;0, 'Prediction Log'!$B418, 'Prediction Log'!$C418))</f>
        <v/>
      </c>
      <c r="H418" s="17" t="str">
        <f>IF(ISBLANK(Games!$B400), "",Games!K400)</f>
        <v/>
      </c>
      <c r="I418" s="17" t="str">
        <f>IF('Prediction Log'!$F418&gt;0.5, 'Prediction Log'!$B418, IF('Prediction Log'!$F418&lt;0.5, 'Prediction Log'!$C418, "PICK"))</f>
        <v/>
      </c>
      <c r="J418" s="18" t="str">
        <f>IF(ISBLANK(Games!B400), "",IF('Prediction Log'!$I418='Prediction Log'!$B418, 'Prediction Log'!$F418, 1-'Prediction Log'!$F418))</f>
        <v/>
      </c>
      <c r="K418" s="19" t="str">
        <f>IF(ISBLANK(Games!$B400), "",Games!Q400)</f>
        <v/>
      </c>
      <c r="L418" s="26" t="str">
        <f>IF(ISBLANK(Games!W400), "",Games!Y400)</f>
        <v/>
      </c>
      <c r="M418" s="9" t="str">
        <f>IF(ISBLANK(Games!W400), "",Games!X400-Games!W400)</f>
        <v/>
      </c>
      <c r="N418" s="20" t="str">
        <f>IF(ISBLANK(Games!W400), "", IF(AND(Games!Y400 = Games!B400, Games!D400&lt;0, Table3[[#This Row],[Actual Difference ]]&lt;Games!D400), "Y", IF(AND(Games!Y400=Games!C400, Games!D400&gt;0, Table3[[#This Row],[Actual Difference ]]&gt;0), "Y",IF(Games!Y400&lt;&gt;Table3[[#This Row],[Market Predicted Side]], "Y","N"))))</f>
        <v/>
      </c>
      <c r="O418" s="21" t="str">
        <f>IF(ISBLANK(Games!W400),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8" s="21" t="str">
        <f>IF(ISBLANK(Games!W400),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8" s="22" t="str">
        <f>IF(ISBLANK(Games!W400),"",IF('Prediction Log'!$L418='Prediction Log'!$G418, "Y", "N"))</f>
        <v/>
      </c>
      <c r="R418" s="22" t="str">
        <f>Table3[[#This Row],[Home Team Covered Market]]</f>
        <v/>
      </c>
      <c r="S418" s="22" t="str">
        <f>IF(ISBLANK(Games!W400), "",IF(AND('Prediction Log'!$Q418="Y", 'Prediction Log'!$R418="Y"), "Y", "N"))</f>
        <v/>
      </c>
      <c r="T418" s="23" t="str">
        <f>IF(ISBLANK(Games!W400),"",IF(Games!Y400='Prediction Log'!$H418, "Y", "N"))</f>
        <v/>
      </c>
      <c r="U418" s="23" t="str">
        <f>IF(ISBLANK(Games!W400), "", IF(Table3[[#This Row],[Home Team Covered Market]]=Games!P400, "Y", "N"))</f>
        <v/>
      </c>
      <c r="V418" s="24" t="str">
        <f>IF(ISBLANK(Games!W400), "",IF('Prediction Log'!$I418='Prediction Log'!$L418, "Y", "N"))</f>
        <v/>
      </c>
      <c r="W418" s="23" t="str">
        <f>IF(ISBLANK(Games!W400), "",IF('Prediction Log'!$H418&lt;&gt;'Prediction Log'!$L418, "N",IF(AND('Prediction Log'!$E418&gt;0, 'Prediction Log'!$M418&gt;'Prediction Log'!$E418, 'Prediction Log'!$H418='Prediction Log'!$C418), "Y", IF(AND('Prediction Log'!$E418&lt;0, 'Prediction Log'!$M418&lt;'Prediction Log'!$E418,'Prediction Log'!$H418='Prediction Log'!$B418 ), "Y", IF('Prediction Log'!$M418='Prediction Log'!$E418, "PUSH", "N")))))</f>
        <v/>
      </c>
      <c r="X418" s="23" t="str">
        <f>IF(ISBLANK(Games!W400), "",IF(AND('Prediction Log'!$T418="Y", 'Prediction Log'!$U418="Y"), "Y", "N"))</f>
        <v/>
      </c>
      <c r="Y418" s="22" t="str">
        <f>IF(ISBLANK(Games!W400), "",IF('Prediction Log'!$D418&gt;0, 'Prediction Log'!$M418-'Prediction Log'!$D418, IF('Prediction Log'!$D418&lt;0, -'Prediction Log'!$M418+'Prediction Log'!$D418, "NA")))</f>
        <v/>
      </c>
      <c r="Z418" s="22" t="str">
        <f>IF(ISBLANK(Games!W400), "",ABS('Prediction Log'!$Y418))</f>
        <v/>
      </c>
      <c r="AA418" s="23" t="str">
        <f>IF(ISBLANK(Games!W400), "",IF('Prediction Log'!$E418&gt;0, 'Prediction Log'!$M418-'Prediction Log'!$E418, IF('Prediction Log'!$E418&lt;0, -'Prediction Log'!$M418+'Prediction Log'!$E418, "NA")))</f>
        <v/>
      </c>
      <c r="AB418" s="23" t="str">
        <f>IF(ISBLANK(Games!X400), "",ABS('Prediction Log'!$AA418))</f>
        <v/>
      </c>
    </row>
    <row r="419" spans="1:28" x14ac:dyDescent="0.45">
      <c r="A419" s="13">
        <f>IF(ISBLANK(Games!$B418), "",Games!A418)</f>
        <v>0</v>
      </c>
      <c r="B419" s="13" t="str">
        <f>IF(ISBLANK(Games!$B401), "",Games!B401)</f>
        <v/>
      </c>
      <c r="C419" s="13" t="str">
        <f>IF(ISBLANK(Games!$B401), "",Games!C401)</f>
        <v/>
      </c>
      <c r="D419" s="14" t="str">
        <f>IF(ISBLANK(Games!$D401), "",Games!D401)</f>
        <v/>
      </c>
      <c r="E419" s="14" t="str">
        <f>IF(ISBLANK(Games!$B401), "",Games!J401)</f>
        <v/>
      </c>
      <c r="F419" s="15" t="str">
        <f>IFERROR(IF(ISBLANK(Games!B401), "", IF(Games!N401=Games!B401, Games!O401, 1-Games!O401)), "")</f>
        <v/>
      </c>
      <c r="G419" s="16" t="str">
        <f>IF(ISBLANK(Games!B401), "", IF('Prediction Log'!$D419&lt;0, 'Prediction Log'!$B419, 'Prediction Log'!$C419))</f>
        <v/>
      </c>
      <c r="H419" s="17" t="str">
        <f>IF(ISBLANK(Games!$B401), "",Games!K401)</f>
        <v/>
      </c>
      <c r="I419" s="17" t="str">
        <f>IF('Prediction Log'!$F419&gt;0.5, 'Prediction Log'!$B419, IF('Prediction Log'!$F419&lt;0.5, 'Prediction Log'!$C419, "PICK"))</f>
        <v/>
      </c>
      <c r="J419" s="18" t="str">
        <f>IF(ISBLANK(Games!B401), "",IF('Prediction Log'!$I419='Prediction Log'!$B419, 'Prediction Log'!$F419, 1-'Prediction Log'!$F419))</f>
        <v/>
      </c>
      <c r="K419" s="19" t="str">
        <f>IF(ISBLANK(Games!$B401), "",Games!Q401)</f>
        <v/>
      </c>
      <c r="L419" s="26" t="str">
        <f>IF(ISBLANK(Games!W401), "",Games!Y401)</f>
        <v/>
      </c>
      <c r="M419" s="9" t="str">
        <f>IF(ISBLANK(Games!W401), "",Games!X401-Games!W401)</f>
        <v/>
      </c>
      <c r="N419" s="20" t="str">
        <f>IF(ISBLANK(Games!W401), "", IF(AND(Games!Y401 = Games!B401, Games!D401&lt;0, Table3[[#This Row],[Actual Difference ]]&lt;Games!D401), "Y", IF(AND(Games!Y401=Games!C401, Games!D401&gt;0, Table3[[#This Row],[Actual Difference ]]&gt;0), "Y",IF(Games!Y401&lt;&gt;Table3[[#This Row],[Market Predicted Side]], "Y","N"))))</f>
        <v/>
      </c>
      <c r="O419" s="21" t="str">
        <f>IF(ISBLANK(Games!W401),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19" s="21" t="str">
        <f>IF(ISBLANK(Games!W401),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19" s="22" t="str">
        <f>IF(ISBLANK(Games!W401),"",IF('Prediction Log'!$L419='Prediction Log'!$G419, "Y", "N"))</f>
        <v/>
      </c>
      <c r="R419" s="22" t="str">
        <f>Table3[[#This Row],[Home Team Covered Market]]</f>
        <v/>
      </c>
      <c r="S419" s="22" t="str">
        <f>IF(ISBLANK(Games!W401), "",IF(AND('Prediction Log'!$Q419="Y", 'Prediction Log'!$R419="Y"), "Y", "N"))</f>
        <v/>
      </c>
      <c r="T419" s="23" t="str">
        <f>IF(ISBLANK(Games!W401),"",IF(Games!Y401='Prediction Log'!$H419, "Y", "N"))</f>
        <v/>
      </c>
      <c r="U419" s="23" t="str">
        <f>IF(ISBLANK(Games!W401), "", IF(Table3[[#This Row],[Home Team Covered Market]]=Games!P401, "Y", "N"))</f>
        <v/>
      </c>
      <c r="V419" s="24" t="str">
        <f>IF(ISBLANK(Games!W401), "",IF('Prediction Log'!$I419='Prediction Log'!$L419, "Y", "N"))</f>
        <v/>
      </c>
      <c r="W419" s="23" t="str">
        <f>IF(ISBLANK(Games!W401), "",IF('Prediction Log'!$H419&lt;&gt;'Prediction Log'!$L419, "N",IF(AND('Prediction Log'!$E419&gt;0, 'Prediction Log'!$M419&gt;'Prediction Log'!$E419, 'Prediction Log'!$H419='Prediction Log'!$C419), "Y", IF(AND('Prediction Log'!$E419&lt;0, 'Prediction Log'!$M419&lt;'Prediction Log'!$E419,'Prediction Log'!$H419='Prediction Log'!$B419 ), "Y", IF('Prediction Log'!$M419='Prediction Log'!$E419, "PUSH", "N")))))</f>
        <v/>
      </c>
      <c r="X419" s="23" t="str">
        <f>IF(ISBLANK(Games!W401), "",IF(AND('Prediction Log'!$T419="Y", 'Prediction Log'!$U419="Y"), "Y", "N"))</f>
        <v/>
      </c>
      <c r="Y419" s="22" t="str">
        <f>IF(ISBLANK(Games!W401), "",IF('Prediction Log'!$D419&gt;0, 'Prediction Log'!$M419-'Prediction Log'!$D419, IF('Prediction Log'!$D419&lt;0, -'Prediction Log'!$M419+'Prediction Log'!$D419, "NA")))</f>
        <v/>
      </c>
      <c r="Z419" s="22" t="str">
        <f>IF(ISBLANK(Games!W401), "",ABS('Prediction Log'!$Y419))</f>
        <v/>
      </c>
      <c r="AA419" s="23" t="str">
        <f>IF(ISBLANK(Games!W401), "",IF('Prediction Log'!$E419&gt;0, 'Prediction Log'!$M419-'Prediction Log'!$E419, IF('Prediction Log'!$E419&lt;0, -'Prediction Log'!$M419+'Prediction Log'!$E419, "NA")))</f>
        <v/>
      </c>
      <c r="AB419" s="23" t="str">
        <f>IF(ISBLANK(Games!X401), "",ABS('Prediction Log'!$AA419))</f>
        <v/>
      </c>
    </row>
    <row r="420" spans="1:28" x14ac:dyDescent="0.45">
      <c r="A420" s="13">
        <f>IF(ISBLANK(Games!$B419), "",Games!A419)</f>
        <v>0</v>
      </c>
      <c r="B420" s="13" t="str">
        <f>IF(ISBLANK(Games!$B402), "",Games!B402)</f>
        <v/>
      </c>
      <c r="C420" s="13" t="str">
        <f>IF(ISBLANK(Games!$B402), "",Games!C402)</f>
        <v/>
      </c>
      <c r="D420" s="14" t="str">
        <f>IF(ISBLANK(Games!$D402), "",Games!D402)</f>
        <v/>
      </c>
      <c r="E420" s="14" t="str">
        <f>IF(ISBLANK(Games!$B402), "",Games!J402)</f>
        <v/>
      </c>
      <c r="F420" s="15" t="str">
        <f>IFERROR(IF(ISBLANK(Games!B402), "", IF(Games!N402=Games!B402, Games!O402, 1-Games!O402)), "")</f>
        <v/>
      </c>
      <c r="G420" s="16" t="str">
        <f>IF(ISBLANK(Games!B402), "", IF('Prediction Log'!$D420&lt;0, 'Prediction Log'!$B420, 'Prediction Log'!$C420))</f>
        <v/>
      </c>
      <c r="H420" s="17" t="str">
        <f>IF(ISBLANK(Games!$B402), "",Games!K402)</f>
        <v/>
      </c>
      <c r="I420" s="17" t="str">
        <f>IF('Prediction Log'!$F420&gt;0.5, 'Prediction Log'!$B420, IF('Prediction Log'!$F420&lt;0.5, 'Prediction Log'!$C420, "PICK"))</f>
        <v/>
      </c>
      <c r="J420" s="18" t="str">
        <f>IF(ISBLANK(Games!B402), "",IF('Prediction Log'!$I420='Prediction Log'!$B420, 'Prediction Log'!$F420, 1-'Prediction Log'!$F420))</f>
        <v/>
      </c>
      <c r="K420" s="19" t="str">
        <f>IF(ISBLANK(Games!$B402), "",Games!Q402)</f>
        <v/>
      </c>
      <c r="L420" s="26" t="str">
        <f>IF(ISBLANK(Games!W402), "",Games!Y402)</f>
        <v/>
      </c>
      <c r="M420" s="9" t="str">
        <f>IF(ISBLANK(Games!W402), "",Games!X402-Games!W402)</f>
        <v/>
      </c>
      <c r="N420" s="20" t="str">
        <f>IF(ISBLANK(Games!W402), "", IF(AND(Games!Y402 = Games!B402, Games!D402&lt;0, Table3[[#This Row],[Actual Difference ]]&lt;Games!D402), "Y", IF(AND(Games!Y402=Games!C402, Games!D402&gt;0, Table3[[#This Row],[Actual Difference ]]&gt;0), "Y",IF(Games!Y402&lt;&gt;Table3[[#This Row],[Market Predicted Side]], "Y","N"))))</f>
        <v/>
      </c>
      <c r="O420" s="21" t="str">
        <f>IF(ISBLANK(Games!W402),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0" s="21" t="str">
        <f>IF(ISBLANK(Games!W402),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0" s="22" t="str">
        <f>IF(ISBLANK(Games!W402),"",IF('Prediction Log'!$L420='Prediction Log'!$G420, "Y", "N"))</f>
        <v/>
      </c>
      <c r="R420" s="22" t="str">
        <f>Table3[[#This Row],[Home Team Covered Market]]</f>
        <v/>
      </c>
      <c r="S420" s="22" t="str">
        <f>IF(ISBLANK(Games!W402), "",IF(AND('Prediction Log'!$Q420="Y", 'Prediction Log'!$R420="Y"), "Y", "N"))</f>
        <v/>
      </c>
      <c r="T420" s="23" t="str">
        <f>IF(ISBLANK(Games!W402),"",IF(Games!Y402='Prediction Log'!$H420, "Y", "N"))</f>
        <v/>
      </c>
      <c r="U420" s="23" t="str">
        <f>IF(ISBLANK(Games!W402), "", IF(Table3[[#This Row],[Home Team Covered Market]]=Games!P402, "Y", "N"))</f>
        <v/>
      </c>
      <c r="V420" s="24" t="str">
        <f>IF(ISBLANK(Games!W402), "",IF('Prediction Log'!$I420='Prediction Log'!$L420, "Y", "N"))</f>
        <v/>
      </c>
      <c r="W420" s="23" t="str">
        <f>IF(ISBLANK(Games!W402), "",IF('Prediction Log'!$H420&lt;&gt;'Prediction Log'!$L420, "N",IF(AND('Prediction Log'!$E420&gt;0, 'Prediction Log'!$M420&gt;'Prediction Log'!$E420, 'Prediction Log'!$H420='Prediction Log'!$C420), "Y", IF(AND('Prediction Log'!$E420&lt;0, 'Prediction Log'!$M420&lt;'Prediction Log'!$E420,'Prediction Log'!$H420='Prediction Log'!$B420 ), "Y", IF('Prediction Log'!$M420='Prediction Log'!$E420, "PUSH", "N")))))</f>
        <v/>
      </c>
      <c r="X420" s="23" t="str">
        <f>IF(ISBLANK(Games!W402), "",IF(AND('Prediction Log'!$T420="Y", 'Prediction Log'!$U420="Y"), "Y", "N"))</f>
        <v/>
      </c>
      <c r="Y420" s="22" t="str">
        <f>IF(ISBLANK(Games!W402), "",IF('Prediction Log'!$D420&gt;0, 'Prediction Log'!$M420-'Prediction Log'!$D420, IF('Prediction Log'!$D420&lt;0, -'Prediction Log'!$M420+'Prediction Log'!$D420, "NA")))</f>
        <v/>
      </c>
      <c r="Z420" s="22" t="str">
        <f>IF(ISBLANK(Games!W402), "",ABS('Prediction Log'!$Y420))</f>
        <v/>
      </c>
      <c r="AA420" s="23" t="str">
        <f>IF(ISBLANK(Games!W402), "",IF('Prediction Log'!$E420&gt;0, 'Prediction Log'!$M420-'Prediction Log'!$E420, IF('Prediction Log'!$E420&lt;0, -'Prediction Log'!$M420+'Prediction Log'!$E420, "NA")))</f>
        <v/>
      </c>
      <c r="AB420" s="23" t="str">
        <f>IF(ISBLANK(Games!X402), "",ABS('Prediction Log'!$AA420))</f>
        <v/>
      </c>
    </row>
    <row r="421" spans="1:28" x14ac:dyDescent="0.45">
      <c r="A421" s="13">
        <f>IF(ISBLANK(Games!$B420), "",Games!A420)</f>
        <v>0</v>
      </c>
      <c r="B421" s="13" t="str">
        <f>IF(ISBLANK(Games!$B403), "",Games!B403)</f>
        <v/>
      </c>
      <c r="C421" s="13" t="str">
        <f>IF(ISBLANK(Games!$B403), "",Games!C403)</f>
        <v/>
      </c>
      <c r="D421" s="14" t="str">
        <f>IF(ISBLANK(Games!$D403), "",Games!D403)</f>
        <v/>
      </c>
      <c r="E421" s="14" t="str">
        <f>IF(ISBLANK(Games!$B403), "",Games!J403)</f>
        <v/>
      </c>
      <c r="F421" s="15" t="str">
        <f>IFERROR(IF(ISBLANK(Games!B403), "", IF(Games!N403=Games!B403, Games!O403, 1-Games!O403)), "")</f>
        <v/>
      </c>
      <c r="G421" s="16" t="str">
        <f>IF(ISBLANK(Games!B403), "", IF('Prediction Log'!$D421&lt;0, 'Prediction Log'!$B421, 'Prediction Log'!$C421))</f>
        <v/>
      </c>
      <c r="H421" s="17" t="str">
        <f>IF(ISBLANK(Games!$B403), "",Games!K403)</f>
        <v/>
      </c>
      <c r="I421" s="17" t="str">
        <f>IF('Prediction Log'!$F421&gt;0.5, 'Prediction Log'!$B421, IF('Prediction Log'!$F421&lt;0.5, 'Prediction Log'!$C421, "PICK"))</f>
        <v/>
      </c>
      <c r="J421" s="18" t="str">
        <f>IF(ISBLANK(Games!B403), "",IF('Prediction Log'!$I421='Prediction Log'!$B421, 'Prediction Log'!$F421, 1-'Prediction Log'!$F421))</f>
        <v/>
      </c>
      <c r="K421" s="19" t="str">
        <f>IF(ISBLANK(Games!$B403), "",Games!Q403)</f>
        <v/>
      </c>
      <c r="L421" s="26" t="str">
        <f>IF(ISBLANK(Games!W403), "",Games!Y403)</f>
        <v/>
      </c>
      <c r="M421" s="9" t="str">
        <f>IF(ISBLANK(Games!W403), "",Games!X403-Games!W403)</f>
        <v/>
      </c>
      <c r="N421" s="20" t="str">
        <f>IF(ISBLANK(Games!W403), "", IF(AND(Games!Y403 = Games!B403, Games!D403&lt;0, Table3[[#This Row],[Actual Difference ]]&lt;Games!D403), "Y", IF(AND(Games!Y403=Games!C403, Games!D403&gt;0, Table3[[#This Row],[Actual Difference ]]&gt;0), "Y",IF(Games!Y403&lt;&gt;Table3[[#This Row],[Market Predicted Side]], "Y","N"))))</f>
        <v/>
      </c>
      <c r="O421" s="21" t="str">
        <f>IF(ISBLANK(Games!W403),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1" s="21" t="str">
        <f>IF(ISBLANK(Games!W403),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1" s="22" t="str">
        <f>IF(ISBLANK(Games!W403),"",IF('Prediction Log'!$L421='Prediction Log'!$G421, "Y", "N"))</f>
        <v/>
      </c>
      <c r="R421" s="22" t="str">
        <f>Table3[[#This Row],[Home Team Covered Market]]</f>
        <v/>
      </c>
      <c r="S421" s="22" t="str">
        <f>IF(ISBLANK(Games!W403), "",IF(AND('Prediction Log'!$Q421="Y", 'Prediction Log'!$R421="Y"), "Y", "N"))</f>
        <v/>
      </c>
      <c r="T421" s="23" t="str">
        <f>IF(ISBLANK(Games!W403),"",IF(Games!Y403='Prediction Log'!$H421, "Y", "N"))</f>
        <v/>
      </c>
      <c r="U421" s="23" t="str">
        <f>IF(ISBLANK(Games!W403), "", IF(Table3[[#This Row],[Home Team Covered Market]]=Games!P403, "Y", "N"))</f>
        <v/>
      </c>
      <c r="V421" s="24" t="str">
        <f>IF(ISBLANK(Games!W403), "",IF('Prediction Log'!$I421='Prediction Log'!$L421, "Y", "N"))</f>
        <v/>
      </c>
      <c r="W421" s="23" t="str">
        <f>IF(ISBLANK(Games!W403), "",IF('Prediction Log'!$H421&lt;&gt;'Prediction Log'!$L421, "N",IF(AND('Prediction Log'!$E421&gt;0, 'Prediction Log'!$M421&gt;'Prediction Log'!$E421, 'Prediction Log'!$H421='Prediction Log'!$C421), "Y", IF(AND('Prediction Log'!$E421&lt;0, 'Prediction Log'!$M421&lt;'Prediction Log'!$E421,'Prediction Log'!$H421='Prediction Log'!$B421 ), "Y", IF('Prediction Log'!$M421='Prediction Log'!$E421, "PUSH", "N")))))</f>
        <v/>
      </c>
      <c r="X421" s="23" t="str">
        <f>IF(ISBLANK(Games!W403), "",IF(AND('Prediction Log'!$T421="Y", 'Prediction Log'!$U421="Y"), "Y", "N"))</f>
        <v/>
      </c>
      <c r="Y421" s="22" t="str">
        <f>IF(ISBLANK(Games!W403), "",IF('Prediction Log'!$D421&gt;0, 'Prediction Log'!$M421-'Prediction Log'!$D421, IF('Prediction Log'!$D421&lt;0, -'Prediction Log'!$M421+'Prediction Log'!$D421, "NA")))</f>
        <v/>
      </c>
      <c r="Z421" s="22" t="str">
        <f>IF(ISBLANK(Games!W403), "",ABS('Prediction Log'!$Y421))</f>
        <v/>
      </c>
      <c r="AA421" s="23" t="str">
        <f>IF(ISBLANK(Games!W403), "",IF('Prediction Log'!$E421&gt;0, 'Prediction Log'!$M421-'Prediction Log'!$E421, IF('Prediction Log'!$E421&lt;0, -'Prediction Log'!$M421+'Prediction Log'!$E421, "NA")))</f>
        <v/>
      </c>
      <c r="AB421" s="23" t="str">
        <f>IF(ISBLANK(Games!X403), "",ABS('Prediction Log'!$AA421))</f>
        <v/>
      </c>
    </row>
    <row r="422" spans="1:28" x14ac:dyDescent="0.45">
      <c r="A422" s="13">
        <f>IF(ISBLANK(Games!$B421), "",Games!A421)</f>
        <v>0</v>
      </c>
      <c r="B422" s="13" t="str">
        <f>IF(ISBLANK(Games!$B404), "",Games!B404)</f>
        <v/>
      </c>
      <c r="C422" s="13" t="str">
        <f>IF(ISBLANK(Games!$B404), "",Games!C404)</f>
        <v/>
      </c>
      <c r="D422" s="14" t="str">
        <f>IF(ISBLANK(Games!$D404), "",Games!D404)</f>
        <v/>
      </c>
      <c r="E422" s="14" t="str">
        <f>IF(ISBLANK(Games!$B404), "",Games!J404)</f>
        <v/>
      </c>
      <c r="F422" s="15" t="str">
        <f>IFERROR(IF(ISBLANK(Games!B404), "", IF(Games!N404=Games!B404, Games!O404, 1-Games!O404)), "")</f>
        <v/>
      </c>
      <c r="G422" s="16" t="str">
        <f>IF(ISBLANK(Games!B404), "", IF('Prediction Log'!$D422&lt;0, 'Prediction Log'!$B422, 'Prediction Log'!$C422))</f>
        <v/>
      </c>
      <c r="H422" s="17" t="str">
        <f>IF(ISBLANK(Games!$B404), "",Games!K404)</f>
        <v/>
      </c>
      <c r="I422" s="17" t="str">
        <f>IF('Prediction Log'!$F422&gt;0.5, 'Prediction Log'!$B422, IF('Prediction Log'!$F422&lt;0.5, 'Prediction Log'!$C422, "PICK"))</f>
        <v/>
      </c>
      <c r="J422" s="18" t="str">
        <f>IF(ISBLANK(Games!B404), "",IF('Prediction Log'!$I422='Prediction Log'!$B422, 'Prediction Log'!$F422, 1-'Prediction Log'!$F422))</f>
        <v/>
      </c>
      <c r="K422" s="19" t="str">
        <f>IF(ISBLANK(Games!$B404), "",Games!Q404)</f>
        <v/>
      </c>
      <c r="L422" s="26" t="str">
        <f>IF(ISBLANK(Games!W404), "",Games!Y404)</f>
        <v/>
      </c>
      <c r="M422" s="9" t="str">
        <f>IF(ISBLANK(Games!W404), "",Games!X404-Games!W404)</f>
        <v/>
      </c>
      <c r="N422" s="20" t="str">
        <f>IF(ISBLANK(Games!W404), "", IF(AND(Games!Y404 = Games!B404, Games!D404&lt;0, Table3[[#This Row],[Actual Difference ]]&lt;Games!D404), "Y", IF(AND(Games!Y404=Games!C404, Games!D404&gt;0, Table3[[#This Row],[Actual Difference ]]&gt;0), "Y",IF(Games!Y404&lt;&gt;Table3[[#This Row],[Market Predicted Side]], "Y","N"))))</f>
        <v/>
      </c>
      <c r="O422" s="21" t="str">
        <f>IF(ISBLANK(Games!W404),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2" s="21" t="str">
        <f>IF(ISBLANK(Games!W404),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2" s="22" t="str">
        <f>IF(ISBLANK(Games!W404),"",IF('Prediction Log'!$L422='Prediction Log'!$G422, "Y", "N"))</f>
        <v/>
      </c>
      <c r="R422" s="22" t="str">
        <f>Table3[[#This Row],[Home Team Covered Market]]</f>
        <v/>
      </c>
      <c r="S422" s="22" t="str">
        <f>IF(ISBLANK(Games!W404), "",IF(AND('Prediction Log'!$Q422="Y", 'Prediction Log'!$R422="Y"), "Y", "N"))</f>
        <v/>
      </c>
      <c r="T422" s="23" t="str">
        <f>IF(ISBLANK(Games!W404),"",IF(Games!Y404='Prediction Log'!$H422, "Y", "N"))</f>
        <v/>
      </c>
      <c r="U422" s="23" t="str">
        <f>IF(ISBLANK(Games!W404), "", IF(Table3[[#This Row],[Home Team Covered Market]]=Games!P404, "Y", "N"))</f>
        <v/>
      </c>
      <c r="V422" s="24" t="str">
        <f>IF(ISBLANK(Games!W404), "",IF('Prediction Log'!$I422='Prediction Log'!$L422, "Y", "N"))</f>
        <v/>
      </c>
      <c r="W422" s="23" t="str">
        <f>IF(ISBLANK(Games!W404), "",IF('Prediction Log'!$H422&lt;&gt;'Prediction Log'!$L422, "N",IF(AND('Prediction Log'!$E422&gt;0, 'Prediction Log'!$M422&gt;'Prediction Log'!$E422, 'Prediction Log'!$H422='Prediction Log'!$C422), "Y", IF(AND('Prediction Log'!$E422&lt;0, 'Prediction Log'!$M422&lt;'Prediction Log'!$E422,'Prediction Log'!$H422='Prediction Log'!$B422 ), "Y", IF('Prediction Log'!$M422='Prediction Log'!$E422, "PUSH", "N")))))</f>
        <v/>
      </c>
      <c r="X422" s="23" t="str">
        <f>IF(ISBLANK(Games!W404), "",IF(AND('Prediction Log'!$T422="Y", 'Prediction Log'!$U422="Y"), "Y", "N"))</f>
        <v/>
      </c>
      <c r="Y422" s="22" t="str">
        <f>IF(ISBLANK(Games!W404), "",IF('Prediction Log'!$D422&gt;0, 'Prediction Log'!$M422-'Prediction Log'!$D422, IF('Prediction Log'!$D422&lt;0, -'Prediction Log'!$M422+'Prediction Log'!$D422, "NA")))</f>
        <v/>
      </c>
      <c r="Z422" s="22" t="str">
        <f>IF(ISBLANK(Games!W404), "",ABS('Prediction Log'!$Y422))</f>
        <v/>
      </c>
      <c r="AA422" s="23" t="str">
        <f>IF(ISBLANK(Games!W404), "",IF('Prediction Log'!$E422&gt;0, 'Prediction Log'!$M422-'Prediction Log'!$E422, IF('Prediction Log'!$E422&lt;0, -'Prediction Log'!$M422+'Prediction Log'!$E422, "NA")))</f>
        <v/>
      </c>
      <c r="AB422" s="23" t="str">
        <f>IF(ISBLANK(Games!X404), "",ABS('Prediction Log'!$AA422))</f>
        <v/>
      </c>
    </row>
    <row r="423" spans="1:28" x14ac:dyDescent="0.45">
      <c r="A423" s="13">
        <f>IF(ISBLANK(Games!$B422), "",Games!A422)</f>
        <v>0</v>
      </c>
      <c r="B423" s="13" t="str">
        <f>IF(ISBLANK(Games!$B405), "",Games!B405)</f>
        <v/>
      </c>
      <c r="C423" s="13" t="str">
        <f>IF(ISBLANK(Games!$B405), "",Games!C405)</f>
        <v/>
      </c>
      <c r="D423" s="14" t="str">
        <f>IF(ISBLANK(Games!$D405), "",Games!D405)</f>
        <v/>
      </c>
      <c r="E423" s="14" t="str">
        <f>IF(ISBLANK(Games!$B405), "",Games!J405)</f>
        <v/>
      </c>
      <c r="F423" s="15" t="str">
        <f>IFERROR(IF(ISBLANK(Games!B405), "", IF(Games!N405=Games!B405, Games!O405, 1-Games!O405)), "")</f>
        <v/>
      </c>
      <c r="G423" s="16" t="str">
        <f>IF(ISBLANK(Games!B405), "", IF('Prediction Log'!$D423&lt;0, 'Prediction Log'!$B423, 'Prediction Log'!$C423))</f>
        <v/>
      </c>
      <c r="H423" s="17" t="str">
        <f>IF(ISBLANK(Games!$B405), "",Games!K405)</f>
        <v/>
      </c>
      <c r="I423" s="17" t="str">
        <f>IF('Prediction Log'!$F423&gt;0.5, 'Prediction Log'!$B423, IF('Prediction Log'!$F423&lt;0.5, 'Prediction Log'!$C423, "PICK"))</f>
        <v/>
      </c>
      <c r="J423" s="18" t="str">
        <f>IF(ISBLANK(Games!B405), "",IF('Prediction Log'!$I423='Prediction Log'!$B423, 'Prediction Log'!$F423, 1-'Prediction Log'!$F423))</f>
        <v/>
      </c>
      <c r="K423" s="19" t="str">
        <f>IF(ISBLANK(Games!$B405), "",Games!Q405)</f>
        <v/>
      </c>
      <c r="L423" s="26" t="str">
        <f>IF(ISBLANK(Games!W405), "",Games!Y405)</f>
        <v/>
      </c>
      <c r="M423" s="9" t="str">
        <f>IF(ISBLANK(Games!W405), "",Games!X405-Games!W405)</f>
        <v/>
      </c>
      <c r="N423" s="20" t="str">
        <f>IF(ISBLANK(Games!W405), "", IF(AND(Games!Y405 = Games!B405, Games!D405&lt;0, Table3[[#This Row],[Actual Difference ]]&lt;Games!D405), "Y", IF(AND(Games!Y405=Games!C405, Games!D405&gt;0, Table3[[#This Row],[Actual Difference ]]&gt;0), "Y",IF(Games!Y405&lt;&gt;Table3[[#This Row],[Market Predicted Side]], "Y","N"))))</f>
        <v/>
      </c>
      <c r="O423" s="21" t="str">
        <f>IF(ISBLANK(Games!W405),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3" s="21" t="str">
        <f>IF(ISBLANK(Games!W405),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3" s="22" t="str">
        <f>IF(ISBLANK(Games!W405),"",IF('Prediction Log'!$L423='Prediction Log'!$G423, "Y", "N"))</f>
        <v/>
      </c>
      <c r="R423" s="22" t="str">
        <f>Table3[[#This Row],[Home Team Covered Market]]</f>
        <v/>
      </c>
      <c r="S423" s="22" t="str">
        <f>IF(ISBLANK(Games!W405), "",IF(AND('Prediction Log'!$Q423="Y", 'Prediction Log'!$R423="Y"), "Y", "N"))</f>
        <v/>
      </c>
      <c r="T423" s="23" t="str">
        <f>IF(ISBLANK(Games!W405),"",IF(Games!Y405='Prediction Log'!$H423, "Y", "N"))</f>
        <v/>
      </c>
      <c r="U423" s="23" t="str">
        <f>IF(ISBLANK(Games!W405), "", IF(Table3[[#This Row],[Home Team Covered Market]]=Games!P405, "Y", "N"))</f>
        <v/>
      </c>
      <c r="V423" s="24" t="str">
        <f>IF(ISBLANK(Games!W405), "",IF('Prediction Log'!$I423='Prediction Log'!$L423, "Y", "N"))</f>
        <v/>
      </c>
      <c r="W423" s="23" t="str">
        <f>IF(ISBLANK(Games!W405), "",IF('Prediction Log'!$H423&lt;&gt;'Prediction Log'!$L423, "N",IF(AND('Prediction Log'!$E423&gt;0, 'Prediction Log'!$M423&gt;'Prediction Log'!$E423, 'Prediction Log'!$H423='Prediction Log'!$C423), "Y", IF(AND('Prediction Log'!$E423&lt;0, 'Prediction Log'!$M423&lt;'Prediction Log'!$E423,'Prediction Log'!$H423='Prediction Log'!$B423 ), "Y", IF('Prediction Log'!$M423='Prediction Log'!$E423, "PUSH", "N")))))</f>
        <v/>
      </c>
      <c r="X423" s="23" t="str">
        <f>IF(ISBLANK(Games!W405), "",IF(AND('Prediction Log'!$T423="Y", 'Prediction Log'!$U423="Y"), "Y", "N"))</f>
        <v/>
      </c>
      <c r="Y423" s="22" t="str">
        <f>IF(ISBLANK(Games!W405), "",IF('Prediction Log'!$D423&gt;0, 'Prediction Log'!$M423-'Prediction Log'!$D423, IF('Prediction Log'!$D423&lt;0, -'Prediction Log'!$M423+'Prediction Log'!$D423, "NA")))</f>
        <v/>
      </c>
      <c r="Z423" s="22" t="str">
        <f>IF(ISBLANK(Games!W405), "",ABS('Prediction Log'!$Y423))</f>
        <v/>
      </c>
      <c r="AA423" s="23" t="str">
        <f>IF(ISBLANK(Games!W405), "",IF('Prediction Log'!$E423&gt;0, 'Prediction Log'!$M423-'Prediction Log'!$E423, IF('Prediction Log'!$E423&lt;0, -'Prediction Log'!$M423+'Prediction Log'!$E423, "NA")))</f>
        <v/>
      </c>
      <c r="AB423" s="23" t="str">
        <f>IF(ISBLANK(Games!X405), "",ABS('Prediction Log'!$AA423))</f>
        <v/>
      </c>
    </row>
    <row r="424" spans="1:28" x14ac:dyDescent="0.45">
      <c r="A424" s="13">
        <f>IF(ISBLANK(Games!$B423), "",Games!A423)</f>
        <v>0</v>
      </c>
      <c r="B424" s="13" t="str">
        <f>IF(ISBLANK(Games!$B406), "",Games!B406)</f>
        <v/>
      </c>
      <c r="C424" s="13" t="str">
        <f>IF(ISBLANK(Games!$B406), "",Games!C406)</f>
        <v/>
      </c>
      <c r="D424" s="14" t="str">
        <f>IF(ISBLANK(Games!$D406), "",Games!D406)</f>
        <v/>
      </c>
      <c r="E424" s="14" t="str">
        <f>IF(ISBLANK(Games!$B406), "",Games!J406)</f>
        <v/>
      </c>
      <c r="F424" s="15" t="str">
        <f>IFERROR(IF(ISBLANK(Games!B406), "", IF(Games!N406=Games!B406, Games!O406, 1-Games!O406)), "")</f>
        <v/>
      </c>
      <c r="G424" s="16" t="str">
        <f>IF(ISBLANK(Games!B406), "", IF('Prediction Log'!$D424&lt;0, 'Prediction Log'!$B424, 'Prediction Log'!$C424))</f>
        <v/>
      </c>
      <c r="H424" s="17" t="str">
        <f>IF(ISBLANK(Games!$B406), "",Games!K406)</f>
        <v/>
      </c>
      <c r="I424" s="17" t="str">
        <f>IF('Prediction Log'!$F424&gt;0.5, 'Prediction Log'!$B424, IF('Prediction Log'!$F424&lt;0.5, 'Prediction Log'!$C424, "PICK"))</f>
        <v/>
      </c>
      <c r="J424" s="18" t="str">
        <f>IF(ISBLANK(Games!B406), "",IF('Prediction Log'!$I424='Prediction Log'!$B424, 'Prediction Log'!$F424, 1-'Prediction Log'!$F424))</f>
        <v/>
      </c>
      <c r="K424" s="19" t="str">
        <f>IF(ISBLANK(Games!$B406), "",Games!Q406)</f>
        <v/>
      </c>
      <c r="L424" s="26" t="str">
        <f>IF(ISBLANK(Games!W406), "",Games!Y406)</f>
        <v/>
      </c>
      <c r="M424" s="9" t="str">
        <f>IF(ISBLANK(Games!W406), "",Games!X406-Games!W406)</f>
        <v/>
      </c>
      <c r="N424" s="20" t="str">
        <f>IF(ISBLANK(Games!W406), "", IF(AND(Games!Y406 = Games!B406, Games!D406&lt;0, Table3[[#This Row],[Actual Difference ]]&lt;Games!D406), "Y", IF(AND(Games!Y406=Games!C406, Games!D406&gt;0, Table3[[#This Row],[Actual Difference ]]&gt;0), "Y",IF(Games!Y406&lt;&gt;Table3[[#This Row],[Market Predicted Side]], "Y","N"))))</f>
        <v/>
      </c>
      <c r="O424" s="21" t="str">
        <f>IF(ISBLANK(Games!W406),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4" s="21" t="str">
        <f>IF(ISBLANK(Games!W406),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4" s="22" t="str">
        <f>IF(ISBLANK(Games!W406),"",IF('Prediction Log'!$L424='Prediction Log'!$G424, "Y", "N"))</f>
        <v/>
      </c>
      <c r="R424" s="22" t="str">
        <f>Table3[[#This Row],[Home Team Covered Market]]</f>
        <v/>
      </c>
      <c r="S424" s="22" t="str">
        <f>IF(ISBLANK(Games!W406), "",IF(AND('Prediction Log'!$Q424="Y", 'Prediction Log'!$R424="Y"), "Y", "N"))</f>
        <v/>
      </c>
      <c r="T424" s="23" t="str">
        <f>IF(ISBLANK(Games!W406),"",IF(Games!Y406='Prediction Log'!$H424, "Y", "N"))</f>
        <v/>
      </c>
      <c r="U424" s="23" t="str">
        <f>IF(ISBLANK(Games!W406), "", IF(Table3[[#This Row],[Home Team Covered Market]]=Games!P406, "Y", "N"))</f>
        <v/>
      </c>
      <c r="V424" s="24" t="str">
        <f>IF(ISBLANK(Games!W406), "",IF('Prediction Log'!$I424='Prediction Log'!$L424, "Y", "N"))</f>
        <v/>
      </c>
      <c r="W424" s="23" t="str">
        <f>IF(ISBLANK(Games!W406), "",IF('Prediction Log'!$H424&lt;&gt;'Prediction Log'!$L424, "N",IF(AND('Prediction Log'!$E424&gt;0, 'Prediction Log'!$M424&gt;'Prediction Log'!$E424, 'Prediction Log'!$H424='Prediction Log'!$C424), "Y", IF(AND('Prediction Log'!$E424&lt;0, 'Prediction Log'!$M424&lt;'Prediction Log'!$E424,'Prediction Log'!$H424='Prediction Log'!$B424 ), "Y", IF('Prediction Log'!$M424='Prediction Log'!$E424, "PUSH", "N")))))</f>
        <v/>
      </c>
      <c r="X424" s="23" t="str">
        <f>IF(ISBLANK(Games!W406), "",IF(AND('Prediction Log'!$T424="Y", 'Prediction Log'!$U424="Y"), "Y", "N"))</f>
        <v/>
      </c>
      <c r="Y424" s="22" t="str">
        <f>IF(ISBLANK(Games!W406), "",IF('Prediction Log'!$D424&gt;0, 'Prediction Log'!$M424-'Prediction Log'!$D424, IF('Prediction Log'!$D424&lt;0, -'Prediction Log'!$M424+'Prediction Log'!$D424, "NA")))</f>
        <v/>
      </c>
      <c r="Z424" s="22" t="str">
        <f>IF(ISBLANK(Games!W406), "",ABS('Prediction Log'!$Y424))</f>
        <v/>
      </c>
      <c r="AA424" s="23" t="str">
        <f>IF(ISBLANK(Games!W406), "",IF('Prediction Log'!$E424&gt;0, 'Prediction Log'!$M424-'Prediction Log'!$E424, IF('Prediction Log'!$E424&lt;0, -'Prediction Log'!$M424+'Prediction Log'!$E424, "NA")))</f>
        <v/>
      </c>
      <c r="AB424" s="23" t="str">
        <f>IF(ISBLANK(Games!X406), "",ABS('Prediction Log'!$AA424))</f>
        <v/>
      </c>
    </row>
    <row r="425" spans="1:28" x14ac:dyDescent="0.45">
      <c r="A425" s="13">
        <f>IF(ISBLANK(Games!$B424), "",Games!A424)</f>
        <v>0</v>
      </c>
      <c r="B425" s="13" t="str">
        <f>IF(ISBLANK(Games!$B407), "",Games!B407)</f>
        <v/>
      </c>
      <c r="C425" s="13" t="str">
        <f>IF(ISBLANK(Games!$B407), "",Games!C407)</f>
        <v/>
      </c>
      <c r="D425" s="14" t="str">
        <f>IF(ISBLANK(Games!$D407), "",Games!D407)</f>
        <v/>
      </c>
      <c r="E425" s="14" t="str">
        <f>IF(ISBLANK(Games!$B407), "",Games!J407)</f>
        <v/>
      </c>
      <c r="F425" s="15" t="str">
        <f>IFERROR(IF(ISBLANK(Games!B407), "", IF(Games!N407=Games!B407, Games!O407, 1-Games!O407)), "")</f>
        <v/>
      </c>
      <c r="G425" s="16" t="str">
        <f>IF(ISBLANK(Games!B407), "", IF('Prediction Log'!$D425&lt;0, 'Prediction Log'!$B425, 'Prediction Log'!$C425))</f>
        <v/>
      </c>
      <c r="H425" s="17" t="str">
        <f>IF(ISBLANK(Games!$B407), "",Games!K407)</f>
        <v/>
      </c>
      <c r="I425" s="17" t="str">
        <f>IF('Prediction Log'!$F425&gt;0.5, 'Prediction Log'!$B425, IF('Prediction Log'!$F425&lt;0.5, 'Prediction Log'!$C425, "PICK"))</f>
        <v/>
      </c>
      <c r="J425" s="18" t="str">
        <f>IF(ISBLANK(Games!B407), "",IF('Prediction Log'!$I425='Prediction Log'!$B425, 'Prediction Log'!$F425, 1-'Prediction Log'!$F425))</f>
        <v/>
      </c>
      <c r="K425" s="19" t="str">
        <f>IF(ISBLANK(Games!$B407), "",Games!Q407)</f>
        <v/>
      </c>
      <c r="L425" s="26" t="str">
        <f>IF(ISBLANK(Games!W407), "",Games!Y407)</f>
        <v/>
      </c>
      <c r="M425" s="9" t="str">
        <f>IF(ISBLANK(Games!W407), "",Games!X407-Games!W407)</f>
        <v/>
      </c>
      <c r="N425" s="20" t="str">
        <f>IF(ISBLANK(Games!W407), "", IF(AND(Games!Y407 = Games!B407, Games!D407&lt;0, Table3[[#This Row],[Actual Difference ]]&lt;Games!D407), "Y", IF(AND(Games!Y407=Games!C407, Games!D407&gt;0, Table3[[#This Row],[Actual Difference ]]&gt;0), "Y",IF(Games!Y407&lt;&gt;Table3[[#This Row],[Market Predicted Side]], "Y","N"))))</f>
        <v/>
      </c>
      <c r="O425" s="21" t="str">
        <f>IF(ISBLANK(Games!W407),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5" s="21" t="str">
        <f>IF(ISBLANK(Games!W407),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5" s="22" t="str">
        <f>IF(ISBLANK(Games!W407),"",IF('Prediction Log'!$L425='Prediction Log'!$G425, "Y", "N"))</f>
        <v/>
      </c>
      <c r="R425" s="22" t="str">
        <f>Table3[[#This Row],[Home Team Covered Market]]</f>
        <v/>
      </c>
      <c r="S425" s="22" t="str">
        <f>IF(ISBLANK(Games!W407), "",IF(AND('Prediction Log'!$Q425="Y", 'Prediction Log'!$R425="Y"), "Y", "N"))</f>
        <v/>
      </c>
      <c r="T425" s="23" t="str">
        <f>IF(ISBLANK(Games!W407),"",IF(Games!Y407='Prediction Log'!$H425, "Y", "N"))</f>
        <v/>
      </c>
      <c r="U425" s="23" t="str">
        <f>IF(ISBLANK(Games!W407), "", IF(Table3[[#This Row],[Home Team Covered Market]]=Games!P407, "Y", "N"))</f>
        <v/>
      </c>
      <c r="V425" s="24" t="str">
        <f>IF(ISBLANK(Games!W407), "",IF('Prediction Log'!$I425='Prediction Log'!$L425, "Y", "N"))</f>
        <v/>
      </c>
      <c r="W425" s="23" t="str">
        <f>IF(ISBLANK(Games!W407), "",IF('Prediction Log'!$H425&lt;&gt;'Prediction Log'!$L425, "N",IF(AND('Prediction Log'!$E425&gt;0, 'Prediction Log'!$M425&gt;'Prediction Log'!$E425, 'Prediction Log'!$H425='Prediction Log'!$C425), "Y", IF(AND('Prediction Log'!$E425&lt;0, 'Prediction Log'!$M425&lt;'Prediction Log'!$E425,'Prediction Log'!$H425='Prediction Log'!$B425 ), "Y", IF('Prediction Log'!$M425='Prediction Log'!$E425, "PUSH", "N")))))</f>
        <v/>
      </c>
      <c r="X425" s="23" t="str">
        <f>IF(ISBLANK(Games!W407), "",IF(AND('Prediction Log'!$T425="Y", 'Prediction Log'!$U425="Y"), "Y", "N"))</f>
        <v/>
      </c>
      <c r="Y425" s="22" t="str">
        <f>IF(ISBLANK(Games!W407), "",IF('Prediction Log'!$D425&gt;0, 'Prediction Log'!$M425-'Prediction Log'!$D425, IF('Prediction Log'!$D425&lt;0, -'Prediction Log'!$M425+'Prediction Log'!$D425, "NA")))</f>
        <v/>
      </c>
      <c r="Z425" s="22" t="str">
        <f>IF(ISBLANK(Games!W407), "",ABS('Prediction Log'!$Y425))</f>
        <v/>
      </c>
      <c r="AA425" s="23" t="str">
        <f>IF(ISBLANK(Games!W407), "",IF('Prediction Log'!$E425&gt;0, 'Prediction Log'!$M425-'Prediction Log'!$E425, IF('Prediction Log'!$E425&lt;0, -'Prediction Log'!$M425+'Prediction Log'!$E425, "NA")))</f>
        <v/>
      </c>
      <c r="AB425" s="23" t="str">
        <f>IF(ISBLANK(Games!X407), "",ABS('Prediction Log'!$AA425))</f>
        <v/>
      </c>
    </row>
    <row r="426" spans="1:28" x14ac:dyDescent="0.45">
      <c r="A426" s="13">
        <f>IF(ISBLANK(Games!$B425), "",Games!A425)</f>
        <v>0</v>
      </c>
      <c r="B426" s="13" t="str">
        <f>IF(ISBLANK(Games!$B408), "",Games!B408)</f>
        <v/>
      </c>
      <c r="C426" s="13" t="str">
        <f>IF(ISBLANK(Games!$B408), "",Games!C408)</f>
        <v/>
      </c>
      <c r="D426" s="14" t="str">
        <f>IF(ISBLANK(Games!$D408), "",Games!D408)</f>
        <v/>
      </c>
      <c r="E426" s="14" t="str">
        <f>IF(ISBLANK(Games!$B408), "",Games!J408)</f>
        <v/>
      </c>
      <c r="F426" s="15" t="str">
        <f>IFERROR(IF(ISBLANK(Games!B408), "", IF(Games!N408=Games!B408, Games!O408, 1-Games!O408)), "")</f>
        <v/>
      </c>
      <c r="G426" s="16" t="str">
        <f>IF(ISBLANK(Games!B408), "", IF('Prediction Log'!$D426&lt;0, 'Prediction Log'!$B426, 'Prediction Log'!$C426))</f>
        <v/>
      </c>
      <c r="H426" s="17" t="str">
        <f>IF(ISBLANK(Games!$B408), "",Games!K408)</f>
        <v/>
      </c>
      <c r="I426" s="17" t="str">
        <f>IF('Prediction Log'!$F426&gt;0.5, 'Prediction Log'!$B426, IF('Prediction Log'!$F426&lt;0.5, 'Prediction Log'!$C426, "PICK"))</f>
        <v/>
      </c>
      <c r="J426" s="18" t="str">
        <f>IF(ISBLANK(Games!B408), "",IF('Prediction Log'!$I426='Prediction Log'!$B426, 'Prediction Log'!$F426, 1-'Prediction Log'!$F426))</f>
        <v/>
      </c>
      <c r="K426" s="19" t="str">
        <f>IF(ISBLANK(Games!$B408), "",Games!Q408)</f>
        <v/>
      </c>
      <c r="L426" s="26" t="str">
        <f>IF(ISBLANK(Games!W408), "",Games!Y408)</f>
        <v/>
      </c>
      <c r="M426" s="9" t="str">
        <f>IF(ISBLANK(Games!W408), "",Games!X408-Games!W408)</f>
        <v/>
      </c>
      <c r="N426" s="20" t="str">
        <f>IF(ISBLANK(Games!W408), "", IF(AND(Games!Y408 = Games!B408, Games!D408&lt;0, Table3[[#This Row],[Actual Difference ]]&lt;Games!D408), "Y", IF(AND(Games!Y408=Games!C408, Games!D408&gt;0, Table3[[#This Row],[Actual Difference ]]&gt;0), "Y",IF(Games!Y408&lt;&gt;Table3[[#This Row],[Market Predicted Side]], "Y","N"))))</f>
        <v/>
      </c>
      <c r="O426" s="21" t="str">
        <f>IF(ISBLANK(Games!W408),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6" s="21" t="str">
        <f>IF(ISBLANK(Games!W408),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6" s="22" t="str">
        <f>IF(ISBLANK(Games!W408),"",IF('Prediction Log'!$L426='Prediction Log'!$G426, "Y", "N"))</f>
        <v/>
      </c>
      <c r="R426" s="22" t="str">
        <f>Table3[[#This Row],[Home Team Covered Market]]</f>
        <v/>
      </c>
      <c r="S426" s="22" t="str">
        <f>IF(ISBLANK(Games!W408), "",IF(AND('Prediction Log'!$Q426="Y", 'Prediction Log'!$R426="Y"), "Y", "N"))</f>
        <v/>
      </c>
      <c r="T426" s="23" t="str">
        <f>IF(ISBLANK(Games!W408),"",IF(Games!Y408='Prediction Log'!$H426, "Y", "N"))</f>
        <v/>
      </c>
      <c r="U426" s="23" t="str">
        <f>IF(ISBLANK(Games!W408), "", IF(Table3[[#This Row],[Home Team Covered Market]]=Games!P408, "Y", "N"))</f>
        <v/>
      </c>
      <c r="V426" s="24" t="str">
        <f>IF(ISBLANK(Games!W408), "",IF('Prediction Log'!$I426='Prediction Log'!$L426, "Y", "N"))</f>
        <v/>
      </c>
      <c r="W426" s="23" t="str">
        <f>IF(ISBLANK(Games!W408), "",IF('Prediction Log'!$H426&lt;&gt;'Prediction Log'!$L426, "N",IF(AND('Prediction Log'!$E426&gt;0, 'Prediction Log'!$M426&gt;'Prediction Log'!$E426, 'Prediction Log'!$H426='Prediction Log'!$C426), "Y", IF(AND('Prediction Log'!$E426&lt;0, 'Prediction Log'!$M426&lt;'Prediction Log'!$E426,'Prediction Log'!$H426='Prediction Log'!$B426 ), "Y", IF('Prediction Log'!$M426='Prediction Log'!$E426, "PUSH", "N")))))</f>
        <v/>
      </c>
      <c r="X426" s="23" t="str">
        <f>IF(ISBLANK(Games!W408), "",IF(AND('Prediction Log'!$T426="Y", 'Prediction Log'!$U426="Y"), "Y", "N"))</f>
        <v/>
      </c>
      <c r="Y426" s="22" t="str">
        <f>IF(ISBLANK(Games!W408), "",IF('Prediction Log'!$D426&gt;0, 'Prediction Log'!$M426-'Prediction Log'!$D426, IF('Prediction Log'!$D426&lt;0, -'Prediction Log'!$M426+'Prediction Log'!$D426, "NA")))</f>
        <v/>
      </c>
      <c r="Z426" s="22" t="str">
        <f>IF(ISBLANK(Games!W408), "",ABS('Prediction Log'!$Y426))</f>
        <v/>
      </c>
      <c r="AA426" s="23" t="str">
        <f>IF(ISBLANK(Games!W408), "",IF('Prediction Log'!$E426&gt;0, 'Prediction Log'!$M426-'Prediction Log'!$E426, IF('Prediction Log'!$E426&lt;0, -'Prediction Log'!$M426+'Prediction Log'!$E426, "NA")))</f>
        <v/>
      </c>
      <c r="AB426" s="23" t="str">
        <f>IF(ISBLANK(Games!X408), "",ABS('Prediction Log'!$AA426))</f>
        <v/>
      </c>
    </row>
    <row r="427" spans="1:28" x14ac:dyDescent="0.45">
      <c r="A427" s="13">
        <f>IF(ISBLANK(Games!$B426), "",Games!A426)</f>
        <v>0</v>
      </c>
      <c r="B427" s="13" t="str">
        <f>IF(ISBLANK(Games!$B409), "",Games!B409)</f>
        <v/>
      </c>
      <c r="C427" s="13" t="str">
        <f>IF(ISBLANK(Games!$B409), "",Games!C409)</f>
        <v/>
      </c>
      <c r="D427" s="14" t="str">
        <f>IF(ISBLANK(Games!$D409), "",Games!D409)</f>
        <v/>
      </c>
      <c r="E427" s="14" t="str">
        <f>IF(ISBLANK(Games!$B409), "",Games!J409)</f>
        <v/>
      </c>
      <c r="F427" s="15" t="str">
        <f>IFERROR(IF(ISBLANK(Games!B409), "", IF(Games!N409=Games!B409, Games!O409, 1-Games!O409)), "")</f>
        <v/>
      </c>
      <c r="G427" s="16" t="str">
        <f>IF(ISBLANK(Games!B409), "", IF('Prediction Log'!$D427&lt;0, 'Prediction Log'!$B427, 'Prediction Log'!$C427))</f>
        <v/>
      </c>
      <c r="H427" s="17" t="str">
        <f>IF(ISBLANK(Games!$B409), "",Games!K409)</f>
        <v/>
      </c>
      <c r="I427" s="17" t="str">
        <f>IF('Prediction Log'!$F427&gt;0.5, 'Prediction Log'!$B427, IF('Prediction Log'!$F427&lt;0.5, 'Prediction Log'!$C427, "PICK"))</f>
        <v/>
      </c>
      <c r="J427" s="18" t="str">
        <f>IF(ISBLANK(Games!B409), "",IF('Prediction Log'!$I427='Prediction Log'!$B427, 'Prediction Log'!$F427, 1-'Prediction Log'!$F427))</f>
        <v/>
      </c>
      <c r="K427" s="19" t="str">
        <f>IF(ISBLANK(Games!$B409), "",Games!Q409)</f>
        <v/>
      </c>
      <c r="L427" s="26" t="str">
        <f>IF(ISBLANK(Games!W409), "",Games!Y409)</f>
        <v/>
      </c>
      <c r="M427" s="9" t="str">
        <f>IF(ISBLANK(Games!W409), "",Games!X409-Games!W409)</f>
        <v/>
      </c>
      <c r="N427" s="20" t="str">
        <f>IF(ISBLANK(Games!W409), "", IF(AND(Games!Y409 = Games!B409, Games!D409&lt;0, Table3[[#This Row],[Actual Difference ]]&lt;Games!D409), "Y", IF(AND(Games!Y409=Games!C409, Games!D409&gt;0, Table3[[#This Row],[Actual Difference ]]&gt;0), "Y",IF(Games!Y409&lt;&gt;Table3[[#This Row],[Market Predicted Side]], "Y","N"))))</f>
        <v/>
      </c>
      <c r="O427" s="21" t="str">
        <f>IF(ISBLANK(Games!W409),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7" s="21" t="str">
        <f>IF(ISBLANK(Games!W409),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7" s="22" t="str">
        <f>IF(ISBLANK(Games!W409),"",IF('Prediction Log'!$L427='Prediction Log'!$G427, "Y", "N"))</f>
        <v/>
      </c>
      <c r="R427" s="22" t="str">
        <f>Table3[[#This Row],[Home Team Covered Market]]</f>
        <v/>
      </c>
      <c r="S427" s="22" t="str">
        <f>IF(ISBLANK(Games!W409), "",IF(AND('Prediction Log'!$Q427="Y", 'Prediction Log'!$R427="Y"), "Y", "N"))</f>
        <v/>
      </c>
      <c r="T427" s="23" t="str">
        <f>IF(ISBLANK(Games!W409),"",IF(Games!Y409='Prediction Log'!$H427, "Y", "N"))</f>
        <v/>
      </c>
      <c r="U427" s="23" t="str">
        <f>IF(ISBLANK(Games!W409), "", IF(Table3[[#This Row],[Home Team Covered Market]]=Games!P409, "Y", "N"))</f>
        <v/>
      </c>
      <c r="V427" s="24" t="str">
        <f>IF(ISBLANK(Games!W409), "",IF('Prediction Log'!$I427='Prediction Log'!$L427, "Y", "N"))</f>
        <v/>
      </c>
      <c r="W427" s="23" t="str">
        <f>IF(ISBLANK(Games!W409), "",IF('Prediction Log'!$H427&lt;&gt;'Prediction Log'!$L427, "N",IF(AND('Prediction Log'!$E427&gt;0, 'Prediction Log'!$M427&gt;'Prediction Log'!$E427, 'Prediction Log'!$H427='Prediction Log'!$C427), "Y", IF(AND('Prediction Log'!$E427&lt;0, 'Prediction Log'!$M427&lt;'Prediction Log'!$E427,'Prediction Log'!$H427='Prediction Log'!$B427 ), "Y", IF('Prediction Log'!$M427='Prediction Log'!$E427, "PUSH", "N")))))</f>
        <v/>
      </c>
      <c r="X427" s="23" t="str">
        <f>IF(ISBLANK(Games!W409), "",IF(AND('Prediction Log'!$T427="Y", 'Prediction Log'!$U427="Y"), "Y", "N"))</f>
        <v/>
      </c>
      <c r="Y427" s="22" t="str">
        <f>IF(ISBLANK(Games!W409), "",IF('Prediction Log'!$D427&gt;0, 'Prediction Log'!$M427-'Prediction Log'!$D427, IF('Prediction Log'!$D427&lt;0, -'Prediction Log'!$M427+'Prediction Log'!$D427, "NA")))</f>
        <v/>
      </c>
      <c r="Z427" s="22" t="str">
        <f>IF(ISBLANK(Games!W409), "",ABS('Prediction Log'!$Y427))</f>
        <v/>
      </c>
      <c r="AA427" s="23" t="str">
        <f>IF(ISBLANK(Games!W409), "",IF('Prediction Log'!$E427&gt;0, 'Prediction Log'!$M427-'Prediction Log'!$E427, IF('Prediction Log'!$E427&lt;0, -'Prediction Log'!$M427+'Prediction Log'!$E427, "NA")))</f>
        <v/>
      </c>
      <c r="AB427" s="23" t="str">
        <f>IF(ISBLANK(Games!X409), "",ABS('Prediction Log'!$AA427))</f>
        <v/>
      </c>
    </row>
    <row r="428" spans="1:28" x14ac:dyDescent="0.45">
      <c r="A428" s="13">
        <f>IF(ISBLANK(Games!$B427), "",Games!A427)</f>
        <v>0</v>
      </c>
      <c r="B428" s="13" t="str">
        <f>IF(ISBLANK(Games!$B410), "",Games!B410)</f>
        <v/>
      </c>
      <c r="C428" s="13" t="str">
        <f>IF(ISBLANK(Games!$B410), "",Games!C410)</f>
        <v/>
      </c>
      <c r="D428" s="14" t="str">
        <f>IF(ISBLANK(Games!$D410), "",Games!D410)</f>
        <v/>
      </c>
      <c r="E428" s="14" t="str">
        <f>IF(ISBLANK(Games!$B410), "",Games!J410)</f>
        <v/>
      </c>
      <c r="F428" s="15" t="str">
        <f>IFERROR(IF(ISBLANK(Games!B410), "", IF(Games!N410=Games!B410, Games!O410, 1-Games!O410)), "")</f>
        <v/>
      </c>
      <c r="G428" s="16" t="str">
        <f>IF(ISBLANK(Games!B410), "", IF('Prediction Log'!$D428&lt;0, 'Prediction Log'!$B428, 'Prediction Log'!$C428))</f>
        <v/>
      </c>
      <c r="H428" s="17" t="str">
        <f>IF(ISBLANK(Games!$B410), "",Games!K410)</f>
        <v/>
      </c>
      <c r="I428" s="17" t="str">
        <f>IF('Prediction Log'!$F428&gt;0.5, 'Prediction Log'!$B428, IF('Prediction Log'!$F428&lt;0.5, 'Prediction Log'!$C428, "PICK"))</f>
        <v/>
      </c>
      <c r="J428" s="18" t="str">
        <f>IF(ISBLANK(Games!B410), "",IF('Prediction Log'!$I428='Prediction Log'!$B428, 'Prediction Log'!$F428, 1-'Prediction Log'!$F428))</f>
        <v/>
      </c>
      <c r="K428" s="19" t="str">
        <f>IF(ISBLANK(Games!$B410), "",Games!Q410)</f>
        <v/>
      </c>
      <c r="L428" s="26" t="str">
        <f>IF(ISBLANK(Games!W410), "",Games!Y410)</f>
        <v/>
      </c>
      <c r="M428" s="9" t="str">
        <f>IF(ISBLANK(Games!W410), "",Games!X410-Games!W410)</f>
        <v/>
      </c>
      <c r="N428" s="20" t="str">
        <f>IF(ISBLANK(Games!W410), "", IF(AND(Games!Y410 = Games!B410, Games!D410&lt;0, Table3[[#This Row],[Actual Difference ]]&lt;Games!D410), "Y", IF(AND(Games!Y410=Games!C410, Games!D410&gt;0, Table3[[#This Row],[Actual Difference ]]&gt;0), "Y",IF(Games!Y410&lt;&gt;Table3[[#This Row],[Market Predicted Side]], "Y","N"))))</f>
        <v/>
      </c>
      <c r="O428" s="21" t="str">
        <f>IF(ISBLANK(Games!W410),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8" s="21" t="str">
        <f>IF(ISBLANK(Games!W410),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8" s="22" t="str">
        <f>IF(ISBLANK(Games!W410),"",IF('Prediction Log'!$L428='Prediction Log'!$G428, "Y", "N"))</f>
        <v/>
      </c>
      <c r="R428" s="22" t="str">
        <f>Table3[[#This Row],[Home Team Covered Market]]</f>
        <v/>
      </c>
      <c r="S428" s="22" t="str">
        <f>IF(ISBLANK(Games!W410), "",IF(AND('Prediction Log'!$Q428="Y", 'Prediction Log'!$R428="Y"), "Y", "N"))</f>
        <v/>
      </c>
      <c r="T428" s="23" t="str">
        <f>IF(ISBLANK(Games!W410),"",IF(Games!Y410='Prediction Log'!$H428, "Y", "N"))</f>
        <v/>
      </c>
      <c r="U428" s="23" t="str">
        <f>IF(ISBLANK(Games!W410), "", IF(Table3[[#This Row],[Home Team Covered Market]]=Games!P410, "Y", "N"))</f>
        <v/>
      </c>
      <c r="V428" s="24" t="str">
        <f>IF(ISBLANK(Games!W410), "",IF('Prediction Log'!$I428='Prediction Log'!$L428, "Y", "N"))</f>
        <v/>
      </c>
      <c r="W428" s="23" t="str">
        <f>IF(ISBLANK(Games!W410), "",IF('Prediction Log'!$H428&lt;&gt;'Prediction Log'!$L428, "N",IF(AND('Prediction Log'!$E428&gt;0, 'Prediction Log'!$M428&gt;'Prediction Log'!$E428, 'Prediction Log'!$H428='Prediction Log'!$C428), "Y", IF(AND('Prediction Log'!$E428&lt;0, 'Prediction Log'!$M428&lt;'Prediction Log'!$E428,'Prediction Log'!$H428='Prediction Log'!$B428 ), "Y", IF('Prediction Log'!$M428='Prediction Log'!$E428, "PUSH", "N")))))</f>
        <v/>
      </c>
      <c r="X428" s="23" t="str">
        <f>IF(ISBLANK(Games!W410), "",IF(AND('Prediction Log'!$T428="Y", 'Prediction Log'!$U428="Y"), "Y", "N"))</f>
        <v/>
      </c>
      <c r="Y428" s="22" t="str">
        <f>IF(ISBLANK(Games!W410), "",IF('Prediction Log'!$D428&gt;0, 'Prediction Log'!$M428-'Prediction Log'!$D428, IF('Prediction Log'!$D428&lt;0, -'Prediction Log'!$M428+'Prediction Log'!$D428, "NA")))</f>
        <v/>
      </c>
      <c r="Z428" s="22" t="str">
        <f>IF(ISBLANK(Games!W410), "",ABS('Prediction Log'!$Y428))</f>
        <v/>
      </c>
      <c r="AA428" s="23" t="str">
        <f>IF(ISBLANK(Games!W410), "",IF('Prediction Log'!$E428&gt;0, 'Prediction Log'!$M428-'Prediction Log'!$E428, IF('Prediction Log'!$E428&lt;0, -'Prediction Log'!$M428+'Prediction Log'!$E428, "NA")))</f>
        <v/>
      </c>
      <c r="AB428" s="23" t="str">
        <f>IF(ISBLANK(Games!X410), "",ABS('Prediction Log'!$AA428))</f>
        <v/>
      </c>
    </row>
    <row r="429" spans="1:28" x14ac:dyDescent="0.45">
      <c r="A429" s="13">
        <f>IF(ISBLANK(Games!$B428), "",Games!A428)</f>
        <v>0</v>
      </c>
      <c r="B429" s="13" t="str">
        <f>IF(ISBLANK(Games!$B411), "",Games!B411)</f>
        <v/>
      </c>
      <c r="C429" s="13" t="str">
        <f>IF(ISBLANK(Games!$B411), "",Games!C411)</f>
        <v/>
      </c>
      <c r="D429" s="14" t="str">
        <f>IF(ISBLANK(Games!$D411), "",Games!D411)</f>
        <v/>
      </c>
      <c r="E429" s="14" t="str">
        <f>IF(ISBLANK(Games!$B411), "",Games!J411)</f>
        <v/>
      </c>
      <c r="F429" s="15" t="str">
        <f>IFERROR(IF(ISBLANK(Games!B411), "", IF(Games!N411=Games!B411, Games!O411, 1-Games!O411)), "")</f>
        <v/>
      </c>
      <c r="G429" s="16" t="str">
        <f>IF(ISBLANK(Games!B411), "", IF('Prediction Log'!$D429&lt;0, 'Prediction Log'!$B429, 'Prediction Log'!$C429))</f>
        <v/>
      </c>
      <c r="H429" s="17" t="str">
        <f>IF(ISBLANK(Games!$B411), "",Games!K411)</f>
        <v/>
      </c>
      <c r="I429" s="17" t="str">
        <f>IF('Prediction Log'!$F429&gt;0.5, 'Prediction Log'!$B429, IF('Prediction Log'!$F429&lt;0.5, 'Prediction Log'!$C429, "PICK"))</f>
        <v/>
      </c>
      <c r="J429" s="18" t="str">
        <f>IF(ISBLANK(Games!B411), "",IF('Prediction Log'!$I429='Prediction Log'!$B429, 'Prediction Log'!$F429, 1-'Prediction Log'!$F429))</f>
        <v/>
      </c>
      <c r="K429" s="19" t="str">
        <f>IF(ISBLANK(Games!$B411), "",Games!Q411)</f>
        <v/>
      </c>
      <c r="L429" s="26" t="str">
        <f>IF(ISBLANK(Games!W411), "",Games!Y411)</f>
        <v/>
      </c>
      <c r="M429" s="9" t="str">
        <f>IF(ISBLANK(Games!W411), "",Games!X411-Games!W411)</f>
        <v/>
      </c>
      <c r="N429" s="20" t="str">
        <f>IF(ISBLANK(Games!W411), "", IF(AND(Games!Y411 = Games!B411, Games!D411&lt;0, Table3[[#This Row],[Actual Difference ]]&lt;Games!D411), "Y", IF(AND(Games!Y411=Games!C411, Games!D411&gt;0, Table3[[#This Row],[Actual Difference ]]&gt;0), "Y",IF(Games!Y411&lt;&gt;Table3[[#This Row],[Market Predicted Side]], "Y","N"))))</f>
        <v/>
      </c>
      <c r="O429" s="21" t="str">
        <f>IF(ISBLANK(Games!W411),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29" s="21" t="str">
        <f>IF(ISBLANK(Games!W411),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29" s="22" t="str">
        <f>IF(ISBLANK(Games!W411),"",IF('Prediction Log'!$L429='Prediction Log'!$G429, "Y", "N"))</f>
        <v/>
      </c>
      <c r="R429" s="22" t="str">
        <f>Table3[[#This Row],[Home Team Covered Market]]</f>
        <v/>
      </c>
      <c r="S429" s="22" t="str">
        <f>IF(ISBLANK(Games!W411), "",IF(AND('Prediction Log'!$Q429="Y", 'Prediction Log'!$R429="Y"), "Y", "N"))</f>
        <v/>
      </c>
      <c r="T429" s="23" t="str">
        <f>IF(ISBLANK(Games!W411),"",IF(Games!Y411='Prediction Log'!$H429, "Y", "N"))</f>
        <v/>
      </c>
      <c r="U429" s="23" t="str">
        <f>IF(ISBLANK(Games!W411), "", IF(Table3[[#This Row],[Home Team Covered Market]]=Games!P411, "Y", "N"))</f>
        <v/>
      </c>
      <c r="V429" s="24" t="str">
        <f>IF(ISBLANK(Games!W411), "",IF('Prediction Log'!$I429='Prediction Log'!$L429, "Y", "N"))</f>
        <v/>
      </c>
      <c r="W429" s="23" t="str">
        <f>IF(ISBLANK(Games!W411), "",IF('Prediction Log'!$H429&lt;&gt;'Prediction Log'!$L429, "N",IF(AND('Prediction Log'!$E429&gt;0, 'Prediction Log'!$M429&gt;'Prediction Log'!$E429, 'Prediction Log'!$H429='Prediction Log'!$C429), "Y", IF(AND('Prediction Log'!$E429&lt;0, 'Prediction Log'!$M429&lt;'Prediction Log'!$E429,'Prediction Log'!$H429='Prediction Log'!$B429 ), "Y", IF('Prediction Log'!$M429='Prediction Log'!$E429, "PUSH", "N")))))</f>
        <v/>
      </c>
      <c r="X429" s="23" t="str">
        <f>IF(ISBLANK(Games!W411), "",IF(AND('Prediction Log'!$T429="Y", 'Prediction Log'!$U429="Y"), "Y", "N"))</f>
        <v/>
      </c>
      <c r="Y429" s="22" t="str">
        <f>IF(ISBLANK(Games!W411), "",IF('Prediction Log'!$D429&gt;0, 'Prediction Log'!$M429-'Prediction Log'!$D429, IF('Prediction Log'!$D429&lt;0, -'Prediction Log'!$M429+'Prediction Log'!$D429, "NA")))</f>
        <v/>
      </c>
      <c r="Z429" s="22" t="str">
        <f>IF(ISBLANK(Games!W411), "",ABS('Prediction Log'!$Y429))</f>
        <v/>
      </c>
      <c r="AA429" s="23" t="str">
        <f>IF(ISBLANK(Games!W411), "",IF('Prediction Log'!$E429&gt;0, 'Prediction Log'!$M429-'Prediction Log'!$E429, IF('Prediction Log'!$E429&lt;0, -'Prediction Log'!$M429+'Prediction Log'!$E429, "NA")))</f>
        <v/>
      </c>
      <c r="AB429" s="23" t="str">
        <f>IF(ISBLANK(Games!X411), "",ABS('Prediction Log'!$AA429))</f>
        <v/>
      </c>
    </row>
    <row r="430" spans="1:28" x14ac:dyDescent="0.45">
      <c r="A430" s="13">
        <f>IF(ISBLANK(Games!$B429), "",Games!A429)</f>
        <v>0</v>
      </c>
      <c r="B430" s="13" t="str">
        <f>IF(ISBLANK(Games!$B412), "",Games!B412)</f>
        <v/>
      </c>
      <c r="C430" s="13" t="str">
        <f>IF(ISBLANK(Games!$B412), "",Games!C412)</f>
        <v/>
      </c>
      <c r="D430" s="14" t="str">
        <f>IF(ISBLANK(Games!$D412), "",Games!D412)</f>
        <v/>
      </c>
      <c r="E430" s="14" t="str">
        <f>IF(ISBLANK(Games!$B412), "",Games!J412)</f>
        <v/>
      </c>
      <c r="F430" s="15" t="str">
        <f>IFERROR(IF(ISBLANK(Games!B412), "", IF(Games!N412=Games!B412, Games!O412, 1-Games!O412)), "")</f>
        <v/>
      </c>
      <c r="G430" s="16" t="str">
        <f>IF(ISBLANK(Games!B412), "", IF('Prediction Log'!$D430&lt;0, 'Prediction Log'!$B430, 'Prediction Log'!$C430))</f>
        <v/>
      </c>
      <c r="H430" s="17" t="str">
        <f>IF(ISBLANK(Games!$B412), "",Games!K412)</f>
        <v/>
      </c>
      <c r="I430" s="17" t="str">
        <f>IF('Prediction Log'!$F430&gt;0.5, 'Prediction Log'!$B430, IF('Prediction Log'!$F430&lt;0.5, 'Prediction Log'!$C430, "PICK"))</f>
        <v/>
      </c>
      <c r="J430" s="18" t="str">
        <f>IF(ISBLANK(Games!B412), "",IF('Prediction Log'!$I430='Prediction Log'!$B430, 'Prediction Log'!$F430, 1-'Prediction Log'!$F430))</f>
        <v/>
      </c>
      <c r="K430" s="19" t="str">
        <f>IF(ISBLANK(Games!$B412), "",Games!Q412)</f>
        <v/>
      </c>
      <c r="L430" s="26" t="str">
        <f>IF(ISBLANK(Games!W412), "",Games!Y412)</f>
        <v/>
      </c>
      <c r="M430" s="9" t="str">
        <f>IF(ISBLANK(Games!W412), "",Games!X412-Games!W412)</f>
        <v/>
      </c>
      <c r="N430" s="20" t="str">
        <f>IF(ISBLANK(Games!W412), "", IF(AND(Games!Y412 = Games!B412, Games!D412&lt;0, Table3[[#This Row],[Actual Difference ]]&lt;Games!D412), "Y", IF(AND(Games!Y412=Games!C412, Games!D412&gt;0, Table3[[#This Row],[Actual Difference ]]&gt;0), "Y",IF(Games!Y412&lt;&gt;Table3[[#This Row],[Market Predicted Side]], "Y","N"))))</f>
        <v/>
      </c>
      <c r="O430" s="21" t="str">
        <f>IF(ISBLANK(Games!W412),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0" s="21" t="str">
        <f>IF(ISBLANK(Games!W412),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0" s="22" t="str">
        <f>IF(ISBLANK(Games!W412),"",IF('Prediction Log'!$L430='Prediction Log'!$G430, "Y", "N"))</f>
        <v/>
      </c>
      <c r="R430" s="22" t="str">
        <f>Table3[[#This Row],[Home Team Covered Market]]</f>
        <v/>
      </c>
      <c r="S430" s="22" t="str">
        <f>IF(ISBLANK(Games!W412), "",IF(AND('Prediction Log'!$Q430="Y", 'Prediction Log'!$R430="Y"), "Y", "N"))</f>
        <v/>
      </c>
      <c r="T430" s="23" t="str">
        <f>IF(ISBLANK(Games!W412),"",IF(Games!Y412='Prediction Log'!$H430, "Y", "N"))</f>
        <v/>
      </c>
      <c r="U430" s="23" t="str">
        <f>IF(ISBLANK(Games!W412), "", IF(Table3[[#This Row],[Home Team Covered Market]]=Games!P412, "Y", "N"))</f>
        <v/>
      </c>
      <c r="V430" s="24" t="str">
        <f>IF(ISBLANK(Games!W412), "",IF('Prediction Log'!$I430='Prediction Log'!$L430, "Y", "N"))</f>
        <v/>
      </c>
      <c r="W430" s="23" t="str">
        <f>IF(ISBLANK(Games!W412), "",IF('Prediction Log'!$H430&lt;&gt;'Prediction Log'!$L430, "N",IF(AND('Prediction Log'!$E430&gt;0, 'Prediction Log'!$M430&gt;'Prediction Log'!$E430, 'Prediction Log'!$H430='Prediction Log'!$C430), "Y", IF(AND('Prediction Log'!$E430&lt;0, 'Prediction Log'!$M430&lt;'Prediction Log'!$E430,'Prediction Log'!$H430='Prediction Log'!$B430 ), "Y", IF('Prediction Log'!$M430='Prediction Log'!$E430, "PUSH", "N")))))</f>
        <v/>
      </c>
      <c r="X430" s="23" t="str">
        <f>IF(ISBLANK(Games!W412), "",IF(AND('Prediction Log'!$T430="Y", 'Prediction Log'!$U430="Y"), "Y", "N"))</f>
        <v/>
      </c>
      <c r="Y430" s="22" t="str">
        <f>IF(ISBLANK(Games!W412), "",IF('Prediction Log'!$D430&gt;0, 'Prediction Log'!$M430-'Prediction Log'!$D430, IF('Prediction Log'!$D430&lt;0, -'Prediction Log'!$M430+'Prediction Log'!$D430, "NA")))</f>
        <v/>
      </c>
      <c r="Z430" s="22" t="str">
        <f>IF(ISBLANK(Games!W412), "",ABS('Prediction Log'!$Y430))</f>
        <v/>
      </c>
      <c r="AA430" s="23" t="str">
        <f>IF(ISBLANK(Games!W412), "",IF('Prediction Log'!$E430&gt;0, 'Prediction Log'!$M430-'Prediction Log'!$E430, IF('Prediction Log'!$E430&lt;0, -'Prediction Log'!$M430+'Prediction Log'!$E430, "NA")))</f>
        <v/>
      </c>
      <c r="AB430" s="23" t="str">
        <f>IF(ISBLANK(Games!X412), "",ABS('Prediction Log'!$AA430))</f>
        <v/>
      </c>
    </row>
    <row r="431" spans="1:28" x14ac:dyDescent="0.45">
      <c r="A431" s="13">
        <f>IF(ISBLANK(Games!$B430), "",Games!A430)</f>
        <v>0</v>
      </c>
      <c r="B431" s="13" t="str">
        <f>IF(ISBLANK(Games!$B413), "",Games!B413)</f>
        <v/>
      </c>
      <c r="C431" s="13" t="str">
        <f>IF(ISBLANK(Games!$B413), "",Games!C413)</f>
        <v/>
      </c>
      <c r="D431" s="14" t="str">
        <f>IF(ISBLANK(Games!$D413), "",Games!D413)</f>
        <v/>
      </c>
      <c r="E431" s="14" t="str">
        <f>IF(ISBLANK(Games!$B413), "",Games!J413)</f>
        <v/>
      </c>
      <c r="F431" s="15" t="str">
        <f>IFERROR(IF(ISBLANK(Games!B413), "", IF(Games!N413=Games!B413, Games!O413, 1-Games!O413)), "")</f>
        <v/>
      </c>
      <c r="G431" s="16" t="str">
        <f>IF(ISBLANK(Games!B413), "", IF('Prediction Log'!$D431&lt;0, 'Prediction Log'!$B431, 'Prediction Log'!$C431))</f>
        <v/>
      </c>
      <c r="H431" s="17" t="str">
        <f>IF(ISBLANK(Games!$B413), "",Games!K413)</f>
        <v/>
      </c>
      <c r="I431" s="17" t="str">
        <f>IF('Prediction Log'!$F431&gt;0.5, 'Prediction Log'!$B431, IF('Prediction Log'!$F431&lt;0.5, 'Prediction Log'!$C431, "PICK"))</f>
        <v/>
      </c>
      <c r="J431" s="18" t="str">
        <f>IF(ISBLANK(Games!B413), "",IF('Prediction Log'!$I431='Prediction Log'!$B431, 'Prediction Log'!$F431, 1-'Prediction Log'!$F431))</f>
        <v/>
      </c>
      <c r="K431" s="19" t="str">
        <f>IF(ISBLANK(Games!$B413), "",Games!Q413)</f>
        <v/>
      </c>
      <c r="L431" s="26" t="str">
        <f>IF(ISBLANK(Games!W413), "",Games!Y413)</f>
        <v/>
      </c>
      <c r="M431" s="9" t="str">
        <f>IF(ISBLANK(Games!W413), "",Games!X413-Games!W413)</f>
        <v/>
      </c>
      <c r="N431" s="20" t="str">
        <f>IF(ISBLANK(Games!W413), "", IF(AND(Games!Y413 = Games!B413, Games!D413&lt;0, Table3[[#This Row],[Actual Difference ]]&lt;Games!D413), "Y", IF(AND(Games!Y413=Games!C413, Games!D413&gt;0, Table3[[#This Row],[Actual Difference ]]&gt;0), "Y",IF(Games!Y413&lt;&gt;Table3[[#This Row],[Market Predicted Side]], "Y","N"))))</f>
        <v/>
      </c>
      <c r="O431" s="21" t="str">
        <f>IF(ISBLANK(Games!W413),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1" s="21" t="str">
        <f>IF(ISBLANK(Games!W413),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1" s="22" t="str">
        <f>IF(ISBLANK(Games!W413),"",IF('Prediction Log'!$L431='Prediction Log'!$G431, "Y", "N"))</f>
        <v/>
      </c>
      <c r="R431" s="22" t="str">
        <f>Table3[[#This Row],[Home Team Covered Market]]</f>
        <v/>
      </c>
      <c r="S431" s="22" t="str">
        <f>IF(ISBLANK(Games!W413), "",IF(AND('Prediction Log'!$Q431="Y", 'Prediction Log'!$R431="Y"), "Y", "N"))</f>
        <v/>
      </c>
      <c r="T431" s="23" t="str">
        <f>IF(ISBLANK(Games!W413),"",IF(Games!Y413='Prediction Log'!$H431, "Y", "N"))</f>
        <v/>
      </c>
      <c r="U431" s="23" t="str">
        <f>IF(ISBLANK(Games!W413), "", IF(Table3[[#This Row],[Home Team Covered Market]]=Games!P413, "Y", "N"))</f>
        <v/>
      </c>
      <c r="V431" s="24" t="str">
        <f>IF(ISBLANK(Games!W413), "",IF('Prediction Log'!$I431='Prediction Log'!$L431, "Y", "N"))</f>
        <v/>
      </c>
      <c r="W431" s="23" t="str">
        <f>IF(ISBLANK(Games!W413), "",IF('Prediction Log'!$H431&lt;&gt;'Prediction Log'!$L431, "N",IF(AND('Prediction Log'!$E431&gt;0, 'Prediction Log'!$M431&gt;'Prediction Log'!$E431, 'Prediction Log'!$H431='Prediction Log'!$C431), "Y", IF(AND('Prediction Log'!$E431&lt;0, 'Prediction Log'!$M431&lt;'Prediction Log'!$E431,'Prediction Log'!$H431='Prediction Log'!$B431 ), "Y", IF('Prediction Log'!$M431='Prediction Log'!$E431, "PUSH", "N")))))</f>
        <v/>
      </c>
      <c r="X431" s="23" t="str">
        <f>IF(ISBLANK(Games!W413), "",IF(AND('Prediction Log'!$T431="Y", 'Prediction Log'!$U431="Y"), "Y", "N"))</f>
        <v/>
      </c>
      <c r="Y431" s="22" t="str">
        <f>IF(ISBLANK(Games!W413), "",IF('Prediction Log'!$D431&gt;0, 'Prediction Log'!$M431-'Prediction Log'!$D431, IF('Prediction Log'!$D431&lt;0, -'Prediction Log'!$M431+'Prediction Log'!$D431, "NA")))</f>
        <v/>
      </c>
      <c r="Z431" s="22" t="str">
        <f>IF(ISBLANK(Games!W413), "",ABS('Prediction Log'!$Y431))</f>
        <v/>
      </c>
      <c r="AA431" s="23" t="str">
        <f>IF(ISBLANK(Games!W413), "",IF('Prediction Log'!$E431&gt;0, 'Prediction Log'!$M431-'Prediction Log'!$E431, IF('Prediction Log'!$E431&lt;0, -'Prediction Log'!$M431+'Prediction Log'!$E431, "NA")))</f>
        <v/>
      </c>
      <c r="AB431" s="23" t="str">
        <f>IF(ISBLANK(Games!X413), "",ABS('Prediction Log'!$AA431))</f>
        <v/>
      </c>
    </row>
    <row r="432" spans="1:28" x14ac:dyDescent="0.45">
      <c r="A432" s="13">
        <f>IF(ISBLANK(Games!$B431), "",Games!A431)</f>
        <v>0</v>
      </c>
      <c r="B432" s="13" t="str">
        <f>IF(ISBLANK(Games!$B414), "",Games!B414)</f>
        <v/>
      </c>
      <c r="C432" s="13" t="str">
        <f>IF(ISBLANK(Games!$B414), "",Games!C414)</f>
        <v/>
      </c>
      <c r="D432" s="14" t="str">
        <f>IF(ISBLANK(Games!$D414), "",Games!D414)</f>
        <v/>
      </c>
      <c r="E432" s="14" t="str">
        <f>IF(ISBLANK(Games!$B414), "",Games!J414)</f>
        <v/>
      </c>
      <c r="F432" s="15" t="str">
        <f>IFERROR(IF(ISBLANK(Games!B414), "", IF(Games!N414=Games!B414, Games!O414, 1-Games!O414)), "")</f>
        <v/>
      </c>
      <c r="G432" s="16" t="str">
        <f>IF(ISBLANK(Games!B414), "", IF('Prediction Log'!$D432&lt;0, 'Prediction Log'!$B432, 'Prediction Log'!$C432))</f>
        <v/>
      </c>
      <c r="H432" s="17" t="str">
        <f>IF(ISBLANK(Games!$B414), "",Games!K414)</f>
        <v/>
      </c>
      <c r="I432" s="17" t="str">
        <f>IF('Prediction Log'!$F432&gt;0.5, 'Prediction Log'!$B432, IF('Prediction Log'!$F432&lt;0.5, 'Prediction Log'!$C432, "PICK"))</f>
        <v/>
      </c>
      <c r="J432" s="18" t="str">
        <f>IF(ISBLANK(Games!B414), "",IF('Prediction Log'!$I432='Prediction Log'!$B432, 'Prediction Log'!$F432, 1-'Prediction Log'!$F432))</f>
        <v/>
      </c>
      <c r="K432" s="19" t="str">
        <f>IF(ISBLANK(Games!$B414), "",Games!Q414)</f>
        <v/>
      </c>
      <c r="L432" s="26" t="str">
        <f>IF(ISBLANK(Games!W414), "",Games!Y414)</f>
        <v/>
      </c>
      <c r="M432" s="9" t="str">
        <f>IF(ISBLANK(Games!W414), "",Games!X414-Games!W414)</f>
        <v/>
      </c>
      <c r="N432" s="20" t="str">
        <f>IF(ISBLANK(Games!W414), "", IF(AND(Games!Y414 = Games!B414, Games!D414&lt;0, Table3[[#This Row],[Actual Difference ]]&lt;Games!D414), "Y", IF(AND(Games!Y414=Games!C414, Games!D414&gt;0, Table3[[#This Row],[Actual Difference ]]&gt;0), "Y",IF(Games!Y414&lt;&gt;Table3[[#This Row],[Market Predicted Side]], "Y","N"))))</f>
        <v/>
      </c>
      <c r="O432" s="21" t="str">
        <f>IF(ISBLANK(Games!W414),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2" s="21" t="str">
        <f>IF(ISBLANK(Games!W414),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2" s="22" t="str">
        <f>IF(ISBLANK(Games!W414),"",IF('Prediction Log'!$L432='Prediction Log'!$G432, "Y", "N"))</f>
        <v/>
      </c>
      <c r="R432" s="22" t="str">
        <f>Table3[[#This Row],[Home Team Covered Market]]</f>
        <v/>
      </c>
      <c r="S432" s="22" t="str">
        <f>IF(ISBLANK(Games!W414), "",IF(AND('Prediction Log'!$Q432="Y", 'Prediction Log'!$R432="Y"), "Y", "N"))</f>
        <v/>
      </c>
      <c r="T432" s="23" t="str">
        <f>IF(ISBLANK(Games!W414),"",IF(Games!Y414='Prediction Log'!$H432, "Y", "N"))</f>
        <v/>
      </c>
      <c r="U432" s="23" t="str">
        <f>IF(ISBLANK(Games!W414), "", IF(Table3[[#This Row],[Home Team Covered Market]]=Games!P414, "Y", "N"))</f>
        <v/>
      </c>
      <c r="V432" s="24" t="str">
        <f>IF(ISBLANK(Games!W414), "",IF('Prediction Log'!$I432='Prediction Log'!$L432, "Y", "N"))</f>
        <v/>
      </c>
      <c r="W432" s="23" t="str">
        <f>IF(ISBLANK(Games!W414), "",IF('Prediction Log'!$H432&lt;&gt;'Prediction Log'!$L432, "N",IF(AND('Prediction Log'!$E432&gt;0, 'Prediction Log'!$M432&gt;'Prediction Log'!$E432, 'Prediction Log'!$H432='Prediction Log'!$C432), "Y", IF(AND('Prediction Log'!$E432&lt;0, 'Prediction Log'!$M432&lt;'Prediction Log'!$E432,'Prediction Log'!$H432='Prediction Log'!$B432 ), "Y", IF('Prediction Log'!$M432='Prediction Log'!$E432, "PUSH", "N")))))</f>
        <v/>
      </c>
      <c r="X432" s="23" t="str">
        <f>IF(ISBLANK(Games!W414), "",IF(AND('Prediction Log'!$T432="Y", 'Prediction Log'!$U432="Y"), "Y", "N"))</f>
        <v/>
      </c>
      <c r="Y432" s="22" t="str">
        <f>IF(ISBLANK(Games!W414), "",IF('Prediction Log'!$D432&gt;0, 'Prediction Log'!$M432-'Prediction Log'!$D432, IF('Prediction Log'!$D432&lt;0, -'Prediction Log'!$M432+'Prediction Log'!$D432, "NA")))</f>
        <v/>
      </c>
      <c r="Z432" s="22" t="str">
        <f>IF(ISBLANK(Games!W414), "",ABS('Prediction Log'!$Y432))</f>
        <v/>
      </c>
      <c r="AA432" s="23" t="str">
        <f>IF(ISBLANK(Games!W414), "",IF('Prediction Log'!$E432&gt;0, 'Prediction Log'!$M432-'Prediction Log'!$E432, IF('Prediction Log'!$E432&lt;0, -'Prediction Log'!$M432+'Prediction Log'!$E432, "NA")))</f>
        <v/>
      </c>
      <c r="AB432" s="23" t="str">
        <f>IF(ISBLANK(Games!X414), "",ABS('Prediction Log'!$AA432))</f>
        <v/>
      </c>
    </row>
    <row r="433" spans="1:28" x14ac:dyDescent="0.45">
      <c r="A433" s="13">
        <f>IF(ISBLANK(Games!$B432), "",Games!A432)</f>
        <v>0</v>
      </c>
      <c r="B433" s="13" t="str">
        <f>IF(ISBLANK(Games!$B415), "",Games!B415)</f>
        <v/>
      </c>
      <c r="C433" s="13" t="str">
        <f>IF(ISBLANK(Games!$B415), "",Games!C415)</f>
        <v/>
      </c>
      <c r="D433" s="14" t="str">
        <f>IF(ISBLANK(Games!$D415), "",Games!D415)</f>
        <v/>
      </c>
      <c r="E433" s="14" t="str">
        <f>IF(ISBLANK(Games!$B415), "",Games!J415)</f>
        <v/>
      </c>
      <c r="F433" s="15" t="str">
        <f>IFERROR(IF(ISBLANK(Games!B415), "", IF(Games!N415=Games!B415, Games!O415, 1-Games!O415)), "")</f>
        <v/>
      </c>
      <c r="G433" s="16" t="str">
        <f>IF(ISBLANK(Games!B415), "", IF('Prediction Log'!$D433&lt;0, 'Prediction Log'!$B433, 'Prediction Log'!$C433))</f>
        <v/>
      </c>
      <c r="H433" s="17" t="str">
        <f>IF(ISBLANK(Games!$B415), "",Games!K415)</f>
        <v/>
      </c>
      <c r="I433" s="17" t="str">
        <f>IF('Prediction Log'!$F433&gt;0.5, 'Prediction Log'!$B433, IF('Prediction Log'!$F433&lt;0.5, 'Prediction Log'!$C433, "PICK"))</f>
        <v/>
      </c>
      <c r="J433" s="18" t="str">
        <f>IF(ISBLANK(Games!B415), "",IF('Prediction Log'!$I433='Prediction Log'!$B433, 'Prediction Log'!$F433, 1-'Prediction Log'!$F433))</f>
        <v/>
      </c>
      <c r="K433" s="19" t="str">
        <f>IF(ISBLANK(Games!$B415), "",Games!Q415)</f>
        <v/>
      </c>
      <c r="L433" s="26" t="str">
        <f>IF(ISBLANK(Games!W415), "",Games!Y415)</f>
        <v/>
      </c>
      <c r="M433" s="9" t="str">
        <f>IF(ISBLANK(Games!W415), "",Games!X415-Games!W415)</f>
        <v/>
      </c>
      <c r="N433" s="20" t="str">
        <f>IF(ISBLANK(Games!W415), "", IF(AND(Games!Y415 = Games!B415, Games!D415&lt;0, Table3[[#This Row],[Actual Difference ]]&lt;Games!D415), "Y", IF(AND(Games!Y415=Games!C415, Games!D415&gt;0, Table3[[#This Row],[Actual Difference ]]&gt;0), "Y",IF(Games!Y415&lt;&gt;Table3[[#This Row],[Market Predicted Side]], "Y","N"))))</f>
        <v/>
      </c>
      <c r="O433" s="21" t="str">
        <f>IF(ISBLANK(Games!W415),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3" s="21" t="str">
        <f>IF(ISBLANK(Games!W415),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3" s="22" t="str">
        <f>IF(ISBLANK(Games!W415),"",IF('Prediction Log'!$L433='Prediction Log'!$G433, "Y", "N"))</f>
        <v/>
      </c>
      <c r="R433" s="22" t="str">
        <f>Table3[[#This Row],[Home Team Covered Market]]</f>
        <v/>
      </c>
      <c r="S433" s="22" t="str">
        <f>IF(ISBLANK(Games!W415), "",IF(AND('Prediction Log'!$Q433="Y", 'Prediction Log'!$R433="Y"), "Y", "N"))</f>
        <v/>
      </c>
      <c r="T433" s="23" t="str">
        <f>IF(ISBLANK(Games!W415),"",IF(Games!Y415='Prediction Log'!$H433, "Y", "N"))</f>
        <v/>
      </c>
      <c r="U433" s="23" t="str">
        <f>IF(ISBLANK(Games!W415), "", IF(Table3[[#This Row],[Home Team Covered Market]]=Games!P415, "Y", "N"))</f>
        <v/>
      </c>
      <c r="V433" s="24" t="str">
        <f>IF(ISBLANK(Games!W415), "",IF('Prediction Log'!$I433='Prediction Log'!$L433, "Y", "N"))</f>
        <v/>
      </c>
      <c r="W433" s="23" t="str">
        <f>IF(ISBLANK(Games!W415), "",IF('Prediction Log'!$H433&lt;&gt;'Prediction Log'!$L433, "N",IF(AND('Prediction Log'!$E433&gt;0, 'Prediction Log'!$M433&gt;'Prediction Log'!$E433, 'Prediction Log'!$H433='Prediction Log'!$C433), "Y", IF(AND('Prediction Log'!$E433&lt;0, 'Prediction Log'!$M433&lt;'Prediction Log'!$E433,'Prediction Log'!$H433='Prediction Log'!$B433 ), "Y", IF('Prediction Log'!$M433='Prediction Log'!$E433, "PUSH", "N")))))</f>
        <v/>
      </c>
      <c r="X433" s="23" t="str">
        <f>IF(ISBLANK(Games!W415), "",IF(AND('Prediction Log'!$T433="Y", 'Prediction Log'!$U433="Y"), "Y", "N"))</f>
        <v/>
      </c>
      <c r="Y433" s="22" t="str">
        <f>IF(ISBLANK(Games!W415), "",IF('Prediction Log'!$D433&gt;0, 'Prediction Log'!$M433-'Prediction Log'!$D433, IF('Prediction Log'!$D433&lt;0, -'Prediction Log'!$M433+'Prediction Log'!$D433, "NA")))</f>
        <v/>
      </c>
      <c r="Z433" s="22" t="str">
        <f>IF(ISBLANK(Games!W415), "",ABS('Prediction Log'!$Y433))</f>
        <v/>
      </c>
      <c r="AA433" s="23" t="str">
        <f>IF(ISBLANK(Games!W415), "",IF('Prediction Log'!$E433&gt;0, 'Prediction Log'!$M433-'Prediction Log'!$E433, IF('Prediction Log'!$E433&lt;0, -'Prediction Log'!$M433+'Prediction Log'!$E433, "NA")))</f>
        <v/>
      </c>
      <c r="AB433" s="23" t="str">
        <f>IF(ISBLANK(Games!X415), "",ABS('Prediction Log'!$AA433))</f>
        <v/>
      </c>
    </row>
    <row r="434" spans="1:28" x14ac:dyDescent="0.45">
      <c r="A434" s="13">
        <f>IF(ISBLANK(Games!$B433), "",Games!A433)</f>
        <v>0</v>
      </c>
      <c r="B434" s="13" t="str">
        <f>IF(ISBLANK(Games!$B416), "",Games!B416)</f>
        <v/>
      </c>
      <c r="C434" s="13" t="str">
        <f>IF(ISBLANK(Games!$B416), "",Games!C416)</f>
        <v/>
      </c>
      <c r="D434" s="14" t="str">
        <f>IF(ISBLANK(Games!$D416), "",Games!D416)</f>
        <v/>
      </c>
      <c r="E434" s="14" t="str">
        <f>IF(ISBLANK(Games!$B416), "",Games!J416)</f>
        <v/>
      </c>
      <c r="F434" s="15" t="str">
        <f>IFERROR(IF(ISBLANK(Games!B416), "", IF(Games!N416=Games!B416, Games!O416, 1-Games!O416)), "")</f>
        <v/>
      </c>
      <c r="G434" s="16" t="str">
        <f>IF(ISBLANK(Games!B416), "", IF('Prediction Log'!$D434&lt;0, 'Prediction Log'!$B434, 'Prediction Log'!$C434))</f>
        <v/>
      </c>
      <c r="H434" s="17" t="str">
        <f>IF(ISBLANK(Games!$B416), "",Games!K416)</f>
        <v/>
      </c>
      <c r="I434" s="17" t="str">
        <f>IF('Prediction Log'!$F434&gt;0.5, 'Prediction Log'!$B434, IF('Prediction Log'!$F434&lt;0.5, 'Prediction Log'!$C434, "PICK"))</f>
        <v/>
      </c>
      <c r="J434" s="18" t="str">
        <f>IF(ISBLANK(Games!B416), "",IF('Prediction Log'!$I434='Prediction Log'!$B434, 'Prediction Log'!$F434, 1-'Prediction Log'!$F434))</f>
        <v/>
      </c>
      <c r="K434" s="19" t="str">
        <f>IF(ISBLANK(Games!$B416), "",Games!Q416)</f>
        <v/>
      </c>
      <c r="L434" s="26" t="str">
        <f>IF(ISBLANK(Games!W416), "",Games!Y416)</f>
        <v/>
      </c>
      <c r="M434" s="9" t="str">
        <f>IF(ISBLANK(Games!W416), "",Games!X416-Games!W416)</f>
        <v/>
      </c>
      <c r="N434" s="20" t="str">
        <f>IF(ISBLANK(Games!W416), "", IF(AND(Games!Y416 = Games!B416, Games!D416&lt;0, Table3[[#This Row],[Actual Difference ]]&lt;Games!D416), "Y", IF(AND(Games!Y416=Games!C416, Games!D416&gt;0, Table3[[#This Row],[Actual Difference ]]&gt;0), "Y",IF(Games!Y416&lt;&gt;Table3[[#This Row],[Market Predicted Side]], "Y","N"))))</f>
        <v/>
      </c>
      <c r="O434" s="21" t="str">
        <f>IF(ISBLANK(Games!W416),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4" s="21" t="str">
        <f>IF(ISBLANK(Games!W416),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4" s="22" t="str">
        <f>IF(ISBLANK(Games!W416),"",IF('Prediction Log'!$L434='Prediction Log'!$G434, "Y", "N"))</f>
        <v/>
      </c>
      <c r="R434" s="22" t="str">
        <f>Table3[[#This Row],[Home Team Covered Market]]</f>
        <v/>
      </c>
      <c r="S434" s="22" t="str">
        <f>IF(ISBLANK(Games!W416), "",IF(AND('Prediction Log'!$Q434="Y", 'Prediction Log'!$R434="Y"), "Y", "N"))</f>
        <v/>
      </c>
      <c r="T434" s="23" t="str">
        <f>IF(ISBLANK(Games!W416),"",IF(Games!Y416='Prediction Log'!$H434, "Y", "N"))</f>
        <v/>
      </c>
      <c r="U434" s="23" t="str">
        <f>IF(ISBLANK(Games!W416), "", IF(Table3[[#This Row],[Home Team Covered Market]]=Games!P416, "Y", "N"))</f>
        <v/>
      </c>
      <c r="V434" s="24" t="str">
        <f>IF(ISBLANK(Games!W416), "",IF('Prediction Log'!$I434='Prediction Log'!$L434, "Y", "N"))</f>
        <v/>
      </c>
      <c r="W434" s="23" t="str">
        <f>IF(ISBLANK(Games!W416), "",IF('Prediction Log'!$H434&lt;&gt;'Prediction Log'!$L434, "N",IF(AND('Prediction Log'!$E434&gt;0, 'Prediction Log'!$M434&gt;'Prediction Log'!$E434, 'Prediction Log'!$H434='Prediction Log'!$C434), "Y", IF(AND('Prediction Log'!$E434&lt;0, 'Prediction Log'!$M434&lt;'Prediction Log'!$E434,'Prediction Log'!$H434='Prediction Log'!$B434 ), "Y", IF('Prediction Log'!$M434='Prediction Log'!$E434, "PUSH", "N")))))</f>
        <v/>
      </c>
      <c r="X434" s="23" t="str">
        <f>IF(ISBLANK(Games!W416), "",IF(AND('Prediction Log'!$T434="Y", 'Prediction Log'!$U434="Y"), "Y", "N"))</f>
        <v/>
      </c>
      <c r="Y434" s="22" t="str">
        <f>IF(ISBLANK(Games!W416), "",IF('Prediction Log'!$D434&gt;0, 'Prediction Log'!$M434-'Prediction Log'!$D434, IF('Prediction Log'!$D434&lt;0, -'Prediction Log'!$M434+'Prediction Log'!$D434, "NA")))</f>
        <v/>
      </c>
      <c r="Z434" s="22" t="str">
        <f>IF(ISBLANK(Games!W416), "",ABS('Prediction Log'!$Y434))</f>
        <v/>
      </c>
      <c r="AA434" s="23" t="str">
        <f>IF(ISBLANK(Games!W416), "",IF('Prediction Log'!$E434&gt;0, 'Prediction Log'!$M434-'Prediction Log'!$E434, IF('Prediction Log'!$E434&lt;0, -'Prediction Log'!$M434+'Prediction Log'!$E434, "NA")))</f>
        <v/>
      </c>
      <c r="AB434" s="23" t="str">
        <f>IF(ISBLANK(Games!X416), "",ABS('Prediction Log'!$AA434))</f>
        <v/>
      </c>
    </row>
    <row r="435" spans="1:28" x14ac:dyDescent="0.45">
      <c r="A435" s="13">
        <f>IF(ISBLANK(Games!$B434), "",Games!A434)</f>
        <v>0</v>
      </c>
      <c r="B435" s="13" t="str">
        <f>IF(ISBLANK(Games!$B417), "",Games!B417)</f>
        <v/>
      </c>
      <c r="C435" s="13" t="str">
        <f>IF(ISBLANK(Games!$B417), "",Games!C417)</f>
        <v/>
      </c>
      <c r="D435" s="14" t="str">
        <f>IF(ISBLANK(Games!$D417), "",Games!D417)</f>
        <v/>
      </c>
      <c r="E435" s="14" t="str">
        <f>IF(ISBLANK(Games!$B417), "",Games!J417)</f>
        <v/>
      </c>
      <c r="F435" s="15" t="str">
        <f>IFERROR(IF(ISBLANK(Games!B417), "", IF(Games!N417=Games!B417, Games!O417, 1-Games!O417)), "")</f>
        <v/>
      </c>
      <c r="G435" s="16" t="str">
        <f>IF(ISBLANK(Games!B417), "", IF('Prediction Log'!$D435&lt;0, 'Prediction Log'!$B435, 'Prediction Log'!$C435))</f>
        <v/>
      </c>
      <c r="H435" s="17" t="str">
        <f>IF(ISBLANK(Games!$B417), "",Games!K417)</f>
        <v/>
      </c>
      <c r="I435" s="17" t="str">
        <f>IF('Prediction Log'!$F435&gt;0.5, 'Prediction Log'!$B435, IF('Prediction Log'!$F435&lt;0.5, 'Prediction Log'!$C435, "PICK"))</f>
        <v/>
      </c>
      <c r="J435" s="18" t="str">
        <f>IF(ISBLANK(Games!B417), "",IF('Prediction Log'!$I435='Prediction Log'!$B435, 'Prediction Log'!$F435, 1-'Prediction Log'!$F435))</f>
        <v/>
      </c>
      <c r="K435" s="19" t="str">
        <f>IF(ISBLANK(Games!$B417), "",Games!Q417)</f>
        <v/>
      </c>
      <c r="L435" s="26" t="str">
        <f>IF(ISBLANK(Games!W417), "",Games!Y417)</f>
        <v/>
      </c>
      <c r="M435" s="9" t="str">
        <f>IF(ISBLANK(Games!W417), "",Games!X417-Games!W417)</f>
        <v/>
      </c>
      <c r="N435" s="20" t="str">
        <f>IF(ISBLANK(Games!W417), "", IF(AND(Games!Y417 = Games!B417, Games!D417&lt;0, Table3[[#This Row],[Actual Difference ]]&lt;Games!D417), "Y", IF(AND(Games!Y417=Games!C417, Games!D417&gt;0, Table3[[#This Row],[Actual Difference ]]&gt;0), "Y",IF(Games!Y417&lt;&gt;Table3[[#This Row],[Market Predicted Side]], "Y","N"))))</f>
        <v/>
      </c>
      <c r="O435" s="21" t="str">
        <f>IF(ISBLANK(Games!W417),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5" s="21" t="str">
        <f>IF(ISBLANK(Games!W417),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5" s="22" t="str">
        <f>IF(ISBLANK(Games!W417),"",IF('Prediction Log'!$L435='Prediction Log'!$G435, "Y", "N"))</f>
        <v/>
      </c>
      <c r="R435" s="22" t="str">
        <f>Table3[[#This Row],[Home Team Covered Market]]</f>
        <v/>
      </c>
      <c r="S435" s="22" t="str">
        <f>IF(ISBLANK(Games!W417), "",IF(AND('Prediction Log'!$Q435="Y", 'Prediction Log'!$R435="Y"), "Y", "N"))</f>
        <v/>
      </c>
      <c r="T435" s="23" t="str">
        <f>IF(ISBLANK(Games!W417),"",IF(Games!Y417='Prediction Log'!$H435, "Y", "N"))</f>
        <v/>
      </c>
      <c r="U435" s="23" t="str">
        <f>IF(ISBLANK(Games!W417), "", IF(Table3[[#This Row],[Home Team Covered Market]]=Games!P417, "Y", "N"))</f>
        <v/>
      </c>
      <c r="V435" s="24" t="str">
        <f>IF(ISBLANK(Games!W417), "",IF('Prediction Log'!$I435='Prediction Log'!$L435, "Y", "N"))</f>
        <v/>
      </c>
      <c r="W435" s="23" t="str">
        <f>IF(ISBLANK(Games!W417), "",IF('Prediction Log'!$H435&lt;&gt;'Prediction Log'!$L435, "N",IF(AND('Prediction Log'!$E435&gt;0, 'Prediction Log'!$M435&gt;'Prediction Log'!$E435, 'Prediction Log'!$H435='Prediction Log'!$C435), "Y", IF(AND('Prediction Log'!$E435&lt;0, 'Prediction Log'!$M435&lt;'Prediction Log'!$E435,'Prediction Log'!$H435='Prediction Log'!$B435 ), "Y", IF('Prediction Log'!$M435='Prediction Log'!$E435, "PUSH", "N")))))</f>
        <v/>
      </c>
      <c r="X435" s="23" t="str">
        <f>IF(ISBLANK(Games!W417), "",IF(AND('Prediction Log'!$T435="Y", 'Prediction Log'!$U435="Y"), "Y", "N"))</f>
        <v/>
      </c>
      <c r="Y435" s="22" t="str">
        <f>IF(ISBLANK(Games!W417), "",IF('Prediction Log'!$D435&gt;0, 'Prediction Log'!$M435-'Prediction Log'!$D435, IF('Prediction Log'!$D435&lt;0, -'Prediction Log'!$M435+'Prediction Log'!$D435, "NA")))</f>
        <v/>
      </c>
      <c r="Z435" s="22" t="str">
        <f>IF(ISBLANK(Games!W417), "",ABS('Prediction Log'!$Y435))</f>
        <v/>
      </c>
      <c r="AA435" s="23" t="str">
        <f>IF(ISBLANK(Games!W417), "",IF('Prediction Log'!$E435&gt;0, 'Prediction Log'!$M435-'Prediction Log'!$E435, IF('Prediction Log'!$E435&lt;0, -'Prediction Log'!$M435+'Prediction Log'!$E435, "NA")))</f>
        <v/>
      </c>
      <c r="AB435" s="23" t="str">
        <f>IF(ISBLANK(Games!X417), "",ABS('Prediction Log'!$AA435))</f>
        <v/>
      </c>
    </row>
    <row r="436" spans="1:28" x14ac:dyDescent="0.45">
      <c r="A436" s="13">
        <f>IF(ISBLANK(Games!$B435), "",Games!A435)</f>
        <v>0</v>
      </c>
      <c r="B436" s="13" t="str">
        <f>IF(ISBLANK(Games!$B418), "",Games!B418)</f>
        <v/>
      </c>
      <c r="C436" s="13" t="str">
        <f>IF(ISBLANK(Games!$B418), "",Games!C418)</f>
        <v/>
      </c>
      <c r="D436" s="14" t="str">
        <f>IF(ISBLANK(Games!$D418), "",Games!D418)</f>
        <v/>
      </c>
      <c r="E436" s="14" t="str">
        <f>IF(ISBLANK(Games!$B418), "",Games!J418)</f>
        <v/>
      </c>
      <c r="F436" s="15" t="str">
        <f>IFERROR(IF(ISBLANK(Games!B418), "", IF(Games!N418=Games!B418, Games!O418, 1-Games!O418)), "")</f>
        <v/>
      </c>
      <c r="G436" s="16" t="str">
        <f>IF(ISBLANK(Games!B418), "", IF('Prediction Log'!$D436&lt;0, 'Prediction Log'!$B436, 'Prediction Log'!$C436))</f>
        <v/>
      </c>
      <c r="H436" s="17" t="str">
        <f>IF(ISBLANK(Games!$B418), "",Games!K418)</f>
        <v/>
      </c>
      <c r="I436" s="17" t="str">
        <f>IF('Prediction Log'!$F436&gt;0.5, 'Prediction Log'!$B436, IF('Prediction Log'!$F436&lt;0.5, 'Prediction Log'!$C436, "PICK"))</f>
        <v/>
      </c>
      <c r="J436" s="18" t="str">
        <f>IF(ISBLANK(Games!B418), "",IF('Prediction Log'!$I436='Prediction Log'!$B436, 'Prediction Log'!$F436, 1-'Prediction Log'!$F436))</f>
        <v/>
      </c>
      <c r="K436" s="19" t="str">
        <f>IF(ISBLANK(Games!$B418), "",Games!Q418)</f>
        <v/>
      </c>
      <c r="L436" s="26" t="str">
        <f>IF(ISBLANK(Games!W418), "",Games!Y418)</f>
        <v/>
      </c>
      <c r="M436" s="9" t="str">
        <f>IF(ISBLANK(Games!W418), "",Games!X418-Games!W418)</f>
        <v/>
      </c>
      <c r="N436" s="20" t="str">
        <f>IF(ISBLANK(Games!W418), "", IF(AND(Games!Y418 = Games!B418, Games!D418&lt;0, Table3[[#This Row],[Actual Difference ]]&lt;Games!D418), "Y", IF(AND(Games!Y418=Games!C418, Games!D418&gt;0, Table3[[#This Row],[Actual Difference ]]&gt;0), "Y",IF(Games!Y418&lt;&gt;Table3[[#This Row],[Market Predicted Side]], "Y","N"))))</f>
        <v/>
      </c>
      <c r="O436" s="21" t="str">
        <f>IF(ISBLANK(Games!W418),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6" s="21" t="str">
        <f>IF(ISBLANK(Games!W418),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6" s="22" t="str">
        <f>IF(ISBLANK(Games!W418),"",IF('Prediction Log'!$L436='Prediction Log'!$G436, "Y", "N"))</f>
        <v/>
      </c>
      <c r="R436" s="22" t="str">
        <f>Table3[[#This Row],[Home Team Covered Market]]</f>
        <v/>
      </c>
      <c r="S436" s="22" t="str">
        <f>IF(ISBLANK(Games!W418), "",IF(AND('Prediction Log'!$Q436="Y", 'Prediction Log'!$R436="Y"), "Y", "N"))</f>
        <v/>
      </c>
      <c r="T436" s="23" t="str">
        <f>IF(ISBLANK(Games!W418),"",IF(Games!Y418='Prediction Log'!$H436, "Y", "N"))</f>
        <v/>
      </c>
      <c r="U436" s="23" t="str">
        <f>IF(ISBLANK(Games!W418), "", IF(Table3[[#This Row],[Home Team Covered Market]]=Games!P418, "Y", "N"))</f>
        <v/>
      </c>
      <c r="V436" s="24" t="str">
        <f>IF(ISBLANK(Games!W418), "",IF('Prediction Log'!$I436='Prediction Log'!$L436, "Y", "N"))</f>
        <v/>
      </c>
      <c r="W436" s="23" t="str">
        <f>IF(ISBLANK(Games!W418), "",IF('Prediction Log'!$H436&lt;&gt;'Prediction Log'!$L436, "N",IF(AND('Prediction Log'!$E436&gt;0, 'Prediction Log'!$M436&gt;'Prediction Log'!$E436, 'Prediction Log'!$H436='Prediction Log'!$C436), "Y", IF(AND('Prediction Log'!$E436&lt;0, 'Prediction Log'!$M436&lt;'Prediction Log'!$E436,'Prediction Log'!$H436='Prediction Log'!$B436 ), "Y", IF('Prediction Log'!$M436='Prediction Log'!$E436, "PUSH", "N")))))</f>
        <v/>
      </c>
      <c r="X436" s="23" t="str">
        <f>IF(ISBLANK(Games!W418), "",IF(AND('Prediction Log'!$T436="Y", 'Prediction Log'!$U436="Y"), "Y", "N"))</f>
        <v/>
      </c>
      <c r="Y436" s="22" t="str">
        <f>IF(ISBLANK(Games!W418), "",IF('Prediction Log'!$D436&gt;0, 'Prediction Log'!$M436-'Prediction Log'!$D436, IF('Prediction Log'!$D436&lt;0, -'Prediction Log'!$M436+'Prediction Log'!$D436, "NA")))</f>
        <v/>
      </c>
      <c r="Z436" s="22" t="str">
        <f>IF(ISBLANK(Games!W418), "",ABS('Prediction Log'!$Y436))</f>
        <v/>
      </c>
      <c r="AA436" s="23" t="str">
        <f>IF(ISBLANK(Games!W418), "",IF('Prediction Log'!$E436&gt;0, 'Prediction Log'!$M436-'Prediction Log'!$E436, IF('Prediction Log'!$E436&lt;0, -'Prediction Log'!$M436+'Prediction Log'!$E436, "NA")))</f>
        <v/>
      </c>
      <c r="AB436" s="23" t="str">
        <f>IF(ISBLANK(Games!X418), "",ABS('Prediction Log'!$AA436))</f>
        <v/>
      </c>
    </row>
    <row r="437" spans="1:28" x14ac:dyDescent="0.45">
      <c r="A437" s="13">
        <f>IF(ISBLANK(Games!$B436), "",Games!A436)</f>
        <v>0</v>
      </c>
      <c r="B437" s="13" t="str">
        <f>IF(ISBLANK(Games!$B419), "",Games!B419)</f>
        <v/>
      </c>
      <c r="C437" s="13" t="str">
        <f>IF(ISBLANK(Games!$B419), "",Games!C419)</f>
        <v/>
      </c>
      <c r="D437" s="14" t="str">
        <f>IF(ISBLANK(Games!$D419), "",Games!D419)</f>
        <v/>
      </c>
      <c r="E437" s="14" t="str">
        <f>IF(ISBLANK(Games!$B419), "",Games!J419)</f>
        <v/>
      </c>
      <c r="F437" s="15" t="str">
        <f>IFERROR(IF(ISBLANK(Games!B419), "", IF(Games!N419=Games!B419, Games!O419, 1-Games!O419)), "")</f>
        <v/>
      </c>
      <c r="G437" s="16" t="str">
        <f>IF(ISBLANK(Games!B419), "", IF('Prediction Log'!$D437&lt;0, 'Prediction Log'!$B437, 'Prediction Log'!$C437))</f>
        <v/>
      </c>
      <c r="H437" s="17" t="str">
        <f>IF(ISBLANK(Games!$B419), "",Games!K419)</f>
        <v/>
      </c>
      <c r="I437" s="17" t="str">
        <f>IF('Prediction Log'!$F437&gt;0.5, 'Prediction Log'!$B437, IF('Prediction Log'!$F437&lt;0.5, 'Prediction Log'!$C437, "PICK"))</f>
        <v/>
      </c>
      <c r="J437" s="18" t="str">
        <f>IF(ISBLANK(Games!B419), "",IF('Prediction Log'!$I437='Prediction Log'!$B437, 'Prediction Log'!$F437, 1-'Prediction Log'!$F437))</f>
        <v/>
      </c>
      <c r="K437" s="19" t="str">
        <f>IF(ISBLANK(Games!$B419), "",Games!Q419)</f>
        <v/>
      </c>
      <c r="L437" s="26" t="str">
        <f>IF(ISBLANK(Games!W419), "",Games!Y419)</f>
        <v/>
      </c>
      <c r="M437" s="9" t="str">
        <f>IF(ISBLANK(Games!W419), "",Games!X419-Games!W419)</f>
        <v/>
      </c>
      <c r="N437" s="20" t="str">
        <f>IF(ISBLANK(Games!W419), "", IF(AND(Games!Y419 = Games!B419, Games!D419&lt;0, Table3[[#This Row],[Actual Difference ]]&lt;Games!D419), "Y", IF(AND(Games!Y419=Games!C419, Games!D419&gt;0, Table3[[#This Row],[Actual Difference ]]&gt;0), "Y",IF(Games!Y419&lt;&gt;Table3[[#This Row],[Market Predicted Side]], "Y","N"))))</f>
        <v/>
      </c>
      <c r="O437" s="21" t="str">
        <f>IF(ISBLANK(Games!W419),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7" s="21" t="str">
        <f>IF(ISBLANK(Games!W419),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7" s="22" t="str">
        <f>IF(ISBLANK(Games!W419),"",IF('Prediction Log'!$L437='Prediction Log'!$G437, "Y", "N"))</f>
        <v/>
      </c>
      <c r="R437" s="22" t="str">
        <f>Table3[[#This Row],[Home Team Covered Market]]</f>
        <v/>
      </c>
      <c r="S437" s="22" t="str">
        <f>IF(ISBLANK(Games!W419), "",IF(AND('Prediction Log'!$Q437="Y", 'Prediction Log'!$R437="Y"), "Y", "N"))</f>
        <v/>
      </c>
      <c r="T437" s="23" t="str">
        <f>IF(ISBLANK(Games!W419),"",IF(Games!Y419='Prediction Log'!$H437, "Y", "N"))</f>
        <v/>
      </c>
      <c r="U437" s="23" t="str">
        <f>IF(ISBLANK(Games!W419), "", IF(Table3[[#This Row],[Home Team Covered Market]]=Games!P419, "Y", "N"))</f>
        <v/>
      </c>
      <c r="V437" s="24" t="str">
        <f>IF(ISBLANK(Games!W419), "",IF('Prediction Log'!$I437='Prediction Log'!$L437, "Y", "N"))</f>
        <v/>
      </c>
      <c r="W437" s="23" t="str">
        <f>IF(ISBLANK(Games!W419), "",IF('Prediction Log'!$H437&lt;&gt;'Prediction Log'!$L437, "N",IF(AND('Prediction Log'!$E437&gt;0, 'Prediction Log'!$M437&gt;'Prediction Log'!$E437, 'Prediction Log'!$H437='Prediction Log'!$C437), "Y", IF(AND('Prediction Log'!$E437&lt;0, 'Prediction Log'!$M437&lt;'Prediction Log'!$E437,'Prediction Log'!$H437='Prediction Log'!$B437 ), "Y", IF('Prediction Log'!$M437='Prediction Log'!$E437, "PUSH", "N")))))</f>
        <v/>
      </c>
      <c r="X437" s="23" t="str">
        <f>IF(ISBLANK(Games!W419), "",IF(AND('Prediction Log'!$T437="Y", 'Prediction Log'!$U437="Y"), "Y", "N"))</f>
        <v/>
      </c>
      <c r="Y437" s="22" t="str">
        <f>IF(ISBLANK(Games!W419), "",IF('Prediction Log'!$D437&gt;0, 'Prediction Log'!$M437-'Prediction Log'!$D437, IF('Prediction Log'!$D437&lt;0, -'Prediction Log'!$M437+'Prediction Log'!$D437, "NA")))</f>
        <v/>
      </c>
      <c r="Z437" s="22" t="str">
        <f>IF(ISBLANK(Games!W419), "",ABS('Prediction Log'!$Y437))</f>
        <v/>
      </c>
      <c r="AA437" s="23" t="str">
        <f>IF(ISBLANK(Games!W419), "",IF('Prediction Log'!$E437&gt;0, 'Prediction Log'!$M437-'Prediction Log'!$E437, IF('Prediction Log'!$E437&lt;0, -'Prediction Log'!$M437+'Prediction Log'!$E437, "NA")))</f>
        <v/>
      </c>
      <c r="AB437" s="23" t="str">
        <f>IF(ISBLANK(Games!X419), "",ABS('Prediction Log'!$AA437))</f>
        <v/>
      </c>
    </row>
    <row r="438" spans="1:28" x14ac:dyDescent="0.45">
      <c r="A438" s="13">
        <f>IF(ISBLANK(Games!$B437), "",Games!A437)</f>
        <v>0</v>
      </c>
      <c r="B438" s="13" t="str">
        <f>IF(ISBLANK(Games!$B420), "",Games!B420)</f>
        <v/>
      </c>
      <c r="C438" s="13" t="str">
        <f>IF(ISBLANK(Games!$B420), "",Games!C420)</f>
        <v/>
      </c>
      <c r="D438" s="14" t="str">
        <f>IF(ISBLANK(Games!$D420), "",Games!D420)</f>
        <v/>
      </c>
      <c r="E438" s="14" t="str">
        <f>IF(ISBLANK(Games!$B420), "",Games!J420)</f>
        <v/>
      </c>
      <c r="F438" s="15" t="str">
        <f>IFERROR(IF(ISBLANK(Games!B420), "", IF(Games!N420=Games!B420, Games!O420, 1-Games!O420)), "")</f>
        <v/>
      </c>
      <c r="G438" s="16" t="str">
        <f>IF(ISBLANK(Games!B420), "", IF('Prediction Log'!$D438&lt;0, 'Prediction Log'!$B438, 'Prediction Log'!$C438))</f>
        <v/>
      </c>
      <c r="H438" s="17" t="str">
        <f>IF(ISBLANK(Games!$B420), "",Games!K420)</f>
        <v/>
      </c>
      <c r="I438" s="17" t="str">
        <f>IF('Prediction Log'!$F438&gt;0.5, 'Prediction Log'!$B438, IF('Prediction Log'!$F438&lt;0.5, 'Prediction Log'!$C438, "PICK"))</f>
        <v/>
      </c>
      <c r="J438" s="18" t="str">
        <f>IF(ISBLANK(Games!B420), "",IF('Prediction Log'!$I438='Prediction Log'!$B438, 'Prediction Log'!$F438, 1-'Prediction Log'!$F438))</f>
        <v/>
      </c>
      <c r="K438" s="19" t="str">
        <f>IF(ISBLANK(Games!$B420), "",Games!Q420)</f>
        <v/>
      </c>
      <c r="L438" s="26" t="str">
        <f>IF(ISBLANK(Games!W420), "",Games!Y420)</f>
        <v/>
      </c>
      <c r="M438" s="9" t="str">
        <f>IF(ISBLANK(Games!W420), "",Games!X420-Games!W420)</f>
        <v/>
      </c>
      <c r="N438" s="20" t="str">
        <f>IF(ISBLANK(Games!W420), "", IF(AND(Games!Y420 = Games!B420, Games!D420&lt;0, Table3[[#This Row],[Actual Difference ]]&lt;Games!D420), "Y", IF(AND(Games!Y420=Games!C420, Games!D420&gt;0, Table3[[#This Row],[Actual Difference ]]&gt;0), "Y",IF(Games!Y420&lt;&gt;Table3[[#This Row],[Market Predicted Side]], "Y","N"))))</f>
        <v/>
      </c>
      <c r="O438" s="21" t="str">
        <f>IF(ISBLANK(Games!W420),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8" s="21" t="str">
        <f>IF(ISBLANK(Games!W420),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8" s="22" t="str">
        <f>IF(ISBLANK(Games!W420),"",IF('Prediction Log'!$L438='Prediction Log'!$G438, "Y", "N"))</f>
        <v/>
      </c>
      <c r="R438" s="22" t="str">
        <f>Table3[[#This Row],[Home Team Covered Market]]</f>
        <v/>
      </c>
      <c r="S438" s="22" t="str">
        <f>IF(ISBLANK(Games!W420), "",IF(AND('Prediction Log'!$Q438="Y", 'Prediction Log'!$R438="Y"), "Y", "N"))</f>
        <v/>
      </c>
      <c r="T438" s="23" t="str">
        <f>IF(ISBLANK(Games!W420),"",IF(Games!Y420='Prediction Log'!$H438, "Y", "N"))</f>
        <v/>
      </c>
      <c r="U438" s="23" t="str">
        <f>IF(ISBLANK(Games!W420), "", IF(Table3[[#This Row],[Home Team Covered Market]]=Games!P420, "Y", "N"))</f>
        <v/>
      </c>
      <c r="V438" s="24" t="str">
        <f>IF(ISBLANK(Games!W420), "",IF('Prediction Log'!$I438='Prediction Log'!$L438, "Y", "N"))</f>
        <v/>
      </c>
      <c r="W438" s="23" t="str">
        <f>IF(ISBLANK(Games!W420), "",IF('Prediction Log'!$H438&lt;&gt;'Prediction Log'!$L438, "N",IF(AND('Prediction Log'!$E438&gt;0, 'Prediction Log'!$M438&gt;'Prediction Log'!$E438, 'Prediction Log'!$H438='Prediction Log'!$C438), "Y", IF(AND('Prediction Log'!$E438&lt;0, 'Prediction Log'!$M438&lt;'Prediction Log'!$E438,'Prediction Log'!$H438='Prediction Log'!$B438 ), "Y", IF('Prediction Log'!$M438='Prediction Log'!$E438, "PUSH", "N")))))</f>
        <v/>
      </c>
      <c r="X438" s="23" t="str">
        <f>IF(ISBLANK(Games!W420), "",IF(AND('Prediction Log'!$T438="Y", 'Prediction Log'!$U438="Y"), "Y", "N"))</f>
        <v/>
      </c>
      <c r="Y438" s="22" t="str">
        <f>IF(ISBLANK(Games!W420), "",IF('Prediction Log'!$D438&gt;0, 'Prediction Log'!$M438-'Prediction Log'!$D438, IF('Prediction Log'!$D438&lt;0, -'Prediction Log'!$M438+'Prediction Log'!$D438, "NA")))</f>
        <v/>
      </c>
      <c r="Z438" s="22" t="str">
        <f>IF(ISBLANK(Games!W420), "",ABS('Prediction Log'!$Y438))</f>
        <v/>
      </c>
      <c r="AA438" s="23" t="str">
        <f>IF(ISBLANK(Games!W420), "",IF('Prediction Log'!$E438&gt;0, 'Prediction Log'!$M438-'Prediction Log'!$E438, IF('Prediction Log'!$E438&lt;0, -'Prediction Log'!$M438+'Prediction Log'!$E438, "NA")))</f>
        <v/>
      </c>
      <c r="AB438" s="23" t="str">
        <f>IF(ISBLANK(Games!X420), "",ABS('Prediction Log'!$AA438))</f>
        <v/>
      </c>
    </row>
    <row r="439" spans="1:28" x14ac:dyDescent="0.45">
      <c r="A439" s="13">
        <f>IF(ISBLANK(Games!$B438), "",Games!A438)</f>
        <v>0</v>
      </c>
      <c r="B439" s="13" t="str">
        <f>IF(ISBLANK(Games!$B421), "",Games!B421)</f>
        <v/>
      </c>
      <c r="C439" s="13" t="str">
        <f>IF(ISBLANK(Games!$B421), "",Games!C421)</f>
        <v/>
      </c>
      <c r="D439" s="14" t="str">
        <f>IF(ISBLANK(Games!$D421), "",Games!D421)</f>
        <v/>
      </c>
      <c r="E439" s="14" t="str">
        <f>IF(ISBLANK(Games!$B421), "",Games!J421)</f>
        <v/>
      </c>
      <c r="F439" s="15" t="str">
        <f>IFERROR(IF(ISBLANK(Games!B421), "", IF(Games!N421=Games!B421, Games!O421, 1-Games!O421)), "")</f>
        <v/>
      </c>
      <c r="G439" s="16" t="str">
        <f>IF(ISBLANK(Games!B421), "", IF('Prediction Log'!$D439&lt;0, 'Prediction Log'!$B439, 'Prediction Log'!$C439))</f>
        <v/>
      </c>
      <c r="H439" s="17" t="str">
        <f>IF(ISBLANK(Games!$B421), "",Games!K421)</f>
        <v/>
      </c>
      <c r="I439" s="17" t="str">
        <f>IF('Prediction Log'!$F439&gt;0.5, 'Prediction Log'!$B439, IF('Prediction Log'!$F439&lt;0.5, 'Prediction Log'!$C439, "PICK"))</f>
        <v/>
      </c>
      <c r="J439" s="18" t="str">
        <f>IF(ISBLANK(Games!B421), "",IF('Prediction Log'!$I439='Prediction Log'!$B439, 'Prediction Log'!$F439, 1-'Prediction Log'!$F439))</f>
        <v/>
      </c>
      <c r="K439" s="19" t="str">
        <f>IF(ISBLANK(Games!$B421), "",Games!Q421)</f>
        <v/>
      </c>
      <c r="L439" s="26" t="str">
        <f>IF(ISBLANK(Games!W421), "",Games!Y421)</f>
        <v/>
      </c>
      <c r="M439" s="9" t="str">
        <f>IF(ISBLANK(Games!W421), "",Games!X421-Games!W421)</f>
        <v/>
      </c>
      <c r="N439" s="20" t="str">
        <f>IF(ISBLANK(Games!W421), "", IF(AND(Games!Y421 = Games!B421, Games!D421&lt;0, Table3[[#This Row],[Actual Difference ]]&lt;Games!D421), "Y", IF(AND(Games!Y421=Games!C421, Games!D421&gt;0, Table3[[#This Row],[Actual Difference ]]&gt;0), "Y",IF(Games!Y421&lt;&gt;Table3[[#This Row],[Market Predicted Side]], "Y","N"))))</f>
        <v/>
      </c>
      <c r="O439" s="21" t="str">
        <f>IF(ISBLANK(Games!W421),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39" s="21" t="str">
        <f>IF(ISBLANK(Games!W421),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39" s="22" t="str">
        <f>IF(ISBLANK(Games!W421),"",IF('Prediction Log'!$L439='Prediction Log'!$G439, "Y", "N"))</f>
        <v/>
      </c>
      <c r="R439" s="22" t="str">
        <f>Table3[[#This Row],[Home Team Covered Market]]</f>
        <v/>
      </c>
      <c r="S439" s="22" t="str">
        <f>IF(ISBLANK(Games!W421), "",IF(AND('Prediction Log'!$Q439="Y", 'Prediction Log'!$R439="Y"), "Y", "N"))</f>
        <v/>
      </c>
      <c r="T439" s="23" t="str">
        <f>IF(ISBLANK(Games!W421),"",IF(Games!Y421='Prediction Log'!$H439, "Y", "N"))</f>
        <v/>
      </c>
      <c r="U439" s="23" t="str">
        <f>IF(ISBLANK(Games!W421), "", IF(Table3[[#This Row],[Home Team Covered Market]]=Games!P421, "Y", "N"))</f>
        <v/>
      </c>
      <c r="V439" s="24" t="str">
        <f>IF(ISBLANK(Games!W421), "",IF('Prediction Log'!$I439='Prediction Log'!$L439, "Y", "N"))</f>
        <v/>
      </c>
      <c r="W439" s="23" t="str">
        <f>IF(ISBLANK(Games!W421), "",IF('Prediction Log'!$H439&lt;&gt;'Prediction Log'!$L439, "N",IF(AND('Prediction Log'!$E439&gt;0, 'Prediction Log'!$M439&gt;'Prediction Log'!$E439, 'Prediction Log'!$H439='Prediction Log'!$C439), "Y", IF(AND('Prediction Log'!$E439&lt;0, 'Prediction Log'!$M439&lt;'Prediction Log'!$E439,'Prediction Log'!$H439='Prediction Log'!$B439 ), "Y", IF('Prediction Log'!$M439='Prediction Log'!$E439, "PUSH", "N")))))</f>
        <v/>
      </c>
      <c r="X439" s="23" t="str">
        <f>IF(ISBLANK(Games!W421), "",IF(AND('Prediction Log'!$T439="Y", 'Prediction Log'!$U439="Y"), "Y", "N"))</f>
        <v/>
      </c>
      <c r="Y439" s="22" t="str">
        <f>IF(ISBLANK(Games!W421), "",IF('Prediction Log'!$D439&gt;0, 'Prediction Log'!$M439-'Prediction Log'!$D439, IF('Prediction Log'!$D439&lt;0, -'Prediction Log'!$M439+'Prediction Log'!$D439, "NA")))</f>
        <v/>
      </c>
      <c r="Z439" s="22" t="str">
        <f>IF(ISBLANK(Games!W421), "",ABS('Prediction Log'!$Y439))</f>
        <v/>
      </c>
      <c r="AA439" s="23" t="str">
        <f>IF(ISBLANK(Games!W421), "",IF('Prediction Log'!$E439&gt;0, 'Prediction Log'!$M439-'Prediction Log'!$E439, IF('Prediction Log'!$E439&lt;0, -'Prediction Log'!$M439+'Prediction Log'!$E439, "NA")))</f>
        <v/>
      </c>
      <c r="AB439" s="23" t="str">
        <f>IF(ISBLANK(Games!X421), "",ABS('Prediction Log'!$AA439))</f>
        <v/>
      </c>
    </row>
    <row r="440" spans="1:28" x14ac:dyDescent="0.45">
      <c r="A440" s="13">
        <f>IF(ISBLANK(Games!$B439), "",Games!A439)</f>
        <v>0</v>
      </c>
      <c r="B440" s="13" t="str">
        <f>IF(ISBLANK(Games!$B422), "",Games!B422)</f>
        <v/>
      </c>
      <c r="C440" s="13" t="str">
        <f>IF(ISBLANK(Games!$B422), "",Games!C422)</f>
        <v/>
      </c>
      <c r="D440" s="14" t="str">
        <f>IF(ISBLANK(Games!$D422), "",Games!D422)</f>
        <v/>
      </c>
      <c r="E440" s="14" t="str">
        <f>IF(ISBLANK(Games!$B422), "",Games!J422)</f>
        <v/>
      </c>
      <c r="F440" s="15" t="str">
        <f>IFERROR(IF(ISBLANK(Games!B422), "", IF(Games!N422=Games!B422, Games!O422, 1-Games!O422)), "")</f>
        <v/>
      </c>
      <c r="G440" s="16" t="str">
        <f>IF(ISBLANK(Games!B422), "", IF('Prediction Log'!$D440&lt;0, 'Prediction Log'!$B440, 'Prediction Log'!$C440))</f>
        <v/>
      </c>
      <c r="H440" s="17" t="str">
        <f>IF(ISBLANK(Games!$B422), "",Games!K422)</f>
        <v/>
      </c>
      <c r="I440" s="17" t="str">
        <f>IF('Prediction Log'!$F440&gt;0.5, 'Prediction Log'!$B440, IF('Prediction Log'!$F440&lt;0.5, 'Prediction Log'!$C440, "PICK"))</f>
        <v/>
      </c>
      <c r="J440" s="18" t="str">
        <f>IF(ISBLANK(Games!B422), "",IF('Prediction Log'!$I440='Prediction Log'!$B440, 'Prediction Log'!$F440, 1-'Prediction Log'!$F440))</f>
        <v/>
      </c>
      <c r="K440" s="19" t="str">
        <f>IF(ISBLANK(Games!$B422), "",Games!Q422)</f>
        <v/>
      </c>
      <c r="L440" s="26" t="str">
        <f>IF(ISBLANK(Games!W422), "",Games!Y422)</f>
        <v/>
      </c>
      <c r="M440" s="9" t="str">
        <f>IF(ISBLANK(Games!W422), "",Games!X422-Games!W422)</f>
        <v/>
      </c>
      <c r="N440" s="20" t="str">
        <f>IF(ISBLANK(Games!W422), "", IF(AND(Games!Y422 = Games!B422, Games!D422&lt;0, Table3[[#This Row],[Actual Difference ]]&lt;Games!D422), "Y", IF(AND(Games!Y422=Games!C422, Games!D422&gt;0, Table3[[#This Row],[Actual Difference ]]&gt;0), "Y",IF(Games!Y422&lt;&gt;Table3[[#This Row],[Market Predicted Side]], "Y","N"))))</f>
        <v/>
      </c>
      <c r="O440" s="21" t="str">
        <f>IF(ISBLANK(Games!W422),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0" s="21" t="str">
        <f>IF(ISBLANK(Games!W422),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0" s="22" t="str">
        <f>IF(ISBLANK(Games!W422),"",IF('Prediction Log'!$L440='Prediction Log'!$G440, "Y", "N"))</f>
        <v/>
      </c>
      <c r="R440" s="22" t="str">
        <f>Table3[[#This Row],[Home Team Covered Market]]</f>
        <v/>
      </c>
      <c r="S440" s="22" t="str">
        <f>IF(ISBLANK(Games!W422), "",IF(AND('Prediction Log'!$Q440="Y", 'Prediction Log'!$R440="Y"), "Y", "N"))</f>
        <v/>
      </c>
      <c r="T440" s="23" t="str">
        <f>IF(ISBLANK(Games!W422),"",IF(Games!Y422='Prediction Log'!$H440, "Y", "N"))</f>
        <v/>
      </c>
      <c r="U440" s="23" t="str">
        <f>IF(ISBLANK(Games!W422), "", IF(Table3[[#This Row],[Home Team Covered Market]]=Games!P422, "Y", "N"))</f>
        <v/>
      </c>
      <c r="V440" s="24" t="str">
        <f>IF(ISBLANK(Games!W422), "",IF('Prediction Log'!$I440='Prediction Log'!$L440, "Y", "N"))</f>
        <v/>
      </c>
      <c r="W440" s="23" t="str">
        <f>IF(ISBLANK(Games!W422), "",IF('Prediction Log'!$H440&lt;&gt;'Prediction Log'!$L440, "N",IF(AND('Prediction Log'!$E440&gt;0, 'Prediction Log'!$M440&gt;'Prediction Log'!$E440, 'Prediction Log'!$H440='Prediction Log'!$C440), "Y", IF(AND('Prediction Log'!$E440&lt;0, 'Prediction Log'!$M440&lt;'Prediction Log'!$E440,'Prediction Log'!$H440='Prediction Log'!$B440 ), "Y", IF('Prediction Log'!$M440='Prediction Log'!$E440, "PUSH", "N")))))</f>
        <v/>
      </c>
      <c r="X440" s="23" t="str">
        <f>IF(ISBLANK(Games!W422), "",IF(AND('Prediction Log'!$T440="Y", 'Prediction Log'!$U440="Y"), "Y", "N"))</f>
        <v/>
      </c>
      <c r="Y440" s="22" t="str">
        <f>IF(ISBLANK(Games!W422), "",IF('Prediction Log'!$D440&gt;0, 'Prediction Log'!$M440-'Prediction Log'!$D440, IF('Prediction Log'!$D440&lt;0, -'Prediction Log'!$M440+'Prediction Log'!$D440, "NA")))</f>
        <v/>
      </c>
      <c r="Z440" s="22" t="str">
        <f>IF(ISBLANK(Games!W422), "",ABS('Prediction Log'!$Y440))</f>
        <v/>
      </c>
      <c r="AA440" s="23" t="str">
        <f>IF(ISBLANK(Games!W422), "",IF('Prediction Log'!$E440&gt;0, 'Prediction Log'!$M440-'Prediction Log'!$E440, IF('Prediction Log'!$E440&lt;0, -'Prediction Log'!$M440+'Prediction Log'!$E440, "NA")))</f>
        <v/>
      </c>
      <c r="AB440" s="23" t="str">
        <f>IF(ISBLANK(Games!X422), "",ABS('Prediction Log'!$AA440))</f>
        <v/>
      </c>
    </row>
    <row r="441" spans="1:28" x14ac:dyDescent="0.45">
      <c r="A441" s="13">
        <f>IF(ISBLANK(Games!$B440), "",Games!A440)</f>
        <v>0</v>
      </c>
      <c r="B441" s="13" t="str">
        <f>IF(ISBLANK(Games!$B423), "",Games!B423)</f>
        <v/>
      </c>
      <c r="C441" s="13" t="str">
        <f>IF(ISBLANK(Games!$B423), "",Games!C423)</f>
        <v/>
      </c>
      <c r="D441" s="14" t="str">
        <f>IF(ISBLANK(Games!$D423), "",Games!D423)</f>
        <v/>
      </c>
      <c r="E441" s="14" t="str">
        <f>IF(ISBLANK(Games!$B423), "",Games!J423)</f>
        <v/>
      </c>
      <c r="F441" s="15" t="str">
        <f>IFERROR(IF(ISBLANK(Games!B423), "", IF(Games!N423=Games!B423, Games!O423, 1-Games!O423)), "")</f>
        <v/>
      </c>
      <c r="G441" s="16" t="str">
        <f>IF(ISBLANK(Games!B423), "", IF('Prediction Log'!$D441&lt;0, 'Prediction Log'!$B441, 'Prediction Log'!$C441))</f>
        <v/>
      </c>
      <c r="H441" s="17" t="str">
        <f>IF(ISBLANK(Games!$B423), "",Games!K423)</f>
        <v/>
      </c>
      <c r="I441" s="17" t="str">
        <f>IF('Prediction Log'!$F441&gt;0.5, 'Prediction Log'!$B441, IF('Prediction Log'!$F441&lt;0.5, 'Prediction Log'!$C441, "PICK"))</f>
        <v/>
      </c>
      <c r="J441" s="18" t="str">
        <f>IF(ISBLANK(Games!B423), "",IF('Prediction Log'!$I441='Prediction Log'!$B441, 'Prediction Log'!$F441, 1-'Prediction Log'!$F441))</f>
        <v/>
      </c>
      <c r="K441" s="19" t="str">
        <f>IF(ISBLANK(Games!$B423), "",Games!Q423)</f>
        <v/>
      </c>
      <c r="L441" s="26" t="str">
        <f>IF(ISBLANK(Games!W423), "",Games!Y423)</f>
        <v/>
      </c>
      <c r="M441" s="9" t="str">
        <f>IF(ISBLANK(Games!W423), "",Games!X423-Games!W423)</f>
        <v/>
      </c>
      <c r="N441" s="20" t="str">
        <f>IF(ISBLANK(Games!W423), "", IF(AND(Games!Y423 = Games!B423, Games!D423&lt;0, Table3[[#This Row],[Actual Difference ]]&lt;Games!D423), "Y", IF(AND(Games!Y423=Games!C423, Games!D423&gt;0, Table3[[#This Row],[Actual Difference ]]&gt;0), "Y",IF(Games!Y423&lt;&gt;Table3[[#This Row],[Market Predicted Side]], "Y","N"))))</f>
        <v/>
      </c>
      <c r="O441" s="21" t="str">
        <f>IF(ISBLANK(Games!W423),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1" s="21" t="str">
        <f>IF(ISBLANK(Games!W423),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1" s="22" t="str">
        <f>IF(ISBLANK(Games!W423),"",IF('Prediction Log'!$L441='Prediction Log'!$G441, "Y", "N"))</f>
        <v/>
      </c>
      <c r="R441" s="22" t="str">
        <f>Table3[[#This Row],[Home Team Covered Market]]</f>
        <v/>
      </c>
      <c r="S441" s="22" t="str">
        <f>IF(ISBLANK(Games!W423), "",IF(AND('Prediction Log'!$Q441="Y", 'Prediction Log'!$R441="Y"), "Y", "N"))</f>
        <v/>
      </c>
      <c r="T441" s="23" t="str">
        <f>IF(ISBLANK(Games!W423),"",IF(Games!Y423='Prediction Log'!$H441, "Y", "N"))</f>
        <v/>
      </c>
      <c r="U441" s="23" t="str">
        <f>IF(ISBLANK(Games!W423), "", IF(Table3[[#This Row],[Home Team Covered Market]]=Games!P423, "Y", "N"))</f>
        <v/>
      </c>
      <c r="V441" s="24" t="str">
        <f>IF(ISBLANK(Games!W423), "",IF('Prediction Log'!$I441='Prediction Log'!$L441, "Y", "N"))</f>
        <v/>
      </c>
      <c r="W441" s="23" t="str">
        <f>IF(ISBLANK(Games!W423), "",IF('Prediction Log'!$H441&lt;&gt;'Prediction Log'!$L441, "N",IF(AND('Prediction Log'!$E441&gt;0, 'Prediction Log'!$M441&gt;'Prediction Log'!$E441, 'Prediction Log'!$H441='Prediction Log'!$C441), "Y", IF(AND('Prediction Log'!$E441&lt;0, 'Prediction Log'!$M441&lt;'Prediction Log'!$E441,'Prediction Log'!$H441='Prediction Log'!$B441 ), "Y", IF('Prediction Log'!$M441='Prediction Log'!$E441, "PUSH", "N")))))</f>
        <v/>
      </c>
      <c r="X441" s="23" t="str">
        <f>IF(ISBLANK(Games!W423), "",IF(AND('Prediction Log'!$T441="Y", 'Prediction Log'!$U441="Y"), "Y", "N"))</f>
        <v/>
      </c>
      <c r="Y441" s="22" t="str">
        <f>IF(ISBLANK(Games!W423), "",IF('Prediction Log'!$D441&gt;0, 'Prediction Log'!$M441-'Prediction Log'!$D441, IF('Prediction Log'!$D441&lt;0, -'Prediction Log'!$M441+'Prediction Log'!$D441, "NA")))</f>
        <v/>
      </c>
      <c r="Z441" s="22" t="str">
        <f>IF(ISBLANK(Games!W423), "",ABS('Prediction Log'!$Y441))</f>
        <v/>
      </c>
      <c r="AA441" s="23" t="str">
        <f>IF(ISBLANK(Games!W423), "",IF('Prediction Log'!$E441&gt;0, 'Prediction Log'!$M441-'Prediction Log'!$E441, IF('Prediction Log'!$E441&lt;0, -'Prediction Log'!$M441+'Prediction Log'!$E441, "NA")))</f>
        <v/>
      </c>
      <c r="AB441" s="23" t="str">
        <f>IF(ISBLANK(Games!X423), "",ABS('Prediction Log'!$AA441))</f>
        <v/>
      </c>
    </row>
    <row r="442" spans="1:28" x14ac:dyDescent="0.45">
      <c r="A442" s="13">
        <f>IF(ISBLANK(Games!$B441), "",Games!A441)</f>
        <v>0</v>
      </c>
      <c r="B442" s="13" t="str">
        <f>IF(ISBLANK(Games!$B424), "",Games!B424)</f>
        <v/>
      </c>
      <c r="C442" s="13" t="str">
        <f>IF(ISBLANK(Games!$B424), "",Games!C424)</f>
        <v/>
      </c>
      <c r="D442" s="14" t="str">
        <f>IF(ISBLANK(Games!$D424), "",Games!D424)</f>
        <v/>
      </c>
      <c r="E442" s="14" t="str">
        <f>IF(ISBLANK(Games!$B424), "",Games!J424)</f>
        <v/>
      </c>
      <c r="F442" s="15" t="str">
        <f>IFERROR(IF(ISBLANK(Games!B424), "", IF(Games!N424=Games!B424, Games!O424, 1-Games!O424)), "")</f>
        <v/>
      </c>
      <c r="G442" s="16" t="str">
        <f>IF(ISBLANK(Games!B424), "", IF('Prediction Log'!$D442&lt;0, 'Prediction Log'!$B442, 'Prediction Log'!$C442))</f>
        <v/>
      </c>
      <c r="H442" s="17" t="str">
        <f>IF(ISBLANK(Games!$B424), "",Games!K424)</f>
        <v/>
      </c>
      <c r="I442" s="17" t="str">
        <f>IF('Prediction Log'!$F442&gt;0.5, 'Prediction Log'!$B442, IF('Prediction Log'!$F442&lt;0.5, 'Prediction Log'!$C442, "PICK"))</f>
        <v/>
      </c>
      <c r="J442" s="18" t="str">
        <f>IF(ISBLANK(Games!B424), "",IF('Prediction Log'!$I442='Prediction Log'!$B442, 'Prediction Log'!$F442, 1-'Prediction Log'!$F442))</f>
        <v/>
      </c>
      <c r="K442" s="19" t="str">
        <f>IF(ISBLANK(Games!$B424), "",Games!Q424)</f>
        <v/>
      </c>
      <c r="L442" s="26" t="str">
        <f>IF(ISBLANK(Games!W424), "",Games!Y424)</f>
        <v/>
      </c>
      <c r="M442" s="9" t="str">
        <f>IF(ISBLANK(Games!W424), "",Games!X424-Games!W424)</f>
        <v/>
      </c>
      <c r="N442" s="20" t="str">
        <f>IF(ISBLANK(Games!W424), "", IF(AND(Games!Y424 = Games!B424, Games!D424&lt;0, Table3[[#This Row],[Actual Difference ]]&lt;Games!D424), "Y", IF(AND(Games!Y424=Games!C424, Games!D424&gt;0, Table3[[#This Row],[Actual Difference ]]&gt;0), "Y",IF(Games!Y424&lt;&gt;Table3[[#This Row],[Market Predicted Side]], "Y","N"))))</f>
        <v/>
      </c>
      <c r="O442" s="21" t="str">
        <f>IF(ISBLANK(Games!W424),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2" s="21" t="str">
        <f>IF(ISBLANK(Games!W424),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2" s="22" t="str">
        <f>IF(ISBLANK(Games!W424),"",IF('Prediction Log'!$L442='Prediction Log'!$G442, "Y", "N"))</f>
        <v/>
      </c>
      <c r="R442" s="22" t="str">
        <f>Table3[[#This Row],[Home Team Covered Market]]</f>
        <v/>
      </c>
      <c r="S442" s="22" t="str">
        <f>IF(ISBLANK(Games!W424), "",IF(AND('Prediction Log'!$Q442="Y", 'Prediction Log'!$R442="Y"), "Y", "N"))</f>
        <v/>
      </c>
      <c r="T442" s="23" t="str">
        <f>IF(ISBLANK(Games!W424),"",IF(Games!Y424='Prediction Log'!$H442, "Y", "N"))</f>
        <v/>
      </c>
      <c r="U442" s="23" t="str">
        <f>IF(ISBLANK(Games!W424), "", IF(Table3[[#This Row],[Home Team Covered Market]]=Games!P424, "Y", "N"))</f>
        <v/>
      </c>
      <c r="V442" s="24" t="str">
        <f>IF(ISBLANK(Games!W424), "",IF('Prediction Log'!$I442='Prediction Log'!$L442, "Y", "N"))</f>
        <v/>
      </c>
      <c r="W442" s="23" t="str">
        <f>IF(ISBLANK(Games!W424), "",IF('Prediction Log'!$H442&lt;&gt;'Prediction Log'!$L442, "N",IF(AND('Prediction Log'!$E442&gt;0, 'Prediction Log'!$M442&gt;'Prediction Log'!$E442, 'Prediction Log'!$H442='Prediction Log'!$C442), "Y", IF(AND('Prediction Log'!$E442&lt;0, 'Prediction Log'!$M442&lt;'Prediction Log'!$E442,'Prediction Log'!$H442='Prediction Log'!$B442 ), "Y", IF('Prediction Log'!$M442='Prediction Log'!$E442, "PUSH", "N")))))</f>
        <v/>
      </c>
      <c r="X442" s="23" t="str">
        <f>IF(ISBLANK(Games!W424), "",IF(AND('Prediction Log'!$T442="Y", 'Prediction Log'!$U442="Y"), "Y", "N"))</f>
        <v/>
      </c>
      <c r="Y442" s="22" t="str">
        <f>IF(ISBLANK(Games!W424), "",IF('Prediction Log'!$D442&gt;0, 'Prediction Log'!$M442-'Prediction Log'!$D442, IF('Prediction Log'!$D442&lt;0, -'Prediction Log'!$M442+'Prediction Log'!$D442, "NA")))</f>
        <v/>
      </c>
      <c r="Z442" s="22" t="str">
        <f>IF(ISBLANK(Games!W424), "",ABS('Prediction Log'!$Y442))</f>
        <v/>
      </c>
      <c r="AA442" s="23" t="str">
        <f>IF(ISBLANK(Games!W424), "",IF('Prediction Log'!$E442&gt;0, 'Prediction Log'!$M442-'Prediction Log'!$E442, IF('Prediction Log'!$E442&lt;0, -'Prediction Log'!$M442+'Prediction Log'!$E442, "NA")))</f>
        <v/>
      </c>
      <c r="AB442" s="23" t="str">
        <f>IF(ISBLANK(Games!X424), "",ABS('Prediction Log'!$AA442))</f>
        <v/>
      </c>
    </row>
    <row r="443" spans="1:28" x14ac:dyDescent="0.45">
      <c r="A443" s="13">
        <f>IF(ISBLANK(Games!$B442), "",Games!A442)</f>
        <v>0</v>
      </c>
      <c r="B443" s="13" t="str">
        <f>IF(ISBLANK(Games!$B425), "",Games!B425)</f>
        <v/>
      </c>
      <c r="C443" s="13" t="str">
        <f>IF(ISBLANK(Games!$B425), "",Games!C425)</f>
        <v/>
      </c>
      <c r="D443" s="14" t="str">
        <f>IF(ISBLANK(Games!$D425), "",Games!D425)</f>
        <v/>
      </c>
      <c r="E443" s="14" t="str">
        <f>IF(ISBLANK(Games!$B425), "",Games!J425)</f>
        <v/>
      </c>
      <c r="F443" s="15" t="str">
        <f>IFERROR(IF(ISBLANK(Games!B425), "", IF(Games!N425=Games!B425, Games!O425, 1-Games!O425)), "")</f>
        <v/>
      </c>
      <c r="G443" s="16" t="str">
        <f>IF(ISBLANK(Games!B425), "", IF('Prediction Log'!$D443&lt;0, 'Prediction Log'!$B443, 'Prediction Log'!$C443))</f>
        <v/>
      </c>
      <c r="H443" s="17" t="str">
        <f>IF(ISBLANK(Games!$B425), "",Games!K425)</f>
        <v/>
      </c>
      <c r="I443" s="17" t="str">
        <f>IF('Prediction Log'!$F443&gt;0.5, 'Prediction Log'!$B443, IF('Prediction Log'!$F443&lt;0.5, 'Prediction Log'!$C443, "PICK"))</f>
        <v/>
      </c>
      <c r="J443" s="18" t="str">
        <f>IF(ISBLANK(Games!B425), "",IF('Prediction Log'!$I443='Prediction Log'!$B443, 'Prediction Log'!$F443, 1-'Prediction Log'!$F443))</f>
        <v/>
      </c>
      <c r="K443" s="19" t="str">
        <f>IF(ISBLANK(Games!$B425), "",Games!Q425)</f>
        <v/>
      </c>
      <c r="L443" s="26" t="str">
        <f>IF(ISBLANK(Games!W425), "",Games!Y425)</f>
        <v/>
      </c>
      <c r="M443" s="9" t="str">
        <f>IF(ISBLANK(Games!W425), "",Games!X425-Games!W425)</f>
        <v/>
      </c>
      <c r="N443" s="20" t="str">
        <f>IF(ISBLANK(Games!W425), "", IF(AND(Games!Y425 = Games!B425, Games!D425&lt;0, Table3[[#This Row],[Actual Difference ]]&lt;Games!D425), "Y", IF(AND(Games!Y425=Games!C425, Games!D425&gt;0, Table3[[#This Row],[Actual Difference ]]&gt;0), "Y",IF(Games!Y425&lt;&gt;Table3[[#This Row],[Market Predicted Side]], "Y","N"))))</f>
        <v/>
      </c>
      <c r="O443" s="21" t="str">
        <f>IF(ISBLANK(Games!W425),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3" s="21" t="str">
        <f>IF(ISBLANK(Games!W425),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3" s="22" t="str">
        <f>IF(ISBLANK(Games!W425),"",IF('Prediction Log'!$L443='Prediction Log'!$G443, "Y", "N"))</f>
        <v/>
      </c>
      <c r="R443" s="22" t="str">
        <f>Table3[[#This Row],[Home Team Covered Market]]</f>
        <v/>
      </c>
      <c r="S443" s="22" t="str">
        <f>IF(ISBLANK(Games!W425), "",IF(AND('Prediction Log'!$Q443="Y", 'Prediction Log'!$R443="Y"), "Y", "N"))</f>
        <v/>
      </c>
      <c r="T443" s="23" t="str">
        <f>IF(ISBLANK(Games!W425),"",IF(Games!Y425='Prediction Log'!$H443, "Y", "N"))</f>
        <v/>
      </c>
      <c r="U443" s="23" t="str">
        <f>IF(ISBLANK(Games!W425), "", IF(Table3[[#This Row],[Home Team Covered Market]]=Games!P425, "Y", "N"))</f>
        <v/>
      </c>
      <c r="V443" s="24" t="str">
        <f>IF(ISBLANK(Games!W425), "",IF('Prediction Log'!$I443='Prediction Log'!$L443, "Y", "N"))</f>
        <v/>
      </c>
      <c r="W443" s="23" t="str">
        <f>IF(ISBLANK(Games!W425), "",IF('Prediction Log'!$H443&lt;&gt;'Prediction Log'!$L443, "N",IF(AND('Prediction Log'!$E443&gt;0, 'Prediction Log'!$M443&gt;'Prediction Log'!$E443, 'Prediction Log'!$H443='Prediction Log'!$C443), "Y", IF(AND('Prediction Log'!$E443&lt;0, 'Prediction Log'!$M443&lt;'Prediction Log'!$E443,'Prediction Log'!$H443='Prediction Log'!$B443 ), "Y", IF('Prediction Log'!$M443='Prediction Log'!$E443, "PUSH", "N")))))</f>
        <v/>
      </c>
      <c r="X443" s="23" t="str">
        <f>IF(ISBLANK(Games!W425), "",IF(AND('Prediction Log'!$T443="Y", 'Prediction Log'!$U443="Y"), "Y", "N"))</f>
        <v/>
      </c>
      <c r="Y443" s="22" t="str">
        <f>IF(ISBLANK(Games!W425), "",IF('Prediction Log'!$D443&gt;0, 'Prediction Log'!$M443-'Prediction Log'!$D443, IF('Prediction Log'!$D443&lt;0, -'Prediction Log'!$M443+'Prediction Log'!$D443, "NA")))</f>
        <v/>
      </c>
      <c r="Z443" s="22" t="str">
        <f>IF(ISBLANK(Games!W425), "",ABS('Prediction Log'!$Y443))</f>
        <v/>
      </c>
      <c r="AA443" s="23" t="str">
        <f>IF(ISBLANK(Games!W425), "",IF('Prediction Log'!$E443&gt;0, 'Prediction Log'!$M443-'Prediction Log'!$E443, IF('Prediction Log'!$E443&lt;0, -'Prediction Log'!$M443+'Prediction Log'!$E443, "NA")))</f>
        <v/>
      </c>
      <c r="AB443" s="23" t="str">
        <f>IF(ISBLANK(Games!X425), "",ABS('Prediction Log'!$AA443))</f>
        <v/>
      </c>
    </row>
    <row r="444" spans="1:28" x14ac:dyDescent="0.45">
      <c r="A444" s="13">
        <f>IF(ISBLANK(Games!$B443), "",Games!A443)</f>
        <v>0</v>
      </c>
      <c r="B444" s="13" t="str">
        <f>IF(ISBLANK(Games!$B426), "",Games!B426)</f>
        <v/>
      </c>
      <c r="C444" s="13" t="str">
        <f>IF(ISBLANK(Games!$B426), "",Games!C426)</f>
        <v/>
      </c>
      <c r="D444" s="14" t="str">
        <f>IF(ISBLANK(Games!$D426), "",Games!D426)</f>
        <v/>
      </c>
      <c r="E444" s="14" t="str">
        <f>IF(ISBLANK(Games!$B426), "",Games!J426)</f>
        <v/>
      </c>
      <c r="F444" s="15" t="str">
        <f>IFERROR(IF(ISBLANK(Games!B426), "", IF(Games!N426=Games!B426, Games!O426, 1-Games!O426)), "")</f>
        <v/>
      </c>
      <c r="G444" s="16" t="str">
        <f>IF(ISBLANK(Games!B426), "", IF('Prediction Log'!$D444&lt;0, 'Prediction Log'!$B444, 'Prediction Log'!$C444))</f>
        <v/>
      </c>
      <c r="H444" s="17" t="str">
        <f>IF(ISBLANK(Games!$B426), "",Games!K426)</f>
        <v/>
      </c>
      <c r="I444" s="17" t="str">
        <f>IF('Prediction Log'!$F444&gt;0.5, 'Prediction Log'!$B444, IF('Prediction Log'!$F444&lt;0.5, 'Prediction Log'!$C444, "PICK"))</f>
        <v/>
      </c>
      <c r="J444" s="18" t="str">
        <f>IF(ISBLANK(Games!B426), "",IF('Prediction Log'!$I444='Prediction Log'!$B444, 'Prediction Log'!$F444, 1-'Prediction Log'!$F444))</f>
        <v/>
      </c>
      <c r="K444" s="19" t="str">
        <f>IF(ISBLANK(Games!$B426), "",Games!Q426)</f>
        <v/>
      </c>
      <c r="L444" s="26" t="str">
        <f>IF(ISBLANK(Games!W426), "",Games!Y426)</f>
        <v/>
      </c>
      <c r="M444" s="9" t="str">
        <f>IF(ISBLANK(Games!W426), "",Games!X426-Games!W426)</f>
        <v/>
      </c>
      <c r="N444" s="20" t="str">
        <f>IF(ISBLANK(Games!W426), "", IF(AND(Games!Y426 = Games!B426, Games!D426&lt;0, Table3[[#This Row],[Actual Difference ]]&lt;Games!D426), "Y", IF(AND(Games!Y426=Games!C426, Games!D426&gt;0, Table3[[#This Row],[Actual Difference ]]&gt;0), "Y",IF(Games!Y426&lt;&gt;Table3[[#This Row],[Market Predicted Side]], "Y","N"))))</f>
        <v/>
      </c>
      <c r="O444" s="21" t="str">
        <f>IF(ISBLANK(Games!W426),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4" s="21" t="str">
        <f>IF(ISBLANK(Games!W426),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4" s="22" t="str">
        <f>IF(ISBLANK(Games!W426),"",IF('Prediction Log'!$L444='Prediction Log'!$G444, "Y", "N"))</f>
        <v/>
      </c>
      <c r="R444" s="22" t="str">
        <f>Table3[[#This Row],[Home Team Covered Market]]</f>
        <v/>
      </c>
      <c r="S444" s="22" t="str">
        <f>IF(ISBLANK(Games!W426), "",IF(AND('Prediction Log'!$Q444="Y", 'Prediction Log'!$R444="Y"), "Y", "N"))</f>
        <v/>
      </c>
      <c r="T444" s="23" t="str">
        <f>IF(ISBLANK(Games!W426),"",IF(Games!Y426='Prediction Log'!$H444, "Y", "N"))</f>
        <v/>
      </c>
      <c r="U444" s="23" t="str">
        <f>IF(ISBLANK(Games!W426), "", IF(Table3[[#This Row],[Home Team Covered Market]]=Games!P426, "Y", "N"))</f>
        <v/>
      </c>
      <c r="V444" s="24" t="str">
        <f>IF(ISBLANK(Games!W426), "",IF('Prediction Log'!$I444='Prediction Log'!$L444, "Y", "N"))</f>
        <v/>
      </c>
      <c r="W444" s="23" t="str">
        <f>IF(ISBLANK(Games!W426), "",IF('Prediction Log'!$H444&lt;&gt;'Prediction Log'!$L444, "N",IF(AND('Prediction Log'!$E444&gt;0, 'Prediction Log'!$M444&gt;'Prediction Log'!$E444, 'Prediction Log'!$H444='Prediction Log'!$C444), "Y", IF(AND('Prediction Log'!$E444&lt;0, 'Prediction Log'!$M444&lt;'Prediction Log'!$E444,'Prediction Log'!$H444='Prediction Log'!$B444 ), "Y", IF('Prediction Log'!$M444='Prediction Log'!$E444, "PUSH", "N")))))</f>
        <v/>
      </c>
      <c r="X444" s="23" t="str">
        <f>IF(ISBLANK(Games!W426), "",IF(AND('Prediction Log'!$T444="Y", 'Prediction Log'!$U444="Y"), "Y", "N"))</f>
        <v/>
      </c>
      <c r="Y444" s="22" t="str">
        <f>IF(ISBLANK(Games!W426), "",IF('Prediction Log'!$D444&gt;0, 'Prediction Log'!$M444-'Prediction Log'!$D444, IF('Prediction Log'!$D444&lt;0, -'Prediction Log'!$M444+'Prediction Log'!$D444, "NA")))</f>
        <v/>
      </c>
      <c r="Z444" s="22" t="str">
        <f>IF(ISBLANK(Games!W426), "",ABS('Prediction Log'!$Y444))</f>
        <v/>
      </c>
      <c r="AA444" s="23" t="str">
        <f>IF(ISBLANK(Games!W426), "",IF('Prediction Log'!$E444&gt;0, 'Prediction Log'!$M444-'Prediction Log'!$E444, IF('Prediction Log'!$E444&lt;0, -'Prediction Log'!$M444+'Prediction Log'!$E444, "NA")))</f>
        <v/>
      </c>
      <c r="AB444" s="23" t="str">
        <f>IF(ISBLANK(Games!X426), "",ABS('Prediction Log'!$AA444))</f>
        <v/>
      </c>
    </row>
    <row r="445" spans="1:28" x14ac:dyDescent="0.45">
      <c r="A445" s="13">
        <f>IF(ISBLANK(Games!$B444), "",Games!A444)</f>
        <v>0</v>
      </c>
      <c r="B445" s="13" t="str">
        <f>IF(ISBLANK(Games!$B427), "",Games!B427)</f>
        <v/>
      </c>
      <c r="C445" s="13" t="str">
        <f>IF(ISBLANK(Games!$B427), "",Games!C427)</f>
        <v/>
      </c>
      <c r="D445" s="14" t="str">
        <f>IF(ISBLANK(Games!$D427), "",Games!D427)</f>
        <v/>
      </c>
      <c r="E445" s="14" t="str">
        <f>IF(ISBLANK(Games!$B427), "",Games!J427)</f>
        <v/>
      </c>
      <c r="F445" s="15" t="str">
        <f>IFERROR(IF(ISBLANK(Games!B427), "", IF(Games!N427=Games!B427, Games!O427, 1-Games!O427)), "")</f>
        <v/>
      </c>
      <c r="G445" s="16" t="str">
        <f>IF(ISBLANK(Games!B427), "", IF('Prediction Log'!$D445&lt;0, 'Prediction Log'!$B445, 'Prediction Log'!$C445))</f>
        <v/>
      </c>
      <c r="H445" s="17" t="str">
        <f>IF(ISBLANK(Games!$B427), "",Games!K427)</f>
        <v/>
      </c>
      <c r="I445" s="17" t="str">
        <f>IF('Prediction Log'!$F445&gt;0.5, 'Prediction Log'!$B445, IF('Prediction Log'!$F445&lt;0.5, 'Prediction Log'!$C445, "PICK"))</f>
        <v/>
      </c>
      <c r="J445" s="18" t="str">
        <f>IF(ISBLANK(Games!B427), "",IF('Prediction Log'!$I445='Prediction Log'!$B445, 'Prediction Log'!$F445, 1-'Prediction Log'!$F445))</f>
        <v/>
      </c>
      <c r="K445" s="19" t="str">
        <f>IF(ISBLANK(Games!$B427), "",Games!Q427)</f>
        <v/>
      </c>
      <c r="L445" s="26" t="str">
        <f>IF(ISBLANK(Games!W427), "",Games!Y427)</f>
        <v/>
      </c>
      <c r="M445" s="9" t="str">
        <f>IF(ISBLANK(Games!W427), "",Games!X427-Games!W427)</f>
        <v/>
      </c>
      <c r="N445" s="20" t="str">
        <f>IF(ISBLANK(Games!W427), "", IF(AND(Games!Y427 = Games!B427, Games!D427&lt;0, Table3[[#This Row],[Actual Difference ]]&lt;Games!D427), "Y", IF(AND(Games!Y427=Games!C427, Games!D427&gt;0, Table3[[#This Row],[Actual Difference ]]&gt;0), "Y",IF(Games!Y427&lt;&gt;Table3[[#This Row],[Market Predicted Side]], "Y","N"))))</f>
        <v/>
      </c>
      <c r="O445" s="21" t="str">
        <f>IF(ISBLANK(Games!W427),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5" s="21" t="str">
        <f>IF(ISBLANK(Games!W427),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5" s="22" t="str">
        <f>IF(ISBLANK(Games!W427),"",IF('Prediction Log'!$L445='Prediction Log'!$G445, "Y", "N"))</f>
        <v/>
      </c>
      <c r="R445" s="22" t="str">
        <f>Table3[[#This Row],[Home Team Covered Market]]</f>
        <v/>
      </c>
      <c r="S445" s="22" t="str">
        <f>IF(ISBLANK(Games!W427), "",IF(AND('Prediction Log'!$Q445="Y", 'Prediction Log'!$R445="Y"), "Y", "N"))</f>
        <v/>
      </c>
      <c r="T445" s="23" t="str">
        <f>IF(ISBLANK(Games!W427),"",IF(Games!Y427='Prediction Log'!$H445, "Y", "N"))</f>
        <v/>
      </c>
      <c r="U445" s="23" t="str">
        <f>IF(ISBLANK(Games!W427), "", IF(Table3[[#This Row],[Home Team Covered Market]]=Games!P427, "Y", "N"))</f>
        <v/>
      </c>
      <c r="V445" s="24" t="str">
        <f>IF(ISBLANK(Games!W427), "",IF('Prediction Log'!$I445='Prediction Log'!$L445, "Y", "N"))</f>
        <v/>
      </c>
      <c r="W445" s="23" t="str">
        <f>IF(ISBLANK(Games!W427), "",IF('Prediction Log'!$H445&lt;&gt;'Prediction Log'!$L445, "N",IF(AND('Prediction Log'!$E445&gt;0, 'Prediction Log'!$M445&gt;'Prediction Log'!$E445, 'Prediction Log'!$H445='Prediction Log'!$C445), "Y", IF(AND('Prediction Log'!$E445&lt;0, 'Prediction Log'!$M445&lt;'Prediction Log'!$E445,'Prediction Log'!$H445='Prediction Log'!$B445 ), "Y", IF('Prediction Log'!$M445='Prediction Log'!$E445, "PUSH", "N")))))</f>
        <v/>
      </c>
      <c r="X445" s="23" t="str">
        <f>IF(ISBLANK(Games!W427), "",IF(AND('Prediction Log'!$T445="Y", 'Prediction Log'!$U445="Y"), "Y", "N"))</f>
        <v/>
      </c>
      <c r="Y445" s="22" t="str">
        <f>IF(ISBLANK(Games!W427), "",IF('Prediction Log'!$D445&gt;0, 'Prediction Log'!$M445-'Prediction Log'!$D445, IF('Prediction Log'!$D445&lt;0, -'Prediction Log'!$M445+'Prediction Log'!$D445, "NA")))</f>
        <v/>
      </c>
      <c r="Z445" s="22" t="str">
        <f>IF(ISBLANK(Games!W427), "",ABS('Prediction Log'!$Y445))</f>
        <v/>
      </c>
      <c r="AA445" s="23" t="str">
        <f>IF(ISBLANK(Games!W427), "",IF('Prediction Log'!$E445&gt;0, 'Prediction Log'!$M445-'Prediction Log'!$E445, IF('Prediction Log'!$E445&lt;0, -'Prediction Log'!$M445+'Prediction Log'!$E445, "NA")))</f>
        <v/>
      </c>
      <c r="AB445" s="23" t="str">
        <f>IF(ISBLANK(Games!X427), "",ABS('Prediction Log'!$AA445))</f>
        <v/>
      </c>
    </row>
    <row r="446" spans="1:28" x14ac:dyDescent="0.45">
      <c r="A446" s="13">
        <f>IF(ISBLANK(Games!$B445), "",Games!A445)</f>
        <v>0</v>
      </c>
      <c r="B446" s="13" t="str">
        <f>IF(ISBLANK(Games!$B428), "",Games!B428)</f>
        <v/>
      </c>
      <c r="C446" s="13" t="str">
        <f>IF(ISBLANK(Games!$B428), "",Games!C428)</f>
        <v/>
      </c>
      <c r="D446" s="14" t="str">
        <f>IF(ISBLANK(Games!$D428), "",Games!D428)</f>
        <v/>
      </c>
      <c r="E446" s="14" t="str">
        <f>IF(ISBLANK(Games!$B428), "",Games!J428)</f>
        <v/>
      </c>
      <c r="F446" s="15" t="str">
        <f>IFERROR(IF(ISBLANK(Games!B428), "", IF(Games!N428=Games!B428, Games!O428, 1-Games!O428)), "")</f>
        <v/>
      </c>
      <c r="G446" s="16" t="str">
        <f>IF(ISBLANK(Games!B428), "", IF('Prediction Log'!$D446&lt;0, 'Prediction Log'!$B446, 'Prediction Log'!$C446))</f>
        <v/>
      </c>
      <c r="H446" s="17" t="str">
        <f>IF(ISBLANK(Games!$B428), "",Games!K428)</f>
        <v/>
      </c>
      <c r="I446" s="17" t="str">
        <f>IF('Prediction Log'!$F446&gt;0.5, 'Prediction Log'!$B446, IF('Prediction Log'!$F446&lt;0.5, 'Prediction Log'!$C446, "PICK"))</f>
        <v/>
      </c>
      <c r="J446" s="18" t="str">
        <f>IF(ISBLANK(Games!B428), "",IF('Prediction Log'!$I446='Prediction Log'!$B446, 'Prediction Log'!$F446, 1-'Prediction Log'!$F446))</f>
        <v/>
      </c>
      <c r="K446" s="19" t="str">
        <f>IF(ISBLANK(Games!$B428), "",Games!Q428)</f>
        <v/>
      </c>
      <c r="L446" s="26" t="str">
        <f>IF(ISBLANK(Games!W428), "",Games!Y428)</f>
        <v/>
      </c>
      <c r="M446" s="9" t="str">
        <f>IF(ISBLANK(Games!W428), "",Games!X428-Games!W428)</f>
        <v/>
      </c>
      <c r="N446" s="20" t="str">
        <f>IF(ISBLANK(Games!W428), "", IF(AND(Games!Y428 = Games!B428, Games!D428&lt;0, Table3[[#This Row],[Actual Difference ]]&lt;Games!D428), "Y", IF(AND(Games!Y428=Games!C428, Games!D428&gt;0, Table3[[#This Row],[Actual Difference ]]&gt;0), "Y",IF(Games!Y428&lt;&gt;Table3[[#This Row],[Market Predicted Side]], "Y","N"))))</f>
        <v/>
      </c>
      <c r="O446" s="21" t="str">
        <f>IF(ISBLANK(Games!W428),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6" s="21" t="str">
        <f>IF(ISBLANK(Games!W428),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6" s="22" t="str">
        <f>IF(ISBLANK(Games!W428),"",IF('Prediction Log'!$L446='Prediction Log'!$G446, "Y", "N"))</f>
        <v/>
      </c>
      <c r="R446" s="22" t="str">
        <f>Table3[[#This Row],[Home Team Covered Market]]</f>
        <v/>
      </c>
      <c r="S446" s="22" t="str">
        <f>IF(ISBLANK(Games!W428), "",IF(AND('Prediction Log'!$Q446="Y", 'Prediction Log'!$R446="Y"), "Y", "N"))</f>
        <v/>
      </c>
      <c r="T446" s="23" t="str">
        <f>IF(ISBLANK(Games!W428),"",IF(Games!Y428='Prediction Log'!$H446, "Y", "N"))</f>
        <v/>
      </c>
      <c r="U446" s="23" t="str">
        <f>IF(ISBLANK(Games!W428), "", IF(Table3[[#This Row],[Home Team Covered Market]]=Games!P428, "Y", "N"))</f>
        <v/>
      </c>
      <c r="V446" s="24" t="str">
        <f>IF(ISBLANK(Games!W428), "",IF('Prediction Log'!$I446='Prediction Log'!$L446, "Y", "N"))</f>
        <v/>
      </c>
      <c r="W446" s="23" t="str">
        <f>IF(ISBLANK(Games!W428), "",IF('Prediction Log'!$H446&lt;&gt;'Prediction Log'!$L446, "N",IF(AND('Prediction Log'!$E446&gt;0, 'Prediction Log'!$M446&gt;'Prediction Log'!$E446, 'Prediction Log'!$H446='Prediction Log'!$C446), "Y", IF(AND('Prediction Log'!$E446&lt;0, 'Prediction Log'!$M446&lt;'Prediction Log'!$E446,'Prediction Log'!$H446='Prediction Log'!$B446 ), "Y", IF('Prediction Log'!$M446='Prediction Log'!$E446, "PUSH", "N")))))</f>
        <v/>
      </c>
      <c r="X446" s="23" t="str">
        <f>IF(ISBLANK(Games!W428), "",IF(AND('Prediction Log'!$T446="Y", 'Prediction Log'!$U446="Y"), "Y", "N"))</f>
        <v/>
      </c>
      <c r="Y446" s="22" t="str">
        <f>IF(ISBLANK(Games!W428), "",IF('Prediction Log'!$D446&gt;0, 'Prediction Log'!$M446-'Prediction Log'!$D446, IF('Prediction Log'!$D446&lt;0, -'Prediction Log'!$M446+'Prediction Log'!$D446, "NA")))</f>
        <v/>
      </c>
      <c r="Z446" s="22" t="str">
        <f>IF(ISBLANK(Games!W428), "",ABS('Prediction Log'!$Y446))</f>
        <v/>
      </c>
      <c r="AA446" s="23" t="str">
        <f>IF(ISBLANK(Games!W428), "",IF('Prediction Log'!$E446&gt;0, 'Prediction Log'!$M446-'Prediction Log'!$E446, IF('Prediction Log'!$E446&lt;0, -'Prediction Log'!$M446+'Prediction Log'!$E446, "NA")))</f>
        <v/>
      </c>
      <c r="AB446" s="23" t="str">
        <f>IF(ISBLANK(Games!X428), "",ABS('Prediction Log'!$AA446))</f>
        <v/>
      </c>
    </row>
    <row r="447" spans="1:28" x14ac:dyDescent="0.45">
      <c r="A447" s="13">
        <f>IF(ISBLANK(Games!$B446), "",Games!A446)</f>
        <v>0</v>
      </c>
      <c r="B447" s="13" t="str">
        <f>IF(ISBLANK(Games!$B429), "",Games!B429)</f>
        <v/>
      </c>
      <c r="C447" s="13" t="str">
        <f>IF(ISBLANK(Games!$B429), "",Games!C429)</f>
        <v/>
      </c>
      <c r="D447" s="14" t="str">
        <f>IF(ISBLANK(Games!$D429), "",Games!D429)</f>
        <v/>
      </c>
      <c r="E447" s="14" t="str">
        <f>IF(ISBLANK(Games!$B429), "",Games!J429)</f>
        <v/>
      </c>
      <c r="F447" s="15" t="str">
        <f>IFERROR(IF(ISBLANK(Games!B429), "", IF(Games!N429=Games!B429, Games!O429, 1-Games!O429)), "")</f>
        <v/>
      </c>
      <c r="G447" s="16" t="str">
        <f>IF(ISBLANK(Games!B429), "", IF('Prediction Log'!$D447&lt;0, 'Prediction Log'!$B447, 'Prediction Log'!$C447))</f>
        <v/>
      </c>
      <c r="H447" s="17" t="str">
        <f>IF(ISBLANK(Games!$B429), "",Games!K429)</f>
        <v/>
      </c>
      <c r="I447" s="17" t="str">
        <f>IF('Prediction Log'!$F447&gt;0.5, 'Prediction Log'!$B447, IF('Prediction Log'!$F447&lt;0.5, 'Prediction Log'!$C447, "PICK"))</f>
        <v/>
      </c>
      <c r="J447" s="18" t="str">
        <f>IF(ISBLANK(Games!B429), "",IF('Prediction Log'!$I447='Prediction Log'!$B447, 'Prediction Log'!$F447, 1-'Prediction Log'!$F447))</f>
        <v/>
      </c>
      <c r="K447" s="19" t="str">
        <f>IF(ISBLANK(Games!$B429), "",Games!Q429)</f>
        <v/>
      </c>
      <c r="L447" s="26" t="str">
        <f>IF(ISBLANK(Games!W429), "",Games!Y429)</f>
        <v/>
      </c>
      <c r="M447" s="9" t="str">
        <f>IF(ISBLANK(Games!W429), "",Games!X429-Games!W429)</f>
        <v/>
      </c>
      <c r="N447" s="20" t="str">
        <f>IF(ISBLANK(Games!W429), "", IF(AND(Games!Y429 = Games!B429, Games!D429&lt;0, Table3[[#This Row],[Actual Difference ]]&lt;Games!D429), "Y", IF(AND(Games!Y429=Games!C429, Games!D429&gt;0, Table3[[#This Row],[Actual Difference ]]&gt;0), "Y",IF(Games!Y429&lt;&gt;Table3[[#This Row],[Market Predicted Side]], "Y","N"))))</f>
        <v/>
      </c>
      <c r="O447" s="21" t="str">
        <f>IF(ISBLANK(Games!W429),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7" s="21" t="str">
        <f>IF(ISBLANK(Games!W429),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7" s="22" t="str">
        <f>IF(ISBLANK(Games!W429),"",IF('Prediction Log'!$L447='Prediction Log'!$G447, "Y", "N"))</f>
        <v/>
      </c>
      <c r="R447" s="22" t="str">
        <f>Table3[[#This Row],[Home Team Covered Market]]</f>
        <v/>
      </c>
      <c r="S447" s="22" t="str">
        <f>IF(ISBLANK(Games!W429), "",IF(AND('Prediction Log'!$Q447="Y", 'Prediction Log'!$R447="Y"), "Y", "N"))</f>
        <v/>
      </c>
      <c r="T447" s="23" t="str">
        <f>IF(ISBLANK(Games!W429),"",IF(Games!Y429='Prediction Log'!$H447, "Y", "N"))</f>
        <v/>
      </c>
      <c r="U447" s="23" t="str">
        <f>IF(ISBLANK(Games!W429), "", IF(Table3[[#This Row],[Home Team Covered Market]]=Games!P429, "Y", "N"))</f>
        <v/>
      </c>
      <c r="V447" s="24" t="str">
        <f>IF(ISBLANK(Games!W429), "",IF('Prediction Log'!$I447='Prediction Log'!$L447, "Y", "N"))</f>
        <v/>
      </c>
      <c r="W447" s="23" t="str">
        <f>IF(ISBLANK(Games!W429), "",IF('Prediction Log'!$H447&lt;&gt;'Prediction Log'!$L447, "N",IF(AND('Prediction Log'!$E447&gt;0, 'Prediction Log'!$M447&gt;'Prediction Log'!$E447, 'Prediction Log'!$H447='Prediction Log'!$C447), "Y", IF(AND('Prediction Log'!$E447&lt;0, 'Prediction Log'!$M447&lt;'Prediction Log'!$E447,'Prediction Log'!$H447='Prediction Log'!$B447 ), "Y", IF('Prediction Log'!$M447='Prediction Log'!$E447, "PUSH", "N")))))</f>
        <v/>
      </c>
      <c r="X447" s="23" t="str">
        <f>IF(ISBLANK(Games!W429), "",IF(AND('Prediction Log'!$T447="Y", 'Prediction Log'!$U447="Y"), "Y", "N"))</f>
        <v/>
      </c>
      <c r="Y447" s="22" t="str">
        <f>IF(ISBLANK(Games!W429), "",IF('Prediction Log'!$D447&gt;0, 'Prediction Log'!$M447-'Prediction Log'!$D447, IF('Prediction Log'!$D447&lt;0, -'Prediction Log'!$M447+'Prediction Log'!$D447, "NA")))</f>
        <v/>
      </c>
      <c r="Z447" s="22" t="str">
        <f>IF(ISBLANK(Games!W429), "",ABS('Prediction Log'!$Y447))</f>
        <v/>
      </c>
      <c r="AA447" s="23" t="str">
        <f>IF(ISBLANK(Games!W429), "",IF('Prediction Log'!$E447&gt;0, 'Prediction Log'!$M447-'Prediction Log'!$E447, IF('Prediction Log'!$E447&lt;0, -'Prediction Log'!$M447+'Prediction Log'!$E447, "NA")))</f>
        <v/>
      </c>
      <c r="AB447" s="23" t="str">
        <f>IF(ISBLANK(Games!X429), "",ABS('Prediction Log'!$AA447))</f>
        <v/>
      </c>
    </row>
    <row r="448" spans="1:28" x14ac:dyDescent="0.45">
      <c r="A448" s="13">
        <f>IF(ISBLANK(Games!$B447), "",Games!A447)</f>
        <v>0</v>
      </c>
      <c r="B448" s="13" t="str">
        <f>IF(ISBLANK(Games!$B430), "",Games!B430)</f>
        <v/>
      </c>
      <c r="C448" s="13" t="str">
        <f>IF(ISBLANK(Games!$B430), "",Games!C430)</f>
        <v/>
      </c>
      <c r="D448" s="14" t="str">
        <f>IF(ISBLANK(Games!$D430), "",Games!D430)</f>
        <v/>
      </c>
      <c r="E448" s="14" t="str">
        <f>IF(ISBLANK(Games!$B430), "",Games!J430)</f>
        <v/>
      </c>
      <c r="F448" s="15" t="str">
        <f>IFERROR(IF(ISBLANK(Games!B430), "", IF(Games!N430=Games!B430, Games!O430, 1-Games!O430)), "")</f>
        <v/>
      </c>
      <c r="G448" s="16" t="str">
        <f>IF(ISBLANK(Games!B430), "", IF('Prediction Log'!$D448&lt;0, 'Prediction Log'!$B448, 'Prediction Log'!$C448))</f>
        <v/>
      </c>
      <c r="H448" s="17" t="str">
        <f>IF(ISBLANK(Games!$B430), "",Games!K430)</f>
        <v/>
      </c>
      <c r="I448" s="17" t="str">
        <f>IF('Prediction Log'!$F448&gt;0.5, 'Prediction Log'!$B448, IF('Prediction Log'!$F448&lt;0.5, 'Prediction Log'!$C448, "PICK"))</f>
        <v/>
      </c>
      <c r="J448" s="18" t="str">
        <f>IF(ISBLANK(Games!B430), "",IF('Prediction Log'!$I448='Prediction Log'!$B448, 'Prediction Log'!$F448, 1-'Prediction Log'!$F448))</f>
        <v/>
      </c>
      <c r="K448" s="19" t="str">
        <f>IF(ISBLANK(Games!$B430), "",Games!Q430)</f>
        <v/>
      </c>
      <c r="L448" s="26" t="str">
        <f>IF(ISBLANK(Games!W430), "",Games!Y430)</f>
        <v/>
      </c>
      <c r="M448" s="9" t="str">
        <f>IF(ISBLANK(Games!W430), "",Games!X430-Games!W430)</f>
        <v/>
      </c>
      <c r="N448" s="20" t="str">
        <f>IF(ISBLANK(Games!W430), "", IF(AND(Games!Y430 = Games!B430, Games!D430&lt;0, Table3[[#This Row],[Actual Difference ]]&lt;Games!D430), "Y", IF(AND(Games!Y430=Games!C430, Games!D430&gt;0, Table3[[#This Row],[Actual Difference ]]&gt;0), "Y",IF(Games!Y430&lt;&gt;Table3[[#This Row],[Market Predicted Side]], "Y","N"))))</f>
        <v/>
      </c>
      <c r="O448" s="21" t="str">
        <f>IF(ISBLANK(Games!W430),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8" s="21" t="str">
        <f>IF(ISBLANK(Games!W430),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8" s="22" t="str">
        <f>IF(ISBLANK(Games!W430),"",IF('Prediction Log'!$L448='Prediction Log'!$G448, "Y", "N"))</f>
        <v/>
      </c>
      <c r="R448" s="22" t="str">
        <f>Table3[[#This Row],[Home Team Covered Market]]</f>
        <v/>
      </c>
      <c r="S448" s="22" t="str">
        <f>IF(ISBLANK(Games!W430), "",IF(AND('Prediction Log'!$Q448="Y", 'Prediction Log'!$R448="Y"), "Y", "N"))</f>
        <v/>
      </c>
      <c r="T448" s="23" t="str">
        <f>IF(ISBLANK(Games!W430),"",IF(Games!Y430='Prediction Log'!$H448, "Y", "N"))</f>
        <v/>
      </c>
      <c r="U448" s="23" t="str">
        <f>IF(ISBLANK(Games!W430), "", IF(Table3[[#This Row],[Home Team Covered Market]]=Games!P430, "Y", "N"))</f>
        <v/>
      </c>
      <c r="V448" s="24" t="str">
        <f>IF(ISBLANK(Games!W430), "",IF('Prediction Log'!$I448='Prediction Log'!$L448, "Y", "N"))</f>
        <v/>
      </c>
      <c r="W448" s="23" t="str">
        <f>IF(ISBLANK(Games!W430), "",IF('Prediction Log'!$H448&lt;&gt;'Prediction Log'!$L448, "N",IF(AND('Prediction Log'!$E448&gt;0, 'Prediction Log'!$M448&gt;'Prediction Log'!$E448, 'Prediction Log'!$H448='Prediction Log'!$C448), "Y", IF(AND('Prediction Log'!$E448&lt;0, 'Prediction Log'!$M448&lt;'Prediction Log'!$E448,'Prediction Log'!$H448='Prediction Log'!$B448 ), "Y", IF('Prediction Log'!$M448='Prediction Log'!$E448, "PUSH", "N")))))</f>
        <v/>
      </c>
      <c r="X448" s="23" t="str">
        <f>IF(ISBLANK(Games!W430), "",IF(AND('Prediction Log'!$T448="Y", 'Prediction Log'!$U448="Y"), "Y", "N"))</f>
        <v/>
      </c>
      <c r="Y448" s="22" t="str">
        <f>IF(ISBLANK(Games!W430), "",IF('Prediction Log'!$D448&gt;0, 'Prediction Log'!$M448-'Prediction Log'!$D448, IF('Prediction Log'!$D448&lt;0, -'Prediction Log'!$M448+'Prediction Log'!$D448, "NA")))</f>
        <v/>
      </c>
      <c r="Z448" s="22" t="str">
        <f>IF(ISBLANK(Games!W430), "",ABS('Prediction Log'!$Y448))</f>
        <v/>
      </c>
      <c r="AA448" s="23" t="str">
        <f>IF(ISBLANK(Games!W430), "",IF('Prediction Log'!$E448&gt;0, 'Prediction Log'!$M448-'Prediction Log'!$E448, IF('Prediction Log'!$E448&lt;0, -'Prediction Log'!$M448+'Prediction Log'!$E448, "NA")))</f>
        <v/>
      </c>
      <c r="AB448" s="23" t="str">
        <f>IF(ISBLANK(Games!X430), "",ABS('Prediction Log'!$AA448))</f>
        <v/>
      </c>
    </row>
    <row r="449" spans="1:28" x14ac:dyDescent="0.45">
      <c r="A449" s="13">
        <f>IF(ISBLANK(Games!$B448), "",Games!A448)</f>
        <v>0</v>
      </c>
      <c r="B449" s="13" t="str">
        <f>IF(ISBLANK(Games!$B431), "",Games!B431)</f>
        <v/>
      </c>
      <c r="C449" s="13" t="str">
        <f>IF(ISBLANK(Games!$B431), "",Games!C431)</f>
        <v/>
      </c>
      <c r="D449" s="14" t="str">
        <f>IF(ISBLANK(Games!$D431), "",Games!D431)</f>
        <v/>
      </c>
      <c r="E449" s="14" t="str">
        <f>IF(ISBLANK(Games!$B431), "",Games!J431)</f>
        <v/>
      </c>
      <c r="F449" s="15" t="str">
        <f>IFERROR(IF(ISBLANK(Games!B431), "", IF(Games!N431=Games!B431, Games!O431, 1-Games!O431)), "")</f>
        <v/>
      </c>
      <c r="G449" s="16" t="str">
        <f>IF(ISBLANK(Games!B431), "", IF('Prediction Log'!$D449&lt;0, 'Prediction Log'!$B449, 'Prediction Log'!$C449))</f>
        <v/>
      </c>
      <c r="H449" s="17" t="str">
        <f>IF(ISBLANK(Games!$B431), "",Games!K431)</f>
        <v/>
      </c>
      <c r="I449" s="17" t="str">
        <f>IF('Prediction Log'!$F449&gt;0.5, 'Prediction Log'!$B449, IF('Prediction Log'!$F449&lt;0.5, 'Prediction Log'!$C449, "PICK"))</f>
        <v/>
      </c>
      <c r="J449" s="18" t="str">
        <f>IF(ISBLANK(Games!B431), "",IF('Prediction Log'!$I449='Prediction Log'!$B449, 'Prediction Log'!$F449, 1-'Prediction Log'!$F449))</f>
        <v/>
      </c>
      <c r="K449" s="19" t="str">
        <f>IF(ISBLANK(Games!$B431), "",Games!Q431)</f>
        <v/>
      </c>
      <c r="L449" s="26" t="str">
        <f>IF(ISBLANK(Games!W431), "",Games!Y431)</f>
        <v/>
      </c>
      <c r="M449" s="9" t="str">
        <f>IF(ISBLANK(Games!W431), "",Games!X431-Games!W431)</f>
        <v/>
      </c>
      <c r="N449" s="20" t="str">
        <f>IF(ISBLANK(Games!W431), "", IF(AND(Games!Y431 = Games!B431, Games!D431&lt;0, Table3[[#This Row],[Actual Difference ]]&lt;Games!D431), "Y", IF(AND(Games!Y431=Games!C431, Games!D431&gt;0, Table3[[#This Row],[Actual Difference ]]&gt;0), "Y",IF(Games!Y431&lt;&gt;Table3[[#This Row],[Market Predicted Side]], "Y","N"))))</f>
        <v/>
      </c>
      <c r="O449" s="21" t="str">
        <f>IF(ISBLANK(Games!W431),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49" s="21" t="str">
        <f>IF(ISBLANK(Games!W431),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49" s="22" t="str">
        <f>IF(ISBLANK(Games!W431),"",IF('Prediction Log'!$L449='Prediction Log'!$G449, "Y", "N"))</f>
        <v/>
      </c>
      <c r="R449" s="22" t="str">
        <f>Table3[[#This Row],[Home Team Covered Market]]</f>
        <v/>
      </c>
      <c r="S449" s="22" t="str">
        <f>IF(ISBLANK(Games!W431), "",IF(AND('Prediction Log'!$Q449="Y", 'Prediction Log'!$R449="Y"), "Y", "N"))</f>
        <v/>
      </c>
      <c r="T449" s="23" t="str">
        <f>IF(ISBLANK(Games!W431),"",IF(Games!Y431='Prediction Log'!$H449, "Y", "N"))</f>
        <v/>
      </c>
      <c r="U449" s="23" t="str">
        <f>IF(ISBLANK(Games!W431), "", IF(Table3[[#This Row],[Home Team Covered Market]]=Games!P431, "Y", "N"))</f>
        <v/>
      </c>
      <c r="V449" s="24" t="str">
        <f>IF(ISBLANK(Games!W431), "",IF('Prediction Log'!$I449='Prediction Log'!$L449, "Y", "N"))</f>
        <v/>
      </c>
      <c r="W449" s="23" t="str">
        <f>IF(ISBLANK(Games!W431), "",IF('Prediction Log'!$H449&lt;&gt;'Prediction Log'!$L449, "N",IF(AND('Prediction Log'!$E449&gt;0, 'Prediction Log'!$M449&gt;'Prediction Log'!$E449, 'Prediction Log'!$H449='Prediction Log'!$C449), "Y", IF(AND('Prediction Log'!$E449&lt;0, 'Prediction Log'!$M449&lt;'Prediction Log'!$E449,'Prediction Log'!$H449='Prediction Log'!$B449 ), "Y", IF('Prediction Log'!$M449='Prediction Log'!$E449, "PUSH", "N")))))</f>
        <v/>
      </c>
      <c r="X449" s="23" t="str">
        <f>IF(ISBLANK(Games!W431), "",IF(AND('Prediction Log'!$T449="Y", 'Prediction Log'!$U449="Y"), "Y", "N"))</f>
        <v/>
      </c>
      <c r="Y449" s="22" t="str">
        <f>IF(ISBLANK(Games!W431), "",IF('Prediction Log'!$D449&gt;0, 'Prediction Log'!$M449-'Prediction Log'!$D449, IF('Prediction Log'!$D449&lt;0, -'Prediction Log'!$M449+'Prediction Log'!$D449, "NA")))</f>
        <v/>
      </c>
      <c r="Z449" s="22" t="str">
        <f>IF(ISBLANK(Games!W431), "",ABS('Prediction Log'!$Y449))</f>
        <v/>
      </c>
      <c r="AA449" s="23" t="str">
        <f>IF(ISBLANK(Games!W431), "",IF('Prediction Log'!$E449&gt;0, 'Prediction Log'!$M449-'Prediction Log'!$E449, IF('Prediction Log'!$E449&lt;0, -'Prediction Log'!$M449+'Prediction Log'!$E449, "NA")))</f>
        <v/>
      </c>
      <c r="AB449" s="23" t="str">
        <f>IF(ISBLANK(Games!X431), "",ABS('Prediction Log'!$AA449))</f>
        <v/>
      </c>
    </row>
    <row r="450" spans="1:28" x14ac:dyDescent="0.45">
      <c r="A450" s="13">
        <f>IF(ISBLANK(Games!$B449), "",Games!A449)</f>
        <v>0</v>
      </c>
      <c r="B450" s="13" t="str">
        <f>IF(ISBLANK(Games!$B432), "",Games!B432)</f>
        <v/>
      </c>
      <c r="C450" s="13" t="str">
        <f>IF(ISBLANK(Games!$B432), "",Games!C432)</f>
        <v/>
      </c>
      <c r="D450" s="14" t="str">
        <f>IF(ISBLANK(Games!$D432), "",Games!D432)</f>
        <v/>
      </c>
      <c r="E450" s="14" t="str">
        <f>IF(ISBLANK(Games!$B432), "",Games!J432)</f>
        <v/>
      </c>
      <c r="F450" s="15" t="str">
        <f>IFERROR(IF(ISBLANK(Games!B432), "", IF(Games!N432=Games!B432, Games!O432, 1-Games!O432)), "")</f>
        <v/>
      </c>
      <c r="G450" s="16" t="str">
        <f>IF(ISBLANK(Games!B432), "", IF('Prediction Log'!$D450&lt;0, 'Prediction Log'!$B450, 'Prediction Log'!$C450))</f>
        <v/>
      </c>
      <c r="H450" s="17" t="str">
        <f>IF(ISBLANK(Games!$B432), "",Games!K432)</f>
        <v/>
      </c>
      <c r="I450" s="17" t="str">
        <f>IF('Prediction Log'!$F450&gt;0.5, 'Prediction Log'!$B450, IF('Prediction Log'!$F450&lt;0.5, 'Prediction Log'!$C450, "PICK"))</f>
        <v/>
      </c>
      <c r="J450" s="18" t="str">
        <f>IF(ISBLANK(Games!B432), "",IF('Prediction Log'!$I450='Prediction Log'!$B450, 'Prediction Log'!$F450, 1-'Prediction Log'!$F450))</f>
        <v/>
      </c>
      <c r="K450" s="19" t="str">
        <f>IF(ISBLANK(Games!$B432), "",Games!Q432)</f>
        <v/>
      </c>
      <c r="L450" s="26" t="str">
        <f>IF(ISBLANK(Games!W432), "",Games!Y432)</f>
        <v/>
      </c>
      <c r="M450" s="9" t="str">
        <f>IF(ISBLANK(Games!W432), "",Games!X432-Games!W432)</f>
        <v/>
      </c>
      <c r="N450" s="20" t="str">
        <f>IF(ISBLANK(Games!W432), "", IF(AND(Games!Y432 = Games!B432, Games!D432&lt;0, Table3[[#This Row],[Actual Difference ]]&lt;Games!D432), "Y", IF(AND(Games!Y432=Games!C432, Games!D432&gt;0, Table3[[#This Row],[Actual Difference ]]&gt;0), "Y",IF(Games!Y432&lt;&gt;Table3[[#This Row],[Market Predicted Side]], "Y","N"))))</f>
        <v/>
      </c>
      <c r="O450" s="21" t="str">
        <f>IF(ISBLANK(Games!W432),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0" s="21" t="str">
        <f>IF(ISBLANK(Games!W432),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0" s="22" t="str">
        <f>IF(ISBLANK(Games!W432),"",IF('Prediction Log'!$L450='Prediction Log'!$G450, "Y", "N"))</f>
        <v/>
      </c>
      <c r="R450" s="22" t="str">
        <f>Table3[[#This Row],[Home Team Covered Market]]</f>
        <v/>
      </c>
      <c r="S450" s="22" t="str">
        <f>IF(ISBLANK(Games!W432), "",IF(AND('Prediction Log'!$Q450="Y", 'Prediction Log'!$R450="Y"), "Y", "N"))</f>
        <v/>
      </c>
      <c r="T450" s="23" t="str">
        <f>IF(ISBLANK(Games!W432),"",IF(Games!Y432='Prediction Log'!$H450, "Y", "N"))</f>
        <v/>
      </c>
      <c r="U450" s="23" t="str">
        <f>IF(ISBLANK(Games!W432), "", IF(Table3[[#This Row],[Home Team Covered Market]]=Games!P432, "Y", "N"))</f>
        <v/>
      </c>
      <c r="V450" s="24" t="str">
        <f>IF(ISBLANK(Games!W432), "",IF('Prediction Log'!$I450='Prediction Log'!$L450, "Y", "N"))</f>
        <v/>
      </c>
      <c r="W450" s="23" t="str">
        <f>IF(ISBLANK(Games!W432), "",IF('Prediction Log'!$H450&lt;&gt;'Prediction Log'!$L450, "N",IF(AND('Prediction Log'!$E450&gt;0, 'Prediction Log'!$M450&gt;'Prediction Log'!$E450, 'Prediction Log'!$H450='Prediction Log'!$C450), "Y", IF(AND('Prediction Log'!$E450&lt;0, 'Prediction Log'!$M450&lt;'Prediction Log'!$E450,'Prediction Log'!$H450='Prediction Log'!$B450 ), "Y", IF('Prediction Log'!$M450='Prediction Log'!$E450, "PUSH", "N")))))</f>
        <v/>
      </c>
      <c r="X450" s="23" t="str">
        <f>IF(ISBLANK(Games!W432), "",IF(AND('Prediction Log'!$T450="Y", 'Prediction Log'!$U450="Y"), "Y", "N"))</f>
        <v/>
      </c>
      <c r="Y450" s="22" t="str">
        <f>IF(ISBLANK(Games!W432), "",IF('Prediction Log'!$D450&gt;0, 'Prediction Log'!$M450-'Prediction Log'!$D450, IF('Prediction Log'!$D450&lt;0, -'Prediction Log'!$M450+'Prediction Log'!$D450, "NA")))</f>
        <v/>
      </c>
      <c r="Z450" s="22" t="str">
        <f>IF(ISBLANK(Games!W432), "",ABS('Prediction Log'!$Y450))</f>
        <v/>
      </c>
      <c r="AA450" s="23" t="str">
        <f>IF(ISBLANK(Games!W432), "",IF('Prediction Log'!$E450&gt;0, 'Prediction Log'!$M450-'Prediction Log'!$E450, IF('Prediction Log'!$E450&lt;0, -'Prediction Log'!$M450+'Prediction Log'!$E450, "NA")))</f>
        <v/>
      </c>
      <c r="AB450" s="23" t="str">
        <f>IF(ISBLANK(Games!X432), "",ABS('Prediction Log'!$AA450))</f>
        <v/>
      </c>
    </row>
    <row r="451" spans="1:28" x14ac:dyDescent="0.45">
      <c r="A451" s="13">
        <f>IF(ISBLANK(Games!$B450), "",Games!A450)</f>
        <v>0</v>
      </c>
      <c r="B451" s="13" t="str">
        <f>IF(ISBLANK(Games!$B433), "",Games!B433)</f>
        <v/>
      </c>
      <c r="C451" s="13" t="str">
        <f>IF(ISBLANK(Games!$B433), "",Games!C433)</f>
        <v/>
      </c>
      <c r="D451" s="14" t="str">
        <f>IF(ISBLANK(Games!$D433), "",Games!D433)</f>
        <v/>
      </c>
      <c r="E451" s="14" t="str">
        <f>IF(ISBLANK(Games!$B433), "",Games!J433)</f>
        <v/>
      </c>
      <c r="F451" s="15" t="str">
        <f>IFERROR(IF(ISBLANK(Games!B433), "", IF(Games!N433=Games!B433, Games!O433, 1-Games!O433)), "")</f>
        <v/>
      </c>
      <c r="G451" s="16" t="str">
        <f>IF(ISBLANK(Games!B433), "", IF('Prediction Log'!$D451&lt;0, 'Prediction Log'!$B451, 'Prediction Log'!$C451))</f>
        <v/>
      </c>
      <c r="H451" s="17" t="str">
        <f>IF(ISBLANK(Games!$B433), "",Games!K433)</f>
        <v/>
      </c>
      <c r="I451" s="17" t="str">
        <f>IF('Prediction Log'!$F451&gt;0.5, 'Prediction Log'!$B451, IF('Prediction Log'!$F451&lt;0.5, 'Prediction Log'!$C451, "PICK"))</f>
        <v/>
      </c>
      <c r="J451" s="18" t="str">
        <f>IF(ISBLANK(Games!B433), "",IF('Prediction Log'!$I451='Prediction Log'!$B451, 'Prediction Log'!$F451, 1-'Prediction Log'!$F451))</f>
        <v/>
      </c>
      <c r="K451" s="19" t="str">
        <f>IF(ISBLANK(Games!$B433), "",Games!Q433)</f>
        <v/>
      </c>
      <c r="L451" s="26" t="str">
        <f>IF(ISBLANK(Games!W433), "",Games!Y433)</f>
        <v/>
      </c>
      <c r="M451" s="9" t="str">
        <f>IF(ISBLANK(Games!W433), "",Games!X433-Games!W433)</f>
        <v/>
      </c>
      <c r="N451" s="20" t="str">
        <f>IF(ISBLANK(Games!W433), "", IF(AND(Games!Y433 = Games!B433, Games!D433&lt;0, Table3[[#This Row],[Actual Difference ]]&lt;Games!D433), "Y", IF(AND(Games!Y433=Games!C433, Games!D433&gt;0, Table3[[#This Row],[Actual Difference ]]&gt;0), "Y",IF(Games!Y433&lt;&gt;Table3[[#This Row],[Market Predicted Side]], "Y","N"))))</f>
        <v/>
      </c>
      <c r="O451" s="21" t="str">
        <f>IF(ISBLANK(Games!W433),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1" s="21" t="str">
        <f>IF(ISBLANK(Games!W433),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1" s="22" t="str">
        <f>IF(ISBLANK(Games!W433),"",IF('Prediction Log'!$L451='Prediction Log'!$G451, "Y", "N"))</f>
        <v/>
      </c>
      <c r="R451" s="22" t="str">
        <f>Table3[[#This Row],[Home Team Covered Market]]</f>
        <v/>
      </c>
      <c r="S451" s="22" t="str">
        <f>IF(ISBLANK(Games!W433), "",IF(AND('Prediction Log'!$Q451="Y", 'Prediction Log'!$R451="Y"), "Y", "N"))</f>
        <v/>
      </c>
      <c r="T451" s="23" t="str">
        <f>IF(ISBLANK(Games!W433),"",IF(Games!Y433='Prediction Log'!$H451, "Y", "N"))</f>
        <v/>
      </c>
      <c r="U451" s="23" t="str">
        <f>IF(ISBLANK(Games!W433), "", IF(Table3[[#This Row],[Home Team Covered Market]]=Games!P433, "Y", "N"))</f>
        <v/>
      </c>
      <c r="V451" s="24" t="str">
        <f>IF(ISBLANK(Games!W433), "",IF('Prediction Log'!$I451='Prediction Log'!$L451, "Y", "N"))</f>
        <v/>
      </c>
      <c r="W451" s="23" t="str">
        <f>IF(ISBLANK(Games!W433), "",IF('Prediction Log'!$H451&lt;&gt;'Prediction Log'!$L451, "N",IF(AND('Prediction Log'!$E451&gt;0, 'Prediction Log'!$M451&gt;'Prediction Log'!$E451, 'Prediction Log'!$H451='Prediction Log'!$C451), "Y", IF(AND('Prediction Log'!$E451&lt;0, 'Prediction Log'!$M451&lt;'Prediction Log'!$E451,'Prediction Log'!$H451='Prediction Log'!$B451 ), "Y", IF('Prediction Log'!$M451='Prediction Log'!$E451, "PUSH", "N")))))</f>
        <v/>
      </c>
      <c r="X451" s="23" t="str">
        <f>IF(ISBLANK(Games!W433), "",IF(AND('Prediction Log'!$T451="Y", 'Prediction Log'!$U451="Y"), "Y", "N"))</f>
        <v/>
      </c>
      <c r="Y451" s="22" t="str">
        <f>IF(ISBLANK(Games!W433), "",IF('Prediction Log'!$D451&gt;0, 'Prediction Log'!$M451-'Prediction Log'!$D451, IF('Prediction Log'!$D451&lt;0, -'Prediction Log'!$M451+'Prediction Log'!$D451, "NA")))</f>
        <v/>
      </c>
      <c r="Z451" s="22" t="str">
        <f>IF(ISBLANK(Games!W433), "",ABS('Prediction Log'!$Y451))</f>
        <v/>
      </c>
      <c r="AA451" s="23" t="str">
        <f>IF(ISBLANK(Games!W433), "",IF('Prediction Log'!$E451&gt;0, 'Prediction Log'!$M451-'Prediction Log'!$E451, IF('Prediction Log'!$E451&lt;0, -'Prediction Log'!$M451+'Prediction Log'!$E451, "NA")))</f>
        <v/>
      </c>
      <c r="AB451" s="23" t="str">
        <f>IF(ISBLANK(Games!X433), "",ABS('Prediction Log'!$AA451))</f>
        <v/>
      </c>
    </row>
    <row r="452" spans="1:28" x14ac:dyDescent="0.45">
      <c r="A452" s="13">
        <f>IF(ISBLANK(Games!$B451), "",Games!A451)</f>
        <v>0</v>
      </c>
      <c r="B452" s="13" t="str">
        <f>IF(ISBLANK(Games!$B434), "",Games!B434)</f>
        <v/>
      </c>
      <c r="C452" s="13" t="str">
        <f>IF(ISBLANK(Games!$B434), "",Games!C434)</f>
        <v/>
      </c>
      <c r="D452" s="14" t="str">
        <f>IF(ISBLANK(Games!$D434), "",Games!D434)</f>
        <v/>
      </c>
      <c r="E452" s="14" t="str">
        <f>IF(ISBLANK(Games!$B434), "",Games!J434)</f>
        <v/>
      </c>
      <c r="F452" s="15" t="str">
        <f>IFERROR(IF(ISBLANK(Games!B434), "", IF(Games!N434=Games!B434, Games!O434, 1-Games!O434)), "")</f>
        <v/>
      </c>
      <c r="G452" s="16" t="str">
        <f>IF(ISBLANK(Games!B434), "", IF('Prediction Log'!$D452&lt;0, 'Prediction Log'!$B452, 'Prediction Log'!$C452))</f>
        <v/>
      </c>
      <c r="H452" s="17" t="str">
        <f>IF(ISBLANK(Games!$B434), "",Games!K434)</f>
        <v/>
      </c>
      <c r="I452" s="17" t="str">
        <f>IF('Prediction Log'!$F452&gt;0.5, 'Prediction Log'!$B452, IF('Prediction Log'!$F452&lt;0.5, 'Prediction Log'!$C452, "PICK"))</f>
        <v/>
      </c>
      <c r="J452" s="18" t="str">
        <f>IF(ISBLANK(Games!B434), "",IF('Prediction Log'!$I452='Prediction Log'!$B452, 'Prediction Log'!$F452, 1-'Prediction Log'!$F452))</f>
        <v/>
      </c>
      <c r="K452" s="19" t="str">
        <f>IF(ISBLANK(Games!$B434), "",Games!Q434)</f>
        <v/>
      </c>
      <c r="L452" s="26" t="str">
        <f>IF(ISBLANK(Games!W434), "",Games!Y434)</f>
        <v/>
      </c>
      <c r="M452" s="9" t="str">
        <f>IF(ISBLANK(Games!W434), "",Games!X434-Games!W434)</f>
        <v/>
      </c>
      <c r="N452" s="20" t="str">
        <f>IF(ISBLANK(Games!W434), "", IF(AND(Games!Y434 = Games!B434, Games!D434&lt;0, Table3[[#This Row],[Actual Difference ]]&lt;Games!D434), "Y", IF(AND(Games!Y434=Games!C434, Games!D434&gt;0, Table3[[#This Row],[Actual Difference ]]&gt;0), "Y",IF(Games!Y434&lt;&gt;Table3[[#This Row],[Market Predicted Side]], "Y","N"))))</f>
        <v/>
      </c>
      <c r="O452" s="21" t="str">
        <f>IF(ISBLANK(Games!W434),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2" s="21" t="str">
        <f>IF(ISBLANK(Games!W434),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2" s="22" t="str">
        <f>IF(ISBLANK(Games!W434),"",IF('Prediction Log'!$L452='Prediction Log'!$G452, "Y", "N"))</f>
        <v/>
      </c>
      <c r="R452" s="22" t="str">
        <f>Table3[[#This Row],[Home Team Covered Market]]</f>
        <v/>
      </c>
      <c r="S452" s="22" t="str">
        <f>IF(ISBLANK(Games!W434), "",IF(AND('Prediction Log'!$Q452="Y", 'Prediction Log'!$R452="Y"), "Y", "N"))</f>
        <v/>
      </c>
      <c r="T452" s="23" t="str">
        <f>IF(ISBLANK(Games!W434),"",IF(Games!Y434='Prediction Log'!$H452, "Y", "N"))</f>
        <v/>
      </c>
      <c r="U452" s="23" t="str">
        <f>IF(ISBLANK(Games!W434), "", IF(Table3[[#This Row],[Home Team Covered Market]]=Games!P434, "Y", "N"))</f>
        <v/>
      </c>
      <c r="V452" s="24" t="str">
        <f>IF(ISBLANK(Games!W434), "",IF('Prediction Log'!$I452='Prediction Log'!$L452, "Y", "N"))</f>
        <v/>
      </c>
      <c r="W452" s="23" t="str">
        <f>IF(ISBLANK(Games!W434), "",IF('Prediction Log'!$H452&lt;&gt;'Prediction Log'!$L452, "N",IF(AND('Prediction Log'!$E452&gt;0, 'Prediction Log'!$M452&gt;'Prediction Log'!$E452, 'Prediction Log'!$H452='Prediction Log'!$C452), "Y", IF(AND('Prediction Log'!$E452&lt;0, 'Prediction Log'!$M452&lt;'Prediction Log'!$E452,'Prediction Log'!$H452='Prediction Log'!$B452 ), "Y", IF('Prediction Log'!$M452='Prediction Log'!$E452, "PUSH", "N")))))</f>
        <v/>
      </c>
      <c r="X452" s="23" t="str">
        <f>IF(ISBLANK(Games!W434), "",IF(AND('Prediction Log'!$T452="Y", 'Prediction Log'!$U452="Y"), "Y", "N"))</f>
        <v/>
      </c>
      <c r="Y452" s="22" t="str">
        <f>IF(ISBLANK(Games!W434), "",IF('Prediction Log'!$D452&gt;0, 'Prediction Log'!$M452-'Prediction Log'!$D452, IF('Prediction Log'!$D452&lt;0, -'Prediction Log'!$M452+'Prediction Log'!$D452, "NA")))</f>
        <v/>
      </c>
      <c r="Z452" s="22" t="str">
        <f>IF(ISBLANK(Games!W434), "",ABS('Prediction Log'!$Y452))</f>
        <v/>
      </c>
      <c r="AA452" s="23" t="str">
        <f>IF(ISBLANK(Games!W434), "",IF('Prediction Log'!$E452&gt;0, 'Prediction Log'!$M452-'Prediction Log'!$E452, IF('Prediction Log'!$E452&lt;0, -'Prediction Log'!$M452+'Prediction Log'!$E452, "NA")))</f>
        <v/>
      </c>
      <c r="AB452" s="23" t="str">
        <f>IF(ISBLANK(Games!X434), "",ABS('Prediction Log'!$AA452))</f>
        <v/>
      </c>
    </row>
    <row r="453" spans="1:28" x14ac:dyDescent="0.45">
      <c r="A453" s="13">
        <f>IF(ISBLANK(Games!$B452), "",Games!A452)</f>
        <v>0</v>
      </c>
      <c r="B453" s="13" t="str">
        <f>IF(ISBLANK(Games!$B435), "",Games!B435)</f>
        <v/>
      </c>
      <c r="C453" s="13" t="str">
        <f>IF(ISBLANK(Games!$B435), "",Games!C435)</f>
        <v/>
      </c>
      <c r="D453" s="14" t="str">
        <f>IF(ISBLANK(Games!$D435), "",Games!D435)</f>
        <v/>
      </c>
      <c r="E453" s="14" t="str">
        <f>IF(ISBLANK(Games!$B435), "",Games!J435)</f>
        <v/>
      </c>
      <c r="F453" s="15" t="str">
        <f>IFERROR(IF(ISBLANK(Games!B435), "", IF(Games!N435=Games!B435, Games!O435, 1-Games!O435)), "")</f>
        <v/>
      </c>
      <c r="G453" s="16" t="str">
        <f>IF(ISBLANK(Games!B435), "", IF('Prediction Log'!$D453&lt;0, 'Prediction Log'!$B453, 'Prediction Log'!$C453))</f>
        <v/>
      </c>
      <c r="H453" s="17" t="str">
        <f>IF(ISBLANK(Games!$B435), "",Games!K435)</f>
        <v/>
      </c>
      <c r="I453" s="17" t="str">
        <f>IF('Prediction Log'!$F453&gt;0.5, 'Prediction Log'!$B453, IF('Prediction Log'!$F453&lt;0.5, 'Prediction Log'!$C453, "PICK"))</f>
        <v/>
      </c>
      <c r="J453" s="18" t="str">
        <f>IF(ISBLANK(Games!B435), "",IF('Prediction Log'!$I453='Prediction Log'!$B453, 'Prediction Log'!$F453, 1-'Prediction Log'!$F453))</f>
        <v/>
      </c>
      <c r="K453" s="19" t="str">
        <f>IF(ISBLANK(Games!$B435), "",Games!Q435)</f>
        <v/>
      </c>
      <c r="L453" s="26" t="str">
        <f>IF(ISBLANK(Games!W435), "",Games!Y435)</f>
        <v/>
      </c>
      <c r="M453" s="9" t="str">
        <f>IF(ISBLANK(Games!W435), "",Games!X435-Games!W435)</f>
        <v/>
      </c>
      <c r="N453" s="20" t="str">
        <f>IF(ISBLANK(Games!W435), "", IF(AND(Games!Y435 = Games!B435, Games!D435&lt;0, Table3[[#This Row],[Actual Difference ]]&lt;Games!D435), "Y", IF(AND(Games!Y435=Games!C435, Games!D435&gt;0, Table3[[#This Row],[Actual Difference ]]&gt;0), "Y",IF(Games!Y435&lt;&gt;Table3[[#This Row],[Market Predicted Side]], "Y","N"))))</f>
        <v/>
      </c>
      <c r="O453" s="21" t="str">
        <f>IF(ISBLANK(Games!W435),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3" s="21" t="str">
        <f>IF(ISBLANK(Games!W435),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3" s="22" t="str">
        <f>IF(ISBLANK(Games!W435),"",IF('Prediction Log'!$L453='Prediction Log'!$G453, "Y", "N"))</f>
        <v/>
      </c>
      <c r="R453" s="22" t="str">
        <f>Table3[[#This Row],[Home Team Covered Market]]</f>
        <v/>
      </c>
      <c r="S453" s="22" t="str">
        <f>IF(ISBLANK(Games!W435), "",IF(AND('Prediction Log'!$Q453="Y", 'Prediction Log'!$R453="Y"), "Y", "N"))</f>
        <v/>
      </c>
      <c r="T453" s="23" t="str">
        <f>IF(ISBLANK(Games!W435),"",IF(Games!Y435='Prediction Log'!$H453, "Y", "N"))</f>
        <v/>
      </c>
      <c r="U453" s="23" t="str">
        <f>IF(ISBLANK(Games!W435), "", IF(Table3[[#This Row],[Home Team Covered Market]]=Games!P435, "Y", "N"))</f>
        <v/>
      </c>
      <c r="V453" s="24" t="str">
        <f>IF(ISBLANK(Games!W435), "",IF('Prediction Log'!$I453='Prediction Log'!$L453, "Y", "N"))</f>
        <v/>
      </c>
      <c r="W453" s="23" t="str">
        <f>IF(ISBLANK(Games!W435), "",IF('Prediction Log'!$H453&lt;&gt;'Prediction Log'!$L453, "N",IF(AND('Prediction Log'!$E453&gt;0, 'Prediction Log'!$M453&gt;'Prediction Log'!$E453, 'Prediction Log'!$H453='Prediction Log'!$C453), "Y", IF(AND('Prediction Log'!$E453&lt;0, 'Prediction Log'!$M453&lt;'Prediction Log'!$E453,'Prediction Log'!$H453='Prediction Log'!$B453 ), "Y", IF('Prediction Log'!$M453='Prediction Log'!$E453, "PUSH", "N")))))</f>
        <v/>
      </c>
      <c r="X453" s="23" t="str">
        <f>IF(ISBLANK(Games!W435), "",IF(AND('Prediction Log'!$T453="Y", 'Prediction Log'!$U453="Y"), "Y", "N"))</f>
        <v/>
      </c>
      <c r="Y453" s="22" t="str">
        <f>IF(ISBLANK(Games!W435), "",IF('Prediction Log'!$D453&gt;0, 'Prediction Log'!$M453-'Prediction Log'!$D453, IF('Prediction Log'!$D453&lt;0, -'Prediction Log'!$M453+'Prediction Log'!$D453, "NA")))</f>
        <v/>
      </c>
      <c r="Z453" s="22" t="str">
        <f>IF(ISBLANK(Games!W435), "",ABS('Prediction Log'!$Y453))</f>
        <v/>
      </c>
      <c r="AA453" s="23" t="str">
        <f>IF(ISBLANK(Games!W435), "",IF('Prediction Log'!$E453&gt;0, 'Prediction Log'!$M453-'Prediction Log'!$E453, IF('Prediction Log'!$E453&lt;0, -'Prediction Log'!$M453+'Prediction Log'!$E453, "NA")))</f>
        <v/>
      </c>
      <c r="AB453" s="23" t="str">
        <f>IF(ISBLANK(Games!X435), "",ABS('Prediction Log'!$AA453))</f>
        <v/>
      </c>
    </row>
    <row r="454" spans="1:28" x14ac:dyDescent="0.45">
      <c r="A454" s="13">
        <f>IF(ISBLANK(Games!$B453), "",Games!A453)</f>
        <v>0</v>
      </c>
      <c r="B454" s="13" t="str">
        <f>IF(ISBLANK(Games!$B436), "",Games!B436)</f>
        <v/>
      </c>
      <c r="C454" s="13" t="str">
        <f>IF(ISBLANK(Games!$B436), "",Games!C436)</f>
        <v/>
      </c>
      <c r="D454" s="14" t="str">
        <f>IF(ISBLANK(Games!$D436), "",Games!D436)</f>
        <v/>
      </c>
      <c r="E454" s="14" t="str">
        <f>IF(ISBLANK(Games!$B436), "",Games!J436)</f>
        <v/>
      </c>
      <c r="F454" s="15" t="str">
        <f>IFERROR(IF(ISBLANK(Games!B436), "", IF(Games!N436=Games!B436, Games!O436, 1-Games!O436)), "")</f>
        <v/>
      </c>
      <c r="G454" s="16" t="str">
        <f>IF(ISBLANK(Games!B436), "", IF('Prediction Log'!$D454&lt;0, 'Prediction Log'!$B454, 'Prediction Log'!$C454))</f>
        <v/>
      </c>
      <c r="H454" s="17" t="str">
        <f>IF(ISBLANK(Games!$B436), "",Games!K436)</f>
        <v/>
      </c>
      <c r="I454" s="17" t="str">
        <f>IF('Prediction Log'!$F454&gt;0.5, 'Prediction Log'!$B454, IF('Prediction Log'!$F454&lt;0.5, 'Prediction Log'!$C454, "PICK"))</f>
        <v/>
      </c>
      <c r="J454" s="18" t="str">
        <f>IF(ISBLANK(Games!B436), "",IF('Prediction Log'!$I454='Prediction Log'!$B454, 'Prediction Log'!$F454, 1-'Prediction Log'!$F454))</f>
        <v/>
      </c>
      <c r="K454" s="19" t="str">
        <f>IF(ISBLANK(Games!$B436), "",Games!Q436)</f>
        <v/>
      </c>
      <c r="L454" s="26" t="str">
        <f>IF(ISBLANK(Games!W436), "",Games!Y436)</f>
        <v/>
      </c>
      <c r="M454" s="9" t="str">
        <f>IF(ISBLANK(Games!W436), "",Games!X436-Games!W436)</f>
        <v/>
      </c>
      <c r="N454" s="20" t="str">
        <f>IF(ISBLANK(Games!W436), "", IF(AND(Games!Y436 = Games!B436, Games!D436&lt;0, Table3[[#This Row],[Actual Difference ]]&lt;Games!D436), "Y", IF(AND(Games!Y436=Games!C436, Games!D436&gt;0, Table3[[#This Row],[Actual Difference ]]&gt;0), "Y",IF(Games!Y436&lt;&gt;Table3[[#This Row],[Market Predicted Side]], "Y","N"))))</f>
        <v/>
      </c>
      <c r="O454" s="21" t="str">
        <f>IF(ISBLANK(Games!W436),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4" s="21" t="str">
        <f>IF(ISBLANK(Games!W436),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4" s="22" t="str">
        <f>IF(ISBLANK(Games!W436),"",IF('Prediction Log'!$L454='Prediction Log'!$G454, "Y", "N"))</f>
        <v/>
      </c>
      <c r="R454" s="22" t="str">
        <f>Table3[[#This Row],[Home Team Covered Market]]</f>
        <v/>
      </c>
      <c r="S454" s="22" t="str">
        <f>IF(ISBLANK(Games!W436), "",IF(AND('Prediction Log'!$Q454="Y", 'Prediction Log'!$R454="Y"), "Y", "N"))</f>
        <v/>
      </c>
      <c r="T454" s="23" t="str">
        <f>IF(ISBLANK(Games!W436),"",IF(Games!Y436='Prediction Log'!$H454, "Y", "N"))</f>
        <v/>
      </c>
      <c r="U454" s="23" t="str">
        <f>IF(ISBLANK(Games!W436), "", IF(Table3[[#This Row],[Home Team Covered Market]]=Games!P436, "Y", "N"))</f>
        <v/>
      </c>
      <c r="V454" s="24" t="str">
        <f>IF(ISBLANK(Games!W436), "",IF('Prediction Log'!$I454='Prediction Log'!$L454, "Y", "N"))</f>
        <v/>
      </c>
      <c r="W454" s="23" t="str">
        <f>IF(ISBLANK(Games!W436), "",IF('Prediction Log'!$H454&lt;&gt;'Prediction Log'!$L454, "N",IF(AND('Prediction Log'!$E454&gt;0, 'Prediction Log'!$M454&gt;'Prediction Log'!$E454, 'Prediction Log'!$H454='Prediction Log'!$C454), "Y", IF(AND('Prediction Log'!$E454&lt;0, 'Prediction Log'!$M454&lt;'Prediction Log'!$E454,'Prediction Log'!$H454='Prediction Log'!$B454 ), "Y", IF('Prediction Log'!$M454='Prediction Log'!$E454, "PUSH", "N")))))</f>
        <v/>
      </c>
      <c r="X454" s="23" t="str">
        <f>IF(ISBLANK(Games!W436), "",IF(AND('Prediction Log'!$T454="Y", 'Prediction Log'!$U454="Y"), "Y", "N"))</f>
        <v/>
      </c>
      <c r="Y454" s="22" t="str">
        <f>IF(ISBLANK(Games!W436), "",IF('Prediction Log'!$D454&gt;0, 'Prediction Log'!$M454-'Prediction Log'!$D454, IF('Prediction Log'!$D454&lt;0, -'Prediction Log'!$M454+'Prediction Log'!$D454, "NA")))</f>
        <v/>
      </c>
      <c r="Z454" s="22" t="str">
        <f>IF(ISBLANK(Games!W436), "",ABS('Prediction Log'!$Y454))</f>
        <v/>
      </c>
      <c r="AA454" s="23" t="str">
        <f>IF(ISBLANK(Games!W436), "",IF('Prediction Log'!$E454&gt;0, 'Prediction Log'!$M454-'Prediction Log'!$E454, IF('Prediction Log'!$E454&lt;0, -'Prediction Log'!$M454+'Prediction Log'!$E454, "NA")))</f>
        <v/>
      </c>
      <c r="AB454" s="23" t="str">
        <f>IF(ISBLANK(Games!X436), "",ABS('Prediction Log'!$AA454))</f>
        <v/>
      </c>
    </row>
    <row r="455" spans="1:28" x14ac:dyDescent="0.45">
      <c r="A455" s="13">
        <f>IF(ISBLANK(Games!$B454), "",Games!A454)</f>
        <v>0</v>
      </c>
      <c r="B455" s="13" t="str">
        <f>IF(ISBLANK(Games!$B437), "",Games!B437)</f>
        <v/>
      </c>
      <c r="C455" s="13" t="str">
        <f>IF(ISBLANK(Games!$B437), "",Games!C437)</f>
        <v/>
      </c>
      <c r="D455" s="14" t="str">
        <f>IF(ISBLANK(Games!$D437), "",Games!D437)</f>
        <v/>
      </c>
      <c r="E455" s="14" t="str">
        <f>IF(ISBLANK(Games!$B437), "",Games!J437)</f>
        <v/>
      </c>
      <c r="F455" s="15" t="str">
        <f>IFERROR(IF(ISBLANK(Games!B437), "", IF(Games!N437=Games!B437, Games!O437, 1-Games!O437)), "")</f>
        <v/>
      </c>
      <c r="G455" s="16" t="str">
        <f>IF(ISBLANK(Games!B437), "", IF('Prediction Log'!$D455&lt;0, 'Prediction Log'!$B455, 'Prediction Log'!$C455))</f>
        <v/>
      </c>
      <c r="H455" s="17" t="str">
        <f>IF(ISBLANK(Games!$B437), "",Games!K437)</f>
        <v/>
      </c>
      <c r="I455" s="17" t="str">
        <f>IF('Prediction Log'!$F455&gt;0.5, 'Prediction Log'!$B455, IF('Prediction Log'!$F455&lt;0.5, 'Prediction Log'!$C455, "PICK"))</f>
        <v/>
      </c>
      <c r="J455" s="18" t="str">
        <f>IF(ISBLANK(Games!B437), "",IF('Prediction Log'!$I455='Prediction Log'!$B455, 'Prediction Log'!$F455, 1-'Prediction Log'!$F455))</f>
        <v/>
      </c>
      <c r="K455" s="19" t="str">
        <f>IF(ISBLANK(Games!$B437), "",Games!Q437)</f>
        <v/>
      </c>
      <c r="L455" s="26" t="str">
        <f>IF(ISBLANK(Games!W437), "",Games!Y437)</f>
        <v/>
      </c>
      <c r="M455" s="9" t="str">
        <f>IF(ISBLANK(Games!W437), "",Games!X437-Games!W437)</f>
        <v/>
      </c>
      <c r="N455" s="20" t="str">
        <f>IF(ISBLANK(Games!W437), "", IF(AND(Games!Y437 = Games!B437, Games!D437&lt;0, Table3[[#This Row],[Actual Difference ]]&lt;Games!D437), "Y", IF(AND(Games!Y437=Games!C437, Games!D437&gt;0, Table3[[#This Row],[Actual Difference ]]&gt;0), "Y",IF(Games!Y437&lt;&gt;Table3[[#This Row],[Market Predicted Side]], "Y","N"))))</f>
        <v/>
      </c>
      <c r="O455" s="21" t="str">
        <f>IF(ISBLANK(Games!W437),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5" s="21" t="str">
        <f>IF(ISBLANK(Games!W437),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5" s="22" t="str">
        <f>IF(ISBLANK(Games!W437),"",IF('Prediction Log'!$L455='Prediction Log'!$G455, "Y", "N"))</f>
        <v/>
      </c>
      <c r="R455" s="22" t="str">
        <f>Table3[[#This Row],[Home Team Covered Market]]</f>
        <v/>
      </c>
      <c r="S455" s="22" t="str">
        <f>IF(ISBLANK(Games!W437), "",IF(AND('Prediction Log'!$Q455="Y", 'Prediction Log'!$R455="Y"), "Y", "N"))</f>
        <v/>
      </c>
      <c r="T455" s="23" t="str">
        <f>IF(ISBLANK(Games!W437),"",IF(Games!Y437='Prediction Log'!$H455, "Y", "N"))</f>
        <v/>
      </c>
      <c r="U455" s="23" t="str">
        <f>IF(ISBLANK(Games!W437), "", IF(Table3[[#This Row],[Home Team Covered Market]]=Games!P437, "Y", "N"))</f>
        <v/>
      </c>
      <c r="V455" s="24" t="str">
        <f>IF(ISBLANK(Games!W437), "",IF('Prediction Log'!$I455='Prediction Log'!$L455, "Y", "N"))</f>
        <v/>
      </c>
      <c r="W455" s="23" t="str">
        <f>IF(ISBLANK(Games!W437), "",IF('Prediction Log'!$H455&lt;&gt;'Prediction Log'!$L455, "N",IF(AND('Prediction Log'!$E455&gt;0, 'Prediction Log'!$M455&gt;'Prediction Log'!$E455, 'Prediction Log'!$H455='Prediction Log'!$C455), "Y", IF(AND('Prediction Log'!$E455&lt;0, 'Prediction Log'!$M455&lt;'Prediction Log'!$E455,'Prediction Log'!$H455='Prediction Log'!$B455 ), "Y", IF('Prediction Log'!$M455='Prediction Log'!$E455, "PUSH", "N")))))</f>
        <v/>
      </c>
      <c r="X455" s="23" t="str">
        <f>IF(ISBLANK(Games!W437), "",IF(AND('Prediction Log'!$T455="Y", 'Prediction Log'!$U455="Y"), "Y", "N"))</f>
        <v/>
      </c>
      <c r="Y455" s="22" t="str">
        <f>IF(ISBLANK(Games!W437), "",IF('Prediction Log'!$D455&gt;0, 'Prediction Log'!$M455-'Prediction Log'!$D455, IF('Prediction Log'!$D455&lt;0, -'Prediction Log'!$M455+'Prediction Log'!$D455, "NA")))</f>
        <v/>
      </c>
      <c r="Z455" s="22" t="str">
        <f>IF(ISBLANK(Games!W437), "",ABS('Prediction Log'!$Y455))</f>
        <v/>
      </c>
      <c r="AA455" s="23" t="str">
        <f>IF(ISBLANK(Games!W437), "",IF('Prediction Log'!$E455&gt;0, 'Prediction Log'!$M455-'Prediction Log'!$E455, IF('Prediction Log'!$E455&lt;0, -'Prediction Log'!$M455+'Prediction Log'!$E455, "NA")))</f>
        <v/>
      </c>
      <c r="AB455" s="23" t="str">
        <f>IF(ISBLANK(Games!X437), "",ABS('Prediction Log'!$AA455))</f>
        <v/>
      </c>
    </row>
    <row r="456" spans="1:28" x14ac:dyDescent="0.45">
      <c r="A456" s="13">
        <f>IF(ISBLANK(Games!$B455), "",Games!A455)</f>
        <v>0</v>
      </c>
      <c r="B456" s="13" t="str">
        <f>IF(ISBLANK(Games!$B438), "",Games!B438)</f>
        <v/>
      </c>
      <c r="C456" s="13" t="str">
        <f>IF(ISBLANK(Games!$B438), "",Games!C438)</f>
        <v/>
      </c>
      <c r="D456" s="14" t="str">
        <f>IF(ISBLANK(Games!$D438), "",Games!D438)</f>
        <v/>
      </c>
      <c r="E456" s="14" t="str">
        <f>IF(ISBLANK(Games!$B438), "",Games!J438)</f>
        <v/>
      </c>
      <c r="F456" s="15" t="str">
        <f>IFERROR(IF(ISBLANK(Games!B438), "", IF(Games!N438=Games!B438, Games!O438, 1-Games!O438)), "")</f>
        <v/>
      </c>
      <c r="G456" s="16" t="str">
        <f>IF(ISBLANK(Games!B438), "", IF('Prediction Log'!$D456&lt;0, 'Prediction Log'!$B456, 'Prediction Log'!$C456))</f>
        <v/>
      </c>
      <c r="H456" s="17" t="str">
        <f>IF(ISBLANK(Games!$B438), "",Games!K438)</f>
        <v/>
      </c>
      <c r="I456" s="17" t="str">
        <f>IF('Prediction Log'!$F456&gt;0.5, 'Prediction Log'!$B456, IF('Prediction Log'!$F456&lt;0.5, 'Prediction Log'!$C456, "PICK"))</f>
        <v/>
      </c>
      <c r="J456" s="18" t="str">
        <f>IF(ISBLANK(Games!B438), "",IF('Prediction Log'!$I456='Prediction Log'!$B456, 'Prediction Log'!$F456, 1-'Prediction Log'!$F456))</f>
        <v/>
      </c>
      <c r="K456" s="19" t="str">
        <f>IF(ISBLANK(Games!$B438), "",Games!Q438)</f>
        <v/>
      </c>
      <c r="L456" s="26" t="str">
        <f>IF(ISBLANK(Games!W438), "",Games!Y438)</f>
        <v/>
      </c>
      <c r="M456" s="9" t="str">
        <f>IF(ISBLANK(Games!W438), "",Games!X438-Games!W438)</f>
        <v/>
      </c>
      <c r="N456" s="20" t="str">
        <f>IF(ISBLANK(Games!W438), "", IF(AND(Games!Y438 = Games!B438, Games!D438&lt;0, Table3[[#This Row],[Actual Difference ]]&lt;Games!D438), "Y", IF(AND(Games!Y438=Games!C438, Games!D438&gt;0, Table3[[#This Row],[Actual Difference ]]&gt;0), "Y",IF(Games!Y438&lt;&gt;Table3[[#This Row],[Market Predicted Side]], "Y","N"))))</f>
        <v/>
      </c>
      <c r="O456" s="21" t="str">
        <f>IF(ISBLANK(Games!W438),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6" s="21" t="str">
        <f>IF(ISBLANK(Games!W438),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6" s="22" t="str">
        <f>IF(ISBLANK(Games!W438),"",IF('Prediction Log'!$L456='Prediction Log'!$G456, "Y", "N"))</f>
        <v/>
      </c>
      <c r="R456" s="22" t="str">
        <f>Table3[[#This Row],[Home Team Covered Market]]</f>
        <v/>
      </c>
      <c r="S456" s="22" t="str">
        <f>IF(ISBLANK(Games!W438), "",IF(AND('Prediction Log'!$Q456="Y", 'Prediction Log'!$R456="Y"), "Y", "N"))</f>
        <v/>
      </c>
      <c r="T456" s="23" t="str">
        <f>IF(ISBLANK(Games!W438),"",IF(Games!Y438='Prediction Log'!$H456, "Y", "N"))</f>
        <v/>
      </c>
      <c r="U456" s="23" t="str">
        <f>IF(ISBLANK(Games!W438), "", IF(Table3[[#This Row],[Home Team Covered Market]]=Games!P438, "Y", "N"))</f>
        <v/>
      </c>
      <c r="V456" s="24" t="str">
        <f>IF(ISBLANK(Games!W438), "",IF('Prediction Log'!$I456='Prediction Log'!$L456, "Y", "N"))</f>
        <v/>
      </c>
      <c r="W456" s="23" t="str">
        <f>IF(ISBLANK(Games!W438), "",IF('Prediction Log'!$H456&lt;&gt;'Prediction Log'!$L456, "N",IF(AND('Prediction Log'!$E456&gt;0, 'Prediction Log'!$M456&gt;'Prediction Log'!$E456, 'Prediction Log'!$H456='Prediction Log'!$C456), "Y", IF(AND('Prediction Log'!$E456&lt;0, 'Prediction Log'!$M456&lt;'Prediction Log'!$E456,'Prediction Log'!$H456='Prediction Log'!$B456 ), "Y", IF('Prediction Log'!$M456='Prediction Log'!$E456, "PUSH", "N")))))</f>
        <v/>
      </c>
      <c r="X456" s="23" t="str">
        <f>IF(ISBLANK(Games!W438), "",IF(AND('Prediction Log'!$T456="Y", 'Prediction Log'!$U456="Y"), "Y", "N"))</f>
        <v/>
      </c>
      <c r="Y456" s="22" t="str">
        <f>IF(ISBLANK(Games!W438), "",IF('Prediction Log'!$D456&gt;0, 'Prediction Log'!$M456-'Prediction Log'!$D456, IF('Prediction Log'!$D456&lt;0, -'Prediction Log'!$M456+'Prediction Log'!$D456, "NA")))</f>
        <v/>
      </c>
      <c r="Z456" s="22" t="str">
        <f>IF(ISBLANK(Games!W438), "",ABS('Prediction Log'!$Y456))</f>
        <v/>
      </c>
      <c r="AA456" s="23" t="str">
        <f>IF(ISBLANK(Games!W438), "",IF('Prediction Log'!$E456&gt;0, 'Prediction Log'!$M456-'Prediction Log'!$E456, IF('Prediction Log'!$E456&lt;0, -'Prediction Log'!$M456+'Prediction Log'!$E456, "NA")))</f>
        <v/>
      </c>
      <c r="AB456" s="23" t="str">
        <f>IF(ISBLANK(Games!X438), "",ABS('Prediction Log'!$AA456))</f>
        <v/>
      </c>
    </row>
    <row r="457" spans="1:28" x14ac:dyDescent="0.45">
      <c r="A457" s="13">
        <f>IF(ISBLANK(Games!$B456), "",Games!A456)</f>
        <v>0</v>
      </c>
      <c r="B457" s="13" t="str">
        <f>IF(ISBLANK(Games!$B439), "",Games!B439)</f>
        <v/>
      </c>
      <c r="C457" s="13" t="str">
        <f>IF(ISBLANK(Games!$B439), "",Games!C439)</f>
        <v/>
      </c>
      <c r="D457" s="14" t="str">
        <f>IF(ISBLANK(Games!$D439), "",Games!D439)</f>
        <v/>
      </c>
      <c r="E457" s="14" t="str">
        <f>IF(ISBLANK(Games!$B439), "",Games!J439)</f>
        <v/>
      </c>
      <c r="F457" s="15" t="str">
        <f>IFERROR(IF(ISBLANK(Games!B439), "", IF(Games!N439=Games!B439, Games!O439, 1-Games!O439)), "")</f>
        <v/>
      </c>
      <c r="G457" s="16" t="str">
        <f>IF(ISBLANK(Games!B439), "", IF('Prediction Log'!$D457&lt;0, 'Prediction Log'!$B457, 'Prediction Log'!$C457))</f>
        <v/>
      </c>
      <c r="H457" s="17" t="str">
        <f>IF(ISBLANK(Games!$B439), "",Games!K439)</f>
        <v/>
      </c>
      <c r="I457" s="17" t="str">
        <f>IF('Prediction Log'!$F457&gt;0.5, 'Prediction Log'!$B457, IF('Prediction Log'!$F457&lt;0.5, 'Prediction Log'!$C457, "PICK"))</f>
        <v/>
      </c>
      <c r="J457" s="18" t="str">
        <f>IF(ISBLANK(Games!B439), "",IF('Prediction Log'!$I457='Prediction Log'!$B457, 'Prediction Log'!$F457, 1-'Prediction Log'!$F457))</f>
        <v/>
      </c>
      <c r="K457" s="19" t="str">
        <f>IF(ISBLANK(Games!$B439), "",Games!Q439)</f>
        <v/>
      </c>
      <c r="L457" s="26" t="str">
        <f>IF(ISBLANK(Games!W439), "",Games!Y439)</f>
        <v/>
      </c>
      <c r="M457" s="9" t="str">
        <f>IF(ISBLANK(Games!W439), "",Games!X439-Games!W439)</f>
        <v/>
      </c>
      <c r="N457" s="20" t="str">
        <f>IF(ISBLANK(Games!W439), "", IF(AND(Games!Y439 = Games!B439, Games!D439&lt;0, Table3[[#This Row],[Actual Difference ]]&lt;Games!D439), "Y", IF(AND(Games!Y439=Games!C439, Games!D439&gt;0, Table3[[#This Row],[Actual Difference ]]&gt;0), "Y",IF(Games!Y439&lt;&gt;Table3[[#This Row],[Market Predicted Side]], "Y","N"))))</f>
        <v/>
      </c>
      <c r="O457" s="21" t="str">
        <f>IF(ISBLANK(Games!W439),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7" s="21" t="str">
        <f>IF(ISBLANK(Games!W439),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7" s="22" t="str">
        <f>IF(ISBLANK(Games!W439),"",IF('Prediction Log'!$L457='Prediction Log'!$G457, "Y", "N"))</f>
        <v/>
      </c>
      <c r="R457" s="22" t="str">
        <f>Table3[[#This Row],[Home Team Covered Market]]</f>
        <v/>
      </c>
      <c r="S457" s="22" t="str">
        <f>IF(ISBLANK(Games!W439), "",IF(AND('Prediction Log'!$Q457="Y", 'Prediction Log'!$R457="Y"), "Y", "N"))</f>
        <v/>
      </c>
      <c r="T457" s="23" t="str">
        <f>IF(ISBLANK(Games!W439),"",IF(Games!Y439='Prediction Log'!$H457, "Y", "N"))</f>
        <v/>
      </c>
      <c r="U457" s="23" t="str">
        <f>IF(ISBLANK(Games!W439), "", IF(Table3[[#This Row],[Home Team Covered Market]]=Games!P439, "Y", "N"))</f>
        <v/>
      </c>
      <c r="V457" s="24" t="str">
        <f>IF(ISBLANK(Games!W439), "",IF('Prediction Log'!$I457='Prediction Log'!$L457, "Y", "N"))</f>
        <v/>
      </c>
      <c r="W457" s="23" t="str">
        <f>IF(ISBLANK(Games!W439), "",IF('Prediction Log'!$H457&lt;&gt;'Prediction Log'!$L457, "N",IF(AND('Prediction Log'!$E457&gt;0, 'Prediction Log'!$M457&gt;'Prediction Log'!$E457, 'Prediction Log'!$H457='Prediction Log'!$C457), "Y", IF(AND('Prediction Log'!$E457&lt;0, 'Prediction Log'!$M457&lt;'Prediction Log'!$E457,'Prediction Log'!$H457='Prediction Log'!$B457 ), "Y", IF('Prediction Log'!$M457='Prediction Log'!$E457, "PUSH", "N")))))</f>
        <v/>
      </c>
      <c r="X457" s="23" t="str">
        <f>IF(ISBLANK(Games!W439), "",IF(AND('Prediction Log'!$T457="Y", 'Prediction Log'!$U457="Y"), "Y", "N"))</f>
        <v/>
      </c>
      <c r="Y457" s="22" t="str">
        <f>IF(ISBLANK(Games!W439), "",IF('Prediction Log'!$D457&gt;0, 'Prediction Log'!$M457-'Prediction Log'!$D457, IF('Prediction Log'!$D457&lt;0, -'Prediction Log'!$M457+'Prediction Log'!$D457, "NA")))</f>
        <v/>
      </c>
      <c r="Z457" s="22" t="str">
        <f>IF(ISBLANK(Games!W439), "",ABS('Prediction Log'!$Y457))</f>
        <v/>
      </c>
      <c r="AA457" s="23" t="str">
        <f>IF(ISBLANK(Games!W439), "",IF('Prediction Log'!$E457&gt;0, 'Prediction Log'!$M457-'Prediction Log'!$E457, IF('Prediction Log'!$E457&lt;0, -'Prediction Log'!$M457+'Prediction Log'!$E457, "NA")))</f>
        <v/>
      </c>
      <c r="AB457" s="23" t="str">
        <f>IF(ISBLANK(Games!X439), "",ABS('Prediction Log'!$AA457))</f>
        <v/>
      </c>
    </row>
    <row r="458" spans="1:28" x14ac:dyDescent="0.45">
      <c r="A458" s="13">
        <f>IF(ISBLANK(Games!$B457), "",Games!A457)</f>
        <v>0</v>
      </c>
      <c r="B458" s="13" t="str">
        <f>IF(ISBLANK(Games!$B440), "",Games!B440)</f>
        <v/>
      </c>
      <c r="C458" s="13" t="str">
        <f>IF(ISBLANK(Games!$B440), "",Games!C440)</f>
        <v/>
      </c>
      <c r="D458" s="14" t="str">
        <f>IF(ISBLANK(Games!$D440), "",Games!D440)</f>
        <v/>
      </c>
      <c r="E458" s="14" t="str">
        <f>IF(ISBLANK(Games!$B440), "",Games!J440)</f>
        <v/>
      </c>
      <c r="F458" s="15" t="str">
        <f>IFERROR(IF(ISBLANK(Games!B440), "", IF(Games!N440=Games!B440, Games!O440, 1-Games!O440)), "")</f>
        <v/>
      </c>
      <c r="G458" s="16" t="str">
        <f>IF(ISBLANK(Games!B440), "", IF('Prediction Log'!$D458&lt;0, 'Prediction Log'!$B458, 'Prediction Log'!$C458))</f>
        <v/>
      </c>
      <c r="H458" s="17" t="str">
        <f>IF(ISBLANK(Games!$B440), "",Games!K440)</f>
        <v/>
      </c>
      <c r="I458" s="17" t="str">
        <f>IF('Prediction Log'!$F458&gt;0.5, 'Prediction Log'!$B458, IF('Prediction Log'!$F458&lt;0.5, 'Prediction Log'!$C458, "PICK"))</f>
        <v/>
      </c>
      <c r="J458" s="18" t="str">
        <f>IF(ISBLANK(Games!B440), "",IF('Prediction Log'!$I458='Prediction Log'!$B458, 'Prediction Log'!$F458, 1-'Prediction Log'!$F458))</f>
        <v/>
      </c>
      <c r="K458" s="19" t="str">
        <f>IF(ISBLANK(Games!$B440), "",Games!Q440)</f>
        <v/>
      </c>
      <c r="L458" s="26" t="str">
        <f>IF(ISBLANK(Games!W440), "",Games!Y440)</f>
        <v/>
      </c>
      <c r="M458" s="9" t="str">
        <f>IF(ISBLANK(Games!W440), "",Games!X440-Games!W440)</f>
        <v/>
      </c>
      <c r="N458" s="20" t="str">
        <f>IF(ISBLANK(Games!W440), "", IF(AND(Games!Y440 = Games!B440, Games!D440&lt;0, Table3[[#This Row],[Actual Difference ]]&lt;Games!D440), "Y", IF(AND(Games!Y440=Games!C440, Games!D440&gt;0, Table3[[#This Row],[Actual Difference ]]&gt;0), "Y",IF(Games!Y440&lt;&gt;Table3[[#This Row],[Market Predicted Side]], "Y","N"))))</f>
        <v/>
      </c>
      <c r="O458" s="21" t="str">
        <f>IF(ISBLANK(Games!W440),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8" s="21" t="str">
        <f>IF(ISBLANK(Games!W440),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8" s="22" t="str">
        <f>IF(ISBLANK(Games!W440),"",IF('Prediction Log'!$L458='Prediction Log'!$G458, "Y", "N"))</f>
        <v/>
      </c>
      <c r="R458" s="22" t="str">
        <f>Table3[[#This Row],[Home Team Covered Market]]</f>
        <v/>
      </c>
      <c r="S458" s="22" t="str">
        <f>IF(ISBLANK(Games!W440), "",IF(AND('Prediction Log'!$Q458="Y", 'Prediction Log'!$R458="Y"), "Y", "N"))</f>
        <v/>
      </c>
      <c r="T458" s="23" t="str">
        <f>IF(ISBLANK(Games!W440),"",IF(Games!Y440='Prediction Log'!$H458, "Y", "N"))</f>
        <v/>
      </c>
      <c r="U458" s="23" t="str">
        <f>IF(ISBLANK(Games!W440), "", IF(Table3[[#This Row],[Home Team Covered Market]]=Games!P440, "Y", "N"))</f>
        <v/>
      </c>
      <c r="V458" s="24" t="str">
        <f>IF(ISBLANK(Games!W440), "",IF('Prediction Log'!$I458='Prediction Log'!$L458, "Y", "N"))</f>
        <v/>
      </c>
      <c r="W458" s="23" t="str">
        <f>IF(ISBLANK(Games!W440), "",IF('Prediction Log'!$H458&lt;&gt;'Prediction Log'!$L458, "N",IF(AND('Prediction Log'!$E458&gt;0, 'Prediction Log'!$M458&gt;'Prediction Log'!$E458, 'Prediction Log'!$H458='Prediction Log'!$C458), "Y", IF(AND('Prediction Log'!$E458&lt;0, 'Prediction Log'!$M458&lt;'Prediction Log'!$E458,'Prediction Log'!$H458='Prediction Log'!$B458 ), "Y", IF('Prediction Log'!$M458='Prediction Log'!$E458, "PUSH", "N")))))</f>
        <v/>
      </c>
      <c r="X458" s="23" t="str">
        <f>IF(ISBLANK(Games!W440), "",IF(AND('Prediction Log'!$T458="Y", 'Prediction Log'!$U458="Y"), "Y", "N"))</f>
        <v/>
      </c>
      <c r="Y458" s="22" t="str">
        <f>IF(ISBLANK(Games!W440), "",IF('Prediction Log'!$D458&gt;0, 'Prediction Log'!$M458-'Prediction Log'!$D458, IF('Prediction Log'!$D458&lt;0, -'Prediction Log'!$M458+'Prediction Log'!$D458, "NA")))</f>
        <v/>
      </c>
      <c r="Z458" s="22" t="str">
        <f>IF(ISBLANK(Games!W440), "",ABS('Prediction Log'!$Y458))</f>
        <v/>
      </c>
      <c r="AA458" s="23" t="str">
        <f>IF(ISBLANK(Games!W440), "",IF('Prediction Log'!$E458&gt;0, 'Prediction Log'!$M458-'Prediction Log'!$E458, IF('Prediction Log'!$E458&lt;0, -'Prediction Log'!$M458+'Prediction Log'!$E458, "NA")))</f>
        <v/>
      </c>
      <c r="AB458" s="23" t="str">
        <f>IF(ISBLANK(Games!X440), "",ABS('Prediction Log'!$AA458))</f>
        <v/>
      </c>
    </row>
    <row r="459" spans="1:28" x14ac:dyDescent="0.45">
      <c r="A459" s="13">
        <f>IF(ISBLANK(Games!$B458), "",Games!A458)</f>
        <v>0</v>
      </c>
      <c r="B459" s="13" t="str">
        <f>IF(ISBLANK(Games!$B441), "",Games!B441)</f>
        <v/>
      </c>
      <c r="C459" s="13" t="str">
        <f>IF(ISBLANK(Games!$B441), "",Games!C441)</f>
        <v/>
      </c>
      <c r="D459" s="14" t="str">
        <f>IF(ISBLANK(Games!$D441), "",Games!D441)</f>
        <v/>
      </c>
      <c r="E459" s="14" t="str">
        <f>IF(ISBLANK(Games!$B441), "",Games!J441)</f>
        <v/>
      </c>
      <c r="F459" s="15" t="str">
        <f>IFERROR(IF(ISBLANK(Games!B441), "", IF(Games!N441=Games!B441, Games!O441, 1-Games!O441)), "")</f>
        <v/>
      </c>
      <c r="G459" s="16" t="str">
        <f>IF(ISBLANK(Games!B441), "", IF('Prediction Log'!$D459&lt;0, 'Prediction Log'!$B459, 'Prediction Log'!$C459))</f>
        <v/>
      </c>
      <c r="H459" s="17" t="str">
        <f>IF(ISBLANK(Games!$B441), "",Games!K441)</f>
        <v/>
      </c>
      <c r="I459" s="17" t="str">
        <f>IF('Prediction Log'!$F459&gt;0.5, 'Prediction Log'!$B459, IF('Prediction Log'!$F459&lt;0.5, 'Prediction Log'!$C459, "PICK"))</f>
        <v/>
      </c>
      <c r="J459" s="18" t="str">
        <f>IF(ISBLANK(Games!B441), "",IF('Prediction Log'!$I459='Prediction Log'!$B459, 'Prediction Log'!$F459, 1-'Prediction Log'!$F459))</f>
        <v/>
      </c>
      <c r="K459" s="19" t="str">
        <f>IF(ISBLANK(Games!$B441), "",Games!Q441)</f>
        <v/>
      </c>
      <c r="L459" s="26" t="str">
        <f>IF(ISBLANK(Games!W441), "",Games!Y441)</f>
        <v/>
      </c>
      <c r="M459" s="9" t="str">
        <f>IF(ISBLANK(Games!W441), "",Games!X441-Games!W441)</f>
        <v/>
      </c>
      <c r="N459" s="20" t="str">
        <f>IF(ISBLANK(Games!W441), "", IF(AND(Games!Y441 = Games!B441, Games!D441&lt;0, Table3[[#This Row],[Actual Difference ]]&lt;Games!D441), "Y", IF(AND(Games!Y441=Games!C441, Games!D441&gt;0, Table3[[#This Row],[Actual Difference ]]&gt;0), "Y",IF(Games!Y441&lt;&gt;Table3[[#This Row],[Market Predicted Side]], "Y","N"))))</f>
        <v/>
      </c>
      <c r="O459" s="21" t="str">
        <f>IF(ISBLANK(Games!W441),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59" s="21" t="str">
        <f>IF(ISBLANK(Games!W441),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59" s="22" t="str">
        <f>IF(ISBLANK(Games!W441),"",IF('Prediction Log'!$L459='Prediction Log'!$G459, "Y", "N"))</f>
        <v/>
      </c>
      <c r="R459" s="22" t="str">
        <f>Table3[[#This Row],[Home Team Covered Market]]</f>
        <v/>
      </c>
      <c r="S459" s="22" t="str">
        <f>IF(ISBLANK(Games!W441), "",IF(AND('Prediction Log'!$Q459="Y", 'Prediction Log'!$R459="Y"), "Y", "N"))</f>
        <v/>
      </c>
      <c r="T459" s="23" t="str">
        <f>IF(ISBLANK(Games!W441),"",IF(Games!Y441='Prediction Log'!$H459, "Y", "N"))</f>
        <v/>
      </c>
      <c r="U459" s="23" t="str">
        <f>IF(ISBLANK(Games!W441), "", IF(Table3[[#This Row],[Home Team Covered Market]]=Games!P441, "Y", "N"))</f>
        <v/>
      </c>
      <c r="V459" s="24" t="str">
        <f>IF(ISBLANK(Games!W441), "",IF('Prediction Log'!$I459='Prediction Log'!$L459, "Y", "N"))</f>
        <v/>
      </c>
      <c r="W459" s="23" t="str">
        <f>IF(ISBLANK(Games!W441), "",IF('Prediction Log'!$H459&lt;&gt;'Prediction Log'!$L459, "N",IF(AND('Prediction Log'!$E459&gt;0, 'Prediction Log'!$M459&gt;'Prediction Log'!$E459, 'Prediction Log'!$H459='Prediction Log'!$C459), "Y", IF(AND('Prediction Log'!$E459&lt;0, 'Prediction Log'!$M459&lt;'Prediction Log'!$E459,'Prediction Log'!$H459='Prediction Log'!$B459 ), "Y", IF('Prediction Log'!$M459='Prediction Log'!$E459, "PUSH", "N")))))</f>
        <v/>
      </c>
      <c r="X459" s="23" t="str">
        <f>IF(ISBLANK(Games!W441), "",IF(AND('Prediction Log'!$T459="Y", 'Prediction Log'!$U459="Y"), "Y", "N"))</f>
        <v/>
      </c>
      <c r="Y459" s="22" t="str">
        <f>IF(ISBLANK(Games!W441), "",IF('Prediction Log'!$D459&gt;0, 'Prediction Log'!$M459-'Prediction Log'!$D459, IF('Prediction Log'!$D459&lt;0, -'Prediction Log'!$M459+'Prediction Log'!$D459, "NA")))</f>
        <v/>
      </c>
      <c r="Z459" s="22" t="str">
        <f>IF(ISBLANK(Games!W441), "",ABS('Prediction Log'!$Y459))</f>
        <v/>
      </c>
      <c r="AA459" s="23" t="str">
        <f>IF(ISBLANK(Games!W441), "",IF('Prediction Log'!$E459&gt;0, 'Prediction Log'!$M459-'Prediction Log'!$E459, IF('Prediction Log'!$E459&lt;0, -'Prediction Log'!$M459+'Prediction Log'!$E459, "NA")))</f>
        <v/>
      </c>
      <c r="AB459" s="23" t="str">
        <f>IF(ISBLANK(Games!X441), "",ABS('Prediction Log'!$AA459))</f>
        <v/>
      </c>
    </row>
    <row r="460" spans="1:28" x14ac:dyDescent="0.45">
      <c r="A460" s="13">
        <f>IF(ISBLANK(Games!$B459), "",Games!A459)</f>
        <v>0</v>
      </c>
      <c r="B460" s="13" t="str">
        <f>IF(ISBLANK(Games!$B442), "",Games!B442)</f>
        <v/>
      </c>
      <c r="C460" s="13" t="str">
        <f>IF(ISBLANK(Games!$B442), "",Games!C442)</f>
        <v/>
      </c>
      <c r="D460" s="14" t="str">
        <f>IF(ISBLANK(Games!$D442), "",Games!D442)</f>
        <v/>
      </c>
      <c r="E460" s="14" t="str">
        <f>IF(ISBLANK(Games!$B442), "",Games!J442)</f>
        <v/>
      </c>
      <c r="F460" s="15" t="str">
        <f>IFERROR(IF(ISBLANK(Games!B442), "", IF(Games!N442=Games!B442, Games!O442, 1-Games!O442)), "")</f>
        <v/>
      </c>
      <c r="G460" s="16" t="str">
        <f>IF(ISBLANK(Games!B442), "", IF('Prediction Log'!$D460&lt;0, 'Prediction Log'!$B460, 'Prediction Log'!$C460))</f>
        <v/>
      </c>
      <c r="H460" s="17" t="str">
        <f>IF(ISBLANK(Games!$B442), "",Games!K442)</f>
        <v/>
      </c>
      <c r="I460" s="17" t="str">
        <f>IF('Prediction Log'!$F460&gt;0.5, 'Prediction Log'!$B460, IF('Prediction Log'!$F460&lt;0.5, 'Prediction Log'!$C460, "PICK"))</f>
        <v/>
      </c>
      <c r="J460" s="18" t="str">
        <f>IF(ISBLANK(Games!B442), "",IF('Prediction Log'!$I460='Prediction Log'!$B460, 'Prediction Log'!$F460, 1-'Prediction Log'!$F460))</f>
        <v/>
      </c>
      <c r="K460" s="19" t="str">
        <f>IF(ISBLANK(Games!$B442), "",Games!Q442)</f>
        <v/>
      </c>
      <c r="L460" s="26" t="str">
        <f>IF(ISBLANK(Games!W442), "",Games!Y442)</f>
        <v/>
      </c>
      <c r="M460" s="9" t="str">
        <f>IF(ISBLANK(Games!W442), "",Games!X442-Games!W442)</f>
        <v/>
      </c>
      <c r="N460" s="20" t="str">
        <f>IF(ISBLANK(Games!W442), "", IF(AND(Games!Y442 = Games!B442, Games!D442&lt;0, Table3[[#This Row],[Actual Difference ]]&lt;Games!D442), "Y", IF(AND(Games!Y442=Games!C442, Games!D442&gt;0, Table3[[#This Row],[Actual Difference ]]&gt;0), "Y",IF(Games!Y442&lt;&gt;Table3[[#This Row],[Market Predicted Side]], "Y","N"))))</f>
        <v/>
      </c>
      <c r="O460" s="21" t="str">
        <f>IF(ISBLANK(Games!W442),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0" s="21" t="str">
        <f>IF(ISBLANK(Games!W442),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0" s="22" t="str">
        <f>IF(ISBLANK(Games!W442),"",IF('Prediction Log'!$L460='Prediction Log'!$G460, "Y", "N"))</f>
        <v/>
      </c>
      <c r="R460" s="22" t="str">
        <f>Table3[[#This Row],[Home Team Covered Market]]</f>
        <v/>
      </c>
      <c r="S460" s="22" t="str">
        <f>IF(ISBLANK(Games!W442), "",IF(AND('Prediction Log'!$Q460="Y", 'Prediction Log'!$R460="Y"), "Y", "N"))</f>
        <v/>
      </c>
      <c r="T460" s="23" t="str">
        <f>IF(ISBLANK(Games!W442),"",IF(Games!Y442='Prediction Log'!$H460, "Y", "N"))</f>
        <v/>
      </c>
      <c r="U460" s="23" t="str">
        <f>IF(ISBLANK(Games!W442), "", IF(Table3[[#This Row],[Home Team Covered Market]]=Games!P442, "Y", "N"))</f>
        <v/>
      </c>
      <c r="V460" s="24" t="str">
        <f>IF(ISBLANK(Games!W442), "",IF('Prediction Log'!$I460='Prediction Log'!$L460, "Y", "N"))</f>
        <v/>
      </c>
      <c r="W460" s="23" t="str">
        <f>IF(ISBLANK(Games!W442), "",IF('Prediction Log'!$H460&lt;&gt;'Prediction Log'!$L460, "N",IF(AND('Prediction Log'!$E460&gt;0, 'Prediction Log'!$M460&gt;'Prediction Log'!$E460, 'Prediction Log'!$H460='Prediction Log'!$C460), "Y", IF(AND('Prediction Log'!$E460&lt;0, 'Prediction Log'!$M460&lt;'Prediction Log'!$E460,'Prediction Log'!$H460='Prediction Log'!$B460 ), "Y", IF('Prediction Log'!$M460='Prediction Log'!$E460, "PUSH", "N")))))</f>
        <v/>
      </c>
      <c r="X460" s="23" t="str">
        <f>IF(ISBLANK(Games!W442), "",IF(AND('Prediction Log'!$T460="Y", 'Prediction Log'!$U460="Y"), "Y", "N"))</f>
        <v/>
      </c>
      <c r="Y460" s="22" t="str">
        <f>IF(ISBLANK(Games!W442), "",IF('Prediction Log'!$D460&gt;0, 'Prediction Log'!$M460-'Prediction Log'!$D460, IF('Prediction Log'!$D460&lt;0, -'Prediction Log'!$M460+'Prediction Log'!$D460, "NA")))</f>
        <v/>
      </c>
      <c r="Z460" s="22" t="str">
        <f>IF(ISBLANK(Games!W442), "",ABS('Prediction Log'!$Y460))</f>
        <v/>
      </c>
      <c r="AA460" s="23" t="str">
        <f>IF(ISBLANK(Games!W442), "",IF('Prediction Log'!$E460&gt;0, 'Prediction Log'!$M460-'Prediction Log'!$E460, IF('Prediction Log'!$E460&lt;0, -'Prediction Log'!$M460+'Prediction Log'!$E460, "NA")))</f>
        <v/>
      </c>
      <c r="AB460" s="23" t="str">
        <f>IF(ISBLANK(Games!X442), "",ABS('Prediction Log'!$AA460))</f>
        <v/>
      </c>
    </row>
    <row r="461" spans="1:28" x14ac:dyDescent="0.45">
      <c r="A461" s="13">
        <f>IF(ISBLANK(Games!$B460), "",Games!A460)</f>
        <v>0</v>
      </c>
      <c r="B461" s="13" t="str">
        <f>IF(ISBLANK(Games!$B443), "",Games!B443)</f>
        <v/>
      </c>
      <c r="C461" s="13" t="str">
        <f>IF(ISBLANK(Games!$B443), "",Games!C443)</f>
        <v/>
      </c>
      <c r="D461" s="14" t="str">
        <f>IF(ISBLANK(Games!$D443), "",Games!D443)</f>
        <v/>
      </c>
      <c r="E461" s="14" t="str">
        <f>IF(ISBLANK(Games!$B443), "",Games!J443)</f>
        <v/>
      </c>
      <c r="F461" s="15" t="str">
        <f>IFERROR(IF(ISBLANK(Games!B443), "", IF(Games!N443=Games!B443, Games!O443, 1-Games!O443)), "")</f>
        <v/>
      </c>
      <c r="G461" s="16" t="str">
        <f>IF(ISBLANK(Games!B443), "", IF('Prediction Log'!$D461&lt;0, 'Prediction Log'!$B461, 'Prediction Log'!$C461))</f>
        <v/>
      </c>
      <c r="H461" s="17" t="str">
        <f>IF(ISBLANK(Games!$B443), "",Games!K443)</f>
        <v/>
      </c>
      <c r="I461" s="17" t="str">
        <f>IF('Prediction Log'!$F461&gt;0.5, 'Prediction Log'!$B461, IF('Prediction Log'!$F461&lt;0.5, 'Prediction Log'!$C461, "PICK"))</f>
        <v/>
      </c>
      <c r="J461" s="18" t="str">
        <f>IF(ISBLANK(Games!B443), "",IF('Prediction Log'!$I461='Prediction Log'!$B461, 'Prediction Log'!$F461, 1-'Prediction Log'!$F461))</f>
        <v/>
      </c>
      <c r="K461" s="19" t="str">
        <f>IF(ISBLANK(Games!$B443), "",Games!Q443)</f>
        <v/>
      </c>
      <c r="L461" s="26" t="str">
        <f>IF(ISBLANK(Games!W443), "",Games!Y443)</f>
        <v/>
      </c>
      <c r="M461" s="9" t="str">
        <f>IF(ISBLANK(Games!W443), "",Games!X443-Games!W443)</f>
        <v/>
      </c>
      <c r="N461" s="20" t="str">
        <f>IF(ISBLANK(Games!W443), "", IF(AND(Games!Y443 = Games!B443, Games!D443&lt;0, Table3[[#This Row],[Actual Difference ]]&lt;Games!D443), "Y", IF(AND(Games!Y443=Games!C443, Games!D443&gt;0, Table3[[#This Row],[Actual Difference ]]&gt;0), "Y",IF(Games!Y443&lt;&gt;Table3[[#This Row],[Market Predicted Side]], "Y","N"))))</f>
        <v/>
      </c>
      <c r="O461" s="21" t="str">
        <f>IF(ISBLANK(Games!W443),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1" s="21" t="str">
        <f>IF(ISBLANK(Games!W443),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1" s="22" t="str">
        <f>IF(ISBLANK(Games!W443),"",IF('Prediction Log'!$L461='Prediction Log'!$G461, "Y", "N"))</f>
        <v/>
      </c>
      <c r="R461" s="22" t="str">
        <f>Table3[[#This Row],[Home Team Covered Market]]</f>
        <v/>
      </c>
      <c r="S461" s="22" t="str">
        <f>IF(ISBLANK(Games!W443), "",IF(AND('Prediction Log'!$Q461="Y", 'Prediction Log'!$R461="Y"), "Y", "N"))</f>
        <v/>
      </c>
      <c r="T461" s="23" t="str">
        <f>IF(ISBLANK(Games!W443),"",IF(Games!Y443='Prediction Log'!$H461, "Y", "N"))</f>
        <v/>
      </c>
      <c r="U461" s="23" t="str">
        <f>IF(ISBLANK(Games!W443), "", IF(Table3[[#This Row],[Home Team Covered Market]]=Games!P443, "Y", "N"))</f>
        <v/>
      </c>
      <c r="V461" s="24" t="str">
        <f>IF(ISBLANK(Games!W443), "",IF('Prediction Log'!$I461='Prediction Log'!$L461, "Y", "N"))</f>
        <v/>
      </c>
      <c r="W461" s="23" t="str">
        <f>IF(ISBLANK(Games!W443), "",IF('Prediction Log'!$H461&lt;&gt;'Prediction Log'!$L461, "N",IF(AND('Prediction Log'!$E461&gt;0, 'Prediction Log'!$M461&gt;'Prediction Log'!$E461, 'Prediction Log'!$H461='Prediction Log'!$C461), "Y", IF(AND('Prediction Log'!$E461&lt;0, 'Prediction Log'!$M461&lt;'Prediction Log'!$E461,'Prediction Log'!$H461='Prediction Log'!$B461 ), "Y", IF('Prediction Log'!$M461='Prediction Log'!$E461, "PUSH", "N")))))</f>
        <v/>
      </c>
      <c r="X461" s="23" t="str">
        <f>IF(ISBLANK(Games!W443), "",IF(AND('Prediction Log'!$T461="Y", 'Prediction Log'!$U461="Y"), "Y", "N"))</f>
        <v/>
      </c>
      <c r="Y461" s="22" t="str">
        <f>IF(ISBLANK(Games!W443), "",IF('Prediction Log'!$D461&gt;0, 'Prediction Log'!$M461-'Prediction Log'!$D461, IF('Prediction Log'!$D461&lt;0, -'Prediction Log'!$M461+'Prediction Log'!$D461, "NA")))</f>
        <v/>
      </c>
      <c r="Z461" s="22" t="str">
        <f>IF(ISBLANK(Games!W443), "",ABS('Prediction Log'!$Y461))</f>
        <v/>
      </c>
      <c r="AA461" s="23" t="str">
        <f>IF(ISBLANK(Games!W443), "",IF('Prediction Log'!$E461&gt;0, 'Prediction Log'!$M461-'Prediction Log'!$E461, IF('Prediction Log'!$E461&lt;0, -'Prediction Log'!$M461+'Prediction Log'!$E461, "NA")))</f>
        <v/>
      </c>
      <c r="AB461" s="23" t="str">
        <f>IF(ISBLANK(Games!X443), "",ABS('Prediction Log'!$AA461))</f>
        <v/>
      </c>
    </row>
    <row r="462" spans="1:28" x14ac:dyDescent="0.45">
      <c r="A462" s="13">
        <f>IF(ISBLANK(Games!$B461), "",Games!A461)</f>
        <v>0</v>
      </c>
      <c r="B462" s="13" t="str">
        <f>IF(ISBLANK(Games!$B444), "",Games!B444)</f>
        <v/>
      </c>
      <c r="C462" s="13" t="str">
        <f>IF(ISBLANK(Games!$B444), "",Games!C444)</f>
        <v/>
      </c>
      <c r="D462" s="14" t="str">
        <f>IF(ISBLANK(Games!$D444), "",Games!D444)</f>
        <v/>
      </c>
      <c r="E462" s="14" t="str">
        <f>IF(ISBLANK(Games!$B444), "",Games!J444)</f>
        <v/>
      </c>
      <c r="F462" s="15" t="str">
        <f>IFERROR(IF(ISBLANK(Games!B444), "", IF(Games!N444=Games!B444, Games!O444, 1-Games!O444)), "")</f>
        <v/>
      </c>
      <c r="G462" s="16" t="str">
        <f>IF(ISBLANK(Games!B444), "", IF('Prediction Log'!$D462&lt;0, 'Prediction Log'!$B462, 'Prediction Log'!$C462))</f>
        <v/>
      </c>
      <c r="H462" s="17" t="str">
        <f>IF(ISBLANK(Games!$B444), "",Games!K444)</f>
        <v/>
      </c>
      <c r="I462" s="17" t="str">
        <f>IF('Prediction Log'!$F462&gt;0.5, 'Prediction Log'!$B462, IF('Prediction Log'!$F462&lt;0.5, 'Prediction Log'!$C462, "PICK"))</f>
        <v/>
      </c>
      <c r="J462" s="18" t="str">
        <f>IF(ISBLANK(Games!B444), "",IF('Prediction Log'!$I462='Prediction Log'!$B462, 'Prediction Log'!$F462, 1-'Prediction Log'!$F462))</f>
        <v/>
      </c>
      <c r="K462" s="19" t="str">
        <f>IF(ISBLANK(Games!$B444), "",Games!Q444)</f>
        <v/>
      </c>
      <c r="L462" s="26" t="str">
        <f>IF(ISBLANK(Games!W444), "",Games!Y444)</f>
        <v/>
      </c>
      <c r="M462" s="9" t="str">
        <f>IF(ISBLANK(Games!W444), "",Games!X444-Games!W444)</f>
        <v/>
      </c>
      <c r="N462" s="20" t="str">
        <f>IF(ISBLANK(Games!W444), "", IF(AND(Games!Y444 = Games!B444, Games!D444&lt;0, Table3[[#This Row],[Actual Difference ]]&lt;Games!D444), "Y", IF(AND(Games!Y444=Games!C444, Games!D444&gt;0, Table3[[#This Row],[Actual Difference ]]&gt;0), "Y",IF(Games!Y444&lt;&gt;Table3[[#This Row],[Market Predicted Side]], "Y","N"))))</f>
        <v/>
      </c>
      <c r="O462" s="21" t="str">
        <f>IF(ISBLANK(Games!W444),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2" s="21" t="str">
        <f>IF(ISBLANK(Games!W444),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2" s="22" t="str">
        <f>IF(ISBLANK(Games!W444),"",IF('Prediction Log'!$L462='Prediction Log'!$G462, "Y", "N"))</f>
        <v/>
      </c>
      <c r="R462" s="22" t="str">
        <f>Table3[[#This Row],[Home Team Covered Market]]</f>
        <v/>
      </c>
      <c r="S462" s="22" t="str">
        <f>IF(ISBLANK(Games!W444), "",IF(AND('Prediction Log'!$Q462="Y", 'Prediction Log'!$R462="Y"), "Y", "N"))</f>
        <v/>
      </c>
      <c r="T462" s="23" t="str">
        <f>IF(ISBLANK(Games!W444),"",IF(Games!Y444='Prediction Log'!$H462, "Y", "N"))</f>
        <v/>
      </c>
      <c r="U462" s="23" t="str">
        <f>IF(ISBLANK(Games!W444), "", IF(Table3[[#This Row],[Home Team Covered Market]]=Games!P444, "Y", "N"))</f>
        <v/>
      </c>
      <c r="V462" s="24" t="str">
        <f>IF(ISBLANK(Games!W444), "",IF('Prediction Log'!$I462='Prediction Log'!$L462, "Y", "N"))</f>
        <v/>
      </c>
      <c r="W462" s="23" t="str">
        <f>IF(ISBLANK(Games!W444), "",IF('Prediction Log'!$H462&lt;&gt;'Prediction Log'!$L462, "N",IF(AND('Prediction Log'!$E462&gt;0, 'Prediction Log'!$M462&gt;'Prediction Log'!$E462, 'Prediction Log'!$H462='Prediction Log'!$C462), "Y", IF(AND('Prediction Log'!$E462&lt;0, 'Prediction Log'!$M462&lt;'Prediction Log'!$E462,'Prediction Log'!$H462='Prediction Log'!$B462 ), "Y", IF('Prediction Log'!$M462='Prediction Log'!$E462, "PUSH", "N")))))</f>
        <v/>
      </c>
      <c r="X462" s="23" t="str">
        <f>IF(ISBLANK(Games!W444), "",IF(AND('Prediction Log'!$T462="Y", 'Prediction Log'!$U462="Y"), "Y", "N"))</f>
        <v/>
      </c>
      <c r="Y462" s="22" t="str">
        <f>IF(ISBLANK(Games!W444), "",IF('Prediction Log'!$D462&gt;0, 'Prediction Log'!$M462-'Prediction Log'!$D462, IF('Prediction Log'!$D462&lt;0, -'Prediction Log'!$M462+'Prediction Log'!$D462, "NA")))</f>
        <v/>
      </c>
      <c r="Z462" s="22" t="str">
        <f>IF(ISBLANK(Games!W444), "",ABS('Prediction Log'!$Y462))</f>
        <v/>
      </c>
      <c r="AA462" s="23" t="str">
        <f>IF(ISBLANK(Games!W444), "",IF('Prediction Log'!$E462&gt;0, 'Prediction Log'!$M462-'Prediction Log'!$E462, IF('Prediction Log'!$E462&lt;0, -'Prediction Log'!$M462+'Prediction Log'!$E462, "NA")))</f>
        <v/>
      </c>
      <c r="AB462" s="23" t="str">
        <f>IF(ISBLANK(Games!X444), "",ABS('Prediction Log'!$AA462))</f>
        <v/>
      </c>
    </row>
    <row r="463" spans="1:28" x14ac:dyDescent="0.45">
      <c r="A463" s="13">
        <f>IF(ISBLANK(Games!$B462), "",Games!A462)</f>
        <v>0</v>
      </c>
      <c r="B463" s="13" t="str">
        <f>IF(ISBLANK(Games!$B445), "",Games!B445)</f>
        <v/>
      </c>
      <c r="C463" s="13" t="str">
        <f>IF(ISBLANK(Games!$B445), "",Games!C445)</f>
        <v/>
      </c>
      <c r="D463" s="14" t="str">
        <f>IF(ISBLANK(Games!$D445), "",Games!D445)</f>
        <v/>
      </c>
      <c r="E463" s="14" t="str">
        <f>IF(ISBLANK(Games!$B445), "",Games!J445)</f>
        <v/>
      </c>
      <c r="F463" s="15" t="str">
        <f>IFERROR(IF(ISBLANK(Games!B445), "", IF(Games!N445=Games!B445, Games!O445, 1-Games!O445)), "")</f>
        <v/>
      </c>
      <c r="G463" s="16" t="str">
        <f>IF(ISBLANK(Games!B445), "", IF('Prediction Log'!$D463&lt;0, 'Prediction Log'!$B463, 'Prediction Log'!$C463))</f>
        <v/>
      </c>
      <c r="H463" s="17" t="str">
        <f>IF(ISBLANK(Games!$B445), "",Games!K445)</f>
        <v/>
      </c>
      <c r="I463" s="17" t="str">
        <f>IF('Prediction Log'!$F463&gt;0.5, 'Prediction Log'!$B463, IF('Prediction Log'!$F463&lt;0.5, 'Prediction Log'!$C463, "PICK"))</f>
        <v/>
      </c>
      <c r="J463" s="18" t="str">
        <f>IF(ISBLANK(Games!B445), "",IF('Prediction Log'!$I463='Prediction Log'!$B463, 'Prediction Log'!$F463, 1-'Prediction Log'!$F463))</f>
        <v/>
      </c>
      <c r="K463" s="19" t="str">
        <f>IF(ISBLANK(Games!$B445), "",Games!Q445)</f>
        <v/>
      </c>
      <c r="L463" s="26" t="str">
        <f>IF(ISBLANK(Games!W445), "",Games!Y445)</f>
        <v/>
      </c>
      <c r="M463" s="9" t="str">
        <f>IF(ISBLANK(Games!W445), "",Games!X445-Games!W445)</f>
        <v/>
      </c>
      <c r="N463" s="20" t="str">
        <f>IF(ISBLANK(Games!W445), "", IF(AND(Games!Y445 = Games!B445, Games!D445&lt;0, Table3[[#This Row],[Actual Difference ]]&lt;Games!D445), "Y", IF(AND(Games!Y445=Games!C445, Games!D445&gt;0, Table3[[#This Row],[Actual Difference ]]&gt;0), "Y",IF(Games!Y445&lt;&gt;Table3[[#This Row],[Market Predicted Side]], "Y","N"))))</f>
        <v/>
      </c>
      <c r="O463" s="21" t="str">
        <f>IF(ISBLANK(Games!W445),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3" s="21" t="str">
        <f>IF(ISBLANK(Games!W445),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3" s="22" t="str">
        <f>IF(ISBLANK(Games!W445),"",IF('Prediction Log'!$L463='Prediction Log'!$G463, "Y", "N"))</f>
        <v/>
      </c>
      <c r="R463" s="22" t="str">
        <f>Table3[[#This Row],[Home Team Covered Market]]</f>
        <v/>
      </c>
      <c r="S463" s="22" t="str">
        <f>IF(ISBLANK(Games!W445), "",IF(AND('Prediction Log'!$Q463="Y", 'Prediction Log'!$R463="Y"), "Y", "N"))</f>
        <v/>
      </c>
      <c r="T463" s="23" t="str">
        <f>IF(ISBLANK(Games!W445),"",IF(Games!Y445='Prediction Log'!$H463, "Y", "N"))</f>
        <v/>
      </c>
      <c r="U463" s="23" t="str">
        <f>IF(ISBLANK(Games!W445), "", IF(Table3[[#This Row],[Home Team Covered Market]]=Games!P445, "Y", "N"))</f>
        <v/>
      </c>
      <c r="V463" s="24" t="str">
        <f>IF(ISBLANK(Games!W445), "",IF('Prediction Log'!$I463='Prediction Log'!$L463, "Y", "N"))</f>
        <v/>
      </c>
      <c r="W463" s="23" t="str">
        <f>IF(ISBLANK(Games!W445), "",IF('Prediction Log'!$H463&lt;&gt;'Prediction Log'!$L463, "N",IF(AND('Prediction Log'!$E463&gt;0, 'Prediction Log'!$M463&gt;'Prediction Log'!$E463, 'Prediction Log'!$H463='Prediction Log'!$C463), "Y", IF(AND('Prediction Log'!$E463&lt;0, 'Prediction Log'!$M463&lt;'Prediction Log'!$E463,'Prediction Log'!$H463='Prediction Log'!$B463 ), "Y", IF('Prediction Log'!$M463='Prediction Log'!$E463, "PUSH", "N")))))</f>
        <v/>
      </c>
      <c r="X463" s="23" t="str">
        <f>IF(ISBLANK(Games!W445), "",IF(AND('Prediction Log'!$T463="Y", 'Prediction Log'!$U463="Y"), "Y", "N"))</f>
        <v/>
      </c>
      <c r="Y463" s="22" t="str">
        <f>IF(ISBLANK(Games!W445), "",IF('Prediction Log'!$D463&gt;0, 'Prediction Log'!$M463-'Prediction Log'!$D463, IF('Prediction Log'!$D463&lt;0, -'Prediction Log'!$M463+'Prediction Log'!$D463, "NA")))</f>
        <v/>
      </c>
      <c r="Z463" s="22" t="str">
        <f>IF(ISBLANK(Games!W445), "",ABS('Prediction Log'!$Y463))</f>
        <v/>
      </c>
      <c r="AA463" s="23" t="str">
        <f>IF(ISBLANK(Games!W445), "",IF('Prediction Log'!$E463&gt;0, 'Prediction Log'!$M463-'Prediction Log'!$E463, IF('Prediction Log'!$E463&lt;0, -'Prediction Log'!$M463+'Prediction Log'!$E463, "NA")))</f>
        <v/>
      </c>
      <c r="AB463" s="23" t="str">
        <f>IF(ISBLANK(Games!X445), "",ABS('Prediction Log'!$AA463))</f>
        <v/>
      </c>
    </row>
    <row r="464" spans="1:28" x14ac:dyDescent="0.45">
      <c r="A464" s="13">
        <f>IF(ISBLANK(Games!$B463), "",Games!A463)</f>
        <v>0</v>
      </c>
      <c r="B464" s="13" t="str">
        <f>IF(ISBLANK(Games!$B446), "",Games!B446)</f>
        <v/>
      </c>
      <c r="C464" s="13" t="str">
        <f>IF(ISBLANK(Games!$B446), "",Games!C446)</f>
        <v/>
      </c>
      <c r="D464" s="14" t="str">
        <f>IF(ISBLANK(Games!$D446), "",Games!D446)</f>
        <v/>
      </c>
      <c r="E464" s="14" t="str">
        <f>IF(ISBLANK(Games!$B446), "",Games!J446)</f>
        <v/>
      </c>
      <c r="F464" s="15" t="str">
        <f>IFERROR(IF(ISBLANK(Games!B446), "", IF(Games!N446=Games!B446, Games!O446, 1-Games!O446)), "")</f>
        <v/>
      </c>
      <c r="G464" s="16" t="str">
        <f>IF(ISBLANK(Games!B446), "", IF('Prediction Log'!$D464&lt;0, 'Prediction Log'!$B464, 'Prediction Log'!$C464))</f>
        <v/>
      </c>
      <c r="H464" s="17" t="str">
        <f>IF(ISBLANK(Games!$B446), "",Games!K446)</f>
        <v/>
      </c>
      <c r="I464" s="17" t="str">
        <f>IF('Prediction Log'!$F464&gt;0.5, 'Prediction Log'!$B464, IF('Prediction Log'!$F464&lt;0.5, 'Prediction Log'!$C464, "PICK"))</f>
        <v/>
      </c>
      <c r="J464" s="18" t="str">
        <f>IF(ISBLANK(Games!B446), "",IF('Prediction Log'!$I464='Prediction Log'!$B464, 'Prediction Log'!$F464, 1-'Prediction Log'!$F464))</f>
        <v/>
      </c>
      <c r="K464" s="19" t="str">
        <f>IF(ISBLANK(Games!$B446), "",Games!Q446)</f>
        <v/>
      </c>
      <c r="L464" s="26" t="str">
        <f>IF(ISBLANK(Games!W446), "",Games!Y446)</f>
        <v/>
      </c>
      <c r="M464" s="9" t="str">
        <f>IF(ISBLANK(Games!W446), "",Games!X446-Games!W446)</f>
        <v/>
      </c>
      <c r="N464" s="20" t="str">
        <f>IF(ISBLANK(Games!W446), "", IF(AND(Games!Y446 = Games!B446, Games!D446&lt;0, Table3[[#This Row],[Actual Difference ]]&lt;Games!D446), "Y", IF(AND(Games!Y446=Games!C446, Games!D446&gt;0, Table3[[#This Row],[Actual Difference ]]&gt;0), "Y",IF(Games!Y446&lt;&gt;Table3[[#This Row],[Market Predicted Side]], "Y","N"))))</f>
        <v/>
      </c>
      <c r="O464" s="21" t="str">
        <f>IF(ISBLANK(Games!W446),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4" s="21" t="str">
        <f>IF(ISBLANK(Games!W446),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4" s="22" t="str">
        <f>IF(ISBLANK(Games!W446),"",IF('Prediction Log'!$L464='Prediction Log'!$G464, "Y", "N"))</f>
        <v/>
      </c>
      <c r="R464" s="22" t="str">
        <f>Table3[[#This Row],[Home Team Covered Market]]</f>
        <v/>
      </c>
      <c r="S464" s="22" t="str">
        <f>IF(ISBLANK(Games!W446), "",IF(AND('Prediction Log'!$Q464="Y", 'Prediction Log'!$R464="Y"), "Y", "N"))</f>
        <v/>
      </c>
      <c r="T464" s="23" t="str">
        <f>IF(ISBLANK(Games!W446),"",IF(Games!Y446='Prediction Log'!$H464, "Y", "N"))</f>
        <v/>
      </c>
      <c r="U464" s="23" t="str">
        <f>IF(ISBLANK(Games!W446), "", IF(Table3[[#This Row],[Home Team Covered Market]]=Games!P446, "Y", "N"))</f>
        <v/>
      </c>
      <c r="V464" s="24" t="str">
        <f>IF(ISBLANK(Games!W446), "",IF('Prediction Log'!$I464='Prediction Log'!$L464, "Y", "N"))</f>
        <v/>
      </c>
      <c r="W464" s="23" t="str">
        <f>IF(ISBLANK(Games!W446), "",IF('Prediction Log'!$H464&lt;&gt;'Prediction Log'!$L464, "N",IF(AND('Prediction Log'!$E464&gt;0, 'Prediction Log'!$M464&gt;'Prediction Log'!$E464, 'Prediction Log'!$H464='Prediction Log'!$C464), "Y", IF(AND('Prediction Log'!$E464&lt;0, 'Prediction Log'!$M464&lt;'Prediction Log'!$E464,'Prediction Log'!$H464='Prediction Log'!$B464 ), "Y", IF('Prediction Log'!$M464='Prediction Log'!$E464, "PUSH", "N")))))</f>
        <v/>
      </c>
      <c r="X464" s="23" t="str">
        <f>IF(ISBLANK(Games!W446), "",IF(AND('Prediction Log'!$T464="Y", 'Prediction Log'!$U464="Y"), "Y", "N"))</f>
        <v/>
      </c>
      <c r="Y464" s="22" t="str">
        <f>IF(ISBLANK(Games!W446), "",IF('Prediction Log'!$D464&gt;0, 'Prediction Log'!$M464-'Prediction Log'!$D464, IF('Prediction Log'!$D464&lt;0, -'Prediction Log'!$M464+'Prediction Log'!$D464, "NA")))</f>
        <v/>
      </c>
      <c r="Z464" s="22" t="str">
        <f>IF(ISBLANK(Games!W446), "",ABS('Prediction Log'!$Y464))</f>
        <v/>
      </c>
      <c r="AA464" s="23" t="str">
        <f>IF(ISBLANK(Games!W446), "",IF('Prediction Log'!$E464&gt;0, 'Prediction Log'!$M464-'Prediction Log'!$E464, IF('Prediction Log'!$E464&lt;0, -'Prediction Log'!$M464+'Prediction Log'!$E464, "NA")))</f>
        <v/>
      </c>
      <c r="AB464" s="23" t="str">
        <f>IF(ISBLANK(Games!X446), "",ABS('Prediction Log'!$AA464))</f>
        <v/>
      </c>
    </row>
    <row r="465" spans="1:28" x14ac:dyDescent="0.45">
      <c r="A465" s="13">
        <f>IF(ISBLANK(Games!$B464), "",Games!A464)</f>
        <v>0</v>
      </c>
      <c r="B465" s="13" t="str">
        <f>IF(ISBLANK(Games!$B447), "",Games!B447)</f>
        <v/>
      </c>
      <c r="C465" s="13" t="str">
        <f>IF(ISBLANK(Games!$B447), "",Games!C447)</f>
        <v/>
      </c>
      <c r="D465" s="14" t="str">
        <f>IF(ISBLANK(Games!$D447), "",Games!D447)</f>
        <v/>
      </c>
      <c r="E465" s="14" t="str">
        <f>IF(ISBLANK(Games!$B447), "",Games!J447)</f>
        <v/>
      </c>
      <c r="F465" s="15" t="str">
        <f>IFERROR(IF(ISBLANK(Games!B447), "", IF(Games!N447=Games!B447, Games!O447, 1-Games!O447)), "")</f>
        <v/>
      </c>
      <c r="G465" s="16" t="str">
        <f>IF(ISBLANK(Games!B447), "", IF('Prediction Log'!$D465&lt;0, 'Prediction Log'!$B465, 'Prediction Log'!$C465))</f>
        <v/>
      </c>
      <c r="H465" s="17" t="str">
        <f>IF(ISBLANK(Games!$B447), "",Games!K447)</f>
        <v/>
      </c>
      <c r="I465" s="17" t="str">
        <f>IF('Prediction Log'!$F465&gt;0.5, 'Prediction Log'!$B465, IF('Prediction Log'!$F465&lt;0.5, 'Prediction Log'!$C465, "PICK"))</f>
        <v/>
      </c>
      <c r="J465" s="18" t="str">
        <f>IF(ISBLANK(Games!B447), "",IF('Prediction Log'!$I465='Prediction Log'!$B465, 'Prediction Log'!$F465, 1-'Prediction Log'!$F465))</f>
        <v/>
      </c>
      <c r="K465" s="19" t="str">
        <f>IF(ISBLANK(Games!$B447), "",Games!Q447)</f>
        <v/>
      </c>
      <c r="L465" s="26" t="str">
        <f>IF(ISBLANK(Games!W447), "",Games!Y447)</f>
        <v/>
      </c>
      <c r="M465" s="9" t="str">
        <f>IF(ISBLANK(Games!W447), "",Games!X447-Games!W447)</f>
        <v/>
      </c>
      <c r="N465" s="20" t="str">
        <f>IF(ISBLANK(Games!W447), "", IF(AND(Games!Y447 = Games!B447, Games!D447&lt;0, Table3[[#This Row],[Actual Difference ]]&lt;Games!D447), "Y", IF(AND(Games!Y447=Games!C447, Games!D447&gt;0, Table3[[#This Row],[Actual Difference ]]&gt;0), "Y",IF(Games!Y447&lt;&gt;Table3[[#This Row],[Market Predicted Side]], "Y","N"))))</f>
        <v/>
      </c>
      <c r="O465" s="21" t="str">
        <f>IF(ISBLANK(Games!W447),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5" s="21" t="str">
        <f>IF(ISBLANK(Games!W447),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5" s="22" t="str">
        <f>IF(ISBLANK(Games!W447),"",IF('Prediction Log'!$L465='Prediction Log'!$G465, "Y", "N"))</f>
        <v/>
      </c>
      <c r="R465" s="22" t="str">
        <f>Table3[[#This Row],[Home Team Covered Market]]</f>
        <v/>
      </c>
      <c r="S465" s="22" t="str">
        <f>IF(ISBLANK(Games!W447), "",IF(AND('Prediction Log'!$Q465="Y", 'Prediction Log'!$R465="Y"), "Y", "N"))</f>
        <v/>
      </c>
      <c r="T465" s="23" t="str">
        <f>IF(ISBLANK(Games!W447),"",IF(Games!Y447='Prediction Log'!$H465, "Y", "N"))</f>
        <v/>
      </c>
      <c r="U465" s="23" t="str">
        <f>IF(ISBLANK(Games!W447), "", IF(Table3[[#This Row],[Home Team Covered Market]]=Games!P447, "Y", "N"))</f>
        <v/>
      </c>
      <c r="V465" s="24" t="str">
        <f>IF(ISBLANK(Games!W447), "",IF('Prediction Log'!$I465='Prediction Log'!$L465, "Y", "N"))</f>
        <v/>
      </c>
      <c r="W465" s="23" t="str">
        <f>IF(ISBLANK(Games!W447), "",IF('Prediction Log'!$H465&lt;&gt;'Prediction Log'!$L465, "N",IF(AND('Prediction Log'!$E465&gt;0, 'Prediction Log'!$M465&gt;'Prediction Log'!$E465, 'Prediction Log'!$H465='Prediction Log'!$C465), "Y", IF(AND('Prediction Log'!$E465&lt;0, 'Prediction Log'!$M465&lt;'Prediction Log'!$E465,'Prediction Log'!$H465='Prediction Log'!$B465 ), "Y", IF('Prediction Log'!$M465='Prediction Log'!$E465, "PUSH", "N")))))</f>
        <v/>
      </c>
      <c r="X465" s="23" t="str">
        <f>IF(ISBLANK(Games!W447), "",IF(AND('Prediction Log'!$T465="Y", 'Prediction Log'!$U465="Y"), "Y", "N"))</f>
        <v/>
      </c>
      <c r="Y465" s="22" t="str">
        <f>IF(ISBLANK(Games!W447), "",IF('Prediction Log'!$D465&gt;0, 'Prediction Log'!$M465-'Prediction Log'!$D465, IF('Prediction Log'!$D465&lt;0, -'Prediction Log'!$M465+'Prediction Log'!$D465, "NA")))</f>
        <v/>
      </c>
      <c r="Z465" s="22" t="str">
        <f>IF(ISBLANK(Games!W447), "",ABS('Prediction Log'!$Y465))</f>
        <v/>
      </c>
      <c r="AA465" s="23" t="str">
        <f>IF(ISBLANK(Games!W447), "",IF('Prediction Log'!$E465&gt;0, 'Prediction Log'!$M465-'Prediction Log'!$E465, IF('Prediction Log'!$E465&lt;0, -'Prediction Log'!$M465+'Prediction Log'!$E465, "NA")))</f>
        <v/>
      </c>
      <c r="AB465" s="23" t="str">
        <f>IF(ISBLANK(Games!X447), "",ABS('Prediction Log'!$AA465))</f>
        <v/>
      </c>
    </row>
    <row r="466" spans="1:28" x14ac:dyDescent="0.45">
      <c r="A466" s="13">
        <f>IF(ISBLANK(Games!$B465), "",Games!A465)</f>
        <v>0</v>
      </c>
      <c r="B466" s="13" t="str">
        <f>IF(ISBLANK(Games!$B448), "",Games!B448)</f>
        <v/>
      </c>
      <c r="C466" s="13" t="str">
        <f>IF(ISBLANK(Games!$B448), "",Games!C448)</f>
        <v/>
      </c>
      <c r="D466" s="14" t="str">
        <f>IF(ISBLANK(Games!$D448), "",Games!D448)</f>
        <v/>
      </c>
      <c r="E466" s="14" t="str">
        <f>IF(ISBLANK(Games!$B448), "",Games!J448)</f>
        <v/>
      </c>
      <c r="F466" s="15" t="str">
        <f>IFERROR(IF(ISBLANK(Games!B448), "", IF(Games!N448=Games!B448, Games!O448, 1-Games!O448)), "")</f>
        <v/>
      </c>
      <c r="G466" s="16" t="str">
        <f>IF(ISBLANK(Games!B448), "", IF('Prediction Log'!$D466&lt;0, 'Prediction Log'!$B466, 'Prediction Log'!$C466))</f>
        <v/>
      </c>
      <c r="H466" s="17" t="str">
        <f>IF(ISBLANK(Games!$B448), "",Games!K448)</f>
        <v/>
      </c>
      <c r="I466" s="17" t="str">
        <f>IF('Prediction Log'!$F466&gt;0.5, 'Prediction Log'!$B466, IF('Prediction Log'!$F466&lt;0.5, 'Prediction Log'!$C466, "PICK"))</f>
        <v/>
      </c>
      <c r="J466" s="18" t="str">
        <f>IF(ISBLANK(Games!B448), "",IF('Prediction Log'!$I466='Prediction Log'!$B466, 'Prediction Log'!$F466, 1-'Prediction Log'!$F466))</f>
        <v/>
      </c>
      <c r="K466" s="19" t="str">
        <f>IF(ISBLANK(Games!$B448), "",Games!Q448)</f>
        <v/>
      </c>
      <c r="L466" s="26" t="str">
        <f>IF(ISBLANK(Games!W448), "",Games!Y448)</f>
        <v/>
      </c>
      <c r="M466" s="9" t="str">
        <f>IF(ISBLANK(Games!W448), "",Games!X448-Games!W448)</f>
        <v/>
      </c>
      <c r="N466" s="20" t="str">
        <f>IF(ISBLANK(Games!W448), "", IF(AND(Games!Y448 = Games!B448, Games!D448&lt;0, Table3[[#This Row],[Actual Difference ]]&lt;Games!D448), "Y", IF(AND(Games!Y448=Games!C448, Games!D448&gt;0, Table3[[#This Row],[Actual Difference ]]&gt;0), "Y",IF(Games!Y448&lt;&gt;Table3[[#This Row],[Market Predicted Side]], "Y","N"))))</f>
        <v/>
      </c>
      <c r="O466" s="21" t="str">
        <f>IF(ISBLANK(Games!W448),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6" s="21" t="str">
        <f>IF(ISBLANK(Games!W448),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6" s="22" t="str">
        <f>IF(ISBLANK(Games!W448),"",IF('Prediction Log'!$L466='Prediction Log'!$G466, "Y", "N"))</f>
        <v/>
      </c>
      <c r="R466" s="22" t="str">
        <f>Table3[[#This Row],[Home Team Covered Market]]</f>
        <v/>
      </c>
      <c r="S466" s="22" t="str">
        <f>IF(ISBLANK(Games!W448), "",IF(AND('Prediction Log'!$Q466="Y", 'Prediction Log'!$R466="Y"), "Y", "N"))</f>
        <v/>
      </c>
      <c r="T466" s="23" t="str">
        <f>IF(ISBLANK(Games!W448),"",IF(Games!Y448='Prediction Log'!$H466, "Y", "N"))</f>
        <v/>
      </c>
      <c r="U466" s="23" t="str">
        <f>IF(ISBLANK(Games!W448), "", IF(Table3[[#This Row],[Home Team Covered Market]]=Games!P448, "Y", "N"))</f>
        <v/>
      </c>
      <c r="V466" s="24" t="str">
        <f>IF(ISBLANK(Games!W448), "",IF('Prediction Log'!$I466='Prediction Log'!$L466, "Y", "N"))</f>
        <v/>
      </c>
      <c r="W466" s="23" t="str">
        <f>IF(ISBLANK(Games!W448), "",IF('Prediction Log'!$H466&lt;&gt;'Prediction Log'!$L466, "N",IF(AND('Prediction Log'!$E466&gt;0, 'Prediction Log'!$M466&gt;'Prediction Log'!$E466, 'Prediction Log'!$H466='Prediction Log'!$C466), "Y", IF(AND('Prediction Log'!$E466&lt;0, 'Prediction Log'!$M466&lt;'Prediction Log'!$E466,'Prediction Log'!$H466='Prediction Log'!$B466 ), "Y", IF('Prediction Log'!$M466='Prediction Log'!$E466, "PUSH", "N")))))</f>
        <v/>
      </c>
      <c r="X466" s="23" t="str">
        <f>IF(ISBLANK(Games!W448), "",IF(AND('Prediction Log'!$T466="Y", 'Prediction Log'!$U466="Y"), "Y", "N"))</f>
        <v/>
      </c>
      <c r="Y466" s="22" t="str">
        <f>IF(ISBLANK(Games!W448), "",IF('Prediction Log'!$D466&gt;0, 'Prediction Log'!$M466-'Prediction Log'!$D466, IF('Prediction Log'!$D466&lt;0, -'Prediction Log'!$M466+'Prediction Log'!$D466, "NA")))</f>
        <v/>
      </c>
      <c r="Z466" s="22" t="str">
        <f>IF(ISBLANK(Games!W448), "",ABS('Prediction Log'!$Y466))</f>
        <v/>
      </c>
      <c r="AA466" s="23" t="str">
        <f>IF(ISBLANK(Games!W448), "",IF('Prediction Log'!$E466&gt;0, 'Prediction Log'!$M466-'Prediction Log'!$E466, IF('Prediction Log'!$E466&lt;0, -'Prediction Log'!$M466+'Prediction Log'!$E466, "NA")))</f>
        <v/>
      </c>
      <c r="AB466" s="23" t="str">
        <f>IF(ISBLANK(Games!X448), "",ABS('Prediction Log'!$AA466))</f>
        <v/>
      </c>
    </row>
    <row r="467" spans="1:28" x14ac:dyDescent="0.45">
      <c r="A467" s="13">
        <f>IF(ISBLANK(Games!$B466), "",Games!A466)</f>
        <v>0</v>
      </c>
      <c r="B467" s="13" t="str">
        <f>IF(ISBLANK(Games!$B449), "",Games!B449)</f>
        <v/>
      </c>
      <c r="C467" s="13" t="str">
        <f>IF(ISBLANK(Games!$B449), "",Games!C449)</f>
        <v/>
      </c>
      <c r="D467" s="14" t="str">
        <f>IF(ISBLANK(Games!$D449), "",Games!D449)</f>
        <v/>
      </c>
      <c r="E467" s="14" t="str">
        <f>IF(ISBLANK(Games!$B449), "",Games!J449)</f>
        <v/>
      </c>
      <c r="F467" s="15" t="str">
        <f>IFERROR(IF(ISBLANK(Games!B449), "", IF(Games!N449=Games!B449, Games!O449, 1-Games!O449)), "")</f>
        <v/>
      </c>
      <c r="G467" s="16" t="str">
        <f>IF(ISBLANK(Games!B449), "", IF('Prediction Log'!$D467&lt;0, 'Prediction Log'!$B467, 'Prediction Log'!$C467))</f>
        <v/>
      </c>
      <c r="H467" s="17" t="str">
        <f>IF(ISBLANK(Games!$B449), "",Games!K449)</f>
        <v/>
      </c>
      <c r="I467" s="17" t="str">
        <f>IF('Prediction Log'!$F467&gt;0.5, 'Prediction Log'!$B467, IF('Prediction Log'!$F467&lt;0.5, 'Prediction Log'!$C467, "PICK"))</f>
        <v/>
      </c>
      <c r="J467" s="18" t="str">
        <f>IF(ISBLANK(Games!B449), "",IF('Prediction Log'!$I467='Prediction Log'!$B467, 'Prediction Log'!$F467, 1-'Prediction Log'!$F467))</f>
        <v/>
      </c>
      <c r="K467" s="19" t="str">
        <f>IF(ISBLANK(Games!$B449), "",Games!Q449)</f>
        <v/>
      </c>
      <c r="L467" s="26" t="str">
        <f>IF(ISBLANK(Games!W449), "",Games!Y449)</f>
        <v/>
      </c>
      <c r="M467" s="9" t="str">
        <f>IF(ISBLANK(Games!W449), "",Games!X449-Games!W449)</f>
        <v/>
      </c>
      <c r="N467" s="20" t="str">
        <f>IF(ISBLANK(Games!W449), "", IF(AND(Games!Y449 = Games!B449, Games!D449&lt;0, Table3[[#This Row],[Actual Difference ]]&lt;Games!D449), "Y", IF(AND(Games!Y449=Games!C449, Games!D449&gt;0, Table3[[#This Row],[Actual Difference ]]&gt;0), "Y",IF(Games!Y449&lt;&gt;Table3[[#This Row],[Market Predicted Side]], "Y","N"))))</f>
        <v/>
      </c>
      <c r="O467" s="21" t="str">
        <f>IF(ISBLANK(Games!W449),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7" s="21" t="str">
        <f>IF(ISBLANK(Games!W449),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7" s="22" t="str">
        <f>IF(ISBLANK(Games!W449),"",IF('Prediction Log'!$L467='Prediction Log'!$G467, "Y", "N"))</f>
        <v/>
      </c>
      <c r="R467" s="22" t="str">
        <f>Table3[[#This Row],[Home Team Covered Market]]</f>
        <v/>
      </c>
      <c r="S467" s="22" t="str">
        <f>IF(ISBLANK(Games!W449), "",IF(AND('Prediction Log'!$Q467="Y", 'Prediction Log'!$R467="Y"), "Y", "N"))</f>
        <v/>
      </c>
      <c r="T467" s="23" t="str">
        <f>IF(ISBLANK(Games!W449),"",IF(Games!Y449='Prediction Log'!$H467, "Y", "N"))</f>
        <v/>
      </c>
      <c r="U467" s="23" t="str">
        <f>IF(ISBLANK(Games!W449), "", IF(Table3[[#This Row],[Home Team Covered Market]]=Games!P449, "Y", "N"))</f>
        <v/>
      </c>
      <c r="V467" s="24" t="str">
        <f>IF(ISBLANK(Games!W449), "",IF('Prediction Log'!$I467='Prediction Log'!$L467, "Y", "N"))</f>
        <v/>
      </c>
      <c r="W467" s="23" t="str">
        <f>IF(ISBLANK(Games!W449), "",IF('Prediction Log'!$H467&lt;&gt;'Prediction Log'!$L467, "N",IF(AND('Prediction Log'!$E467&gt;0, 'Prediction Log'!$M467&gt;'Prediction Log'!$E467, 'Prediction Log'!$H467='Prediction Log'!$C467), "Y", IF(AND('Prediction Log'!$E467&lt;0, 'Prediction Log'!$M467&lt;'Prediction Log'!$E467,'Prediction Log'!$H467='Prediction Log'!$B467 ), "Y", IF('Prediction Log'!$M467='Prediction Log'!$E467, "PUSH", "N")))))</f>
        <v/>
      </c>
      <c r="X467" s="23" t="str">
        <f>IF(ISBLANK(Games!W449), "",IF(AND('Prediction Log'!$T467="Y", 'Prediction Log'!$U467="Y"), "Y", "N"))</f>
        <v/>
      </c>
      <c r="Y467" s="22" t="str">
        <f>IF(ISBLANK(Games!W449), "",IF('Prediction Log'!$D467&gt;0, 'Prediction Log'!$M467-'Prediction Log'!$D467, IF('Prediction Log'!$D467&lt;0, -'Prediction Log'!$M467+'Prediction Log'!$D467, "NA")))</f>
        <v/>
      </c>
      <c r="Z467" s="22" t="str">
        <f>IF(ISBLANK(Games!W449), "",ABS('Prediction Log'!$Y467))</f>
        <v/>
      </c>
      <c r="AA467" s="23" t="str">
        <f>IF(ISBLANK(Games!W449), "",IF('Prediction Log'!$E467&gt;0, 'Prediction Log'!$M467-'Prediction Log'!$E467, IF('Prediction Log'!$E467&lt;0, -'Prediction Log'!$M467+'Prediction Log'!$E467, "NA")))</f>
        <v/>
      </c>
      <c r="AB467" s="23" t="str">
        <f>IF(ISBLANK(Games!X449), "",ABS('Prediction Log'!$AA467))</f>
        <v/>
      </c>
    </row>
    <row r="468" spans="1:28" x14ac:dyDescent="0.45">
      <c r="A468" s="13">
        <f>IF(ISBLANK(Games!$B467), "",Games!A467)</f>
        <v>0</v>
      </c>
      <c r="B468" s="13" t="str">
        <f>IF(ISBLANK(Games!$B450), "",Games!B450)</f>
        <v/>
      </c>
      <c r="C468" s="13" t="str">
        <f>IF(ISBLANK(Games!$B450), "",Games!C450)</f>
        <v/>
      </c>
      <c r="D468" s="14" t="str">
        <f>IF(ISBLANK(Games!$D450), "",Games!D450)</f>
        <v/>
      </c>
      <c r="E468" s="14" t="str">
        <f>IF(ISBLANK(Games!$B450), "",Games!J450)</f>
        <v/>
      </c>
      <c r="F468" s="15" t="str">
        <f>IFERROR(IF(ISBLANK(Games!B450), "", IF(Games!N450=Games!B450, Games!O450, 1-Games!O450)), "")</f>
        <v/>
      </c>
      <c r="G468" s="16" t="str">
        <f>IF(ISBLANK(Games!B450), "", IF('Prediction Log'!$D468&lt;0, 'Prediction Log'!$B468, 'Prediction Log'!$C468))</f>
        <v/>
      </c>
      <c r="H468" s="17" t="str">
        <f>IF(ISBLANK(Games!$B450), "",Games!K450)</f>
        <v/>
      </c>
      <c r="I468" s="17" t="str">
        <f>IF('Prediction Log'!$F468&gt;0.5, 'Prediction Log'!$B468, IF('Prediction Log'!$F468&lt;0.5, 'Prediction Log'!$C468, "PICK"))</f>
        <v/>
      </c>
      <c r="J468" s="18" t="str">
        <f>IF(ISBLANK(Games!B450), "",IF('Prediction Log'!$I468='Prediction Log'!$B468, 'Prediction Log'!$F468, 1-'Prediction Log'!$F468))</f>
        <v/>
      </c>
      <c r="K468" s="19" t="str">
        <f>IF(ISBLANK(Games!$B450), "",Games!Q450)</f>
        <v/>
      </c>
      <c r="L468" s="26" t="str">
        <f>IF(ISBLANK(Games!W450), "",Games!Y450)</f>
        <v/>
      </c>
      <c r="M468" s="9" t="str">
        <f>IF(ISBLANK(Games!W450), "",Games!X450-Games!W450)</f>
        <v/>
      </c>
      <c r="N468" s="20" t="str">
        <f>IF(ISBLANK(Games!W450), "", IF(AND(Games!Y450 = Games!B450, Games!D450&lt;0, Table3[[#This Row],[Actual Difference ]]&lt;Games!D450), "Y", IF(AND(Games!Y450=Games!C450, Games!D450&gt;0, Table3[[#This Row],[Actual Difference ]]&gt;0), "Y",IF(Games!Y450&lt;&gt;Table3[[#This Row],[Market Predicted Side]], "Y","N"))))</f>
        <v/>
      </c>
      <c r="O468" s="21" t="str">
        <f>IF(ISBLANK(Games!W450),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8" s="21" t="str">
        <f>IF(ISBLANK(Games!W450),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8" s="22" t="str">
        <f>IF(ISBLANK(Games!W450),"",IF('Prediction Log'!$L468='Prediction Log'!$G468, "Y", "N"))</f>
        <v/>
      </c>
      <c r="R468" s="22" t="str">
        <f>Table3[[#This Row],[Home Team Covered Market]]</f>
        <v/>
      </c>
      <c r="S468" s="22" t="str">
        <f>IF(ISBLANK(Games!W450), "",IF(AND('Prediction Log'!$Q468="Y", 'Prediction Log'!$R468="Y"), "Y", "N"))</f>
        <v/>
      </c>
      <c r="T468" s="23" t="str">
        <f>IF(ISBLANK(Games!W450),"",IF(Games!Y450='Prediction Log'!$H468, "Y", "N"))</f>
        <v/>
      </c>
      <c r="U468" s="23" t="str">
        <f>IF(ISBLANK(Games!W450), "", IF(Table3[[#This Row],[Home Team Covered Market]]=Games!P450, "Y", "N"))</f>
        <v/>
      </c>
      <c r="V468" s="24" t="str">
        <f>IF(ISBLANK(Games!W450), "",IF('Prediction Log'!$I468='Prediction Log'!$L468, "Y", "N"))</f>
        <v/>
      </c>
      <c r="W468" s="23" t="str">
        <f>IF(ISBLANK(Games!W450), "",IF('Prediction Log'!$H468&lt;&gt;'Prediction Log'!$L468, "N",IF(AND('Prediction Log'!$E468&gt;0, 'Prediction Log'!$M468&gt;'Prediction Log'!$E468, 'Prediction Log'!$H468='Prediction Log'!$C468), "Y", IF(AND('Prediction Log'!$E468&lt;0, 'Prediction Log'!$M468&lt;'Prediction Log'!$E468,'Prediction Log'!$H468='Prediction Log'!$B468 ), "Y", IF('Prediction Log'!$M468='Prediction Log'!$E468, "PUSH", "N")))))</f>
        <v/>
      </c>
      <c r="X468" s="23" t="str">
        <f>IF(ISBLANK(Games!W450), "",IF(AND('Prediction Log'!$T468="Y", 'Prediction Log'!$U468="Y"), "Y", "N"))</f>
        <v/>
      </c>
      <c r="Y468" s="22" t="str">
        <f>IF(ISBLANK(Games!W450), "",IF('Prediction Log'!$D468&gt;0, 'Prediction Log'!$M468-'Prediction Log'!$D468, IF('Prediction Log'!$D468&lt;0, -'Prediction Log'!$M468+'Prediction Log'!$D468, "NA")))</f>
        <v/>
      </c>
      <c r="Z468" s="22" t="str">
        <f>IF(ISBLANK(Games!W450), "",ABS('Prediction Log'!$Y468))</f>
        <v/>
      </c>
      <c r="AA468" s="23" t="str">
        <f>IF(ISBLANK(Games!W450), "",IF('Prediction Log'!$E468&gt;0, 'Prediction Log'!$M468-'Prediction Log'!$E468, IF('Prediction Log'!$E468&lt;0, -'Prediction Log'!$M468+'Prediction Log'!$E468, "NA")))</f>
        <v/>
      </c>
      <c r="AB468" s="23" t="str">
        <f>IF(ISBLANK(Games!X450), "",ABS('Prediction Log'!$AA468))</f>
        <v/>
      </c>
    </row>
    <row r="469" spans="1:28" x14ac:dyDescent="0.45">
      <c r="A469" s="13">
        <f>IF(ISBLANK(Games!$B468), "",Games!A468)</f>
        <v>0</v>
      </c>
      <c r="B469" s="13" t="str">
        <f>IF(ISBLANK(Games!$B451), "",Games!B451)</f>
        <v/>
      </c>
      <c r="C469" s="13" t="str">
        <f>IF(ISBLANK(Games!$B451), "",Games!C451)</f>
        <v/>
      </c>
      <c r="D469" s="14" t="str">
        <f>IF(ISBLANK(Games!$D451), "",Games!D451)</f>
        <v/>
      </c>
      <c r="E469" s="14" t="str">
        <f>IF(ISBLANK(Games!$B451), "",Games!J451)</f>
        <v/>
      </c>
      <c r="F469" s="15" t="str">
        <f>IFERROR(IF(ISBLANK(Games!B451), "", IF(Games!N451=Games!B451, Games!O451, 1-Games!O451)), "")</f>
        <v/>
      </c>
      <c r="G469" s="16" t="str">
        <f>IF(ISBLANK(Games!B451), "", IF('Prediction Log'!$D469&lt;0, 'Prediction Log'!$B469, 'Prediction Log'!$C469))</f>
        <v/>
      </c>
      <c r="H469" s="17" t="str">
        <f>IF(ISBLANK(Games!$B451), "",Games!K451)</f>
        <v/>
      </c>
      <c r="I469" s="17" t="str">
        <f>IF('Prediction Log'!$F469&gt;0.5, 'Prediction Log'!$B469, IF('Prediction Log'!$F469&lt;0.5, 'Prediction Log'!$C469, "PICK"))</f>
        <v/>
      </c>
      <c r="J469" s="18" t="str">
        <f>IF(ISBLANK(Games!B451), "",IF('Prediction Log'!$I469='Prediction Log'!$B469, 'Prediction Log'!$F469, 1-'Prediction Log'!$F469))</f>
        <v/>
      </c>
      <c r="K469" s="19" t="str">
        <f>IF(ISBLANK(Games!$B451), "",Games!Q451)</f>
        <v/>
      </c>
      <c r="L469" s="26" t="str">
        <f>IF(ISBLANK(Games!W451), "",Games!Y451)</f>
        <v/>
      </c>
      <c r="M469" s="9" t="str">
        <f>IF(ISBLANK(Games!W451), "",Games!X451-Games!W451)</f>
        <v/>
      </c>
      <c r="N469" s="20" t="str">
        <f>IF(ISBLANK(Games!W451), "", IF(AND(Games!Y451 = Games!B451, Games!D451&lt;0, Table3[[#This Row],[Actual Difference ]]&lt;Games!D451), "Y", IF(AND(Games!Y451=Games!C451, Games!D451&gt;0, Table3[[#This Row],[Actual Difference ]]&gt;0), "Y",IF(Games!Y451&lt;&gt;Table3[[#This Row],[Market Predicted Side]], "Y","N"))))</f>
        <v/>
      </c>
      <c r="O469" s="21" t="str">
        <f>IF(ISBLANK(Games!W451),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69" s="21" t="str">
        <f>IF(ISBLANK(Games!W451),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69" s="22" t="str">
        <f>IF(ISBLANK(Games!W451),"",IF('Prediction Log'!$L469='Prediction Log'!$G469, "Y", "N"))</f>
        <v/>
      </c>
      <c r="R469" s="22" t="str">
        <f>Table3[[#This Row],[Home Team Covered Market]]</f>
        <v/>
      </c>
      <c r="S469" s="22" t="str">
        <f>IF(ISBLANK(Games!W451), "",IF(AND('Prediction Log'!$Q469="Y", 'Prediction Log'!$R469="Y"), "Y", "N"))</f>
        <v/>
      </c>
      <c r="T469" s="23" t="str">
        <f>IF(ISBLANK(Games!W451),"",IF(Games!Y451='Prediction Log'!$H469, "Y", "N"))</f>
        <v/>
      </c>
      <c r="U469" s="23" t="str">
        <f>IF(ISBLANK(Games!W451), "", IF(Table3[[#This Row],[Home Team Covered Market]]=Games!P451, "Y", "N"))</f>
        <v/>
      </c>
      <c r="V469" s="24" t="str">
        <f>IF(ISBLANK(Games!W451), "",IF('Prediction Log'!$I469='Prediction Log'!$L469, "Y", "N"))</f>
        <v/>
      </c>
      <c r="W469" s="23" t="str">
        <f>IF(ISBLANK(Games!W451), "",IF('Prediction Log'!$H469&lt;&gt;'Prediction Log'!$L469, "N",IF(AND('Prediction Log'!$E469&gt;0, 'Prediction Log'!$M469&gt;'Prediction Log'!$E469, 'Prediction Log'!$H469='Prediction Log'!$C469), "Y", IF(AND('Prediction Log'!$E469&lt;0, 'Prediction Log'!$M469&lt;'Prediction Log'!$E469,'Prediction Log'!$H469='Prediction Log'!$B469 ), "Y", IF('Prediction Log'!$M469='Prediction Log'!$E469, "PUSH", "N")))))</f>
        <v/>
      </c>
      <c r="X469" s="23" t="str">
        <f>IF(ISBLANK(Games!W451), "",IF(AND('Prediction Log'!$T469="Y", 'Prediction Log'!$U469="Y"), "Y", "N"))</f>
        <v/>
      </c>
      <c r="Y469" s="22" t="str">
        <f>IF(ISBLANK(Games!W451), "",IF('Prediction Log'!$D469&gt;0, 'Prediction Log'!$M469-'Prediction Log'!$D469, IF('Prediction Log'!$D469&lt;0, -'Prediction Log'!$M469+'Prediction Log'!$D469, "NA")))</f>
        <v/>
      </c>
      <c r="Z469" s="22" t="str">
        <f>IF(ISBLANK(Games!W451), "",ABS('Prediction Log'!$Y469))</f>
        <v/>
      </c>
      <c r="AA469" s="23" t="str">
        <f>IF(ISBLANK(Games!W451), "",IF('Prediction Log'!$E469&gt;0, 'Prediction Log'!$M469-'Prediction Log'!$E469, IF('Prediction Log'!$E469&lt;0, -'Prediction Log'!$M469+'Prediction Log'!$E469, "NA")))</f>
        <v/>
      </c>
      <c r="AB469" s="23" t="str">
        <f>IF(ISBLANK(Games!X451), "",ABS('Prediction Log'!$AA469))</f>
        <v/>
      </c>
    </row>
    <row r="470" spans="1:28" x14ac:dyDescent="0.45">
      <c r="A470" s="13">
        <f>IF(ISBLANK(Games!$B469), "",Games!A469)</f>
        <v>0</v>
      </c>
      <c r="B470" s="13" t="str">
        <f>IF(ISBLANK(Games!$B452), "",Games!B452)</f>
        <v/>
      </c>
      <c r="C470" s="13" t="str">
        <f>IF(ISBLANK(Games!$B452), "",Games!C452)</f>
        <v/>
      </c>
      <c r="D470" s="14" t="str">
        <f>IF(ISBLANK(Games!$D452), "",Games!D452)</f>
        <v/>
      </c>
      <c r="E470" s="14" t="str">
        <f>IF(ISBLANK(Games!$B452), "",Games!J452)</f>
        <v/>
      </c>
      <c r="F470" s="15" t="str">
        <f>IFERROR(IF(ISBLANK(Games!B452), "", IF(Games!N452=Games!B452, Games!O452, 1-Games!O452)), "")</f>
        <v/>
      </c>
      <c r="G470" s="16" t="str">
        <f>IF(ISBLANK(Games!B452), "", IF('Prediction Log'!$D470&lt;0, 'Prediction Log'!$B470, 'Prediction Log'!$C470))</f>
        <v/>
      </c>
      <c r="H470" s="17" t="str">
        <f>IF(ISBLANK(Games!$B452), "",Games!K452)</f>
        <v/>
      </c>
      <c r="I470" s="17" t="str">
        <f>IF('Prediction Log'!$F470&gt;0.5, 'Prediction Log'!$B470, IF('Prediction Log'!$F470&lt;0.5, 'Prediction Log'!$C470, "PICK"))</f>
        <v/>
      </c>
      <c r="J470" s="18" t="str">
        <f>IF(ISBLANK(Games!B452), "",IF('Prediction Log'!$I470='Prediction Log'!$B470, 'Prediction Log'!$F470, 1-'Prediction Log'!$F470))</f>
        <v/>
      </c>
      <c r="K470" s="19" t="str">
        <f>IF(ISBLANK(Games!$B452), "",Games!Q452)</f>
        <v/>
      </c>
      <c r="L470" s="26" t="str">
        <f>IF(ISBLANK(Games!W452), "",Games!Y452)</f>
        <v/>
      </c>
      <c r="M470" s="9" t="str">
        <f>IF(ISBLANK(Games!W452), "",Games!X452-Games!W452)</f>
        <v/>
      </c>
      <c r="N470" s="20" t="str">
        <f>IF(ISBLANK(Games!W452), "", IF(AND(Games!Y452 = Games!B452, Games!D452&lt;0, Table3[[#This Row],[Actual Difference ]]&lt;Games!D452), "Y", IF(AND(Games!Y452=Games!C452, Games!D452&gt;0, Table3[[#This Row],[Actual Difference ]]&gt;0), "Y",IF(Games!Y452&lt;&gt;Table3[[#This Row],[Market Predicted Side]], "Y","N"))))</f>
        <v/>
      </c>
      <c r="O470" s="21" t="str">
        <f>IF(ISBLANK(Games!W452),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0" s="21" t="str">
        <f>IF(ISBLANK(Games!W452),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0" s="22" t="str">
        <f>IF(ISBLANK(Games!W452),"",IF('Prediction Log'!$L470='Prediction Log'!$G470, "Y", "N"))</f>
        <v/>
      </c>
      <c r="R470" s="22" t="str">
        <f>Table3[[#This Row],[Home Team Covered Market]]</f>
        <v/>
      </c>
      <c r="S470" s="22" t="str">
        <f>IF(ISBLANK(Games!W452), "",IF(AND('Prediction Log'!$Q470="Y", 'Prediction Log'!$R470="Y"), "Y", "N"))</f>
        <v/>
      </c>
      <c r="T470" s="23" t="str">
        <f>IF(ISBLANK(Games!W452),"",IF(Games!Y452='Prediction Log'!$H470, "Y", "N"))</f>
        <v/>
      </c>
      <c r="U470" s="23" t="str">
        <f>IF(ISBLANK(Games!W452), "", IF(Table3[[#This Row],[Home Team Covered Market]]=Games!P452, "Y", "N"))</f>
        <v/>
      </c>
      <c r="V470" s="24" t="str">
        <f>IF(ISBLANK(Games!W452), "",IF('Prediction Log'!$I470='Prediction Log'!$L470, "Y", "N"))</f>
        <v/>
      </c>
      <c r="W470" s="23" t="str">
        <f>IF(ISBLANK(Games!W452), "",IF('Prediction Log'!$H470&lt;&gt;'Prediction Log'!$L470, "N",IF(AND('Prediction Log'!$E470&gt;0, 'Prediction Log'!$M470&gt;'Prediction Log'!$E470, 'Prediction Log'!$H470='Prediction Log'!$C470), "Y", IF(AND('Prediction Log'!$E470&lt;0, 'Prediction Log'!$M470&lt;'Prediction Log'!$E470,'Prediction Log'!$H470='Prediction Log'!$B470 ), "Y", IF('Prediction Log'!$M470='Prediction Log'!$E470, "PUSH", "N")))))</f>
        <v/>
      </c>
      <c r="X470" s="23" t="str">
        <f>IF(ISBLANK(Games!W452), "",IF(AND('Prediction Log'!$T470="Y", 'Prediction Log'!$U470="Y"), "Y", "N"))</f>
        <v/>
      </c>
      <c r="Y470" s="22" t="str">
        <f>IF(ISBLANK(Games!W452), "",IF('Prediction Log'!$D470&gt;0, 'Prediction Log'!$M470-'Prediction Log'!$D470, IF('Prediction Log'!$D470&lt;0, -'Prediction Log'!$M470+'Prediction Log'!$D470, "NA")))</f>
        <v/>
      </c>
      <c r="Z470" s="22" t="str">
        <f>IF(ISBLANK(Games!W452), "",ABS('Prediction Log'!$Y470))</f>
        <v/>
      </c>
      <c r="AA470" s="23" t="str">
        <f>IF(ISBLANK(Games!W452), "",IF('Prediction Log'!$E470&gt;0, 'Prediction Log'!$M470-'Prediction Log'!$E470, IF('Prediction Log'!$E470&lt;0, -'Prediction Log'!$M470+'Prediction Log'!$E470, "NA")))</f>
        <v/>
      </c>
      <c r="AB470" s="23" t="str">
        <f>IF(ISBLANK(Games!X452), "",ABS('Prediction Log'!$AA470))</f>
        <v/>
      </c>
    </row>
    <row r="471" spans="1:28" x14ac:dyDescent="0.45">
      <c r="A471" s="13">
        <f>IF(ISBLANK(Games!$B470), "",Games!A470)</f>
        <v>0</v>
      </c>
      <c r="B471" s="13" t="str">
        <f>IF(ISBLANK(Games!$B453), "",Games!B453)</f>
        <v/>
      </c>
      <c r="C471" s="13" t="str">
        <f>IF(ISBLANK(Games!$B453), "",Games!C453)</f>
        <v/>
      </c>
      <c r="D471" s="14" t="str">
        <f>IF(ISBLANK(Games!$D453), "",Games!D453)</f>
        <v/>
      </c>
      <c r="E471" s="14" t="str">
        <f>IF(ISBLANK(Games!$B453), "",Games!J453)</f>
        <v/>
      </c>
      <c r="F471" s="15" t="str">
        <f>IFERROR(IF(ISBLANK(Games!B453), "", IF(Games!N453=Games!B453, Games!O453, 1-Games!O453)), "")</f>
        <v/>
      </c>
      <c r="G471" s="16" t="str">
        <f>IF(ISBLANK(Games!B453), "", IF('Prediction Log'!$D471&lt;0, 'Prediction Log'!$B471, 'Prediction Log'!$C471))</f>
        <v/>
      </c>
      <c r="H471" s="17" t="str">
        <f>IF(ISBLANK(Games!$B453), "",Games!K453)</f>
        <v/>
      </c>
      <c r="I471" s="17" t="str">
        <f>IF('Prediction Log'!$F471&gt;0.5, 'Prediction Log'!$B471, IF('Prediction Log'!$F471&lt;0.5, 'Prediction Log'!$C471, "PICK"))</f>
        <v/>
      </c>
      <c r="J471" s="18" t="str">
        <f>IF(ISBLANK(Games!B453), "",IF('Prediction Log'!$I471='Prediction Log'!$B471, 'Prediction Log'!$F471, 1-'Prediction Log'!$F471))</f>
        <v/>
      </c>
      <c r="K471" s="19" t="str">
        <f>IF(ISBLANK(Games!$B453), "",Games!Q453)</f>
        <v/>
      </c>
      <c r="L471" s="26" t="str">
        <f>IF(ISBLANK(Games!W453), "",Games!Y453)</f>
        <v/>
      </c>
      <c r="M471" s="9" t="str">
        <f>IF(ISBLANK(Games!W453), "",Games!X453-Games!W453)</f>
        <v/>
      </c>
      <c r="N471" s="20" t="str">
        <f>IF(ISBLANK(Games!W453), "", IF(AND(Games!Y453 = Games!B453, Games!D453&lt;0, Table3[[#This Row],[Actual Difference ]]&lt;Games!D453), "Y", IF(AND(Games!Y453=Games!C453, Games!D453&gt;0, Table3[[#This Row],[Actual Difference ]]&gt;0), "Y",IF(Games!Y453&lt;&gt;Table3[[#This Row],[Market Predicted Side]], "Y","N"))))</f>
        <v/>
      </c>
      <c r="O471" s="21" t="str">
        <f>IF(ISBLANK(Games!W453),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1" s="21" t="str">
        <f>IF(ISBLANK(Games!W453),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1" s="22" t="str">
        <f>IF(ISBLANK(Games!W453),"",IF('Prediction Log'!$L471='Prediction Log'!$G471, "Y", "N"))</f>
        <v/>
      </c>
      <c r="R471" s="22" t="str">
        <f>Table3[[#This Row],[Home Team Covered Market]]</f>
        <v/>
      </c>
      <c r="S471" s="22" t="str">
        <f>IF(ISBLANK(Games!W453), "",IF(AND('Prediction Log'!$Q471="Y", 'Prediction Log'!$R471="Y"), "Y", "N"))</f>
        <v/>
      </c>
      <c r="T471" s="23" t="str">
        <f>IF(ISBLANK(Games!W453),"",IF(Games!Y453='Prediction Log'!$H471, "Y", "N"))</f>
        <v/>
      </c>
      <c r="U471" s="23" t="str">
        <f>IF(ISBLANK(Games!W453), "", IF(Table3[[#This Row],[Home Team Covered Market]]=Games!P453, "Y", "N"))</f>
        <v/>
      </c>
      <c r="V471" s="24" t="str">
        <f>IF(ISBLANK(Games!W453), "",IF('Prediction Log'!$I471='Prediction Log'!$L471, "Y", "N"))</f>
        <v/>
      </c>
      <c r="W471" s="23" t="str">
        <f>IF(ISBLANK(Games!W453), "",IF('Prediction Log'!$H471&lt;&gt;'Prediction Log'!$L471, "N",IF(AND('Prediction Log'!$E471&gt;0, 'Prediction Log'!$M471&gt;'Prediction Log'!$E471, 'Prediction Log'!$H471='Prediction Log'!$C471), "Y", IF(AND('Prediction Log'!$E471&lt;0, 'Prediction Log'!$M471&lt;'Prediction Log'!$E471,'Prediction Log'!$H471='Prediction Log'!$B471 ), "Y", IF('Prediction Log'!$M471='Prediction Log'!$E471, "PUSH", "N")))))</f>
        <v/>
      </c>
      <c r="X471" s="23" t="str">
        <f>IF(ISBLANK(Games!W453), "",IF(AND('Prediction Log'!$T471="Y", 'Prediction Log'!$U471="Y"), "Y", "N"))</f>
        <v/>
      </c>
      <c r="Y471" s="22" t="str">
        <f>IF(ISBLANK(Games!W453), "",IF('Prediction Log'!$D471&gt;0, 'Prediction Log'!$M471-'Prediction Log'!$D471, IF('Prediction Log'!$D471&lt;0, -'Prediction Log'!$M471+'Prediction Log'!$D471, "NA")))</f>
        <v/>
      </c>
      <c r="Z471" s="22" t="str">
        <f>IF(ISBLANK(Games!W453), "",ABS('Prediction Log'!$Y471))</f>
        <v/>
      </c>
      <c r="AA471" s="23" t="str">
        <f>IF(ISBLANK(Games!W453), "",IF('Prediction Log'!$E471&gt;0, 'Prediction Log'!$M471-'Prediction Log'!$E471, IF('Prediction Log'!$E471&lt;0, -'Prediction Log'!$M471+'Prediction Log'!$E471, "NA")))</f>
        <v/>
      </c>
      <c r="AB471" s="23" t="str">
        <f>IF(ISBLANK(Games!X453), "",ABS('Prediction Log'!$AA471))</f>
        <v/>
      </c>
    </row>
    <row r="472" spans="1:28" x14ac:dyDescent="0.45">
      <c r="A472" s="13">
        <f>IF(ISBLANK(Games!$B471), "",Games!A471)</f>
        <v>0</v>
      </c>
      <c r="B472" s="13" t="str">
        <f>IF(ISBLANK(Games!$B454), "",Games!B454)</f>
        <v/>
      </c>
      <c r="C472" s="13" t="str">
        <f>IF(ISBLANK(Games!$B454), "",Games!C454)</f>
        <v/>
      </c>
      <c r="D472" s="14" t="str">
        <f>IF(ISBLANK(Games!$D454), "",Games!D454)</f>
        <v/>
      </c>
      <c r="E472" s="14" t="str">
        <f>IF(ISBLANK(Games!$B454), "",Games!J454)</f>
        <v/>
      </c>
      <c r="F472" s="15" t="str">
        <f>IFERROR(IF(ISBLANK(Games!B454), "", IF(Games!N454=Games!B454, Games!O454, 1-Games!O454)), "")</f>
        <v/>
      </c>
      <c r="G472" s="16" t="str">
        <f>IF(ISBLANK(Games!B454), "", IF('Prediction Log'!$D472&lt;0, 'Prediction Log'!$B472, 'Prediction Log'!$C472))</f>
        <v/>
      </c>
      <c r="H472" s="17" t="str">
        <f>IF(ISBLANK(Games!$B454), "",Games!K454)</f>
        <v/>
      </c>
      <c r="I472" s="17" t="str">
        <f>IF('Prediction Log'!$F472&gt;0.5, 'Prediction Log'!$B472, IF('Prediction Log'!$F472&lt;0.5, 'Prediction Log'!$C472, "PICK"))</f>
        <v/>
      </c>
      <c r="J472" s="18" t="str">
        <f>IF(ISBLANK(Games!B454), "",IF('Prediction Log'!$I472='Prediction Log'!$B472, 'Prediction Log'!$F472, 1-'Prediction Log'!$F472))</f>
        <v/>
      </c>
      <c r="K472" s="19" t="str">
        <f>IF(ISBLANK(Games!$B454), "",Games!Q454)</f>
        <v/>
      </c>
      <c r="L472" s="26" t="str">
        <f>IF(ISBLANK(Games!W454), "",Games!Y454)</f>
        <v/>
      </c>
      <c r="M472" s="9" t="str">
        <f>IF(ISBLANK(Games!W454), "",Games!X454-Games!W454)</f>
        <v/>
      </c>
      <c r="N472" s="20" t="str">
        <f>IF(ISBLANK(Games!W454), "", IF(AND(Games!Y454 = Games!B454, Games!D454&lt;0, Table3[[#This Row],[Actual Difference ]]&lt;Games!D454), "Y", IF(AND(Games!Y454=Games!C454, Games!D454&gt;0, Table3[[#This Row],[Actual Difference ]]&gt;0), "Y",IF(Games!Y454&lt;&gt;Table3[[#This Row],[Market Predicted Side]], "Y","N"))))</f>
        <v/>
      </c>
      <c r="O472" s="21" t="str">
        <f>IF(ISBLANK(Games!W454),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2" s="21" t="str">
        <f>IF(ISBLANK(Games!W454),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2" s="22" t="str">
        <f>IF(ISBLANK(Games!W454),"",IF('Prediction Log'!$L472='Prediction Log'!$G472, "Y", "N"))</f>
        <v/>
      </c>
      <c r="R472" s="22" t="str">
        <f>Table3[[#This Row],[Home Team Covered Market]]</f>
        <v/>
      </c>
      <c r="S472" s="22" t="str">
        <f>IF(ISBLANK(Games!W454), "",IF(AND('Prediction Log'!$Q472="Y", 'Prediction Log'!$R472="Y"), "Y", "N"))</f>
        <v/>
      </c>
      <c r="T472" s="23" t="str">
        <f>IF(ISBLANK(Games!W454),"",IF(Games!Y454='Prediction Log'!$H472, "Y", "N"))</f>
        <v/>
      </c>
      <c r="U472" s="23" t="str">
        <f>IF(ISBLANK(Games!W454), "", IF(Table3[[#This Row],[Home Team Covered Market]]=Games!P454, "Y", "N"))</f>
        <v/>
      </c>
      <c r="V472" s="24" t="str">
        <f>IF(ISBLANK(Games!W454), "",IF('Prediction Log'!$I472='Prediction Log'!$L472, "Y", "N"))</f>
        <v/>
      </c>
      <c r="W472" s="23" t="str">
        <f>IF(ISBLANK(Games!W454), "",IF('Prediction Log'!$H472&lt;&gt;'Prediction Log'!$L472, "N",IF(AND('Prediction Log'!$E472&gt;0, 'Prediction Log'!$M472&gt;'Prediction Log'!$E472, 'Prediction Log'!$H472='Prediction Log'!$C472), "Y", IF(AND('Prediction Log'!$E472&lt;0, 'Prediction Log'!$M472&lt;'Prediction Log'!$E472,'Prediction Log'!$H472='Prediction Log'!$B472 ), "Y", IF('Prediction Log'!$M472='Prediction Log'!$E472, "PUSH", "N")))))</f>
        <v/>
      </c>
      <c r="X472" s="23" t="str">
        <f>IF(ISBLANK(Games!W454), "",IF(AND('Prediction Log'!$T472="Y", 'Prediction Log'!$U472="Y"), "Y", "N"))</f>
        <v/>
      </c>
      <c r="Y472" s="22" t="str">
        <f>IF(ISBLANK(Games!W454), "",IF('Prediction Log'!$D472&gt;0, 'Prediction Log'!$M472-'Prediction Log'!$D472, IF('Prediction Log'!$D472&lt;0, -'Prediction Log'!$M472+'Prediction Log'!$D472, "NA")))</f>
        <v/>
      </c>
      <c r="Z472" s="22" t="str">
        <f>IF(ISBLANK(Games!W454), "",ABS('Prediction Log'!$Y472))</f>
        <v/>
      </c>
      <c r="AA472" s="23" t="str">
        <f>IF(ISBLANK(Games!W454), "",IF('Prediction Log'!$E472&gt;0, 'Prediction Log'!$M472-'Prediction Log'!$E472, IF('Prediction Log'!$E472&lt;0, -'Prediction Log'!$M472+'Prediction Log'!$E472, "NA")))</f>
        <v/>
      </c>
      <c r="AB472" s="23" t="str">
        <f>IF(ISBLANK(Games!X454), "",ABS('Prediction Log'!$AA472))</f>
        <v/>
      </c>
    </row>
    <row r="473" spans="1:28" x14ac:dyDescent="0.45">
      <c r="A473" s="13">
        <f>IF(ISBLANK(Games!$B472), "",Games!A472)</f>
        <v>0</v>
      </c>
      <c r="B473" s="13" t="str">
        <f>IF(ISBLANK(Games!$B455), "",Games!B455)</f>
        <v/>
      </c>
      <c r="C473" s="13" t="str">
        <f>IF(ISBLANK(Games!$B455), "",Games!C455)</f>
        <v/>
      </c>
      <c r="D473" s="14" t="str">
        <f>IF(ISBLANK(Games!$D455), "",Games!D455)</f>
        <v/>
      </c>
      <c r="E473" s="14" t="str">
        <f>IF(ISBLANK(Games!$B455), "",Games!J455)</f>
        <v/>
      </c>
      <c r="F473" s="15" t="str">
        <f>IFERROR(IF(ISBLANK(Games!B455), "", IF(Games!N455=Games!B455, Games!O455, 1-Games!O455)), "")</f>
        <v/>
      </c>
      <c r="G473" s="16" t="str">
        <f>IF(ISBLANK(Games!B455), "", IF('Prediction Log'!$D473&lt;0, 'Prediction Log'!$B473, 'Prediction Log'!$C473))</f>
        <v/>
      </c>
      <c r="H473" s="17" t="str">
        <f>IF(ISBLANK(Games!$B455), "",Games!K455)</f>
        <v/>
      </c>
      <c r="I473" s="17" t="str">
        <f>IF('Prediction Log'!$F473&gt;0.5, 'Prediction Log'!$B473, IF('Prediction Log'!$F473&lt;0.5, 'Prediction Log'!$C473, "PICK"))</f>
        <v/>
      </c>
      <c r="J473" s="18" t="str">
        <f>IF(ISBLANK(Games!B455), "",IF('Prediction Log'!$I473='Prediction Log'!$B473, 'Prediction Log'!$F473, 1-'Prediction Log'!$F473))</f>
        <v/>
      </c>
      <c r="K473" s="19" t="str">
        <f>IF(ISBLANK(Games!$B455), "",Games!Q455)</f>
        <v/>
      </c>
      <c r="L473" s="26" t="str">
        <f>IF(ISBLANK(Games!W455), "",Games!Y455)</f>
        <v/>
      </c>
      <c r="M473" s="9" t="str">
        <f>IF(ISBLANK(Games!W455), "",Games!X455-Games!W455)</f>
        <v/>
      </c>
      <c r="N473" s="20" t="str">
        <f>IF(ISBLANK(Games!W455), "", IF(AND(Games!Y455 = Games!B455, Games!D455&lt;0, Table3[[#This Row],[Actual Difference ]]&lt;Games!D455), "Y", IF(AND(Games!Y455=Games!C455, Games!D455&gt;0, Table3[[#This Row],[Actual Difference ]]&gt;0), "Y",IF(Games!Y455&lt;&gt;Table3[[#This Row],[Market Predicted Side]], "Y","N"))))</f>
        <v/>
      </c>
      <c r="O473" s="21" t="str">
        <f>IF(ISBLANK(Games!W455),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3" s="21" t="str">
        <f>IF(ISBLANK(Games!W455),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3" s="22" t="str">
        <f>IF(ISBLANK(Games!W455),"",IF('Prediction Log'!$L473='Prediction Log'!$G473, "Y", "N"))</f>
        <v/>
      </c>
      <c r="R473" s="22" t="str">
        <f>Table3[[#This Row],[Home Team Covered Market]]</f>
        <v/>
      </c>
      <c r="S473" s="22" t="str">
        <f>IF(ISBLANK(Games!W455), "",IF(AND('Prediction Log'!$Q473="Y", 'Prediction Log'!$R473="Y"), "Y", "N"))</f>
        <v/>
      </c>
      <c r="T473" s="23" t="str">
        <f>IF(ISBLANK(Games!W455),"",IF(Games!Y455='Prediction Log'!$H473, "Y", "N"))</f>
        <v/>
      </c>
      <c r="U473" s="23" t="str">
        <f>IF(ISBLANK(Games!W455), "", IF(Table3[[#This Row],[Home Team Covered Market]]=Games!P455, "Y", "N"))</f>
        <v/>
      </c>
      <c r="V473" s="24" t="str">
        <f>IF(ISBLANK(Games!W455), "",IF('Prediction Log'!$I473='Prediction Log'!$L473, "Y", "N"))</f>
        <v/>
      </c>
      <c r="W473" s="23" t="str">
        <f>IF(ISBLANK(Games!W455), "",IF('Prediction Log'!$H473&lt;&gt;'Prediction Log'!$L473, "N",IF(AND('Prediction Log'!$E473&gt;0, 'Prediction Log'!$M473&gt;'Prediction Log'!$E473, 'Prediction Log'!$H473='Prediction Log'!$C473), "Y", IF(AND('Prediction Log'!$E473&lt;0, 'Prediction Log'!$M473&lt;'Prediction Log'!$E473,'Prediction Log'!$H473='Prediction Log'!$B473 ), "Y", IF('Prediction Log'!$M473='Prediction Log'!$E473, "PUSH", "N")))))</f>
        <v/>
      </c>
      <c r="X473" s="23" t="str">
        <f>IF(ISBLANK(Games!W455), "",IF(AND('Prediction Log'!$T473="Y", 'Prediction Log'!$U473="Y"), "Y", "N"))</f>
        <v/>
      </c>
      <c r="Y473" s="22" t="str">
        <f>IF(ISBLANK(Games!W455), "",IF('Prediction Log'!$D473&gt;0, 'Prediction Log'!$M473-'Prediction Log'!$D473, IF('Prediction Log'!$D473&lt;0, -'Prediction Log'!$M473+'Prediction Log'!$D473, "NA")))</f>
        <v/>
      </c>
      <c r="Z473" s="22" t="str">
        <f>IF(ISBLANK(Games!W455), "",ABS('Prediction Log'!$Y473))</f>
        <v/>
      </c>
      <c r="AA473" s="23" t="str">
        <f>IF(ISBLANK(Games!W455), "",IF('Prediction Log'!$E473&gt;0, 'Prediction Log'!$M473-'Prediction Log'!$E473, IF('Prediction Log'!$E473&lt;0, -'Prediction Log'!$M473+'Prediction Log'!$E473, "NA")))</f>
        <v/>
      </c>
      <c r="AB473" s="23" t="str">
        <f>IF(ISBLANK(Games!X455), "",ABS('Prediction Log'!$AA473))</f>
        <v/>
      </c>
    </row>
    <row r="474" spans="1:28" x14ac:dyDescent="0.45">
      <c r="A474" s="13">
        <f>IF(ISBLANK(Games!$B473), "",Games!A473)</f>
        <v>0</v>
      </c>
      <c r="B474" s="13" t="str">
        <f>IF(ISBLANK(Games!$B456), "",Games!B456)</f>
        <v/>
      </c>
      <c r="C474" s="13" t="str">
        <f>IF(ISBLANK(Games!$B456), "",Games!C456)</f>
        <v/>
      </c>
      <c r="D474" s="14" t="str">
        <f>IF(ISBLANK(Games!$D456), "",Games!D456)</f>
        <v/>
      </c>
      <c r="E474" s="14" t="str">
        <f>IF(ISBLANK(Games!$B456), "",Games!J456)</f>
        <v/>
      </c>
      <c r="F474" s="15" t="str">
        <f>IFERROR(IF(ISBLANK(Games!B456), "", IF(Games!N456=Games!B456, Games!O456, 1-Games!O456)), "")</f>
        <v/>
      </c>
      <c r="G474" s="16" t="str">
        <f>IF(ISBLANK(Games!B456), "", IF('Prediction Log'!$D474&lt;0, 'Prediction Log'!$B474, 'Prediction Log'!$C474))</f>
        <v/>
      </c>
      <c r="H474" s="17" t="str">
        <f>IF(ISBLANK(Games!$B456), "",Games!K456)</f>
        <v/>
      </c>
      <c r="I474" s="17" t="str">
        <f>IF('Prediction Log'!$F474&gt;0.5, 'Prediction Log'!$B474, IF('Prediction Log'!$F474&lt;0.5, 'Prediction Log'!$C474, "PICK"))</f>
        <v/>
      </c>
      <c r="J474" s="18" t="str">
        <f>IF(ISBLANK(Games!B456), "",IF('Prediction Log'!$I474='Prediction Log'!$B474, 'Prediction Log'!$F474, 1-'Prediction Log'!$F474))</f>
        <v/>
      </c>
      <c r="K474" s="19" t="str">
        <f>IF(ISBLANK(Games!$B456), "",Games!Q456)</f>
        <v/>
      </c>
      <c r="L474" s="26" t="str">
        <f>IF(ISBLANK(Games!W456), "",Games!Y456)</f>
        <v/>
      </c>
      <c r="M474" s="9" t="str">
        <f>IF(ISBLANK(Games!W456), "",Games!X456-Games!W456)</f>
        <v/>
      </c>
      <c r="N474" s="20" t="str">
        <f>IF(ISBLANK(Games!W456), "", IF(AND(Games!Y456 = Games!B456, Games!D456&lt;0, Table3[[#This Row],[Actual Difference ]]&lt;Games!D456), "Y", IF(AND(Games!Y456=Games!C456, Games!D456&gt;0, Table3[[#This Row],[Actual Difference ]]&gt;0), "Y",IF(Games!Y456&lt;&gt;Table3[[#This Row],[Market Predicted Side]], "Y","N"))))</f>
        <v/>
      </c>
      <c r="O474" s="21" t="str">
        <f>IF(ISBLANK(Games!W456),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4" s="21" t="str">
        <f>IF(ISBLANK(Games!W456),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4" s="22" t="str">
        <f>IF(ISBLANK(Games!W456),"",IF('Prediction Log'!$L474='Prediction Log'!$G474, "Y", "N"))</f>
        <v/>
      </c>
      <c r="R474" s="22" t="str">
        <f>Table3[[#This Row],[Home Team Covered Market]]</f>
        <v/>
      </c>
      <c r="S474" s="22" t="str">
        <f>IF(ISBLANK(Games!W456), "",IF(AND('Prediction Log'!$Q474="Y", 'Prediction Log'!$R474="Y"), "Y", "N"))</f>
        <v/>
      </c>
      <c r="T474" s="23" t="str">
        <f>IF(ISBLANK(Games!W456),"",IF(Games!Y456='Prediction Log'!$H474, "Y", "N"))</f>
        <v/>
      </c>
      <c r="U474" s="23" t="str">
        <f>IF(ISBLANK(Games!W456), "", IF(Table3[[#This Row],[Home Team Covered Market]]=Games!P456, "Y", "N"))</f>
        <v/>
      </c>
      <c r="V474" s="24" t="str">
        <f>IF(ISBLANK(Games!W456), "",IF('Prediction Log'!$I474='Prediction Log'!$L474, "Y", "N"))</f>
        <v/>
      </c>
      <c r="W474" s="23" t="str">
        <f>IF(ISBLANK(Games!W456), "",IF('Prediction Log'!$H474&lt;&gt;'Prediction Log'!$L474, "N",IF(AND('Prediction Log'!$E474&gt;0, 'Prediction Log'!$M474&gt;'Prediction Log'!$E474, 'Prediction Log'!$H474='Prediction Log'!$C474), "Y", IF(AND('Prediction Log'!$E474&lt;0, 'Prediction Log'!$M474&lt;'Prediction Log'!$E474,'Prediction Log'!$H474='Prediction Log'!$B474 ), "Y", IF('Prediction Log'!$M474='Prediction Log'!$E474, "PUSH", "N")))))</f>
        <v/>
      </c>
      <c r="X474" s="23" t="str">
        <f>IF(ISBLANK(Games!W456), "",IF(AND('Prediction Log'!$T474="Y", 'Prediction Log'!$U474="Y"), "Y", "N"))</f>
        <v/>
      </c>
      <c r="Y474" s="22" t="str">
        <f>IF(ISBLANK(Games!W456), "",IF('Prediction Log'!$D474&gt;0, 'Prediction Log'!$M474-'Prediction Log'!$D474, IF('Prediction Log'!$D474&lt;0, -'Prediction Log'!$M474+'Prediction Log'!$D474, "NA")))</f>
        <v/>
      </c>
      <c r="Z474" s="22" t="str">
        <f>IF(ISBLANK(Games!W456), "",ABS('Prediction Log'!$Y474))</f>
        <v/>
      </c>
      <c r="AA474" s="23" t="str">
        <f>IF(ISBLANK(Games!W456), "",IF('Prediction Log'!$E474&gt;0, 'Prediction Log'!$M474-'Prediction Log'!$E474, IF('Prediction Log'!$E474&lt;0, -'Prediction Log'!$M474+'Prediction Log'!$E474, "NA")))</f>
        <v/>
      </c>
      <c r="AB474" s="23" t="str">
        <f>IF(ISBLANK(Games!X456), "",ABS('Prediction Log'!$AA474))</f>
        <v/>
      </c>
    </row>
    <row r="475" spans="1:28" x14ac:dyDescent="0.45">
      <c r="A475" s="13">
        <f>IF(ISBLANK(Games!$B474), "",Games!A474)</f>
        <v>0</v>
      </c>
      <c r="B475" s="13" t="str">
        <f>IF(ISBLANK(Games!$B457), "",Games!B457)</f>
        <v/>
      </c>
      <c r="C475" s="13" t="str">
        <f>IF(ISBLANK(Games!$B457), "",Games!C457)</f>
        <v/>
      </c>
      <c r="D475" s="14" t="str">
        <f>IF(ISBLANK(Games!$D457), "",Games!D457)</f>
        <v/>
      </c>
      <c r="E475" s="14" t="str">
        <f>IF(ISBLANK(Games!$B457), "",Games!J457)</f>
        <v/>
      </c>
      <c r="F475" s="15" t="str">
        <f>IFERROR(IF(ISBLANK(Games!B457), "", IF(Games!N457=Games!B457, Games!O457, 1-Games!O457)), "")</f>
        <v/>
      </c>
      <c r="G475" s="16" t="str">
        <f>IF(ISBLANK(Games!B457), "", IF('Prediction Log'!$D475&lt;0, 'Prediction Log'!$B475, 'Prediction Log'!$C475))</f>
        <v/>
      </c>
      <c r="H475" s="17" t="str">
        <f>IF(ISBLANK(Games!$B457), "",Games!K457)</f>
        <v/>
      </c>
      <c r="I475" s="17" t="str">
        <f>IF('Prediction Log'!$F475&gt;0.5, 'Prediction Log'!$B475, IF('Prediction Log'!$F475&lt;0.5, 'Prediction Log'!$C475, "PICK"))</f>
        <v/>
      </c>
      <c r="J475" s="18" t="str">
        <f>IF(ISBLANK(Games!B457), "",IF('Prediction Log'!$I475='Prediction Log'!$B475, 'Prediction Log'!$F475, 1-'Prediction Log'!$F475))</f>
        <v/>
      </c>
      <c r="K475" s="19" t="str">
        <f>IF(ISBLANK(Games!$B457), "",Games!Q457)</f>
        <v/>
      </c>
      <c r="L475" s="26" t="str">
        <f>IF(ISBLANK(Games!W457), "",Games!Y457)</f>
        <v/>
      </c>
      <c r="M475" s="9" t="str">
        <f>IF(ISBLANK(Games!W457), "",Games!X457-Games!W457)</f>
        <v/>
      </c>
      <c r="N475" s="20" t="str">
        <f>IF(ISBLANK(Games!W457), "", IF(AND(Games!Y457 = Games!B457, Games!D457&lt;0, Table3[[#This Row],[Actual Difference ]]&lt;Games!D457), "Y", IF(AND(Games!Y457=Games!C457, Games!D457&gt;0, Table3[[#This Row],[Actual Difference ]]&gt;0), "Y",IF(Games!Y457&lt;&gt;Table3[[#This Row],[Market Predicted Side]], "Y","N"))))</f>
        <v/>
      </c>
      <c r="O475" s="21" t="str">
        <f>IF(ISBLANK(Games!W457),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5" s="21" t="str">
        <f>IF(ISBLANK(Games!W457),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5" s="22" t="str">
        <f>IF(ISBLANK(Games!W457),"",IF('Prediction Log'!$L475='Prediction Log'!$G475, "Y", "N"))</f>
        <v/>
      </c>
      <c r="R475" s="22" t="str">
        <f>Table3[[#This Row],[Home Team Covered Market]]</f>
        <v/>
      </c>
      <c r="S475" s="22" t="str">
        <f>IF(ISBLANK(Games!W457), "",IF(AND('Prediction Log'!$Q475="Y", 'Prediction Log'!$R475="Y"), "Y", "N"))</f>
        <v/>
      </c>
      <c r="T475" s="23" t="str">
        <f>IF(ISBLANK(Games!W457),"",IF(Games!Y457='Prediction Log'!$H475, "Y", "N"))</f>
        <v/>
      </c>
      <c r="U475" s="23" t="str">
        <f>IF(ISBLANK(Games!W457), "", IF(Table3[[#This Row],[Home Team Covered Market]]=Games!P457, "Y", "N"))</f>
        <v/>
      </c>
      <c r="V475" s="24" t="str">
        <f>IF(ISBLANK(Games!W457), "",IF('Prediction Log'!$I475='Prediction Log'!$L475, "Y", "N"))</f>
        <v/>
      </c>
      <c r="W475" s="23" t="str">
        <f>IF(ISBLANK(Games!W457), "",IF('Prediction Log'!$H475&lt;&gt;'Prediction Log'!$L475, "N",IF(AND('Prediction Log'!$E475&gt;0, 'Prediction Log'!$M475&gt;'Prediction Log'!$E475, 'Prediction Log'!$H475='Prediction Log'!$C475), "Y", IF(AND('Prediction Log'!$E475&lt;0, 'Prediction Log'!$M475&lt;'Prediction Log'!$E475,'Prediction Log'!$H475='Prediction Log'!$B475 ), "Y", IF('Prediction Log'!$M475='Prediction Log'!$E475, "PUSH", "N")))))</f>
        <v/>
      </c>
      <c r="X475" s="23" t="str">
        <f>IF(ISBLANK(Games!W457), "",IF(AND('Prediction Log'!$T475="Y", 'Prediction Log'!$U475="Y"), "Y", "N"))</f>
        <v/>
      </c>
      <c r="Y475" s="22" t="str">
        <f>IF(ISBLANK(Games!W457), "",IF('Prediction Log'!$D475&gt;0, 'Prediction Log'!$M475-'Prediction Log'!$D475, IF('Prediction Log'!$D475&lt;0, -'Prediction Log'!$M475+'Prediction Log'!$D475, "NA")))</f>
        <v/>
      </c>
      <c r="Z475" s="22" t="str">
        <f>IF(ISBLANK(Games!W457), "",ABS('Prediction Log'!$Y475))</f>
        <v/>
      </c>
      <c r="AA475" s="23" t="str">
        <f>IF(ISBLANK(Games!W457), "",IF('Prediction Log'!$E475&gt;0, 'Prediction Log'!$M475-'Prediction Log'!$E475, IF('Prediction Log'!$E475&lt;0, -'Prediction Log'!$M475+'Prediction Log'!$E475, "NA")))</f>
        <v/>
      </c>
      <c r="AB475" s="23" t="str">
        <f>IF(ISBLANK(Games!X457), "",ABS('Prediction Log'!$AA475))</f>
        <v/>
      </c>
    </row>
    <row r="476" spans="1:28" x14ac:dyDescent="0.45">
      <c r="A476" s="13">
        <f>IF(ISBLANK(Games!$B475), "",Games!A475)</f>
        <v>0</v>
      </c>
      <c r="B476" s="13" t="str">
        <f>IF(ISBLANK(Games!$B458), "",Games!B458)</f>
        <v/>
      </c>
      <c r="C476" s="13" t="str">
        <f>IF(ISBLANK(Games!$B458), "",Games!C458)</f>
        <v/>
      </c>
      <c r="D476" s="14" t="str">
        <f>IF(ISBLANK(Games!$D458), "",Games!D458)</f>
        <v/>
      </c>
      <c r="E476" s="14" t="str">
        <f>IF(ISBLANK(Games!$B458), "",Games!J458)</f>
        <v/>
      </c>
      <c r="F476" s="15" t="str">
        <f>IFERROR(IF(ISBLANK(Games!B458), "", IF(Games!N458=Games!B458, Games!O458, 1-Games!O458)), "")</f>
        <v/>
      </c>
      <c r="G476" s="16" t="str">
        <f>IF(ISBLANK(Games!B458), "", IF('Prediction Log'!$D476&lt;0, 'Prediction Log'!$B476, 'Prediction Log'!$C476))</f>
        <v/>
      </c>
      <c r="H476" s="17" t="str">
        <f>IF(ISBLANK(Games!$B458), "",Games!K458)</f>
        <v/>
      </c>
      <c r="I476" s="17" t="str">
        <f>IF('Prediction Log'!$F476&gt;0.5, 'Prediction Log'!$B476, IF('Prediction Log'!$F476&lt;0.5, 'Prediction Log'!$C476, "PICK"))</f>
        <v/>
      </c>
      <c r="J476" s="18" t="str">
        <f>IF(ISBLANK(Games!B458), "",IF('Prediction Log'!$I476='Prediction Log'!$B476, 'Prediction Log'!$F476, 1-'Prediction Log'!$F476))</f>
        <v/>
      </c>
      <c r="K476" s="19" t="str">
        <f>IF(ISBLANK(Games!$B458), "",Games!Q458)</f>
        <v/>
      </c>
      <c r="L476" s="26" t="str">
        <f>IF(ISBLANK(Games!W458), "",Games!Y458)</f>
        <v/>
      </c>
      <c r="M476" s="9" t="str">
        <f>IF(ISBLANK(Games!W458), "",Games!X458-Games!W458)</f>
        <v/>
      </c>
      <c r="N476" s="20" t="str">
        <f>IF(ISBLANK(Games!W458), "", IF(AND(Games!Y458 = Games!B458, Games!D458&lt;0, Table3[[#This Row],[Actual Difference ]]&lt;Games!D458), "Y", IF(AND(Games!Y458=Games!C458, Games!D458&gt;0, Table3[[#This Row],[Actual Difference ]]&gt;0), "Y",IF(Games!Y458&lt;&gt;Table3[[#This Row],[Market Predicted Side]], "Y","N"))))</f>
        <v/>
      </c>
      <c r="O476" s="21" t="str">
        <f>IF(ISBLANK(Games!W458),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6" s="21" t="str">
        <f>IF(ISBLANK(Games!W458),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6" s="22" t="str">
        <f>IF(ISBLANK(Games!W458),"",IF('Prediction Log'!$L476='Prediction Log'!$G476, "Y", "N"))</f>
        <v/>
      </c>
      <c r="R476" s="22" t="str">
        <f>Table3[[#This Row],[Home Team Covered Market]]</f>
        <v/>
      </c>
      <c r="S476" s="22" t="str">
        <f>IF(ISBLANK(Games!W458), "",IF(AND('Prediction Log'!$Q476="Y", 'Prediction Log'!$R476="Y"), "Y", "N"))</f>
        <v/>
      </c>
      <c r="T476" s="23" t="str">
        <f>IF(ISBLANK(Games!W458),"",IF(Games!Y458='Prediction Log'!$H476, "Y", "N"))</f>
        <v/>
      </c>
      <c r="U476" s="23" t="str">
        <f>IF(ISBLANK(Games!W458), "", IF(Table3[[#This Row],[Home Team Covered Market]]=Games!P458, "Y", "N"))</f>
        <v/>
      </c>
      <c r="V476" s="24" t="str">
        <f>IF(ISBLANK(Games!W458), "",IF('Prediction Log'!$I476='Prediction Log'!$L476, "Y", "N"))</f>
        <v/>
      </c>
      <c r="W476" s="23" t="str">
        <f>IF(ISBLANK(Games!W458), "",IF('Prediction Log'!$H476&lt;&gt;'Prediction Log'!$L476, "N",IF(AND('Prediction Log'!$E476&gt;0, 'Prediction Log'!$M476&gt;'Prediction Log'!$E476, 'Prediction Log'!$H476='Prediction Log'!$C476), "Y", IF(AND('Prediction Log'!$E476&lt;0, 'Prediction Log'!$M476&lt;'Prediction Log'!$E476,'Prediction Log'!$H476='Prediction Log'!$B476 ), "Y", IF('Prediction Log'!$M476='Prediction Log'!$E476, "PUSH", "N")))))</f>
        <v/>
      </c>
      <c r="X476" s="23" t="str">
        <f>IF(ISBLANK(Games!W458), "",IF(AND('Prediction Log'!$T476="Y", 'Prediction Log'!$U476="Y"), "Y", "N"))</f>
        <v/>
      </c>
      <c r="Y476" s="22" t="str">
        <f>IF(ISBLANK(Games!W458), "",IF('Prediction Log'!$D476&gt;0, 'Prediction Log'!$M476-'Prediction Log'!$D476, IF('Prediction Log'!$D476&lt;0, -'Prediction Log'!$M476+'Prediction Log'!$D476, "NA")))</f>
        <v/>
      </c>
      <c r="Z476" s="22" t="str">
        <f>IF(ISBLANK(Games!W458), "",ABS('Prediction Log'!$Y476))</f>
        <v/>
      </c>
      <c r="AA476" s="23" t="str">
        <f>IF(ISBLANK(Games!W458), "",IF('Prediction Log'!$E476&gt;0, 'Prediction Log'!$M476-'Prediction Log'!$E476, IF('Prediction Log'!$E476&lt;0, -'Prediction Log'!$M476+'Prediction Log'!$E476, "NA")))</f>
        <v/>
      </c>
      <c r="AB476" s="23" t="str">
        <f>IF(ISBLANK(Games!X458), "",ABS('Prediction Log'!$AA476))</f>
        <v/>
      </c>
    </row>
    <row r="477" spans="1:28" x14ac:dyDescent="0.45">
      <c r="A477" s="13">
        <f>IF(ISBLANK(Games!$B476), "",Games!A476)</f>
        <v>0</v>
      </c>
      <c r="B477" s="13" t="str">
        <f>IF(ISBLANK(Games!$B459), "",Games!B459)</f>
        <v/>
      </c>
      <c r="C477" s="13" t="str">
        <f>IF(ISBLANK(Games!$B459), "",Games!C459)</f>
        <v/>
      </c>
      <c r="D477" s="14" t="str">
        <f>IF(ISBLANK(Games!$D459), "",Games!D459)</f>
        <v/>
      </c>
      <c r="E477" s="14" t="str">
        <f>IF(ISBLANK(Games!$B459), "",Games!J459)</f>
        <v/>
      </c>
      <c r="F477" s="15" t="str">
        <f>IFERROR(IF(ISBLANK(Games!B459), "", IF(Games!N459=Games!B459, Games!O459, 1-Games!O459)), "")</f>
        <v/>
      </c>
      <c r="G477" s="16" t="str">
        <f>IF(ISBLANK(Games!B459), "", IF('Prediction Log'!$D477&lt;0, 'Prediction Log'!$B477, 'Prediction Log'!$C477))</f>
        <v/>
      </c>
      <c r="H477" s="17" t="str">
        <f>IF(ISBLANK(Games!$B459), "",Games!K459)</f>
        <v/>
      </c>
      <c r="I477" s="17" t="str">
        <f>IF('Prediction Log'!$F477&gt;0.5, 'Prediction Log'!$B477, IF('Prediction Log'!$F477&lt;0.5, 'Prediction Log'!$C477, "PICK"))</f>
        <v/>
      </c>
      <c r="J477" s="18" t="str">
        <f>IF(ISBLANK(Games!B459), "",IF('Prediction Log'!$I477='Prediction Log'!$B477, 'Prediction Log'!$F477, 1-'Prediction Log'!$F477))</f>
        <v/>
      </c>
      <c r="K477" s="19" t="str">
        <f>IF(ISBLANK(Games!$B459), "",Games!Q459)</f>
        <v/>
      </c>
      <c r="L477" s="26" t="str">
        <f>IF(ISBLANK(Games!W459), "",Games!Y459)</f>
        <v/>
      </c>
      <c r="M477" s="9" t="str">
        <f>IF(ISBLANK(Games!W459), "",Games!X459-Games!W459)</f>
        <v/>
      </c>
      <c r="N477" s="20" t="str">
        <f>IF(ISBLANK(Games!W459), "", IF(AND(Games!Y459 = Games!B459, Games!D459&lt;0, Table3[[#This Row],[Actual Difference ]]&lt;Games!D459), "Y", IF(AND(Games!Y459=Games!C459, Games!D459&gt;0, Table3[[#This Row],[Actual Difference ]]&gt;0), "Y",IF(Games!Y459&lt;&gt;Table3[[#This Row],[Market Predicted Side]], "Y","N"))))</f>
        <v/>
      </c>
      <c r="O477" s="21" t="str">
        <f>IF(ISBLANK(Games!W459),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7" s="21" t="str">
        <f>IF(ISBLANK(Games!W459),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7" s="22" t="str">
        <f>IF(ISBLANK(Games!W459),"",IF('Prediction Log'!$L477='Prediction Log'!$G477, "Y", "N"))</f>
        <v/>
      </c>
      <c r="R477" s="22" t="str">
        <f>Table3[[#This Row],[Home Team Covered Market]]</f>
        <v/>
      </c>
      <c r="S477" s="22" t="str">
        <f>IF(ISBLANK(Games!W459), "",IF(AND('Prediction Log'!$Q477="Y", 'Prediction Log'!$R477="Y"), "Y", "N"))</f>
        <v/>
      </c>
      <c r="T477" s="23" t="str">
        <f>IF(ISBLANK(Games!W459),"",IF(Games!Y459='Prediction Log'!$H477, "Y", "N"))</f>
        <v/>
      </c>
      <c r="U477" s="23" t="str">
        <f>IF(ISBLANK(Games!W459), "", IF(Table3[[#This Row],[Home Team Covered Market]]=Games!P459, "Y", "N"))</f>
        <v/>
      </c>
      <c r="V477" s="24" t="str">
        <f>IF(ISBLANK(Games!W459), "",IF('Prediction Log'!$I477='Prediction Log'!$L477, "Y", "N"))</f>
        <v/>
      </c>
      <c r="W477" s="23" t="str">
        <f>IF(ISBLANK(Games!W459), "",IF('Prediction Log'!$H477&lt;&gt;'Prediction Log'!$L477, "N",IF(AND('Prediction Log'!$E477&gt;0, 'Prediction Log'!$M477&gt;'Prediction Log'!$E477, 'Prediction Log'!$H477='Prediction Log'!$C477), "Y", IF(AND('Prediction Log'!$E477&lt;0, 'Prediction Log'!$M477&lt;'Prediction Log'!$E477,'Prediction Log'!$H477='Prediction Log'!$B477 ), "Y", IF('Prediction Log'!$M477='Prediction Log'!$E477, "PUSH", "N")))))</f>
        <v/>
      </c>
      <c r="X477" s="23" t="str">
        <f>IF(ISBLANK(Games!W459), "",IF(AND('Prediction Log'!$T477="Y", 'Prediction Log'!$U477="Y"), "Y", "N"))</f>
        <v/>
      </c>
      <c r="Y477" s="22" t="str">
        <f>IF(ISBLANK(Games!W459), "",IF('Prediction Log'!$D477&gt;0, 'Prediction Log'!$M477-'Prediction Log'!$D477, IF('Prediction Log'!$D477&lt;0, -'Prediction Log'!$M477+'Prediction Log'!$D477, "NA")))</f>
        <v/>
      </c>
      <c r="Z477" s="22" t="str">
        <f>IF(ISBLANK(Games!W459), "",ABS('Prediction Log'!$Y477))</f>
        <v/>
      </c>
      <c r="AA477" s="23" t="str">
        <f>IF(ISBLANK(Games!W459), "",IF('Prediction Log'!$E477&gt;0, 'Prediction Log'!$M477-'Prediction Log'!$E477, IF('Prediction Log'!$E477&lt;0, -'Prediction Log'!$M477+'Prediction Log'!$E477, "NA")))</f>
        <v/>
      </c>
      <c r="AB477" s="23" t="str">
        <f>IF(ISBLANK(Games!X459), "",ABS('Prediction Log'!$AA477))</f>
        <v/>
      </c>
    </row>
    <row r="478" spans="1:28" x14ac:dyDescent="0.45">
      <c r="A478" s="13">
        <f>IF(ISBLANK(Games!$B477), "",Games!A477)</f>
        <v>0</v>
      </c>
      <c r="B478" s="13" t="str">
        <f>IF(ISBLANK(Games!$B460), "",Games!B460)</f>
        <v/>
      </c>
      <c r="C478" s="13" t="str">
        <f>IF(ISBLANK(Games!$B460), "",Games!C460)</f>
        <v/>
      </c>
      <c r="D478" s="14" t="str">
        <f>IF(ISBLANK(Games!$D460), "",Games!D460)</f>
        <v/>
      </c>
      <c r="E478" s="14" t="str">
        <f>IF(ISBLANK(Games!$B460), "",Games!J460)</f>
        <v/>
      </c>
      <c r="F478" s="15" t="str">
        <f>IFERROR(IF(ISBLANK(Games!B460), "", IF(Games!N460=Games!B460, Games!O460, 1-Games!O460)), "")</f>
        <v/>
      </c>
      <c r="G478" s="16" t="str">
        <f>IF(ISBLANK(Games!B460), "", IF('Prediction Log'!$D478&lt;0, 'Prediction Log'!$B478, 'Prediction Log'!$C478))</f>
        <v/>
      </c>
      <c r="H478" s="17" t="str">
        <f>IF(ISBLANK(Games!$B460), "",Games!K460)</f>
        <v/>
      </c>
      <c r="I478" s="17" t="str">
        <f>IF('Prediction Log'!$F478&gt;0.5, 'Prediction Log'!$B478, IF('Prediction Log'!$F478&lt;0.5, 'Prediction Log'!$C478, "PICK"))</f>
        <v/>
      </c>
      <c r="J478" s="18" t="str">
        <f>IF(ISBLANK(Games!B460), "",IF('Prediction Log'!$I478='Prediction Log'!$B478, 'Prediction Log'!$F478, 1-'Prediction Log'!$F478))</f>
        <v/>
      </c>
      <c r="K478" s="19" t="str">
        <f>IF(ISBLANK(Games!$B460), "",Games!Q460)</f>
        <v/>
      </c>
      <c r="L478" s="26" t="str">
        <f>IF(ISBLANK(Games!W460), "",Games!Y460)</f>
        <v/>
      </c>
      <c r="M478" s="9" t="str">
        <f>IF(ISBLANK(Games!W460), "",Games!X460-Games!W460)</f>
        <v/>
      </c>
      <c r="N478" s="20" t="str">
        <f>IF(ISBLANK(Games!W460), "", IF(AND(Games!Y460 = Games!B460, Games!D460&lt;0, Table3[[#This Row],[Actual Difference ]]&lt;Games!D460), "Y", IF(AND(Games!Y460=Games!C460, Games!D460&gt;0, Table3[[#This Row],[Actual Difference ]]&gt;0), "Y",IF(Games!Y460&lt;&gt;Table3[[#This Row],[Market Predicted Side]], "Y","N"))))</f>
        <v/>
      </c>
      <c r="O478" s="21" t="str">
        <f>IF(ISBLANK(Games!W460),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8" s="21" t="str">
        <f>IF(ISBLANK(Games!W460),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8" s="22" t="str">
        <f>IF(ISBLANK(Games!W460),"",IF('Prediction Log'!$L478='Prediction Log'!$G478, "Y", "N"))</f>
        <v/>
      </c>
      <c r="R478" s="22" t="str">
        <f>Table3[[#This Row],[Home Team Covered Market]]</f>
        <v/>
      </c>
      <c r="S478" s="22" t="str">
        <f>IF(ISBLANK(Games!W460), "",IF(AND('Prediction Log'!$Q478="Y", 'Prediction Log'!$R478="Y"), "Y", "N"))</f>
        <v/>
      </c>
      <c r="T478" s="23" t="str">
        <f>IF(ISBLANK(Games!W460),"",IF(Games!Y460='Prediction Log'!$H478, "Y", "N"))</f>
        <v/>
      </c>
      <c r="U478" s="23" t="str">
        <f>IF(ISBLANK(Games!W460), "", IF(Table3[[#This Row],[Home Team Covered Market]]=Games!P460, "Y", "N"))</f>
        <v/>
      </c>
      <c r="V478" s="24" t="str">
        <f>IF(ISBLANK(Games!W460), "",IF('Prediction Log'!$I478='Prediction Log'!$L478, "Y", "N"))</f>
        <v/>
      </c>
      <c r="W478" s="23" t="str">
        <f>IF(ISBLANK(Games!W460), "",IF('Prediction Log'!$H478&lt;&gt;'Prediction Log'!$L478, "N",IF(AND('Prediction Log'!$E478&gt;0, 'Prediction Log'!$M478&gt;'Prediction Log'!$E478, 'Prediction Log'!$H478='Prediction Log'!$C478), "Y", IF(AND('Prediction Log'!$E478&lt;0, 'Prediction Log'!$M478&lt;'Prediction Log'!$E478,'Prediction Log'!$H478='Prediction Log'!$B478 ), "Y", IF('Prediction Log'!$M478='Prediction Log'!$E478, "PUSH", "N")))))</f>
        <v/>
      </c>
      <c r="X478" s="23" t="str">
        <f>IF(ISBLANK(Games!W460), "",IF(AND('Prediction Log'!$T478="Y", 'Prediction Log'!$U478="Y"), "Y", "N"))</f>
        <v/>
      </c>
      <c r="Y478" s="22" t="str">
        <f>IF(ISBLANK(Games!W460), "",IF('Prediction Log'!$D478&gt;0, 'Prediction Log'!$M478-'Prediction Log'!$D478, IF('Prediction Log'!$D478&lt;0, -'Prediction Log'!$M478+'Prediction Log'!$D478, "NA")))</f>
        <v/>
      </c>
      <c r="Z478" s="22" t="str">
        <f>IF(ISBLANK(Games!W460), "",ABS('Prediction Log'!$Y478))</f>
        <v/>
      </c>
      <c r="AA478" s="23" t="str">
        <f>IF(ISBLANK(Games!W460), "",IF('Prediction Log'!$E478&gt;0, 'Prediction Log'!$M478-'Prediction Log'!$E478, IF('Prediction Log'!$E478&lt;0, -'Prediction Log'!$M478+'Prediction Log'!$E478, "NA")))</f>
        <v/>
      </c>
      <c r="AB478" s="23" t="str">
        <f>IF(ISBLANK(Games!X460), "",ABS('Prediction Log'!$AA478))</f>
        <v/>
      </c>
    </row>
    <row r="479" spans="1:28" x14ac:dyDescent="0.45">
      <c r="A479" s="13">
        <f>IF(ISBLANK(Games!$B478), "",Games!A478)</f>
        <v>0</v>
      </c>
      <c r="B479" s="13" t="str">
        <f>IF(ISBLANK(Games!$B461), "",Games!B461)</f>
        <v/>
      </c>
      <c r="C479" s="13" t="str">
        <f>IF(ISBLANK(Games!$B461), "",Games!C461)</f>
        <v/>
      </c>
      <c r="D479" s="14" t="str">
        <f>IF(ISBLANK(Games!$D461), "",Games!D461)</f>
        <v/>
      </c>
      <c r="E479" s="14" t="str">
        <f>IF(ISBLANK(Games!$B461), "",Games!J461)</f>
        <v/>
      </c>
      <c r="F479" s="15" t="str">
        <f>IFERROR(IF(ISBLANK(Games!B461), "", IF(Games!N461=Games!B461, Games!O461, 1-Games!O461)), "")</f>
        <v/>
      </c>
      <c r="G479" s="16" t="str">
        <f>IF(ISBLANK(Games!B461), "", IF('Prediction Log'!$D479&lt;0, 'Prediction Log'!$B479, 'Prediction Log'!$C479))</f>
        <v/>
      </c>
      <c r="H479" s="17" t="str">
        <f>IF(ISBLANK(Games!$B461), "",Games!K461)</f>
        <v/>
      </c>
      <c r="I479" s="17" t="str">
        <f>IF('Prediction Log'!$F479&gt;0.5, 'Prediction Log'!$B479, IF('Prediction Log'!$F479&lt;0.5, 'Prediction Log'!$C479, "PICK"))</f>
        <v/>
      </c>
      <c r="J479" s="18" t="str">
        <f>IF(ISBLANK(Games!B461), "",IF('Prediction Log'!$I479='Prediction Log'!$B479, 'Prediction Log'!$F479, 1-'Prediction Log'!$F479))</f>
        <v/>
      </c>
      <c r="K479" s="19" t="str">
        <f>IF(ISBLANK(Games!$B461), "",Games!Q461)</f>
        <v/>
      </c>
      <c r="L479" s="26" t="str">
        <f>IF(ISBLANK(Games!W461), "",Games!Y461)</f>
        <v/>
      </c>
      <c r="M479" s="9" t="str">
        <f>IF(ISBLANK(Games!W461), "",Games!X461-Games!W461)</f>
        <v/>
      </c>
      <c r="N479" s="20" t="str">
        <f>IF(ISBLANK(Games!W461), "", IF(AND(Games!Y461 = Games!B461, Games!D461&lt;0, Table3[[#This Row],[Actual Difference ]]&lt;Games!D461), "Y", IF(AND(Games!Y461=Games!C461, Games!D461&gt;0, Table3[[#This Row],[Actual Difference ]]&gt;0), "Y",IF(Games!Y461&lt;&gt;Table3[[#This Row],[Market Predicted Side]], "Y","N"))))</f>
        <v/>
      </c>
      <c r="O479" s="21" t="str">
        <f>IF(ISBLANK(Games!W461),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79" s="21" t="str">
        <f>IF(ISBLANK(Games!W461),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79" s="22" t="str">
        <f>IF(ISBLANK(Games!W461),"",IF('Prediction Log'!$L479='Prediction Log'!$G479, "Y", "N"))</f>
        <v/>
      </c>
      <c r="R479" s="22" t="str">
        <f>Table3[[#This Row],[Home Team Covered Market]]</f>
        <v/>
      </c>
      <c r="S479" s="22" t="str">
        <f>IF(ISBLANK(Games!W461), "",IF(AND('Prediction Log'!$Q479="Y", 'Prediction Log'!$R479="Y"), "Y", "N"))</f>
        <v/>
      </c>
      <c r="T479" s="23" t="str">
        <f>IF(ISBLANK(Games!W461),"",IF(Games!Y461='Prediction Log'!$H479, "Y", "N"))</f>
        <v/>
      </c>
      <c r="U479" s="23" t="str">
        <f>IF(ISBLANK(Games!W461), "", IF(Table3[[#This Row],[Home Team Covered Market]]=Games!P461, "Y", "N"))</f>
        <v/>
      </c>
      <c r="V479" s="24" t="str">
        <f>IF(ISBLANK(Games!W461), "",IF('Prediction Log'!$I479='Prediction Log'!$L479, "Y", "N"))</f>
        <v/>
      </c>
      <c r="W479" s="23" t="str">
        <f>IF(ISBLANK(Games!W461), "",IF('Prediction Log'!$H479&lt;&gt;'Prediction Log'!$L479, "N",IF(AND('Prediction Log'!$E479&gt;0, 'Prediction Log'!$M479&gt;'Prediction Log'!$E479, 'Prediction Log'!$H479='Prediction Log'!$C479), "Y", IF(AND('Prediction Log'!$E479&lt;0, 'Prediction Log'!$M479&lt;'Prediction Log'!$E479,'Prediction Log'!$H479='Prediction Log'!$B479 ), "Y", IF('Prediction Log'!$M479='Prediction Log'!$E479, "PUSH", "N")))))</f>
        <v/>
      </c>
      <c r="X479" s="23" t="str">
        <f>IF(ISBLANK(Games!W461), "",IF(AND('Prediction Log'!$T479="Y", 'Prediction Log'!$U479="Y"), "Y", "N"))</f>
        <v/>
      </c>
      <c r="Y479" s="22" t="str">
        <f>IF(ISBLANK(Games!W461), "",IF('Prediction Log'!$D479&gt;0, 'Prediction Log'!$M479-'Prediction Log'!$D479, IF('Prediction Log'!$D479&lt;0, -'Prediction Log'!$M479+'Prediction Log'!$D479, "NA")))</f>
        <v/>
      </c>
      <c r="Z479" s="22" t="str">
        <f>IF(ISBLANK(Games!W461), "",ABS('Prediction Log'!$Y479))</f>
        <v/>
      </c>
      <c r="AA479" s="23" t="str">
        <f>IF(ISBLANK(Games!W461), "",IF('Prediction Log'!$E479&gt;0, 'Prediction Log'!$M479-'Prediction Log'!$E479, IF('Prediction Log'!$E479&lt;0, -'Prediction Log'!$M479+'Prediction Log'!$E479, "NA")))</f>
        <v/>
      </c>
      <c r="AB479" s="23" t="str">
        <f>IF(ISBLANK(Games!X461), "",ABS('Prediction Log'!$AA479))</f>
        <v/>
      </c>
    </row>
    <row r="480" spans="1:28" x14ac:dyDescent="0.45">
      <c r="A480" s="13">
        <f>IF(ISBLANK(Games!$B479), "",Games!A479)</f>
        <v>0</v>
      </c>
      <c r="B480" s="13" t="str">
        <f>IF(ISBLANK(Games!$B462), "",Games!B462)</f>
        <v/>
      </c>
      <c r="C480" s="13" t="str">
        <f>IF(ISBLANK(Games!$B462), "",Games!C462)</f>
        <v/>
      </c>
      <c r="D480" s="14" t="str">
        <f>IF(ISBLANK(Games!$D462), "",Games!D462)</f>
        <v/>
      </c>
      <c r="E480" s="14" t="str">
        <f>IF(ISBLANK(Games!$B462), "",Games!J462)</f>
        <v/>
      </c>
      <c r="F480" s="15" t="str">
        <f>IFERROR(IF(ISBLANK(Games!B462), "", IF(Games!N462=Games!B462, Games!O462, 1-Games!O462)), "")</f>
        <v/>
      </c>
      <c r="G480" s="16" t="str">
        <f>IF(ISBLANK(Games!B462), "", IF('Prediction Log'!$D480&lt;0, 'Prediction Log'!$B480, 'Prediction Log'!$C480))</f>
        <v/>
      </c>
      <c r="H480" s="17" t="str">
        <f>IF(ISBLANK(Games!$B462), "",Games!K462)</f>
        <v/>
      </c>
      <c r="I480" s="17" t="str">
        <f>IF('Prediction Log'!$F480&gt;0.5, 'Prediction Log'!$B480, IF('Prediction Log'!$F480&lt;0.5, 'Prediction Log'!$C480, "PICK"))</f>
        <v/>
      </c>
      <c r="J480" s="18" t="str">
        <f>IF(ISBLANK(Games!B462), "",IF('Prediction Log'!$I480='Prediction Log'!$B480, 'Prediction Log'!$F480, 1-'Prediction Log'!$F480))</f>
        <v/>
      </c>
      <c r="K480" s="19" t="str">
        <f>IF(ISBLANK(Games!$B462), "",Games!Q462)</f>
        <v/>
      </c>
      <c r="L480" s="26" t="str">
        <f>IF(ISBLANK(Games!W462), "",Games!Y462)</f>
        <v/>
      </c>
      <c r="M480" s="9" t="str">
        <f>IF(ISBLANK(Games!W462), "",Games!X462-Games!W462)</f>
        <v/>
      </c>
      <c r="N480" s="20" t="str">
        <f>IF(ISBLANK(Games!W462), "", IF(AND(Games!Y462 = Games!B462, Games!D462&lt;0, Table3[[#This Row],[Actual Difference ]]&lt;Games!D462), "Y", IF(AND(Games!Y462=Games!C462, Games!D462&gt;0, Table3[[#This Row],[Actual Difference ]]&gt;0), "Y",IF(Games!Y462&lt;&gt;Table3[[#This Row],[Market Predicted Side]], "Y","N"))))</f>
        <v/>
      </c>
      <c r="O480" s="21" t="str">
        <f>IF(ISBLANK(Games!W462),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0" s="21" t="str">
        <f>IF(ISBLANK(Games!W462),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0" s="22" t="str">
        <f>IF(ISBLANK(Games!W462),"",IF('Prediction Log'!$L480='Prediction Log'!$G480, "Y", "N"))</f>
        <v/>
      </c>
      <c r="R480" s="22" t="str">
        <f>Table3[[#This Row],[Home Team Covered Market]]</f>
        <v/>
      </c>
      <c r="S480" s="22" t="str">
        <f>IF(ISBLANK(Games!W462), "",IF(AND('Prediction Log'!$Q480="Y", 'Prediction Log'!$R480="Y"), "Y", "N"))</f>
        <v/>
      </c>
      <c r="T480" s="23" t="str">
        <f>IF(ISBLANK(Games!W462),"",IF(Games!Y462='Prediction Log'!$H480, "Y", "N"))</f>
        <v/>
      </c>
      <c r="U480" s="23" t="str">
        <f>IF(ISBLANK(Games!W462), "", IF(Table3[[#This Row],[Home Team Covered Market]]=Games!P462, "Y", "N"))</f>
        <v/>
      </c>
      <c r="V480" s="24" t="str">
        <f>IF(ISBLANK(Games!W462), "",IF('Prediction Log'!$I480='Prediction Log'!$L480, "Y", "N"))</f>
        <v/>
      </c>
      <c r="W480" s="23" t="str">
        <f>IF(ISBLANK(Games!W462), "",IF('Prediction Log'!$H480&lt;&gt;'Prediction Log'!$L480, "N",IF(AND('Prediction Log'!$E480&gt;0, 'Prediction Log'!$M480&gt;'Prediction Log'!$E480, 'Prediction Log'!$H480='Prediction Log'!$C480), "Y", IF(AND('Prediction Log'!$E480&lt;0, 'Prediction Log'!$M480&lt;'Prediction Log'!$E480,'Prediction Log'!$H480='Prediction Log'!$B480 ), "Y", IF('Prediction Log'!$M480='Prediction Log'!$E480, "PUSH", "N")))))</f>
        <v/>
      </c>
      <c r="X480" s="23" t="str">
        <f>IF(ISBLANK(Games!W462), "",IF(AND('Prediction Log'!$T480="Y", 'Prediction Log'!$U480="Y"), "Y", "N"))</f>
        <v/>
      </c>
      <c r="Y480" s="22" t="str">
        <f>IF(ISBLANK(Games!W462), "",IF('Prediction Log'!$D480&gt;0, 'Prediction Log'!$M480-'Prediction Log'!$D480, IF('Prediction Log'!$D480&lt;0, -'Prediction Log'!$M480+'Prediction Log'!$D480, "NA")))</f>
        <v/>
      </c>
      <c r="Z480" s="22" t="str">
        <f>IF(ISBLANK(Games!W462), "",ABS('Prediction Log'!$Y480))</f>
        <v/>
      </c>
      <c r="AA480" s="23" t="str">
        <f>IF(ISBLANK(Games!W462), "",IF('Prediction Log'!$E480&gt;0, 'Prediction Log'!$M480-'Prediction Log'!$E480, IF('Prediction Log'!$E480&lt;0, -'Prediction Log'!$M480+'Prediction Log'!$E480, "NA")))</f>
        <v/>
      </c>
      <c r="AB480" s="23" t="str">
        <f>IF(ISBLANK(Games!X462), "",ABS('Prediction Log'!$AA480))</f>
        <v/>
      </c>
    </row>
    <row r="481" spans="1:28" x14ac:dyDescent="0.45">
      <c r="A481" s="13">
        <f>IF(ISBLANK(Games!$B480), "",Games!A480)</f>
        <v>0</v>
      </c>
      <c r="B481" s="13" t="str">
        <f>IF(ISBLANK(Games!$B463), "",Games!B463)</f>
        <v/>
      </c>
      <c r="C481" s="13" t="str">
        <f>IF(ISBLANK(Games!$B463), "",Games!C463)</f>
        <v/>
      </c>
      <c r="D481" s="14" t="str">
        <f>IF(ISBLANK(Games!$D463), "",Games!D463)</f>
        <v/>
      </c>
      <c r="E481" s="14" t="str">
        <f>IF(ISBLANK(Games!$B463), "",Games!J463)</f>
        <v/>
      </c>
      <c r="F481" s="15" t="str">
        <f>IFERROR(IF(ISBLANK(Games!B463), "", IF(Games!N463=Games!B463, Games!O463, 1-Games!O463)), "")</f>
        <v/>
      </c>
      <c r="G481" s="16" t="str">
        <f>IF(ISBLANK(Games!B463), "", IF('Prediction Log'!$D481&lt;0, 'Prediction Log'!$B481, 'Prediction Log'!$C481))</f>
        <v/>
      </c>
      <c r="H481" s="17" t="str">
        <f>IF(ISBLANK(Games!$B463), "",Games!K463)</f>
        <v/>
      </c>
      <c r="I481" s="17" t="str">
        <f>IF('Prediction Log'!$F481&gt;0.5, 'Prediction Log'!$B481, IF('Prediction Log'!$F481&lt;0.5, 'Prediction Log'!$C481, "PICK"))</f>
        <v/>
      </c>
      <c r="J481" s="18" t="str">
        <f>IF(ISBLANK(Games!B463), "",IF('Prediction Log'!$I481='Prediction Log'!$B481, 'Prediction Log'!$F481, 1-'Prediction Log'!$F481))</f>
        <v/>
      </c>
      <c r="K481" s="19" t="str">
        <f>IF(ISBLANK(Games!$B463), "",Games!Q463)</f>
        <v/>
      </c>
      <c r="L481" s="26" t="str">
        <f>IF(ISBLANK(Games!W463), "",Games!Y463)</f>
        <v/>
      </c>
      <c r="M481" s="9" t="str">
        <f>IF(ISBLANK(Games!W463), "",Games!X463-Games!W463)</f>
        <v/>
      </c>
      <c r="N481" s="20" t="str">
        <f>IF(ISBLANK(Games!W463), "", IF(AND(Games!Y463 = Games!B463, Games!D463&lt;0, Table3[[#This Row],[Actual Difference ]]&lt;Games!D463), "Y", IF(AND(Games!Y463=Games!C463, Games!D463&gt;0, Table3[[#This Row],[Actual Difference ]]&gt;0), "Y",IF(Games!Y463&lt;&gt;Table3[[#This Row],[Market Predicted Side]], "Y","N"))))</f>
        <v/>
      </c>
      <c r="O481" s="21" t="str">
        <f>IF(ISBLANK(Games!W463),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1" s="21" t="str">
        <f>IF(ISBLANK(Games!W463),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1" s="22" t="str">
        <f>IF(ISBLANK(Games!W463),"",IF('Prediction Log'!$L481='Prediction Log'!$G481, "Y", "N"))</f>
        <v/>
      </c>
      <c r="R481" s="22" t="str">
        <f>Table3[[#This Row],[Home Team Covered Market]]</f>
        <v/>
      </c>
      <c r="S481" s="22" t="str">
        <f>IF(ISBLANK(Games!W463), "",IF(AND('Prediction Log'!$Q481="Y", 'Prediction Log'!$R481="Y"), "Y", "N"))</f>
        <v/>
      </c>
      <c r="T481" s="23" t="str">
        <f>IF(ISBLANK(Games!W463),"",IF(Games!Y463='Prediction Log'!$H481, "Y", "N"))</f>
        <v/>
      </c>
      <c r="U481" s="23" t="str">
        <f>IF(ISBLANK(Games!W463), "", IF(Table3[[#This Row],[Home Team Covered Market]]=Games!P463, "Y", "N"))</f>
        <v/>
      </c>
      <c r="V481" s="24" t="str">
        <f>IF(ISBLANK(Games!W463), "",IF('Prediction Log'!$I481='Prediction Log'!$L481, "Y", "N"))</f>
        <v/>
      </c>
      <c r="W481" s="23" t="str">
        <f>IF(ISBLANK(Games!W463), "",IF('Prediction Log'!$H481&lt;&gt;'Prediction Log'!$L481, "N",IF(AND('Prediction Log'!$E481&gt;0, 'Prediction Log'!$M481&gt;'Prediction Log'!$E481, 'Prediction Log'!$H481='Prediction Log'!$C481), "Y", IF(AND('Prediction Log'!$E481&lt;0, 'Prediction Log'!$M481&lt;'Prediction Log'!$E481,'Prediction Log'!$H481='Prediction Log'!$B481 ), "Y", IF('Prediction Log'!$M481='Prediction Log'!$E481, "PUSH", "N")))))</f>
        <v/>
      </c>
      <c r="X481" s="23" t="str">
        <f>IF(ISBLANK(Games!W463), "",IF(AND('Prediction Log'!$T481="Y", 'Prediction Log'!$U481="Y"), "Y", "N"))</f>
        <v/>
      </c>
      <c r="Y481" s="22" t="str">
        <f>IF(ISBLANK(Games!W463), "",IF('Prediction Log'!$D481&gt;0, 'Prediction Log'!$M481-'Prediction Log'!$D481, IF('Prediction Log'!$D481&lt;0, -'Prediction Log'!$M481+'Prediction Log'!$D481, "NA")))</f>
        <v/>
      </c>
      <c r="Z481" s="22" t="str">
        <f>IF(ISBLANK(Games!W463), "",ABS('Prediction Log'!$Y481))</f>
        <v/>
      </c>
      <c r="AA481" s="23" t="str">
        <f>IF(ISBLANK(Games!W463), "",IF('Prediction Log'!$E481&gt;0, 'Prediction Log'!$M481-'Prediction Log'!$E481, IF('Prediction Log'!$E481&lt;0, -'Prediction Log'!$M481+'Prediction Log'!$E481, "NA")))</f>
        <v/>
      </c>
      <c r="AB481" s="23" t="str">
        <f>IF(ISBLANK(Games!X463), "",ABS('Prediction Log'!$AA481))</f>
        <v/>
      </c>
    </row>
    <row r="482" spans="1:28" x14ac:dyDescent="0.45">
      <c r="A482" s="13">
        <f>IF(ISBLANK(Games!$B481), "",Games!A481)</f>
        <v>0</v>
      </c>
      <c r="B482" s="13" t="str">
        <f>IF(ISBLANK(Games!$B464), "",Games!B464)</f>
        <v/>
      </c>
      <c r="C482" s="13" t="str">
        <f>IF(ISBLANK(Games!$B464), "",Games!C464)</f>
        <v/>
      </c>
      <c r="D482" s="14" t="str">
        <f>IF(ISBLANK(Games!$D464), "",Games!D464)</f>
        <v/>
      </c>
      <c r="E482" s="14" t="str">
        <f>IF(ISBLANK(Games!$B464), "",Games!J464)</f>
        <v/>
      </c>
      <c r="F482" s="15" t="str">
        <f>IFERROR(IF(ISBLANK(Games!B464), "", IF(Games!N464=Games!B464, Games!O464, 1-Games!O464)), "")</f>
        <v/>
      </c>
      <c r="G482" s="16" t="str">
        <f>IF(ISBLANK(Games!B464), "", IF('Prediction Log'!$D482&lt;0, 'Prediction Log'!$B482, 'Prediction Log'!$C482))</f>
        <v/>
      </c>
      <c r="H482" s="17" t="str">
        <f>IF(ISBLANK(Games!$B464), "",Games!K464)</f>
        <v/>
      </c>
      <c r="I482" s="17" t="str">
        <f>IF('Prediction Log'!$F482&gt;0.5, 'Prediction Log'!$B482, IF('Prediction Log'!$F482&lt;0.5, 'Prediction Log'!$C482, "PICK"))</f>
        <v/>
      </c>
      <c r="J482" s="18" t="str">
        <f>IF(ISBLANK(Games!B464), "",IF('Prediction Log'!$I482='Prediction Log'!$B482, 'Prediction Log'!$F482, 1-'Prediction Log'!$F482))</f>
        <v/>
      </c>
      <c r="K482" s="19" t="str">
        <f>IF(ISBLANK(Games!$B464), "",Games!Q464)</f>
        <v/>
      </c>
      <c r="L482" s="26" t="str">
        <f>IF(ISBLANK(Games!W464), "",Games!Y464)</f>
        <v/>
      </c>
      <c r="M482" s="9" t="str">
        <f>IF(ISBLANK(Games!W464), "",Games!X464-Games!W464)</f>
        <v/>
      </c>
      <c r="N482" s="20" t="str">
        <f>IF(ISBLANK(Games!W464), "", IF(AND(Games!Y464 = Games!B464, Games!D464&lt;0, Table3[[#This Row],[Actual Difference ]]&lt;Games!D464), "Y", IF(AND(Games!Y464=Games!C464, Games!D464&gt;0, Table3[[#This Row],[Actual Difference ]]&gt;0), "Y",IF(Games!Y464&lt;&gt;Table3[[#This Row],[Market Predicted Side]], "Y","N"))))</f>
        <v/>
      </c>
      <c r="O482" s="21" t="str">
        <f>IF(ISBLANK(Games!W464),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2" s="21" t="str">
        <f>IF(ISBLANK(Games!W464),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2" s="22" t="str">
        <f>IF(ISBLANK(Games!W464),"",IF('Prediction Log'!$L482='Prediction Log'!$G482, "Y", "N"))</f>
        <v/>
      </c>
      <c r="R482" s="22" t="str">
        <f>Table3[[#This Row],[Home Team Covered Market]]</f>
        <v/>
      </c>
      <c r="S482" s="22" t="str">
        <f>IF(ISBLANK(Games!W464), "",IF(AND('Prediction Log'!$Q482="Y", 'Prediction Log'!$R482="Y"), "Y", "N"))</f>
        <v/>
      </c>
      <c r="T482" s="23" t="str">
        <f>IF(ISBLANK(Games!W464),"",IF(Games!Y464='Prediction Log'!$H482, "Y", "N"))</f>
        <v/>
      </c>
      <c r="U482" s="23" t="str">
        <f>IF(ISBLANK(Games!W464), "", IF(Table3[[#This Row],[Home Team Covered Market]]=Games!P464, "Y", "N"))</f>
        <v/>
      </c>
      <c r="V482" s="24" t="str">
        <f>IF(ISBLANK(Games!W464), "",IF('Prediction Log'!$I482='Prediction Log'!$L482, "Y", "N"))</f>
        <v/>
      </c>
      <c r="W482" s="23" t="str">
        <f>IF(ISBLANK(Games!W464), "",IF('Prediction Log'!$H482&lt;&gt;'Prediction Log'!$L482, "N",IF(AND('Prediction Log'!$E482&gt;0, 'Prediction Log'!$M482&gt;'Prediction Log'!$E482, 'Prediction Log'!$H482='Prediction Log'!$C482), "Y", IF(AND('Prediction Log'!$E482&lt;0, 'Prediction Log'!$M482&lt;'Prediction Log'!$E482,'Prediction Log'!$H482='Prediction Log'!$B482 ), "Y", IF('Prediction Log'!$M482='Prediction Log'!$E482, "PUSH", "N")))))</f>
        <v/>
      </c>
      <c r="X482" s="23" t="str">
        <f>IF(ISBLANK(Games!W464), "",IF(AND('Prediction Log'!$T482="Y", 'Prediction Log'!$U482="Y"), "Y", "N"))</f>
        <v/>
      </c>
      <c r="Y482" s="22" t="str">
        <f>IF(ISBLANK(Games!W464), "",IF('Prediction Log'!$D482&gt;0, 'Prediction Log'!$M482-'Prediction Log'!$D482, IF('Prediction Log'!$D482&lt;0, -'Prediction Log'!$M482+'Prediction Log'!$D482, "NA")))</f>
        <v/>
      </c>
      <c r="Z482" s="22" t="str">
        <f>IF(ISBLANK(Games!W464), "",ABS('Prediction Log'!$Y482))</f>
        <v/>
      </c>
      <c r="AA482" s="23" t="str">
        <f>IF(ISBLANK(Games!W464), "",IF('Prediction Log'!$E482&gt;0, 'Prediction Log'!$M482-'Prediction Log'!$E482, IF('Prediction Log'!$E482&lt;0, -'Prediction Log'!$M482+'Prediction Log'!$E482, "NA")))</f>
        <v/>
      </c>
      <c r="AB482" s="23" t="str">
        <f>IF(ISBLANK(Games!X464), "",ABS('Prediction Log'!$AA482))</f>
        <v/>
      </c>
    </row>
    <row r="483" spans="1:28" x14ac:dyDescent="0.45">
      <c r="A483" s="13">
        <f>IF(ISBLANK(Games!$B482), "",Games!A482)</f>
        <v>0</v>
      </c>
      <c r="B483" s="13" t="str">
        <f>IF(ISBLANK(Games!$B465), "",Games!B465)</f>
        <v/>
      </c>
      <c r="C483" s="13" t="str">
        <f>IF(ISBLANK(Games!$B465), "",Games!C465)</f>
        <v/>
      </c>
      <c r="D483" s="14" t="str">
        <f>IF(ISBLANK(Games!$D465), "",Games!D465)</f>
        <v/>
      </c>
      <c r="E483" s="14" t="str">
        <f>IF(ISBLANK(Games!$B465), "",Games!J465)</f>
        <v/>
      </c>
      <c r="F483" s="15" t="str">
        <f>IFERROR(IF(ISBLANK(Games!B465), "", IF(Games!N465=Games!B465, Games!O465, 1-Games!O465)), "")</f>
        <v/>
      </c>
      <c r="G483" s="16" t="str">
        <f>IF(ISBLANK(Games!B465), "", IF('Prediction Log'!$D483&lt;0, 'Prediction Log'!$B483, 'Prediction Log'!$C483))</f>
        <v/>
      </c>
      <c r="H483" s="17" t="str">
        <f>IF(ISBLANK(Games!$B465), "",Games!K465)</f>
        <v/>
      </c>
      <c r="I483" s="17" t="str">
        <f>IF('Prediction Log'!$F483&gt;0.5, 'Prediction Log'!$B483, IF('Prediction Log'!$F483&lt;0.5, 'Prediction Log'!$C483, "PICK"))</f>
        <v/>
      </c>
      <c r="J483" s="18" t="str">
        <f>IF(ISBLANK(Games!B465), "",IF('Prediction Log'!$I483='Prediction Log'!$B483, 'Prediction Log'!$F483, 1-'Prediction Log'!$F483))</f>
        <v/>
      </c>
      <c r="K483" s="19" t="str">
        <f>IF(ISBLANK(Games!$B465), "",Games!Q465)</f>
        <v/>
      </c>
      <c r="L483" s="26" t="str">
        <f>IF(ISBLANK(Games!W465), "",Games!Y465)</f>
        <v/>
      </c>
      <c r="M483" s="9" t="str">
        <f>IF(ISBLANK(Games!W465), "",Games!X465-Games!W465)</f>
        <v/>
      </c>
      <c r="N483" s="20" t="str">
        <f>IF(ISBLANK(Games!W465), "", IF(AND(Games!Y465 = Games!B465, Games!D465&lt;0, Table3[[#This Row],[Actual Difference ]]&lt;Games!D465), "Y", IF(AND(Games!Y465=Games!C465, Games!D465&gt;0, Table3[[#This Row],[Actual Difference ]]&gt;0), "Y",IF(Games!Y465&lt;&gt;Table3[[#This Row],[Market Predicted Side]], "Y","N"))))</f>
        <v/>
      </c>
      <c r="O483" s="21" t="str">
        <f>IF(ISBLANK(Games!W465),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3" s="21" t="str">
        <f>IF(ISBLANK(Games!W465),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3" s="22" t="str">
        <f>IF(ISBLANK(Games!W465),"",IF('Prediction Log'!$L483='Prediction Log'!$G483, "Y", "N"))</f>
        <v/>
      </c>
      <c r="R483" s="22" t="str">
        <f>Table3[[#This Row],[Home Team Covered Market]]</f>
        <v/>
      </c>
      <c r="S483" s="22" t="str">
        <f>IF(ISBLANK(Games!W465), "",IF(AND('Prediction Log'!$Q483="Y", 'Prediction Log'!$R483="Y"), "Y", "N"))</f>
        <v/>
      </c>
      <c r="T483" s="23" t="str">
        <f>IF(ISBLANK(Games!W465),"",IF(Games!Y465='Prediction Log'!$H483, "Y", "N"))</f>
        <v/>
      </c>
      <c r="U483" s="23" t="str">
        <f>IF(ISBLANK(Games!W465), "", IF(Table3[[#This Row],[Home Team Covered Market]]=Games!P465, "Y", "N"))</f>
        <v/>
      </c>
      <c r="V483" s="24" t="str">
        <f>IF(ISBLANK(Games!W465), "",IF('Prediction Log'!$I483='Prediction Log'!$L483, "Y", "N"))</f>
        <v/>
      </c>
      <c r="W483" s="23" t="str">
        <f>IF(ISBLANK(Games!W465), "",IF('Prediction Log'!$H483&lt;&gt;'Prediction Log'!$L483, "N",IF(AND('Prediction Log'!$E483&gt;0, 'Prediction Log'!$M483&gt;'Prediction Log'!$E483, 'Prediction Log'!$H483='Prediction Log'!$C483), "Y", IF(AND('Prediction Log'!$E483&lt;0, 'Prediction Log'!$M483&lt;'Prediction Log'!$E483,'Prediction Log'!$H483='Prediction Log'!$B483 ), "Y", IF('Prediction Log'!$M483='Prediction Log'!$E483, "PUSH", "N")))))</f>
        <v/>
      </c>
      <c r="X483" s="23" t="str">
        <f>IF(ISBLANK(Games!W465), "",IF(AND('Prediction Log'!$T483="Y", 'Prediction Log'!$U483="Y"), "Y", "N"))</f>
        <v/>
      </c>
      <c r="Y483" s="22" t="str">
        <f>IF(ISBLANK(Games!W465), "",IF('Prediction Log'!$D483&gt;0, 'Prediction Log'!$M483-'Prediction Log'!$D483, IF('Prediction Log'!$D483&lt;0, -'Prediction Log'!$M483+'Prediction Log'!$D483, "NA")))</f>
        <v/>
      </c>
      <c r="Z483" s="22" t="str">
        <f>IF(ISBLANK(Games!W465), "",ABS('Prediction Log'!$Y483))</f>
        <v/>
      </c>
      <c r="AA483" s="23" t="str">
        <f>IF(ISBLANK(Games!W465), "",IF('Prediction Log'!$E483&gt;0, 'Prediction Log'!$M483-'Prediction Log'!$E483, IF('Prediction Log'!$E483&lt;0, -'Prediction Log'!$M483+'Prediction Log'!$E483, "NA")))</f>
        <v/>
      </c>
      <c r="AB483" s="23" t="str">
        <f>IF(ISBLANK(Games!X465), "",ABS('Prediction Log'!$AA483))</f>
        <v/>
      </c>
    </row>
    <row r="484" spans="1:28" x14ac:dyDescent="0.45">
      <c r="A484" s="13">
        <f>IF(ISBLANK(Games!$B483), "",Games!A483)</f>
        <v>0</v>
      </c>
      <c r="B484" s="13" t="str">
        <f>IF(ISBLANK(Games!$B466), "",Games!B466)</f>
        <v/>
      </c>
      <c r="C484" s="13" t="str">
        <f>IF(ISBLANK(Games!$B466), "",Games!C466)</f>
        <v/>
      </c>
      <c r="D484" s="14" t="str">
        <f>IF(ISBLANK(Games!$D466), "",Games!D466)</f>
        <v/>
      </c>
      <c r="E484" s="14" t="str">
        <f>IF(ISBLANK(Games!$B466), "",Games!J466)</f>
        <v/>
      </c>
      <c r="F484" s="15" t="str">
        <f>IFERROR(IF(ISBLANK(Games!B466), "", IF(Games!N466=Games!B466, Games!O466, 1-Games!O466)), "")</f>
        <v/>
      </c>
      <c r="G484" s="16" t="str">
        <f>IF(ISBLANK(Games!B466), "", IF('Prediction Log'!$D484&lt;0, 'Prediction Log'!$B484, 'Prediction Log'!$C484))</f>
        <v/>
      </c>
      <c r="H484" s="17" t="str">
        <f>IF(ISBLANK(Games!$B466), "",Games!K466)</f>
        <v/>
      </c>
      <c r="I484" s="17" t="str">
        <f>IF('Prediction Log'!$F484&gt;0.5, 'Prediction Log'!$B484, IF('Prediction Log'!$F484&lt;0.5, 'Prediction Log'!$C484, "PICK"))</f>
        <v/>
      </c>
      <c r="J484" s="18" t="str">
        <f>IF(ISBLANK(Games!B466), "",IF('Prediction Log'!$I484='Prediction Log'!$B484, 'Prediction Log'!$F484, 1-'Prediction Log'!$F484))</f>
        <v/>
      </c>
      <c r="K484" s="19" t="str">
        <f>IF(ISBLANK(Games!$B466), "",Games!Q466)</f>
        <v/>
      </c>
      <c r="L484" s="26" t="str">
        <f>IF(ISBLANK(Games!W466), "",Games!Y466)</f>
        <v/>
      </c>
      <c r="M484" s="9" t="str">
        <f>IF(ISBLANK(Games!W466), "",Games!X466-Games!W466)</f>
        <v/>
      </c>
      <c r="N484" s="20" t="str">
        <f>IF(ISBLANK(Games!W466), "", IF(AND(Games!Y466 = Games!B466, Games!D466&lt;0, Table3[[#This Row],[Actual Difference ]]&lt;Games!D466), "Y", IF(AND(Games!Y466=Games!C466, Games!D466&gt;0, Table3[[#This Row],[Actual Difference ]]&gt;0), "Y",IF(Games!Y466&lt;&gt;Table3[[#This Row],[Market Predicted Side]], "Y","N"))))</f>
        <v/>
      </c>
      <c r="O484" s="21" t="str">
        <f>IF(ISBLANK(Games!W466),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4" s="21" t="str">
        <f>IF(ISBLANK(Games!W466),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4" s="22" t="str">
        <f>IF(ISBLANK(Games!W466),"",IF('Prediction Log'!$L484='Prediction Log'!$G484, "Y", "N"))</f>
        <v/>
      </c>
      <c r="R484" s="22" t="str">
        <f>Table3[[#This Row],[Home Team Covered Market]]</f>
        <v/>
      </c>
      <c r="S484" s="22" t="str">
        <f>IF(ISBLANK(Games!W466), "",IF(AND('Prediction Log'!$Q484="Y", 'Prediction Log'!$R484="Y"), "Y", "N"))</f>
        <v/>
      </c>
      <c r="T484" s="23" t="str">
        <f>IF(ISBLANK(Games!W466),"",IF(Games!Y466='Prediction Log'!$H484, "Y", "N"))</f>
        <v/>
      </c>
      <c r="U484" s="23" t="str">
        <f>IF(ISBLANK(Games!W466), "", IF(Table3[[#This Row],[Home Team Covered Market]]=Games!P466, "Y", "N"))</f>
        <v/>
      </c>
      <c r="V484" s="24" t="str">
        <f>IF(ISBLANK(Games!W466), "",IF('Prediction Log'!$I484='Prediction Log'!$L484, "Y", "N"))</f>
        <v/>
      </c>
      <c r="W484" s="23" t="str">
        <f>IF(ISBLANK(Games!W466), "",IF('Prediction Log'!$H484&lt;&gt;'Prediction Log'!$L484, "N",IF(AND('Prediction Log'!$E484&gt;0, 'Prediction Log'!$M484&gt;'Prediction Log'!$E484, 'Prediction Log'!$H484='Prediction Log'!$C484), "Y", IF(AND('Prediction Log'!$E484&lt;0, 'Prediction Log'!$M484&lt;'Prediction Log'!$E484,'Prediction Log'!$H484='Prediction Log'!$B484 ), "Y", IF('Prediction Log'!$M484='Prediction Log'!$E484, "PUSH", "N")))))</f>
        <v/>
      </c>
      <c r="X484" s="23" t="str">
        <f>IF(ISBLANK(Games!W466), "",IF(AND('Prediction Log'!$T484="Y", 'Prediction Log'!$U484="Y"), "Y", "N"))</f>
        <v/>
      </c>
      <c r="Y484" s="22" t="str">
        <f>IF(ISBLANK(Games!W466), "",IF('Prediction Log'!$D484&gt;0, 'Prediction Log'!$M484-'Prediction Log'!$D484, IF('Prediction Log'!$D484&lt;0, -'Prediction Log'!$M484+'Prediction Log'!$D484, "NA")))</f>
        <v/>
      </c>
      <c r="Z484" s="22" t="str">
        <f>IF(ISBLANK(Games!W466), "",ABS('Prediction Log'!$Y484))</f>
        <v/>
      </c>
      <c r="AA484" s="23" t="str">
        <f>IF(ISBLANK(Games!W466), "",IF('Prediction Log'!$E484&gt;0, 'Prediction Log'!$M484-'Prediction Log'!$E484, IF('Prediction Log'!$E484&lt;0, -'Prediction Log'!$M484+'Prediction Log'!$E484, "NA")))</f>
        <v/>
      </c>
      <c r="AB484" s="23" t="str">
        <f>IF(ISBLANK(Games!X466), "",ABS('Prediction Log'!$AA484))</f>
        <v/>
      </c>
    </row>
    <row r="485" spans="1:28" x14ac:dyDescent="0.45">
      <c r="A485" s="13">
        <f>IF(ISBLANK(Games!$B484), "",Games!A484)</f>
        <v>0</v>
      </c>
      <c r="B485" s="13" t="str">
        <f>IF(ISBLANK(Games!$B467), "",Games!B467)</f>
        <v/>
      </c>
      <c r="C485" s="13" t="str">
        <f>IF(ISBLANK(Games!$B467), "",Games!C467)</f>
        <v/>
      </c>
      <c r="D485" s="14" t="str">
        <f>IF(ISBLANK(Games!$D467), "",Games!D467)</f>
        <v/>
      </c>
      <c r="E485" s="14" t="str">
        <f>IF(ISBLANK(Games!$B467), "",Games!J467)</f>
        <v/>
      </c>
      <c r="F485" s="15" t="str">
        <f>IFERROR(IF(ISBLANK(Games!B467), "", IF(Games!N467=Games!B467, Games!O467, 1-Games!O467)), "")</f>
        <v/>
      </c>
      <c r="G485" s="16" t="str">
        <f>IF(ISBLANK(Games!B467), "", IF('Prediction Log'!$D485&lt;0, 'Prediction Log'!$B485, 'Prediction Log'!$C485))</f>
        <v/>
      </c>
      <c r="H485" s="17" t="str">
        <f>IF(ISBLANK(Games!$B467), "",Games!K467)</f>
        <v/>
      </c>
      <c r="I485" s="17" t="str">
        <f>IF('Prediction Log'!$F485&gt;0.5, 'Prediction Log'!$B485, IF('Prediction Log'!$F485&lt;0.5, 'Prediction Log'!$C485, "PICK"))</f>
        <v/>
      </c>
      <c r="J485" s="18" t="str">
        <f>IF(ISBLANK(Games!B467), "",IF('Prediction Log'!$I485='Prediction Log'!$B485, 'Prediction Log'!$F485, 1-'Prediction Log'!$F485))</f>
        <v/>
      </c>
      <c r="K485" s="19" t="str">
        <f>IF(ISBLANK(Games!$B467), "",Games!Q467)</f>
        <v/>
      </c>
      <c r="L485" s="26" t="str">
        <f>IF(ISBLANK(Games!W467), "",Games!Y467)</f>
        <v/>
      </c>
      <c r="M485" s="9" t="str">
        <f>IF(ISBLANK(Games!W467), "",Games!X467-Games!W467)</f>
        <v/>
      </c>
      <c r="N485" s="20" t="str">
        <f>IF(ISBLANK(Games!W467), "", IF(AND(Games!Y467 = Games!B467, Games!D467&lt;0, Table3[[#This Row],[Actual Difference ]]&lt;Games!D467), "Y", IF(AND(Games!Y467=Games!C467, Games!D467&gt;0, Table3[[#This Row],[Actual Difference ]]&gt;0), "Y",IF(Games!Y467&lt;&gt;Table3[[#This Row],[Market Predicted Side]], "Y","N"))))</f>
        <v/>
      </c>
      <c r="O485" s="21" t="str">
        <f>IF(ISBLANK(Games!W467),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5" s="21" t="str">
        <f>IF(ISBLANK(Games!W467),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5" s="22" t="str">
        <f>IF(ISBLANK(Games!W467),"",IF('Prediction Log'!$L485='Prediction Log'!$G485, "Y", "N"))</f>
        <v/>
      </c>
      <c r="R485" s="22" t="str">
        <f>Table3[[#This Row],[Home Team Covered Market]]</f>
        <v/>
      </c>
      <c r="S485" s="22" t="str">
        <f>IF(ISBLANK(Games!W467), "",IF(AND('Prediction Log'!$Q485="Y", 'Prediction Log'!$R485="Y"), "Y", "N"))</f>
        <v/>
      </c>
      <c r="T485" s="23" t="str">
        <f>IF(ISBLANK(Games!W467),"",IF(Games!Y467='Prediction Log'!$H485, "Y", "N"))</f>
        <v/>
      </c>
      <c r="U485" s="23" t="str">
        <f>IF(ISBLANK(Games!W467), "", IF(Table3[[#This Row],[Home Team Covered Market]]=Games!P467, "Y", "N"))</f>
        <v/>
      </c>
      <c r="V485" s="24" t="str">
        <f>IF(ISBLANK(Games!W467), "",IF('Prediction Log'!$I485='Prediction Log'!$L485, "Y", "N"))</f>
        <v/>
      </c>
      <c r="W485" s="23" t="str">
        <f>IF(ISBLANK(Games!W467), "",IF('Prediction Log'!$H485&lt;&gt;'Prediction Log'!$L485, "N",IF(AND('Prediction Log'!$E485&gt;0, 'Prediction Log'!$M485&gt;'Prediction Log'!$E485, 'Prediction Log'!$H485='Prediction Log'!$C485), "Y", IF(AND('Prediction Log'!$E485&lt;0, 'Prediction Log'!$M485&lt;'Prediction Log'!$E485,'Prediction Log'!$H485='Prediction Log'!$B485 ), "Y", IF('Prediction Log'!$M485='Prediction Log'!$E485, "PUSH", "N")))))</f>
        <v/>
      </c>
      <c r="X485" s="23" t="str">
        <f>IF(ISBLANK(Games!W467), "",IF(AND('Prediction Log'!$T485="Y", 'Prediction Log'!$U485="Y"), "Y", "N"))</f>
        <v/>
      </c>
      <c r="Y485" s="22" t="str">
        <f>IF(ISBLANK(Games!W467), "",IF('Prediction Log'!$D485&gt;0, 'Prediction Log'!$M485-'Prediction Log'!$D485, IF('Prediction Log'!$D485&lt;0, -'Prediction Log'!$M485+'Prediction Log'!$D485, "NA")))</f>
        <v/>
      </c>
      <c r="Z485" s="22" t="str">
        <f>IF(ISBLANK(Games!W467), "",ABS('Prediction Log'!$Y485))</f>
        <v/>
      </c>
      <c r="AA485" s="23" t="str">
        <f>IF(ISBLANK(Games!W467), "",IF('Prediction Log'!$E485&gt;0, 'Prediction Log'!$M485-'Prediction Log'!$E485, IF('Prediction Log'!$E485&lt;0, -'Prediction Log'!$M485+'Prediction Log'!$E485, "NA")))</f>
        <v/>
      </c>
      <c r="AB485" s="23" t="str">
        <f>IF(ISBLANK(Games!X467), "",ABS('Prediction Log'!$AA485))</f>
        <v/>
      </c>
    </row>
    <row r="486" spans="1:28" x14ac:dyDescent="0.45">
      <c r="A486" s="13">
        <f>IF(ISBLANK(Games!$B485), "",Games!A485)</f>
        <v>0</v>
      </c>
      <c r="B486" s="13" t="str">
        <f>IF(ISBLANK(Games!$B468), "",Games!B468)</f>
        <v/>
      </c>
      <c r="C486" s="13" t="str">
        <f>IF(ISBLANK(Games!$B468), "",Games!C468)</f>
        <v/>
      </c>
      <c r="D486" s="14" t="str">
        <f>IF(ISBLANK(Games!$D468), "",Games!D468)</f>
        <v/>
      </c>
      <c r="E486" s="14" t="str">
        <f>IF(ISBLANK(Games!$B468), "",Games!J468)</f>
        <v/>
      </c>
      <c r="F486" s="15" t="str">
        <f>IFERROR(IF(ISBLANK(Games!B468), "", IF(Games!N468=Games!B468, Games!O468, 1-Games!O468)), "")</f>
        <v/>
      </c>
      <c r="G486" s="16" t="str">
        <f>IF(ISBLANK(Games!B468), "", IF('Prediction Log'!$D486&lt;0, 'Prediction Log'!$B486, 'Prediction Log'!$C486))</f>
        <v/>
      </c>
      <c r="H486" s="17" t="str">
        <f>IF(ISBLANK(Games!$B468), "",Games!K468)</f>
        <v/>
      </c>
      <c r="I486" s="17" t="str">
        <f>IF('Prediction Log'!$F486&gt;0.5, 'Prediction Log'!$B486, IF('Prediction Log'!$F486&lt;0.5, 'Prediction Log'!$C486, "PICK"))</f>
        <v/>
      </c>
      <c r="J486" s="18" t="str">
        <f>IF(ISBLANK(Games!B468), "",IF('Prediction Log'!$I486='Prediction Log'!$B486, 'Prediction Log'!$F486, 1-'Prediction Log'!$F486))</f>
        <v/>
      </c>
      <c r="K486" s="19" t="str">
        <f>IF(ISBLANK(Games!$B468), "",Games!Q468)</f>
        <v/>
      </c>
      <c r="L486" s="26" t="str">
        <f>IF(ISBLANK(Games!W468), "",Games!Y468)</f>
        <v/>
      </c>
      <c r="M486" s="9" t="str">
        <f>IF(ISBLANK(Games!W468), "",Games!X468-Games!W468)</f>
        <v/>
      </c>
      <c r="N486" s="20" t="str">
        <f>IF(ISBLANK(Games!W468), "", IF(AND(Games!Y468 = Games!B468, Games!D468&lt;0, Table3[[#This Row],[Actual Difference ]]&lt;Games!D468), "Y", IF(AND(Games!Y468=Games!C468, Games!D468&gt;0, Table3[[#This Row],[Actual Difference ]]&gt;0), "Y",IF(Games!Y468&lt;&gt;Table3[[#This Row],[Market Predicted Side]], "Y","N"))))</f>
        <v/>
      </c>
      <c r="O486" s="21" t="str">
        <f>IF(ISBLANK(Games!W468),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6" s="21" t="str">
        <f>IF(ISBLANK(Games!W468),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6" s="22" t="str">
        <f>IF(ISBLANK(Games!W468),"",IF('Prediction Log'!$L486='Prediction Log'!$G486, "Y", "N"))</f>
        <v/>
      </c>
      <c r="R486" s="22" t="str">
        <f>Table3[[#This Row],[Home Team Covered Market]]</f>
        <v/>
      </c>
      <c r="S486" s="22" t="str">
        <f>IF(ISBLANK(Games!W468), "",IF(AND('Prediction Log'!$Q486="Y", 'Prediction Log'!$R486="Y"), "Y", "N"))</f>
        <v/>
      </c>
      <c r="T486" s="23" t="str">
        <f>IF(ISBLANK(Games!W468),"",IF(Games!Y468='Prediction Log'!$H486, "Y", "N"))</f>
        <v/>
      </c>
      <c r="U486" s="23" t="str">
        <f>IF(ISBLANK(Games!W468), "", IF(Table3[[#This Row],[Home Team Covered Market]]=Games!P468, "Y", "N"))</f>
        <v/>
      </c>
      <c r="V486" s="24" t="str">
        <f>IF(ISBLANK(Games!W468), "",IF('Prediction Log'!$I486='Prediction Log'!$L486, "Y", "N"))</f>
        <v/>
      </c>
      <c r="W486" s="23" t="str">
        <f>IF(ISBLANK(Games!W468), "",IF('Prediction Log'!$H486&lt;&gt;'Prediction Log'!$L486, "N",IF(AND('Prediction Log'!$E486&gt;0, 'Prediction Log'!$M486&gt;'Prediction Log'!$E486, 'Prediction Log'!$H486='Prediction Log'!$C486), "Y", IF(AND('Prediction Log'!$E486&lt;0, 'Prediction Log'!$M486&lt;'Prediction Log'!$E486,'Prediction Log'!$H486='Prediction Log'!$B486 ), "Y", IF('Prediction Log'!$M486='Prediction Log'!$E486, "PUSH", "N")))))</f>
        <v/>
      </c>
      <c r="X486" s="23" t="str">
        <f>IF(ISBLANK(Games!W468), "",IF(AND('Prediction Log'!$T486="Y", 'Prediction Log'!$U486="Y"), "Y", "N"))</f>
        <v/>
      </c>
      <c r="Y486" s="22" t="str">
        <f>IF(ISBLANK(Games!W468), "",IF('Prediction Log'!$D486&gt;0, 'Prediction Log'!$M486-'Prediction Log'!$D486, IF('Prediction Log'!$D486&lt;0, -'Prediction Log'!$M486+'Prediction Log'!$D486, "NA")))</f>
        <v/>
      </c>
      <c r="Z486" s="22" t="str">
        <f>IF(ISBLANK(Games!W468), "",ABS('Prediction Log'!$Y486))</f>
        <v/>
      </c>
      <c r="AA486" s="23" t="str">
        <f>IF(ISBLANK(Games!W468), "",IF('Prediction Log'!$E486&gt;0, 'Prediction Log'!$M486-'Prediction Log'!$E486, IF('Prediction Log'!$E486&lt;0, -'Prediction Log'!$M486+'Prediction Log'!$E486, "NA")))</f>
        <v/>
      </c>
      <c r="AB486" s="23" t="str">
        <f>IF(ISBLANK(Games!X468), "",ABS('Prediction Log'!$AA486))</f>
        <v/>
      </c>
    </row>
    <row r="487" spans="1:28" x14ac:dyDescent="0.45">
      <c r="A487" s="13">
        <f>IF(ISBLANK(Games!$B486), "",Games!A486)</f>
        <v>0</v>
      </c>
      <c r="B487" s="13" t="str">
        <f>IF(ISBLANK(Games!$B469), "",Games!B469)</f>
        <v/>
      </c>
      <c r="C487" s="13" t="str">
        <f>IF(ISBLANK(Games!$B469), "",Games!C469)</f>
        <v/>
      </c>
      <c r="D487" s="14" t="str">
        <f>IF(ISBLANK(Games!$D469), "",Games!D469)</f>
        <v/>
      </c>
      <c r="E487" s="14" t="str">
        <f>IF(ISBLANK(Games!$B469), "",Games!J469)</f>
        <v/>
      </c>
      <c r="F487" s="15" t="str">
        <f>IFERROR(IF(ISBLANK(Games!B469), "", IF(Games!N469=Games!B469, Games!O469, 1-Games!O469)), "")</f>
        <v/>
      </c>
      <c r="G487" s="16" t="str">
        <f>IF(ISBLANK(Games!B469), "", IF('Prediction Log'!$D487&lt;0, 'Prediction Log'!$B487, 'Prediction Log'!$C487))</f>
        <v/>
      </c>
      <c r="H487" s="17" t="str">
        <f>IF(ISBLANK(Games!$B469), "",Games!K469)</f>
        <v/>
      </c>
      <c r="I487" s="17" t="str">
        <f>IF('Prediction Log'!$F487&gt;0.5, 'Prediction Log'!$B487, IF('Prediction Log'!$F487&lt;0.5, 'Prediction Log'!$C487, "PICK"))</f>
        <v/>
      </c>
      <c r="J487" s="18" t="str">
        <f>IF(ISBLANK(Games!B469), "",IF('Prediction Log'!$I487='Prediction Log'!$B487, 'Prediction Log'!$F487, 1-'Prediction Log'!$F487))</f>
        <v/>
      </c>
      <c r="K487" s="19" t="str">
        <f>IF(ISBLANK(Games!$B469), "",Games!Q469)</f>
        <v/>
      </c>
      <c r="L487" s="26" t="str">
        <f>IF(ISBLANK(Games!W469), "",Games!Y469)</f>
        <v/>
      </c>
      <c r="M487" s="9" t="str">
        <f>IF(ISBLANK(Games!W469), "",Games!X469-Games!W469)</f>
        <v/>
      </c>
      <c r="N487" s="20" t="str">
        <f>IF(ISBLANK(Games!W469), "", IF(AND(Games!Y469 = Games!B469, Games!D469&lt;0, Table3[[#This Row],[Actual Difference ]]&lt;Games!D469), "Y", IF(AND(Games!Y469=Games!C469, Games!D469&gt;0, Table3[[#This Row],[Actual Difference ]]&gt;0), "Y",IF(Games!Y469&lt;&gt;Table3[[#This Row],[Market Predicted Side]], "Y","N"))))</f>
        <v/>
      </c>
      <c r="O487" s="21" t="str">
        <f>IF(ISBLANK(Games!W469),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7" s="21" t="str">
        <f>IF(ISBLANK(Games!W469),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7" s="22" t="str">
        <f>IF(ISBLANK(Games!W469),"",IF('Prediction Log'!$L487='Prediction Log'!$G487, "Y", "N"))</f>
        <v/>
      </c>
      <c r="R487" s="22" t="str">
        <f>Table3[[#This Row],[Home Team Covered Market]]</f>
        <v/>
      </c>
      <c r="S487" s="22" t="str">
        <f>IF(ISBLANK(Games!W469), "",IF(AND('Prediction Log'!$Q487="Y", 'Prediction Log'!$R487="Y"), "Y", "N"))</f>
        <v/>
      </c>
      <c r="T487" s="23" t="str">
        <f>IF(ISBLANK(Games!W469),"",IF(Games!Y469='Prediction Log'!$H487, "Y", "N"))</f>
        <v/>
      </c>
      <c r="U487" s="23" t="str">
        <f>IF(ISBLANK(Games!W469), "", IF(Table3[[#This Row],[Home Team Covered Market]]=Games!P469, "Y", "N"))</f>
        <v/>
      </c>
      <c r="V487" s="24" t="str">
        <f>IF(ISBLANK(Games!W469), "",IF('Prediction Log'!$I487='Prediction Log'!$L487, "Y", "N"))</f>
        <v/>
      </c>
      <c r="W487" s="23" t="str">
        <f>IF(ISBLANK(Games!W469), "",IF('Prediction Log'!$H487&lt;&gt;'Prediction Log'!$L487, "N",IF(AND('Prediction Log'!$E487&gt;0, 'Prediction Log'!$M487&gt;'Prediction Log'!$E487, 'Prediction Log'!$H487='Prediction Log'!$C487), "Y", IF(AND('Prediction Log'!$E487&lt;0, 'Prediction Log'!$M487&lt;'Prediction Log'!$E487,'Prediction Log'!$H487='Prediction Log'!$B487 ), "Y", IF('Prediction Log'!$M487='Prediction Log'!$E487, "PUSH", "N")))))</f>
        <v/>
      </c>
      <c r="X487" s="23" t="str">
        <f>IF(ISBLANK(Games!W469), "",IF(AND('Prediction Log'!$T487="Y", 'Prediction Log'!$U487="Y"), "Y", "N"))</f>
        <v/>
      </c>
      <c r="Y487" s="22" t="str">
        <f>IF(ISBLANK(Games!W469), "",IF('Prediction Log'!$D487&gt;0, 'Prediction Log'!$M487-'Prediction Log'!$D487, IF('Prediction Log'!$D487&lt;0, -'Prediction Log'!$M487+'Prediction Log'!$D487, "NA")))</f>
        <v/>
      </c>
      <c r="Z487" s="22" t="str">
        <f>IF(ISBLANK(Games!W469), "",ABS('Prediction Log'!$Y487))</f>
        <v/>
      </c>
      <c r="AA487" s="23" t="str">
        <f>IF(ISBLANK(Games!W469), "",IF('Prediction Log'!$E487&gt;0, 'Prediction Log'!$M487-'Prediction Log'!$E487, IF('Prediction Log'!$E487&lt;0, -'Prediction Log'!$M487+'Prediction Log'!$E487, "NA")))</f>
        <v/>
      </c>
      <c r="AB487" s="23" t="str">
        <f>IF(ISBLANK(Games!X469), "",ABS('Prediction Log'!$AA487))</f>
        <v/>
      </c>
    </row>
    <row r="488" spans="1:28" x14ac:dyDescent="0.45">
      <c r="A488" s="13">
        <f>IF(ISBLANK(Games!$B487), "",Games!A487)</f>
        <v>0</v>
      </c>
      <c r="B488" s="13" t="str">
        <f>IF(ISBLANK(Games!$B470), "",Games!B470)</f>
        <v/>
      </c>
      <c r="C488" s="13" t="str">
        <f>IF(ISBLANK(Games!$B470), "",Games!C470)</f>
        <v/>
      </c>
      <c r="D488" s="14" t="str">
        <f>IF(ISBLANK(Games!$D470), "",Games!D470)</f>
        <v/>
      </c>
      <c r="E488" s="14" t="str">
        <f>IF(ISBLANK(Games!$B470), "",Games!J470)</f>
        <v/>
      </c>
      <c r="F488" s="15" t="str">
        <f>IFERROR(IF(ISBLANK(Games!B470), "", IF(Games!N470=Games!B470, Games!O470, 1-Games!O470)), "")</f>
        <v/>
      </c>
      <c r="G488" s="16" t="str">
        <f>IF(ISBLANK(Games!B470), "", IF('Prediction Log'!$D488&lt;0, 'Prediction Log'!$B488, 'Prediction Log'!$C488))</f>
        <v/>
      </c>
      <c r="H488" s="17" t="str">
        <f>IF(ISBLANK(Games!$B470), "",Games!K470)</f>
        <v/>
      </c>
      <c r="I488" s="17" t="str">
        <f>IF('Prediction Log'!$F488&gt;0.5, 'Prediction Log'!$B488, IF('Prediction Log'!$F488&lt;0.5, 'Prediction Log'!$C488, "PICK"))</f>
        <v/>
      </c>
      <c r="J488" s="18" t="str">
        <f>IF(ISBLANK(Games!B470), "",IF('Prediction Log'!$I488='Prediction Log'!$B488, 'Prediction Log'!$F488, 1-'Prediction Log'!$F488))</f>
        <v/>
      </c>
      <c r="K488" s="19" t="str">
        <f>IF(ISBLANK(Games!$B470), "",Games!Q470)</f>
        <v/>
      </c>
      <c r="L488" s="26" t="str">
        <f>IF(ISBLANK(Games!W470), "",Games!Y470)</f>
        <v/>
      </c>
      <c r="M488" s="9" t="str">
        <f>IF(ISBLANK(Games!W470), "",Games!X470-Games!W470)</f>
        <v/>
      </c>
      <c r="N488" s="20" t="str">
        <f>IF(ISBLANK(Games!W470), "", IF(AND(Games!Y470 = Games!B470, Games!D470&lt;0, Table3[[#This Row],[Actual Difference ]]&lt;Games!D470), "Y", IF(AND(Games!Y470=Games!C470, Games!D470&gt;0, Table3[[#This Row],[Actual Difference ]]&gt;0), "Y",IF(Games!Y470&lt;&gt;Table3[[#This Row],[Market Predicted Side]], "Y","N"))))</f>
        <v/>
      </c>
      <c r="O488" s="21" t="str">
        <f>IF(ISBLANK(Games!W470),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8" s="21" t="str">
        <f>IF(ISBLANK(Games!W470),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8" s="22" t="str">
        <f>IF(ISBLANK(Games!W470),"",IF('Prediction Log'!$L488='Prediction Log'!$G488, "Y", "N"))</f>
        <v/>
      </c>
      <c r="R488" s="22" t="str">
        <f>Table3[[#This Row],[Home Team Covered Market]]</f>
        <v/>
      </c>
      <c r="S488" s="22" t="str">
        <f>IF(ISBLANK(Games!W470), "",IF(AND('Prediction Log'!$Q488="Y", 'Prediction Log'!$R488="Y"), "Y", "N"))</f>
        <v/>
      </c>
      <c r="T488" s="23" t="str">
        <f>IF(ISBLANK(Games!W470),"",IF(Games!Y470='Prediction Log'!$H488, "Y", "N"))</f>
        <v/>
      </c>
      <c r="U488" s="23" t="str">
        <f>IF(ISBLANK(Games!W470), "", IF(Table3[[#This Row],[Home Team Covered Market]]=Games!P470, "Y", "N"))</f>
        <v/>
      </c>
      <c r="V488" s="24" t="str">
        <f>IF(ISBLANK(Games!W470), "",IF('Prediction Log'!$I488='Prediction Log'!$L488, "Y", "N"))</f>
        <v/>
      </c>
      <c r="W488" s="23" t="str">
        <f>IF(ISBLANK(Games!W470), "",IF('Prediction Log'!$H488&lt;&gt;'Prediction Log'!$L488, "N",IF(AND('Prediction Log'!$E488&gt;0, 'Prediction Log'!$M488&gt;'Prediction Log'!$E488, 'Prediction Log'!$H488='Prediction Log'!$C488), "Y", IF(AND('Prediction Log'!$E488&lt;0, 'Prediction Log'!$M488&lt;'Prediction Log'!$E488,'Prediction Log'!$H488='Prediction Log'!$B488 ), "Y", IF('Prediction Log'!$M488='Prediction Log'!$E488, "PUSH", "N")))))</f>
        <v/>
      </c>
      <c r="X488" s="23" t="str">
        <f>IF(ISBLANK(Games!W470), "",IF(AND('Prediction Log'!$T488="Y", 'Prediction Log'!$U488="Y"), "Y", "N"))</f>
        <v/>
      </c>
      <c r="Y488" s="22" t="str">
        <f>IF(ISBLANK(Games!W470), "",IF('Prediction Log'!$D488&gt;0, 'Prediction Log'!$M488-'Prediction Log'!$D488, IF('Prediction Log'!$D488&lt;0, -'Prediction Log'!$M488+'Prediction Log'!$D488, "NA")))</f>
        <v/>
      </c>
      <c r="Z488" s="22" t="str">
        <f>IF(ISBLANK(Games!W470), "",ABS('Prediction Log'!$Y488))</f>
        <v/>
      </c>
      <c r="AA488" s="23" t="str">
        <f>IF(ISBLANK(Games!W470), "",IF('Prediction Log'!$E488&gt;0, 'Prediction Log'!$M488-'Prediction Log'!$E488, IF('Prediction Log'!$E488&lt;0, -'Prediction Log'!$M488+'Prediction Log'!$E488, "NA")))</f>
        <v/>
      </c>
      <c r="AB488" s="23" t="str">
        <f>IF(ISBLANK(Games!X470), "",ABS('Prediction Log'!$AA488))</f>
        <v/>
      </c>
    </row>
    <row r="489" spans="1:28" x14ac:dyDescent="0.45">
      <c r="A489" s="13">
        <f>IF(ISBLANK(Games!$B488), "",Games!A488)</f>
        <v>0</v>
      </c>
      <c r="B489" s="13" t="str">
        <f>IF(ISBLANK(Games!$B471), "",Games!B471)</f>
        <v/>
      </c>
      <c r="C489" s="13" t="str">
        <f>IF(ISBLANK(Games!$B471), "",Games!C471)</f>
        <v/>
      </c>
      <c r="D489" s="14" t="str">
        <f>IF(ISBLANK(Games!$D471), "",Games!D471)</f>
        <v/>
      </c>
      <c r="E489" s="14" t="str">
        <f>IF(ISBLANK(Games!$B471), "",Games!J471)</f>
        <v/>
      </c>
      <c r="F489" s="15" t="str">
        <f>IFERROR(IF(ISBLANK(Games!B471), "", IF(Games!N471=Games!B471, Games!O471, 1-Games!O471)), "")</f>
        <v/>
      </c>
      <c r="G489" s="16" t="str">
        <f>IF(ISBLANK(Games!B471), "", IF('Prediction Log'!$D489&lt;0, 'Prediction Log'!$B489, 'Prediction Log'!$C489))</f>
        <v/>
      </c>
      <c r="H489" s="17" t="str">
        <f>IF(ISBLANK(Games!$B471), "",Games!K471)</f>
        <v/>
      </c>
      <c r="I489" s="17" t="str">
        <f>IF('Prediction Log'!$F489&gt;0.5, 'Prediction Log'!$B489, IF('Prediction Log'!$F489&lt;0.5, 'Prediction Log'!$C489, "PICK"))</f>
        <v/>
      </c>
      <c r="J489" s="18" t="str">
        <f>IF(ISBLANK(Games!B471), "",IF('Prediction Log'!$I489='Prediction Log'!$B489, 'Prediction Log'!$F489, 1-'Prediction Log'!$F489))</f>
        <v/>
      </c>
      <c r="K489" s="19" t="str">
        <f>IF(ISBLANK(Games!$B471), "",Games!Q471)</f>
        <v/>
      </c>
      <c r="L489" s="26" t="str">
        <f>IF(ISBLANK(Games!W471), "",Games!Y471)</f>
        <v/>
      </c>
      <c r="M489" s="9" t="str">
        <f>IF(ISBLANK(Games!W471), "",Games!X471-Games!W471)</f>
        <v/>
      </c>
      <c r="N489" s="20" t="str">
        <f>IF(ISBLANK(Games!W471), "", IF(AND(Games!Y471 = Games!B471, Games!D471&lt;0, Table3[[#This Row],[Actual Difference ]]&lt;Games!D471), "Y", IF(AND(Games!Y471=Games!C471, Games!D471&gt;0, Table3[[#This Row],[Actual Difference ]]&gt;0), "Y",IF(Games!Y471&lt;&gt;Table3[[#This Row],[Market Predicted Side]], "Y","N"))))</f>
        <v/>
      </c>
      <c r="O489" s="21" t="str">
        <f>IF(ISBLANK(Games!W471),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89" s="21" t="str">
        <f>IF(ISBLANK(Games!W471),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89" s="22" t="str">
        <f>IF(ISBLANK(Games!W471),"",IF('Prediction Log'!$L489='Prediction Log'!$G489, "Y", "N"))</f>
        <v/>
      </c>
      <c r="R489" s="22" t="str">
        <f>Table3[[#This Row],[Home Team Covered Market]]</f>
        <v/>
      </c>
      <c r="S489" s="22" t="str">
        <f>IF(ISBLANK(Games!W471), "",IF(AND('Prediction Log'!$Q489="Y", 'Prediction Log'!$R489="Y"), "Y", "N"))</f>
        <v/>
      </c>
      <c r="T489" s="23" t="str">
        <f>IF(ISBLANK(Games!W471),"",IF(Games!Y471='Prediction Log'!$H489, "Y", "N"))</f>
        <v/>
      </c>
      <c r="U489" s="23" t="str">
        <f>IF(ISBLANK(Games!W471), "", IF(Table3[[#This Row],[Home Team Covered Market]]=Games!P471, "Y", "N"))</f>
        <v/>
      </c>
      <c r="V489" s="24" t="str">
        <f>IF(ISBLANK(Games!W471), "",IF('Prediction Log'!$I489='Prediction Log'!$L489, "Y", "N"))</f>
        <v/>
      </c>
      <c r="W489" s="23" t="str">
        <f>IF(ISBLANK(Games!W471), "",IF('Prediction Log'!$H489&lt;&gt;'Prediction Log'!$L489, "N",IF(AND('Prediction Log'!$E489&gt;0, 'Prediction Log'!$M489&gt;'Prediction Log'!$E489, 'Prediction Log'!$H489='Prediction Log'!$C489), "Y", IF(AND('Prediction Log'!$E489&lt;0, 'Prediction Log'!$M489&lt;'Prediction Log'!$E489,'Prediction Log'!$H489='Prediction Log'!$B489 ), "Y", IF('Prediction Log'!$M489='Prediction Log'!$E489, "PUSH", "N")))))</f>
        <v/>
      </c>
      <c r="X489" s="23" t="str">
        <f>IF(ISBLANK(Games!W471), "",IF(AND('Prediction Log'!$T489="Y", 'Prediction Log'!$U489="Y"), "Y", "N"))</f>
        <v/>
      </c>
      <c r="Y489" s="22" t="str">
        <f>IF(ISBLANK(Games!W471), "",IF('Prediction Log'!$D489&gt;0, 'Prediction Log'!$M489-'Prediction Log'!$D489, IF('Prediction Log'!$D489&lt;0, -'Prediction Log'!$M489+'Prediction Log'!$D489, "NA")))</f>
        <v/>
      </c>
      <c r="Z489" s="22" t="str">
        <f>IF(ISBLANK(Games!W471), "",ABS('Prediction Log'!$Y489))</f>
        <v/>
      </c>
      <c r="AA489" s="23" t="str">
        <f>IF(ISBLANK(Games!W471), "",IF('Prediction Log'!$E489&gt;0, 'Prediction Log'!$M489-'Prediction Log'!$E489, IF('Prediction Log'!$E489&lt;0, -'Prediction Log'!$M489+'Prediction Log'!$E489, "NA")))</f>
        <v/>
      </c>
      <c r="AB489" s="23" t="str">
        <f>IF(ISBLANK(Games!X471), "",ABS('Prediction Log'!$AA489))</f>
        <v/>
      </c>
    </row>
    <row r="490" spans="1:28" x14ac:dyDescent="0.45">
      <c r="A490" s="13">
        <f>IF(ISBLANK(Games!$B489), "",Games!A489)</f>
        <v>0</v>
      </c>
      <c r="B490" s="13" t="str">
        <f>IF(ISBLANK(Games!$B472), "",Games!B472)</f>
        <v/>
      </c>
      <c r="C490" s="13" t="str">
        <f>IF(ISBLANK(Games!$B472), "",Games!C472)</f>
        <v/>
      </c>
      <c r="D490" s="14" t="str">
        <f>IF(ISBLANK(Games!$D472), "",Games!D472)</f>
        <v/>
      </c>
      <c r="E490" s="14" t="str">
        <f>IF(ISBLANK(Games!$B472), "",Games!J472)</f>
        <v/>
      </c>
      <c r="F490" s="15" t="str">
        <f>IFERROR(IF(ISBLANK(Games!B472), "", IF(Games!N472=Games!B472, Games!O472, 1-Games!O472)), "")</f>
        <v/>
      </c>
      <c r="G490" s="16" t="str">
        <f>IF(ISBLANK(Games!B472), "", IF('Prediction Log'!$D490&lt;0, 'Prediction Log'!$B490, 'Prediction Log'!$C490))</f>
        <v/>
      </c>
      <c r="H490" s="17" t="str">
        <f>IF(ISBLANK(Games!$B472), "",Games!K472)</f>
        <v/>
      </c>
      <c r="I490" s="17" t="str">
        <f>IF('Prediction Log'!$F490&gt;0.5, 'Prediction Log'!$B490, IF('Prediction Log'!$F490&lt;0.5, 'Prediction Log'!$C490, "PICK"))</f>
        <v/>
      </c>
      <c r="J490" s="18" t="str">
        <f>IF(ISBLANK(Games!B472), "",IF('Prediction Log'!$I490='Prediction Log'!$B490, 'Prediction Log'!$F490, 1-'Prediction Log'!$F490))</f>
        <v/>
      </c>
      <c r="K490" s="19" t="str">
        <f>IF(ISBLANK(Games!$B472), "",Games!Q472)</f>
        <v/>
      </c>
      <c r="L490" s="26" t="str">
        <f>IF(ISBLANK(Games!W472), "",Games!Y472)</f>
        <v/>
      </c>
      <c r="M490" s="9" t="str">
        <f>IF(ISBLANK(Games!W472), "",Games!X472-Games!W472)</f>
        <v/>
      </c>
      <c r="N490" s="20" t="str">
        <f>IF(ISBLANK(Games!W472), "", IF(AND(Games!Y472 = Games!B472, Games!D472&lt;0, Table3[[#This Row],[Actual Difference ]]&lt;Games!D472), "Y", IF(AND(Games!Y472=Games!C472, Games!D472&gt;0, Table3[[#This Row],[Actual Difference ]]&gt;0), "Y",IF(Games!Y472&lt;&gt;Table3[[#This Row],[Market Predicted Side]], "Y","N"))))</f>
        <v/>
      </c>
      <c r="O490" s="21" t="str">
        <f>IF(ISBLANK(Games!W472),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0" s="21" t="str">
        <f>IF(ISBLANK(Games!W472),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0" s="22" t="str">
        <f>IF(ISBLANK(Games!W472),"",IF('Prediction Log'!$L490='Prediction Log'!$G490, "Y", "N"))</f>
        <v/>
      </c>
      <c r="R490" s="22" t="str">
        <f>Table3[[#This Row],[Home Team Covered Market]]</f>
        <v/>
      </c>
      <c r="S490" s="22" t="str">
        <f>IF(ISBLANK(Games!W472), "",IF(AND('Prediction Log'!$Q490="Y", 'Prediction Log'!$R490="Y"), "Y", "N"))</f>
        <v/>
      </c>
      <c r="T490" s="23" t="str">
        <f>IF(ISBLANK(Games!W472),"",IF(Games!Y472='Prediction Log'!$H490, "Y", "N"))</f>
        <v/>
      </c>
      <c r="U490" s="23" t="str">
        <f>IF(ISBLANK(Games!W472), "", IF(Table3[[#This Row],[Home Team Covered Market]]=Games!P472, "Y", "N"))</f>
        <v/>
      </c>
      <c r="V490" s="24" t="str">
        <f>IF(ISBLANK(Games!W472), "",IF('Prediction Log'!$I490='Prediction Log'!$L490, "Y", "N"))</f>
        <v/>
      </c>
      <c r="W490" s="23" t="str">
        <f>IF(ISBLANK(Games!W472), "",IF('Prediction Log'!$H490&lt;&gt;'Prediction Log'!$L490, "N",IF(AND('Prediction Log'!$E490&gt;0, 'Prediction Log'!$M490&gt;'Prediction Log'!$E490, 'Prediction Log'!$H490='Prediction Log'!$C490), "Y", IF(AND('Prediction Log'!$E490&lt;0, 'Prediction Log'!$M490&lt;'Prediction Log'!$E490,'Prediction Log'!$H490='Prediction Log'!$B490 ), "Y", IF('Prediction Log'!$M490='Prediction Log'!$E490, "PUSH", "N")))))</f>
        <v/>
      </c>
      <c r="X490" s="23" t="str">
        <f>IF(ISBLANK(Games!W472), "",IF(AND('Prediction Log'!$T490="Y", 'Prediction Log'!$U490="Y"), "Y", "N"))</f>
        <v/>
      </c>
      <c r="Y490" s="22" t="str">
        <f>IF(ISBLANK(Games!W472), "",IF('Prediction Log'!$D490&gt;0, 'Prediction Log'!$M490-'Prediction Log'!$D490, IF('Prediction Log'!$D490&lt;0, -'Prediction Log'!$M490+'Prediction Log'!$D490, "NA")))</f>
        <v/>
      </c>
      <c r="Z490" s="22" t="str">
        <f>IF(ISBLANK(Games!W472), "",ABS('Prediction Log'!$Y490))</f>
        <v/>
      </c>
      <c r="AA490" s="23" t="str">
        <f>IF(ISBLANK(Games!W472), "",IF('Prediction Log'!$E490&gt;0, 'Prediction Log'!$M490-'Prediction Log'!$E490, IF('Prediction Log'!$E490&lt;0, -'Prediction Log'!$M490+'Prediction Log'!$E490, "NA")))</f>
        <v/>
      </c>
      <c r="AB490" s="23" t="str">
        <f>IF(ISBLANK(Games!X472), "",ABS('Prediction Log'!$AA490))</f>
        <v/>
      </c>
    </row>
    <row r="491" spans="1:28" x14ac:dyDescent="0.45">
      <c r="A491" s="13">
        <f>IF(ISBLANK(Games!$B490), "",Games!A490)</f>
        <v>0</v>
      </c>
      <c r="B491" s="13" t="str">
        <f>IF(ISBLANK(Games!$B473), "",Games!B473)</f>
        <v/>
      </c>
      <c r="C491" s="13" t="str">
        <f>IF(ISBLANK(Games!$B473), "",Games!C473)</f>
        <v/>
      </c>
      <c r="D491" s="14" t="str">
        <f>IF(ISBLANK(Games!$D473), "",Games!D473)</f>
        <v/>
      </c>
      <c r="E491" s="14" t="str">
        <f>IF(ISBLANK(Games!$B473), "",Games!J473)</f>
        <v/>
      </c>
      <c r="F491" s="15" t="str">
        <f>IFERROR(IF(ISBLANK(Games!B473), "", IF(Games!N473=Games!B473, Games!O473, 1-Games!O473)), "")</f>
        <v/>
      </c>
      <c r="G491" s="16" t="str">
        <f>IF(ISBLANK(Games!B473), "", IF('Prediction Log'!$D491&lt;0, 'Prediction Log'!$B491, 'Prediction Log'!$C491))</f>
        <v/>
      </c>
      <c r="H491" s="17" t="str">
        <f>IF(ISBLANK(Games!$B473), "",Games!K473)</f>
        <v/>
      </c>
      <c r="I491" s="17" t="str">
        <f>IF('Prediction Log'!$F491&gt;0.5, 'Prediction Log'!$B491, IF('Prediction Log'!$F491&lt;0.5, 'Prediction Log'!$C491, "PICK"))</f>
        <v/>
      </c>
      <c r="J491" s="18" t="str">
        <f>IF(ISBLANK(Games!B473), "",IF('Prediction Log'!$I491='Prediction Log'!$B491, 'Prediction Log'!$F491, 1-'Prediction Log'!$F491))</f>
        <v/>
      </c>
      <c r="K491" s="19" t="str">
        <f>IF(ISBLANK(Games!$B473), "",Games!Q473)</f>
        <v/>
      </c>
      <c r="L491" s="26" t="str">
        <f>IF(ISBLANK(Games!W473), "",Games!Y473)</f>
        <v/>
      </c>
      <c r="M491" s="9" t="str">
        <f>IF(ISBLANK(Games!W473), "",Games!X473-Games!W473)</f>
        <v/>
      </c>
      <c r="N491" s="20" t="str">
        <f>IF(ISBLANK(Games!W473), "", IF(AND(Games!Y473 = Games!B473, Games!D473&lt;0, Table3[[#This Row],[Actual Difference ]]&lt;Games!D473), "Y", IF(AND(Games!Y473=Games!C473, Games!D473&gt;0, Table3[[#This Row],[Actual Difference ]]&gt;0), "Y",IF(Games!Y473&lt;&gt;Table3[[#This Row],[Market Predicted Side]], "Y","N"))))</f>
        <v/>
      </c>
      <c r="O491" s="21" t="str">
        <f>IF(ISBLANK(Games!W473),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1" s="21" t="str">
        <f>IF(ISBLANK(Games!W473),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1" s="22" t="str">
        <f>IF(ISBLANK(Games!W473),"",IF('Prediction Log'!$L491='Prediction Log'!$G491, "Y", "N"))</f>
        <v/>
      </c>
      <c r="R491" s="22" t="str">
        <f>Table3[[#This Row],[Home Team Covered Market]]</f>
        <v/>
      </c>
      <c r="S491" s="22" t="str">
        <f>IF(ISBLANK(Games!W473), "",IF(AND('Prediction Log'!$Q491="Y", 'Prediction Log'!$R491="Y"), "Y", "N"))</f>
        <v/>
      </c>
      <c r="T491" s="23" t="str">
        <f>IF(ISBLANK(Games!W473),"",IF(Games!Y473='Prediction Log'!$H491, "Y", "N"))</f>
        <v/>
      </c>
      <c r="U491" s="23" t="str">
        <f>IF(ISBLANK(Games!W473), "", IF(Table3[[#This Row],[Home Team Covered Market]]=Games!P473, "Y", "N"))</f>
        <v/>
      </c>
      <c r="V491" s="24" t="str">
        <f>IF(ISBLANK(Games!W473), "",IF('Prediction Log'!$I491='Prediction Log'!$L491, "Y", "N"))</f>
        <v/>
      </c>
      <c r="W491" s="23" t="str">
        <f>IF(ISBLANK(Games!W473), "",IF('Prediction Log'!$H491&lt;&gt;'Prediction Log'!$L491, "N",IF(AND('Prediction Log'!$E491&gt;0, 'Prediction Log'!$M491&gt;'Prediction Log'!$E491, 'Prediction Log'!$H491='Prediction Log'!$C491), "Y", IF(AND('Prediction Log'!$E491&lt;0, 'Prediction Log'!$M491&lt;'Prediction Log'!$E491,'Prediction Log'!$H491='Prediction Log'!$B491 ), "Y", IF('Prediction Log'!$M491='Prediction Log'!$E491, "PUSH", "N")))))</f>
        <v/>
      </c>
      <c r="X491" s="23" t="str">
        <f>IF(ISBLANK(Games!W473), "",IF(AND('Prediction Log'!$T491="Y", 'Prediction Log'!$U491="Y"), "Y", "N"))</f>
        <v/>
      </c>
      <c r="Y491" s="22" t="str">
        <f>IF(ISBLANK(Games!W473), "",IF('Prediction Log'!$D491&gt;0, 'Prediction Log'!$M491-'Prediction Log'!$D491, IF('Prediction Log'!$D491&lt;0, -'Prediction Log'!$M491+'Prediction Log'!$D491, "NA")))</f>
        <v/>
      </c>
      <c r="Z491" s="22" t="str">
        <f>IF(ISBLANK(Games!W473), "",ABS('Prediction Log'!$Y491))</f>
        <v/>
      </c>
      <c r="AA491" s="23" t="str">
        <f>IF(ISBLANK(Games!W473), "",IF('Prediction Log'!$E491&gt;0, 'Prediction Log'!$M491-'Prediction Log'!$E491, IF('Prediction Log'!$E491&lt;0, -'Prediction Log'!$M491+'Prediction Log'!$E491, "NA")))</f>
        <v/>
      </c>
      <c r="AB491" s="23" t="str">
        <f>IF(ISBLANK(Games!X473), "",ABS('Prediction Log'!$AA491))</f>
        <v/>
      </c>
    </row>
    <row r="492" spans="1:28" x14ac:dyDescent="0.45">
      <c r="A492" s="13">
        <f>IF(ISBLANK(Games!$B491), "",Games!A491)</f>
        <v>0</v>
      </c>
      <c r="B492" s="13" t="str">
        <f>IF(ISBLANK(Games!$B474), "",Games!B474)</f>
        <v/>
      </c>
      <c r="C492" s="13" t="str">
        <f>IF(ISBLANK(Games!$B474), "",Games!C474)</f>
        <v/>
      </c>
      <c r="D492" s="14" t="str">
        <f>IF(ISBLANK(Games!$D474), "",Games!D474)</f>
        <v/>
      </c>
      <c r="E492" s="14" t="str">
        <f>IF(ISBLANK(Games!$B474), "",Games!J474)</f>
        <v/>
      </c>
      <c r="F492" s="15" t="str">
        <f>IFERROR(IF(ISBLANK(Games!B474), "", IF(Games!N474=Games!B474, Games!O474, 1-Games!O474)), "")</f>
        <v/>
      </c>
      <c r="G492" s="16" t="str">
        <f>IF(ISBLANK(Games!B474), "", IF('Prediction Log'!$D492&lt;0, 'Prediction Log'!$B492, 'Prediction Log'!$C492))</f>
        <v/>
      </c>
      <c r="H492" s="17" t="str">
        <f>IF(ISBLANK(Games!$B474), "",Games!K474)</f>
        <v/>
      </c>
      <c r="I492" s="17" t="str">
        <f>IF('Prediction Log'!$F492&gt;0.5, 'Prediction Log'!$B492, IF('Prediction Log'!$F492&lt;0.5, 'Prediction Log'!$C492, "PICK"))</f>
        <v/>
      </c>
      <c r="J492" s="18" t="str">
        <f>IF(ISBLANK(Games!B474), "",IF('Prediction Log'!$I492='Prediction Log'!$B492, 'Prediction Log'!$F492, 1-'Prediction Log'!$F492))</f>
        <v/>
      </c>
      <c r="K492" s="19" t="str">
        <f>IF(ISBLANK(Games!$B474), "",Games!Q474)</f>
        <v/>
      </c>
      <c r="L492" s="26" t="str">
        <f>IF(ISBLANK(Games!W474), "",Games!Y474)</f>
        <v/>
      </c>
      <c r="M492" s="9" t="str">
        <f>IF(ISBLANK(Games!W474), "",Games!X474-Games!W474)</f>
        <v/>
      </c>
      <c r="N492" s="20" t="str">
        <f>IF(ISBLANK(Games!W474), "", IF(AND(Games!Y474 = Games!B474, Games!D474&lt;0, Table3[[#This Row],[Actual Difference ]]&lt;Games!D474), "Y", IF(AND(Games!Y474=Games!C474, Games!D474&gt;0, Table3[[#This Row],[Actual Difference ]]&gt;0), "Y",IF(Games!Y474&lt;&gt;Table3[[#This Row],[Market Predicted Side]], "Y","N"))))</f>
        <v/>
      </c>
      <c r="O492" s="21" t="str">
        <f>IF(ISBLANK(Games!W474),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2" s="21" t="str">
        <f>IF(ISBLANK(Games!W474),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2" s="22" t="str">
        <f>IF(ISBLANK(Games!W474),"",IF('Prediction Log'!$L492='Prediction Log'!$G492, "Y", "N"))</f>
        <v/>
      </c>
      <c r="R492" s="22" t="str">
        <f>Table3[[#This Row],[Home Team Covered Market]]</f>
        <v/>
      </c>
      <c r="S492" s="22" t="str">
        <f>IF(ISBLANK(Games!W474), "",IF(AND('Prediction Log'!$Q492="Y", 'Prediction Log'!$R492="Y"), "Y", "N"))</f>
        <v/>
      </c>
      <c r="T492" s="23" t="str">
        <f>IF(ISBLANK(Games!W474),"",IF(Games!Y474='Prediction Log'!$H492, "Y", "N"))</f>
        <v/>
      </c>
      <c r="U492" s="23" t="str">
        <f>IF(ISBLANK(Games!W474), "", IF(Table3[[#This Row],[Home Team Covered Market]]=Games!P474, "Y", "N"))</f>
        <v/>
      </c>
      <c r="V492" s="24" t="str">
        <f>IF(ISBLANK(Games!W474), "",IF('Prediction Log'!$I492='Prediction Log'!$L492, "Y", "N"))</f>
        <v/>
      </c>
      <c r="W492" s="23" t="str">
        <f>IF(ISBLANK(Games!W474), "",IF('Prediction Log'!$H492&lt;&gt;'Prediction Log'!$L492, "N",IF(AND('Prediction Log'!$E492&gt;0, 'Prediction Log'!$M492&gt;'Prediction Log'!$E492, 'Prediction Log'!$H492='Prediction Log'!$C492), "Y", IF(AND('Prediction Log'!$E492&lt;0, 'Prediction Log'!$M492&lt;'Prediction Log'!$E492,'Prediction Log'!$H492='Prediction Log'!$B492 ), "Y", IF('Prediction Log'!$M492='Prediction Log'!$E492, "PUSH", "N")))))</f>
        <v/>
      </c>
      <c r="X492" s="23" t="str">
        <f>IF(ISBLANK(Games!W474), "",IF(AND('Prediction Log'!$T492="Y", 'Prediction Log'!$U492="Y"), "Y", "N"))</f>
        <v/>
      </c>
      <c r="Y492" s="22" t="str">
        <f>IF(ISBLANK(Games!W474), "",IF('Prediction Log'!$D492&gt;0, 'Prediction Log'!$M492-'Prediction Log'!$D492, IF('Prediction Log'!$D492&lt;0, -'Prediction Log'!$M492+'Prediction Log'!$D492, "NA")))</f>
        <v/>
      </c>
      <c r="Z492" s="22" t="str">
        <f>IF(ISBLANK(Games!W474), "",ABS('Prediction Log'!$Y492))</f>
        <v/>
      </c>
      <c r="AA492" s="23" t="str">
        <f>IF(ISBLANK(Games!W474), "",IF('Prediction Log'!$E492&gt;0, 'Prediction Log'!$M492-'Prediction Log'!$E492, IF('Prediction Log'!$E492&lt;0, -'Prediction Log'!$M492+'Prediction Log'!$E492, "NA")))</f>
        <v/>
      </c>
      <c r="AB492" s="23" t="str">
        <f>IF(ISBLANK(Games!X474), "",ABS('Prediction Log'!$AA492))</f>
        <v/>
      </c>
    </row>
    <row r="493" spans="1:28" x14ac:dyDescent="0.45">
      <c r="A493" s="13">
        <f>IF(ISBLANK(Games!$B492), "",Games!A492)</f>
        <v>0</v>
      </c>
      <c r="B493" s="13" t="str">
        <f>IF(ISBLANK(Games!$B475), "",Games!B475)</f>
        <v/>
      </c>
      <c r="C493" s="13" t="str">
        <f>IF(ISBLANK(Games!$B475), "",Games!C475)</f>
        <v/>
      </c>
      <c r="D493" s="14" t="str">
        <f>IF(ISBLANK(Games!$D475), "",Games!D475)</f>
        <v/>
      </c>
      <c r="E493" s="14" t="str">
        <f>IF(ISBLANK(Games!$B475), "",Games!J475)</f>
        <v/>
      </c>
      <c r="F493" s="15" t="str">
        <f>IFERROR(IF(ISBLANK(Games!B475), "", IF(Games!N475=Games!B475, Games!O475, 1-Games!O475)), "")</f>
        <v/>
      </c>
      <c r="G493" s="16" t="str">
        <f>IF(ISBLANK(Games!B475), "", IF('Prediction Log'!$D493&lt;0, 'Prediction Log'!$B493, 'Prediction Log'!$C493))</f>
        <v/>
      </c>
      <c r="H493" s="17" t="str">
        <f>IF(ISBLANK(Games!$B475), "",Games!K475)</f>
        <v/>
      </c>
      <c r="I493" s="17" t="str">
        <f>IF('Prediction Log'!$F493&gt;0.5, 'Prediction Log'!$B493, IF('Prediction Log'!$F493&lt;0.5, 'Prediction Log'!$C493, "PICK"))</f>
        <v/>
      </c>
      <c r="J493" s="18" t="str">
        <f>IF(ISBLANK(Games!B475), "",IF('Prediction Log'!$I493='Prediction Log'!$B493, 'Prediction Log'!$F493, 1-'Prediction Log'!$F493))</f>
        <v/>
      </c>
      <c r="K493" s="19" t="str">
        <f>IF(ISBLANK(Games!$B475), "",Games!Q475)</f>
        <v/>
      </c>
      <c r="L493" s="26" t="str">
        <f>IF(ISBLANK(Games!W475), "",Games!Y475)</f>
        <v/>
      </c>
      <c r="M493" s="9" t="str">
        <f>IF(ISBLANK(Games!W475), "",Games!X475-Games!W475)</f>
        <v/>
      </c>
      <c r="N493" s="20" t="str">
        <f>IF(ISBLANK(Games!W475), "", IF(AND(Games!Y475 = Games!B475, Games!D475&lt;0, Table3[[#This Row],[Actual Difference ]]&lt;Games!D475), "Y", IF(AND(Games!Y475=Games!C475, Games!D475&gt;0, Table3[[#This Row],[Actual Difference ]]&gt;0), "Y",IF(Games!Y475&lt;&gt;Table3[[#This Row],[Market Predicted Side]], "Y","N"))))</f>
        <v/>
      </c>
      <c r="O493" s="21" t="str">
        <f>IF(ISBLANK(Games!W475),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3" s="21" t="str">
        <f>IF(ISBLANK(Games!W475),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3" s="22" t="str">
        <f>IF(ISBLANK(Games!W475),"",IF('Prediction Log'!$L493='Prediction Log'!$G493, "Y", "N"))</f>
        <v/>
      </c>
      <c r="R493" s="22" t="str">
        <f>Table3[[#This Row],[Home Team Covered Market]]</f>
        <v/>
      </c>
      <c r="S493" s="22" t="str">
        <f>IF(ISBLANK(Games!W475), "",IF(AND('Prediction Log'!$Q493="Y", 'Prediction Log'!$R493="Y"), "Y", "N"))</f>
        <v/>
      </c>
      <c r="T493" s="23" t="str">
        <f>IF(ISBLANK(Games!W475),"",IF(Games!Y475='Prediction Log'!$H493, "Y", "N"))</f>
        <v/>
      </c>
      <c r="U493" s="23" t="str">
        <f>IF(ISBLANK(Games!W475), "", IF(Table3[[#This Row],[Home Team Covered Market]]=Games!P475, "Y", "N"))</f>
        <v/>
      </c>
      <c r="V493" s="24" t="str">
        <f>IF(ISBLANK(Games!W475), "",IF('Prediction Log'!$I493='Prediction Log'!$L493, "Y", "N"))</f>
        <v/>
      </c>
      <c r="W493" s="23" t="str">
        <f>IF(ISBLANK(Games!W475), "",IF('Prediction Log'!$H493&lt;&gt;'Prediction Log'!$L493, "N",IF(AND('Prediction Log'!$E493&gt;0, 'Prediction Log'!$M493&gt;'Prediction Log'!$E493, 'Prediction Log'!$H493='Prediction Log'!$C493), "Y", IF(AND('Prediction Log'!$E493&lt;0, 'Prediction Log'!$M493&lt;'Prediction Log'!$E493,'Prediction Log'!$H493='Prediction Log'!$B493 ), "Y", IF('Prediction Log'!$M493='Prediction Log'!$E493, "PUSH", "N")))))</f>
        <v/>
      </c>
      <c r="X493" s="23" t="str">
        <f>IF(ISBLANK(Games!W475), "",IF(AND('Prediction Log'!$T493="Y", 'Prediction Log'!$U493="Y"), "Y", "N"))</f>
        <v/>
      </c>
      <c r="Y493" s="22" t="str">
        <f>IF(ISBLANK(Games!W475), "",IF('Prediction Log'!$D493&gt;0, 'Prediction Log'!$M493-'Prediction Log'!$D493, IF('Prediction Log'!$D493&lt;0, -'Prediction Log'!$M493+'Prediction Log'!$D493, "NA")))</f>
        <v/>
      </c>
      <c r="Z493" s="22" t="str">
        <f>IF(ISBLANK(Games!W475), "",ABS('Prediction Log'!$Y493))</f>
        <v/>
      </c>
      <c r="AA493" s="23" t="str">
        <f>IF(ISBLANK(Games!W475), "",IF('Prediction Log'!$E493&gt;0, 'Prediction Log'!$M493-'Prediction Log'!$E493, IF('Prediction Log'!$E493&lt;0, -'Prediction Log'!$M493+'Prediction Log'!$E493, "NA")))</f>
        <v/>
      </c>
      <c r="AB493" s="23" t="str">
        <f>IF(ISBLANK(Games!X475), "",ABS('Prediction Log'!$AA493))</f>
        <v/>
      </c>
    </row>
    <row r="494" spans="1:28" x14ac:dyDescent="0.45">
      <c r="A494" s="13">
        <f>IF(ISBLANK(Games!$B493), "",Games!A493)</f>
        <v>0</v>
      </c>
      <c r="B494" s="13" t="str">
        <f>IF(ISBLANK(Games!$B476), "",Games!B476)</f>
        <v/>
      </c>
      <c r="C494" s="13" t="str">
        <f>IF(ISBLANK(Games!$B476), "",Games!C476)</f>
        <v/>
      </c>
      <c r="D494" s="14" t="str">
        <f>IF(ISBLANK(Games!$D476), "",Games!D476)</f>
        <v/>
      </c>
      <c r="E494" s="14" t="str">
        <f>IF(ISBLANK(Games!$B476), "",Games!J476)</f>
        <v/>
      </c>
      <c r="F494" s="15" t="str">
        <f>IFERROR(IF(ISBLANK(Games!B476), "", IF(Games!N476=Games!B476, Games!O476, 1-Games!O476)), "")</f>
        <v/>
      </c>
      <c r="G494" s="16" t="str">
        <f>IF(ISBLANK(Games!B476), "", IF('Prediction Log'!$D494&lt;0, 'Prediction Log'!$B494, 'Prediction Log'!$C494))</f>
        <v/>
      </c>
      <c r="H494" s="17" t="str">
        <f>IF(ISBLANK(Games!$B476), "",Games!K476)</f>
        <v/>
      </c>
      <c r="I494" s="17" t="str">
        <f>IF('Prediction Log'!$F494&gt;0.5, 'Prediction Log'!$B494, IF('Prediction Log'!$F494&lt;0.5, 'Prediction Log'!$C494, "PICK"))</f>
        <v/>
      </c>
      <c r="J494" s="18" t="str">
        <f>IF(ISBLANK(Games!B476), "",IF('Prediction Log'!$I494='Prediction Log'!$B494, 'Prediction Log'!$F494, 1-'Prediction Log'!$F494))</f>
        <v/>
      </c>
      <c r="K494" s="19" t="str">
        <f>IF(ISBLANK(Games!$B476), "",Games!Q476)</f>
        <v/>
      </c>
      <c r="L494" s="26" t="str">
        <f>IF(ISBLANK(Games!W476), "",Games!Y476)</f>
        <v/>
      </c>
      <c r="M494" s="9" t="str">
        <f>IF(ISBLANK(Games!W476), "",Games!X476-Games!W476)</f>
        <v/>
      </c>
      <c r="N494" s="20" t="str">
        <f>IF(ISBLANK(Games!W476), "", IF(AND(Games!Y476 = Games!B476, Games!D476&lt;0, Table3[[#This Row],[Actual Difference ]]&lt;Games!D476), "Y", IF(AND(Games!Y476=Games!C476, Games!D476&gt;0, Table3[[#This Row],[Actual Difference ]]&gt;0), "Y",IF(Games!Y476&lt;&gt;Table3[[#This Row],[Market Predicted Side]], "Y","N"))))</f>
        <v/>
      </c>
      <c r="O494" s="21" t="str">
        <f>IF(ISBLANK(Games!W476),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4" s="21" t="str">
        <f>IF(ISBLANK(Games!W476),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4" s="22" t="str">
        <f>IF(ISBLANK(Games!W476),"",IF('Prediction Log'!$L494='Prediction Log'!$G494, "Y", "N"))</f>
        <v/>
      </c>
      <c r="R494" s="22" t="str">
        <f>Table3[[#This Row],[Home Team Covered Market]]</f>
        <v/>
      </c>
      <c r="S494" s="22" t="str">
        <f>IF(ISBLANK(Games!W476), "",IF(AND('Prediction Log'!$Q494="Y", 'Prediction Log'!$R494="Y"), "Y", "N"))</f>
        <v/>
      </c>
      <c r="T494" s="23" t="str">
        <f>IF(ISBLANK(Games!W476),"",IF(Games!Y476='Prediction Log'!$H494, "Y", "N"))</f>
        <v/>
      </c>
      <c r="U494" s="23" t="str">
        <f>IF(ISBLANK(Games!W476), "", IF(Table3[[#This Row],[Home Team Covered Market]]=Games!P476, "Y", "N"))</f>
        <v/>
      </c>
      <c r="V494" s="24" t="str">
        <f>IF(ISBLANK(Games!W476), "",IF('Prediction Log'!$I494='Prediction Log'!$L494, "Y", "N"))</f>
        <v/>
      </c>
      <c r="W494" s="23" t="str">
        <f>IF(ISBLANK(Games!W476), "",IF('Prediction Log'!$H494&lt;&gt;'Prediction Log'!$L494, "N",IF(AND('Prediction Log'!$E494&gt;0, 'Prediction Log'!$M494&gt;'Prediction Log'!$E494, 'Prediction Log'!$H494='Prediction Log'!$C494), "Y", IF(AND('Prediction Log'!$E494&lt;0, 'Prediction Log'!$M494&lt;'Prediction Log'!$E494,'Prediction Log'!$H494='Prediction Log'!$B494 ), "Y", IF('Prediction Log'!$M494='Prediction Log'!$E494, "PUSH", "N")))))</f>
        <v/>
      </c>
      <c r="X494" s="23" t="str">
        <f>IF(ISBLANK(Games!W476), "",IF(AND('Prediction Log'!$T494="Y", 'Prediction Log'!$U494="Y"), "Y", "N"))</f>
        <v/>
      </c>
      <c r="Y494" s="22" t="str">
        <f>IF(ISBLANK(Games!W476), "",IF('Prediction Log'!$D494&gt;0, 'Prediction Log'!$M494-'Prediction Log'!$D494, IF('Prediction Log'!$D494&lt;0, -'Prediction Log'!$M494+'Prediction Log'!$D494, "NA")))</f>
        <v/>
      </c>
      <c r="Z494" s="22" t="str">
        <f>IF(ISBLANK(Games!W476), "",ABS('Prediction Log'!$Y494))</f>
        <v/>
      </c>
      <c r="AA494" s="23" t="str">
        <f>IF(ISBLANK(Games!W476), "",IF('Prediction Log'!$E494&gt;0, 'Prediction Log'!$M494-'Prediction Log'!$E494, IF('Prediction Log'!$E494&lt;0, -'Prediction Log'!$M494+'Prediction Log'!$E494, "NA")))</f>
        <v/>
      </c>
      <c r="AB494" s="23" t="str">
        <f>IF(ISBLANK(Games!X476), "",ABS('Prediction Log'!$AA494))</f>
        <v/>
      </c>
    </row>
    <row r="495" spans="1:28" x14ac:dyDescent="0.45">
      <c r="A495" s="13">
        <f>IF(ISBLANK(Games!$B494), "",Games!A494)</f>
        <v>0</v>
      </c>
      <c r="B495" s="13" t="str">
        <f>IF(ISBLANK(Games!$B477), "",Games!B477)</f>
        <v/>
      </c>
      <c r="C495" s="13" t="str">
        <f>IF(ISBLANK(Games!$B477), "",Games!C477)</f>
        <v/>
      </c>
      <c r="D495" s="14" t="str">
        <f>IF(ISBLANK(Games!$D477), "",Games!D477)</f>
        <v/>
      </c>
      <c r="E495" s="14" t="str">
        <f>IF(ISBLANK(Games!$B477), "",Games!J477)</f>
        <v/>
      </c>
      <c r="F495" s="15" t="str">
        <f>IFERROR(IF(ISBLANK(Games!B477), "", IF(Games!N477=Games!B477, Games!O477, 1-Games!O477)), "")</f>
        <v/>
      </c>
      <c r="G495" s="16" t="str">
        <f>IF(ISBLANK(Games!B477), "", IF('Prediction Log'!$D495&lt;0, 'Prediction Log'!$B495, 'Prediction Log'!$C495))</f>
        <v/>
      </c>
      <c r="H495" s="17" t="str">
        <f>IF(ISBLANK(Games!$B477), "",Games!K477)</f>
        <v/>
      </c>
      <c r="I495" s="17" t="str">
        <f>IF('Prediction Log'!$F495&gt;0.5, 'Prediction Log'!$B495, IF('Prediction Log'!$F495&lt;0.5, 'Prediction Log'!$C495, "PICK"))</f>
        <v/>
      </c>
      <c r="J495" s="18" t="str">
        <f>IF(ISBLANK(Games!B477), "",IF('Prediction Log'!$I495='Prediction Log'!$B495, 'Prediction Log'!$F495, 1-'Prediction Log'!$F495))</f>
        <v/>
      </c>
      <c r="K495" s="19" t="str">
        <f>IF(ISBLANK(Games!$B477), "",Games!Q477)</f>
        <v/>
      </c>
      <c r="L495" s="26" t="str">
        <f>IF(ISBLANK(Games!W477), "",Games!Y477)</f>
        <v/>
      </c>
      <c r="M495" s="9" t="str">
        <f>IF(ISBLANK(Games!W477), "",Games!X477-Games!W477)</f>
        <v/>
      </c>
      <c r="N495" s="20" t="str">
        <f>IF(ISBLANK(Games!W477), "", IF(AND(Games!Y477 = Games!B477, Games!D477&lt;0, Table3[[#This Row],[Actual Difference ]]&lt;Games!D477), "Y", IF(AND(Games!Y477=Games!C477, Games!D477&gt;0, Table3[[#This Row],[Actual Difference ]]&gt;0), "Y",IF(Games!Y477&lt;&gt;Table3[[#This Row],[Market Predicted Side]], "Y","N"))))</f>
        <v/>
      </c>
      <c r="O495" s="21" t="str">
        <f>IF(ISBLANK(Games!W477),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5" s="21" t="str">
        <f>IF(ISBLANK(Games!W477),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5" s="22" t="str">
        <f>IF(ISBLANK(Games!W477),"",IF('Prediction Log'!$L495='Prediction Log'!$G495, "Y", "N"))</f>
        <v/>
      </c>
      <c r="R495" s="22" t="str">
        <f>Table3[[#This Row],[Home Team Covered Market]]</f>
        <v/>
      </c>
      <c r="S495" s="22" t="str">
        <f>IF(ISBLANK(Games!W477), "",IF(AND('Prediction Log'!$Q495="Y", 'Prediction Log'!$R495="Y"), "Y", "N"))</f>
        <v/>
      </c>
      <c r="T495" s="23" t="str">
        <f>IF(ISBLANK(Games!W477),"",IF(Games!Y477='Prediction Log'!$H495, "Y", "N"))</f>
        <v/>
      </c>
      <c r="U495" s="23" t="str">
        <f>IF(ISBLANK(Games!W477), "", IF(Table3[[#This Row],[Home Team Covered Market]]=Games!P477, "Y", "N"))</f>
        <v/>
      </c>
      <c r="V495" s="24" t="str">
        <f>IF(ISBLANK(Games!W477), "",IF('Prediction Log'!$I495='Prediction Log'!$L495, "Y", "N"))</f>
        <v/>
      </c>
      <c r="W495" s="23" t="str">
        <f>IF(ISBLANK(Games!W477), "",IF('Prediction Log'!$H495&lt;&gt;'Prediction Log'!$L495, "N",IF(AND('Prediction Log'!$E495&gt;0, 'Prediction Log'!$M495&gt;'Prediction Log'!$E495, 'Prediction Log'!$H495='Prediction Log'!$C495), "Y", IF(AND('Prediction Log'!$E495&lt;0, 'Prediction Log'!$M495&lt;'Prediction Log'!$E495,'Prediction Log'!$H495='Prediction Log'!$B495 ), "Y", IF('Prediction Log'!$M495='Prediction Log'!$E495, "PUSH", "N")))))</f>
        <v/>
      </c>
      <c r="X495" s="23" t="str">
        <f>IF(ISBLANK(Games!W477), "",IF(AND('Prediction Log'!$T495="Y", 'Prediction Log'!$U495="Y"), "Y", "N"))</f>
        <v/>
      </c>
      <c r="Y495" s="22" t="str">
        <f>IF(ISBLANK(Games!W477), "",IF('Prediction Log'!$D495&gt;0, 'Prediction Log'!$M495-'Prediction Log'!$D495, IF('Prediction Log'!$D495&lt;0, -'Prediction Log'!$M495+'Prediction Log'!$D495, "NA")))</f>
        <v/>
      </c>
      <c r="Z495" s="22" t="str">
        <f>IF(ISBLANK(Games!W477), "",ABS('Prediction Log'!$Y495))</f>
        <v/>
      </c>
      <c r="AA495" s="23" t="str">
        <f>IF(ISBLANK(Games!W477), "",IF('Prediction Log'!$E495&gt;0, 'Prediction Log'!$M495-'Prediction Log'!$E495, IF('Prediction Log'!$E495&lt;0, -'Prediction Log'!$M495+'Prediction Log'!$E495, "NA")))</f>
        <v/>
      </c>
      <c r="AB495" s="23" t="str">
        <f>IF(ISBLANK(Games!X477), "",ABS('Prediction Log'!$AA495))</f>
        <v/>
      </c>
    </row>
    <row r="496" spans="1:28" x14ac:dyDescent="0.45">
      <c r="A496" s="13">
        <f>IF(ISBLANK(Games!$B495), "",Games!A495)</f>
        <v>0</v>
      </c>
      <c r="B496" s="13" t="str">
        <f>IF(ISBLANK(Games!$B478), "",Games!B478)</f>
        <v/>
      </c>
      <c r="C496" s="13" t="str">
        <f>IF(ISBLANK(Games!$B478), "",Games!C478)</f>
        <v/>
      </c>
      <c r="D496" s="14" t="str">
        <f>IF(ISBLANK(Games!$D478), "",Games!D478)</f>
        <v/>
      </c>
      <c r="E496" s="14" t="str">
        <f>IF(ISBLANK(Games!$B478), "",Games!J478)</f>
        <v/>
      </c>
      <c r="F496" s="15" t="str">
        <f>IFERROR(IF(ISBLANK(Games!B478), "", IF(Games!N478=Games!B478, Games!O478, 1-Games!O478)), "")</f>
        <v/>
      </c>
      <c r="G496" s="16" t="str">
        <f>IF(ISBLANK(Games!B478), "", IF('Prediction Log'!$D496&lt;0, 'Prediction Log'!$B496, 'Prediction Log'!$C496))</f>
        <v/>
      </c>
      <c r="H496" s="17" t="str">
        <f>IF(ISBLANK(Games!$B478), "",Games!K478)</f>
        <v/>
      </c>
      <c r="I496" s="17" t="str">
        <f>IF('Prediction Log'!$F496&gt;0.5, 'Prediction Log'!$B496, IF('Prediction Log'!$F496&lt;0.5, 'Prediction Log'!$C496, "PICK"))</f>
        <v/>
      </c>
      <c r="J496" s="18" t="str">
        <f>IF(ISBLANK(Games!B478), "",IF('Prediction Log'!$I496='Prediction Log'!$B496, 'Prediction Log'!$F496, 1-'Prediction Log'!$F496))</f>
        <v/>
      </c>
      <c r="K496" s="19" t="str">
        <f>IF(ISBLANK(Games!$B478), "",Games!Q478)</f>
        <v/>
      </c>
      <c r="L496" s="26" t="str">
        <f>IF(ISBLANK(Games!W478), "",Games!Y478)</f>
        <v/>
      </c>
      <c r="M496" s="9" t="str">
        <f>IF(ISBLANK(Games!W478), "",Games!X478-Games!W478)</f>
        <v/>
      </c>
      <c r="N496" s="20" t="str">
        <f>IF(ISBLANK(Games!W478), "", IF(AND(Games!Y478 = Games!B478, Games!D478&lt;0, Table3[[#This Row],[Actual Difference ]]&lt;Games!D478), "Y", IF(AND(Games!Y478=Games!C478, Games!D478&gt;0, Table3[[#This Row],[Actual Difference ]]&gt;0), "Y",IF(Games!Y478&lt;&gt;Table3[[#This Row],[Market Predicted Side]], "Y","N"))))</f>
        <v/>
      </c>
      <c r="O496" s="21" t="str">
        <f>IF(ISBLANK(Games!W478),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6" s="21" t="str">
        <f>IF(ISBLANK(Games!W478),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6" s="22" t="str">
        <f>IF(ISBLANK(Games!W478),"",IF('Prediction Log'!$L496='Prediction Log'!$G496, "Y", "N"))</f>
        <v/>
      </c>
      <c r="R496" s="22" t="str">
        <f>Table3[[#This Row],[Home Team Covered Market]]</f>
        <v/>
      </c>
      <c r="S496" s="22" t="str">
        <f>IF(ISBLANK(Games!W478), "",IF(AND('Prediction Log'!$Q496="Y", 'Prediction Log'!$R496="Y"), "Y", "N"))</f>
        <v/>
      </c>
      <c r="T496" s="23" t="str">
        <f>IF(ISBLANK(Games!W478),"",IF(Games!Y478='Prediction Log'!$H496, "Y", "N"))</f>
        <v/>
      </c>
      <c r="U496" s="23" t="str">
        <f>IF(ISBLANK(Games!W478), "", IF(Table3[[#This Row],[Home Team Covered Market]]=Games!P478, "Y", "N"))</f>
        <v/>
      </c>
      <c r="V496" s="24" t="str">
        <f>IF(ISBLANK(Games!W478), "",IF('Prediction Log'!$I496='Prediction Log'!$L496, "Y", "N"))</f>
        <v/>
      </c>
      <c r="W496" s="23" t="str">
        <f>IF(ISBLANK(Games!W478), "",IF('Prediction Log'!$H496&lt;&gt;'Prediction Log'!$L496, "N",IF(AND('Prediction Log'!$E496&gt;0, 'Prediction Log'!$M496&gt;'Prediction Log'!$E496, 'Prediction Log'!$H496='Prediction Log'!$C496), "Y", IF(AND('Prediction Log'!$E496&lt;0, 'Prediction Log'!$M496&lt;'Prediction Log'!$E496,'Prediction Log'!$H496='Prediction Log'!$B496 ), "Y", IF('Prediction Log'!$M496='Prediction Log'!$E496, "PUSH", "N")))))</f>
        <v/>
      </c>
      <c r="X496" s="23" t="str">
        <f>IF(ISBLANK(Games!W478), "",IF(AND('Prediction Log'!$T496="Y", 'Prediction Log'!$U496="Y"), "Y", "N"))</f>
        <v/>
      </c>
      <c r="Y496" s="22" t="str">
        <f>IF(ISBLANK(Games!W478), "",IF('Prediction Log'!$D496&gt;0, 'Prediction Log'!$M496-'Prediction Log'!$D496, IF('Prediction Log'!$D496&lt;0, -'Prediction Log'!$M496+'Prediction Log'!$D496, "NA")))</f>
        <v/>
      </c>
      <c r="Z496" s="22" t="str">
        <f>IF(ISBLANK(Games!W478), "",ABS('Prediction Log'!$Y496))</f>
        <v/>
      </c>
      <c r="AA496" s="23" t="str">
        <f>IF(ISBLANK(Games!W478), "",IF('Prediction Log'!$E496&gt;0, 'Prediction Log'!$M496-'Prediction Log'!$E496, IF('Prediction Log'!$E496&lt;0, -'Prediction Log'!$M496+'Prediction Log'!$E496, "NA")))</f>
        <v/>
      </c>
      <c r="AB496" s="23" t="str">
        <f>IF(ISBLANK(Games!X478), "",ABS('Prediction Log'!$AA496))</f>
        <v/>
      </c>
    </row>
    <row r="497" spans="1:28" x14ac:dyDescent="0.45">
      <c r="A497" s="13">
        <f>IF(ISBLANK(Games!$B496), "",Games!A496)</f>
        <v>0</v>
      </c>
      <c r="B497" s="13" t="str">
        <f>IF(ISBLANK(Games!$B479), "",Games!B479)</f>
        <v/>
      </c>
      <c r="C497" s="13" t="str">
        <f>IF(ISBLANK(Games!$B479), "",Games!C479)</f>
        <v/>
      </c>
      <c r="D497" s="14" t="str">
        <f>IF(ISBLANK(Games!$D479), "",Games!D479)</f>
        <v/>
      </c>
      <c r="E497" s="14" t="str">
        <f>IF(ISBLANK(Games!$B479), "",Games!J479)</f>
        <v/>
      </c>
      <c r="F497" s="15" t="str">
        <f>IFERROR(IF(ISBLANK(Games!B479), "", IF(Games!N479=Games!B479, Games!O479, 1-Games!O479)), "")</f>
        <v/>
      </c>
      <c r="G497" s="16" t="str">
        <f>IF(ISBLANK(Games!B479), "", IF('Prediction Log'!$D497&lt;0, 'Prediction Log'!$B497, 'Prediction Log'!$C497))</f>
        <v/>
      </c>
      <c r="H497" s="17" t="str">
        <f>IF(ISBLANK(Games!$B479), "",Games!K479)</f>
        <v/>
      </c>
      <c r="I497" s="17" t="str">
        <f>IF('Prediction Log'!$F497&gt;0.5, 'Prediction Log'!$B497, IF('Prediction Log'!$F497&lt;0.5, 'Prediction Log'!$C497, "PICK"))</f>
        <v/>
      </c>
      <c r="J497" s="18" t="str">
        <f>IF(ISBLANK(Games!B479), "",IF('Prediction Log'!$I497='Prediction Log'!$B497, 'Prediction Log'!$F497, 1-'Prediction Log'!$F497))</f>
        <v/>
      </c>
      <c r="K497" s="19" t="str">
        <f>IF(ISBLANK(Games!$B479), "",Games!Q479)</f>
        <v/>
      </c>
      <c r="L497" s="26" t="str">
        <f>IF(ISBLANK(Games!W479), "",Games!Y479)</f>
        <v/>
      </c>
      <c r="M497" s="9" t="str">
        <f>IF(ISBLANK(Games!W479), "",Games!X479-Games!W479)</f>
        <v/>
      </c>
      <c r="N497" s="20" t="str">
        <f>IF(ISBLANK(Games!W479), "", IF(AND(Games!Y479 = Games!B479, Games!D479&lt;0, Table3[[#This Row],[Actual Difference ]]&lt;Games!D479), "Y", IF(AND(Games!Y479=Games!C479, Games!D479&gt;0, Table3[[#This Row],[Actual Difference ]]&gt;0), "Y",IF(Games!Y479&lt;&gt;Table3[[#This Row],[Market Predicted Side]], "Y","N"))))</f>
        <v/>
      </c>
      <c r="O497" s="21" t="str">
        <f>IF(ISBLANK(Games!W479),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7" s="21" t="str">
        <f>IF(ISBLANK(Games!W479),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7" s="22" t="str">
        <f>IF(ISBLANK(Games!W479),"",IF('Prediction Log'!$L497='Prediction Log'!$G497, "Y", "N"))</f>
        <v/>
      </c>
      <c r="R497" s="22" t="str">
        <f>Table3[[#This Row],[Home Team Covered Market]]</f>
        <v/>
      </c>
      <c r="S497" s="22" t="str">
        <f>IF(ISBLANK(Games!W479), "",IF(AND('Prediction Log'!$Q497="Y", 'Prediction Log'!$R497="Y"), "Y", "N"))</f>
        <v/>
      </c>
      <c r="T497" s="23" t="str">
        <f>IF(ISBLANK(Games!W479),"",IF(Games!Y479='Prediction Log'!$H497, "Y", "N"))</f>
        <v/>
      </c>
      <c r="U497" s="23" t="str">
        <f>IF(ISBLANK(Games!W479), "", IF(Table3[[#This Row],[Home Team Covered Market]]=Games!P479, "Y", "N"))</f>
        <v/>
      </c>
      <c r="V497" s="24" t="str">
        <f>IF(ISBLANK(Games!W479), "",IF('Prediction Log'!$I497='Prediction Log'!$L497, "Y", "N"))</f>
        <v/>
      </c>
      <c r="W497" s="23" t="str">
        <f>IF(ISBLANK(Games!W479), "",IF('Prediction Log'!$H497&lt;&gt;'Prediction Log'!$L497, "N",IF(AND('Prediction Log'!$E497&gt;0, 'Prediction Log'!$M497&gt;'Prediction Log'!$E497, 'Prediction Log'!$H497='Prediction Log'!$C497), "Y", IF(AND('Prediction Log'!$E497&lt;0, 'Prediction Log'!$M497&lt;'Prediction Log'!$E497,'Prediction Log'!$H497='Prediction Log'!$B497 ), "Y", IF('Prediction Log'!$M497='Prediction Log'!$E497, "PUSH", "N")))))</f>
        <v/>
      </c>
      <c r="X497" s="23" t="str">
        <f>IF(ISBLANK(Games!W479), "",IF(AND('Prediction Log'!$T497="Y", 'Prediction Log'!$U497="Y"), "Y", "N"))</f>
        <v/>
      </c>
      <c r="Y497" s="22" t="str">
        <f>IF(ISBLANK(Games!W479), "",IF('Prediction Log'!$D497&gt;0, 'Prediction Log'!$M497-'Prediction Log'!$D497, IF('Prediction Log'!$D497&lt;0, -'Prediction Log'!$M497+'Prediction Log'!$D497, "NA")))</f>
        <v/>
      </c>
      <c r="Z497" s="22" t="str">
        <f>IF(ISBLANK(Games!W479), "",ABS('Prediction Log'!$Y497))</f>
        <v/>
      </c>
      <c r="AA497" s="23" t="str">
        <f>IF(ISBLANK(Games!W479), "",IF('Prediction Log'!$E497&gt;0, 'Prediction Log'!$M497-'Prediction Log'!$E497, IF('Prediction Log'!$E497&lt;0, -'Prediction Log'!$M497+'Prediction Log'!$E497, "NA")))</f>
        <v/>
      </c>
      <c r="AB497" s="23" t="str">
        <f>IF(ISBLANK(Games!X479), "",ABS('Prediction Log'!$AA497))</f>
        <v/>
      </c>
    </row>
    <row r="498" spans="1:28" x14ac:dyDescent="0.45">
      <c r="A498" s="13">
        <f>IF(ISBLANK(Games!$B497), "",Games!A497)</f>
        <v>0</v>
      </c>
      <c r="B498" s="13" t="str">
        <f>IF(ISBLANK(Games!$B480), "",Games!B480)</f>
        <v/>
      </c>
      <c r="C498" s="13" t="str">
        <f>IF(ISBLANK(Games!$B480), "",Games!C480)</f>
        <v/>
      </c>
      <c r="D498" s="14" t="str">
        <f>IF(ISBLANK(Games!$D480), "",Games!D480)</f>
        <v/>
      </c>
      <c r="E498" s="14" t="str">
        <f>IF(ISBLANK(Games!$B480), "",Games!J480)</f>
        <v/>
      </c>
      <c r="F498" s="15" t="str">
        <f>IFERROR(IF(ISBLANK(Games!B480), "", IF(Games!N480=Games!B480, Games!O480, 1-Games!O480)), "")</f>
        <v/>
      </c>
      <c r="G498" s="16" t="str">
        <f>IF(ISBLANK(Games!B480), "", IF('Prediction Log'!$D498&lt;0, 'Prediction Log'!$B498, 'Prediction Log'!$C498))</f>
        <v/>
      </c>
      <c r="H498" s="17" t="str">
        <f>IF(ISBLANK(Games!$B480), "",Games!K480)</f>
        <v/>
      </c>
      <c r="I498" s="17" t="str">
        <f>IF('Prediction Log'!$F498&gt;0.5, 'Prediction Log'!$B498, IF('Prediction Log'!$F498&lt;0.5, 'Prediction Log'!$C498, "PICK"))</f>
        <v/>
      </c>
      <c r="J498" s="18" t="str">
        <f>IF(ISBLANK(Games!B480), "",IF('Prediction Log'!$I498='Prediction Log'!$B498, 'Prediction Log'!$F498, 1-'Prediction Log'!$F498))</f>
        <v/>
      </c>
      <c r="K498" s="19" t="str">
        <f>IF(ISBLANK(Games!$B480), "",Games!Q480)</f>
        <v/>
      </c>
      <c r="L498" s="26" t="str">
        <f>IF(ISBLANK(Games!W480), "",Games!Y480)</f>
        <v/>
      </c>
      <c r="M498" s="9" t="str">
        <f>IF(ISBLANK(Games!W480), "",Games!X480-Games!W480)</f>
        <v/>
      </c>
      <c r="N498" s="20" t="str">
        <f>IF(ISBLANK(Games!W480), "", IF(AND(Games!Y480 = Games!B480, Games!D480&lt;0, Table3[[#This Row],[Actual Difference ]]&lt;Games!D480), "Y", IF(AND(Games!Y480=Games!C480, Games!D480&gt;0, Table3[[#This Row],[Actual Difference ]]&gt;0), "Y",IF(Games!Y480&lt;&gt;Table3[[#This Row],[Market Predicted Side]], "Y","N"))))</f>
        <v/>
      </c>
      <c r="O498" s="21" t="str">
        <f>IF(ISBLANK(Games!W480),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8" s="21" t="str">
        <f>IF(ISBLANK(Games!W480),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8" s="22" t="str">
        <f>IF(ISBLANK(Games!W480),"",IF('Prediction Log'!$L498='Prediction Log'!$G498, "Y", "N"))</f>
        <v/>
      </c>
      <c r="R498" s="22" t="str">
        <f>Table3[[#This Row],[Home Team Covered Market]]</f>
        <v/>
      </c>
      <c r="S498" s="22" t="str">
        <f>IF(ISBLANK(Games!W480), "",IF(AND('Prediction Log'!$Q498="Y", 'Prediction Log'!$R498="Y"), "Y", "N"))</f>
        <v/>
      </c>
      <c r="T498" s="23" t="str">
        <f>IF(ISBLANK(Games!W480),"",IF(Games!Y480='Prediction Log'!$H498, "Y", "N"))</f>
        <v/>
      </c>
      <c r="U498" s="23" t="str">
        <f>IF(ISBLANK(Games!W480), "", IF(Table3[[#This Row],[Home Team Covered Market]]=Games!P480, "Y", "N"))</f>
        <v/>
      </c>
      <c r="V498" s="24" t="str">
        <f>IF(ISBLANK(Games!W480), "",IF('Prediction Log'!$I498='Prediction Log'!$L498, "Y", "N"))</f>
        <v/>
      </c>
      <c r="W498" s="23" t="str">
        <f>IF(ISBLANK(Games!W480), "",IF('Prediction Log'!$H498&lt;&gt;'Prediction Log'!$L498, "N",IF(AND('Prediction Log'!$E498&gt;0, 'Prediction Log'!$M498&gt;'Prediction Log'!$E498, 'Prediction Log'!$H498='Prediction Log'!$C498), "Y", IF(AND('Prediction Log'!$E498&lt;0, 'Prediction Log'!$M498&lt;'Prediction Log'!$E498,'Prediction Log'!$H498='Prediction Log'!$B498 ), "Y", IF('Prediction Log'!$M498='Prediction Log'!$E498, "PUSH", "N")))))</f>
        <v/>
      </c>
      <c r="X498" s="23" t="str">
        <f>IF(ISBLANK(Games!W480), "",IF(AND('Prediction Log'!$T498="Y", 'Prediction Log'!$U498="Y"), "Y", "N"))</f>
        <v/>
      </c>
      <c r="Y498" s="22" t="str">
        <f>IF(ISBLANK(Games!W480), "",IF('Prediction Log'!$D498&gt;0, 'Prediction Log'!$M498-'Prediction Log'!$D498, IF('Prediction Log'!$D498&lt;0, -'Prediction Log'!$M498+'Prediction Log'!$D498, "NA")))</f>
        <v/>
      </c>
      <c r="Z498" s="22" t="str">
        <f>IF(ISBLANK(Games!W480), "",ABS('Prediction Log'!$Y498))</f>
        <v/>
      </c>
      <c r="AA498" s="23" t="str">
        <f>IF(ISBLANK(Games!W480), "",IF('Prediction Log'!$E498&gt;0, 'Prediction Log'!$M498-'Prediction Log'!$E498, IF('Prediction Log'!$E498&lt;0, -'Prediction Log'!$M498+'Prediction Log'!$E498, "NA")))</f>
        <v/>
      </c>
      <c r="AB498" s="23" t="str">
        <f>IF(ISBLANK(Games!X480), "",ABS('Prediction Log'!$AA498))</f>
        <v/>
      </c>
    </row>
    <row r="499" spans="1:28" x14ac:dyDescent="0.45">
      <c r="A499" s="13">
        <f>IF(ISBLANK(Games!$B498), "",Games!A498)</f>
        <v>0</v>
      </c>
      <c r="B499" s="13" t="str">
        <f>IF(ISBLANK(Games!$B481), "",Games!B481)</f>
        <v/>
      </c>
      <c r="C499" s="13" t="str">
        <f>IF(ISBLANK(Games!$B481), "",Games!C481)</f>
        <v/>
      </c>
      <c r="D499" s="14" t="str">
        <f>IF(ISBLANK(Games!$D481), "",Games!D481)</f>
        <v/>
      </c>
      <c r="E499" s="14" t="str">
        <f>IF(ISBLANK(Games!$B481), "",Games!J481)</f>
        <v/>
      </c>
      <c r="F499" s="15" t="str">
        <f>IFERROR(IF(ISBLANK(Games!B481), "", IF(Games!N481=Games!B481, Games!O481, 1-Games!O481)), "")</f>
        <v/>
      </c>
      <c r="G499" s="16" t="str">
        <f>IF(ISBLANK(Games!B481), "", IF('Prediction Log'!$D499&lt;0, 'Prediction Log'!$B499, 'Prediction Log'!$C499))</f>
        <v/>
      </c>
      <c r="H499" s="17" t="str">
        <f>IF(ISBLANK(Games!$B481), "",Games!K481)</f>
        <v/>
      </c>
      <c r="I499" s="17" t="str">
        <f>IF('Prediction Log'!$F499&gt;0.5, 'Prediction Log'!$B499, IF('Prediction Log'!$F499&lt;0.5, 'Prediction Log'!$C499, "PICK"))</f>
        <v/>
      </c>
      <c r="J499" s="18" t="str">
        <f>IF(ISBLANK(Games!B481), "",IF('Prediction Log'!$I499='Prediction Log'!$B499, 'Prediction Log'!$F499, 1-'Prediction Log'!$F499))</f>
        <v/>
      </c>
      <c r="K499" s="19" t="str">
        <f>IF(ISBLANK(Games!$B481), "",Games!Q481)</f>
        <v/>
      </c>
      <c r="L499" s="26" t="str">
        <f>IF(ISBLANK(Games!W481), "",Games!Y481)</f>
        <v/>
      </c>
      <c r="M499" s="9" t="str">
        <f>IF(ISBLANK(Games!W481), "",Games!X481-Games!W481)</f>
        <v/>
      </c>
      <c r="N499" s="20" t="str">
        <f>IF(ISBLANK(Games!W481), "", IF(AND(Games!Y481 = Games!B481, Games!D481&lt;0, Table3[[#This Row],[Actual Difference ]]&lt;Games!D481), "Y", IF(AND(Games!Y481=Games!C481, Games!D481&gt;0, Table3[[#This Row],[Actual Difference ]]&gt;0), "Y",IF(Games!Y481&lt;&gt;Table3[[#This Row],[Market Predicted Side]], "Y","N"))))</f>
        <v/>
      </c>
      <c r="O499" s="21" t="str">
        <f>IF(ISBLANK(Games!W481),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499" s="21" t="str">
        <f>IF(ISBLANK(Games!W481),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499" s="22" t="str">
        <f>IF(ISBLANK(Games!W481),"",IF('Prediction Log'!$L499='Prediction Log'!$G499, "Y", "N"))</f>
        <v/>
      </c>
      <c r="R499" s="22" t="str">
        <f>Table3[[#This Row],[Home Team Covered Market]]</f>
        <v/>
      </c>
      <c r="S499" s="22" t="str">
        <f>IF(ISBLANK(Games!W481), "",IF(AND('Prediction Log'!$Q499="Y", 'Prediction Log'!$R499="Y"), "Y", "N"))</f>
        <v/>
      </c>
      <c r="T499" s="23" t="str">
        <f>IF(ISBLANK(Games!W481),"",IF(Games!Y481='Prediction Log'!$H499, "Y", "N"))</f>
        <v/>
      </c>
      <c r="U499" s="23" t="str">
        <f>IF(ISBLANK(Games!W481), "", IF(Table3[[#This Row],[Home Team Covered Market]]=Games!P481, "Y", "N"))</f>
        <v/>
      </c>
      <c r="V499" s="24" t="str">
        <f>IF(ISBLANK(Games!W481), "",IF('Prediction Log'!$I499='Prediction Log'!$L499, "Y", "N"))</f>
        <v/>
      </c>
      <c r="W499" s="23" t="str">
        <f>IF(ISBLANK(Games!W481), "",IF('Prediction Log'!$H499&lt;&gt;'Prediction Log'!$L499, "N",IF(AND('Prediction Log'!$E499&gt;0, 'Prediction Log'!$M499&gt;'Prediction Log'!$E499, 'Prediction Log'!$H499='Prediction Log'!$C499), "Y", IF(AND('Prediction Log'!$E499&lt;0, 'Prediction Log'!$M499&lt;'Prediction Log'!$E499,'Prediction Log'!$H499='Prediction Log'!$B499 ), "Y", IF('Prediction Log'!$M499='Prediction Log'!$E499, "PUSH", "N")))))</f>
        <v/>
      </c>
      <c r="X499" s="23" t="str">
        <f>IF(ISBLANK(Games!W481), "",IF(AND('Prediction Log'!$T499="Y", 'Prediction Log'!$U499="Y"), "Y", "N"))</f>
        <v/>
      </c>
      <c r="Y499" s="22" t="str">
        <f>IF(ISBLANK(Games!W481), "",IF('Prediction Log'!$D499&gt;0, 'Prediction Log'!$M499-'Prediction Log'!$D499, IF('Prediction Log'!$D499&lt;0, -'Prediction Log'!$M499+'Prediction Log'!$D499, "NA")))</f>
        <v/>
      </c>
      <c r="Z499" s="22" t="str">
        <f>IF(ISBLANK(Games!W481), "",ABS('Prediction Log'!$Y499))</f>
        <v/>
      </c>
      <c r="AA499" s="23" t="str">
        <f>IF(ISBLANK(Games!W481), "",IF('Prediction Log'!$E499&gt;0, 'Prediction Log'!$M499-'Prediction Log'!$E499, IF('Prediction Log'!$E499&lt;0, -'Prediction Log'!$M499+'Prediction Log'!$E499, "NA")))</f>
        <v/>
      </c>
      <c r="AB499" s="23" t="str">
        <f>IF(ISBLANK(Games!X481), "",ABS('Prediction Log'!$AA499))</f>
        <v/>
      </c>
    </row>
    <row r="500" spans="1:28" x14ac:dyDescent="0.45">
      <c r="A500" s="13">
        <f>IF(ISBLANK(Games!$B499), "",Games!A499)</f>
        <v>0</v>
      </c>
      <c r="B500" s="13" t="str">
        <f>IF(ISBLANK(Games!$B482), "",Games!B482)</f>
        <v/>
      </c>
      <c r="C500" s="13" t="str">
        <f>IF(ISBLANK(Games!$B482), "",Games!C482)</f>
        <v/>
      </c>
      <c r="D500" s="14" t="str">
        <f>IF(ISBLANK(Games!$D482), "",Games!D482)</f>
        <v/>
      </c>
      <c r="E500" s="14" t="str">
        <f>IF(ISBLANK(Games!$B482), "",Games!J482)</f>
        <v/>
      </c>
      <c r="F500" s="15" t="str">
        <f>IFERROR(IF(ISBLANK(Games!B482), "", IF(Games!N482=Games!B482, Games!O482, 1-Games!O482)), "")</f>
        <v/>
      </c>
      <c r="G500" s="16" t="str">
        <f>IF(ISBLANK(Games!B482), "", IF('Prediction Log'!$D500&lt;0, 'Prediction Log'!$B500, 'Prediction Log'!$C500))</f>
        <v/>
      </c>
      <c r="H500" s="17" t="str">
        <f>IF(ISBLANK(Games!$B482), "",Games!K482)</f>
        <v/>
      </c>
      <c r="I500" s="17" t="str">
        <f>IF('Prediction Log'!$F500&gt;0.5, 'Prediction Log'!$B500, IF('Prediction Log'!$F500&lt;0.5, 'Prediction Log'!$C500, "PICK"))</f>
        <v/>
      </c>
      <c r="J500" s="18" t="str">
        <f>IF(ISBLANK(Games!B482), "",IF('Prediction Log'!$I500='Prediction Log'!$B500, 'Prediction Log'!$F500, 1-'Prediction Log'!$F500))</f>
        <v/>
      </c>
      <c r="K500" s="19" t="str">
        <f>IF(ISBLANK(Games!$B482), "",Games!Q482)</f>
        <v/>
      </c>
      <c r="L500" s="26" t="str">
        <f>IF(ISBLANK(Games!W482), "",Games!Y482)</f>
        <v/>
      </c>
      <c r="M500" s="9" t="str">
        <f>IF(ISBLANK(Games!W482), "",Games!X482-Games!W482)</f>
        <v/>
      </c>
      <c r="N500" s="20" t="str">
        <f>IF(ISBLANK(Games!W482), "", IF(AND(Games!Y482 = Games!B482, Games!D482&lt;0, Table3[[#This Row],[Actual Difference ]]&lt;Games!D482), "Y", IF(AND(Games!Y482=Games!C482, Games!D482&gt;0, Table3[[#This Row],[Actual Difference ]]&gt;0), "Y",IF(Games!Y482&lt;&gt;Table3[[#This Row],[Market Predicted Side]], "Y","N"))))</f>
        <v/>
      </c>
      <c r="O500" s="21" t="str">
        <f>IF(ISBLANK(Games!W482),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0" s="21" t="str">
        <f>IF(ISBLANK(Games!W482),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0" s="22" t="str">
        <f>IF(ISBLANK(Games!W482),"",IF('Prediction Log'!$L500='Prediction Log'!$G500, "Y", "N"))</f>
        <v/>
      </c>
      <c r="R500" s="22" t="str">
        <f>Table3[[#This Row],[Home Team Covered Market]]</f>
        <v/>
      </c>
      <c r="S500" s="22" t="str">
        <f>IF(ISBLANK(Games!W482), "",IF(AND('Prediction Log'!$Q500="Y", 'Prediction Log'!$R500="Y"), "Y", "N"))</f>
        <v/>
      </c>
      <c r="T500" s="23" t="str">
        <f>IF(ISBLANK(Games!W482),"",IF(Games!Y482='Prediction Log'!$H500, "Y", "N"))</f>
        <v/>
      </c>
      <c r="U500" s="23" t="str">
        <f>IF(ISBLANK(Games!W482), "", IF(Table3[[#This Row],[Home Team Covered Market]]=Games!P482, "Y", "N"))</f>
        <v/>
      </c>
      <c r="V500" s="24" t="str">
        <f>IF(ISBLANK(Games!W482), "",IF('Prediction Log'!$I500='Prediction Log'!$L500, "Y", "N"))</f>
        <v/>
      </c>
      <c r="W500" s="23" t="str">
        <f>IF(ISBLANK(Games!W482), "",IF('Prediction Log'!$H500&lt;&gt;'Prediction Log'!$L500, "N",IF(AND('Prediction Log'!$E500&gt;0, 'Prediction Log'!$M500&gt;'Prediction Log'!$E500, 'Prediction Log'!$H500='Prediction Log'!$C500), "Y", IF(AND('Prediction Log'!$E500&lt;0, 'Prediction Log'!$M500&lt;'Prediction Log'!$E500,'Prediction Log'!$H500='Prediction Log'!$B500 ), "Y", IF('Prediction Log'!$M500='Prediction Log'!$E500, "PUSH", "N")))))</f>
        <v/>
      </c>
      <c r="X500" s="23" t="str">
        <f>IF(ISBLANK(Games!W482), "",IF(AND('Prediction Log'!$T500="Y", 'Prediction Log'!$U500="Y"), "Y", "N"))</f>
        <v/>
      </c>
      <c r="Y500" s="22" t="str">
        <f>IF(ISBLANK(Games!W482), "",IF('Prediction Log'!$D500&gt;0, 'Prediction Log'!$M500-'Prediction Log'!$D500, IF('Prediction Log'!$D500&lt;0, -'Prediction Log'!$M500+'Prediction Log'!$D500, "NA")))</f>
        <v/>
      </c>
      <c r="Z500" s="22" t="str">
        <f>IF(ISBLANK(Games!W482), "",ABS('Prediction Log'!$Y500))</f>
        <v/>
      </c>
      <c r="AA500" s="23" t="str">
        <f>IF(ISBLANK(Games!W482), "",IF('Prediction Log'!$E500&gt;0, 'Prediction Log'!$M500-'Prediction Log'!$E500, IF('Prediction Log'!$E500&lt;0, -'Prediction Log'!$M500+'Prediction Log'!$E500, "NA")))</f>
        <v/>
      </c>
      <c r="AB500" s="23" t="str">
        <f>IF(ISBLANK(Games!X482), "",ABS('Prediction Log'!$AA500))</f>
        <v/>
      </c>
    </row>
    <row r="501" spans="1:28" x14ac:dyDescent="0.45">
      <c r="A501" s="13">
        <f>IF(ISBLANK(Games!$B500), "",Games!A500)</f>
        <v>0</v>
      </c>
      <c r="B501" s="13" t="str">
        <f>IF(ISBLANK(Games!$B483), "",Games!B483)</f>
        <v/>
      </c>
      <c r="C501" s="13" t="str">
        <f>IF(ISBLANK(Games!$B483), "",Games!C483)</f>
        <v/>
      </c>
      <c r="D501" s="14" t="str">
        <f>IF(ISBLANK(Games!$D483), "",Games!D483)</f>
        <v/>
      </c>
      <c r="E501" s="14" t="str">
        <f>IF(ISBLANK(Games!$B483), "",Games!J483)</f>
        <v/>
      </c>
      <c r="F501" s="15" t="str">
        <f>IFERROR(IF(ISBLANK(Games!B483), "", IF(Games!N483=Games!B483, Games!O483, 1-Games!O483)), "")</f>
        <v/>
      </c>
      <c r="G501" s="16" t="str">
        <f>IF(ISBLANK(Games!B483), "", IF('Prediction Log'!$D501&lt;0, 'Prediction Log'!$B501, 'Prediction Log'!$C501))</f>
        <v/>
      </c>
      <c r="H501" s="17" t="str">
        <f>IF(ISBLANK(Games!$B483), "",Games!K483)</f>
        <v/>
      </c>
      <c r="I501" s="17" t="str">
        <f>IF('Prediction Log'!$F501&gt;0.5, 'Prediction Log'!$B501, IF('Prediction Log'!$F501&lt;0.5, 'Prediction Log'!$C501, "PICK"))</f>
        <v/>
      </c>
      <c r="J501" s="18" t="str">
        <f>IF(ISBLANK(Games!B483), "",IF('Prediction Log'!$I501='Prediction Log'!$B501, 'Prediction Log'!$F501, 1-'Prediction Log'!$F501))</f>
        <v/>
      </c>
      <c r="K501" s="19" t="str">
        <f>IF(ISBLANK(Games!$B483), "",Games!Q483)</f>
        <v/>
      </c>
      <c r="L501" s="26" t="str">
        <f>IF(ISBLANK(Games!W483), "",Games!Y483)</f>
        <v/>
      </c>
      <c r="M501" s="9" t="str">
        <f>IF(ISBLANK(Games!W483), "",Games!X483-Games!W483)</f>
        <v/>
      </c>
      <c r="N501" s="20" t="str">
        <f>IF(ISBLANK(Games!W483), "", IF(AND(Games!Y483 = Games!B483, Games!D483&lt;0, Table3[[#This Row],[Actual Difference ]]&lt;Games!D483), "Y", IF(AND(Games!Y483=Games!C483, Games!D483&gt;0, Table3[[#This Row],[Actual Difference ]]&gt;0), "Y",IF(Games!Y483&lt;&gt;Table3[[#This Row],[Market Predicted Side]], "Y","N"))))</f>
        <v/>
      </c>
      <c r="O501" s="21" t="str">
        <f>IF(ISBLANK(Games!W483),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1" s="21" t="str">
        <f>IF(ISBLANK(Games!W483),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1" s="22" t="str">
        <f>IF(ISBLANK(Games!W483),"",IF('Prediction Log'!$L501='Prediction Log'!$G501, "Y", "N"))</f>
        <v/>
      </c>
      <c r="R501" s="22" t="str">
        <f>Table3[[#This Row],[Home Team Covered Market]]</f>
        <v/>
      </c>
      <c r="S501" s="22" t="str">
        <f>IF(ISBLANK(Games!W483), "",IF(AND('Prediction Log'!$Q501="Y", 'Prediction Log'!$R501="Y"), "Y", "N"))</f>
        <v/>
      </c>
      <c r="T501" s="23" t="str">
        <f>IF(ISBLANK(Games!W483),"",IF(Games!Y483='Prediction Log'!$H501, "Y", "N"))</f>
        <v/>
      </c>
      <c r="U501" s="23" t="str">
        <f>IF(ISBLANK(Games!W483), "", IF(Table3[[#This Row],[Home Team Covered Market]]=Games!P483, "Y", "N"))</f>
        <v/>
      </c>
      <c r="V501" s="24" t="str">
        <f>IF(ISBLANK(Games!W483), "",IF('Prediction Log'!$I501='Prediction Log'!$L501, "Y", "N"))</f>
        <v/>
      </c>
      <c r="W501" s="23" t="str">
        <f>IF(ISBLANK(Games!W483), "",IF('Prediction Log'!$H501&lt;&gt;'Prediction Log'!$L501, "N",IF(AND('Prediction Log'!$E501&gt;0, 'Prediction Log'!$M501&gt;'Prediction Log'!$E501, 'Prediction Log'!$H501='Prediction Log'!$C501), "Y", IF(AND('Prediction Log'!$E501&lt;0, 'Prediction Log'!$M501&lt;'Prediction Log'!$E501,'Prediction Log'!$H501='Prediction Log'!$B501 ), "Y", IF('Prediction Log'!$M501='Prediction Log'!$E501, "PUSH", "N")))))</f>
        <v/>
      </c>
      <c r="X501" s="23" t="str">
        <f>IF(ISBLANK(Games!W483), "",IF(AND('Prediction Log'!$T501="Y", 'Prediction Log'!$U501="Y"), "Y", "N"))</f>
        <v/>
      </c>
      <c r="Y501" s="22" t="str">
        <f>IF(ISBLANK(Games!W483), "",IF('Prediction Log'!$D501&gt;0, 'Prediction Log'!$M501-'Prediction Log'!$D501, IF('Prediction Log'!$D501&lt;0, -'Prediction Log'!$M501+'Prediction Log'!$D501, "NA")))</f>
        <v/>
      </c>
      <c r="Z501" s="22" t="str">
        <f>IF(ISBLANK(Games!W483), "",ABS('Prediction Log'!$Y501))</f>
        <v/>
      </c>
      <c r="AA501" s="23" t="str">
        <f>IF(ISBLANK(Games!W483), "",IF('Prediction Log'!$E501&gt;0, 'Prediction Log'!$M501-'Prediction Log'!$E501, IF('Prediction Log'!$E501&lt;0, -'Prediction Log'!$M501+'Prediction Log'!$E501, "NA")))</f>
        <v/>
      </c>
      <c r="AB501" s="23" t="str">
        <f>IF(ISBLANK(Games!X483), "",ABS('Prediction Log'!$AA501))</f>
        <v/>
      </c>
    </row>
    <row r="502" spans="1:28" x14ac:dyDescent="0.45">
      <c r="A502" s="13">
        <f>IF(ISBLANK(Games!$B501), "",Games!A501)</f>
        <v>0</v>
      </c>
      <c r="B502" s="13" t="str">
        <f>IF(ISBLANK(Games!$B484), "",Games!B484)</f>
        <v/>
      </c>
      <c r="C502" s="13" t="str">
        <f>IF(ISBLANK(Games!$B484), "",Games!C484)</f>
        <v/>
      </c>
      <c r="D502" s="14" t="str">
        <f>IF(ISBLANK(Games!$D484), "",Games!D484)</f>
        <v/>
      </c>
      <c r="E502" s="14" t="str">
        <f>IF(ISBLANK(Games!$B484), "",Games!J484)</f>
        <v/>
      </c>
      <c r="F502" s="15" t="str">
        <f>IFERROR(IF(ISBLANK(Games!B484), "", IF(Games!N484=Games!B484, Games!O484, 1-Games!O484)), "")</f>
        <v/>
      </c>
      <c r="G502" s="16" t="str">
        <f>IF(ISBLANK(Games!B484), "", IF('Prediction Log'!$D502&lt;0, 'Prediction Log'!$B502, 'Prediction Log'!$C502))</f>
        <v/>
      </c>
      <c r="H502" s="17" t="str">
        <f>IF(ISBLANK(Games!$B484), "",Games!K484)</f>
        <v/>
      </c>
      <c r="I502" s="17" t="str">
        <f>IF('Prediction Log'!$F502&gt;0.5, 'Prediction Log'!$B502, IF('Prediction Log'!$F502&lt;0.5, 'Prediction Log'!$C502, "PICK"))</f>
        <v/>
      </c>
      <c r="J502" s="18" t="str">
        <f>IF(ISBLANK(Games!B484), "",IF('Prediction Log'!$I502='Prediction Log'!$B502, 'Prediction Log'!$F502, 1-'Prediction Log'!$F502))</f>
        <v/>
      </c>
      <c r="K502" s="19" t="str">
        <f>IF(ISBLANK(Games!$B484), "",Games!Q484)</f>
        <v/>
      </c>
      <c r="L502" s="26" t="str">
        <f>IF(ISBLANK(Games!W484), "",Games!Y484)</f>
        <v/>
      </c>
      <c r="M502" s="9" t="str">
        <f>IF(ISBLANK(Games!W484), "",Games!X484-Games!W484)</f>
        <v/>
      </c>
      <c r="N502" s="20" t="str">
        <f>IF(ISBLANK(Games!W484), "", IF(AND(Games!Y484 = Games!B484, Games!D484&lt;0, Table3[[#This Row],[Actual Difference ]]&lt;Games!D484), "Y", IF(AND(Games!Y484=Games!C484, Games!D484&gt;0, Table3[[#This Row],[Actual Difference ]]&gt;0), "Y",IF(Games!Y484&lt;&gt;Table3[[#This Row],[Market Predicted Side]], "Y","N"))))</f>
        <v/>
      </c>
      <c r="O502" s="21" t="str">
        <f>IF(ISBLANK(Games!W484),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2" s="21" t="str">
        <f>IF(ISBLANK(Games!W484),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2" s="22" t="str">
        <f>IF(ISBLANK(Games!W484),"",IF('Prediction Log'!$L502='Prediction Log'!$G502, "Y", "N"))</f>
        <v/>
      </c>
      <c r="R502" s="22" t="str">
        <f>Table3[[#This Row],[Home Team Covered Market]]</f>
        <v/>
      </c>
      <c r="S502" s="22" t="str">
        <f>IF(ISBLANK(Games!W484), "",IF(AND('Prediction Log'!$Q502="Y", 'Prediction Log'!$R502="Y"), "Y", "N"))</f>
        <v/>
      </c>
      <c r="T502" s="23" t="str">
        <f>IF(ISBLANK(Games!W484),"",IF(Games!Y484='Prediction Log'!$H502, "Y", "N"))</f>
        <v/>
      </c>
      <c r="U502" s="23" t="str">
        <f>IF(ISBLANK(Games!W484), "", IF(Table3[[#This Row],[Home Team Covered Market]]=Games!P484, "Y", "N"))</f>
        <v/>
      </c>
      <c r="V502" s="24" t="str">
        <f>IF(ISBLANK(Games!W484), "",IF('Prediction Log'!$I502='Prediction Log'!$L502, "Y", "N"))</f>
        <v/>
      </c>
      <c r="W502" s="23" t="str">
        <f>IF(ISBLANK(Games!W484), "",IF('Prediction Log'!$H502&lt;&gt;'Prediction Log'!$L502, "N",IF(AND('Prediction Log'!$E502&gt;0, 'Prediction Log'!$M502&gt;'Prediction Log'!$E502, 'Prediction Log'!$H502='Prediction Log'!$C502), "Y", IF(AND('Prediction Log'!$E502&lt;0, 'Prediction Log'!$M502&lt;'Prediction Log'!$E502,'Prediction Log'!$H502='Prediction Log'!$B502 ), "Y", IF('Prediction Log'!$M502='Prediction Log'!$E502, "PUSH", "N")))))</f>
        <v/>
      </c>
      <c r="X502" s="23" t="str">
        <f>IF(ISBLANK(Games!W484), "",IF(AND('Prediction Log'!$T502="Y", 'Prediction Log'!$U502="Y"), "Y", "N"))</f>
        <v/>
      </c>
      <c r="Y502" s="22" t="str">
        <f>IF(ISBLANK(Games!W484), "",IF('Prediction Log'!$D502&gt;0, 'Prediction Log'!$M502-'Prediction Log'!$D502, IF('Prediction Log'!$D502&lt;0, -'Prediction Log'!$M502+'Prediction Log'!$D502, "NA")))</f>
        <v/>
      </c>
      <c r="Z502" s="22" t="str">
        <f>IF(ISBLANK(Games!W484), "",ABS('Prediction Log'!$Y502))</f>
        <v/>
      </c>
      <c r="AA502" s="23" t="str">
        <f>IF(ISBLANK(Games!W484), "",IF('Prediction Log'!$E502&gt;0, 'Prediction Log'!$M502-'Prediction Log'!$E502, IF('Prediction Log'!$E502&lt;0, -'Prediction Log'!$M502+'Prediction Log'!$E502, "NA")))</f>
        <v/>
      </c>
      <c r="AB502" s="23" t="str">
        <f>IF(ISBLANK(Games!X484), "",ABS('Prediction Log'!$AA502))</f>
        <v/>
      </c>
    </row>
    <row r="503" spans="1:28" x14ac:dyDescent="0.45">
      <c r="A503" s="13">
        <f>IF(ISBLANK(Games!$B502), "",Games!A502)</f>
        <v>0</v>
      </c>
      <c r="B503" s="13" t="str">
        <f>IF(ISBLANK(Games!$B485), "",Games!B485)</f>
        <v/>
      </c>
      <c r="C503" s="13" t="str">
        <f>IF(ISBLANK(Games!$B485), "",Games!C485)</f>
        <v/>
      </c>
      <c r="D503" s="14" t="str">
        <f>IF(ISBLANK(Games!$D485), "",Games!D485)</f>
        <v/>
      </c>
      <c r="E503" s="14" t="str">
        <f>IF(ISBLANK(Games!$B485), "",Games!J485)</f>
        <v/>
      </c>
      <c r="F503" s="15" t="str">
        <f>IFERROR(IF(ISBLANK(Games!B485), "", IF(Games!N485=Games!B485, Games!O485, 1-Games!O485)), "")</f>
        <v/>
      </c>
      <c r="G503" s="16" t="str">
        <f>IF(ISBLANK(Games!B485), "", IF('Prediction Log'!$D503&lt;0, 'Prediction Log'!$B503, 'Prediction Log'!$C503))</f>
        <v/>
      </c>
      <c r="H503" s="17" t="str">
        <f>IF(ISBLANK(Games!$B485), "",Games!K485)</f>
        <v/>
      </c>
      <c r="I503" s="17" t="str">
        <f>IF('Prediction Log'!$F503&gt;0.5, 'Prediction Log'!$B503, IF('Prediction Log'!$F503&lt;0.5, 'Prediction Log'!$C503, "PICK"))</f>
        <v/>
      </c>
      <c r="J503" s="18" t="str">
        <f>IF(ISBLANK(Games!B485), "",IF('Prediction Log'!$I503='Prediction Log'!$B503, 'Prediction Log'!$F503, 1-'Prediction Log'!$F503))</f>
        <v/>
      </c>
      <c r="K503" s="19" t="str">
        <f>IF(ISBLANK(Games!$B485), "",Games!Q485)</f>
        <v/>
      </c>
      <c r="L503" s="26" t="str">
        <f>IF(ISBLANK(Games!W485), "",Games!Y485)</f>
        <v/>
      </c>
      <c r="M503" s="9" t="str">
        <f>IF(ISBLANK(Games!W485), "",Games!X485-Games!W485)</f>
        <v/>
      </c>
      <c r="N503" s="20" t="str">
        <f>IF(ISBLANK(Games!W485), "", IF(AND(Games!Y485 = Games!B485, Games!D485&lt;0, Table3[[#This Row],[Actual Difference ]]&lt;Games!D485), "Y", IF(AND(Games!Y485=Games!C485, Games!D485&gt;0, Table3[[#This Row],[Actual Difference ]]&gt;0), "Y",IF(Games!Y485&lt;&gt;Table3[[#This Row],[Market Predicted Side]], "Y","N"))))</f>
        <v/>
      </c>
      <c r="O503" s="21" t="str">
        <f>IF(ISBLANK(Games!W485),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3" s="21" t="str">
        <f>IF(ISBLANK(Games!W485),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3" s="22" t="str">
        <f>IF(ISBLANK(Games!W485),"",IF('Prediction Log'!$L503='Prediction Log'!$G503, "Y", "N"))</f>
        <v/>
      </c>
      <c r="R503" s="22" t="str">
        <f>Table3[[#This Row],[Home Team Covered Market]]</f>
        <v/>
      </c>
      <c r="S503" s="22" t="str">
        <f>IF(ISBLANK(Games!W485), "",IF(AND('Prediction Log'!$Q503="Y", 'Prediction Log'!$R503="Y"), "Y", "N"))</f>
        <v/>
      </c>
      <c r="T503" s="23" t="str">
        <f>IF(ISBLANK(Games!W485),"",IF(Games!Y485='Prediction Log'!$H503, "Y", "N"))</f>
        <v/>
      </c>
      <c r="U503" s="23" t="str">
        <f>IF(ISBLANK(Games!W485), "", IF(Table3[[#This Row],[Home Team Covered Market]]=Games!P485, "Y", "N"))</f>
        <v/>
      </c>
      <c r="V503" s="24" t="str">
        <f>IF(ISBLANK(Games!W485), "",IF('Prediction Log'!$I503='Prediction Log'!$L503, "Y", "N"))</f>
        <v/>
      </c>
      <c r="W503" s="23" t="str">
        <f>IF(ISBLANK(Games!W485), "",IF('Prediction Log'!$H503&lt;&gt;'Prediction Log'!$L503, "N",IF(AND('Prediction Log'!$E503&gt;0, 'Prediction Log'!$M503&gt;'Prediction Log'!$E503, 'Prediction Log'!$H503='Prediction Log'!$C503), "Y", IF(AND('Prediction Log'!$E503&lt;0, 'Prediction Log'!$M503&lt;'Prediction Log'!$E503,'Prediction Log'!$H503='Prediction Log'!$B503 ), "Y", IF('Prediction Log'!$M503='Prediction Log'!$E503, "PUSH", "N")))))</f>
        <v/>
      </c>
      <c r="X503" s="23" t="str">
        <f>IF(ISBLANK(Games!W485), "",IF(AND('Prediction Log'!$T503="Y", 'Prediction Log'!$U503="Y"), "Y", "N"))</f>
        <v/>
      </c>
      <c r="Y503" s="22" t="str">
        <f>IF(ISBLANK(Games!W485), "",IF('Prediction Log'!$D503&gt;0, 'Prediction Log'!$M503-'Prediction Log'!$D503, IF('Prediction Log'!$D503&lt;0, -'Prediction Log'!$M503+'Prediction Log'!$D503, "NA")))</f>
        <v/>
      </c>
      <c r="Z503" s="22" t="str">
        <f>IF(ISBLANK(Games!W485), "",ABS('Prediction Log'!$Y503))</f>
        <v/>
      </c>
      <c r="AA503" s="23" t="str">
        <f>IF(ISBLANK(Games!W485), "",IF('Prediction Log'!$E503&gt;0, 'Prediction Log'!$M503-'Prediction Log'!$E503, IF('Prediction Log'!$E503&lt;0, -'Prediction Log'!$M503+'Prediction Log'!$E503, "NA")))</f>
        <v/>
      </c>
      <c r="AB503" s="23" t="str">
        <f>IF(ISBLANK(Games!X485), "",ABS('Prediction Log'!$AA503))</f>
        <v/>
      </c>
    </row>
    <row r="504" spans="1:28" x14ac:dyDescent="0.45">
      <c r="A504" s="13">
        <f>IF(ISBLANK(Games!$B503), "",Games!A503)</f>
        <v>0</v>
      </c>
      <c r="B504" s="13" t="str">
        <f>IF(ISBLANK(Games!$B486), "",Games!B486)</f>
        <v/>
      </c>
      <c r="C504" s="13" t="str">
        <f>IF(ISBLANK(Games!$B486), "",Games!C486)</f>
        <v/>
      </c>
      <c r="D504" s="14" t="str">
        <f>IF(ISBLANK(Games!$D486), "",Games!D486)</f>
        <v/>
      </c>
      <c r="E504" s="14" t="str">
        <f>IF(ISBLANK(Games!$B486), "",Games!J486)</f>
        <v/>
      </c>
      <c r="F504" s="15" t="str">
        <f>IFERROR(IF(ISBLANK(Games!B486), "", IF(Games!N486=Games!B486, Games!O486, 1-Games!O486)), "")</f>
        <v/>
      </c>
      <c r="G504" s="16" t="str">
        <f>IF(ISBLANK(Games!B486), "", IF('Prediction Log'!$D504&lt;0, 'Prediction Log'!$B504, 'Prediction Log'!$C504))</f>
        <v/>
      </c>
      <c r="H504" s="17" t="str">
        <f>IF(ISBLANK(Games!$B486), "",Games!K486)</f>
        <v/>
      </c>
      <c r="I504" s="17" t="str">
        <f>IF('Prediction Log'!$F504&gt;0.5, 'Prediction Log'!$B504, IF('Prediction Log'!$F504&lt;0.5, 'Prediction Log'!$C504, "PICK"))</f>
        <v/>
      </c>
      <c r="J504" s="18" t="str">
        <f>IF(ISBLANK(Games!B486), "",IF('Prediction Log'!$I504='Prediction Log'!$B504, 'Prediction Log'!$F504, 1-'Prediction Log'!$F504))</f>
        <v/>
      </c>
      <c r="K504" s="19" t="str">
        <f>IF(ISBLANK(Games!$B486), "",Games!Q486)</f>
        <v/>
      </c>
      <c r="L504" s="26" t="str">
        <f>IF(ISBLANK(Games!W486), "",Games!Y486)</f>
        <v/>
      </c>
      <c r="M504" s="9" t="str">
        <f>IF(ISBLANK(Games!W486), "",Games!X486-Games!W486)</f>
        <v/>
      </c>
      <c r="N504" s="20" t="str">
        <f>IF(ISBLANK(Games!W486), "", IF(AND(Games!Y486 = Games!B486, Games!D486&lt;0, Table3[[#This Row],[Actual Difference ]]&lt;Games!D486), "Y", IF(AND(Games!Y486=Games!C486, Games!D486&gt;0, Table3[[#This Row],[Actual Difference ]]&gt;0), "Y",IF(Games!Y486&lt;&gt;Table3[[#This Row],[Market Predicted Side]], "Y","N"))))</f>
        <v/>
      </c>
      <c r="O504" s="21" t="str">
        <f>IF(ISBLANK(Games!W486),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4" s="21" t="str">
        <f>IF(ISBLANK(Games!W486),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4" s="22" t="str">
        <f>IF(ISBLANK(Games!W486),"",IF('Prediction Log'!$L504='Prediction Log'!$G504, "Y", "N"))</f>
        <v/>
      </c>
      <c r="R504" s="22" t="str">
        <f>Table3[[#This Row],[Home Team Covered Market]]</f>
        <v/>
      </c>
      <c r="S504" s="22" t="str">
        <f>IF(ISBLANK(Games!W486), "",IF(AND('Prediction Log'!$Q504="Y", 'Prediction Log'!$R504="Y"), "Y", "N"))</f>
        <v/>
      </c>
      <c r="T504" s="23" t="str">
        <f>IF(ISBLANK(Games!W486),"",IF(Games!Y486='Prediction Log'!$H504, "Y", "N"))</f>
        <v/>
      </c>
      <c r="U504" s="23" t="str">
        <f>IF(ISBLANK(Games!W486), "", IF(Table3[[#This Row],[Home Team Covered Market]]=Games!P486, "Y", "N"))</f>
        <v/>
      </c>
      <c r="V504" s="24" t="str">
        <f>IF(ISBLANK(Games!W486), "",IF('Prediction Log'!$I504='Prediction Log'!$L504, "Y", "N"))</f>
        <v/>
      </c>
      <c r="W504" s="23" t="str">
        <f>IF(ISBLANK(Games!W486), "",IF('Prediction Log'!$H504&lt;&gt;'Prediction Log'!$L504, "N",IF(AND('Prediction Log'!$E504&gt;0, 'Prediction Log'!$M504&gt;'Prediction Log'!$E504, 'Prediction Log'!$H504='Prediction Log'!$C504), "Y", IF(AND('Prediction Log'!$E504&lt;0, 'Prediction Log'!$M504&lt;'Prediction Log'!$E504,'Prediction Log'!$H504='Prediction Log'!$B504 ), "Y", IF('Prediction Log'!$M504='Prediction Log'!$E504, "PUSH", "N")))))</f>
        <v/>
      </c>
      <c r="X504" s="23" t="str">
        <f>IF(ISBLANK(Games!W486), "",IF(AND('Prediction Log'!$T504="Y", 'Prediction Log'!$U504="Y"), "Y", "N"))</f>
        <v/>
      </c>
      <c r="Y504" s="22" t="str">
        <f>IF(ISBLANK(Games!W486), "",IF('Prediction Log'!$D504&gt;0, 'Prediction Log'!$M504-'Prediction Log'!$D504, IF('Prediction Log'!$D504&lt;0, -'Prediction Log'!$M504+'Prediction Log'!$D504, "NA")))</f>
        <v/>
      </c>
      <c r="Z504" s="22" t="str">
        <f>IF(ISBLANK(Games!W486), "",ABS('Prediction Log'!$Y504))</f>
        <v/>
      </c>
      <c r="AA504" s="23" t="str">
        <f>IF(ISBLANK(Games!W486), "",IF('Prediction Log'!$E504&gt;0, 'Prediction Log'!$M504-'Prediction Log'!$E504, IF('Prediction Log'!$E504&lt;0, -'Prediction Log'!$M504+'Prediction Log'!$E504, "NA")))</f>
        <v/>
      </c>
      <c r="AB504" s="23" t="str">
        <f>IF(ISBLANK(Games!X486), "",ABS('Prediction Log'!$AA504))</f>
        <v/>
      </c>
    </row>
    <row r="505" spans="1:28" x14ac:dyDescent="0.45">
      <c r="A505" s="13">
        <f>IF(ISBLANK(Games!$B504), "",Games!A504)</f>
        <v>0</v>
      </c>
      <c r="B505" s="13" t="str">
        <f>IF(ISBLANK(Games!$B487), "",Games!B487)</f>
        <v/>
      </c>
      <c r="C505" s="13" t="str">
        <f>IF(ISBLANK(Games!$B487), "",Games!C487)</f>
        <v/>
      </c>
      <c r="D505" s="14" t="str">
        <f>IF(ISBLANK(Games!$D487), "",Games!D487)</f>
        <v/>
      </c>
      <c r="E505" s="14" t="str">
        <f>IF(ISBLANK(Games!$B487), "",Games!J487)</f>
        <v/>
      </c>
      <c r="F505" s="15" t="str">
        <f>IFERROR(IF(ISBLANK(Games!B487), "", IF(Games!N487=Games!B487, Games!O487, 1-Games!O487)), "")</f>
        <v/>
      </c>
      <c r="G505" s="16" t="str">
        <f>IF(ISBLANK(Games!B487), "", IF('Prediction Log'!$D505&lt;0, 'Prediction Log'!$B505, 'Prediction Log'!$C505))</f>
        <v/>
      </c>
      <c r="H505" s="17" t="str">
        <f>IF(ISBLANK(Games!$B487), "",Games!K487)</f>
        <v/>
      </c>
      <c r="I505" s="17" t="str">
        <f>IF('Prediction Log'!$F505&gt;0.5, 'Prediction Log'!$B505, IF('Prediction Log'!$F505&lt;0.5, 'Prediction Log'!$C505, "PICK"))</f>
        <v/>
      </c>
      <c r="J505" s="18" t="str">
        <f>IF(ISBLANK(Games!B487), "",IF('Prediction Log'!$I505='Prediction Log'!$B505, 'Prediction Log'!$F505, 1-'Prediction Log'!$F505))</f>
        <v/>
      </c>
      <c r="K505" s="19" t="str">
        <f>IF(ISBLANK(Games!$B487), "",Games!Q487)</f>
        <v/>
      </c>
      <c r="L505" s="26" t="str">
        <f>IF(ISBLANK(Games!W487), "",Games!Y487)</f>
        <v/>
      </c>
      <c r="M505" s="9" t="str">
        <f>IF(ISBLANK(Games!W487), "",Games!X487-Games!W487)</f>
        <v/>
      </c>
      <c r="N505" s="20" t="str">
        <f>IF(ISBLANK(Games!W487), "", IF(AND(Games!Y487 = Games!B487, Games!D487&lt;0, Table3[[#This Row],[Actual Difference ]]&lt;Games!D487), "Y", IF(AND(Games!Y487=Games!C487, Games!D487&gt;0, Table3[[#This Row],[Actual Difference ]]&gt;0), "Y",IF(Games!Y487&lt;&gt;Table3[[#This Row],[Market Predicted Side]], "Y","N"))))</f>
        <v/>
      </c>
      <c r="O505" s="21" t="str">
        <f>IF(ISBLANK(Games!W487),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5" s="21" t="str">
        <f>IF(ISBLANK(Games!W487),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5" s="22" t="str">
        <f>IF(ISBLANK(Games!W487),"",IF('Prediction Log'!$L505='Prediction Log'!$G505, "Y", "N"))</f>
        <v/>
      </c>
      <c r="R505" s="22" t="str">
        <f>Table3[[#This Row],[Home Team Covered Market]]</f>
        <v/>
      </c>
      <c r="S505" s="22" t="str">
        <f>IF(ISBLANK(Games!W487), "",IF(AND('Prediction Log'!$Q505="Y", 'Prediction Log'!$R505="Y"), "Y", "N"))</f>
        <v/>
      </c>
      <c r="T505" s="23" t="str">
        <f>IF(ISBLANK(Games!W487),"",IF(Games!Y487='Prediction Log'!$H505, "Y", "N"))</f>
        <v/>
      </c>
      <c r="U505" s="23" t="str">
        <f>IF(ISBLANK(Games!W487), "", IF(Table3[[#This Row],[Home Team Covered Market]]=Games!P487, "Y", "N"))</f>
        <v/>
      </c>
      <c r="V505" s="24" t="str">
        <f>IF(ISBLANK(Games!W487), "",IF('Prediction Log'!$I505='Prediction Log'!$L505, "Y", "N"))</f>
        <v/>
      </c>
      <c r="W505" s="23" t="str">
        <f>IF(ISBLANK(Games!W487), "",IF('Prediction Log'!$H505&lt;&gt;'Prediction Log'!$L505, "N",IF(AND('Prediction Log'!$E505&gt;0, 'Prediction Log'!$M505&gt;'Prediction Log'!$E505, 'Prediction Log'!$H505='Prediction Log'!$C505), "Y", IF(AND('Prediction Log'!$E505&lt;0, 'Prediction Log'!$M505&lt;'Prediction Log'!$E505,'Prediction Log'!$H505='Prediction Log'!$B505 ), "Y", IF('Prediction Log'!$M505='Prediction Log'!$E505, "PUSH", "N")))))</f>
        <v/>
      </c>
      <c r="X505" s="23" t="str">
        <f>IF(ISBLANK(Games!W487), "",IF(AND('Prediction Log'!$T505="Y", 'Prediction Log'!$U505="Y"), "Y", "N"))</f>
        <v/>
      </c>
      <c r="Y505" s="22" t="str">
        <f>IF(ISBLANK(Games!W487), "",IF('Prediction Log'!$D505&gt;0, 'Prediction Log'!$M505-'Prediction Log'!$D505, IF('Prediction Log'!$D505&lt;0, -'Prediction Log'!$M505+'Prediction Log'!$D505, "NA")))</f>
        <v/>
      </c>
      <c r="Z505" s="22" t="str">
        <f>IF(ISBLANK(Games!W487), "",ABS('Prediction Log'!$Y505))</f>
        <v/>
      </c>
      <c r="AA505" s="23" t="str">
        <f>IF(ISBLANK(Games!W487), "",IF('Prediction Log'!$E505&gt;0, 'Prediction Log'!$M505-'Prediction Log'!$E505, IF('Prediction Log'!$E505&lt;0, -'Prediction Log'!$M505+'Prediction Log'!$E505, "NA")))</f>
        <v/>
      </c>
      <c r="AB505" s="23" t="str">
        <f>IF(ISBLANK(Games!X487), "",ABS('Prediction Log'!$AA505))</f>
        <v/>
      </c>
    </row>
    <row r="506" spans="1:28" x14ac:dyDescent="0.45">
      <c r="A506" s="13">
        <f>IF(ISBLANK(Games!$B505), "",Games!A505)</f>
        <v>0</v>
      </c>
      <c r="B506" s="13" t="str">
        <f>IF(ISBLANK(Games!$B488), "",Games!B488)</f>
        <v/>
      </c>
      <c r="C506" s="13" t="str">
        <f>IF(ISBLANK(Games!$B488), "",Games!C488)</f>
        <v/>
      </c>
      <c r="D506" s="14" t="str">
        <f>IF(ISBLANK(Games!$D488), "",Games!D488)</f>
        <v/>
      </c>
      <c r="E506" s="14" t="str">
        <f>IF(ISBLANK(Games!$B488), "",Games!J488)</f>
        <v/>
      </c>
      <c r="F506" s="15" t="str">
        <f>IFERROR(IF(ISBLANK(Games!B488), "", IF(Games!N488=Games!B488, Games!O488, 1-Games!O488)), "")</f>
        <v/>
      </c>
      <c r="G506" s="16" t="str">
        <f>IF(ISBLANK(Games!B488), "", IF('Prediction Log'!$D506&lt;0, 'Prediction Log'!$B506, 'Prediction Log'!$C506))</f>
        <v/>
      </c>
      <c r="H506" s="17" t="str">
        <f>IF(ISBLANK(Games!$B488), "",Games!K488)</f>
        <v/>
      </c>
      <c r="I506" s="17" t="str">
        <f>IF('Prediction Log'!$F506&gt;0.5, 'Prediction Log'!$B506, IF('Prediction Log'!$F506&lt;0.5, 'Prediction Log'!$C506, "PICK"))</f>
        <v/>
      </c>
      <c r="J506" s="18" t="str">
        <f>IF(ISBLANK(Games!B488), "",IF('Prediction Log'!$I506='Prediction Log'!$B506, 'Prediction Log'!$F506, 1-'Prediction Log'!$F506))</f>
        <v/>
      </c>
      <c r="K506" s="19" t="str">
        <f>IF(ISBLANK(Games!$B488), "",Games!Q488)</f>
        <v/>
      </c>
      <c r="L506" s="26" t="str">
        <f>IF(ISBLANK(Games!W488), "",Games!Y488)</f>
        <v/>
      </c>
      <c r="M506" s="9" t="str">
        <f>IF(ISBLANK(Games!W488), "",Games!X488-Games!W488)</f>
        <v/>
      </c>
      <c r="N506" s="20" t="str">
        <f>IF(ISBLANK(Games!W488), "", IF(AND(Games!Y488 = Games!B488, Games!D488&lt;0, Table3[[#This Row],[Actual Difference ]]&lt;Games!D488), "Y", IF(AND(Games!Y488=Games!C488, Games!D488&gt;0, Table3[[#This Row],[Actual Difference ]]&gt;0), "Y",IF(Games!Y488&lt;&gt;Table3[[#This Row],[Market Predicted Side]], "Y","N"))))</f>
        <v/>
      </c>
      <c r="O506" s="21" t="str">
        <f>IF(ISBLANK(Games!W488),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6" s="21" t="str">
        <f>IF(ISBLANK(Games!W488),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6" s="22" t="str">
        <f>IF(ISBLANK(Games!W488),"",IF('Prediction Log'!$L506='Prediction Log'!$G506, "Y", "N"))</f>
        <v/>
      </c>
      <c r="R506" s="22" t="str">
        <f>Table3[[#This Row],[Home Team Covered Market]]</f>
        <v/>
      </c>
      <c r="S506" s="22" t="str">
        <f>IF(ISBLANK(Games!W488), "",IF(AND('Prediction Log'!$Q506="Y", 'Prediction Log'!$R506="Y"), "Y", "N"))</f>
        <v/>
      </c>
      <c r="T506" s="23" t="str">
        <f>IF(ISBLANK(Games!W488),"",IF(Games!Y488='Prediction Log'!$H506, "Y", "N"))</f>
        <v/>
      </c>
      <c r="U506" s="23" t="str">
        <f>IF(ISBLANK(Games!W488), "", IF(Table3[[#This Row],[Home Team Covered Market]]=Games!P488, "Y", "N"))</f>
        <v/>
      </c>
      <c r="V506" s="24" t="str">
        <f>IF(ISBLANK(Games!W488), "",IF('Prediction Log'!$I506='Prediction Log'!$L506, "Y", "N"))</f>
        <v/>
      </c>
      <c r="W506" s="23" t="str">
        <f>IF(ISBLANK(Games!W488), "",IF('Prediction Log'!$H506&lt;&gt;'Prediction Log'!$L506, "N",IF(AND('Prediction Log'!$E506&gt;0, 'Prediction Log'!$M506&gt;'Prediction Log'!$E506, 'Prediction Log'!$H506='Prediction Log'!$C506), "Y", IF(AND('Prediction Log'!$E506&lt;0, 'Prediction Log'!$M506&lt;'Prediction Log'!$E506,'Prediction Log'!$H506='Prediction Log'!$B506 ), "Y", IF('Prediction Log'!$M506='Prediction Log'!$E506, "PUSH", "N")))))</f>
        <v/>
      </c>
      <c r="X506" s="23" t="str">
        <f>IF(ISBLANK(Games!W488), "",IF(AND('Prediction Log'!$T506="Y", 'Prediction Log'!$U506="Y"), "Y", "N"))</f>
        <v/>
      </c>
      <c r="Y506" s="22" t="str">
        <f>IF(ISBLANK(Games!W488), "",IF('Prediction Log'!$D506&gt;0, 'Prediction Log'!$M506-'Prediction Log'!$D506, IF('Prediction Log'!$D506&lt;0, -'Prediction Log'!$M506+'Prediction Log'!$D506, "NA")))</f>
        <v/>
      </c>
      <c r="Z506" s="22" t="str">
        <f>IF(ISBLANK(Games!W488), "",ABS('Prediction Log'!$Y506))</f>
        <v/>
      </c>
      <c r="AA506" s="23" t="str">
        <f>IF(ISBLANK(Games!W488), "",IF('Prediction Log'!$E506&gt;0, 'Prediction Log'!$M506-'Prediction Log'!$E506, IF('Prediction Log'!$E506&lt;0, -'Prediction Log'!$M506+'Prediction Log'!$E506, "NA")))</f>
        <v/>
      </c>
      <c r="AB506" s="23" t="str">
        <f>IF(ISBLANK(Games!X488), "",ABS('Prediction Log'!$AA506))</f>
        <v/>
      </c>
    </row>
    <row r="507" spans="1:28" x14ac:dyDescent="0.45">
      <c r="A507" s="13">
        <f>IF(ISBLANK(Games!$B506), "",Games!A506)</f>
        <v>0</v>
      </c>
      <c r="B507" s="13" t="str">
        <f>IF(ISBLANK(Games!$B489), "",Games!B489)</f>
        <v/>
      </c>
      <c r="C507" s="13" t="str">
        <f>IF(ISBLANK(Games!$B489), "",Games!C489)</f>
        <v/>
      </c>
      <c r="D507" s="14" t="str">
        <f>IF(ISBLANK(Games!$D489), "",Games!D489)</f>
        <v/>
      </c>
      <c r="E507" s="14" t="str">
        <f>IF(ISBLANK(Games!$B489), "",Games!J489)</f>
        <v/>
      </c>
      <c r="F507" s="15" t="str">
        <f>IFERROR(IF(ISBLANK(Games!B489), "", IF(Games!N489=Games!B489, Games!O489, 1-Games!O489)), "")</f>
        <v/>
      </c>
      <c r="G507" s="16" t="str">
        <f>IF(ISBLANK(Games!B489), "", IF('Prediction Log'!$D507&lt;0, 'Prediction Log'!$B507, 'Prediction Log'!$C507))</f>
        <v/>
      </c>
      <c r="H507" s="17" t="str">
        <f>IF(ISBLANK(Games!$B489), "",Games!K489)</f>
        <v/>
      </c>
      <c r="I507" s="17" t="str">
        <f>IF('Prediction Log'!$F507&gt;0.5, 'Prediction Log'!$B507, IF('Prediction Log'!$F507&lt;0.5, 'Prediction Log'!$C507, "PICK"))</f>
        <v/>
      </c>
      <c r="J507" s="18" t="str">
        <f>IF(ISBLANK(Games!B489), "",IF('Prediction Log'!$I507='Prediction Log'!$B507, 'Prediction Log'!$F507, 1-'Prediction Log'!$F507))</f>
        <v/>
      </c>
      <c r="K507" s="19" t="str">
        <f>IF(ISBLANK(Games!$B489), "",Games!Q489)</f>
        <v/>
      </c>
      <c r="L507" s="26" t="str">
        <f>IF(ISBLANK(Games!W489), "",Games!Y489)</f>
        <v/>
      </c>
      <c r="M507" s="9" t="str">
        <f>IF(ISBLANK(Games!W489), "",Games!X489-Games!W489)</f>
        <v/>
      </c>
      <c r="N507" s="20" t="str">
        <f>IF(ISBLANK(Games!W489), "", IF(AND(Games!Y489 = Games!B489, Games!D489&lt;0, Table3[[#This Row],[Actual Difference ]]&lt;Games!D489), "Y", IF(AND(Games!Y489=Games!C489, Games!D489&gt;0, Table3[[#This Row],[Actual Difference ]]&gt;0), "Y",IF(Games!Y489&lt;&gt;Table3[[#This Row],[Market Predicted Side]], "Y","N"))))</f>
        <v/>
      </c>
      <c r="O507" s="21" t="str">
        <f>IF(ISBLANK(Games!W489),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7" s="21" t="str">
        <f>IF(ISBLANK(Games!W489),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7" s="22" t="str">
        <f>IF(ISBLANK(Games!W489),"",IF('Prediction Log'!$L507='Prediction Log'!$G507, "Y", "N"))</f>
        <v/>
      </c>
      <c r="R507" s="22" t="str">
        <f>Table3[[#This Row],[Home Team Covered Market]]</f>
        <v/>
      </c>
      <c r="S507" s="22" t="str">
        <f>IF(ISBLANK(Games!W489), "",IF(AND('Prediction Log'!$Q507="Y", 'Prediction Log'!$R507="Y"), "Y", "N"))</f>
        <v/>
      </c>
      <c r="T507" s="23" t="str">
        <f>IF(ISBLANK(Games!W489),"",IF(Games!Y489='Prediction Log'!$H507, "Y", "N"))</f>
        <v/>
      </c>
      <c r="U507" s="23" t="str">
        <f>IF(ISBLANK(Games!W489), "", IF(Table3[[#This Row],[Home Team Covered Market]]=Games!P489, "Y", "N"))</f>
        <v/>
      </c>
      <c r="V507" s="24" t="str">
        <f>IF(ISBLANK(Games!W489), "",IF('Prediction Log'!$I507='Prediction Log'!$L507, "Y", "N"))</f>
        <v/>
      </c>
      <c r="W507" s="23" t="str">
        <f>IF(ISBLANK(Games!W489), "",IF('Prediction Log'!$H507&lt;&gt;'Prediction Log'!$L507, "N",IF(AND('Prediction Log'!$E507&gt;0, 'Prediction Log'!$M507&gt;'Prediction Log'!$E507, 'Prediction Log'!$H507='Prediction Log'!$C507), "Y", IF(AND('Prediction Log'!$E507&lt;0, 'Prediction Log'!$M507&lt;'Prediction Log'!$E507,'Prediction Log'!$H507='Prediction Log'!$B507 ), "Y", IF('Prediction Log'!$M507='Prediction Log'!$E507, "PUSH", "N")))))</f>
        <v/>
      </c>
      <c r="X507" s="23" t="str">
        <f>IF(ISBLANK(Games!W489), "",IF(AND('Prediction Log'!$T507="Y", 'Prediction Log'!$U507="Y"), "Y", "N"))</f>
        <v/>
      </c>
      <c r="Y507" s="22" t="str">
        <f>IF(ISBLANK(Games!W489), "",IF('Prediction Log'!$D507&gt;0, 'Prediction Log'!$M507-'Prediction Log'!$D507, IF('Prediction Log'!$D507&lt;0, -'Prediction Log'!$M507+'Prediction Log'!$D507, "NA")))</f>
        <v/>
      </c>
      <c r="Z507" s="22" t="str">
        <f>IF(ISBLANK(Games!W489), "",ABS('Prediction Log'!$Y507))</f>
        <v/>
      </c>
      <c r="AA507" s="23" t="str">
        <f>IF(ISBLANK(Games!W489), "",IF('Prediction Log'!$E507&gt;0, 'Prediction Log'!$M507-'Prediction Log'!$E507, IF('Prediction Log'!$E507&lt;0, -'Prediction Log'!$M507+'Prediction Log'!$E507, "NA")))</f>
        <v/>
      </c>
      <c r="AB507" s="23" t="str">
        <f>IF(ISBLANK(Games!X489), "",ABS('Prediction Log'!$AA507))</f>
        <v/>
      </c>
    </row>
    <row r="508" spans="1:28" x14ac:dyDescent="0.45">
      <c r="A508" s="13">
        <f>IF(ISBLANK(Games!$B507), "",Games!A507)</f>
        <v>0</v>
      </c>
      <c r="B508" s="13" t="str">
        <f>IF(ISBLANK(Games!$B490), "",Games!B490)</f>
        <v/>
      </c>
      <c r="C508" s="13" t="str">
        <f>IF(ISBLANK(Games!$B490), "",Games!C490)</f>
        <v/>
      </c>
      <c r="D508" s="14" t="str">
        <f>IF(ISBLANK(Games!$D490), "",Games!D490)</f>
        <v/>
      </c>
      <c r="E508" s="14" t="str">
        <f>IF(ISBLANK(Games!$B490), "",Games!J490)</f>
        <v/>
      </c>
      <c r="F508" s="15" t="str">
        <f>IFERROR(IF(ISBLANK(Games!B490), "", IF(Games!N490=Games!B490, Games!O490, 1-Games!O490)), "")</f>
        <v/>
      </c>
      <c r="G508" s="16" t="str">
        <f>IF(ISBLANK(Games!B490), "", IF('Prediction Log'!$D508&lt;0, 'Prediction Log'!$B508, 'Prediction Log'!$C508))</f>
        <v/>
      </c>
      <c r="H508" s="17" t="str">
        <f>IF(ISBLANK(Games!$B490), "",Games!K490)</f>
        <v/>
      </c>
      <c r="I508" s="17" t="str">
        <f>IF('Prediction Log'!$F508&gt;0.5, 'Prediction Log'!$B508, IF('Prediction Log'!$F508&lt;0.5, 'Prediction Log'!$C508, "PICK"))</f>
        <v/>
      </c>
      <c r="J508" s="18" t="str">
        <f>IF(ISBLANK(Games!B490), "",IF('Prediction Log'!$I508='Prediction Log'!$B508, 'Prediction Log'!$F508, 1-'Prediction Log'!$F508))</f>
        <v/>
      </c>
      <c r="K508" s="19" t="str">
        <f>IF(ISBLANK(Games!$B490), "",Games!Q490)</f>
        <v/>
      </c>
      <c r="L508" s="26" t="str">
        <f>IF(ISBLANK(Games!W490), "",Games!Y490)</f>
        <v/>
      </c>
      <c r="M508" s="9" t="str">
        <f>IF(ISBLANK(Games!W490), "",Games!X490-Games!W490)</f>
        <v/>
      </c>
      <c r="N508" s="20" t="str">
        <f>IF(ISBLANK(Games!W490), "", IF(AND(Games!Y490 = Games!B490, Games!D490&lt;0, Table3[[#This Row],[Actual Difference ]]&lt;Games!D490), "Y", IF(AND(Games!Y490=Games!C490, Games!D490&gt;0, Table3[[#This Row],[Actual Difference ]]&gt;0), "Y",IF(Games!Y490&lt;&gt;Table3[[#This Row],[Market Predicted Side]], "Y","N"))))</f>
        <v/>
      </c>
      <c r="O508" s="21" t="str">
        <f>IF(ISBLANK(Games!W490),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8" s="21" t="str">
        <f>IF(ISBLANK(Games!W490),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8" s="22" t="str">
        <f>IF(ISBLANK(Games!W490),"",IF('Prediction Log'!$L508='Prediction Log'!$G508, "Y", "N"))</f>
        <v/>
      </c>
      <c r="R508" s="22" t="str">
        <f>Table3[[#This Row],[Home Team Covered Market]]</f>
        <v/>
      </c>
      <c r="S508" s="22" t="str">
        <f>IF(ISBLANK(Games!W490), "",IF(AND('Prediction Log'!$Q508="Y", 'Prediction Log'!$R508="Y"), "Y", "N"))</f>
        <v/>
      </c>
      <c r="T508" s="23" t="str">
        <f>IF(ISBLANK(Games!W490),"",IF(Games!Y490='Prediction Log'!$H508, "Y", "N"))</f>
        <v/>
      </c>
      <c r="U508" s="23" t="str">
        <f>IF(ISBLANK(Games!W490), "", IF(Table3[[#This Row],[Home Team Covered Market]]=Games!P490, "Y", "N"))</f>
        <v/>
      </c>
      <c r="V508" s="24" t="str">
        <f>IF(ISBLANK(Games!W490), "",IF('Prediction Log'!$I508='Prediction Log'!$L508, "Y", "N"))</f>
        <v/>
      </c>
      <c r="W508" s="23" t="str">
        <f>IF(ISBLANK(Games!W490), "",IF('Prediction Log'!$H508&lt;&gt;'Prediction Log'!$L508, "N",IF(AND('Prediction Log'!$E508&gt;0, 'Prediction Log'!$M508&gt;'Prediction Log'!$E508, 'Prediction Log'!$H508='Prediction Log'!$C508), "Y", IF(AND('Prediction Log'!$E508&lt;0, 'Prediction Log'!$M508&lt;'Prediction Log'!$E508,'Prediction Log'!$H508='Prediction Log'!$B508 ), "Y", IF('Prediction Log'!$M508='Prediction Log'!$E508, "PUSH", "N")))))</f>
        <v/>
      </c>
      <c r="X508" s="23" t="str">
        <f>IF(ISBLANK(Games!W490), "",IF(AND('Prediction Log'!$T508="Y", 'Prediction Log'!$U508="Y"), "Y", "N"))</f>
        <v/>
      </c>
      <c r="Y508" s="22" t="str">
        <f>IF(ISBLANK(Games!W490), "",IF('Prediction Log'!$D508&gt;0, 'Prediction Log'!$M508-'Prediction Log'!$D508, IF('Prediction Log'!$D508&lt;0, -'Prediction Log'!$M508+'Prediction Log'!$D508, "NA")))</f>
        <v/>
      </c>
      <c r="Z508" s="22" t="str">
        <f>IF(ISBLANK(Games!W490), "",ABS('Prediction Log'!$Y508))</f>
        <v/>
      </c>
      <c r="AA508" s="23" t="str">
        <f>IF(ISBLANK(Games!W490), "",IF('Prediction Log'!$E508&gt;0, 'Prediction Log'!$M508-'Prediction Log'!$E508, IF('Prediction Log'!$E508&lt;0, -'Prediction Log'!$M508+'Prediction Log'!$E508, "NA")))</f>
        <v/>
      </c>
      <c r="AB508" s="23" t="str">
        <f>IF(ISBLANK(Games!X490), "",ABS('Prediction Log'!$AA508))</f>
        <v/>
      </c>
    </row>
    <row r="509" spans="1:28" x14ac:dyDescent="0.45">
      <c r="A509" s="13">
        <f>IF(ISBLANK(Games!$B508), "",Games!A508)</f>
        <v>0</v>
      </c>
      <c r="B509" s="13" t="str">
        <f>IF(ISBLANK(Games!$B491), "",Games!B491)</f>
        <v/>
      </c>
      <c r="C509" s="13" t="str">
        <f>IF(ISBLANK(Games!$B491), "",Games!C491)</f>
        <v/>
      </c>
      <c r="D509" s="14" t="str">
        <f>IF(ISBLANK(Games!$D491), "",Games!D491)</f>
        <v/>
      </c>
      <c r="E509" s="14" t="str">
        <f>IF(ISBLANK(Games!$B491), "",Games!J491)</f>
        <v/>
      </c>
      <c r="F509" s="15" t="str">
        <f>IFERROR(IF(ISBLANK(Games!B491), "", IF(Games!N491=Games!B491, Games!O491, 1-Games!O491)), "")</f>
        <v/>
      </c>
      <c r="G509" s="16" t="str">
        <f>IF(ISBLANK(Games!B491), "", IF('Prediction Log'!$D509&lt;0, 'Prediction Log'!$B509, 'Prediction Log'!$C509))</f>
        <v/>
      </c>
      <c r="H509" s="17" t="str">
        <f>IF(ISBLANK(Games!$B491), "",Games!K491)</f>
        <v/>
      </c>
      <c r="I509" s="17" t="str">
        <f>IF('Prediction Log'!$F509&gt;0.5, 'Prediction Log'!$B509, IF('Prediction Log'!$F509&lt;0.5, 'Prediction Log'!$C509, "PICK"))</f>
        <v/>
      </c>
      <c r="J509" s="18" t="str">
        <f>IF(ISBLANK(Games!B491), "",IF('Prediction Log'!$I509='Prediction Log'!$B509, 'Prediction Log'!$F509, 1-'Prediction Log'!$F509))</f>
        <v/>
      </c>
      <c r="K509" s="19" t="str">
        <f>IF(ISBLANK(Games!$B491), "",Games!Q491)</f>
        <v/>
      </c>
      <c r="L509" s="26" t="str">
        <f>IF(ISBLANK(Games!W491), "",Games!Y491)</f>
        <v/>
      </c>
      <c r="M509" s="9" t="str">
        <f>IF(ISBLANK(Games!W491), "",Games!X491-Games!W491)</f>
        <v/>
      </c>
      <c r="N509" s="20" t="str">
        <f>IF(ISBLANK(Games!W491), "", IF(AND(Games!Y491 = Games!B491, Games!D491&lt;0, Table3[[#This Row],[Actual Difference ]]&lt;Games!D491), "Y", IF(AND(Games!Y491=Games!C491, Games!D491&gt;0, Table3[[#This Row],[Actual Difference ]]&gt;0), "Y",IF(Games!Y491&lt;&gt;Table3[[#This Row],[Market Predicted Side]], "Y","N"))))</f>
        <v/>
      </c>
      <c r="O509" s="21" t="str">
        <f>IF(ISBLANK(Games!W491),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09" s="21" t="str">
        <f>IF(ISBLANK(Games!W491),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09" s="22" t="str">
        <f>IF(ISBLANK(Games!W491),"",IF('Prediction Log'!$L509='Prediction Log'!$G509, "Y", "N"))</f>
        <v/>
      </c>
      <c r="R509" s="22" t="str">
        <f>Table3[[#This Row],[Home Team Covered Market]]</f>
        <v/>
      </c>
      <c r="S509" s="22" t="str">
        <f>IF(ISBLANK(Games!W491), "",IF(AND('Prediction Log'!$Q509="Y", 'Prediction Log'!$R509="Y"), "Y", "N"))</f>
        <v/>
      </c>
      <c r="T509" s="23" t="str">
        <f>IF(ISBLANK(Games!W491),"",IF(Games!Y491='Prediction Log'!$H509, "Y", "N"))</f>
        <v/>
      </c>
      <c r="U509" s="23" t="str">
        <f>IF(ISBLANK(Games!W491), "", IF(Table3[[#This Row],[Home Team Covered Market]]=Games!P491, "Y", "N"))</f>
        <v/>
      </c>
      <c r="V509" s="24" t="str">
        <f>IF(ISBLANK(Games!W491), "",IF('Prediction Log'!$I509='Prediction Log'!$L509, "Y", "N"))</f>
        <v/>
      </c>
      <c r="W509" s="23" t="str">
        <f>IF(ISBLANK(Games!W491), "",IF('Prediction Log'!$H509&lt;&gt;'Prediction Log'!$L509, "N",IF(AND('Prediction Log'!$E509&gt;0, 'Prediction Log'!$M509&gt;'Prediction Log'!$E509, 'Prediction Log'!$H509='Prediction Log'!$C509), "Y", IF(AND('Prediction Log'!$E509&lt;0, 'Prediction Log'!$M509&lt;'Prediction Log'!$E509,'Prediction Log'!$H509='Prediction Log'!$B509 ), "Y", IF('Prediction Log'!$M509='Prediction Log'!$E509, "PUSH", "N")))))</f>
        <v/>
      </c>
      <c r="X509" s="23" t="str">
        <f>IF(ISBLANK(Games!W491), "",IF(AND('Prediction Log'!$T509="Y", 'Prediction Log'!$U509="Y"), "Y", "N"))</f>
        <v/>
      </c>
      <c r="Y509" s="22" t="str">
        <f>IF(ISBLANK(Games!W491), "",IF('Prediction Log'!$D509&gt;0, 'Prediction Log'!$M509-'Prediction Log'!$D509, IF('Prediction Log'!$D509&lt;0, -'Prediction Log'!$M509+'Prediction Log'!$D509, "NA")))</f>
        <v/>
      </c>
      <c r="Z509" s="22" t="str">
        <f>IF(ISBLANK(Games!W491), "",ABS('Prediction Log'!$Y509))</f>
        <v/>
      </c>
      <c r="AA509" s="23" t="str">
        <f>IF(ISBLANK(Games!W491), "",IF('Prediction Log'!$E509&gt;0, 'Prediction Log'!$M509-'Prediction Log'!$E509, IF('Prediction Log'!$E509&lt;0, -'Prediction Log'!$M509+'Prediction Log'!$E509, "NA")))</f>
        <v/>
      </c>
      <c r="AB509" s="23" t="str">
        <f>IF(ISBLANK(Games!X491), "",ABS('Prediction Log'!$AA509))</f>
        <v/>
      </c>
    </row>
    <row r="510" spans="1:28" x14ac:dyDescent="0.45">
      <c r="A510" s="13">
        <f>IF(ISBLANK(Games!$B509), "",Games!A509)</f>
        <v>0</v>
      </c>
      <c r="B510" s="13" t="str">
        <f>IF(ISBLANK(Games!$B492), "",Games!B492)</f>
        <v/>
      </c>
      <c r="C510" s="13" t="str">
        <f>IF(ISBLANK(Games!$B492), "",Games!C492)</f>
        <v/>
      </c>
      <c r="D510" s="14" t="str">
        <f>IF(ISBLANK(Games!$D492), "",Games!D492)</f>
        <v/>
      </c>
      <c r="E510" s="14" t="str">
        <f>IF(ISBLANK(Games!$B492), "",Games!J492)</f>
        <v/>
      </c>
      <c r="F510" s="15" t="str">
        <f>IFERROR(IF(ISBLANK(Games!B492), "", IF(Games!N492=Games!B492, Games!O492, 1-Games!O492)), "")</f>
        <v/>
      </c>
      <c r="G510" s="16" t="str">
        <f>IF(ISBLANK(Games!B492), "", IF('Prediction Log'!$D510&lt;0, 'Prediction Log'!$B510, 'Prediction Log'!$C510))</f>
        <v/>
      </c>
      <c r="H510" s="17" t="str">
        <f>IF(ISBLANK(Games!$B492), "",Games!K492)</f>
        <v/>
      </c>
      <c r="I510" s="17" t="str">
        <f>IF('Prediction Log'!$F510&gt;0.5, 'Prediction Log'!$B510, IF('Prediction Log'!$F510&lt;0.5, 'Prediction Log'!$C510, "PICK"))</f>
        <v/>
      </c>
      <c r="J510" s="18" t="str">
        <f>IF(ISBLANK(Games!B492), "",IF('Prediction Log'!$I510='Prediction Log'!$B510, 'Prediction Log'!$F510, 1-'Prediction Log'!$F510))</f>
        <v/>
      </c>
      <c r="K510" s="19" t="str">
        <f>IF(ISBLANK(Games!$B492), "",Games!Q492)</f>
        <v/>
      </c>
      <c r="L510" s="26" t="str">
        <f>IF(ISBLANK(Games!W492), "",Games!Y492)</f>
        <v/>
      </c>
      <c r="M510" s="9" t="str">
        <f>IF(ISBLANK(Games!W492), "",Games!X492-Games!W492)</f>
        <v/>
      </c>
      <c r="N510" s="20" t="str">
        <f>IF(ISBLANK(Games!W492), "", IF(AND(Games!Y492 = Games!B492, Games!D492&lt;0, Table3[[#This Row],[Actual Difference ]]&lt;Games!D492), "Y", IF(AND(Games!Y492=Games!C492, Games!D492&gt;0, Table3[[#This Row],[Actual Difference ]]&gt;0), "Y",IF(Games!Y492&lt;&gt;Table3[[#This Row],[Market Predicted Side]], "Y","N"))))</f>
        <v/>
      </c>
      <c r="O510" s="21" t="str">
        <f>IF(ISBLANK(Games!W492),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0" s="21" t="str">
        <f>IF(ISBLANK(Games!W492),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0" s="22" t="str">
        <f>IF(ISBLANK(Games!W492),"",IF('Prediction Log'!$L510='Prediction Log'!$G510, "Y", "N"))</f>
        <v/>
      </c>
      <c r="R510" s="22" t="str">
        <f>Table3[[#This Row],[Home Team Covered Market]]</f>
        <v/>
      </c>
      <c r="S510" s="22" t="str">
        <f>IF(ISBLANK(Games!W492), "",IF(AND('Prediction Log'!$Q510="Y", 'Prediction Log'!$R510="Y"), "Y", "N"))</f>
        <v/>
      </c>
      <c r="T510" s="23" t="str">
        <f>IF(ISBLANK(Games!W492),"",IF(Games!Y492='Prediction Log'!$H510, "Y", "N"))</f>
        <v/>
      </c>
      <c r="U510" s="23" t="str">
        <f>IF(ISBLANK(Games!W492), "", IF(Table3[[#This Row],[Home Team Covered Market]]=Games!P492, "Y", "N"))</f>
        <v/>
      </c>
      <c r="V510" s="24" t="str">
        <f>IF(ISBLANK(Games!W492), "",IF('Prediction Log'!$I510='Prediction Log'!$L510, "Y", "N"))</f>
        <v/>
      </c>
      <c r="W510" s="23" t="str">
        <f>IF(ISBLANK(Games!W492), "",IF('Prediction Log'!$H510&lt;&gt;'Prediction Log'!$L510, "N",IF(AND('Prediction Log'!$E510&gt;0, 'Prediction Log'!$M510&gt;'Prediction Log'!$E510, 'Prediction Log'!$H510='Prediction Log'!$C510), "Y", IF(AND('Prediction Log'!$E510&lt;0, 'Prediction Log'!$M510&lt;'Prediction Log'!$E510,'Prediction Log'!$H510='Prediction Log'!$B510 ), "Y", IF('Prediction Log'!$M510='Prediction Log'!$E510, "PUSH", "N")))))</f>
        <v/>
      </c>
      <c r="X510" s="23" t="str">
        <f>IF(ISBLANK(Games!W492), "",IF(AND('Prediction Log'!$T510="Y", 'Prediction Log'!$U510="Y"), "Y", "N"))</f>
        <v/>
      </c>
      <c r="Y510" s="22" t="str">
        <f>IF(ISBLANK(Games!W492), "",IF('Prediction Log'!$D510&gt;0, 'Prediction Log'!$M510-'Prediction Log'!$D510, IF('Prediction Log'!$D510&lt;0, -'Prediction Log'!$M510+'Prediction Log'!$D510, "NA")))</f>
        <v/>
      </c>
      <c r="Z510" s="22" t="str">
        <f>IF(ISBLANK(Games!W492), "",ABS('Prediction Log'!$Y510))</f>
        <v/>
      </c>
      <c r="AA510" s="23" t="str">
        <f>IF(ISBLANK(Games!W492), "",IF('Prediction Log'!$E510&gt;0, 'Prediction Log'!$M510-'Prediction Log'!$E510, IF('Prediction Log'!$E510&lt;0, -'Prediction Log'!$M510+'Prediction Log'!$E510, "NA")))</f>
        <v/>
      </c>
      <c r="AB510" s="23" t="str">
        <f>IF(ISBLANK(Games!X492), "",ABS('Prediction Log'!$AA510))</f>
        <v/>
      </c>
    </row>
    <row r="511" spans="1:28" x14ac:dyDescent="0.45">
      <c r="A511" s="13">
        <f>IF(ISBLANK(Games!$B510), "",Games!A510)</f>
        <v>0</v>
      </c>
      <c r="B511" s="13" t="str">
        <f>IF(ISBLANK(Games!$B493), "",Games!B493)</f>
        <v/>
      </c>
      <c r="C511" s="13" t="str">
        <f>IF(ISBLANK(Games!$B493), "",Games!C493)</f>
        <v/>
      </c>
      <c r="D511" s="14" t="str">
        <f>IF(ISBLANK(Games!$D493), "",Games!D493)</f>
        <v/>
      </c>
      <c r="E511" s="14" t="str">
        <f>IF(ISBLANK(Games!$B493), "",Games!J493)</f>
        <v/>
      </c>
      <c r="F511" s="15" t="str">
        <f>IFERROR(IF(ISBLANK(Games!B493), "", IF(Games!N493=Games!B493, Games!O493, 1-Games!O493)), "")</f>
        <v/>
      </c>
      <c r="G511" s="16" t="str">
        <f>IF(ISBLANK(Games!B493), "", IF('Prediction Log'!$D511&lt;0, 'Prediction Log'!$B511, 'Prediction Log'!$C511))</f>
        <v/>
      </c>
      <c r="H511" s="17" t="str">
        <f>IF(ISBLANK(Games!$B493), "",Games!K493)</f>
        <v/>
      </c>
      <c r="I511" s="17" t="str">
        <f>IF('Prediction Log'!$F511&gt;0.5, 'Prediction Log'!$B511, IF('Prediction Log'!$F511&lt;0.5, 'Prediction Log'!$C511, "PICK"))</f>
        <v/>
      </c>
      <c r="J511" s="18" t="str">
        <f>IF(ISBLANK(Games!B493), "",IF('Prediction Log'!$I511='Prediction Log'!$B511, 'Prediction Log'!$F511, 1-'Prediction Log'!$F511))</f>
        <v/>
      </c>
      <c r="K511" s="19" t="str">
        <f>IF(ISBLANK(Games!$B493), "",Games!Q493)</f>
        <v/>
      </c>
      <c r="L511" s="26" t="str">
        <f>IF(ISBLANK(Games!W493), "",Games!Y493)</f>
        <v/>
      </c>
      <c r="M511" s="9" t="str">
        <f>IF(ISBLANK(Games!W493), "",Games!X493-Games!W493)</f>
        <v/>
      </c>
      <c r="N511" s="20" t="str">
        <f>IF(ISBLANK(Games!W493), "", IF(AND(Games!Y493 = Games!B493, Games!D493&lt;0, Table3[[#This Row],[Actual Difference ]]&lt;Games!D493), "Y", IF(AND(Games!Y493=Games!C493, Games!D493&gt;0, Table3[[#This Row],[Actual Difference ]]&gt;0), "Y",IF(Games!Y493&lt;&gt;Table3[[#This Row],[Market Predicted Side]], "Y","N"))))</f>
        <v/>
      </c>
      <c r="O511" s="21" t="str">
        <f>IF(ISBLANK(Games!W493),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1" s="21" t="str">
        <f>IF(ISBLANK(Games!W493),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1" s="22" t="str">
        <f>IF(ISBLANK(Games!W493),"",IF('Prediction Log'!$L511='Prediction Log'!$G511, "Y", "N"))</f>
        <v/>
      </c>
      <c r="R511" s="22" t="str">
        <f>Table3[[#This Row],[Home Team Covered Market]]</f>
        <v/>
      </c>
      <c r="S511" s="22" t="str">
        <f>IF(ISBLANK(Games!W493), "",IF(AND('Prediction Log'!$Q511="Y", 'Prediction Log'!$R511="Y"), "Y", "N"))</f>
        <v/>
      </c>
      <c r="T511" s="23" t="str">
        <f>IF(ISBLANK(Games!W493),"",IF(Games!Y493='Prediction Log'!$H511, "Y", "N"))</f>
        <v/>
      </c>
      <c r="U511" s="23" t="str">
        <f>IF(ISBLANK(Games!W493), "", IF(Table3[[#This Row],[Home Team Covered Market]]=Games!P493, "Y", "N"))</f>
        <v/>
      </c>
      <c r="V511" s="24" t="str">
        <f>IF(ISBLANK(Games!W493), "",IF('Prediction Log'!$I511='Prediction Log'!$L511, "Y", "N"))</f>
        <v/>
      </c>
      <c r="W511" s="23" t="str">
        <f>IF(ISBLANK(Games!W493), "",IF('Prediction Log'!$H511&lt;&gt;'Prediction Log'!$L511, "N",IF(AND('Prediction Log'!$E511&gt;0, 'Prediction Log'!$M511&gt;'Prediction Log'!$E511, 'Prediction Log'!$H511='Prediction Log'!$C511), "Y", IF(AND('Prediction Log'!$E511&lt;0, 'Prediction Log'!$M511&lt;'Prediction Log'!$E511,'Prediction Log'!$H511='Prediction Log'!$B511 ), "Y", IF('Prediction Log'!$M511='Prediction Log'!$E511, "PUSH", "N")))))</f>
        <v/>
      </c>
      <c r="X511" s="23" t="str">
        <f>IF(ISBLANK(Games!W493), "",IF(AND('Prediction Log'!$T511="Y", 'Prediction Log'!$U511="Y"), "Y", "N"))</f>
        <v/>
      </c>
      <c r="Y511" s="22" t="str">
        <f>IF(ISBLANK(Games!W493), "",IF('Prediction Log'!$D511&gt;0, 'Prediction Log'!$M511-'Prediction Log'!$D511, IF('Prediction Log'!$D511&lt;0, -'Prediction Log'!$M511+'Prediction Log'!$D511, "NA")))</f>
        <v/>
      </c>
      <c r="Z511" s="22" t="str">
        <f>IF(ISBLANK(Games!W493), "",ABS('Prediction Log'!$Y511))</f>
        <v/>
      </c>
      <c r="AA511" s="23" t="str">
        <f>IF(ISBLANK(Games!W493), "",IF('Prediction Log'!$E511&gt;0, 'Prediction Log'!$M511-'Prediction Log'!$E511, IF('Prediction Log'!$E511&lt;0, -'Prediction Log'!$M511+'Prediction Log'!$E511, "NA")))</f>
        <v/>
      </c>
      <c r="AB511" s="23" t="str">
        <f>IF(ISBLANK(Games!X493), "",ABS('Prediction Log'!$AA511))</f>
        <v/>
      </c>
    </row>
    <row r="512" spans="1:28" x14ac:dyDescent="0.45">
      <c r="A512" s="13">
        <f>IF(ISBLANK(Games!$B511), "",Games!A511)</f>
        <v>0</v>
      </c>
      <c r="B512" s="13" t="str">
        <f>IF(ISBLANK(Games!$B494), "",Games!B494)</f>
        <v/>
      </c>
      <c r="C512" s="13" t="str">
        <f>IF(ISBLANK(Games!$B494), "",Games!C494)</f>
        <v/>
      </c>
      <c r="D512" s="14" t="str">
        <f>IF(ISBLANK(Games!$D494), "",Games!D494)</f>
        <v/>
      </c>
      <c r="E512" s="14" t="str">
        <f>IF(ISBLANK(Games!$B494), "",Games!J494)</f>
        <v/>
      </c>
      <c r="F512" s="15" t="str">
        <f>IFERROR(IF(ISBLANK(Games!B494), "", IF(Games!N494=Games!B494, Games!O494, 1-Games!O494)), "")</f>
        <v/>
      </c>
      <c r="G512" s="16" t="str">
        <f>IF(ISBLANK(Games!B494), "", IF('Prediction Log'!$D512&lt;0, 'Prediction Log'!$B512, 'Prediction Log'!$C512))</f>
        <v/>
      </c>
      <c r="H512" s="17" t="str">
        <f>IF(ISBLANK(Games!$B494), "",Games!K494)</f>
        <v/>
      </c>
      <c r="I512" s="17" t="str">
        <f>IF('Prediction Log'!$F512&gt;0.5, 'Prediction Log'!$B512, IF('Prediction Log'!$F512&lt;0.5, 'Prediction Log'!$C512, "PICK"))</f>
        <v/>
      </c>
      <c r="J512" s="18" t="str">
        <f>IF(ISBLANK(Games!B494), "",IF('Prediction Log'!$I512='Prediction Log'!$B512, 'Prediction Log'!$F512, 1-'Prediction Log'!$F512))</f>
        <v/>
      </c>
      <c r="K512" s="19" t="str">
        <f>IF(ISBLANK(Games!$B494), "",Games!Q494)</f>
        <v/>
      </c>
      <c r="L512" s="26" t="str">
        <f>IF(ISBLANK(Games!W494), "",Games!Y494)</f>
        <v/>
      </c>
      <c r="M512" s="9" t="str">
        <f>IF(ISBLANK(Games!W494), "",Games!X494-Games!W494)</f>
        <v/>
      </c>
      <c r="N512" s="20" t="str">
        <f>IF(ISBLANK(Games!W494), "", IF(AND(Games!Y494 = Games!B494, Games!D494&lt;0, Table3[[#This Row],[Actual Difference ]]&lt;Games!D494), "Y", IF(AND(Games!Y494=Games!C494, Games!D494&gt;0, Table3[[#This Row],[Actual Difference ]]&gt;0), "Y",IF(Games!Y494&lt;&gt;Table3[[#This Row],[Market Predicted Side]], "Y","N"))))</f>
        <v/>
      </c>
      <c r="O512" s="21" t="str">
        <f>IF(ISBLANK(Games!W494),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2" s="21" t="str">
        <f>IF(ISBLANK(Games!W494),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2" s="22" t="str">
        <f>IF(ISBLANK(Games!W494),"",IF('Prediction Log'!$L512='Prediction Log'!$G512, "Y", "N"))</f>
        <v/>
      </c>
      <c r="R512" s="22" t="str">
        <f>Table3[[#This Row],[Home Team Covered Market]]</f>
        <v/>
      </c>
      <c r="S512" s="22" t="str">
        <f>IF(ISBLANK(Games!W494), "",IF(AND('Prediction Log'!$Q512="Y", 'Prediction Log'!$R512="Y"), "Y", "N"))</f>
        <v/>
      </c>
      <c r="T512" s="23" t="str">
        <f>IF(ISBLANK(Games!W494),"",IF(Games!Y494='Prediction Log'!$H512, "Y", "N"))</f>
        <v/>
      </c>
      <c r="U512" s="23" t="str">
        <f>IF(ISBLANK(Games!W494), "", IF(Table3[[#This Row],[Home Team Covered Market]]=Games!P494, "Y", "N"))</f>
        <v/>
      </c>
      <c r="V512" s="24" t="str">
        <f>IF(ISBLANK(Games!W494), "",IF('Prediction Log'!$I512='Prediction Log'!$L512, "Y", "N"))</f>
        <v/>
      </c>
      <c r="W512" s="23" t="str">
        <f>IF(ISBLANK(Games!W494), "",IF('Prediction Log'!$H512&lt;&gt;'Prediction Log'!$L512, "N",IF(AND('Prediction Log'!$E512&gt;0, 'Prediction Log'!$M512&gt;'Prediction Log'!$E512, 'Prediction Log'!$H512='Prediction Log'!$C512), "Y", IF(AND('Prediction Log'!$E512&lt;0, 'Prediction Log'!$M512&lt;'Prediction Log'!$E512,'Prediction Log'!$H512='Prediction Log'!$B512 ), "Y", IF('Prediction Log'!$M512='Prediction Log'!$E512, "PUSH", "N")))))</f>
        <v/>
      </c>
      <c r="X512" s="23" t="str">
        <f>IF(ISBLANK(Games!W494), "",IF(AND('Prediction Log'!$T512="Y", 'Prediction Log'!$U512="Y"), "Y", "N"))</f>
        <v/>
      </c>
      <c r="Y512" s="22" t="str">
        <f>IF(ISBLANK(Games!W494), "",IF('Prediction Log'!$D512&gt;0, 'Prediction Log'!$M512-'Prediction Log'!$D512, IF('Prediction Log'!$D512&lt;0, -'Prediction Log'!$M512+'Prediction Log'!$D512, "NA")))</f>
        <v/>
      </c>
      <c r="Z512" s="22" t="str">
        <f>IF(ISBLANK(Games!W494), "",ABS('Prediction Log'!$Y512))</f>
        <v/>
      </c>
      <c r="AA512" s="23" t="str">
        <f>IF(ISBLANK(Games!W494), "",IF('Prediction Log'!$E512&gt;0, 'Prediction Log'!$M512-'Prediction Log'!$E512, IF('Prediction Log'!$E512&lt;0, -'Prediction Log'!$M512+'Prediction Log'!$E512, "NA")))</f>
        <v/>
      </c>
      <c r="AB512" s="23" t="str">
        <f>IF(ISBLANK(Games!X494), "",ABS('Prediction Log'!$AA512))</f>
        <v/>
      </c>
    </row>
    <row r="513" spans="1:28" x14ac:dyDescent="0.45">
      <c r="A513" s="13">
        <f>IF(ISBLANK(Games!$B512), "",Games!A512)</f>
        <v>0</v>
      </c>
      <c r="B513" s="13" t="str">
        <f>IF(ISBLANK(Games!$B495), "",Games!B495)</f>
        <v/>
      </c>
      <c r="C513" s="13" t="str">
        <f>IF(ISBLANK(Games!$B495), "",Games!C495)</f>
        <v/>
      </c>
      <c r="D513" s="14" t="str">
        <f>IF(ISBLANK(Games!$D495), "",Games!D495)</f>
        <v/>
      </c>
      <c r="E513" s="14" t="str">
        <f>IF(ISBLANK(Games!$B495), "",Games!J495)</f>
        <v/>
      </c>
      <c r="F513" s="15" t="str">
        <f>IFERROR(IF(ISBLANK(Games!B495), "", IF(Games!N495=Games!B495, Games!O495, 1-Games!O495)), "")</f>
        <v/>
      </c>
      <c r="G513" s="16" t="str">
        <f>IF(ISBLANK(Games!B495), "", IF('Prediction Log'!$D513&lt;0, 'Prediction Log'!$B513, 'Prediction Log'!$C513))</f>
        <v/>
      </c>
      <c r="H513" s="17" t="str">
        <f>IF(ISBLANK(Games!$B495), "",Games!K495)</f>
        <v/>
      </c>
      <c r="I513" s="17" t="str">
        <f>IF('Prediction Log'!$F513&gt;0.5, 'Prediction Log'!$B513, IF('Prediction Log'!$F513&lt;0.5, 'Prediction Log'!$C513, "PICK"))</f>
        <v/>
      </c>
      <c r="J513" s="18" t="str">
        <f>IF(ISBLANK(Games!B495), "",IF('Prediction Log'!$I513='Prediction Log'!$B513, 'Prediction Log'!$F513, 1-'Prediction Log'!$F513))</f>
        <v/>
      </c>
      <c r="K513" s="19" t="str">
        <f>IF(ISBLANK(Games!$B495), "",Games!Q495)</f>
        <v/>
      </c>
      <c r="L513" s="26" t="str">
        <f>IF(ISBLANK(Games!W495), "",Games!Y495)</f>
        <v/>
      </c>
      <c r="M513" s="9" t="str">
        <f>IF(ISBLANK(Games!W495), "",Games!X495-Games!W495)</f>
        <v/>
      </c>
      <c r="N513" s="20" t="str">
        <f>IF(ISBLANK(Games!W495), "", IF(AND(Games!Y495 = Games!B495, Games!D495&lt;0, Table3[[#This Row],[Actual Difference ]]&lt;Games!D495), "Y", IF(AND(Games!Y495=Games!C495, Games!D495&gt;0, Table3[[#This Row],[Actual Difference ]]&gt;0), "Y",IF(Games!Y495&lt;&gt;Table3[[#This Row],[Market Predicted Side]], "Y","N"))))</f>
        <v/>
      </c>
      <c r="O513" s="21" t="str">
        <f>IF(ISBLANK(Games!W495),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3" s="21" t="str">
        <f>IF(ISBLANK(Games!W495),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3" s="22" t="str">
        <f>IF(ISBLANK(Games!W495),"",IF('Prediction Log'!$L513='Prediction Log'!$G513, "Y", "N"))</f>
        <v/>
      </c>
      <c r="R513" s="22" t="str">
        <f>Table3[[#This Row],[Home Team Covered Market]]</f>
        <v/>
      </c>
      <c r="S513" s="22" t="str">
        <f>IF(ISBLANK(Games!W495), "",IF(AND('Prediction Log'!$Q513="Y", 'Prediction Log'!$R513="Y"), "Y", "N"))</f>
        <v/>
      </c>
      <c r="T513" s="23" t="str">
        <f>IF(ISBLANK(Games!W495),"",IF(Games!Y495='Prediction Log'!$H513, "Y", "N"))</f>
        <v/>
      </c>
      <c r="U513" s="23" t="str">
        <f>IF(ISBLANK(Games!W495), "", IF(Table3[[#This Row],[Home Team Covered Market]]=Games!P495, "Y", "N"))</f>
        <v/>
      </c>
      <c r="V513" s="24" t="str">
        <f>IF(ISBLANK(Games!W495), "",IF('Prediction Log'!$I513='Prediction Log'!$L513, "Y", "N"))</f>
        <v/>
      </c>
      <c r="W513" s="23" t="str">
        <f>IF(ISBLANK(Games!W495), "",IF('Prediction Log'!$H513&lt;&gt;'Prediction Log'!$L513, "N",IF(AND('Prediction Log'!$E513&gt;0, 'Prediction Log'!$M513&gt;'Prediction Log'!$E513, 'Prediction Log'!$H513='Prediction Log'!$C513), "Y", IF(AND('Prediction Log'!$E513&lt;0, 'Prediction Log'!$M513&lt;'Prediction Log'!$E513,'Prediction Log'!$H513='Prediction Log'!$B513 ), "Y", IF('Prediction Log'!$M513='Prediction Log'!$E513, "PUSH", "N")))))</f>
        <v/>
      </c>
      <c r="X513" s="23" t="str">
        <f>IF(ISBLANK(Games!W495), "",IF(AND('Prediction Log'!$T513="Y", 'Prediction Log'!$U513="Y"), "Y", "N"))</f>
        <v/>
      </c>
      <c r="Y513" s="22" t="str">
        <f>IF(ISBLANK(Games!W495), "",IF('Prediction Log'!$D513&gt;0, 'Prediction Log'!$M513-'Prediction Log'!$D513, IF('Prediction Log'!$D513&lt;0, -'Prediction Log'!$M513+'Prediction Log'!$D513, "NA")))</f>
        <v/>
      </c>
      <c r="Z513" s="22" t="str">
        <f>IF(ISBLANK(Games!W495), "",ABS('Prediction Log'!$Y513))</f>
        <v/>
      </c>
      <c r="AA513" s="23" t="str">
        <f>IF(ISBLANK(Games!W495), "",IF('Prediction Log'!$E513&gt;0, 'Prediction Log'!$M513-'Prediction Log'!$E513, IF('Prediction Log'!$E513&lt;0, -'Prediction Log'!$M513+'Prediction Log'!$E513, "NA")))</f>
        <v/>
      </c>
      <c r="AB513" s="23" t="str">
        <f>IF(ISBLANK(Games!X495), "",ABS('Prediction Log'!$AA513))</f>
        <v/>
      </c>
    </row>
    <row r="514" spans="1:28" x14ac:dyDescent="0.45">
      <c r="A514" s="13">
        <f>IF(ISBLANK(Games!$B513), "",Games!A513)</f>
        <v>0</v>
      </c>
      <c r="B514" s="13" t="str">
        <f>IF(ISBLANK(Games!$B496), "",Games!B496)</f>
        <v/>
      </c>
      <c r="C514" s="13" t="str">
        <f>IF(ISBLANK(Games!$B496), "",Games!C496)</f>
        <v/>
      </c>
      <c r="D514" s="14" t="str">
        <f>IF(ISBLANK(Games!$D496), "",Games!D496)</f>
        <v/>
      </c>
      <c r="E514" s="14" t="str">
        <f>IF(ISBLANK(Games!$B496), "",Games!J496)</f>
        <v/>
      </c>
      <c r="F514" s="15" t="str">
        <f>IFERROR(IF(ISBLANK(Games!B496), "", IF(Games!N496=Games!B496, Games!O496, 1-Games!O496)), "")</f>
        <v/>
      </c>
      <c r="G514" s="16" t="str">
        <f>IF(ISBLANK(Games!B496), "", IF('Prediction Log'!$D514&lt;0, 'Prediction Log'!$B514, 'Prediction Log'!$C514))</f>
        <v/>
      </c>
      <c r="H514" s="17" t="str">
        <f>IF(ISBLANK(Games!$B496), "",Games!K496)</f>
        <v/>
      </c>
      <c r="I514" s="17" t="str">
        <f>IF('Prediction Log'!$F514&gt;0.5, 'Prediction Log'!$B514, IF('Prediction Log'!$F514&lt;0.5, 'Prediction Log'!$C514, "PICK"))</f>
        <v/>
      </c>
      <c r="J514" s="18" t="str">
        <f>IF(ISBLANK(Games!B496), "",IF('Prediction Log'!$I514='Prediction Log'!$B514, 'Prediction Log'!$F514, 1-'Prediction Log'!$F514))</f>
        <v/>
      </c>
      <c r="K514" s="19" t="str">
        <f>IF(ISBLANK(Games!$B496), "",Games!Q496)</f>
        <v/>
      </c>
      <c r="L514" s="26" t="str">
        <f>IF(ISBLANK(Games!W496), "",Games!Y496)</f>
        <v/>
      </c>
      <c r="M514" s="9" t="str">
        <f>IF(ISBLANK(Games!W496), "",Games!X496-Games!W496)</f>
        <v/>
      </c>
      <c r="N514" s="20" t="str">
        <f>IF(ISBLANK(Games!W496), "", IF(AND(Games!Y496 = Games!B496, Games!D496&lt;0, Table3[[#This Row],[Actual Difference ]]&lt;Games!D496), "Y", IF(AND(Games!Y496=Games!C496, Games!D496&gt;0, Table3[[#This Row],[Actual Difference ]]&gt;0), "Y",IF(Games!Y496&lt;&gt;Table3[[#This Row],[Market Predicted Side]], "Y","N"))))</f>
        <v/>
      </c>
      <c r="O514" s="21" t="str">
        <f>IF(ISBLANK(Games!W496),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4" s="21" t="str">
        <f>IF(ISBLANK(Games!W496),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4" s="22" t="str">
        <f>IF(ISBLANK(Games!W496),"",IF('Prediction Log'!$L514='Prediction Log'!$G514, "Y", "N"))</f>
        <v/>
      </c>
      <c r="R514" s="22" t="str">
        <f>Table3[[#This Row],[Home Team Covered Market]]</f>
        <v/>
      </c>
      <c r="S514" s="22" t="str">
        <f>IF(ISBLANK(Games!W496), "",IF(AND('Prediction Log'!$Q514="Y", 'Prediction Log'!$R514="Y"), "Y", "N"))</f>
        <v/>
      </c>
      <c r="T514" s="23" t="str">
        <f>IF(ISBLANK(Games!W496),"",IF(Games!Y496='Prediction Log'!$H514, "Y", "N"))</f>
        <v/>
      </c>
      <c r="U514" s="23" t="str">
        <f>IF(ISBLANK(Games!W496), "", IF(Table3[[#This Row],[Home Team Covered Market]]=Games!P496, "Y", "N"))</f>
        <v/>
      </c>
      <c r="V514" s="24" t="str">
        <f>IF(ISBLANK(Games!W496), "",IF('Prediction Log'!$I514='Prediction Log'!$L514, "Y", "N"))</f>
        <v/>
      </c>
      <c r="W514" s="23" t="str">
        <f>IF(ISBLANK(Games!W496), "",IF('Prediction Log'!$H514&lt;&gt;'Prediction Log'!$L514, "N",IF(AND('Prediction Log'!$E514&gt;0, 'Prediction Log'!$M514&gt;'Prediction Log'!$E514, 'Prediction Log'!$H514='Prediction Log'!$C514), "Y", IF(AND('Prediction Log'!$E514&lt;0, 'Prediction Log'!$M514&lt;'Prediction Log'!$E514,'Prediction Log'!$H514='Prediction Log'!$B514 ), "Y", IF('Prediction Log'!$M514='Prediction Log'!$E514, "PUSH", "N")))))</f>
        <v/>
      </c>
      <c r="X514" s="23" t="str">
        <f>IF(ISBLANK(Games!W496), "",IF(AND('Prediction Log'!$T514="Y", 'Prediction Log'!$U514="Y"), "Y", "N"))</f>
        <v/>
      </c>
      <c r="Y514" s="22" t="str">
        <f>IF(ISBLANK(Games!W496), "",IF('Prediction Log'!$D514&gt;0, 'Prediction Log'!$M514-'Prediction Log'!$D514, IF('Prediction Log'!$D514&lt;0, -'Prediction Log'!$M514+'Prediction Log'!$D514, "NA")))</f>
        <v/>
      </c>
      <c r="Z514" s="22" t="str">
        <f>IF(ISBLANK(Games!W496), "",ABS('Prediction Log'!$Y514))</f>
        <v/>
      </c>
      <c r="AA514" s="23" t="str">
        <f>IF(ISBLANK(Games!W496), "",IF('Prediction Log'!$E514&gt;0, 'Prediction Log'!$M514-'Prediction Log'!$E514, IF('Prediction Log'!$E514&lt;0, -'Prediction Log'!$M514+'Prediction Log'!$E514, "NA")))</f>
        <v/>
      </c>
      <c r="AB514" s="23" t="str">
        <f>IF(ISBLANK(Games!X496), "",ABS('Prediction Log'!$AA514))</f>
        <v/>
      </c>
    </row>
    <row r="515" spans="1:28" x14ac:dyDescent="0.45">
      <c r="A515" s="13">
        <f>IF(ISBLANK(Games!$B514), "",Games!A514)</f>
        <v>0</v>
      </c>
      <c r="B515" s="13" t="str">
        <f>IF(ISBLANK(Games!$B497), "",Games!B497)</f>
        <v/>
      </c>
      <c r="C515" s="13" t="str">
        <f>IF(ISBLANK(Games!$B497), "",Games!C497)</f>
        <v/>
      </c>
      <c r="D515" s="14" t="str">
        <f>IF(ISBLANK(Games!$D497), "",Games!D497)</f>
        <v/>
      </c>
      <c r="E515" s="14" t="str">
        <f>IF(ISBLANK(Games!$B497), "",Games!J497)</f>
        <v/>
      </c>
      <c r="F515" s="15" t="str">
        <f>IFERROR(IF(ISBLANK(Games!B497), "", IF(Games!N497=Games!B497, Games!O497, 1-Games!O497)), "")</f>
        <v/>
      </c>
      <c r="G515" s="16" t="str">
        <f>IF(ISBLANK(Games!B497), "", IF('Prediction Log'!$D515&lt;0, 'Prediction Log'!$B515, 'Prediction Log'!$C515))</f>
        <v/>
      </c>
      <c r="H515" s="17" t="str">
        <f>IF(ISBLANK(Games!$B497), "",Games!K497)</f>
        <v/>
      </c>
      <c r="I515" s="17" t="str">
        <f>IF('Prediction Log'!$F515&gt;0.5, 'Prediction Log'!$B515, IF('Prediction Log'!$F515&lt;0.5, 'Prediction Log'!$C515, "PICK"))</f>
        <v/>
      </c>
      <c r="J515" s="18" t="str">
        <f>IF(ISBLANK(Games!B497), "",IF('Prediction Log'!$I515='Prediction Log'!$B515, 'Prediction Log'!$F515, 1-'Prediction Log'!$F515))</f>
        <v/>
      </c>
      <c r="K515" s="19" t="str">
        <f>IF(ISBLANK(Games!$B497), "",Games!Q497)</f>
        <v/>
      </c>
      <c r="L515" s="26" t="str">
        <f>IF(ISBLANK(Games!W497), "",Games!Y497)</f>
        <v/>
      </c>
      <c r="M515" s="9" t="str">
        <f>IF(ISBLANK(Games!W497), "",Games!X497-Games!W497)</f>
        <v/>
      </c>
      <c r="N515" s="20" t="str">
        <f>IF(ISBLANK(Games!W497), "", IF(AND(Games!Y497 = Games!B497, Games!D497&lt;0, Table3[[#This Row],[Actual Difference ]]&lt;Games!D497), "Y", IF(AND(Games!Y497=Games!C497, Games!D497&gt;0, Table3[[#This Row],[Actual Difference ]]&gt;0), "Y",IF(Games!Y497&lt;&gt;Table3[[#This Row],[Market Predicted Side]], "Y","N"))))</f>
        <v/>
      </c>
      <c r="O515" s="21" t="str">
        <f>IF(ISBLANK(Games!W497),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5" s="21" t="str">
        <f>IF(ISBLANK(Games!W497),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5" s="22" t="str">
        <f>IF(ISBLANK(Games!W497),"",IF('Prediction Log'!$L515='Prediction Log'!$G515, "Y", "N"))</f>
        <v/>
      </c>
      <c r="R515" s="22" t="str">
        <f>Table3[[#This Row],[Home Team Covered Market]]</f>
        <v/>
      </c>
      <c r="S515" s="22" t="str">
        <f>IF(ISBLANK(Games!W497), "",IF(AND('Prediction Log'!$Q515="Y", 'Prediction Log'!$R515="Y"), "Y", "N"))</f>
        <v/>
      </c>
      <c r="T515" s="23" t="str">
        <f>IF(ISBLANK(Games!W497),"",IF(Games!Y497='Prediction Log'!$H515, "Y", "N"))</f>
        <v/>
      </c>
      <c r="U515" s="23" t="str">
        <f>IF(ISBLANK(Games!W497), "", IF(Table3[[#This Row],[Home Team Covered Market]]=Games!P497, "Y", "N"))</f>
        <v/>
      </c>
      <c r="V515" s="24" t="str">
        <f>IF(ISBLANK(Games!W497), "",IF('Prediction Log'!$I515='Prediction Log'!$L515, "Y", "N"))</f>
        <v/>
      </c>
      <c r="W515" s="23" t="str">
        <f>IF(ISBLANK(Games!W497), "",IF('Prediction Log'!$H515&lt;&gt;'Prediction Log'!$L515, "N",IF(AND('Prediction Log'!$E515&gt;0, 'Prediction Log'!$M515&gt;'Prediction Log'!$E515, 'Prediction Log'!$H515='Prediction Log'!$C515), "Y", IF(AND('Prediction Log'!$E515&lt;0, 'Prediction Log'!$M515&lt;'Prediction Log'!$E515,'Prediction Log'!$H515='Prediction Log'!$B515 ), "Y", IF('Prediction Log'!$M515='Prediction Log'!$E515, "PUSH", "N")))))</f>
        <v/>
      </c>
      <c r="X515" s="23" t="str">
        <f>IF(ISBLANK(Games!W497), "",IF(AND('Prediction Log'!$T515="Y", 'Prediction Log'!$U515="Y"), "Y", "N"))</f>
        <v/>
      </c>
      <c r="Y515" s="22" t="str">
        <f>IF(ISBLANK(Games!W497), "",IF('Prediction Log'!$D515&gt;0, 'Prediction Log'!$M515-'Prediction Log'!$D515, IF('Prediction Log'!$D515&lt;0, -'Prediction Log'!$M515+'Prediction Log'!$D515, "NA")))</f>
        <v/>
      </c>
      <c r="Z515" s="22" t="str">
        <f>IF(ISBLANK(Games!W497), "",ABS('Prediction Log'!$Y515))</f>
        <v/>
      </c>
      <c r="AA515" s="23" t="str">
        <f>IF(ISBLANK(Games!W497), "",IF('Prediction Log'!$E515&gt;0, 'Prediction Log'!$M515-'Prediction Log'!$E515, IF('Prediction Log'!$E515&lt;0, -'Prediction Log'!$M515+'Prediction Log'!$E515, "NA")))</f>
        <v/>
      </c>
      <c r="AB515" s="23" t="str">
        <f>IF(ISBLANK(Games!X497), "",ABS('Prediction Log'!$AA515))</f>
        <v/>
      </c>
    </row>
    <row r="516" spans="1:28" x14ac:dyDescent="0.45">
      <c r="A516" s="13">
        <f>IF(ISBLANK(Games!$B515), "",Games!A515)</f>
        <v>0</v>
      </c>
      <c r="B516" s="13" t="str">
        <f>IF(ISBLANK(Games!$B498), "",Games!B498)</f>
        <v/>
      </c>
      <c r="C516" s="13" t="str">
        <f>IF(ISBLANK(Games!$B498), "",Games!C498)</f>
        <v/>
      </c>
      <c r="D516" s="14" t="str">
        <f>IF(ISBLANK(Games!$D498), "",Games!D498)</f>
        <v/>
      </c>
      <c r="E516" s="14" t="str">
        <f>IF(ISBLANK(Games!$B498), "",Games!J498)</f>
        <v/>
      </c>
      <c r="F516" s="15" t="str">
        <f>IFERROR(IF(ISBLANK(Games!B498), "", IF(Games!N498=Games!B498, Games!O498, 1-Games!O498)), "")</f>
        <v/>
      </c>
      <c r="G516" s="16" t="str">
        <f>IF(ISBLANK(Games!B498), "", IF('Prediction Log'!$D516&lt;0, 'Prediction Log'!$B516, 'Prediction Log'!$C516))</f>
        <v/>
      </c>
      <c r="H516" s="17" t="str">
        <f>IF(ISBLANK(Games!$B498), "",Games!K498)</f>
        <v/>
      </c>
      <c r="I516" s="17" t="str">
        <f>IF('Prediction Log'!$F516&gt;0.5, 'Prediction Log'!$B516, IF('Prediction Log'!$F516&lt;0.5, 'Prediction Log'!$C516, "PICK"))</f>
        <v/>
      </c>
      <c r="J516" s="18" t="str">
        <f>IF(ISBLANK(Games!B498), "",IF('Prediction Log'!$I516='Prediction Log'!$B516, 'Prediction Log'!$F516, 1-'Prediction Log'!$F516))</f>
        <v/>
      </c>
      <c r="K516" s="19" t="str">
        <f>IF(ISBLANK(Games!$B498), "",Games!Q498)</f>
        <v/>
      </c>
      <c r="L516" s="26" t="str">
        <f>IF(ISBLANK(Games!W498), "",Games!Y498)</f>
        <v/>
      </c>
      <c r="M516" s="9" t="str">
        <f>IF(ISBLANK(Games!W498), "",Games!X498-Games!W498)</f>
        <v/>
      </c>
      <c r="N516" s="20" t="str">
        <f>IF(ISBLANK(Games!W498), "", IF(AND(Games!Y498 = Games!B498, Games!D498&lt;0, Table3[[#This Row],[Actual Difference ]]&lt;Games!D498), "Y", IF(AND(Games!Y498=Games!C498, Games!D498&gt;0, Table3[[#This Row],[Actual Difference ]]&gt;0), "Y",IF(Games!Y498&lt;&gt;Table3[[#This Row],[Market Predicted Side]], "Y","N"))))</f>
        <v/>
      </c>
      <c r="O516" s="21" t="str">
        <f>IF(ISBLANK(Games!W498),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6" s="21" t="str">
        <f>IF(ISBLANK(Games!W498),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6" s="22" t="str">
        <f>IF(ISBLANK(Games!W498),"",IF('Prediction Log'!$L516='Prediction Log'!$G516, "Y", "N"))</f>
        <v/>
      </c>
      <c r="R516" s="22" t="str">
        <f>Table3[[#This Row],[Home Team Covered Market]]</f>
        <v/>
      </c>
      <c r="S516" s="22" t="str">
        <f>IF(ISBLANK(Games!W498), "",IF(AND('Prediction Log'!$Q516="Y", 'Prediction Log'!$R516="Y"), "Y", "N"))</f>
        <v/>
      </c>
      <c r="T516" s="23" t="str">
        <f>IF(ISBLANK(Games!W498),"",IF(Games!Y498='Prediction Log'!$H516, "Y", "N"))</f>
        <v/>
      </c>
      <c r="U516" s="23" t="str">
        <f>IF(ISBLANK(Games!W498), "", IF(Table3[[#This Row],[Home Team Covered Market]]=Games!P498, "Y", "N"))</f>
        <v/>
      </c>
      <c r="V516" s="24" t="str">
        <f>IF(ISBLANK(Games!W498), "",IF('Prediction Log'!$I516='Prediction Log'!$L516, "Y", "N"))</f>
        <v/>
      </c>
      <c r="W516" s="23" t="str">
        <f>IF(ISBLANK(Games!W498), "",IF('Prediction Log'!$H516&lt;&gt;'Prediction Log'!$L516, "N",IF(AND('Prediction Log'!$E516&gt;0, 'Prediction Log'!$M516&gt;'Prediction Log'!$E516, 'Prediction Log'!$H516='Prediction Log'!$C516), "Y", IF(AND('Prediction Log'!$E516&lt;0, 'Prediction Log'!$M516&lt;'Prediction Log'!$E516,'Prediction Log'!$H516='Prediction Log'!$B516 ), "Y", IF('Prediction Log'!$M516='Prediction Log'!$E516, "PUSH", "N")))))</f>
        <v/>
      </c>
      <c r="X516" s="23" t="str">
        <f>IF(ISBLANK(Games!W498), "",IF(AND('Prediction Log'!$T516="Y", 'Prediction Log'!$U516="Y"), "Y", "N"))</f>
        <v/>
      </c>
      <c r="Y516" s="22" t="str">
        <f>IF(ISBLANK(Games!W498), "",IF('Prediction Log'!$D516&gt;0, 'Prediction Log'!$M516-'Prediction Log'!$D516, IF('Prediction Log'!$D516&lt;0, -'Prediction Log'!$M516+'Prediction Log'!$D516, "NA")))</f>
        <v/>
      </c>
      <c r="Z516" s="22" t="str">
        <f>IF(ISBLANK(Games!W498), "",ABS('Prediction Log'!$Y516))</f>
        <v/>
      </c>
      <c r="AA516" s="23" t="str">
        <f>IF(ISBLANK(Games!W498), "",IF('Prediction Log'!$E516&gt;0, 'Prediction Log'!$M516-'Prediction Log'!$E516, IF('Prediction Log'!$E516&lt;0, -'Prediction Log'!$M516+'Prediction Log'!$E516, "NA")))</f>
        <v/>
      </c>
      <c r="AB516" s="23" t="str">
        <f>IF(ISBLANK(Games!X498), "",ABS('Prediction Log'!$AA516))</f>
        <v/>
      </c>
    </row>
    <row r="517" spans="1:28" x14ac:dyDescent="0.45">
      <c r="A517" s="13">
        <f>IF(ISBLANK(Games!$B516), "",Games!A516)</f>
        <v>0</v>
      </c>
      <c r="B517" s="13" t="str">
        <f>IF(ISBLANK(Games!$B499), "",Games!B499)</f>
        <v/>
      </c>
      <c r="C517" s="13" t="str">
        <f>IF(ISBLANK(Games!$B499), "",Games!C499)</f>
        <v/>
      </c>
      <c r="D517" s="14" t="str">
        <f>IF(ISBLANK(Games!$D499), "",Games!D499)</f>
        <v/>
      </c>
      <c r="E517" s="14" t="str">
        <f>IF(ISBLANK(Games!$B499), "",Games!J499)</f>
        <v/>
      </c>
      <c r="F517" s="15" t="str">
        <f>IFERROR(IF(ISBLANK(Games!B499), "", IF(Games!N499=Games!B499, Games!O499, 1-Games!O499)), "")</f>
        <v/>
      </c>
      <c r="G517" s="16" t="str">
        <f>IF(ISBLANK(Games!B499), "", IF('Prediction Log'!$D517&lt;0, 'Prediction Log'!$B517, 'Prediction Log'!$C517))</f>
        <v/>
      </c>
      <c r="H517" s="17" t="str">
        <f>IF(ISBLANK(Games!$B499), "",Games!K499)</f>
        <v/>
      </c>
      <c r="I517" s="17" t="str">
        <f>IF('Prediction Log'!$F517&gt;0.5, 'Prediction Log'!$B517, IF('Prediction Log'!$F517&lt;0.5, 'Prediction Log'!$C517, "PICK"))</f>
        <v/>
      </c>
      <c r="J517" s="18" t="str">
        <f>IF(ISBLANK(Games!B499), "",IF('Prediction Log'!$I517='Prediction Log'!$B517, 'Prediction Log'!$F517, 1-'Prediction Log'!$F517))</f>
        <v/>
      </c>
      <c r="K517" s="19" t="str">
        <f>IF(ISBLANK(Games!$B499), "",Games!Q499)</f>
        <v/>
      </c>
      <c r="L517" s="26" t="str">
        <f>IF(ISBLANK(Games!W499), "",Games!Y499)</f>
        <v/>
      </c>
      <c r="M517" s="9" t="str">
        <f>IF(ISBLANK(Games!W499), "",Games!X499-Games!W499)</f>
        <v/>
      </c>
      <c r="N517" s="20" t="str">
        <f>IF(ISBLANK(Games!W499), "", IF(AND(Games!Y499 = Games!B499, Games!D499&lt;0, Table3[[#This Row],[Actual Difference ]]&lt;Games!D499), "Y", IF(AND(Games!Y499=Games!C499, Games!D499&gt;0, Table3[[#This Row],[Actual Difference ]]&gt;0), "Y",IF(Games!Y499&lt;&gt;Table3[[#This Row],[Market Predicted Side]], "Y","N"))))</f>
        <v/>
      </c>
      <c r="O517" s="21" t="str">
        <f>IF(ISBLANK(Games!W499),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7" s="21" t="str">
        <f>IF(ISBLANK(Games!W499),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7" s="22" t="str">
        <f>IF(ISBLANK(Games!W499),"",IF('Prediction Log'!$L517='Prediction Log'!$G517, "Y", "N"))</f>
        <v/>
      </c>
      <c r="R517" s="22" t="str">
        <f>Table3[[#This Row],[Home Team Covered Market]]</f>
        <v/>
      </c>
      <c r="S517" s="22" t="str">
        <f>IF(ISBLANK(Games!W499), "",IF(AND('Prediction Log'!$Q517="Y", 'Prediction Log'!$R517="Y"), "Y", "N"))</f>
        <v/>
      </c>
      <c r="T517" s="23" t="str">
        <f>IF(ISBLANK(Games!W499),"",IF(Games!Y499='Prediction Log'!$H517, "Y", "N"))</f>
        <v/>
      </c>
      <c r="U517" s="23" t="str">
        <f>IF(ISBLANK(Games!W499), "", IF(Table3[[#This Row],[Home Team Covered Market]]=Games!P499, "Y", "N"))</f>
        <v/>
      </c>
      <c r="V517" s="24" t="str">
        <f>IF(ISBLANK(Games!W499), "",IF('Prediction Log'!$I517='Prediction Log'!$L517, "Y", "N"))</f>
        <v/>
      </c>
      <c r="W517" s="23" t="str">
        <f>IF(ISBLANK(Games!W499), "",IF('Prediction Log'!$H517&lt;&gt;'Prediction Log'!$L517, "N",IF(AND('Prediction Log'!$E517&gt;0, 'Prediction Log'!$M517&gt;'Prediction Log'!$E517, 'Prediction Log'!$H517='Prediction Log'!$C517), "Y", IF(AND('Prediction Log'!$E517&lt;0, 'Prediction Log'!$M517&lt;'Prediction Log'!$E517,'Prediction Log'!$H517='Prediction Log'!$B517 ), "Y", IF('Prediction Log'!$M517='Prediction Log'!$E517, "PUSH", "N")))))</f>
        <v/>
      </c>
      <c r="X517" s="23" t="str">
        <f>IF(ISBLANK(Games!W499), "",IF(AND('Prediction Log'!$T517="Y", 'Prediction Log'!$U517="Y"), "Y", "N"))</f>
        <v/>
      </c>
      <c r="Y517" s="22" t="str">
        <f>IF(ISBLANK(Games!W499), "",IF('Prediction Log'!$D517&gt;0, 'Prediction Log'!$M517-'Prediction Log'!$D517, IF('Prediction Log'!$D517&lt;0, -'Prediction Log'!$M517+'Prediction Log'!$D517, "NA")))</f>
        <v/>
      </c>
      <c r="Z517" s="22" t="str">
        <f>IF(ISBLANK(Games!W499), "",ABS('Prediction Log'!$Y517))</f>
        <v/>
      </c>
      <c r="AA517" s="23" t="str">
        <f>IF(ISBLANK(Games!W499), "",IF('Prediction Log'!$E517&gt;0, 'Prediction Log'!$M517-'Prediction Log'!$E517, IF('Prediction Log'!$E517&lt;0, -'Prediction Log'!$M517+'Prediction Log'!$E517, "NA")))</f>
        <v/>
      </c>
      <c r="AB517" s="23" t="str">
        <f>IF(ISBLANK(Games!X499), "",ABS('Prediction Log'!$AA517))</f>
        <v/>
      </c>
    </row>
    <row r="518" spans="1:28" x14ac:dyDescent="0.45">
      <c r="A518" s="13">
        <f>IF(ISBLANK(Games!$B517), "",Games!A517)</f>
        <v>0</v>
      </c>
      <c r="B518" s="13" t="str">
        <f>IF(ISBLANK(Games!$B500), "",Games!B500)</f>
        <v/>
      </c>
      <c r="C518" s="13" t="str">
        <f>IF(ISBLANK(Games!$B500), "",Games!C500)</f>
        <v/>
      </c>
      <c r="D518" s="14" t="str">
        <f>IF(ISBLANK(Games!$D500), "",Games!D500)</f>
        <v/>
      </c>
      <c r="E518" s="14" t="str">
        <f>IF(ISBLANK(Games!$B500), "",Games!J500)</f>
        <v/>
      </c>
      <c r="F518" s="15" t="str">
        <f>IFERROR(IF(ISBLANK(Games!B500), "", IF(Games!N500=Games!B500, Games!O500, 1-Games!O500)), "")</f>
        <v/>
      </c>
      <c r="G518" s="16" t="str">
        <f>IF(ISBLANK(Games!B500), "", IF('Prediction Log'!$D518&lt;0, 'Prediction Log'!$B518, 'Prediction Log'!$C518))</f>
        <v/>
      </c>
      <c r="H518" s="17" t="str">
        <f>IF(ISBLANK(Games!$B500), "",Games!K500)</f>
        <v/>
      </c>
      <c r="I518" s="17" t="str">
        <f>IF('Prediction Log'!$F518&gt;0.5, 'Prediction Log'!$B518, IF('Prediction Log'!$F518&lt;0.5, 'Prediction Log'!$C518, "PICK"))</f>
        <v/>
      </c>
      <c r="J518" s="18" t="str">
        <f>IF(ISBLANK(Games!B500), "",IF('Prediction Log'!$I518='Prediction Log'!$B518, 'Prediction Log'!$F518, 1-'Prediction Log'!$F518))</f>
        <v/>
      </c>
      <c r="K518" s="19" t="str">
        <f>IF(ISBLANK(Games!$B500), "",Games!Q500)</f>
        <v/>
      </c>
      <c r="L518" s="26" t="str">
        <f>IF(ISBLANK(Games!W500), "",Games!Y500)</f>
        <v/>
      </c>
      <c r="M518" s="9" t="str">
        <f>IF(ISBLANK(Games!W500), "",Games!X500-Games!W500)</f>
        <v/>
      </c>
      <c r="N518" s="20" t="str">
        <f>IF(ISBLANK(Games!W500), "", IF(AND(Games!Y500 = Games!B500, Games!D500&lt;0, Table3[[#This Row],[Actual Difference ]]&lt;Games!D500), "Y", IF(AND(Games!Y500=Games!C500, Games!D500&gt;0, Table3[[#This Row],[Actual Difference ]]&gt;0), "Y",IF(Games!Y500&lt;&gt;Table3[[#This Row],[Market Predicted Side]], "Y","N"))))</f>
        <v/>
      </c>
      <c r="O518" s="21" t="str">
        <f>IF(ISBLANK(Games!W500),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8" s="21" t="str">
        <f>IF(ISBLANK(Games!W500),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8" s="22" t="str">
        <f>IF(ISBLANK(Games!W500),"",IF('Prediction Log'!$L518='Prediction Log'!$G518, "Y", "N"))</f>
        <v/>
      </c>
      <c r="R518" s="22" t="str">
        <f>Table3[[#This Row],[Home Team Covered Market]]</f>
        <v/>
      </c>
      <c r="S518" s="22" t="str">
        <f>IF(ISBLANK(Games!W500), "",IF(AND('Prediction Log'!$Q518="Y", 'Prediction Log'!$R518="Y"), "Y", "N"))</f>
        <v/>
      </c>
      <c r="T518" s="23" t="str">
        <f>IF(ISBLANK(Games!W500),"",IF(Games!Y500='Prediction Log'!$H518, "Y", "N"))</f>
        <v/>
      </c>
      <c r="U518" s="23" t="str">
        <f>IF(ISBLANK(Games!W500), "", IF(Table3[[#This Row],[Home Team Covered Market]]=Games!P500, "Y", "N"))</f>
        <v/>
      </c>
      <c r="V518" s="24" t="str">
        <f>IF(ISBLANK(Games!W500), "",IF('Prediction Log'!$I518='Prediction Log'!$L518, "Y", "N"))</f>
        <v/>
      </c>
      <c r="W518" s="23" t="str">
        <f>IF(ISBLANK(Games!W500), "",IF('Prediction Log'!$H518&lt;&gt;'Prediction Log'!$L518, "N",IF(AND('Prediction Log'!$E518&gt;0, 'Prediction Log'!$M518&gt;'Prediction Log'!$E518, 'Prediction Log'!$H518='Prediction Log'!$C518), "Y", IF(AND('Prediction Log'!$E518&lt;0, 'Prediction Log'!$M518&lt;'Prediction Log'!$E518,'Prediction Log'!$H518='Prediction Log'!$B518 ), "Y", IF('Prediction Log'!$M518='Prediction Log'!$E518, "PUSH", "N")))))</f>
        <v/>
      </c>
      <c r="X518" s="23" t="str">
        <f>IF(ISBLANK(Games!W500), "",IF(AND('Prediction Log'!$T518="Y", 'Prediction Log'!$U518="Y"), "Y", "N"))</f>
        <v/>
      </c>
      <c r="Y518" s="22" t="str">
        <f>IF(ISBLANK(Games!W500), "",IF('Prediction Log'!$D518&gt;0, 'Prediction Log'!$M518-'Prediction Log'!$D518, IF('Prediction Log'!$D518&lt;0, -'Prediction Log'!$M518+'Prediction Log'!$D518, "NA")))</f>
        <v/>
      </c>
      <c r="Z518" s="22" t="str">
        <f>IF(ISBLANK(Games!W500), "",ABS('Prediction Log'!$Y518))</f>
        <v/>
      </c>
      <c r="AA518" s="23" t="str">
        <f>IF(ISBLANK(Games!W500), "",IF('Prediction Log'!$E518&gt;0, 'Prediction Log'!$M518-'Prediction Log'!$E518, IF('Prediction Log'!$E518&lt;0, -'Prediction Log'!$M518+'Prediction Log'!$E518, "NA")))</f>
        <v/>
      </c>
      <c r="AB518" s="23" t="str">
        <f>IF(ISBLANK(Games!X500), "",ABS('Prediction Log'!$AA518))</f>
        <v/>
      </c>
    </row>
    <row r="519" spans="1:28" x14ac:dyDescent="0.45">
      <c r="A519" s="13">
        <f>IF(ISBLANK(Games!$B518), "",Games!A518)</f>
        <v>0</v>
      </c>
      <c r="B519" s="13" t="str">
        <f>IF(ISBLANK(Games!$B501), "",Games!B501)</f>
        <v/>
      </c>
      <c r="C519" s="13" t="str">
        <f>IF(ISBLANK(Games!$B501), "",Games!C501)</f>
        <v/>
      </c>
      <c r="D519" s="14" t="str">
        <f>IF(ISBLANK(Games!$D501), "",Games!D501)</f>
        <v/>
      </c>
      <c r="E519" s="14" t="str">
        <f>IF(ISBLANK(Games!$B501), "",Games!J501)</f>
        <v/>
      </c>
      <c r="F519" s="15" t="str">
        <f>IFERROR(IF(ISBLANK(Games!B501), "", IF(Games!N501=Games!B501, Games!O501, 1-Games!O501)), "")</f>
        <v/>
      </c>
      <c r="G519" s="16" t="str">
        <f>IF(ISBLANK(Games!B501), "", IF('Prediction Log'!$D519&lt;0, 'Prediction Log'!$B519, 'Prediction Log'!$C519))</f>
        <v/>
      </c>
      <c r="H519" s="17" t="str">
        <f>IF(ISBLANK(Games!$B501), "",Games!K501)</f>
        <v/>
      </c>
      <c r="I519" s="17" t="str">
        <f>IF('Prediction Log'!$F519&gt;0.5, 'Prediction Log'!$B519, IF('Prediction Log'!$F519&lt;0.5, 'Prediction Log'!$C519, "PICK"))</f>
        <v/>
      </c>
      <c r="J519" s="18" t="str">
        <f>IF(ISBLANK(Games!B501), "",IF('Prediction Log'!$I519='Prediction Log'!$B519, 'Prediction Log'!$F519, 1-'Prediction Log'!$F519))</f>
        <v/>
      </c>
      <c r="K519" s="19" t="str">
        <f>IF(ISBLANK(Games!$B501), "",Games!Q501)</f>
        <v/>
      </c>
      <c r="L519" s="26" t="str">
        <f>IF(ISBLANK(Games!W501), "",Games!Y501)</f>
        <v/>
      </c>
      <c r="M519" s="9" t="str">
        <f>IF(ISBLANK(Games!W501), "",Games!X501-Games!W501)</f>
        <v/>
      </c>
      <c r="N519" s="20" t="str">
        <f>IF(ISBLANK(Games!W501), "", IF(AND(Games!Y501 = Games!B501, Games!D501&lt;0, Table3[[#This Row],[Actual Difference ]]&lt;Games!D501), "Y", IF(AND(Games!Y501=Games!C501, Games!D501&gt;0, Table3[[#This Row],[Actual Difference ]]&gt;0), "Y",IF(Games!Y501&lt;&gt;Table3[[#This Row],[Market Predicted Side]], "Y","N"))))</f>
        <v/>
      </c>
      <c r="O519" s="21" t="str">
        <f>IF(ISBLANK(Games!W501),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19" s="21" t="str">
        <f>IF(ISBLANK(Games!W501),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19" s="22" t="str">
        <f>IF(ISBLANK(Games!W501),"",IF('Prediction Log'!$L519='Prediction Log'!$G519, "Y", "N"))</f>
        <v/>
      </c>
      <c r="R519" s="22" t="str">
        <f>Table3[[#This Row],[Home Team Covered Market]]</f>
        <v/>
      </c>
      <c r="S519" s="22" t="str">
        <f>IF(ISBLANK(Games!W501), "",IF(AND('Prediction Log'!$Q519="Y", 'Prediction Log'!$R519="Y"), "Y", "N"))</f>
        <v/>
      </c>
      <c r="T519" s="23" t="str">
        <f>IF(ISBLANK(Games!W501),"",IF(Games!Y501='Prediction Log'!$H519, "Y", "N"))</f>
        <v/>
      </c>
      <c r="U519" s="23" t="str">
        <f>IF(ISBLANK(Games!W501), "", IF(Table3[[#This Row],[Home Team Covered Market]]=Games!P501, "Y", "N"))</f>
        <v/>
      </c>
      <c r="V519" s="24" t="str">
        <f>IF(ISBLANK(Games!W501), "",IF('Prediction Log'!$I519='Prediction Log'!$L519, "Y", "N"))</f>
        <v/>
      </c>
      <c r="W519" s="23" t="str">
        <f>IF(ISBLANK(Games!W501), "",IF('Prediction Log'!$H519&lt;&gt;'Prediction Log'!$L519, "N",IF(AND('Prediction Log'!$E519&gt;0, 'Prediction Log'!$M519&gt;'Prediction Log'!$E519, 'Prediction Log'!$H519='Prediction Log'!$C519), "Y", IF(AND('Prediction Log'!$E519&lt;0, 'Prediction Log'!$M519&lt;'Prediction Log'!$E519,'Prediction Log'!$H519='Prediction Log'!$B519 ), "Y", IF('Prediction Log'!$M519='Prediction Log'!$E519, "PUSH", "N")))))</f>
        <v/>
      </c>
      <c r="X519" s="23" t="str">
        <f>IF(ISBLANK(Games!W501), "",IF(AND('Prediction Log'!$T519="Y", 'Prediction Log'!$U519="Y"), "Y", "N"))</f>
        <v/>
      </c>
      <c r="Y519" s="22" t="str">
        <f>IF(ISBLANK(Games!W501), "",IF('Prediction Log'!$D519&gt;0, 'Prediction Log'!$M519-'Prediction Log'!$D519, IF('Prediction Log'!$D519&lt;0, -'Prediction Log'!$M519+'Prediction Log'!$D519, "NA")))</f>
        <v/>
      </c>
      <c r="Z519" s="22" t="str">
        <f>IF(ISBLANK(Games!W501), "",ABS('Prediction Log'!$Y519))</f>
        <v/>
      </c>
      <c r="AA519" s="23" t="str">
        <f>IF(ISBLANK(Games!W501), "",IF('Prediction Log'!$E519&gt;0, 'Prediction Log'!$M519-'Prediction Log'!$E519, IF('Prediction Log'!$E519&lt;0, -'Prediction Log'!$M519+'Prediction Log'!$E519, "NA")))</f>
        <v/>
      </c>
      <c r="AB519" s="23" t="str">
        <f>IF(ISBLANK(Games!X501), "",ABS('Prediction Log'!$AA519))</f>
        <v/>
      </c>
    </row>
    <row r="520" spans="1:28" x14ac:dyDescent="0.45">
      <c r="A520" s="13">
        <f>IF(ISBLANK(Games!$B519), "",Games!A519)</f>
        <v>0</v>
      </c>
      <c r="B520" s="13" t="str">
        <f>IF(ISBLANK(Games!$B502), "",Games!B502)</f>
        <v/>
      </c>
      <c r="C520" s="13" t="str">
        <f>IF(ISBLANK(Games!$B502), "",Games!C502)</f>
        <v/>
      </c>
      <c r="D520" s="14" t="str">
        <f>IF(ISBLANK(Games!$D502), "",Games!D502)</f>
        <v/>
      </c>
      <c r="E520" s="14" t="str">
        <f>IF(ISBLANK(Games!$B502), "",Games!J502)</f>
        <v/>
      </c>
      <c r="F520" s="15" t="str">
        <f>IFERROR(IF(ISBLANK(Games!B502), "", IF(Games!N502=Games!B502, Games!O502, 1-Games!O502)), "")</f>
        <v/>
      </c>
      <c r="G520" s="16" t="str">
        <f>IF(ISBLANK(Games!B502), "", IF('Prediction Log'!$D520&lt;0, 'Prediction Log'!$B520, 'Prediction Log'!$C520))</f>
        <v/>
      </c>
      <c r="H520" s="17" t="str">
        <f>IF(ISBLANK(Games!$B502), "",Games!K502)</f>
        <v/>
      </c>
      <c r="I520" s="17" t="str">
        <f>IF('Prediction Log'!$F520&gt;0.5, 'Prediction Log'!$B520, IF('Prediction Log'!$F520&lt;0.5, 'Prediction Log'!$C520, "PICK"))</f>
        <v/>
      </c>
      <c r="J520" s="18" t="str">
        <f>IF(ISBLANK(Games!B502), "",IF('Prediction Log'!$I520='Prediction Log'!$B520, 'Prediction Log'!$F520, 1-'Prediction Log'!$F520))</f>
        <v/>
      </c>
      <c r="K520" s="19" t="str">
        <f>IF(ISBLANK(Games!$B502), "",Games!Q502)</f>
        <v/>
      </c>
      <c r="L520" s="26" t="str">
        <f>IF(ISBLANK(Games!W502), "",Games!Y502)</f>
        <v/>
      </c>
      <c r="M520" s="9" t="str">
        <f>IF(ISBLANK(Games!W502), "",Games!X502-Games!W502)</f>
        <v/>
      </c>
      <c r="N520" s="20" t="str">
        <f>IF(ISBLANK(Games!W502), "", IF(AND(Games!Y502 = Games!B502, Games!D502&lt;0, Table3[[#This Row],[Actual Difference ]]&lt;Games!D502), "Y", IF(AND(Games!Y502=Games!C502, Games!D502&gt;0, Table3[[#This Row],[Actual Difference ]]&gt;0), "Y",IF(Games!Y502&lt;&gt;Table3[[#This Row],[Market Predicted Side]], "Y","N"))))</f>
        <v/>
      </c>
      <c r="O520" s="21" t="str">
        <f>IF(ISBLANK(Games!W502),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0" s="21" t="str">
        <f>IF(ISBLANK(Games!W502),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0" s="22" t="str">
        <f>IF(ISBLANK(Games!W502),"",IF('Prediction Log'!$L520='Prediction Log'!$G520, "Y", "N"))</f>
        <v/>
      </c>
      <c r="R520" s="22" t="str">
        <f>Table3[[#This Row],[Home Team Covered Market]]</f>
        <v/>
      </c>
      <c r="S520" s="22" t="str">
        <f>IF(ISBLANK(Games!W502), "",IF(AND('Prediction Log'!$Q520="Y", 'Prediction Log'!$R520="Y"), "Y", "N"))</f>
        <v/>
      </c>
      <c r="T520" s="23" t="str">
        <f>IF(ISBLANK(Games!W502),"",IF(Games!Y502='Prediction Log'!$H520, "Y", "N"))</f>
        <v/>
      </c>
      <c r="U520" s="23" t="str">
        <f>IF(ISBLANK(Games!W502), "", IF(Table3[[#This Row],[Home Team Covered Market]]=Games!P502, "Y", "N"))</f>
        <v/>
      </c>
      <c r="V520" s="24" t="str">
        <f>IF(ISBLANK(Games!W502), "",IF('Prediction Log'!$I520='Prediction Log'!$L520, "Y", "N"))</f>
        <v/>
      </c>
      <c r="W520" s="23" t="str">
        <f>IF(ISBLANK(Games!W502), "",IF('Prediction Log'!$H520&lt;&gt;'Prediction Log'!$L520, "N",IF(AND('Prediction Log'!$E520&gt;0, 'Prediction Log'!$M520&gt;'Prediction Log'!$E520, 'Prediction Log'!$H520='Prediction Log'!$C520), "Y", IF(AND('Prediction Log'!$E520&lt;0, 'Prediction Log'!$M520&lt;'Prediction Log'!$E520,'Prediction Log'!$H520='Prediction Log'!$B520 ), "Y", IF('Prediction Log'!$M520='Prediction Log'!$E520, "PUSH", "N")))))</f>
        <v/>
      </c>
      <c r="X520" s="23" t="str">
        <f>IF(ISBLANK(Games!W502), "",IF(AND('Prediction Log'!$T520="Y", 'Prediction Log'!$U520="Y"), "Y", "N"))</f>
        <v/>
      </c>
      <c r="Y520" s="22" t="str">
        <f>IF(ISBLANK(Games!W502), "",IF('Prediction Log'!$D520&gt;0, 'Prediction Log'!$M520-'Prediction Log'!$D520, IF('Prediction Log'!$D520&lt;0, -'Prediction Log'!$M520+'Prediction Log'!$D520, "NA")))</f>
        <v/>
      </c>
      <c r="Z520" s="22" t="str">
        <f>IF(ISBLANK(Games!W502), "",ABS('Prediction Log'!$Y520))</f>
        <v/>
      </c>
      <c r="AA520" s="23" t="str">
        <f>IF(ISBLANK(Games!W502), "",IF('Prediction Log'!$E520&gt;0, 'Prediction Log'!$M520-'Prediction Log'!$E520, IF('Prediction Log'!$E520&lt;0, -'Prediction Log'!$M520+'Prediction Log'!$E520, "NA")))</f>
        <v/>
      </c>
      <c r="AB520" s="23" t="str">
        <f>IF(ISBLANK(Games!X502), "",ABS('Prediction Log'!$AA520))</f>
        <v/>
      </c>
    </row>
    <row r="521" spans="1:28" x14ac:dyDescent="0.45">
      <c r="A521" s="13">
        <f>IF(ISBLANK(Games!$B520), "",Games!A520)</f>
        <v>0</v>
      </c>
      <c r="B521" s="13" t="str">
        <f>IF(ISBLANK(Games!$B503), "",Games!B503)</f>
        <v/>
      </c>
      <c r="C521" s="13" t="str">
        <f>IF(ISBLANK(Games!$B503), "",Games!C503)</f>
        <v/>
      </c>
      <c r="D521" s="14" t="str">
        <f>IF(ISBLANK(Games!$D503), "",Games!D503)</f>
        <v/>
      </c>
      <c r="E521" s="14" t="str">
        <f>IF(ISBLANK(Games!$B503), "",Games!J503)</f>
        <v/>
      </c>
      <c r="F521" s="15" t="str">
        <f>IFERROR(IF(ISBLANK(Games!B503), "", IF(Games!N503=Games!B503, Games!O503, 1-Games!O503)), "")</f>
        <v/>
      </c>
      <c r="G521" s="16" t="str">
        <f>IF(ISBLANK(Games!B503), "", IF('Prediction Log'!$D521&lt;0, 'Prediction Log'!$B521, 'Prediction Log'!$C521))</f>
        <v/>
      </c>
      <c r="H521" s="17" t="str">
        <f>IF(ISBLANK(Games!$B503), "",Games!K503)</f>
        <v/>
      </c>
      <c r="I521" s="17" t="str">
        <f>IF('Prediction Log'!$F521&gt;0.5, 'Prediction Log'!$B521, IF('Prediction Log'!$F521&lt;0.5, 'Prediction Log'!$C521, "PICK"))</f>
        <v/>
      </c>
      <c r="J521" s="18" t="str">
        <f>IF(ISBLANK(Games!B503), "",IF('Prediction Log'!$I521='Prediction Log'!$B521, 'Prediction Log'!$F521, 1-'Prediction Log'!$F521))</f>
        <v/>
      </c>
      <c r="K521" s="19" t="str">
        <f>IF(ISBLANK(Games!$B503), "",Games!Q503)</f>
        <v/>
      </c>
      <c r="L521" s="26" t="str">
        <f>IF(ISBLANK(Games!W503), "",Games!Y503)</f>
        <v/>
      </c>
      <c r="M521" s="9" t="str">
        <f>IF(ISBLANK(Games!W503), "",Games!X503-Games!W503)</f>
        <v/>
      </c>
      <c r="N521" s="20" t="str">
        <f>IF(ISBLANK(Games!W503), "", IF(AND(Games!Y503 = Games!B503, Games!D503&lt;0, Table3[[#This Row],[Actual Difference ]]&lt;Games!D503), "Y", IF(AND(Games!Y503=Games!C503, Games!D503&gt;0, Table3[[#This Row],[Actual Difference ]]&gt;0), "Y",IF(Games!Y503&lt;&gt;Table3[[#This Row],[Market Predicted Side]], "Y","N"))))</f>
        <v/>
      </c>
      <c r="O521" s="21" t="str">
        <f>IF(ISBLANK(Games!W503),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1" s="21" t="str">
        <f>IF(ISBLANK(Games!W503),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1" s="22" t="str">
        <f>IF(ISBLANK(Games!W503),"",IF('Prediction Log'!$L521='Prediction Log'!$G521, "Y", "N"))</f>
        <v/>
      </c>
      <c r="R521" s="22" t="str">
        <f>Table3[[#This Row],[Home Team Covered Market]]</f>
        <v/>
      </c>
      <c r="S521" s="22" t="str">
        <f>IF(ISBLANK(Games!W503), "",IF(AND('Prediction Log'!$Q521="Y", 'Prediction Log'!$R521="Y"), "Y", "N"))</f>
        <v/>
      </c>
      <c r="T521" s="23" t="str">
        <f>IF(ISBLANK(Games!W503),"",IF(Games!Y503='Prediction Log'!$H521, "Y", "N"))</f>
        <v/>
      </c>
      <c r="U521" s="23" t="str">
        <f>IF(ISBLANK(Games!W503), "", IF(Table3[[#This Row],[Home Team Covered Market]]=Games!P503, "Y", "N"))</f>
        <v/>
      </c>
      <c r="V521" s="24" t="str">
        <f>IF(ISBLANK(Games!W503), "",IF('Prediction Log'!$I521='Prediction Log'!$L521, "Y", "N"))</f>
        <v/>
      </c>
      <c r="W521" s="23" t="str">
        <f>IF(ISBLANK(Games!W503), "",IF('Prediction Log'!$H521&lt;&gt;'Prediction Log'!$L521, "N",IF(AND('Prediction Log'!$E521&gt;0, 'Prediction Log'!$M521&gt;'Prediction Log'!$E521, 'Prediction Log'!$H521='Prediction Log'!$C521), "Y", IF(AND('Prediction Log'!$E521&lt;0, 'Prediction Log'!$M521&lt;'Prediction Log'!$E521,'Prediction Log'!$H521='Prediction Log'!$B521 ), "Y", IF('Prediction Log'!$M521='Prediction Log'!$E521, "PUSH", "N")))))</f>
        <v/>
      </c>
      <c r="X521" s="23" t="str">
        <f>IF(ISBLANK(Games!W503), "",IF(AND('Prediction Log'!$T521="Y", 'Prediction Log'!$U521="Y"), "Y", "N"))</f>
        <v/>
      </c>
      <c r="Y521" s="22" t="str">
        <f>IF(ISBLANK(Games!W503), "",IF('Prediction Log'!$D521&gt;0, 'Prediction Log'!$M521-'Prediction Log'!$D521, IF('Prediction Log'!$D521&lt;0, -'Prediction Log'!$M521+'Prediction Log'!$D521, "NA")))</f>
        <v/>
      </c>
      <c r="Z521" s="22" t="str">
        <f>IF(ISBLANK(Games!W503), "",ABS('Prediction Log'!$Y521))</f>
        <v/>
      </c>
      <c r="AA521" s="23" t="str">
        <f>IF(ISBLANK(Games!W503), "",IF('Prediction Log'!$E521&gt;0, 'Prediction Log'!$M521-'Prediction Log'!$E521, IF('Prediction Log'!$E521&lt;0, -'Prediction Log'!$M521+'Prediction Log'!$E521, "NA")))</f>
        <v/>
      </c>
      <c r="AB521" s="23" t="str">
        <f>IF(ISBLANK(Games!X503), "",ABS('Prediction Log'!$AA521))</f>
        <v/>
      </c>
    </row>
    <row r="522" spans="1:28" x14ac:dyDescent="0.45">
      <c r="A522" s="13">
        <f>IF(ISBLANK(Games!$B521), "",Games!A521)</f>
        <v>0</v>
      </c>
      <c r="B522" s="13" t="str">
        <f>IF(ISBLANK(Games!$B504), "",Games!B504)</f>
        <v/>
      </c>
      <c r="C522" s="13" t="str">
        <f>IF(ISBLANK(Games!$B504), "",Games!C504)</f>
        <v/>
      </c>
      <c r="D522" s="14" t="str">
        <f>IF(ISBLANK(Games!$D504), "",Games!D504)</f>
        <v/>
      </c>
      <c r="E522" s="14" t="str">
        <f>IF(ISBLANK(Games!$B504), "",Games!J504)</f>
        <v/>
      </c>
      <c r="F522" s="15" t="str">
        <f>IFERROR(IF(ISBLANK(Games!B504), "", IF(Games!N504=Games!B504, Games!O504, 1-Games!O504)), "")</f>
        <v/>
      </c>
      <c r="G522" s="16" t="str">
        <f>IF(ISBLANK(Games!B504), "", IF('Prediction Log'!$D522&lt;0, 'Prediction Log'!$B522, 'Prediction Log'!$C522))</f>
        <v/>
      </c>
      <c r="H522" s="17" t="str">
        <f>IF(ISBLANK(Games!$B504), "",Games!K504)</f>
        <v/>
      </c>
      <c r="I522" s="17" t="str">
        <f>IF('Prediction Log'!$F522&gt;0.5, 'Prediction Log'!$B522, IF('Prediction Log'!$F522&lt;0.5, 'Prediction Log'!$C522, "PICK"))</f>
        <v/>
      </c>
      <c r="J522" s="18" t="str">
        <f>IF(ISBLANK(Games!B504), "",IF('Prediction Log'!$I522='Prediction Log'!$B522, 'Prediction Log'!$F522, 1-'Prediction Log'!$F522))</f>
        <v/>
      </c>
      <c r="K522" s="19" t="str">
        <f>IF(ISBLANK(Games!$B504), "",Games!Q504)</f>
        <v/>
      </c>
      <c r="L522" s="26" t="str">
        <f>IF(ISBLANK(Games!W504), "",Games!Y504)</f>
        <v/>
      </c>
      <c r="M522" s="9" t="str">
        <f>IF(ISBLANK(Games!W504), "",Games!X504-Games!W504)</f>
        <v/>
      </c>
      <c r="N522" s="20" t="str">
        <f>IF(ISBLANK(Games!W504), "", IF(AND(Games!Y504 = Games!B504, Games!D504&lt;0, Table3[[#This Row],[Actual Difference ]]&lt;Games!D504), "Y", IF(AND(Games!Y504=Games!C504, Games!D504&gt;0, Table3[[#This Row],[Actual Difference ]]&gt;0), "Y",IF(Games!Y504&lt;&gt;Table3[[#This Row],[Market Predicted Side]], "Y","N"))))</f>
        <v/>
      </c>
      <c r="O522" s="21" t="str">
        <f>IF(ISBLANK(Games!W504),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2" s="21" t="str">
        <f>IF(ISBLANK(Games!W504),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2" s="22" t="str">
        <f>IF(ISBLANK(Games!W504),"",IF('Prediction Log'!$L522='Prediction Log'!$G522, "Y", "N"))</f>
        <v/>
      </c>
      <c r="R522" s="22" t="str">
        <f>Table3[[#This Row],[Home Team Covered Market]]</f>
        <v/>
      </c>
      <c r="S522" s="22" t="str">
        <f>IF(ISBLANK(Games!W504), "",IF(AND('Prediction Log'!$Q522="Y", 'Prediction Log'!$R522="Y"), "Y", "N"))</f>
        <v/>
      </c>
      <c r="T522" s="23" t="str">
        <f>IF(ISBLANK(Games!W504),"",IF(Games!Y504='Prediction Log'!$H522, "Y", "N"))</f>
        <v/>
      </c>
      <c r="U522" s="23" t="str">
        <f>IF(ISBLANK(Games!W504), "", IF(Table3[[#This Row],[Home Team Covered Market]]=Games!P504, "Y", "N"))</f>
        <v/>
      </c>
      <c r="V522" s="24" t="str">
        <f>IF(ISBLANK(Games!W504), "",IF('Prediction Log'!$I522='Prediction Log'!$L522, "Y", "N"))</f>
        <v/>
      </c>
      <c r="W522" s="23" t="str">
        <f>IF(ISBLANK(Games!W504), "",IF('Prediction Log'!$H522&lt;&gt;'Prediction Log'!$L522, "N",IF(AND('Prediction Log'!$E522&gt;0, 'Prediction Log'!$M522&gt;'Prediction Log'!$E522, 'Prediction Log'!$H522='Prediction Log'!$C522), "Y", IF(AND('Prediction Log'!$E522&lt;0, 'Prediction Log'!$M522&lt;'Prediction Log'!$E522,'Prediction Log'!$H522='Prediction Log'!$B522 ), "Y", IF('Prediction Log'!$M522='Prediction Log'!$E522, "PUSH", "N")))))</f>
        <v/>
      </c>
      <c r="X522" s="23" t="str">
        <f>IF(ISBLANK(Games!W504), "",IF(AND('Prediction Log'!$T522="Y", 'Prediction Log'!$U522="Y"), "Y", "N"))</f>
        <v/>
      </c>
      <c r="Y522" s="22" t="str">
        <f>IF(ISBLANK(Games!W504), "",IF('Prediction Log'!$D522&gt;0, 'Prediction Log'!$M522-'Prediction Log'!$D522, IF('Prediction Log'!$D522&lt;0, -'Prediction Log'!$M522+'Prediction Log'!$D522, "NA")))</f>
        <v/>
      </c>
      <c r="Z522" s="22" t="str">
        <f>IF(ISBLANK(Games!W504), "",ABS('Prediction Log'!$Y522))</f>
        <v/>
      </c>
      <c r="AA522" s="23" t="str">
        <f>IF(ISBLANK(Games!W504), "",IF('Prediction Log'!$E522&gt;0, 'Prediction Log'!$M522-'Prediction Log'!$E522, IF('Prediction Log'!$E522&lt;0, -'Prediction Log'!$M522+'Prediction Log'!$E522, "NA")))</f>
        <v/>
      </c>
      <c r="AB522" s="23" t="str">
        <f>IF(ISBLANK(Games!X504), "",ABS('Prediction Log'!$AA522))</f>
        <v/>
      </c>
    </row>
    <row r="523" spans="1:28" x14ac:dyDescent="0.45">
      <c r="A523" s="13">
        <f>IF(ISBLANK(Games!$B522), "",Games!A522)</f>
        <v>0</v>
      </c>
      <c r="B523" s="13" t="str">
        <f>IF(ISBLANK(Games!$B505), "",Games!B505)</f>
        <v/>
      </c>
      <c r="C523" s="13" t="str">
        <f>IF(ISBLANK(Games!$B505), "",Games!C505)</f>
        <v/>
      </c>
      <c r="D523" s="14" t="str">
        <f>IF(ISBLANK(Games!$D505), "",Games!D505)</f>
        <v/>
      </c>
      <c r="E523" s="14" t="str">
        <f>IF(ISBLANK(Games!$B505), "",Games!J505)</f>
        <v/>
      </c>
      <c r="F523" s="15" t="str">
        <f>IFERROR(IF(ISBLANK(Games!B505), "", IF(Games!N505=Games!B505, Games!O505, 1-Games!O505)), "")</f>
        <v/>
      </c>
      <c r="G523" s="16" t="str">
        <f>IF(ISBLANK(Games!B505), "", IF('Prediction Log'!$D523&lt;0, 'Prediction Log'!$B523, 'Prediction Log'!$C523))</f>
        <v/>
      </c>
      <c r="H523" s="17" t="str">
        <f>IF(ISBLANK(Games!$B505), "",Games!K505)</f>
        <v/>
      </c>
      <c r="I523" s="17" t="str">
        <f>IF('Prediction Log'!$F523&gt;0.5, 'Prediction Log'!$B523, IF('Prediction Log'!$F523&lt;0.5, 'Prediction Log'!$C523, "PICK"))</f>
        <v/>
      </c>
      <c r="J523" s="18" t="str">
        <f>IF(ISBLANK(Games!B505), "",IF('Prediction Log'!$I523='Prediction Log'!$B523, 'Prediction Log'!$F523, 1-'Prediction Log'!$F523))</f>
        <v/>
      </c>
      <c r="K523" s="19" t="str">
        <f>IF(ISBLANK(Games!$B505), "",Games!Q505)</f>
        <v/>
      </c>
      <c r="L523" s="26" t="str">
        <f>IF(ISBLANK(Games!W505), "",Games!Y505)</f>
        <v/>
      </c>
      <c r="M523" s="9" t="str">
        <f>IF(ISBLANK(Games!W505), "",Games!X505-Games!W505)</f>
        <v/>
      </c>
      <c r="N523" s="20" t="str">
        <f>IF(ISBLANK(Games!W505), "", IF(AND(Games!Y505 = Games!B505, Games!D505&lt;0, Table3[[#This Row],[Actual Difference ]]&lt;Games!D505), "Y", IF(AND(Games!Y505=Games!C505, Games!D505&gt;0, Table3[[#This Row],[Actual Difference ]]&gt;0), "Y",IF(Games!Y505&lt;&gt;Table3[[#This Row],[Market Predicted Side]], "Y","N"))))</f>
        <v/>
      </c>
      <c r="O523" s="21" t="str">
        <f>IF(ISBLANK(Games!W505),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3" s="21" t="str">
        <f>IF(ISBLANK(Games!W505),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3" s="22" t="str">
        <f>IF(ISBLANK(Games!W505),"",IF('Prediction Log'!$L523='Prediction Log'!$G523, "Y", "N"))</f>
        <v/>
      </c>
      <c r="R523" s="22" t="str">
        <f>Table3[[#This Row],[Home Team Covered Market]]</f>
        <v/>
      </c>
      <c r="S523" s="22" t="str">
        <f>IF(ISBLANK(Games!W505), "",IF(AND('Prediction Log'!$Q523="Y", 'Prediction Log'!$R523="Y"), "Y", "N"))</f>
        <v/>
      </c>
      <c r="T523" s="23" t="str">
        <f>IF(ISBLANK(Games!W505),"",IF(Games!Y505='Prediction Log'!$H523, "Y", "N"))</f>
        <v/>
      </c>
      <c r="U523" s="23" t="str">
        <f>IF(ISBLANK(Games!W505), "", IF(Table3[[#This Row],[Home Team Covered Market]]=Games!P505, "Y", "N"))</f>
        <v/>
      </c>
      <c r="V523" s="24" t="str">
        <f>IF(ISBLANK(Games!W505), "",IF('Prediction Log'!$I523='Prediction Log'!$L523, "Y", "N"))</f>
        <v/>
      </c>
      <c r="W523" s="23" t="str">
        <f>IF(ISBLANK(Games!W505), "",IF('Prediction Log'!$H523&lt;&gt;'Prediction Log'!$L523, "N",IF(AND('Prediction Log'!$E523&gt;0, 'Prediction Log'!$M523&gt;'Prediction Log'!$E523, 'Prediction Log'!$H523='Prediction Log'!$C523), "Y", IF(AND('Prediction Log'!$E523&lt;0, 'Prediction Log'!$M523&lt;'Prediction Log'!$E523,'Prediction Log'!$H523='Prediction Log'!$B523 ), "Y", IF('Prediction Log'!$M523='Prediction Log'!$E523, "PUSH", "N")))))</f>
        <v/>
      </c>
      <c r="X523" s="23" t="str">
        <f>IF(ISBLANK(Games!W505), "",IF(AND('Prediction Log'!$T523="Y", 'Prediction Log'!$U523="Y"), "Y", "N"))</f>
        <v/>
      </c>
      <c r="Y523" s="22" t="str">
        <f>IF(ISBLANK(Games!W505), "",IF('Prediction Log'!$D523&gt;0, 'Prediction Log'!$M523-'Prediction Log'!$D523, IF('Prediction Log'!$D523&lt;0, -'Prediction Log'!$M523+'Prediction Log'!$D523, "NA")))</f>
        <v/>
      </c>
      <c r="Z523" s="22" t="str">
        <f>IF(ISBLANK(Games!W505), "",ABS('Prediction Log'!$Y523))</f>
        <v/>
      </c>
      <c r="AA523" s="23" t="str">
        <f>IF(ISBLANK(Games!W505), "",IF('Prediction Log'!$E523&gt;0, 'Prediction Log'!$M523-'Prediction Log'!$E523, IF('Prediction Log'!$E523&lt;0, -'Prediction Log'!$M523+'Prediction Log'!$E523, "NA")))</f>
        <v/>
      </c>
      <c r="AB523" s="23" t="str">
        <f>IF(ISBLANK(Games!X505), "",ABS('Prediction Log'!$AA523))</f>
        <v/>
      </c>
    </row>
    <row r="524" spans="1:28" x14ac:dyDescent="0.45">
      <c r="A524" s="13">
        <f>IF(ISBLANK(Games!$B523), "",Games!A523)</f>
        <v>0</v>
      </c>
      <c r="B524" s="13" t="str">
        <f>IF(ISBLANK(Games!$B506), "",Games!B506)</f>
        <v/>
      </c>
      <c r="C524" s="13" t="str">
        <f>IF(ISBLANK(Games!$B506), "",Games!C506)</f>
        <v/>
      </c>
      <c r="D524" s="14" t="str">
        <f>IF(ISBLANK(Games!$D506), "",Games!D506)</f>
        <v/>
      </c>
      <c r="E524" s="14" t="str">
        <f>IF(ISBLANK(Games!$B506), "",Games!J506)</f>
        <v/>
      </c>
      <c r="F524" s="15" t="str">
        <f>IFERROR(IF(ISBLANK(Games!B506), "", IF(Games!N506=Games!B506, Games!O506, 1-Games!O506)), "")</f>
        <v/>
      </c>
      <c r="G524" s="16" t="str">
        <f>IF(ISBLANK(Games!B506), "", IF('Prediction Log'!$D524&lt;0, 'Prediction Log'!$B524, 'Prediction Log'!$C524))</f>
        <v/>
      </c>
      <c r="H524" s="17" t="str">
        <f>IF(ISBLANK(Games!$B506), "",Games!K506)</f>
        <v/>
      </c>
      <c r="I524" s="17" t="str">
        <f>IF('Prediction Log'!$F524&gt;0.5, 'Prediction Log'!$B524, IF('Prediction Log'!$F524&lt;0.5, 'Prediction Log'!$C524, "PICK"))</f>
        <v/>
      </c>
      <c r="J524" s="18" t="str">
        <f>IF(ISBLANK(Games!B506), "",IF('Prediction Log'!$I524='Prediction Log'!$B524, 'Prediction Log'!$F524, 1-'Prediction Log'!$F524))</f>
        <v/>
      </c>
      <c r="K524" s="19" t="str">
        <f>IF(ISBLANK(Games!$B506), "",Games!Q506)</f>
        <v/>
      </c>
      <c r="L524" s="26" t="str">
        <f>IF(ISBLANK(Games!W506), "",Games!Y506)</f>
        <v/>
      </c>
      <c r="M524" s="9" t="str">
        <f>IF(ISBLANK(Games!W506), "",Games!X506-Games!W506)</f>
        <v/>
      </c>
      <c r="N524" s="20" t="str">
        <f>IF(ISBLANK(Games!W506), "", IF(AND(Games!Y506 = Games!B506, Games!D506&lt;0, Table3[[#This Row],[Actual Difference ]]&lt;Games!D506), "Y", IF(AND(Games!Y506=Games!C506, Games!D506&gt;0, Table3[[#This Row],[Actual Difference ]]&gt;0), "Y",IF(Games!Y506&lt;&gt;Table3[[#This Row],[Market Predicted Side]], "Y","N"))))</f>
        <v/>
      </c>
      <c r="O524" s="21" t="str">
        <f>IF(ISBLANK(Games!W506),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4" s="21" t="str">
        <f>IF(ISBLANK(Games!W506),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4" s="22" t="str">
        <f>IF(ISBLANK(Games!W506),"",IF('Prediction Log'!$L524='Prediction Log'!$G524, "Y", "N"))</f>
        <v/>
      </c>
      <c r="R524" s="22" t="str">
        <f>Table3[[#This Row],[Home Team Covered Market]]</f>
        <v/>
      </c>
      <c r="S524" s="22" t="str">
        <f>IF(ISBLANK(Games!W506), "",IF(AND('Prediction Log'!$Q524="Y", 'Prediction Log'!$R524="Y"), "Y", "N"))</f>
        <v/>
      </c>
      <c r="T524" s="23" t="str">
        <f>IF(ISBLANK(Games!W506),"",IF(Games!Y506='Prediction Log'!$H524, "Y", "N"))</f>
        <v/>
      </c>
      <c r="U524" s="23" t="str">
        <f>IF(ISBLANK(Games!W506), "", IF(Table3[[#This Row],[Home Team Covered Market]]=Games!P506, "Y", "N"))</f>
        <v/>
      </c>
      <c r="V524" s="24" t="str">
        <f>IF(ISBLANK(Games!W506), "",IF('Prediction Log'!$I524='Prediction Log'!$L524, "Y", "N"))</f>
        <v/>
      </c>
      <c r="W524" s="23" t="str">
        <f>IF(ISBLANK(Games!W506), "",IF('Prediction Log'!$H524&lt;&gt;'Prediction Log'!$L524, "N",IF(AND('Prediction Log'!$E524&gt;0, 'Prediction Log'!$M524&gt;'Prediction Log'!$E524, 'Prediction Log'!$H524='Prediction Log'!$C524), "Y", IF(AND('Prediction Log'!$E524&lt;0, 'Prediction Log'!$M524&lt;'Prediction Log'!$E524,'Prediction Log'!$H524='Prediction Log'!$B524 ), "Y", IF('Prediction Log'!$M524='Prediction Log'!$E524, "PUSH", "N")))))</f>
        <v/>
      </c>
      <c r="X524" s="23" t="str">
        <f>IF(ISBLANK(Games!W506), "",IF(AND('Prediction Log'!$T524="Y", 'Prediction Log'!$U524="Y"), "Y", "N"))</f>
        <v/>
      </c>
      <c r="Y524" s="22" t="str">
        <f>IF(ISBLANK(Games!W506), "",IF('Prediction Log'!$D524&gt;0, 'Prediction Log'!$M524-'Prediction Log'!$D524, IF('Prediction Log'!$D524&lt;0, -'Prediction Log'!$M524+'Prediction Log'!$D524, "NA")))</f>
        <v/>
      </c>
      <c r="Z524" s="22" t="str">
        <f>IF(ISBLANK(Games!W506), "",ABS('Prediction Log'!$Y524))</f>
        <v/>
      </c>
      <c r="AA524" s="23" t="str">
        <f>IF(ISBLANK(Games!W506), "",IF('Prediction Log'!$E524&gt;0, 'Prediction Log'!$M524-'Prediction Log'!$E524, IF('Prediction Log'!$E524&lt;0, -'Prediction Log'!$M524+'Prediction Log'!$E524, "NA")))</f>
        <v/>
      </c>
      <c r="AB524" s="23" t="str">
        <f>IF(ISBLANK(Games!X506), "",ABS('Prediction Log'!$AA524))</f>
        <v/>
      </c>
    </row>
    <row r="525" spans="1:28" x14ac:dyDescent="0.45">
      <c r="A525" s="13">
        <f>IF(ISBLANK(Games!$B524), "",Games!A524)</f>
        <v>0</v>
      </c>
      <c r="B525" s="13" t="str">
        <f>IF(ISBLANK(Games!$B507), "",Games!B507)</f>
        <v/>
      </c>
      <c r="C525" s="13" t="str">
        <f>IF(ISBLANK(Games!$B507), "",Games!C507)</f>
        <v/>
      </c>
      <c r="D525" s="14" t="str">
        <f>IF(ISBLANK(Games!$D507), "",Games!D507)</f>
        <v/>
      </c>
      <c r="E525" s="14" t="str">
        <f>IF(ISBLANK(Games!$B507), "",Games!J507)</f>
        <v/>
      </c>
      <c r="F525" s="15" t="str">
        <f>IFERROR(IF(ISBLANK(Games!B507), "", IF(Games!N507=Games!B507, Games!O507, 1-Games!O507)), "")</f>
        <v/>
      </c>
      <c r="G525" s="16" t="str">
        <f>IF(ISBLANK(Games!B507), "", IF('Prediction Log'!$D525&lt;0, 'Prediction Log'!$B525, 'Prediction Log'!$C525))</f>
        <v/>
      </c>
      <c r="H525" s="17" t="str">
        <f>IF(ISBLANK(Games!$B507), "",Games!K507)</f>
        <v/>
      </c>
      <c r="I525" s="17" t="str">
        <f>IF('Prediction Log'!$F525&gt;0.5, 'Prediction Log'!$B525, IF('Prediction Log'!$F525&lt;0.5, 'Prediction Log'!$C525, "PICK"))</f>
        <v/>
      </c>
      <c r="J525" s="18" t="str">
        <f>IF(ISBLANK(Games!B507), "",IF('Prediction Log'!$I525='Prediction Log'!$B525, 'Prediction Log'!$F525, 1-'Prediction Log'!$F525))</f>
        <v/>
      </c>
      <c r="K525" s="19" t="str">
        <f>IF(ISBLANK(Games!$B507), "",Games!Q507)</f>
        <v/>
      </c>
      <c r="L525" s="26" t="str">
        <f>IF(ISBLANK(Games!W507), "",Games!Y507)</f>
        <v/>
      </c>
      <c r="M525" s="9" t="str">
        <f>IF(ISBLANK(Games!W507), "",Games!X507-Games!W507)</f>
        <v/>
      </c>
      <c r="N525" s="20" t="str">
        <f>IF(ISBLANK(Games!W507), "", IF(AND(Games!Y507 = Games!B507, Games!D507&lt;0, Table3[[#This Row],[Actual Difference ]]&lt;Games!D507), "Y", IF(AND(Games!Y507=Games!C507, Games!D507&gt;0, Table3[[#This Row],[Actual Difference ]]&gt;0), "Y",IF(Games!Y507&lt;&gt;Table3[[#This Row],[Market Predicted Side]], "Y","N"))))</f>
        <v/>
      </c>
      <c r="O525" s="21" t="str">
        <f>IF(ISBLANK(Games!W507),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5" s="21" t="str">
        <f>IF(ISBLANK(Games!W507),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5" s="22" t="str">
        <f>IF(ISBLANK(Games!W507),"",IF('Prediction Log'!$L525='Prediction Log'!$G525, "Y", "N"))</f>
        <v/>
      </c>
      <c r="R525" s="22" t="str">
        <f>Table3[[#This Row],[Home Team Covered Market]]</f>
        <v/>
      </c>
      <c r="S525" s="22" t="str">
        <f>IF(ISBLANK(Games!W507), "",IF(AND('Prediction Log'!$Q525="Y", 'Prediction Log'!$R525="Y"), "Y", "N"))</f>
        <v/>
      </c>
      <c r="T525" s="23" t="str">
        <f>IF(ISBLANK(Games!W507),"",IF(Games!Y507='Prediction Log'!$H525, "Y", "N"))</f>
        <v/>
      </c>
      <c r="U525" s="23" t="str">
        <f>IF(ISBLANK(Games!W507), "", IF(Table3[[#This Row],[Home Team Covered Market]]=Games!P507, "Y", "N"))</f>
        <v/>
      </c>
      <c r="V525" s="24" t="str">
        <f>IF(ISBLANK(Games!W507), "",IF('Prediction Log'!$I525='Prediction Log'!$L525, "Y", "N"))</f>
        <v/>
      </c>
      <c r="W525" s="23" t="str">
        <f>IF(ISBLANK(Games!W507), "",IF('Prediction Log'!$H525&lt;&gt;'Prediction Log'!$L525, "N",IF(AND('Prediction Log'!$E525&gt;0, 'Prediction Log'!$M525&gt;'Prediction Log'!$E525, 'Prediction Log'!$H525='Prediction Log'!$C525), "Y", IF(AND('Prediction Log'!$E525&lt;0, 'Prediction Log'!$M525&lt;'Prediction Log'!$E525,'Prediction Log'!$H525='Prediction Log'!$B525 ), "Y", IF('Prediction Log'!$M525='Prediction Log'!$E525, "PUSH", "N")))))</f>
        <v/>
      </c>
      <c r="X525" s="23" t="str">
        <f>IF(ISBLANK(Games!W507), "",IF(AND('Prediction Log'!$T525="Y", 'Prediction Log'!$U525="Y"), "Y", "N"))</f>
        <v/>
      </c>
      <c r="Y525" s="22" t="str">
        <f>IF(ISBLANK(Games!W507), "",IF('Prediction Log'!$D525&gt;0, 'Prediction Log'!$M525-'Prediction Log'!$D525, IF('Prediction Log'!$D525&lt;0, -'Prediction Log'!$M525+'Prediction Log'!$D525, "NA")))</f>
        <v/>
      </c>
      <c r="Z525" s="22" t="str">
        <f>IF(ISBLANK(Games!W507), "",ABS('Prediction Log'!$Y525))</f>
        <v/>
      </c>
      <c r="AA525" s="23" t="str">
        <f>IF(ISBLANK(Games!W507), "",IF('Prediction Log'!$E525&gt;0, 'Prediction Log'!$M525-'Prediction Log'!$E525, IF('Prediction Log'!$E525&lt;0, -'Prediction Log'!$M525+'Prediction Log'!$E525, "NA")))</f>
        <v/>
      </c>
      <c r="AB525" s="23" t="str">
        <f>IF(ISBLANK(Games!X507), "",ABS('Prediction Log'!$AA525))</f>
        <v/>
      </c>
    </row>
    <row r="526" spans="1:28" x14ac:dyDescent="0.45">
      <c r="A526" s="13">
        <f>IF(ISBLANK(Games!$B525), "",Games!A525)</f>
        <v>0</v>
      </c>
      <c r="B526" s="13" t="str">
        <f>IF(ISBLANK(Games!$B508), "",Games!B508)</f>
        <v/>
      </c>
      <c r="C526" s="13" t="str">
        <f>IF(ISBLANK(Games!$B508), "",Games!C508)</f>
        <v/>
      </c>
      <c r="D526" s="14" t="str">
        <f>IF(ISBLANK(Games!$D508), "",Games!D508)</f>
        <v/>
      </c>
      <c r="E526" s="14" t="str">
        <f>IF(ISBLANK(Games!$B508), "",Games!J508)</f>
        <v/>
      </c>
      <c r="F526" s="15" t="str">
        <f>IFERROR(IF(ISBLANK(Games!B508), "", IF(Games!N508=Games!B508, Games!O508, 1-Games!O508)), "")</f>
        <v/>
      </c>
      <c r="G526" s="16" t="str">
        <f>IF(ISBLANK(Games!B508), "", IF('Prediction Log'!$D526&lt;0, 'Prediction Log'!$B526, 'Prediction Log'!$C526))</f>
        <v/>
      </c>
      <c r="H526" s="17" t="str">
        <f>IF(ISBLANK(Games!$B508), "",Games!K508)</f>
        <v/>
      </c>
      <c r="I526" s="17" t="str">
        <f>IF('Prediction Log'!$F526&gt;0.5, 'Prediction Log'!$B526, IF('Prediction Log'!$F526&lt;0.5, 'Prediction Log'!$C526, "PICK"))</f>
        <v/>
      </c>
      <c r="J526" s="18" t="str">
        <f>IF(ISBLANK(Games!B508), "",IF('Prediction Log'!$I526='Prediction Log'!$B526, 'Prediction Log'!$F526, 1-'Prediction Log'!$F526))</f>
        <v/>
      </c>
      <c r="K526" s="19" t="str">
        <f>IF(ISBLANK(Games!$B508), "",Games!Q508)</f>
        <v/>
      </c>
      <c r="L526" s="26" t="str">
        <f>IF(ISBLANK(Games!W508), "",Games!Y508)</f>
        <v/>
      </c>
      <c r="M526" s="9" t="str">
        <f>IF(ISBLANK(Games!W508), "",Games!X508-Games!W508)</f>
        <v/>
      </c>
      <c r="N526" s="20" t="str">
        <f>IF(ISBLANK(Games!W508), "", IF(AND(Games!Y508 = Games!B508, Games!D508&lt;0, Table3[[#This Row],[Actual Difference ]]&lt;Games!D508), "Y", IF(AND(Games!Y508=Games!C508, Games!D508&gt;0, Table3[[#This Row],[Actual Difference ]]&gt;0), "Y",IF(Games!Y508&lt;&gt;Table3[[#This Row],[Market Predicted Side]], "Y","N"))))</f>
        <v/>
      </c>
      <c r="O526" s="21" t="str">
        <f>IF(ISBLANK(Games!W508),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6" s="21" t="str">
        <f>IF(ISBLANK(Games!W508),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6" s="22" t="str">
        <f>IF(ISBLANK(Games!W508),"",IF('Prediction Log'!$L526='Prediction Log'!$G526, "Y", "N"))</f>
        <v/>
      </c>
      <c r="R526" s="22" t="str">
        <f>Table3[[#This Row],[Home Team Covered Market]]</f>
        <v/>
      </c>
      <c r="S526" s="22" t="str">
        <f>IF(ISBLANK(Games!W508), "",IF(AND('Prediction Log'!$Q526="Y", 'Prediction Log'!$R526="Y"), "Y", "N"))</f>
        <v/>
      </c>
      <c r="T526" s="23" t="str">
        <f>IF(ISBLANK(Games!W508),"",IF(Games!Y508='Prediction Log'!$H526, "Y", "N"))</f>
        <v/>
      </c>
      <c r="U526" s="23" t="str">
        <f>IF(ISBLANK(Games!W508), "", IF(Table3[[#This Row],[Home Team Covered Market]]=Games!P508, "Y", "N"))</f>
        <v/>
      </c>
      <c r="V526" s="24" t="str">
        <f>IF(ISBLANK(Games!W508), "",IF('Prediction Log'!$I526='Prediction Log'!$L526, "Y", "N"))</f>
        <v/>
      </c>
      <c r="W526" s="23" t="str">
        <f>IF(ISBLANK(Games!W508), "",IF('Prediction Log'!$H526&lt;&gt;'Prediction Log'!$L526, "N",IF(AND('Prediction Log'!$E526&gt;0, 'Prediction Log'!$M526&gt;'Prediction Log'!$E526, 'Prediction Log'!$H526='Prediction Log'!$C526), "Y", IF(AND('Prediction Log'!$E526&lt;0, 'Prediction Log'!$M526&lt;'Prediction Log'!$E526,'Prediction Log'!$H526='Prediction Log'!$B526 ), "Y", IF('Prediction Log'!$M526='Prediction Log'!$E526, "PUSH", "N")))))</f>
        <v/>
      </c>
      <c r="X526" s="23" t="str">
        <f>IF(ISBLANK(Games!W508), "",IF(AND('Prediction Log'!$T526="Y", 'Prediction Log'!$U526="Y"), "Y", "N"))</f>
        <v/>
      </c>
      <c r="Y526" s="22" t="str">
        <f>IF(ISBLANK(Games!W508), "",IF('Prediction Log'!$D526&gt;0, 'Prediction Log'!$M526-'Prediction Log'!$D526, IF('Prediction Log'!$D526&lt;0, -'Prediction Log'!$M526+'Prediction Log'!$D526, "NA")))</f>
        <v/>
      </c>
      <c r="Z526" s="22" t="str">
        <f>IF(ISBLANK(Games!W508), "",ABS('Prediction Log'!$Y526))</f>
        <v/>
      </c>
      <c r="AA526" s="23" t="str">
        <f>IF(ISBLANK(Games!W508), "",IF('Prediction Log'!$E526&gt;0, 'Prediction Log'!$M526-'Prediction Log'!$E526, IF('Prediction Log'!$E526&lt;0, -'Prediction Log'!$M526+'Prediction Log'!$E526, "NA")))</f>
        <v/>
      </c>
      <c r="AB526" s="23" t="str">
        <f>IF(ISBLANK(Games!X508), "",ABS('Prediction Log'!$AA526))</f>
        <v/>
      </c>
    </row>
    <row r="527" spans="1:28" x14ac:dyDescent="0.45">
      <c r="A527" s="13">
        <f>IF(ISBLANK(Games!$B526), "",Games!A526)</f>
        <v>0</v>
      </c>
      <c r="B527" s="13" t="str">
        <f>IF(ISBLANK(Games!$B509), "",Games!B509)</f>
        <v/>
      </c>
      <c r="C527" s="13" t="str">
        <f>IF(ISBLANK(Games!$B509), "",Games!C509)</f>
        <v/>
      </c>
      <c r="D527" s="14" t="str">
        <f>IF(ISBLANK(Games!$D509), "",Games!D509)</f>
        <v/>
      </c>
      <c r="E527" s="14" t="str">
        <f>IF(ISBLANK(Games!$B509), "",Games!J509)</f>
        <v/>
      </c>
      <c r="F527" s="15" t="str">
        <f>IFERROR(IF(ISBLANK(Games!B509), "", IF(Games!N509=Games!B509, Games!O509, 1-Games!O509)), "")</f>
        <v/>
      </c>
      <c r="G527" s="16" t="str">
        <f>IF(ISBLANK(Games!B509), "", IF('Prediction Log'!$D527&lt;0, 'Prediction Log'!$B527, 'Prediction Log'!$C527))</f>
        <v/>
      </c>
      <c r="H527" s="17" t="str">
        <f>IF(ISBLANK(Games!$B509), "",Games!K509)</f>
        <v/>
      </c>
      <c r="I527" s="17" t="str">
        <f>IF('Prediction Log'!$F527&gt;0.5, 'Prediction Log'!$B527, IF('Prediction Log'!$F527&lt;0.5, 'Prediction Log'!$C527, "PICK"))</f>
        <v/>
      </c>
      <c r="J527" s="18" t="str">
        <f>IF(ISBLANK(Games!B509), "",IF('Prediction Log'!$I527='Prediction Log'!$B527, 'Prediction Log'!$F527, 1-'Prediction Log'!$F527))</f>
        <v/>
      </c>
      <c r="K527" s="19" t="str">
        <f>IF(ISBLANK(Games!$B509), "",Games!Q509)</f>
        <v/>
      </c>
      <c r="L527" s="26" t="str">
        <f>IF(ISBLANK(Games!W509), "",Games!Y509)</f>
        <v/>
      </c>
      <c r="M527" s="9" t="str">
        <f>IF(ISBLANK(Games!W509), "",Games!X509-Games!W509)</f>
        <v/>
      </c>
      <c r="N527" s="20" t="str">
        <f>IF(ISBLANK(Games!W509), "", IF(AND(Games!Y509 = Games!B509, Games!D509&lt;0, Table3[[#This Row],[Actual Difference ]]&lt;Games!D509), "Y", IF(AND(Games!Y509=Games!C509, Games!D509&gt;0, Table3[[#This Row],[Actual Difference ]]&gt;0), "Y",IF(Games!Y509&lt;&gt;Table3[[#This Row],[Market Predicted Side]], "Y","N"))))</f>
        <v/>
      </c>
      <c r="O527" s="21" t="str">
        <f>IF(ISBLANK(Games!W509),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7" s="21" t="str">
        <f>IF(ISBLANK(Games!W509),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7" s="22" t="str">
        <f>IF(ISBLANK(Games!W509),"",IF('Prediction Log'!$L527='Prediction Log'!$G527, "Y", "N"))</f>
        <v/>
      </c>
      <c r="R527" s="22" t="str">
        <f>Table3[[#This Row],[Home Team Covered Market]]</f>
        <v/>
      </c>
      <c r="S527" s="22" t="str">
        <f>IF(ISBLANK(Games!W509), "",IF(AND('Prediction Log'!$Q527="Y", 'Prediction Log'!$R527="Y"), "Y", "N"))</f>
        <v/>
      </c>
      <c r="T527" s="23" t="str">
        <f>IF(ISBLANK(Games!W509),"",IF(Games!Y509='Prediction Log'!$H527, "Y", "N"))</f>
        <v/>
      </c>
      <c r="U527" s="23" t="str">
        <f>IF(ISBLANK(Games!W509), "", IF(Table3[[#This Row],[Home Team Covered Market]]=Games!P509, "Y", "N"))</f>
        <v/>
      </c>
      <c r="V527" s="24" t="str">
        <f>IF(ISBLANK(Games!W509), "",IF('Prediction Log'!$I527='Prediction Log'!$L527, "Y", "N"))</f>
        <v/>
      </c>
      <c r="W527" s="23" t="str">
        <f>IF(ISBLANK(Games!W509), "",IF('Prediction Log'!$H527&lt;&gt;'Prediction Log'!$L527, "N",IF(AND('Prediction Log'!$E527&gt;0, 'Prediction Log'!$M527&gt;'Prediction Log'!$E527, 'Prediction Log'!$H527='Prediction Log'!$C527), "Y", IF(AND('Prediction Log'!$E527&lt;0, 'Prediction Log'!$M527&lt;'Prediction Log'!$E527,'Prediction Log'!$H527='Prediction Log'!$B527 ), "Y", IF('Prediction Log'!$M527='Prediction Log'!$E527, "PUSH", "N")))))</f>
        <v/>
      </c>
      <c r="X527" s="23" t="str">
        <f>IF(ISBLANK(Games!W509), "",IF(AND('Prediction Log'!$T527="Y", 'Prediction Log'!$U527="Y"), "Y", "N"))</f>
        <v/>
      </c>
      <c r="Y527" s="22" t="str">
        <f>IF(ISBLANK(Games!W509), "",IF('Prediction Log'!$D527&gt;0, 'Prediction Log'!$M527-'Prediction Log'!$D527, IF('Prediction Log'!$D527&lt;0, -'Prediction Log'!$M527+'Prediction Log'!$D527, "NA")))</f>
        <v/>
      </c>
      <c r="Z527" s="22" t="str">
        <f>IF(ISBLANK(Games!W509), "",ABS('Prediction Log'!$Y527))</f>
        <v/>
      </c>
      <c r="AA527" s="23" t="str">
        <f>IF(ISBLANK(Games!W509), "",IF('Prediction Log'!$E527&gt;0, 'Prediction Log'!$M527-'Prediction Log'!$E527, IF('Prediction Log'!$E527&lt;0, -'Prediction Log'!$M527+'Prediction Log'!$E527, "NA")))</f>
        <v/>
      </c>
      <c r="AB527" s="23" t="str">
        <f>IF(ISBLANK(Games!X509), "",ABS('Prediction Log'!$AA527))</f>
        <v/>
      </c>
    </row>
    <row r="528" spans="1:28" x14ac:dyDescent="0.45">
      <c r="A528" s="13">
        <f>IF(ISBLANK(Games!$B527), "",Games!A527)</f>
        <v>0</v>
      </c>
      <c r="B528" s="13" t="str">
        <f>IF(ISBLANK(Games!$B510), "",Games!B510)</f>
        <v/>
      </c>
      <c r="C528" s="13" t="str">
        <f>IF(ISBLANK(Games!$B510), "",Games!C510)</f>
        <v/>
      </c>
      <c r="D528" s="14" t="str">
        <f>IF(ISBLANK(Games!$D510), "",Games!D510)</f>
        <v/>
      </c>
      <c r="E528" s="14" t="str">
        <f>IF(ISBLANK(Games!$B510), "",Games!J510)</f>
        <v/>
      </c>
      <c r="F528" s="15" t="str">
        <f>IFERROR(IF(ISBLANK(Games!B510), "", IF(Games!N510=Games!B510, Games!O510, 1-Games!O510)), "")</f>
        <v/>
      </c>
      <c r="G528" s="16" t="str">
        <f>IF(ISBLANK(Games!B510), "", IF('Prediction Log'!$D528&lt;0, 'Prediction Log'!$B528, 'Prediction Log'!$C528))</f>
        <v/>
      </c>
      <c r="H528" s="17" t="str">
        <f>IF(ISBLANK(Games!$B510), "",Games!K510)</f>
        <v/>
      </c>
      <c r="I528" s="17" t="str">
        <f>IF('Prediction Log'!$F528&gt;0.5, 'Prediction Log'!$B528, IF('Prediction Log'!$F528&lt;0.5, 'Prediction Log'!$C528, "PICK"))</f>
        <v/>
      </c>
      <c r="J528" s="18" t="str">
        <f>IF(ISBLANK(Games!B510), "",IF('Prediction Log'!$I528='Prediction Log'!$B528, 'Prediction Log'!$F528, 1-'Prediction Log'!$F528))</f>
        <v/>
      </c>
      <c r="K528" s="19" t="str">
        <f>IF(ISBLANK(Games!$B510), "",Games!Q510)</f>
        <v/>
      </c>
      <c r="L528" s="26" t="str">
        <f>IF(ISBLANK(Games!W510), "",Games!Y510)</f>
        <v/>
      </c>
      <c r="M528" s="9" t="str">
        <f>IF(ISBLANK(Games!W510), "",Games!X510-Games!W510)</f>
        <v/>
      </c>
      <c r="N528" s="20" t="str">
        <f>IF(ISBLANK(Games!W510), "", IF(AND(Games!Y510 = Games!B510, Games!D510&lt;0, Table3[[#This Row],[Actual Difference ]]&lt;Games!D510), "Y", IF(AND(Games!Y510=Games!C510, Games!D510&gt;0, Table3[[#This Row],[Actual Difference ]]&gt;0), "Y",IF(Games!Y510&lt;&gt;Table3[[#This Row],[Market Predicted Side]], "Y","N"))))</f>
        <v/>
      </c>
      <c r="O528" s="21" t="str">
        <f>IF(ISBLANK(Games!W510),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8" s="21" t="str">
        <f>IF(ISBLANK(Games!W510),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8" s="22" t="str">
        <f>IF(ISBLANK(Games!W510),"",IF('Prediction Log'!$L528='Prediction Log'!$G528, "Y", "N"))</f>
        <v/>
      </c>
      <c r="R528" s="22" t="str">
        <f>Table3[[#This Row],[Home Team Covered Market]]</f>
        <v/>
      </c>
      <c r="S528" s="22" t="str">
        <f>IF(ISBLANK(Games!W510), "",IF(AND('Prediction Log'!$Q528="Y", 'Prediction Log'!$R528="Y"), "Y", "N"))</f>
        <v/>
      </c>
      <c r="T528" s="23" t="str">
        <f>IF(ISBLANK(Games!W510),"",IF(Games!Y510='Prediction Log'!$H528, "Y", "N"))</f>
        <v/>
      </c>
      <c r="U528" s="23" t="str">
        <f>IF(ISBLANK(Games!W510), "", IF(Table3[[#This Row],[Home Team Covered Market]]=Games!P510, "Y", "N"))</f>
        <v/>
      </c>
      <c r="V528" s="24" t="str">
        <f>IF(ISBLANK(Games!W510), "",IF('Prediction Log'!$I528='Prediction Log'!$L528, "Y", "N"))</f>
        <v/>
      </c>
      <c r="W528" s="23" t="str">
        <f>IF(ISBLANK(Games!W510), "",IF('Prediction Log'!$H528&lt;&gt;'Prediction Log'!$L528, "N",IF(AND('Prediction Log'!$E528&gt;0, 'Prediction Log'!$M528&gt;'Prediction Log'!$E528, 'Prediction Log'!$H528='Prediction Log'!$C528), "Y", IF(AND('Prediction Log'!$E528&lt;0, 'Prediction Log'!$M528&lt;'Prediction Log'!$E528,'Prediction Log'!$H528='Prediction Log'!$B528 ), "Y", IF('Prediction Log'!$M528='Prediction Log'!$E528, "PUSH", "N")))))</f>
        <v/>
      </c>
      <c r="X528" s="23" t="str">
        <f>IF(ISBLANK(Games!W510), "",IF(AND('Prediction Log'!$T528="Y", 'Prediction Log'!$U528="Y"), "Y", "N"))</f>
        <v/>
      </c>
      <c r="Y528" s="22" t="str">
        <f>IF(ISBLANK(Games!W510), "",IF('Prediction Log'!$D528&gt;0, 'Prediction Log'!$M528-'Prediction Log'!$D528, IF('Prediction Log'!$D528&lt;0, -'Prediction Log'!$M528+'Prediction Log'!$D528, "NA")))</f>
        <v/>
      </c>
      <c r="Z528" s="22" t="str">
        <f>IF(ISBLANK(Games!W510), "",ABS('Prediction Log'!$Y528))</f>
        <v/>
      </c>
      <c r="AA528" s="23" t="str">
        <f>IF(ISBLANK(Games!W510), "",IF('Prediction Log'!$E528&gt;0, 'Prediction Log'!$M528-'Prediction Log'!$E528, IF('Prediction Log'!$E528&lt;0, -'Prediction Log'!$M528+'Prediction Log'!$E528, "NA")))</f>
        <v/>
      </c>
      <c r="AB528" s="23" t="str">
        <f>IF(ISBLANK(Games!X510), "",ABS('Prediction Log'!$AA528))</f>
        <v/>
      </c>
    </row>
    <row r="529" spans="1:28" x14ac:dyDescent="0.45">
      <c r="A529" s="13">
        <f>IF(ISBLANK(Games!$B528), "",Games!A528)</f>
        <v>0</v>
      </c>
      <c r="B529" s="13" t="str">
        <f>IF(ISBLANK(Games!$B511), "",Games!B511)</f>
        <v/>
      </c>
      <c r="C529" s="13" t="str">
        <f>IF(ISBLANK(Games!$B511), "",Games!C511)</f>
        <v/>
      </c>
      <c r="D529" s="14" t="str">
        <f>IF(ISBLANK(Games!$D511), "",Games!D511)</f>
        <v/>
      </c>
      <c r="E529" s="14" t="str">
        <f>IF(ISBLANK(Games!$B511), "",Games!J511)</f>
        <v/>
      </c>
      <c r="F529" s="15" t="str">
        <f>IFERROR(IF(ISBLANK(Games!B511), "", IF(Games!N511=Games!B511, Games!O511, 1-Games!O511)), "")</f>
        <v/>
      </c>
      <c r="G529" s="16" t="str">
        <f>IF(ISBLANK(Games!B511), "", IF('Prediction Log'!$D529&lt;0, 'Prediction Log'!$B529, 'Prediction Log'!$C529))</f>
        <v/>
      </c>
      <c r="H529" s="17" t="str">
        <f>IF(ISBLANK(Games!$B511), "",Games!K511)</f>
        <v/>
      </c>
      <c r="I529" s="17" t="str">
        <f>IF('Prediction Log'!$F529&gt;0.5, 'Prediction Log'!$B529, IF('Prediction Log'!$F529&lt;0.5, 'Prediction Log'!$C529, "PICK"))</f>
        <v/>
      </c>
      <c r="J529" s="18" t="str">
        <f>IF(ISBLANK(Games!B511), "",IF('Prediction Log'!$I529='Prediction Log'!$B529, 'Prediction Log'!$F529, 1-'Prediction Log'!$F529))</f>
        <v/>
      </c>
      <c r="K529" s="19" t="str">
        <f>IF(ISBLANK(Games!$B511), "",Games!Q511)</f>
        <v/>
      </c>
      <c r="L529" s="26" t="str">
        <f>IF(ISBLANK(Games!W511), "",Games!Y511)</f>
        <v/>
      </c>
      <c r="M529" s="9" t="str">
        <f>IF(ISBLANK(Games!W511), "",Games!X511-Games!W511)</f>
        <v/>
      </c>
      <c r="N529" s="20" t="str">
        <f>IF(ISBLANK(Games!W511), "", IF(AND(Games!Y511 = Games!B511, Games!D511&lt;0, Table3[[#This Row],[Actual Difference ]]&lt;Games!D511), "Y", IF(AND(Games!Y511=Games!C511, Games!D511&gt;0, Table3[[#This Row],[Actual Difference ]]&gt;0), "Y",IF(Games!Y511&lt;&gt;Table3[[#This Row],[Market Predicted Side]], "Y","N"))))</f>
        <v/>
      </c>
      <c r="O529" s="21" t="str">
        <f>IF(ISBLANK(Games!W511),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29" s="21" t="str">
        <f>IF(ISBLANK(Games!W511),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29" s="22" t="str">
        <f>IF(ISBLANK(Games!W511),"",IF('Prediction Log'!$L529='Prediction Log'!$G529, "Y", "N"))</f>
        <v/>
      </c>
      <c r="R529" s="22" t="str">
        <f>Table3[[#This Row],[Home Team Covered Market]]</f>
        <v/>
      </c>
      <c r="S529" s="22" t="str">
        <f>IF(ISBLANK(Games!W511), "",IF(AND('Prediction Log'!$Q529="Y", 'Prediction Log'!$R529="Y"), "Y", "N"))</f>
        <v/>
      </c>
      <c r="T529" s="23" t="str">
        <f>IF(ISBLANK(Games!W511),"",IF(Games!Y511='Prediction Log'!$H529, "Y", "N"))</f>
        <v/>
      </c>
      <c r="U529" s="23" t="str">
        <f>IF(ISBLANK(Games!W511), "", IF(Table3[[#This Row],[Home Team Covered Market]]=Games!P511, "Y", "N"))</f>
        <v/>
      </c>
      <c r="V529" s="24" t="str">
        <f>IF(ISBLANK(Games!W511), "",IF('Prediction Log'!$I529='Prediction Log'!$L529, "Y", "N"))</f>
        <v/>
      </c>
      <c r="W529" s="23" t="str">
        <f>IF(ISBLANK(Games!W511), "",IF('Prediction Log'!$H529&lt;&gt;'Prediction Log'!$L529, "N",IF(AND('Prediction Log'!$E529&gt;0, 'Prediction Log'!$M529&gt;'Prediction Log'!$E529, 'Prediction Log'!$H529='Prediction Log'!$C529), "Y", IF(AND('Prediction Log'!$E529&lt;0, 'Prediction Log'!$M529&lt;'Prediction Log'!$E529,'Prediction Log'!$H529='Prediction Log'!$B529 ), "Y", IF('Prediction Log'!$M529='Prediction Log'!$E529, "PUSH", "N")))))</f>
        <v/>
      </c>
      <c r="X529" s="23" t="str">
        <f>IF(ISBLANK(Games!W511), "",IF(AND('Prediction Log'!$T529="Y", 'Prediction Log'!$U529="Y"), "Y", "N"))</f>
        <v/>
      </c>
      <c r="Y529" s="22" t="str">
        <f>IF(ISBLANK(Games!W511), "",IF('Prediction Log'!$D529&gt;0, 'Prediction Log'!$M529-'Prediction Log'!$D529, IF('Prediction Log'!$D529&lt;0, -'Prediction Log'!$M529+'Prediction Log'!$D529, "NA")))</f>
        <v/>
      </c>
      <c r="Z529" s="22" t="str">
        <f>IF(ISBLANK(Games!W511), "",ABS('Prediction Log'!$Y529))</f>
        <v/>
      </c>
      <c r="AA529" s="23" t="str">
        <f>IF(ISBLANK(Games!W511), "",IF('Prediction Log'!$E529&gt;0, 'Prediction Log'!$M529-'Prediction Log'!$E529, IF('Prediction Log'!$E529&lt;0, -'Prediction Log'!$M529+'Prediction Log'!$E529, "NA")))</f>
        <v/>
      </c>
      <c r="AB529" s="23" t="str">
        <f>IF(ISBLANK(Games!X511), "",ABS('Prediction Log'!$AA529))</f>
        <v/>
      </c>
    </row>
    <row r="530" spans="1:28" x14ac:dyDescent="0.45">
      <c r="A530" s="13">
        <f>IF(ISBLANK(Games!$B529), "",Games!A529)</f>
        <v>0</v>
      </c>
      <c r="B530" s="13" t="str">
        <f>IF(ISBLANK(Games!$B512), "",Games!B512)</f>
        <v/>
      </c>
      <c r="C530" s="13" t="str">
        <f>IF(ISBLANK(Games!$B512), "",Games!C512)</f>
        <v/>
      </c>
      <c r="D530" s="14" t="str">
        <f>IF(ISBLANK(Games!$D512), "",Games!D512)</f>
        <v/>
      </c>
      <c r="E530" s="14" t="str">
        <f>IF(ISBLANK(Games!$B512), "",Games!J512)</f>
        <v/>
      </c>
      <c r="F530" s="15" t="str">
        <f>IFERROR(IF(ISBLANK(Games!B512), "", IF(Games!N512=Games!B512, Games!O512, 1-Games!O512)), "")</f>
        <v/>
      </c>
      <c r="G530" s="16" t="str">
        <f>IF(ISBLANK(Games!B512), "", IF('Prediction Log'!$D530&lt;0, 'Prediction Log'!$B530, 'Prediction Log'!$C530))</f>
        <v/>
      </c>
      <c r="H530" s="17" t="str">
        <f>IF(ISBLANK(Games!$B512), "",Games!K512)</f>
        <v/>
      </c>
      <c r="I530" s="17" t="str">
        <f>IF('Prediction Log'!$F530&gt;0.5, 'Prediction Log'!$B530, IF('Prediction Log'!$F530&lt;0.5, 'Prediction Log'!$C530, "PICK"))</f>
        <v/>
      </c>
      <c r="J530" s="18" t="str">
        <f>IF(ISBLANK(Games!B512), "",IF('Prediction Log'!$I530='Prediction Log'!$B530, 'Prediction Log'!$F530, 1-'Prediction Log'!$F530))</f>
        <v/>
      </c>
      <c r="K530" s="19" t="str">
        <f>IF(ISBLANK(Games!$B512), "",Games!Q512)</f>
        <v/>
      </c>
      <c r="L530" s="26" t="str">
        <f>IF(ISBLANK(Games!W512), "",Games!Y512)</f>
        <v/>
      </c>
      <c r="M530" s="9" t="str">
        <f>IF(ISBLANK(Games!W512), "",Games!X512-Games!W512)</f>
        <v/>
      </c>
      <c r="N530" s="20" t="str">
        <f>IF(ISBLANK(Games!W512), "", IF(AND(Games!Y512 = Games!B512, Games!D512&lt;0, Table3[[#This Row],[Actual Difference ]]&lt;Games!D512), "Y", IF(AND(Games!Y512=Games!C512, Games!D512&gt;0, Table3[[#This Row],[Actual Difference ]]&gt;0), "Y",IF(Games!Y512&lt;&gt;Table3[[#This Row],[Market Predicted Side]], "Y","N"))))</f>
        <v/>
      </c>
      <c r="O530" s="21" t="str">
        <f>IF(ISBLANK(Games!W512),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0" s="21" t="str">
        <f>IF(ISBLANK(Games!W512),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0" s="22" t="str">
        <f>IF(ISBLANK(Games!W512),"",IF('Prediction Log'!$L530='Prediction Log'!$G530, "Y", "N"))</f>
        <v/>
      </c>
      <c r="R530" s="22" t="str">
        <f>Table3[[#This Row],[Home Team Covered Market]]</f>
        <v/>
      </c>
      <c r="S530" s="22" t="str">
        <f>IF(ISBLANK(Games!W512), "",IF(AND('Prediction Log'!$Q530="Y", 'Prediction Log'!$R530="Y"), "Y", "N"))</f>
        <v/>
      </c>
      <c r="T530" s="23" t="str">
        <f>IF(ISBLANK(Games!W512),"",IF(Games!Y512='Prediction Log'!$H530, "Y", "N"))</f>
        <v/>
      </c>
      <c r="U530" s="23" t="str">
        <f>IF(ISBLANK(Games!W512), "", IF(Table3[[#This Row],[Home Team Covered Market]]=Games!P512, "Y", "N"))</f>
        <v/>
      </c>
      <c r="V530" s="24" t="str">
        <f>IF(ISBLANK(Games!W512), "",IF('Prediction Log'!$I530='Prediction Log'!$L530, "Y", "N"))</f>
        <v/>
      </c>
      <c r="W530" s="23" t="str">
        <f>IF(ISBLANK(Games!W512), "",IF('Prediction Log'!$H530&lt;&gt;'Prediction Log'!$L530, "N",IF(AND('Prediction Log'!$E530&gt;0, 'Prediction Log'!$M530&gt;'Prediction Log'!$E530, 'Prediction Log'!$H530='Prediction Log'!$C530), "Y", IF(AND('Prediction Log'!$E530&lt;0, 'Prediction Log'!$M530&lt;'Prediction Log'!$E530,'Prediction Log'!$H530='Prediction Log'!$B530 ), "Y", IF('Prediction Log'!$M530='Prediction Log'!$E530, "PUSH", "N")))))</f>
        <v/>
      </c>
      <c r="X530" s="23" t="str">
        <f>IF(ISBLANK(Games!W512), "",IF(AND('Prediction Log'!$T530="Y", 'Prediction Log'!$U530="Y"), "Y", "N"))</f>
        <v/>
      </c>
      <c r="Y530" s="22" t="str">
        <f>IF(ISBLANK(Games!W512), "",IF('Prediction Log'!$D530&gt;0, 'Prediction Log'!$M530-'Prediction Log'!$D530, IF('Prediction Log'!$D530&lt;0, -'Prediction Log'!$M530+'Prediction Log'!$D530, "NA")))</f>
        <v/>
      </c>
      <c r="Z530" s="22" t="str">
        <f>IF(ISBLANK(Games!W512), "",ABS('Prediction Log'!$Y530))</f>
        <v/>
      </c>
      <c r="AA530" s="23" t="str">
        <f>IF(ISBLANK(Games!W512), "",IF('Prediction Log'!$E530&gt;0, 'Prediction Log'!$M530-'Prediction Log'!$E530, IF('Prediction Log'!$E530&lt;0, -'Prediction Log'!$M530+'Prediction Log'!$E530, "NA")))</f>
        <v/>
      </c>
      <c r="AB530" s="23" t="str">
        <f>IF(ISBLANK(Games!X512), "",ABS('Prediction Log'!$AA530))</f>
        <v/>
      </c>
    </row>
    <row r="531" spans="1:28" x14ac:dyDescent="0.45">
      <c r="A531" s="13">
        <f>IF(ISBLANK(Games!$B530), "",Games!A530)</f>
        <v>0</v>
      </c>
      <c r="B531" s="13" t="str">
        <f>IF(ISBLANK(Games!$B513), "",Games!B513)</f>
        <v/>
      </c>
      <c r="C531" s="13" t="str">
        <f>IF(ISBLANK(Games!$B513), "",Games!C513)</f>
        <v/>
      </c>
      <c r="D531" s="14" t="str">
        <f>IF(ISBLANK(Games!$D513), "",Games!D513)</f>
        <v/>
      </c>
      <c r="E531" s="14" t="str">
        <f>IF(ISBLANK(Games!$B513), "",Games!J513)</f>
        <v/>
      </c>
      <c r="F531" s="15" t="str">
        <f>IFERROR(IF(ISBLANK(Games!B513), "", IF(Games!N513=Games!B513, Games!O513, 1-Games!O513)), "")</f>
        <v/>
      </c>
      <c r="G531" s="16" t="str">
        <f>IF(ISBLANK(Games!B513), "", IF('Prediction Log'!$D531&lt;0, 'Prediction Log'!$B531, 'Prediction Log'!$C531))</f>
        <v/>
      </c>
      <c r="H531" s="17" t="str">
        <f>IF(ISBLANK(Games!$B513), "",Games!K513)</f>
        <v/>
      </c>
      <c r="I531" s="17" t="str">
        <f>IF('Prediction Log'!$F531&gt;0.5, 'Prediction Log'!$B531, IF('Prediction Log'!$F531&lt;0.5, 'Prediction Log'!$C531, "PICK"))</f>
        <v/>
      </c>
      <c r="J531" s="18" t="str">
        <f>IF(ISBLANK(Games!B513), "",IF('Prediction Log'!$I531='Prediction Log'!$B531, 'Prediction Log'!$F531, 1-'Prediction Log'!$F531))</f>
        <v/>
      </c>
      <c r="K531" s="19" t="str">
        <f>IF(ISBLANK(Games!$B513), "",Games!Q513)</f>
        <v/>
      </c>
      <c r="L531" s="26" t="str">
        <f>IF(ISBLANK(Games!W513), "",Games!Y513)</f>
        <v/>
      </c>
      <c r="M531" s="9" t="str">
        <f>IF(ISBLANK(Games!W513), "",Games!X513-Games!W513)</f>
        <v/>
      </c>
      <c r="N531" s="20" t="str">
        <f>IF(ISBLANK(Games!W513), "", IF(AND(Games!Y513 = Games!B513, Games!D513&lt;0, Table3[[#This Row],[Actual Difference ]]&lt;Games!D513), "Y", IF(AND(Games!Y513=Games!C513, Games!D513&gt;0, Table3[[#This Row],[Actual Difference ]]&gt;0), "Y",IF(Games!Y513&lt;&gt;Table3[[#This Row],[Market Predicted Side]], "Y","N"))))</f>
        <v/>
      </c>
      <c r="O531" s="21" t="str">
        <f>IF(ISBLANK(Games!W513),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1" s="21" t="str">
        <f>IF(ISBLANK(Games!W513),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1" s="22" t="str">
        <f>IF(ISBLANK(Games!W513),"",IF('Prediction Log'!$L531='Prediction Log'!$G531, "Y", "N"))</f>
        <v/>
      </c>
      <c r="R531" s="22" t="str">
        <f>Table3[[#This Row],[Home Team Covered Market]]</f>
        <v/>
      </c>
      <c r="S531" s="22" t="str">
        <f>IF(ISBLANK(Games!W513), "",IF(AND('Prediction Log'!$Q531="Y", 'Prediction Log'!$R531="Y"), "Y", "N"))</f>
        <v/>
      </c>
      <c r="T531" s="23" t="str">
        <f>IF(ISBLANK(Games!W513),"",IF(Games!Y513='Prediction Log'!$H531, "Y", "N"))</f>
        <v/>
      </c>
      <c r="U531" s="23" t="str">
        <f>IF(ISBLANK(Games!W513), "", IF(Table3[[#This Row],[Home Team Covered Market]]=Games!P513, "Y", "N"))</f>
        <v/>
      </c>
      <c r="V531" s="24" t="str">
        <f>IF(ISBLANK(Games!W513), "",IF('Prediction Log'!$I531='Prediction Log'!$L531, "Y", "N"))</f>
        <v/>
      </c>
      <c r="W531" s="23" t="str">
        <f>IF(ISBLANK(Games!W513), "",IF('Prediction Log'!$H531&lt;&gt;'Prediction Log'!$L531, "N",IF(AND('Prediction Log'!$E531&gt;0, 'Prediction Log'!$M531&gt;'Prediction Log'!$E531, 'Prediction Log'!$H531='Prediction Log'!$C531), "Y", IF(AND('Prediction Log'!$E531&lt;0, 'Prediction Log'!$M531&lt;'Prediction Log'!$E531,'Prediction Log'!$H531='Prediction Log'!$B531 ), "Y", IF('Prediction Log'!$M531='Prediction Log'!$E531, "PUSH", "N")))))</f>
        <v/>
      </c>
      <c r="X531" s="23" t="str">
        <f>IF(ISBLANK(Games!W513), "",IF(AND('Prediction Log'!$T531="Y", 'Prediction Log'!$U531="Y"), "Y", "N"))</f>
        <v/>
      </c>
      <c r="Y531" s="22" t="str">
        <f>IF(ISBLANK(Games!W513), "",IF('Prediction Log'!$D531&gt;0, 'Prediction Log'!$M531-'Prediction Log'!$D531, IF('Prediction Log'!$D531&lt;0, -'Prediction Log'!$M531+'Prediction Log'!$D531, "NA")))</f>
        <v/>
      </c>
      <c r="Z531" s="22" t="str">
        <f>IF(ISBLANK(Games!W513), "",ABS('Prediction Log'!$Y531))</f>
        <v/>
      </c>
      <c r="AA531" s="23" t="str">
        <f>IF(ISBLANK(Games!W513), "",IF('Prediction Log'!$E531&gt;0, 'Prediction Log'!$M531-'Prediction Log'!$E531, IF('Prediction Log'!$E531&lt;0, -'Prediction Log'!$M531+'Prediction Log'!$E531, "NA")))</f>
        <v/>
      </c>
      <c r="AB531" s="23" t="str">
        <f>IF(ISBLANK(Games!X513), "",ABS('Prediction Log'!$AA531))</f>
        <v/>
      </c>
    </row>
    <row r="532" spans="1:28" x14ac:dyDescent="0.45">
      <c r="A532" s="13">
        <f>IF(ISBLANK(Games!$B531), "",Games!A531)</f>
        <v>0</v>
      </c>
      <c r="B532" s="13" t="str">
        <f>IF(ISBLANK(Games!$B514), "",Games!B514)</f>
        <v/>
      </c>
      <c r="C532" s="13" t="str">
        <f>IF(ISBLANK(Games!$B514), "",Games!C514)</f>
        <v/>
      </c>
      <c r="D532" s="14" t="str">
        <f>IF(ISBLANK(Games!$D514), "",Games!D514)</f>
        <v/>
      </c>
      <c r="E532" s="14" t="str">
        <f>IF(ISBLANK(Games!$B514), "",Games!J514)</f>
        <v/>
      </c>
      <c r="F532" s="15" t="str">
        <f>IFERROR(IF(ISBLANK(Games!B514), "", IF(Games!N514=Games!B514, Games!O514, 1-Games!O514)), "")</f>
        <v/>
      </c>
      <c r="G532" s="16" t="str">
        <f>IF(ISBLANK(Games!B514), "", IF('Prediction Log'!$D532&lt;0, 'Prediction Log'!$B532, 'Prediction Log'!$C532))</f>
        <v/>
      </c>
      <c r="H532" s="17" t="str">
        <f>IF(ISBLANK(Games!$B514), "",Games!K514)</f>
        <v/>
      </c>
      <c r="I532" s="17" t="str">
        <f>IF('Prediction Log'!$F532&gt;0.5, 'Prediction Log'!$B532, IF('Prediction Log'!$F532&lt;0.5, 'Prediction Log'!$C532, "PICK"))</f>
        <v/>
      </c>
      <c r="J532" s="18" t="str">
        <f>IF(ISBLANK(Games!B514), "",IF('Prediction Log'!$I532='Prediction Log'!$B532, 'Prediction Log'!$F532, 1-'Prediction Log'!$F532))</f>
        <v/>
      </c>
      <c r="K532" s="19" t="str">
        <f>IF(ISBLANK(Games!$B514), "",Games!Q514)</f>
        <v/>
      </c>
      <c r="L532" s="26" t="str">
        <f>IF(ISBLANK(Games!W514), "",Games!Y514)</f>
        <v/>
      </c>
      <c r="M532" s="9" t="str">
        <f>IF(ISBLANK(Games!W514), "",Games!X514-Games!W514)</f>
        <v/>
      </c>
      <c r="N532" s="20" t="str">
        <f>IF(ISBLANK(Games!W514), "", IF(AND(Games!Y514 = Games!B514, Games!D514&lt;0, Table3[[#This Row],[Actual Difference ]]&lt;Games!D514), "Y", IF(AND(Games!Y514=Games!C514, Games!D514&gt;0, Table3[[#This Row],[Actual Difference ]]&gt;0), "Y",IF(Games!Y514&lt;&gt;Table3[[#This Row],[Market Predicted Side]], "Y","N"))))</f>
        <v/>
      </c>
      <c r="O532" s="21" t="str">
        <f>IF(ISBLANK(Games!W514),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2" s="21" t="str">
        <f>IF(ISBLANK(Games!W514),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2" s="22" t="str">
        <f>IF(ISBLANK(Games!W514),"",IF('Prediction Log'!$L532='Prediction Log'!$G532, "Y", "N"))</f>
        <v/>
      </c>
      <c r="R532" s="22" t="str">
        <f>Table3[[#This Row],[Home Team Covered Market]]</f>
        <v/>
      </c>
      <c r="S532" s="22" t="str">
        <f>IF(ISBLANK(Games!W514), "",IF(AND('Prediction Log'!$Q532="Y", 'Prediction Log'!$R532="Y"), "Y", "N"))</f>
        <v/>
      </c>
      <c r="T532" s="23" t="str">
        <f>IF(ISBLANK(Games!W514),"",IF(Games!Y514='Prediction Log'!$H532, "Y", "N"))</f>
        <v/>
      </c>
      <c r="U532" s="23" t="str">
        <f>IF(ISBLANK(Games!W514), "", IF(Table3[[#This Row],[Home Team Covered Market]]=Games!P514, "Y", "N"))</f>
        <v/>
      </c>
      <c r="V532" s="24" t="str">
        <f>IF(ISBLANK(Games!W514), "",IF('Prediction Log'!$I532='Prediction Log'!$L532, "Y", "N"))</f>
        <v/>
      </c>
      <c r="W532" s="23" t="str">
        <f>IF(ISBLANK(Games!W514), "",IF('Prediction Log'!$H532&lt;&gt;'Prediction Log'!$L532, "N",IF(AND('Prediction Log'!$E532&gt;0, 'Prediction Log'!$M532&gt;'Prediction Log'!$E532, 'Prediction Log'!$H532='Prediction Log'!$C532), "Y", IF(AND('Prediction Log'!$E532&lt;0, 'Prediction Log'!$M532&lt;'Prediction Log'!$E532,'Prediction Log'!$H532='Prediction Log'!$B532 ), "Y", IF('Prediction Log'!$M532='Prediction Log'!$E532, "PUSH", "N")))))</f>
        <v/>
      </c>
      <c r="X532" s="23" t="str">
        <f>IF(ISBLANK(Games!W514), "",IF(AND('Prediction Log'!$T532="Y", 'Prediction Log'!$U532="Y"), "Y", "N"))</f>
        <v/>
      </c>
      <c r="Y532" s="22" t="str">
        <f>IF(ISBLANK(Games!W514), "",IF('Prediction Log'!$D532&gt;0, 'Prediction Log'!$M532-'Prediction Log'!$D532, IF('Prediction Log'!$D532&lt;0, -'Prediction Log'!$M532+'Prediction Log'!$D532, "NA")))</f>
        <v/>
      </c>
      <c r="Z532" s="22" t="str">
        <f>IF(ISBLANK(Games!W514), "",ABS('Prediction Log'!$Y532))</f>
        <v/>
      </c>
      <c r="AA532" s="23" t="str">
        <f>IF(ISBLANK(Games!W514), "",IF('Prediction Log'!$E532&gt;0, 'Prediction Log'!$M532-'Prediction Log'!$E532, IF('Prediction Log'!$E532&lt;0, -'Prediction Log'!$M532+'Prediction Log'!$E532, "NA")))</f>
        <v/>
      </c>
      <c r="AB532" s="23" t="str">
        <f>IF(ISBLANK(Games!X514), "",ABS('Prediction Log'!$AA532))</f>
        <v/>
      </c>
    </row>
    <row r="533" spans="1:28" x14ac:dyDescent="0.45">
      <c r="A533" s="13">
        <f>IF(ISBLANK(Games!$B532), "",Games!A532)</f>
        <v>0</v>
      </c>
      <c r="B533" s="13" t="str">
        <f>IF(ISBLANK(Games!$B515), "",Games!B515)</f>
        <v/>
      </c>
      <c r="C533" s="13" t="str">
        <f>IF(ISBLANK(Games!$B515), "",Games!C515)</f>
        <v/>
      </c>
      <c r="D533" s="14" t="str">
        <f>IF(ISBLANK(Games!$D515), "",Games!D515)</f>
        <v/>
      </c>
      <c r="E533" s="14" t="str">
        <f>IF(ISBLANK(Games!$B515), "",Games!J515)</f>
        <v/>
      </c>
      <c r="F533" s="15" t="str">
        <f>IFERROR(IF(ISBLANK(Games!B515), "", IF(Games!N515=Games!B515, Games!O515, 1-Games!O515)), "")</f>
        <v/>
      </c>
      <c r="G533" s="16" t="str">
        <f>IF(ISBLANK(Games!B515), "", IF('Prediction Log'!$D533&lt;0, 'Prediction Log'!$B533, 'Prediction Log'!$C533))</f>
        <v/>
      </c>
      <c r="H533" s="17" t="str">
        <f>IF(ISBLANK(Games!$B515), "",Games!K515)</f>
        <v/>
      </c>
      <c r="I533" s="17" t="str">
        <f>IF('Prediction Log'!$F533&gt;0.5, 'Prediction Log'!$B533, IF('Prediction Log'!$F533&lt;0.5, 'Prediction Log'!$C533, "PICK"))</f>
        <v/>
      </c>
      <c r="J533" s="18" t="str">
        <f>IF(ISBLANK(Games!B515), "",IF('Prediction Log'!$I533='Prediction Log'!$B533, 'Prediction Log'!$F533, 1-'Prediction Log'!$F533))</f>
        <v/>
      </c>
      <c r="K533" s="19" t="str">
        <f>IF(ISBLANK(Games!$B515), "",Games!Q515)</f>
        <v/>
      </c>
      <c r="L533" s="26" t="str">
        <f>IF(ISBLANK(Games!W515), "",Games!Y515)</f>
        <v/>
      </c>
      <c r="M533" s="9" t="str">
        <f>IF(ISBLANK(Games!W515), "",Games!X515-Games!W515)</f>
        <v/>
      </c>
      <c r="N533" s="20" t="str">
        <f>IF(ISBLANK(Games!W515), "", IF(AND(Games!Y515 = Games!B515, Games!D515&lt;0, Table3[[#This Row],[Actual Difference ]]&lt;Games!D515), "Y", IF(AND(Games!Y515=Games!C515, Games!D515&gt;0, Table3[[#This Row],[Actual Difference ]]&gt;0), "Y",IF(Games!Y515&lt;&gt;Table3[[#This Row],[Market Predicted Side]], "Y","N"))))</f>
        <v/>
      </c>
      <c r="O533" s="21" t="str">
        <f>IF(ISBLANK(Games!W515),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3" s="21" t="str">
        <f>IF(ISBLANK(Games!W515),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3" s="22" t="str">
        <f>IF(ISBLANK(Games!W515),"",IF('Prediction Log'!$L533='Prediction Log'!$G533, "Y", "N"))</f>
        <v/>
      </c>
      <c r="R533" s="22" t="str">
        <f>Table3[[#This Row],[Home Team Covered Market]]</f>
        <v/>
      </c>
      <c r="S533" s="22" t="str">
        <f>IF(ISBLANK(Games!W515), "",IF(AND('Prediction Log'!$Q533="Y", 'Prediction Log'!$R533="Y"), "Y", "N"))</f>
        <v/>
      </c>
      <c r="T533" s="23" t="str">
        <f>IF(ISBLANK(Games!W515),"",IF(Games!Y515='Prediction Log'!$H533, "Y", "N"))</f>
        <v/>
      </c>
      <c r="U533" s="23" t="str">
        <f>IF(ISBLANK(Games!W515), "", IF(Table3[[#This Row],[Home Team Covered Market]]=Games!P515, "Y", "N"))</f>
        <v/>
      </c>
      <c r="V533" s="24" t="str">
        <f>IF(ISBLANK(Games!W515), "",IF('Prediction Log'!$I533='Prediction Log'!$L533, "Y", "N"))</f>
        <v/>
      </c>
      <c r="W533" s="23" t="str">
        <f>IF(ISBLANK(Games!W515), "",IF('Prediction Log'!$H533&lt;&gt;'Prediction Log'!$L533, "N",IF(AND('Prediction Log'!$E533&gt;0, 'Prediction Log'!$M533&gt;'Prediction Log'!$E533, 'Prediction Log'!$H533='Prediction Log'!$C533), "Y", IF(AND('Prediction Log'!$E533&lt;0, 'Prediction Log'!$M533&lt;'Prediction Log'!$E533,'Prediction Log'!$H533='Prediction Log'!$B533 ), "Y", IF('Prediction Log'!$M533='Prediction Log'!$E533, "PUSH", "N")))))</f>
        <v/>
      </c>
      <c r="X533" s="23" t="str">
        <f>IF(ISBLANK(Games!W515), "",IF(AND('Prediction Log'!$T533="Y", 'Prediction Log'!$U533="Y"), "Y", "N"))</f>
        <v/>
      </c>
      <c r="Y533" s="22" t="str">
        <f>IF(ISBLANK(Games!W515), "",IF('Prediction Log'!$D533&gt;0, 'Prediction Log'!$M533-'Prediction Log'!$D533, IF('Prediction Log'!$D533&lt;0, -'Prediction Log'!$M533+'Prediction Log'!$D533, "NA")))</f>
        <v/>
      </c>
      <c r="Z533" s="22" t="str">
        <f>IF(ISBLANK(Games!W515), "",ABS('Prediction Log'!$Y533))</f>
        <v/>
      </c>
      <c r="AA533" s="23" t="str">
        <f>IF(ISBLANK(Games!W515), "",IF('Prediction Log'!$E533&gt;0, 'Prediction Log'!$M533-'Prediction Log'!$E533, IF('Prediction Log'!$E533&lt;0, -'Prediction Log'!$M533+'Prediction Log'!$E533, "NA")))</f>
        <v/>
      </c>
      <c r="AB533" s="23" t="str">
        <f>IF(ISBLANK(Games!X515), "",ABS('Prediction Log'!$AA533))</f>
        <v/>
      </c>
    </row>
    <row r="534" spans="1:28" x14ac:dyDescent="0.45">
      <c r="A534" s="13">
        <f>IF(ISBLANK(Games!$B533), "",Games!A533)</f>
        <v>0</v>
      </c>
      <c r="B534" s="13" t="str">
        <f>IF(ISBLANK(Games!$B516), "",Games!B516)</f>
        <v/>
      </c>
      <c r="C534" s="13" t="str">
        <f>IF(ISBLANK(Games!$B516), "",Games!C516)</f>
        <v/>
      </c>
      <c r="D534" s="14" t="str">
        <f>IF(ISBLANK(Games!$D516), "",Games!D516)</f>
        <v/>
      </c>
      <c r="E534" s="14" t="str">
        <f>IF(ISBLANK(Games!$B516), "",Games!J516)</f>
        <v/>
      </c>
      <c r="F534" s="15" t="str">
        <f>IFERROR(IF(ISBLANK(Games!B516), "", IF(Games!N516=Games!B516, Games!O516, 1-Games!O516)), "")</f>
        <v/>
      </c>
      <c r="G534" s="16" t="str">
        <f>IF(ISBLANK(Games!B516), "", IF('Prediction Log'!$D534&lt;0, 'Prediction Log'!$B534, 'Prediction Log'!$C534))</f>
        <v/>
      </c>
      <c r="H534" s="17" t="str">
        <f>IF(ISBLANK(Games!$B516), "",Games!K516)</f>
        <v/>
      </c>
      <c r="I534" s="17" t="str">
        <f>IF('Prediction Log'!$F534&gt;0.5, 'Prediction Log'!$B534, IF('Prediction Log'!$F534&lt;0.5, 'Prediction Log'!$C534, "PICK"))</f>
        <v/>
      </c>
      <c r="J534" s="18" t="str">
        <f>IF(ISBLANK(Games!B516), "",IF('Prediction Log'!$I534='Prediction Log'!$B534, 'Prediction Log'!$F534, 1-'Prediction Log'!$F534))</f>
        <v/>
      </c>
      <c r="K534" s="19" t="str">
        <f>IF(ISBLANK(Games!$B516), "",Games!Q516)</f>
        <v/>
      </c>
      <c r="L534" s="26" t="str">
        <f>IF(ISBLANK(Games!W516), "",Games!Y516)</f>
        <v/>
      </c>
      <c r="M534" s="9" t="str">
        <f>IF(ISBLANK(Games!W516), "",Games!X516-Games!W516)</f>
        <v/>
      </c>
      <c r="N534" s="20" t="str">
        <f>IF(ISBLANK(Games!W516), "", IF(AND(Games!Y516 = Games!B516, Games!D516&lt;0, Table3[[#This Row],[Actual Difference ]]&lt;Games!D516), "Y", IF(AND(Games!Y516=Games!C516, Games!D516&gt;0, Table3[[#This Row],[Actual Difference ]]&gt;0), "Y",IF(Games!Y516&lt;&gt;Table3[[#This Row],[Market Predicted Side]], "Y","N"))))</f>
        <v/>
      </c>
      <c r="O534" s="21" t="str">
        <f>IF(ISBLANK(Games!W516),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4" s="21" t="str">
        <f>IF(ISBLANK(Games!W516),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4" s="22" t="str">
        <f>IF(ISBLANK(Games!W516),"",IF('Prediction Log'!$L534='Prediction Log'!$G534, "Y", "N"))</f>
        <v/>
      </c>
      <c r="R534" s="22" t="str">
        <f>Table3[[#This Row],[Home Team Covered Market]]</f>
        <v/>
      </c>
      <c r="S534" s="22" t="str">
        <f>IF(ISBLANK(Games!W516), "",IF(AND('Prediction Log'!$Q534="Y", 'Prediction Log'!$R534="Y"), "Y", "N"))</f>
        <v/>
      </c>
      <c r="T534" s="23" t="str">
        <f>IF(ISBLANK(Games!W516),"",IF(Games!Y516='Prediction Log'!$H534, "Y", "N"))</f>
        <v/>
      </c>
      <c r="U534" s="23" t="str">
        <f>IF(ISBLANK(Games!W516), "", IF(Table3[[#This Row],[Home Team Covered Market]]=Games!P516, "Y", "N"))</f>
        <v/>
      </c>
      <c r="V534" s="24" t="str">
        <f>IF(ISBLANK(Games!W516), "",IF('Prediction Log'!$I534='Prediction Log'!$L534, "Y", "N"))</f>
        <v/>
      </c>
      <c r="W534" s="23" t="str">
        <f>IF(ISBLANK(Games!W516), "",IF('Prediction Log'!$H534&lt;&gt;'Prediction Log'!$L534, "N",IF(AND('Prediction Log'!$E534&gt;0, 'Prediction Log'!$M534&gt;'Prediction Log'!$E534, 'Prediction Log'!$H534='Prediction Log'!$C534), "Y", IF(AND('Prediction Log'!$E534&lt;0, 'Prediction Log'!$M534&lt;'Prediction Log'!$E534,'Prediction Log'!$H534='Prediction Log'!$B534 ), "Y", IF('Prediction Log'!$M534='Prediction Log'!$E534, "PUSH", "N")))))</f>
        <v/>
      </c>
      <c r="X534" s="23" t="str">
        <f>IF(ISBLANK(Games!W516), "",IF(AND('Prediction Log'!$T534="Y", 'Prediction Log'!$U534="Y"), "Y", "N"))</f>
        <v/>
      </c>
      <c r="Y534" s="22" t="str">
        <f>IF(ISBLANK(Games!W516), "",IF('Prediction Log'!$D534&gt;0, 'Prediction Log'!$M534-'Prediction Log'!$D534, IF('Prediction Log'!$D534&lt;0, -'Prediction Log'!$M534+'Prediction Log'!$D534, "NA")))</f>
        <v/>
      </c>
      <c r="Z534" s="22" t="str">
        <f>IF(ISBLANK(Games!W516), "",ABS('Prediction Log'!$Y534))</f>
        <v/>
      </c>
      <c r="AA534" s="23" t="str">
        <f>IF(ISBLANK(Games!W516), "",IF('Prediction Log'!$E534&gt;0, 'Prediction Log'!$M534-'Prediction Log'!$E534, IF('Prediction Log'!$E534&lt;0, -'Prediction Log'!$M534+'Prediction Log'!$E534, "NA")))</f>
        <v/>
      </c>
      <c r="AB534" s="23" t="str">
        <f>IF(ISBLANK(Games!X516), "",ABS('Prediction Log'!$AA534))</f>
        <v/>
      </c>
    </row>
    <row r="535" spans="1:28" x14ac:dyDescent="0.45">
      <c r="A535" s="13">
        <f>IF(ISBLANK(Games!$B534), "",Games!A534)</f>
        <v>0</v>
      </c>
      <c r="B535" s="13" t="str">
        <f>IF(ISBLANK(Games!$B517), "",Games!B517)</f>
        <v/>
      </c>
      <c r="C535" s="13" t="str">
        <f>IF(ISBLANK(Games!$B517), "",Games!C517)</f>
        <v/>
      </c>
      <c r="D535" s="14" t="str">
        <f>IF(ISBLANK(Games!$D517), "",Games!D517)</f>
        <v/>
      </c>
      <c r="E535" s="14" t="str">
        <f>IF(ISBLANK(Games!$B517), "",Games!J517)</f>
        <v/>
      </c>
      <c r="F535" s="15" t="str">
        <f>IFERROR(IF(ISBLANK(Games!B517), "", IF(Games!N517=Games!B517, Games!O517, 1-Games!O517)), "")</f>
        <v/>
      </c>
      <c r="G535" s="16" t="str">
        <f>IF(ISBLANK(Games!B517), "", IF('Prediction Log'!$D535&lt;0, 'Prediction Log'!$B535, 'Prediction Log'!$C535))</f>
        <v/>
      </c>
      <c r="H535" s="17" t="str">
        <f>IF(ISBLANK(Games!$B517), "",Games!K517)</f>
        <v/>
      </c>
      <c r="I535" s="17" t="str">
        <f>IF('Prediction Log'!$F535&gt;0.5, 'Prediction Log'!$B535, IF('Prediction Log'!$F535&lt;0.5, 'Prediction Log'!$C535, "PICK"))</f>
        <v/>
      </c>
      <c r="J535" s="18" t="str">
        <f>IF(ISBLANK(Games!B517), "",IF('Prediction Log'!$I535='Prediction Log'!$B535, 'Prediction Log'!$F535, 1-'Prediction Log'!$F535))</f>
        <v/>
      </c>
      <c r="K535" s="19" t="str">
        <f>IF(ISBLANK(Games!$B517), "",Games!Q517)</f>
        <v/>
      </c>
      <c r="L535" s="26" t="str">
        <f>IF(ISBLANK(Games!W517), "",Games!Y517)</f>
        <v/>
      </c>
      <c r="M535" s="9" t="str">
        <f>IF(ISBLANK(Games!W517), "",Games!X517-Games!W517)</f>
        <v/>
      </c>
      <c r="N535" s="20" t="str">
        <f>IF(ISBLANK(Games!W517), "", IF(AND(Games!Y517 = Games!B517, Games!D517&lt;0, Table3[[#This Row],[Actual Difference ]]&lt;Games!D517), "Y", IF(AND(Games!Y517=Games!C517, Games!D517&gt;0, Table3[[#This Row],[Actual Difference ]]&gt;0), "Y",IF(Games!Y517&lt;&gt;Table3[[#This Row],[Market Predicted Side]], "Y","N"))))</f>
        <v/>
      </c>
      <c r="O535" s="21" t="str">
        <f>IF(ISBLANK(Games!W517),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5" s="21" t="str">
        <f>IF(ISBLANK(Games!W517),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5" s="22" t="str">
        <f>IF(ISBLANK(Games!W517),"",IF('Prediction Log'!$L535='Prediction Log'!$G535, "Y", "N"))</f>
        <v/>
      </c>
      <c r="R535" s="22" t="str">
        <f>Table3[[#This Row],[Home Team Covered Market]]</f>
        <v/>
      </c>
      <c r="S535" s="22" t="str">
        <f>IF(ISBLANK(Games!W517), "",IF(AND('Prediction Log'!$Q535="Y", 'Prediction Log'!$R535="Y"), "Y", "N"))</f>
        <v/>
      </c>
      <c r="T535" s="23" t="str">
        <f>IF(ISBLANK(Games!W517),"",IF(Games!Y517='Prediction Log'!$H535, "Y", "N"))</f>
        <v/>
      </c>
      <c r="U535" s="23" t="str">
        <f>IF(ISBLANK(Games!W517), "", IF(Table3[[#This Row],[Home Team Covered Market]]=Games!P517, "Y", "N"))</f>
        <v/>
      </c>
      <c r="V535" s="24" t="str">
        <f>IF(ISBLANK(Games!W517), "",IF('Prediction Log'!$I535='Prediction Log'!$L535, "Y", "N"))</f>
        <v/>
      </c>
      <c r="W535" s="23" t="str">
        <f>IF(ISBLANK(Games!W517), "",IF('Prediction Log'!$H535&lt;&gt;'Prediction Log'!$L535, "N",IF(AND('Prediction Log'!$E535&gt;0, 'Prediction Log'!$M535&gt;'Prediction Log'!$E535, 'Prediction Log'!$H535='Prediction Log'!$C535), "Y", IF(AND('Prediction Log'!$E535&lt;0, 'Prediction Log'!$M535&lt;'Prediction Log'!$E535,'Prediction Log'!$H535='Prediction Log'!$B535 ), "Y", IF('Prediction Log'!$M535='Prediction Log'!$E535, "PUSH", "N")))))</f>
        <v/>
      </c>
      <c r="X535" s="23" t="str">
        <f>IF(ISBLANK(Games!W517), "",IF(AND('Prediction Log'!$T535="Y", 'Prediction Log'!$U535="Y"), "Y", "N"))</f>
        <v/>
      </c>
      <c r="Y535" s="22" t="str">
        <f>IF(ISBLANK(Games!W517), "",IF('Prediction Log'!$D535&gt;0, 'Prediction Log'!$M535-'Prediction Log'!$D535, IF('Prediction Log'!$D535&lt;0, -'Prediction Log'!$M535+'Prediction Log'!$D535, "NA")))</f>
        <v/>
      </c>
      <c r="Z535" s="22" t="str">
        <f>IF(ISBLANK(Games!W517), "",ABS('Prediction Log'!$Y535))</f>
        <v/>
      </c>
      <c r="AA535" s="23" t="str">
        <f>IF(ISBLANK(Games!W517), "",IF('Prediction Log'!$E535&gt;0, 'Prediction Log'!$M535-'Prediction Log'!$E535, IF('Prediction Log'!$E535&lt;0, -'Prediction Log'!$M535+'Prediction Log'!$E535, "NA")))</f>
        <v/>
      </c>
      <c r="AB535" s="23" t="str">
        <f>IF(ISBLANK(Games!X517), "",ABS('Prediction Log'!$AA535))</f>
        <v/>
      </c>
    </row>
    <row r="536" spans="1:28" x14ac:dyDescent="0.45">
      <c r="A536" s="13">
        <f>IF(ISBLANK(Games!$B535), "",Games!A535)</f>
        <v>0</v>
      </c>
      <c r="B536" s="13" t="str">
        <f>IF(ISBLANK(Games!$B518), "",Games!B518)</f>
        <v/>
      </c>
      <c r="C536" s="13" t="str">
        <f>IF(ISBLANK(Games!$B518), "",Games!C518)</f>
        <v/>
      </c>
      <c r="D536" s="14" t="str">
        <f>IF(ISBLANK(Games!$D518), "",Games!D518)</f>
        <v/>
      </c>
      <c r="E536" s="14" t="str">
        <f>IF(ISBLANK(Games!$B518), "",Games!J518)</f>
        <v/>
      </c>
      <c r="F536" s="15" t="str">
        <f>IFERROR(IF(ISBLANK(Games!B518), "", IF(Games!N518=Games!B518, Games!O518, 1-Games!O518)), "")</f>
        <v/>
      </c>
      <c r="G536" s="16" t="str">
        <f>IF(ISBLANK(Games!B518), "", IF('Prediction Log'!$D536&lt;0, 'Prediction Log'!$B536, 'Prediction Log'!$C536))</f>
        <v/>
      </c>
      <c r="H536" s="17" t="str">
        <f>IF(ISBLANK(Games!$B518), "",Games!K518)</f>
        <v/>
      </c>
      <c r="I536" s="17" t="str">
        <f>IF('Prediction Log'!$F536&gt;0.5, 'Prediction Log'!$B536, IF('Prediction Log'!$F536&lt;0.5, 'Prediction Log'!$C536, "PICK"))</f>
        <v/>
      </c>
      <c r="J536" s="18" t="str">
        <f>IF(ISBLANK(Games!B518), "",IF('Prediction Log'!$I536='Prediction Log'!$B536, 'Prediction Log'!$F536, 1-'Prediction Log'!$F536))</f>
        <v/>
      </c>
      <c r="K536" s="19" t="str">
        <f>IF(ISBLANK(Games!$B518), "",Games!Q518)</f>
        <v/>
      </c>
      <c r="L536" s="26" t="str">
        <f>IF(ISBLANK(Games!W518), "",Games!Y518)</f>
        <v/>
      </c>
      <c r="M536" s="9" t="str">
        <f>IF(ISBLANK(Games!W518), "",Games!X518-Games!W518)</f>
        <v/>
      </c>
      <c r="N536" s="20" t="str">
        <f>IF(ISBLANK(Games!W518), "", IF(AND(Games!Y518 = Games!B518, Games!D518&lt;0, Table3[[#This Row],[Actual Difference ]]&lt;Games!D518), "Y", IF(AND(Games!Y518=Games!C518, Games!D518&gt;0, Table3[[#This Row],[Actual Difference ]]&gt;0), "Y",IF(Games!Y518&lt;&gt;Table3[[#This Row],[Market Predicted Side]], "Y","N"))))</f>
        <v/>
      </c>
      <c r="O536" s="21" t="str">
        <f>IF(ISBLANK(Games!W518),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6" s="21" t="str">
        <f>IF(ISBLANK(Games!W518),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6" s="22" t="str">
        <f>IF(ISBLANK(Games!W518),"",IF('Prediction Log'!$L536='Prediction Log'!$G536, "Y", "N"))</f>
        <v/>
      </c>
      <c r="R536" s="22" t="str">
        <f>Table3[[#This Row],[Home Team Covered Market]]</f>
        <v/>
      </c>
      <c r="S536" s="22" t="str">
        <f>IF(ISBLANK(Games!W518), "",IF(AND('Prediction Log'!$Q536="Y", 'Prediction Log'!$R536="Y"), "Y", "N"))</f>
        <v/>
      </c>
      <c r="T536" s="23" t="str">
        <f>IF(ISBLANK(Games!W518),"",IF(Games!Y518='Prediction Log'!$H536, "Y", "N"))</f>
        <v/>
      </c>
      <c r="U536" s="23" t="str">
        <f>IF(ISBLANK(Games!W518), "", IF(Table3[[#This Row],[Home Team Covered Market]]=Games!P518, "Y", "N"))</f>
        <v/>
      </c>
      <c r="V536" s="24" t="str">
        <f>IF(ISBLANK(Games!W518), "",IF('Prediction Log'!$I536='Prediction Log'!$L536, "Y", "N"))</f>
        <v/>
      </c>
      <c r="W536" s="23" t="str">
        <f>IF(ISBLANK(Games!W518), "",IF('Prediction Log'!$H536&lt;&gt;'Prediction Log'!$L536, "N",IF(AND('Prediction Log'!$E536&gt;0, 'Prediction Log'!$M536&gt;'Prediction Log'!$E536, 'Prediction Log'!$H536='Prediction Log'!$C536), "Y", IF(AND('Prediction Log'!$E536&lt;0, 'Prediction Log'!$M536&lt;'Prediction Log'!$E536,'Prediction Log'!$H536='Prediction Log'!$B536 ), "Y", IF('Prediction Log'!$M536='Prediction Log'!$E536, "PUSH", "N")))))</f>
        <v/>
      </c>
      <c r="X536" s="23" t="str">
        <f>IF(ISBLANK(Games!W518), "",IF(AND('Prediction Log'!$T536="Y", 'Prediction Log'!$U536="Y"), "Y", "N"))</f>
        <v/>
      </c>
      <c r="Y536" s="22" t="str">
        <f>IF(ISBLANK(Games!W518), "",IF('Prediction Log'!$D536&gt;0, 'Prediction Log'!$M536-'Prediction Log'!$D536, IF('Prediction Log'!$D536&lt;0, -'Prediction Log'!$M536+'Prediction Log'!$D536, "NA")))</f>
        <v/>
      </c>
      <c r="Z536" s="22" t="str">
        <f>IF(ISBLANK(Games!W518), "",ABS('Prediction Log'!$Y536))</f>
        <v/>
      </c>
      <c r="AA536" s="23" t="str">
        <f>IF(ISBLANK(Games!W518), "",IF('Prediction Log'!$E536&gt;0, 'Prediction Log'!$M536-'Prediction Log'!$E536, IF('Prediction Log'!$E536&lt;0, -'Prediction Log'!$M536+'Prediction Log'!$E536, "NA")))</f>
        <v/>
      </c>
      <c r="AB536" s="23" t="str">
        <f>IF(ISBLANK(Games!X518), "",ABS('Prediction Log'!$AA536))</f>
        <v/>
      </c>
    </row>
    <row r="537" spans="1:28" x14ac:dyDescent="0.45">
      <c r="A537" s="13">
        <f>IF(ISBLANK(Games!$B536), "",Games!A536)</f>
        <v>0</v>
      </c>
      <c r="B537" s="13" t="str">
        <f>IF(ISBLANK(Games!$B519), "",Games!B519)</f>
        <v/>
      </c>
      <c r="C537" s="13" t="str">
        <f>IF(ISBLANK(Games!$B519), "",Games!C519)</f>
        <v/>
      </c>
      <c r="D537" s="14" t="str">
        <f>IF(ISBLANK(Games!$D519), "",Games!D519)</f>
        <v/>
      </c>
      <c r="E537" s="14" t="str">
        <f>IF(ISBLANK(Games!$B519), "",Games!J519)</f>
        <v/>
      </c>
      <c r="F537" s="15" t="str">
        <f>IFERROR(IF(ISBLANK(Games!B519), "", IF(Games!N519=Games!B519, Games!O519, 1-Games!O519)), "")</f>
        <v/>
      </c>
      <c r="G537" s="16" t="str">
        <f>IF(ISBLANK(Games!B519), "", IF('Prediction Log'!$D537&lt;0, 'Prediction Log'!$B537, 'Prediction Log'!$C537))</f>
        <v/>
      </c>
      <c r="H537" s="17" t="str">
        <f>IF(ISBLANK(Games!$B519), "",Games!K519)</f>
        <v/>
      </c>
      <c r="I537" s="17" t="str">
        <f>IF('Prediction Log'!$F537&gt;0.5, 'Prediction Log'!$B537, IF('Prediction Log'!$F537&lt;0.5, 'Prediction Log'!$C537, "PICK"))</f>
        <v/>
      </c>
      <c r="J537" s="18" t="str">
        <f>IF(ISBLANK(Games!B519), "",IF('Prediction Log'!$I537='Prediction Log'!$B537, 'Prediction Log'!$F537, 1-'Prediction Log'!$F537))</f>
        <v/>
      </c>
      <c r="K537" s="19" t="str">
        <f>IF(ISBLANK(Games!$B519), "",Games!Q519)</f>
        <v/>
      </c>
      <c r="L537" s="26" t="str">
        <f>IF(ISBLANK(Games!W519), "",Games!Y519)</f>
        <v/>
      </c>
      <c r="M537" s="9" t="str">
        <f>IF(ISBLANK(Games!W519), "",Games!X519-Games!W519)</f>
        <v/>
      </c>
      <c r="N537" s="20" t="str">
        <f>IF(ISBLANK(Games!W519), "", IF(AND(Games!Y519 = Games!B519, Games!D519&lt;0, Table3[[#This Row],[Actual Difference ]]&lt;Games!D519), "Y", IF(AND(Games!Y519=Games!C519, Games!D519&gt;0, Table3[[#This Row],[Actual Difference ]]&gt;0), "Y",IF(Games!Y519&lt;&gt;Table3[[#This Row],[Market Predicted Side]], "Y","N"))))</f>
        <v/>
      </c>
      <c r="O537" s="21" t="str">
        <f>IF(ISBLANK(Games!W519),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7" s="21" t="str">
        <f>IF(ISBLANK(Games!W519),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7" s="22" t="str">
        <f>IF(ISBLANK(Games!W519),"",IF('Prediction Log'!$L537='Prediction Log'!$G537, "Y", "N"))</f>
        <v/>
      </c>
      <c r="R537" s="22" t="str">
        <f>Table3[[#This Row],[Home Team Covered Market]]</f>
        <v/>
      </c>
      <c r="S537" s="22" t="str">
        <f>IF(ISBLANK(Games!W519), "",IF(AND('Prediction Log'!$Q537="Y", 'Prediction Log'!$R537="Y"), "Y", "N"))</f>
        <v/>
      </c>
      <c r="T537" s="23" t="str">
        <f>IF(ISBLANK(Games!W519),"",IF(Games!Y519='Prediction Log'!$H537, "Y", "N"))</f>
        <v/>
      </c>
      <c r="U537" s="23" t="str">
        <f>IF(ISBLANK(Games!W519), "", IF(Table3[[#This Row],[Home Team Covered Market]]=Games!P519, "Y", "N"))</f>
        <v/>
      </c>
      <c r="V537" s="24" t="str">
        <f>IF(ISBLANK(Games!W519), "",IF('Prediction Log'!$I537='Prediction Log'!$L537, "Y", "N"))</f>
        <v/>
      </c>
      <c r="W537" s="23" t="str">
        <f>IF(ISBLANK(Games!W519), "",IF('Prediction Log'!$H537&lt;&gt;'Prediction Log'!$L537, "N",IF(AND('Prediction Log'!$E537&gt;0, 'Prediction Log'!$M537&gt;'Prediction Log'!$E537, 'Prediction Log'!$H537='Prediction Log'!$C537), "Y", IF(AND('Prediction Log'!$E537&lt;0, 'Prediction Log'!$M537&lt;'Prediction Log'!$E537,'Prediction Log'!$H537='Prediction Log'!$B537 ), "Y", IF('Prediction Log'!$M537='Prediction Log'!$E537, "PUSH", "N")))))</f>
        <v/>
      </c>
      <c r="X537" s="23" t="str">
        <f>IF(ISBLANK(Games!W519), "",IF(AND('Prediction Log'!$T537="Y", 'Prediction Log'!$U537="Y"), "Y", "N"))</f>
        <v/>
      </c>
      <c r="Y537" s="22" t="str">
        <f>IF(ISBLANK(Games!W519), "",IF('Prediction Log'!$D537&gt;0, 'Prediction Log'!$M537-'Prediction Log'!$D537, IF('Prediction Log'!$D537&lt;0, -'Prediction Log'!$M537+'Prediction Log'!$D537, "NA")))</f>
        <v/>
      </c>
      <c r="Z537" s="22" t="str">
        <f>IF(ISBLANK(Games!W519), "",ABS('Prediction Log'!$Y537))</f>
        <v/>
      </c>
      <c r="AA537" s="23" t="str">
        <f>IF(ISBLANK(Games!W519), "",IF('Prediction Log'!$E537&gt;0, 'Prediction Log'!$M537-'Prediction Log'!$E537, IF('Prediction Log'!$E537&lt;0, -'Prediction Log'!$M537+'Prediction Log'!$E537, "NA")))</f>
        <v/>
      </c>
      <c r="AB537" s="23" t="str">
        <f>IF(ISBLANK(Games!X519), "",ABS('Prediction Log'!$AA537))</f>
        <v/>
      </c>
    </row>
    <row r="538" spans="1:28" x14ac:dyDescent="0.45">
      <c r="A538" s="13">
        <f>IF(ISBLANK(Games!$B537), "",Games!A537)</f>
        <v>0</v>
      </c>
      <c r="B538" s="13" t="str">
        <f>IF(ISBLANK(Games!$B520), "",Games!B520)</f>
        <v/>
      </c>
      <c r="C538" s="13" t="str">
        <f>IF(ISBLANK(Games!$B520), "",Games!C520)</f>
        <v/>
      </c>
      <c r="D538" s="14" t="str">
        <f>IF(ISBLANK(Games!$D520), "",Games!D520)</f>
        <v/>
      </c>
      <c r="E538" s="14" t="str">
        <f>IF(ISBLANK(Games!$B520), "",Games!J520)</f>
        <v/>
      </c>
      <c r="F538" s="15" t="str">
        <f>IFERROR(IF(ISBLANK(Games!B520), "", IF(Games!N520=Games!B520, Games!O520, 1-Games!O520)), "")</f>
        <v/>
      </c>
      <c r="G538" s="16" t="str">
        <f>IF(ISBLANK(Games!B520), "", IF('Prediction Log'!$D538&lt;0, 'Prediction Log'!$B538, 'Prediction Log'!$C538))</f>
        <v/>
      </c>
      <c r="H538" s="17" t="str">
        <f>IF(ISBLANK(Games!$B520), "",Games!K520)</f>
        <v/>
      </c>
      <c r="I538" s="17" t="str">
        <f>IF('Prediction Log'!$F538&gt;0.5, 'Prediction Log'!$B538, IF('Prediction Log'!$F538&lt;0.5, 'Prediction Log'!$C538, "PICK"))</f>
        <v/>
      </c>
      <c r="J538" s="18" t="str">
        <f>IF(ISBLANK(Games!B520), "",IF('Prediction Log'!$I538='Prediction Log'!$B538, 'Prediction Log'!$F538, 1-'Prediction Log'!$F538))</f>
        <v/>
      </c>
      <c r="K538" s="19" t="str">
        <f>IF(ISBLANK(Games!$B520), "",Games!Q520)</f>
        <v/>
      </c>
      <c r="L538" s="26" t="str">
        <f>IF(ISBLANK(Games!W520), "",Games!Y520)</f>
        <v/>
      </c>
      <c r="M538" s="9" t="str">
        <f>IF(ISBLANK(Games!W520), "",Games!X520-Games!W520)</f>
        <v/>
      </c>
      <c r="N538" s="20" t="str">
        <f>IF(ISBLANK(Games!W520), "", IF(AND(Games!Y520 = Games!B520, Games!D520&lt;0, Table3[[#This Row],[Actual Difference ]]&lt;Games!D520), "Y", IF(AND(Games!Y520=Games!C520, Games!D520&gt;0, Table3[[#This Row],[Actual Difference ]]&gt;0), "Y",IF(Games!Y520&lt;&gt;Table3[[#This Row],[Market Predicted Side]], "Y","N"))))</f>
        <v/>
      </c>
      <c r="O538" s="21" t="str">
        <f>IF(ISBLANK(Games!W520),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8" s="21" t="str">
        <f>IF(ISBLANK(Games!W520),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8" s="22" t="str">
        <f>IF(ISBLANK(Games!W520),"",IF('Prediction Log'!$L538='Prediction Log'!$G538, "Y", "N"))</f>
        <v/>
      </c>
      <c r="R538" s="22" t="str">
        <f>Table3[[#This Row],[Home Team Covered Market]]</f>
        <v/>
      </c>
      <c r="S538" s="22" t="str">
        <f>IF(ISBLANK(Games!W520), "",IF(AND('Prediction Log'!$Q538="Y", 'Prediction Log'!$R538="Y"), "Y", "N"))</f>
        <v/>
      </c>
      <c r="T538" s="23" t="str">
        <f>IF(ISBLANK(Games!W520),"",IF(Games!Y520='Prediction Log'!$H538, "Y", "N"))</f>
        <v/>
      </c>
      <c r="U538" s="23" t="str">
        <f>IF(ISBLANK(Games!W520), "", IF(Table3[[#This Row],[Home Team Covered Market]]=Games!P520, "Y", "N"))</f>
        <v/>
      </c>
      <c r="V538" s="24" t="str">
        <f>IF(ISBLANK(Games!W520), "",IF('Prediction Log'!$I538='Prediction Log'!$L538, "Y", "N"))</f>
        <v/>
      </c>
      <c r="W538" s="23" t="str">
        <f>IF(ISBLANK(Games!W520), "",IF('Prediction Log'!$H538&lt;&gt;'Prediction Log'!$L538, "N",IF(AND('Prediction Log'!$E538&gt;0, 'Prediction Log'!$M538&gt;'Prediction Log'!$E538, 'Prediction Log'!$H538='Prediction Log'!$C538), "Y", IF(AND('Prediction Log'!$E538&lt;0, 'Prediction Log'!$M538&lt;'Prediction Log'!$E538,'Prediction Log'!$H538='Prediction Log'!$B538 ), "Y", IF('Prediction Log'!$M538='Prediction Log'!$E538, "PUSH", "N")))))</f>
        <v/>
      </c>
      <c r="X538" s="23" t="str">
        <f>IF(ISBLANK(Games!W520), "",IF(AND('Prediction Log'!$T538="Y", 'Prediction Log'!$U538="Y"), "Y", "N"))</f>
        <v/>
      </c>
      <c r="Y538" s="22" t="str">
        <f>IF(ISBLANK(Games!W520), "",IF('Prediction Log'!$D538&gt;0, 'Prediction Log'!$M538-'Prediction Log'!$D538, IF('Prediction Log'!$D538&lt;0, -'Prediction Log'!$M538+'Prediction Log'!$D538, "NA")))</f>
        <v/>
      </c>
      <c r="Z538" s="22" t="str">
        <f>IF(ISBLANK(Games!W520), "",ABS('Prediction Log'!$Y538))</f>
        <v/>
      </c>
      <c r="AA538" s="23" t="str">
        <f>IF(ISBLANK(Games!W520), "",IF('Prediction Log'!$E538&gt;0, 'Prediction Log'!$M538-'Prediction Log'!$E538, IF('Prediction Log'!$E538&lt;0, -'Prediction Log'!$M538+'Prediction Log'!$E538, "NA")))</f>
        <v/>
      </c>
      <c r="AB538" s="23" t="str">
        <f>IF(ISBLANK(Games!X520), "",ABS('Prediction Log'!$AA538))</f>
        <v/>
      </c>
    </row>
    <row r="539" spans="1:28" x14ac:dyDescent="0.45">
      <c r="A539" s="13">
        <f>IF(ISBLANK(Games!$B538), "",Games!A538)</f>
        <v>0</v>
      </c>
      <c r="B539" s="13" t="str">
        <f>IF(ISBLANK(Games!$B521), "",Games!B521)</f>
        <v/>
      </c>
      <c r="C539" s="13" t="str">
        <f>IF(ISBLANK(Games!$B521), "",Games!C521)</f>
        <v/>
      </c>
      <c r="D539" s="14" t="str">
        <f>IF(ISBLANK(Games!$D521), "",Games!D521)</f>
        <v/>
      </c>
      <c r="E539" s="14" t="str">
        <f>IF(ISBLANK(Games!$B521), "",Games!J521)</f>
        <v/>
      </c>
      <c r="F539" s="15" t="str">
        <f>IFERROR(IF(ISBLANK(Games!B521), "", IF(Games!N521=Games!B521, Games!O521, 1-Games!O521)), "")</f>
        <v/>
      </c>
      <c r="G539" s="16" t="str">
        <f>IF(ISBLANK(Games!B521), "", IF('Prediction Log'!$D539&lt;0, 'Prediction Log'!$B539, 'Prediction Log'!$C539))</f>
        <v/>
      </c>
      <c r="H539" s="17" t="str">
        <f>IF(ISBLANK(Games!$B521), "",Games!K521)</f>
        <v/>
      </c>
      <c r="I539" s="17" t="str">
        <f>IF('Prediction Log'!$F539&gt;0.5, 'Prediction Log'!$B539, IF('Prediction Log'!$F539&lt;0.5, 'Prediction Log'!$C539, "PICK"))</f>
        <v/>
      </c>
      <c r="J539" s="18" t="str">
        <f>IF(ISBLANK(Games!B521), "",IF('Prediction Log'!$I539='Prediction Log'!$B539, 'Prediction Log'!$F539, 1-'Prediction Log'!$F539))</f>
        <v/>
      </c>
      <c r="K539" s="19" t="str">
        <f>IF(ISBLANK(Games!$B521), "",Games!Q521)</f>
        <v/>
      </c>
      <c r="L539" s="26" t="str">
        <f>IF(ISBLANK(Games!W521), "",Games!Y521)</f>
        <v/>
      </c>
      <c r="M539" s="9" t="str">
        <f>IF(ISBLANK(Games!W521), "",Games!X521-Games!W521)</f>
        <v/>
      </c>
      <c r="N539" s="20" t="str">
        <f>IF(ISBLANK(Games!W521), "", IF(AND(Games!Y521 = Games!B521, Games!D521&lt;0, Table3[[#This Row],[Actual Difference ]]&lt;Games!D521), "Y", IF(AND(Games!Y521=Games!C521, Games!D521&gt;0, Table3[[#This Row],[Actual Difference ]]&gt;0), "Y",IF(Games!Y521&lt;&gt;Table3[[#This Row],[Market Predicted Side]], "Y","N"))))</f>
        <v/>
      </c>
      <c r="O539" s="21" t="str">
        <f>IF(ISBLANK(Games!W521),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39" s="21" t="str">
        <f>IF(ISBLANK(Games!W521),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39" s="22" t="str">
        <f>IF(ISBLANK(Games!W521),"",IF('Prediction Log'!$L539='Prediction Log'!$G539, "Y", "N"))</f>
        <v/>
      </c>
      <c r="R539" s="22" t="str">
        <f>Table3[[#This Row],[Home Team Covered Market]]</f>
        <v/>
      </c>
      <c r="S539" s="22" t="str">
        <f>IF(ISBLANK(Games!W521), "",IF(AND('Prediction Log'!$Q539="Y", 'Prediction Log'!$R539="Y"), "Y", "N"))</f>
        <v/>
      </c>
      <c r="T539" s="23" t="str">
        <f>IF(ISBLANK(Games!W521),"",IF(Games!Y521='Prediction Log'!$H539, "Y", "N"))</f>
        <v/>
      </c>
      <c r="U539" s="23" t="str">
        <f>IF(ISBLANK(Games!W521), "", IF(Table3[[#This Row],[Home Team Covered Market]]=Games!P521, "Y", "N"))</f>
        <v/>
      </c>
      <c r="V539" s="24" t="str">
        <f>IF(ISBLANK(Games!W521), "",IF('Prediction Log'!$I539='Prediction Log'!$L539, "Y", "N"))</f>
        <v/>
      </c>
      <c r="W539" s="23" t="str">
        <f>IF(ISBLANK(Games!W521), "",IF('Prediction Log'!$H539&lt;&gt;'Prediction Log'!$L539, "N",IF(AND('Prediction Log'!$E539&gt;0, 'Prediction Log'!$M539&gt;'Prediction Log'!$E539, 'Prediction Log'!$H539='Prediction Log'!$C539), "Y", IF(AND('Prediction Log'!$E539&lt;0, 'Prediction Log'!$M539&lt;'Prediction Log'!$E539,'Prediction Log'!$H539='Prediction Log'!$B539 ), "Y", IF('Prediction Log'!$M539='Prediction Log'!$E539, "PUSH", "N")))))</f>
        <v/>
      </c>
      <c r="X539" s="23" t="str">
        <f>IF(ISBLANK(Games!W521), "",IF(AND('Prediction Log'!$T539="Y", 'Prediction Log'!$U539="Y"), "Y", "N"))</f>
        <v/>
      </c>
      <c r="Y539" s="22" t="str">
        <f>IF(ISBLANK(Games!W521), "",IF('Prediction Log'!$D539&gt;0, 'Prediction Log'!$M539-'Prediction Log'!$D539, IF('Prediction Log'!$D539&lt;0, -'Prediction Log'!$M539+'Prediction Log'!$D539, "NA")))</f>
        <v/>
      </c>
      <c r="Z539" s="22" t="str">
        <f>IF(ISBLANK(Games!W521), "",ABS('Prediction Log'!$Y539))</f>
        <v/>
      </c>
      <c r="AA539" s="23" t="str">
        <f>IF(ISBLANK(Games!W521), "",IF('Prediction Log'!$E539&gt;0, 'Prediction Log'!$M539-'Prediction Log'!$E539, IF('Prediction Log'!$E539&lt;0, -'Prediction Log'!$M539+'Prediction Log'!$E539, "NA")))</f>
        <v/>
      </c>
      <c r="AB539" s="23" t="str">
        <f>IF(ISBLANK(Games!X521), "",ABS('Prediction Log'!$AA539))</f>
        <v/>
      </c>
    </row>
    <row r="540" spans="1:28" x14ac:dyDescent="0.45">
      <c r="A540" s="13">
        <f>IF(ISBLANK(Games!$B539), "",Games!A539)</f>
        <v>0</v>
      </c>
      <c r="B540" s="13" t="str">
        <f>IF(ISBLANK(Games!$B522), "",Games!B522)</f>
        <v/>
      </c>
      <c r="C540" s="13" t="str">
        <f>IF(ISBLANK(Games!$B522), "",Games!C522)</f>
        <v/>
      </c>
      <c r="D540" s="14" t="str">
        <f>IF(ISBLANK(Games!$D522), "",Games!D522)</f>
        <v/>
      </c>
      <c r="E540" s="14" t="str">
        <f>IF(ISBLANK(Games!$B522), "",Games!J522)</f>
        <v/>
      </c>
      <c r="F540" s="15" t="str">
        <f>IFERROR(IF(ISBLANK(Games!B522), "", IF(Games!N522=Games!B522, Games!O522, 1-Games!O522)), "")</f>
        <v/>
      </c>
      <c r="G540" s="16" t="str">
        <f>IF(ISBLANK(Games!B522), "", IF('Prediction Log'!$D540&lt;0, 'Prediction Log'!$B540, 'Prediction Log'!$C540))</f>
        <v/>
      </c>
      <c r="H540" s="17" t="str">
        <f>IF(ISBLANK(Games!$B522), "",Games!K522)</f>
        <v/>
      </c>
      <c r="I540" s="17" t="str">
        <f>IF('Prediction Log'!$F540&gt;0.5, 'Prediction Log'!$B540, IF('Prediction Log'!$F540&lt;0.5, 'Prediction Log'!$C540, "PICK"))</f>
        <v/>
      </c>
      <c r="J540" s="18" t="str">
        <f>IF(ISBLANK(Games!B522), "",IF('Prediction Log'!$I540='Prediction Log'!$B540, 'Prediction Log'!$F540, 1-'Prediction Log'!$F540))</f>
        <v/>
      </c>
      <c r="K540" s="19" t="str">
        <f>IF(ISBLANK(Games!$B522), "",Games!Q522)</f>
        <v/>
      </c>
      <c r="L540" s="26" t="str">
        <f>IF(ISBLANK(Games!W522), "",Games!Y522)</f>
        <v/>
      </c>
      <c r="M540" s="9" t="str">
        <f>IF(ISBLANK(Games!W522), "",Games!X522-Games!W522)</f>
        <v/>
      </c>
      <c r="N540" s="20" t="str">
        <f>IF(ISBLANK(Games!W522), "", IF(AND(Games!Y522 = Games!B522, Games!D522&lt;0, Table3[[#This Row],[Actual Difference ]]&lt;Games!D522), "Y", IF(AND(Games!Y522=Games!C522, Games!D522&gt;0, Table3[[#This Row],[Actual Difference ]]&gt;0), "Y",IF(Games!Y522&lt;&gt;Table3[[#This Row],[Market Predicted Side]], "Y","N"))))</f>
        <v/>
      </c>
      <c r="O540" s="21" t="str">
        <f>IF(ISBLANK(Games!W522),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0" s="21" t="str">
        <f>IF(ISBLANK(Games!W522),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0" s="22" t="str">
        <f>IF(ISBLANK(Games!W522),"",IF('Prediction Log'!$L540='Prediction Log'!$G540, "Y", "N"))</f>
        <v/>
      </c>
      <c r="R540" s="22" t="str">
        <f>Table3[[#This Row],[Home Team Covered Market]]</f>
        <v/>
      </c>
      <c r="S540" s="22" t="str">
        <f>IF(ISBLANK(Games!W522), "",IF(AND('Prediction Log'!$Q540="Y", 'Prediction Log'!$R540="Y"), "Y", "N"))</f>
        <v/>
      </c>
      <c r="T540" s="23" t="str">
        <f>IF(ISBLANK(Games!W522),"",IF(Games!Y522='Prediction Log'!$H540, "Y", "N"))</f>
        <v/>
      </c>
      <c r="U540" s="23" t="str">
        <f>IF(ISBLANK(Games!W522), "", IF(Table3[[#This Row],[Home Team Covered Market]]=Games!P522, "Y", "N"))</f>
        <v/>
      </c>
      <c r="V540" s="24" t="str">
        <f>IF(ISBLANK(Games!W522), "",IF('Prediction Log'!$I540='Prediction Log'!$L540, "Y", "N"))</f>
        <v/>
      </c>
      <c r="W540" s="23" t="str">
        <f>IF(ISBLANK(Games!W522), "",IF('Prediction Log'!$H540&lt;&gt;'Prediction Log'!$L540, "N",IF(AND('Prediction Log'!$E540&gt;0, 'Prediction Log'!$M540&gt;'Prediction Log'!$E540, 'Prediction Log'!$H540='Prediction Log'!$C540), "Y", IF(AND('Prediction Log'!$E540&lt;0, 'Prediction Log'!$M540&lt;'Prediction Log'!$E540,'Prediction Log'!$H540='Prediction Log'!$B540 ), "Y", IF('Prediction Log'!$M540='Prediction Log'!$E540, "PUSH", "N")))))</f>
        <v/>
      </c>
      <c r="X540" s="23" t="str">
        <f>IF(ISBLANK(Games!W522), "",IF(AND('Prediction Log'!$T540="Y", 'Prediction Log'!$U540="Y"), "Y", "N"))</f>
        <v/>
      </c>
      <c r="Y540" s="22" t="str">
        <f>IF(ISBLANK(Games!W522), "",IF('Prediction Log'!$D540&gt;0, 'Prediction Log'!$M540-'Prediction Log'!$D540, IF('Prediction Log'!$D540&lt;0, -'Prediction Log'!$M540+'Prediction Log'!$D540, "NA")))</f>
        <v/>
      </c>
      <c r="Z540" s="22" t="str">
        <f>IF(ISBLANK(Games!W522), "",ABS('Prediction Log'!$Y540))</f>
        <v/>
      </c>
      <c r="AA540" s="23" t="str">
        <f>IF(ISBLANK(Games!W522), "",IF('Prediction Log'!$E540&gt;0, 'Prediction Log'!$M540-'Prediction Log'!$E540, IF('Prediction Log'!$E540&lt;0, -'Prediction Log'!$M540+'Prediction Log'!$E540, "NA")))</f>
        <v/>
      </c>
      <c r="AB540" s="23" t="str">
        <f>IF(ISBLANK(Games!X522), "",ABS('Prediction Log'!$AA540))</f>
        <v/>
      </c>
    </row>
    <row r="541" spans="1:28" x14ac:dyDescent="0.45">
      <c r="A541" s="13">
        <f>IF(ISBLANK(Games!$B540), "",Games!A540)</f>
        <v>0</v>
      </c>
      <c r="B541" s="13" t="str">
        <f>IF(ISBLANK(Games!$B523), "",Games!B523)</f>
        <v/>
      </c>
      <c r="C541" s="13" t="str">
        <f>IF(ISBLANK(Games!$B523), "",Games!C523)</f>
        <v/>
      </c>
      <c r="D541" s="14" t="str">
        <f>IF(ISBLANK(Games!$D523), "",Games!D523)</f>
        <v/>
      </c>
      <c r="E541" s="14" t="str">
        <f>IF(ISBLANK(Games!$B523), "",Games!J523)</f>
        <v/>
      </c>
      <c r="F541" s="15" t="str">
        <f>IFERROR(IF(ISBLANK(Games!B523), "", IF(Games!N523=Games!B523, Games!O523, 1-Games!O523)), "")</f>
        <v/>
      </c>
      <c r="G541" s="16" t="str">
        <f>IF(ISBLANK(Games!B523), "", IF('Prediction Log'!$D541&lt;0, 'Prediction Log'!$B541, 'Prediction Log'!$C541))</f>
        <v/>
      </c>
      <c r="H541" s="17" t="str">
        <f>IF(ISBLANK(Games!$B523), "",Games!K523)</f>
        <v/>
      </c>
      <c r="I541" s="17" t="str">
        <f>IF('Prediction Log'!$F541&gt;0.5, 'Prediction Log'!$B541, IF('Prediction Log'!$F541&lt;0.5, 'Prediction Log'!$C541, "PICK"))</f>
        <v/>
      </c>
      <c r="J541" s="18" t="str">
        <f>IF(ISBLANK(Games!B523), "",IF('Prediction Log'!$I541='Prediction Log'!$B541, 'Prediction Log'!$F541, 1-'Prediction Log'!$F541))</f>
        <v/>
      </c>
      <c r="K541" s="19" t="str">
        <f>IF(ISBLANK(Games!$B523), "",Games!Q523)</f>
        <v/>
      </c>
      <c r="L541" s="26" t="str">
        <f>IF(ISBLANK(Games!W523), "",Games!Y523)</f>
        <v/>
      </c>
      <c r="M541" s="9" t="str">
        <f>IF(ISBLANK(Games!W523), "",Games!X523-Games!W523)</f>
        <v/>
      </c>
      <c r="N541" s="20" t="str">
        <f>IF(ISBLANK(Games!W523), "", IF(AND(Games!Y523 = Games!B523, Games!D523&lt;0, Table3[[#This Row],[Actual Difference ]]&lt;Games!D523), "Y", IF(AND(Games!Y523=Games!C523, Games!D523&gt;0, Table3[[#This Row],[Actual Difference ]]&gt;0), "Y",IF(Games!Y523&lt;&gt;Table3[[#This Row],[Market Predicted Side]], "Y","N"))))</f>
        <v/>
      </c>
      <c r="O541" s="21" t="str">
        <f>IF(ISBLANK(Games!W523),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1" s="21" t="str">
        <f>IF(ISBLANK(Games!W523),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1" s="22" t="str">
        <f>IF(ISBLANK(Games!W523),"",IF('Prediction Log'!$L541='Prediction Log'!$G541, "Y", "N"))</f>
        <v/>
      </c>
      <c r="R541" s="22" t="str">
        <f>Table3[[#This Row],[Home Team Covered Market]]</f>
        <v/>
      </c>
      <c r="S541" s="22" t="str">
        <f>IF(ISBLANK(Games!W523), "",IF(AND('Prediction Log'!$Q541="Y", 'Prediction Log'!$R541="Y"), "Y", "N"))</f>
        <v/>
      </c>
      <c r="T541" s="23" t="str">
        <f>IF(ISBLANK(Games!W523),"",IF(Games!Y523='Prediction Log'!$H541, "Y", "N"))</f>
        <v/>
      </c>
      <c r="U541" s="23" t="str">
        <f>IF(ISBLANK(Games!W523), "", IF(Table3[[#This Row],[Home Team Covered Market]]=Games!P523, "Y", "N"))</f>
        <v/>
      </c>
      <c r="V541" s="24" t="str">
        <f>IF(ISBLANK(Games!W523), "",IF('Prediction Log'!$I541='Prediction Log'!$L541, "Y", "N"))</f>
        <v/>
      </c>
      <c r="W541" s="23" t="str">
        <f>IF(ISBLANK(Games!W523), "",IF('Prediction Log'!$H541&lt;&gt;'Prediction Log'!$L541, "N",IF(AND('Prediction Log'!$E541&gt;0, 'Prediction Log'!$M541&gt;'Prediction Log'!$E541, 'Prediction Log'!$H541='Prediction Log'!$C541), "Y", IF(AND('Prediction Log'!$E541&lt;0, 'Prediction Log'!$M541&lt;'Prediction Log'!$E541,'Prediction Log'!$H541='Prediction Log'!$B541 ), "Y", IF('Prediction Log'!$M541='Prediction Log'!$E541, "PUSH", "N")))))</f>
        <v/>
      </c>
      <c r="X541" s="23" t="str">
        <f>IF(ISBLANK(Games!W523), "",IF(AND('Prediction Log'!$T541="Y", 'Prediction Log'!$U541="Y"), "Y", "N"))</f>
        <v/>
      </c>
      <c r="Y541" s="22" t="str">
        <f>IF(ISBLANK(Games!W523), "",IF('Prediction Log'!$D541&gt;0, 'Prediction Log'!$M541-'Prediction Log'!$D541, IF('Prediction Log'!$D541&lt;0, -'Prediction Log'!$M541+'Prediction Log'!$D541, "NA")))</f>
        <v/>
      </c>
      <c r="Z541" s="22" t="str">
        <f>IF(ISBLANK(Games!W523), "",ABS('Prediction Log'!$Y541))</f>
        <v/>
      </c>
      <c r="AA541" s="23" t="str">
        <f>IF(ISBLANK(Games!W523), "",IF('Prediction Log'!$E541&gt;0, 'Prediction Log'!$M541-'Prediction Log'!$E541, IF('Prediction Log'!$E541&lt;0, -'Prediction Log'!$M541+'Prediction Log'!$E541, "NA")))</f>
        <v/>
      </c>
      <c r="AB541" s="23" t="str">
        <f>IF(ISBLANK(Games!X523), "",ABS('Prediction Log'!$AA541))</f>
        <v/>
      </c>
    </row>
    <row r="542" spans="1:28" x14ac:dyDescent="0.45">
      <c r="A542" s="13">
        <f>IF(ISBLANK(Games!$B541), "",Games!A541)</f>
        <v>0</v>
      </c>
      <c r="B542" s="13" t="str">
        <f>IF(ISBLANK(Games!$B524), "",Games!B524)</f>
        <v/>
      </c>
      <c r="C542" s="13" t="str">
        <f>IF(ISBLANK(Games!$B524), "",Games!C524)</f>
        <v/>
      </c>
      <c r="D542" s="14" t="str">
        <f>IF(ISBLANK(Games!$D524), "",Games!D524)</f>
        <v/>
      </c>
      <c r="E542" s="14" t="str">
        <f>IF(ISBLANK(Games!$B524), "",Games!J524)</f>
        <v/>
      </c>
      <c r="F542" s="15" t="str">
        <f>IFERROR(IF(ISBLANK(Games!B524), "", IF(Games!N524=Games!B524, Games!O524, 1-Games!O524)), "")</f>
        <v/>
      </c>
      <c r="G542" s="16" t="str">
        <f>IF(ISBLANK(Games!B524), "", IF('Prediction Log'!$D542&lt;0, 'Prediction Log'!$B542, 'Prediction Log'!$C542))</f>
        <v/>
      </c>
      <c r="H542" s="17" t="str">
        <f>IF(ISBLANK(Games!$B524), "",Games!K524)</f>
        <v/>
      </c>
      <c r="I542" s="17" t="str">
        <f>IF('Prediction Log'!$F542&gt;0.5, 'Prediction Log'!$B542, IF('Prediction Log'!$F542&lt;0.5, 'Prediction Log'!$C542, "PICK"))</f>
        <v/>
      </c>
      <c r="J542" s="18" t="str">
        <f>IF(ISBLANK(Games!B524), "",IF('Prediction Log'!$I542='Prediction Log'!$B542, 'Prediction Log'!$F542, 1-'Prediction Log'!$F542))</f>
        <v/>
      </c>
      <c r="K542" s="19" t="str">
        <f>IF(ISBLANK(Games!$B524), "",Games!Q524)</f>
        <v/>
      </c>
      <c r="L542" s="26" t="str">
        <f>IF(ISBLANK(Games!W524), "",Games!Y524)</f>
        <v/>
      </c>
      <c r="M542" s="9" t="str">
        <f>IF(ISBLANK(Games!W524), "",Games!X524-Games!W524)</f>
        <v/>
      </c>
      <c r="N542" s="20" t="str">
        <f>IF(ISBLANK(Games!W524), "", IF(AND(Games!Y524 = Games!B524, Games!D524&lt;0, Table3[[#This Row],[Actual Difference ]]&lt;Games!D524), "Y", IF(AND(Games!Y524=Games!C524, Games!D524&gt;0, Table3[[#This Row],[Actual Difference ]]&gt;0), "Y",IF(Games!Y524&lt;&gt;Table3[[#This Row],[Market Predicted Side]], "Y","N"))))</f>
        <v/>
      </c>
      <c r="O542" s="21" t="str">
        <f>IF(ISBLANK(Games!W524),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2" s="21" t="str">
        <f>IF(ISBLANK(Games!W524),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2" s="22" t="str">
        <f>IF(ISBLANK(Games!W524),"",IF('Prediction Log'!$L542='Prediction Log'!$G542, "Y", "N"))</f>
        <v/>
      </c>
      <c r="R542" s="22" t="str">
        <f>Table3[[#This Row],[Home Team Covered Market]]</f>
        <v/>
      </c>
      <c r="S542" s="22" t="str">
        <f>IF(ISBLANK(Games!W524), "",IF(AND('Prediction Log'!$Q542="Y", 'Prediction Log'!$R542="Y"), "Y", "N"))</f>
        <v/>
      </c>
      <c r="T542" s="23" t="str">
        <f>IF(ISBLANK(Games!W524),"",IF(Games!Y524='Prediction Log'!$H542, "Y", "N"))</f>
        <v/>
      </c>
      <c r="U542" s="23" t="str">
        <f>IF(ISBLANK(Games!W524), "", IF(Table3[[#This Row],[Home Team Covered Market]]=Games!P524, "Y", "N"))</f>
        <v/>
      </c>
      <c r="V542" s="24" t="str">
        <f>IF(ISBLANK(Games!W524), "",IF('Prediction Log'!$I542='Prediction Log'!$L542, "Y", "N"))</f>
        <v/>
      </c>
      <c r="W542" s="23" t="str">
        <f>IF(ISBLANK(Games!W524), "",IF('Prediction Log'!$H542&lt;&gt;'Prediction Log'!$L542, "N",IF(AND('Prediction Log'!$E542&gt;0, 'Prediction Log'!$M542&gt;'Prediction Log'!$E542, 'Prediction Log'!$H542='Prediction Log'!$C542), "Y", IF(AND('Prediction Log'!$E542&lt;0, 'Prediction Log'!$M542&lt;'Prediction Log'!$E542,'Prediction Log'!$H542='Prediction Log'!$B542 ), "Y", IF('Prediction Log'!$M542='Prediction Log'!$E542, "PUSH", "N")))))</f>
        <v/>
      </c>
      <c r="X542" s="23" t="str">
        <f>IF(ISBLANK(Games!W524), "",IF(AND('Prediction Log'!$T542="Y", 'Prediction Log'!$U542="Y"), "Y", "N"))</f>
        <v/>
      </c>
      <c r="Y542" s="22" t="str">
        <f>IF(ISBLANK(Games!W524), "",IF('Prediction Log'!$D542&gt;0, 'Prediction Log'!$M542-'Prediction Log'!$D542, IF('Prediction Log'!$D542&lt;0, -'Prediction Log'!$M542+'Prediction Log'!$D542, "NA")))</f>
        <v/>
      </c>
      <c r="Z542" s="22" t="str">
        <f>IF(ISBLANK(Games!W524), "",ABS('Prediction Log'!$Y542))</f>
        <v/>
      </c>
      <c r="AA542" s="23" t="str">
        <f>IF(ISBLANK(Games!W524), "",IF('Prediction Log'!$E542&gt;0, 'Prediction Log'!$M542-'Prediction Log'!$E542, IF('Prediction Log'!$E542&lt;0, -'Prediction Log'!$M542+'Prediction Log'!$E542, "NA")))</f>
        <v/>
      </c>
      <c r="AB542" s="23" t="str">
        <f>IF(ISBLANK(Games!X524), "",ABS('Prediction Log'!$AA542))</f>
        <v/>
      </c>
    </row>
    <row r="543" spans="1:28" x14ac:dyDescent="0.45">
      <c r="A543" s="13">
        <f>IF(ISBLANK(Games!$B542), "",Games!A542)</f>
        <v>0</v>
      </c>
      <c r="B543" s="13" t="str">
        <f>IF(ISBLANK(Games!$B525), "",Games!B525)</f>
        <v/>
      </c>
      <c r="C543" s="13" t="str">
        <f>IF(ISBLANK(Games!$B525), "",Games!C525)</f>
        <v/>
      </c>
      <c r="D543" s="14" t="str">
        <f>IF(ISBLANK(Games!$D525), "",Games!D525)</f>
        <v/>
      </c>
      <c r="E543" s="14" t="str">
        <f>IF(ISBLANK(Games!$B525), "",Games!J525)</f>
        <v/>
      </c>
      <c r="F543" s="15" t="str">
        <f>IFERROR(IF(ISBLANK(Games!B525), "", IF(Games!N525=Games!B525, Games!O525, 1-Games!O525)), "")</f>
        <v/>
      </c>
      <c r="G543" s="16" t="str">
        <f>IF(ISBLANK(Games!B525), "", IF('Prediction Log'!$D543&lt;0, 'Prediction Log'!$B543, 'Prediction Log'!$C543))</f>
        <v/>
      </c>
      <c r="H543" s="17" t="str">
        <f>IF(ISBLANK(Games!$B525), "",Games!K525)</f>
        <v/>
      </c>
      <c r="I543" s="17" t="str">
        <f>IF('Prediction Log'!$F543&gt;0.5, 'Prediction Log'!$B543, IF('Prediction Log'!$F543&lt;0.5, 'Prediction Log'!$C543, "PICK"))</f>
        <v/>
      </c>
      <c r="J543" s="18" t="str">
        <f>IF(ISBLANK(Games!B525), "",IF('Prediction Log'!$I543='Prediction Log'!$B543, 'Prediction Log'!$F543, 1-'Prediction Log'!$F543))</f>
        <v/>
      </c>
      <c r="K543" s="19" t="str">
        <f>IF(ISBLANK(Games!$B525), "",Games!Q525)</f>
        <v/>
      </c>
      <c r="L543" s="26" t="str">
        <f>IF(ISBLANK(Games!W525), "",Games!Y525)</f>
        <v/>
      </c>
      <c r="M543" s="9" t="str">
        <f>IF(ISBLANK(Games!W525), "",Games!X525-Games!W525)</f>
        <v/>
      </c>
      <c r="N543" s="20" t="str">
        <f>IF(ISBLANK(Games!W525), "", IF(AND(Games!Y525 = Games!B525, Games!D525&lt;0, Table3[[#This Row],[Actual Difference ]]&lt;Games!D525), "Y", IF(AND(Games!Y525=Games!C525, Games!D525&gt;0, Table3[[#This Row],[Actual Difference ]]&gt;0), "Y",IF(Games!Y525&lt;&gt;Table3[[#This Row],[Market Predicted Side]], "Y","N"))))</f>
        <v/>
      </c>
      <c r="O543" s="21" t="str">
        <f>IF(ISBLANK(Games!W525),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3" s="21" t="str">
        <f>IF(ISBLANK(Games!W525),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3" s="22" t="str">
        <f>IF(ISBLANK(Games!W525),"",IF('Prediction Log'!$L543='Prediction Log'!$G543, "Y", "N"))</f>
        <v/>
      </c>
      <c r="R543" s="22" t="str">
        <f>Table3[[#This Row],[Home Team Covered Market]]</f>
        <v/>
      </c>
      <c r="S543" s="22" t="str">
        <f>IF(ISBLANK(Games!W525), "",IF(AND('Prediction Log'!$Q543="Y", 'Prediction Log'!$R543="Y"), "Y", "N"))</f>
        <v/>
      </c>
      <c r="T543" s="23" t="str">
        <f>IF(ISBLANK(Games!W525),"",IF(Games!Y525='Prediction Log'!$H543, "Y", "N"))</f>
        <v/>
      </c>
      <c r="U543" s="23" t="str">
        <f>IF(ISBLANK(Games!W525), "", IF(Table3[[#This Row],[Home Team Covered Market]]=Games!P525, "Y", "N"))</f>
        <v/>
      </c>
      <c r="V543" s="24" t="str">
        <f>IF(ISBLANK(Games!W525), "",IF('Prediction Log'!$I543='Prediction Log'!$L543, "Y", "N"))</f>
        <v/>
      </c>
      <c r="W543" s="23" t="str">
        <f>IF(ISBLANK(Games!W525), "",IF('Prediction Log'!$H543&lt;&gt;'Prediction Log'!$L543, "N",IF(AND('Prediction Log'!$E543&gt;0, 'Prediction Log'!$M543&gt;'Prediction Log'!$E543, 'Prediction Log'!$H543='Prediction Log'!$C543), "Y", IF(AND('Prediction Log'!$E543&lt;0, 'Prediction Log'!$M543&lt;'Prediction Log'!$E543,'Prediction Log'!$H543='Prediction Log'!$B543 ), "Y", IF('Prediction Log'!$M543='Prediction Log'!$E543, "PUSH", "N")))))</f>
        <v/>
      </c>
      <c r="X543" s="23" t="str">
        <f>IF(ISBLANK(Games!W525), "",IF(AND('Prediction Log'!$T543="Y", 'Prediction Log'!$U543="Y"), "Y", "N"))</f>
        <v/>
      </c>
      <c r="Y543" s="22" t="str">
        <f>IF(ISBLANK(Games!W525), "",IF('Prediction Log'!$D543&gt;0, 'Prediction Log'!$M543-'Prediction Log'!$D543, IF('Prediction Log'!$D543&lt;0, -'Prediction Log'!$M543+'Prediction Log'!$D543, "NA")))</f>
        <v/>
      </c>
      <c r="Z543" s="22" t="str">
        <f>IF(ISBLANK(Games!W525), "",ABS('Prediction Log'!$Y543))</f>
        <v/>
      </c>
      <c r="AA543" s="23" t="str">
        <f>IF(ISBLANK(Games!W525), "",IF('Prediction Log'!$E543&gt;0, 'Prediction Log'!$M543-'Prediction Log'!$E543, IF('Prediction Log'!$E543&lt;0, -'Prediction Log'!$M543+'Prediction Log'!$E543, "NA")))</f>
        <v/>
      </c>
      <c r="AB543" s="23" t="str">
        <f>IF(ISBLANK(Games!X525), "",ABS('Prediction Log'!$AA543))</f>
        <v/>
      </c>
    </row>
    <row r="544" spans="1:28" x14ac:dyDescent="0.45">
      <c r="A544" s="13">
        <f>IF(ISBLANK(Games!$B543), "",Games!A543)</f>
        <v>0</v>
      </c>
      <c r="B544" s="13" t="str">
        <f>IF(ISBLANK(Games!$B526), "",Games!B526)</f>
        <v/>
      </c>
      <c r="C544" s="13" t="str">
        <f>IF(ISBLANK(Games!$B526), "",Games!C526)</f>
        <v/>
      </c>
      <c r="D544" s="14" t="str">
        <f>IF(ISBLANK(Games!$D526), "",Games!D526)</f>
        <v/>
      </c>
      <c r="E544" s="14" t="str">
        <f>IF(ISBLANK(Games!$B526), "",Games!J526)</f>
        <v/>
      </c>
      <c r="F544" s="15" t="str">
        <f>IFERROR(IF(ISBLANK(Games!B526), "", IF(Games!N526=Games!B526, Games!O526, 1-Games!O526)), "")</f>
        <v/>
      </c>
      <c r="G544" s="16" t="str">
        <f>IF(ISBLANK(Games!B526), "", IF('Prediction Log'!$D544&lt;0, 'Prediction Log'!$B544, 'Prediction Log'!$C544))</f>
        <v/>
      </c>
      <c r="H544" s="17" t="str">
        <f>IF(ISBLANK(Games!$B526), "",Games!K526)</f>
        <v/>
      </c>
      <c r="I544" s="17" t="str">
        <f>IF('Prediction Log'!$F544&gt;0.5, 'Prediction Log'!$B544, IF('Prediction Log'!$F544&lt;0.5, 'Prediction Log'!$C544, "PICK"))</f>
        <v/>
      </c>
      <c r="J544" s="18" t="str">
        <f>IF(ISBLANK(Games!B526), "",IF('Prediction Log'!$I544='Prediction Log'!$B544, 'Prediction Log'!$F544, 1-'Prediction Log'!$F544))</f>
        <v/>
      </c>
      <c r="K544" s="19" t="str">
        <f>IF(ISBLANK(Games!$B526), "",Games!Q526)</f>
        <v/>
      </c>
      <c r="L544" s="26" t="str">
        <f>IF(ISBLANK(Games!W526), "",Games!Y526)</f>
        <v/>
      </c>
      <c r="M544" s="9" t="str">
        <f>IF(ISBLANK(Games!W526), "",Games!X526-Games!W526)</f>
        <v/>
      </c>
      <c r="N544" s="20" t="str">
        <f>IF(ISBLANK(Games!W526), "", IF(AND(Games!Y526 = Games!B526, Games!D526&lt;0, Table3[[#This Row],[Actual Difference ]]&lt;Games!D526), "Y", IF(AND(Games!Y526=Games!C526, Games!D526&gt;0, Table3[[#This Row],[Actual Difference ]]&gt;0), "Y",IF(Games!Y526&lt;&gt;Table3[[#This Row],[Market Predicted Side]], "Y","N"))))</f>
        <v/>
      </c>
      <c r="O544" s="21" t="str">
        <f>IF(ISBLANK(Games!W526),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4" s="21" t="str">
        <f>IF(ISBLANK(Games!W526),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4" s="22" t="str">
        <f>IF(ISBLANK(Games!W526),"",IF('Prediction Log'!$L544='Prediction Log'!$G544, "Y", "N"))</f>
        <v/>
      </c>
      <c r="R544" s="22" t="str">
        <f>Table3[[#This Row],[Home Team Covered Market]]</f>
        <v/>
      </c>
      <c r="S544" s="22" t="str">
        <f>IF(ISBLANK(Games!W526), "",IF(AND('Prediction Log'!$Q544="Y", 'Prediction Log'!$R544="Y"), "Y", "N"))</f>
        <v/>
      </c>
      <c r="T544" s="23" t="str">
        <f>IF(ISBLANK(Games!W526),"",IF(Games!Y526='Prediction Log'!$H544, "Y", "N"))</f>
        <v/>
      </c>
      <c r="U544" s="23" t="str">
        <f>IF(ISBLANK(Games!W526), "", IF(Table3[[#This Row],[Home Team Covered Market]]=Games!P526, "Y", "N"))</f>
        <v/>
      </c>
      <c r="V544" s="24" t="str">
        <f>IF(ISBLANK(Games!W526), "",IF('Prediction Log'!$I544='Prediction Log'!$L544, "Y", "N"))</f>
        <v/>
      </c>
      <c r="W544" s="23" t="str">
        <f>IF(ISBLANK(Games!W526), "",IF('Prediction Log'!$H544&lt;&gt;'Prediction Log'!$L544, "N",IF(AND('Prediction Log'!$E544&gt;0, 'Prediction Log'!$M544&gt;'Prediction Log'!$E544, 'Prediction Log'!$H544='Prediction Log'!$C544), "Y", IF(AND('Prediction Log'!$E544&lt;0, 'Prediction Log'!$M544&lt;'Prediction Log'!$E544,'Prediction Log'!$H544='Prediction Log'!$B544 ), "Y", IF('Prediction Log'!$M544='Prediction Log'!$E544, "PUSH", "N")))))</f>
        <v/>
      </c>
      <c r="X544" s="23" t="str">
        <f>IF(ISBLANK(Games!W526), "",IF(AND('Prediction Log'!$T544="Y", 'Prediction Log'!$U544="Y"), "Y", "N"))</f>
        <v/>
      </c>
      <c r="Y544" s="22" t="str">
        <f>IF(ISBLANK(Games!W526), "",IF('Prediction Log'!$D544&gt;0, 'Prediction Log'!$M544-'Prediction Log'!$D544, IF('Prediction Log'!$D544&lt;0, -'Prediction Log'!$M544+'Prediction Log'!$D544, "NA")))</f>
        <v/>
      </c>
      <c r="Z544" s="22" t="str">
        <f>IF(ISBLANK(Games!W526), "",ABS('Prediction Log'!$Y544))</f>
        <v/>
      </c>
      <c r="AA544" s="23" t="str">
        <f>IF(ISBLANK(Games!W526), "",IF('Prediction Log'!$E544&gt;0, 'Prediction Log'!$M544-'Prediction Log'!$E544, IF('Prediction Log'!$E544&lt;0, -'Prediction Log'!$M544+'Prediction Log'!$E544, "NA")))</f>
        <v/>
      </c>
      <c r="AB544" s="23" t="str">
        <f>IF(ISBLANK(Games!X526), "",ABS('Prediction Log'!$AA544))</f>
        <v/>
      </c>
    </row>
    <row r="545" spans="1:28" x14ac:dyDescent="0.45">
      <c r="A545" s="13">
        <f>IF(ISBLANK(Games!$B544), "",Games!A544)</f>
        <v>0</v>
      </c>
      <c r="B545" s="13" t="str">
        <f>IF(ISBLANK(Games!$B527), "",Games!B527)</f>
        <v/>
      </c>
      <c r="C545" s="13" t="str">
        <f>IF(ISBLANK(Games!$B527), "",Games!C527)</f>
        <v/>
      </c>
      <c r="D545" s="14" t="str">
        <f>IF(ISBLANK(Games!$D527), "",Games!D527)</f>
        <v/>
      </c>
      <c r="E545" s="14" t="str">
        <f>IF(ISBLANK(Games!$B527), "",Games!J527)</f>
        <v/>
      </c>
      <c r="F545" s="15" t="str">
        <f>IFERROR(IF(ISBLANK(Games!B527), "", IF(Games!N527=Games!B527, Games!O527, 1-Games!O527)), "")</f>
        <v/>
      </c>
      <c r="G545" s="16" t="str">
        <f>IF(ISBLANK(Games!B527), "", IF('Prediction Log'!$D545&lt;0, 'Prediction Log'!$B545, 'Prediction Log'!$C545))</f>
        <v/>
      </c>
      <c r="H545" s="17" t="str">
        <f>IF(ISBLANK(Games!$B527), "",Games!K527)</f>
        <v/>
      </c>
      <c r="I545" s="17" t="str">
        <f>IF('Prediction Log'!$F545&gt;0.5, 'Prediction Log'!$B545, IF('Prediction Log'!$F545&lt;0.5, 'Prediction Log'!$C545, "PICK"))</f>
        <v/>
      </c>
      <c r="J545" s="18" t="str">
        <f>IF(ISBLANK(Games!B527), "",IF('Prediction Log'!$I545='Prediction Log'!$B545, 'Prediction Log'!$F545, 1-'Prediction Log'!$F545))</f>
        <v/>
      </c>
      <c r="K545" s="19" t="str">
        <f>IF(ISBLANK(Games!$B527), "",Games!Q527)</f>
        <v/>
      </c>
      <c r="L545" s="26" t="str">
        <f>IF(ISBLANK(Games!W527), "",Games!Y527)</f>
        <v/>
      </c>
      <c r="M545" s="9" t="str">
        <f>IF(ISBLANK(Games!W527), "",Games!X527-Games!W527)</f>
        <v/>
      </c>
      <c r="N545" s="20" t="str">
        <f>IF(ISBLANK(Games!W527), "", IF(AND(Games!Y527 = Games!B527, Games!D527&lt;0, Table3[[#This Row],[Actual Difference ]]&lt;Games!D527), "Y", IF(AND(Games!Y527=Games!C527, Games!D527&gt;0, Table3[[#This Row],[Actual Difference ]]&gt;0), "Y",IF(Games!Y527&lt;&gt;Table3[[#This Row],[Market Predicted Side]], "Y","N"))))</f>
        <v/>
      </c>
      <c r="O545" s="21" t="str">
        <f>IF(ISBLANK(Games!W527),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5" s="21" t="str">
        <f>IF(ISBLANK(Games!W527),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5" s="22" t="str">
        <f>IF(ISBLANK(Games!W527),"",IF('Prediction Log'!$L545='Prediction Log'!$G545, "Y", "N"))</f>
        <v/>
      </c>
      <c r="R545" s="22" t="str">
        <f>Table3[[#This Row],[Home Team Covered Market]]</f>
        <v/>
      </c>
      <c r="S545" s="22" t="str">
        <f>IF(ISBLANK(Games!W527), "",IF(AND('Prediction Log'!$Q545="Y", 'Prediction Log'!$R545="Y"), "Y", "N"))</f>
        <v/>
      </c>
      <c r="T545" s="23" t="str">
        <f>IF(ISBLANK(Games!W527),"",IF(Games!Y527='Prediction Log'!$H545, "Y", "N"))</f>
        <v/>
      </c>
      <c r="U545" s="23" t="str">
        <f>IF(ISBLANK(Games!W527), "", IF(Table3[[#This Row],[Home Team Covered Market]]=Games!P527, "Y", "N"))</f>
        <v/>
      </c>
      <c r="V545" s="24" t="str">
        <f>IF(ISBLANK(Games!W527), "",IF('Prediction Log'!$I545='Prediction Log'!$L545, "Y", "N"))</f>
        <v/>
      </c>
      <c r="W545" s="23" t="str">
        <f>IF(ISBLANK(Games!W527), "",IF('Prediction Log'!$H545&lt;&gt;'Prediction Log'!$L545, "N",IF(AND('Prediction Log'!$E545&gt;0, 'Prediction Log'!$M545&gt;'Prediction Log'!$E545, 'Prediction Log'!$H545='Prediction Log'!$C545), "Y", IF(AND('Prediction Log'!$E545&lt;0, 'Prediction Log'!$M545&lt;'Prediction Log'!$E545,'Prediction Log'!$H545='Prediction Log'!$B545 ), "Y", IF('Prediction Log'!$M545='Prediction Log'!$E545, "PUSH", "N")))))</f>
        <v/>
      </c>
      <c r="X545" s="23" t="str">
        <f>IF(ISBLANK(Games!W527), "",IF(AND('Prediction Log'!$T545="Y", 'Prediction Log'!$U545="Y"), "Y", "N"))</f>
        <v/>
      </c>
      <c r="Y545" s="22" t="str">
        <f>IF(ISBLANK(Games!W527), "",IF('Prediction Log'!$D545&gt;0, 'Prediction Log'!$M545-'Prediction Log'!$D545, IF('Prediction Log'!$D545&lt;0, -'Prediction Log'!$M545+'Prediction Log'!$D545, "NA")))</f>
        <v/>
      </c>
      <c r="Z545" s="22" t="str">
        <f>IF(ISBLANK(Games!W527), "",ABS('Prediction Log'!$Y545))</f>
        <v/>
      </c>
      <c r="AA545" s="23" t="str">
        <f>IF(ISBLANK(Games!W527), "",IF('Prediction Log'!$E545&gt;0, 'Prediction Log'!$M545-'Prediction Log'!$E545, IF('Prediction Log'!$E545&lt;0, -'Prediction Log'!$M545+'Prediction Log'!$E545, "NA")))</f>
        <v/>
      </c>
      <c r="AB545" s="23" t="str">
        <f>IF(ISBLANK(Games!X527), "",ABS('Prediction Log'!$AA545))</f>
        <v/>
      </c>
    </row>
    <row r="546" spans="1:28" x14ac:dyDescent="0.45">
      <c r="A546" s="13">
        <f>IF(ISBLANK(Games!$B545), "",Games!A545)</f>
        <v>0</v>
      </c>
      <c r="B546" s="13" t="str">
        <f>IF(ISBLANK(Games!$B528), "",Games!B528)</f>
        <v/>
      </c>
      <c r="C546" s="13" t="str">
        <f>IF(ISBLANK(Games!$B528), "",Games!C528)</f>
        <v/>
      </c>
      <c r="D546" s="14" t="str">
        <f>IF(ISBLANK(Games!$D528), "",Games!D528)</f>
        <v/>
      </c>
      <c r="E546" s="14" t="str">
        <f>IF(ISBLANK(Games!$B528), "",Games!J528)</f>
        <v/>
      </c>
      <c r="F546" s="15" t="str">
        <f>IFERROR(IF(ISBLANK(Games!B528), "", IF(Games!N528=Games!B528, Games!O528, 1-Games!O528)), "")</f>
        <v/>
      </c>
      <c r="G546" s="16" t="str">
        <f>IF(ISBLANK(Games!B528), "", IF('Prediction Log'!$D546&lt;0, 'Prediction Log'!$B546, 'Prediction Log'!$C546))</f>
        <v/>
      </c>
      <c r="H546" s="17" t="str">
        <f>IF(ISBLANK(Games!$B528), "",Games!K528)</f>
        <v/>
      </c>
      <c r="I546" s="17" t="str">
        <f>IF('Prediction Log'!$F546&gt;0.5, 'Prediction Log'!$B546, IF('Prediction Log'!$F546&lt;0.5, 'Prediction Log'!$C546, "PICK"))</f>
        <v/>
      </c>
      <c r="J546" s="18" t="str">
        <f>IF(ISBLANK(Games!B528), "",IF('Prediction Log'!$I546='Prediction Log'!$B546, 'Prediction Log'!$F546, 1-'Prediction Log'!$F546))</f>
        <v/>
      </c>
      <c r="K546" s="19" t="str">
        <f>IF(ISBLANK(Games!$B528), "",Games!Q528)</f>
        <v/>
      </c>
      <c r="L546" s="26" t="str">
        <f>IF(ISBLANK(Games!W528), "",Games!Y528)</f>
        <v/>
      </c>
      <c r="M546" s="9" t="str">
        <f>IF(ISBLANK(Games!W528), "",Games!X528-Games!W528)</f>
        <v/>
      </c>
      <c r="N546" s="20" t="str">
        <f>IF(ISBLANK(Games!W528), "", IF(AND(Games!Y528 = Games!B528, Games!D528&lt;0, Table3[[#This Row],[Actual Difference ]]&lt;Games!D528), "Y", IF(AND(Games!Y528=Games!C528, Games!D528&gt;0, Table3[[#This Row],[Actual Difference ]]&gt;0), "Y",IF(Games!Y528&lt;&gt;Table3[[#This Row],[Market Predicted Side]], "Y","N"))))</f>
        <v/>
      </c>
      <c r="O546" s="21" t="str">
        <f>IF(ISBLANK(Games!W528),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6" s="21" t="str">
        <f>IF(ISBLANK(Games!W528),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6" s="22" t="str">
        <f>IF(ISBLANK(Games!W528),"",IF('Prediction Log'!$L546='Prediction Log'!$G546, "Y", "N"))</f>
        <v/>
      </c>
      <c r="R546" s="22" t="str">
        <f>Table3[[#This Row],[Home Team Covered Market]]</f>
        <v/>
      </c>
      <c r="S546" s="22" t="str">
        <f>IF(ISBLANK(Games!W528), "",IF(AND('Prediction Log'!$Q546="Y", 'Prediction Log'!$R546="Y"), "Y", "N"))</f>
        <v/>
      </c>
      <c r="T546" s="23" t="str">
        <f>IF(ISBLANK(Games!W528),"",IF(Games!Y528='Prediction Log'!$H546, "Y", "N"))</f>
        <v/>
      </c>
      <c r="U546" s="23" t="str">
        <f>IF(ISBLANK(Games!W528), "", IF(Table3[[#This Row],[Home Team Covered Market]]=Games!P528, "Y", "N"))</f>
        <v/>
      </c>
      <c r="V546" s="24" t="str">
        <f>IF(ISBLANK(Games!W528), "",IF('Prediction Log'!$I546='Prediction Log'!$L546, "Y", "N"))</f>
        <v/>
      </c>
      <c r="W546" s="23" t="str">
        <f>IF(ISBLANK(Games!W528), "",IF('Prediction Log'!$H546&lt;&gt;'Prediction Log'!$L546, "N",IF(AND('Prediction Log'!$E546&gt;0, 'Prediction Log'!$M546&gt;'Prediction Log'!$E546, 'Prediction Log'!$H546='Prediction Log'!$C546), "Y", IF(AND('Prediction Log'!$E546&lt;0, 'Prediction Log'!$M546&lt;'Prediction Log'!$E546,'Prediction Log'!$H546='Prediction Log'!$B546 ), "Y", IF('Prediction Log'!$M546='Prediction Log'!$E546, "PUSH", "N")))))</f>
        <v/>
      </c>
      <c r="X546" s="23" t="str">
        <f>IF(ISBLANK(Games!W528), "",IF(AND('Prediction Log'!$T546="Y", 'Prediction Log'!$U546="Y"), "Y", "N"))</f>
        <v/>
      </c>
      <c r="Y546" s="22" t="str">
        <f>IF(ISBLANK(Games!W528), "",IF('Prediction Log'!$D546&gt;0, 'Prediction Log'!$M546-'Prediction Log'!$D546, IF('Prediction Log'!$D546&lt;0, -'Prediction Log'!$M546+'Prediction Log'!$D546, "NA")))</f>
        <v/>
      </c>
      <c r="Z546" s="22" t="str">
        <f>IF(ISBLANK(Games!W528), "",ABS('Prediction Log'!$Y546))</f>
        <v/>
      </c>
      <c r="AA546" s="23" t="str">
        <f>IF(ISBLANK(Games!W528), "",IF('Prediction Log'!$E546&gt;0, 'Prediction Log'!$M546-'Prediction Log'!$E546, IF('Prediction Log'!$E546&lt;0, -'Prediction Log'!$M546+'Prediction Log'!$E546, "NA")))</f>
        <v/>
      </c>
      <c r="AB546" s="23" t="str">
        <f>IF(ISBLANK(Games!X528), "",ABS('Prediction Log'!$AA546))</f>
        <v/>
      </c>
    </row>
    <row r="547" spans="1:28" x14ac:dyDescent="0.45">
      <c r="A547" s="13">
        <f>IF(ISBLANK(Games!$B546), "",Games!A546)</f>
        <v>0</v>
      </c>
      <c r="B547" s="13" t="str">
        <f>IF(ISBLANK(Games!$B529), "",Games!B529)</f>
        <v/>
      </c>
      <c r="C547" s="13" t="str">
        <f>IF(ISBLANK(Games!$B529), "",Games!C529)</f>
        <v/>
      </c>
      <c r="D547" s="14" t="str">
        <f>IF(ISBLANK(Games!$D529), "",Games!D529)</f>
        <v/>
      </c>
      <c r="E547" s="14" t="str">
        <f>IF(ISBLANK(Games!$B529), "",Games!J529)</f>
        <v/>
      </c>
      <c r="F547" s="15" t="str">
        <f>IFERROR(IF(ISBLANK(Games!B529), "", IF(Games!N529=Games!B529, Games!O529, 1-Games!O529)), "")</f>
        <v/>
      </c>
      <c r="G547" s="16" t="str">
        <f>IF(ISBLANK(Games!B529), "", IF('Prediction Log'!$D547&lt;0, 'Prediction Log'!$B547, 'Prediction Log'!$C547))</f>
        <v/>
      </c>
      <c r="H547" s="17" t="str">
        <f>IF(ISBLANK(Games!$B529), "",Games!K529)</f>
        <v/>
      </c>
      <c r="I547" s="17" t="str">
        <f>IF('Prediction Log'!$F547&gt;0.5, 'Prediction Log'!$B547, IF('Prediction Log'!$F547&lt;0.5, 'Prediction Log'!$C547, "PICK"))</f>
        <v/>
      </c>
      <c r="J547" s="18" t="str">
        <f>IF(ISBLANK(Games!B529), "",IF('Prediction Log'!$I547='Prediction Log'!$B547, 'Prediction Log'!$F547, 1-'Prediction Log'!$F547))</f>
        <v/>
      </c>
      <c r="K547" s="19" t="str">
        <f>IF(ISBLANK(Games!$B529), "",Games!Q529)</f>
        <v/>
      </c>
      <c r="L547" s="26" t="str">
        <f>IF(ISBLANK(Games!W529), "",Games!Y529)</f>
        <v/>
      </c>
      <c r="M547" s="9" t="str">
        <f>IF(ISBLANK(Games!W529), "",Games!X529-Games!W529)</f>
        <v/>
      </c>
      <c r="N547" s="20" t="str">
        <f>IF(ISBLANK(Games!W529), "", IF(AND(Games!Y529 = Games!B529, Games!D529&lt;0, Table3[[#This Row],[Actual Difference ]]&lt;Games!D529), "Y", IF(AND(Games!Y529=Games!C529, Games!D529&gt;0, Table3[[#This Row],[Actual Difference ]]&gt;0), "Y",IF(Games!Y529&lt;&gt;Table3[[#This Row],[Market Predicted Side]], "Y","N"))))</f>
        <v/>
      </c>
      <c r="O547" s="21" t="str">
        <f>IF(ISBLANK(Games!W529),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7" s="21" t="str">
        <f>IF(ISBLANK(Games!W529),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7" s="22" t="str">
        <f>IF(ISBLANK(Games!W529),"",IF('Prediction Log'!$L547='Prediction Log'!$G547, "Y", "N"))</f>
        <v/>
      </c>
      <c r="R547" s="22" t="str">
        <f>Table3[[#This Row],[Home Team Covered Market]]</f>
        <v/>
      </c>
      <c r="S547" s="22" t="str">
        <f>IF(ISBLANK(Games!W529), "",IF(AND('Prediction Log'!$Q547="Y", 'Prediction Log'!$R547="Y"), "Y", "N"))</f>
        <v/>
      </c>
      <c r="T547" s="23" t="str">
        <f>IF(ISBLANK(Games!W529),"",IF(Games!Y529='Prediction Log'!$H547, "Y", "N"))</f>
        <v/>
      </c>
      <c r="U547" s="23" t="str">
        <f>IF(ISBLANK(Games!W529), "", IF(Table3[[#This Row],[Home Team Covered Market]]=Games!P529, "Y", "N"))</f>
        <v/>
      </c>
      <c r="V547" s="24" t="str">
        <f>IF(ISBLANK(Games!W529), "",IF('Prediction Log'!$I547='Prediction Log'!$L547, "Y", "N"))</f>
        <v/>
      </c>
      <c r="W547" s="23" t="str">
        <f>IF(ISBLANK(Games!W529), "",IF('Prediction Log'!$H547&lt;&gt;'Prediction Log'!$L547, "N",IF(AND('Prediction Log'!$E547&gt;0, 'Prediction Log'!$M547&gt;'Prediction Log'!$E547, 'Prediction Log'!$H547='Prediction Log'!$C547), "Y", IF(AND('Prediction Log'!$E547&lt;0, 'Prediction Log'!$M547&lt;'Prediction Log'!$E547,'Prediction Log'!$H547='Prediction Log'!$B547 ), "Y", IF('Prediction Log'!$M547='Prediction Log'!$E547, "PUSH", "N")))))</f>
        <v/>
      </c>
      <c r="X547" s="23" t="str">
        <f>IF(ISBLANK(Games!W529), "",IF(AND('Prediction Log'!$T547="Y", 'Prediction Log'!$U547="Y"), "Y", "N"))</f>
        <v/>
      </c>
      <c r="Y547" s="22" t="str">
        <f>IF(ISBLANK(Games!W529), "",IF('Prediction Log'!$D547&gt;0, 'Prediction Log'!$M547-'Prediction Log'!$D547, IF('Prediction Log'!$D547&lt;0, -'Prediction Log'!$M547+'Prediction Log'!$D547, "NA")))</f>
        <v/>
      </c>
      <c r="Z547" s="22" t="str">
        <f>IF(ISBLANK(Games!W529), "",ABS('Prediction Log'!$Y547))</f>
        <v/>
      </c>
      <c r="AA547" s="23" t="str">
        <f>IF(ISBLANK(Games!W529), "",IF('Prediction Log'!$E547&gt;0, 'Prediction Log'!$M547-'Prediction Log'!$E547, IF('Prediction Log'!$E547&lt;0, -'Prediction Log'!$M547+'Prediction Log'!$E547, "NA")))</f>
        <v/>
      </c>
      <c r="AB547" s="23" t="str">
        <f>IF(ISBLANK(Games!X529), "",ABS('Prediction Log'!$AA547))</f>
        <v/>
      </c>
    </row>
    <row r="548" spans="1:28" x14ac:dyDescent="0.45">
      <c r="A548" s="13">
        <f>IF(ISBLANK(Games!$B547), "",Games!A547)</f>
        <v>0</v>
      </c>
      <c r="B548" s="13" t="str">
        <f>IF(ISBLANK(Games!$B530), "",Games!B530)</f>
        <v/>
      </c>
      <c r="C548" s="13" t="str">
        <f>IF(ISBLANK(Games!$B530), "",Games!C530)</f>
        <v/>
      </c>
      <c r="D548" s="14" t="str">
        <f>IF(ISBLANK(Games!$D530), "",Games!D530)</f>
        <v/>
      </c>
      <c r="E548" s="14" t="str">
        <f>IF(ISBLANK(Games!$B530), "",Games!J530)</f>
        <v/>
      </c>
      <c r="F548" s="15" t="str">
        <f>IFERROR(IF(ISBLANK(Games!B530), "", IF(Games!N530=Games!B530, Games!O530, 1-Games!O530)), "")</f>
        <v/>
      </c>
      <c r="G548" s="16" t="str">
        <f>IF(ISBLANK(Games!B530), "", IF('Prediction Log'!$D548&lt;0, 'Prediction Log'!$B548, 'Prediction Log'!$C548))</f>
        <v/>
      </c>
      <c r="H548" s="17" t="str">
        <f>IF(ISBLANK(Games!$B530), "",Games!K530)</f>
        <v/>
      </c>
      <c r="I548" s="17" t="str">
        <f>IF('Prediction Log'!$F548&gt;0.5, 'Prediction Log'!$B548, IF('Prediction Log'!$F548&lt;0.5, 'Prediction Log'!$C548, "PICK"))</f>
        <v/>
      </c>
      <c r="J548" s="18" t="str">
        <f>IF(ISBLANK(Games!B530), "",IF('Prediction Log'!$I548='Prediction Log'!$B548, 'Prediction Log'!$F548, 1-'Prediction Log'!$F548))</f>
        <v/>
      </c>
      <c r="K548" s="19" t="str">
        <f>IF(ISBLANK(Games!$B530), "",Games!Q530)</f>
        <v/>
      </c>
      <c r="L548" s="26" t="str">
        <f>IF(ISBLANK(Games!W530), "",Games!Y530)</f>
        <v/>
      </c>
      <c r="M548" s="9" t="str">
        <f>IF(ISBLANK(Games!W530), "",Games!X530-Games!W530)</f>
        <v/>
      </c>
      <c r="N548" s="20" t="str">
        <f>IF(ISBLANK(Games!W530), "", IF(AND(Games!Y530 = Games!B530, Games!D530&lt;0, Table3[[#This Row],[Actual Difference ]]&lt;Games!D530), "Y", IF(AND(Games!Y530=Games!C530, Games!D530&gt;0, Table3[[#This Row],[Actual Difference ]]&gt;0), "Y",IF(Games!Y530&lt;&gt;Table3[[#This Row],[Market Predicted Side]], "Y","N"))))</f>
        <v/>
      </c>
      <c r="O548" s="21" t="str">
        <f>IF(ISBLANK(Games!W530),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8" s="21" t="str">
        <f>IF(ISBLANK(Games!W530),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8" s="22" t="str">
        <f>IF(ISBLANK(Games!W530),"",IF('Prediction Log'!$L548='Prediction Log'!$G548, "Y", "N"))</f>
        <v/>
      </c>
      <c r="R548" s="22" t="str">
        <f>Table3[[#This Row],[Home Team Covered Market]]</f>
        <v/>
      </c>
      <c r="S548" s="22" t="str">
        <f>IF(ISBLANK(Games!W530), "",IF(AND('Prediction Log'!$Q548="Y", 'Prediction Log'!$R548="Y"), "Y", "N"))</f>
        <v/>
      </c>
      <c r="T548" s="23" t="str">
        <f>IF(ISBLANK(Games!W530),"",IF(Games!Y530='Prediction Log'!$H548, "Y", "N"))</f>
        <v/>
      </c>
      <c r="U548" s="23" t="str">
        <f>IF(ISBLANK(Games!W530), "", IF(Table3[[#This Row],[Home Team Covered Market]]=Games!P530, "Y", "N"))</f>
        <v/>
      </c>
      <c r="V548" s="24" t="str">
        <f>IF(ISBLANK(Games!W530), "",IF('Prediction Log'!$I548='Prediction Log'!$L548, "Y", "N"))</f>
        <v/>
      </c>
      <c r="W548" s="23" t="str">
        <f>IF(ISBLANK(Games!W530), "",IF('Prediction Log'!$H548&lt;&gt;'Prediction Log'!$L548, "N",IF(AND('Prediction Log'!$E548&gt;0, 'Prediction Log'!$M548&gt;'Prediction Log'!$E548, 'Prediction Log'!$H548='Prediction Log'!$C548), "Y", IF(AND('Prediction Log'!$E548&lt;0, 'Prediction Log'!$M548&lt;'Prediction Log'!$E548,'Prediction Log'!$H548='Prediction Log'!$B548 ), "Y", IF('Prediction Log'!$M548='Prediction Log'!$E548, "PUSH", "N")))))</f>
        <v/>
      </c>
      <c r="X548" s="23" t="str">
        <f>IF(ISBLANK(Games!W530), "",IF(AND('Prediction Log'!$T548="Y", 'Prediction Log'!$U548="Y"), "Y", "N"))</f>
        <v/>
      </c>
      <c r="Y548" s="22" t="str">
        <f>IF(ISBLANK(Games!W530), "",IF('Prediction Log'!$D548&gt;0, 'Prediction Log'!$M548-'Prediction Log'!$D548, IF('Prediction Log'!$D548&lt;0, -'Prediction Log'!$M548+'Prediction Log'!$D548, "NA")))</f>
        <v/>
      </c>
      <c r="Z548" s="22" t="str">
        <f>IF(ISBLANK(Games!W530), "",ABS('Prediction Log'!$Y548))</f>
        <v/>
      </c>
      <c r="AA548" s="23" t="str">
        <f>IF(ISBLANK(Games!W530), "",IF('Prediction Log'!$E548&gt;0, 'Prediction Log'!$M548-'Prediction Log'!$E548, IF('Prediction Log'!$E548&lt;0, -'Prediction Log'!$M548+'Prediction Log'!$E548, "NA")))</f>
        <v/>
      </c>
      <c r="AB548" s="23" t="str">
        <f>IF(ISBLANK(Games!X530), "",ABS('Prediction Log'!$AA548))</f>
        <v/>
      </c>
    </row>
    <row r="549" spans="1:28" x14ac:dyDescent="0.45">
      <c r="A549" s="13">
        <f>IF(ISBLANK(Games!$B548), "",Games!A548)</f>
        <v>0</v>
      </c>
      <c r="B549" s="13" t="str">
        <f>IF(ISBLANK(Games!$B531), "",Games!B531)</f>
        <v/>
      </c>
      <c r="C549" s="13" t="str">
        <f>IF(ISBLANK(Games!$B531), "",Games!C531)</f>
        <v/>
      </c>
      <c r="D549" s="14" t="str">
        <f>IF(ISBLANK(Games!$D531), "",Games!D531)</f>
        <v/>
      </c>
      <c r="E549" s="14">
        <f>IF(ISBLANK(Games!$B531), "",Games!J531)</f>
        <v>0</v>
      </c>
      <c r="F549" s="15" t="str">
        <f>IFERROR(IF(ISBLANK(Games!B531), "", IF(Games!N531=Games!B531, Games!O531, 1-Games!O531)), "")</f>
        <v/>
      </c>
      <c r="G549" s="16" t="str">
        <f>IF(ISBLANK(Games!B531), "", IF('Prediction Log'!$D549&lt;0, 'Prediction Log'!$B549, 'Prediction Log'!$C549))</f>
        <v/>
      </c>
      <c r="H549" s="17" t="str">
        <f>IF(ISBLANK(Games!$B531), "",Games!K531)</f>
        <v/>
      </c>
      <c r="I549" s="17" t="str">
        <f>IF('Prediction Log'!$F549&gt;0.5, 'Prediction Log'!$B549, IF('Prediction Log'!$F549&lt;0.5, 'Prediction Log'!$C549, "PICK"))</f>
        <v/>
      </c>
      <c r="J549" s="18" t="str">
        <f>IF(ISBLANK(Games!B531), "",IF('Prediction Log'!$I549='Prediction Log'!$B549, 'Prediction Log'!$F549, 1-'Prediction Log'!$F549))</f>
        <v/>
      </c>
      <c r="K549" s="19" t="str">
        <f>IF(ISBLANK(Games!$B531), "",Games!Q531)</f>
        <v/>
      </c>
      <c r="L549" s="26" t="str">
        <f>IF(ISBLANK(Games!W531), "",Games!Y531)</f>
        <v/>
      </c>
      <c r="M549" s="9" t="str">
        <f>IF(ISBLANK(Games!W531), "",Games!X531-Games!W531)</f>
        <v/>
      </c>
      <c r="N549" s="20" t="str">
        <f>IF(ISBLANK(Games!W531), "", IF(AND(Games!Y531 = Games!B531, Games!D531&lt;0, Table3[[#This Row],[Actual Difference ]]&lt;Games!D531), "Y", IF(AND(Games!Y531=Games!C531, Games!D531&gt;0, Table3[[#This Row],[Actual Difference ]]&gt;0), "Y",IF(Games!Y531&lt;&gt;Table3[[#This Row],[Market Predicted Side]], "Y","N"))))</f>
        <v/>
      </c>
      <c r="O549" s="21" t="str">
        <f>IF(ISBLANK(Games!W531),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49" s="21" t="str">
        <f>IF(ISBLANK(Games!W531),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49" s="22" t="str">
        <f>IF(ISBLANK(Games!W531),"",IF('Prediction Log'!$L549='Prediction Log'!$G549, "Y", "N"))</f>
        <v/>
      </c>
      <c r="R549" s="22" t="str">
        <f>Table3[[#This Row],[Home Team Covered Market]]</f>
        <v/>
      </c>
      <c r="S549" s="22" t="str">
        <f>IF(ISBLANK(Games!W531), "",IF(AND('Prediction Log'!$Q549="Y", 'Prediction Log'!$R549="Y"), "Y", "N"))</f>
        <v/>
      </c>
      <c r="T549" s="23" t="str">
        <f>IF(ISBLANK(Games!W531),"",IF(Games!Y531='Prediction Log'!$H549, "Y", "N"))</f>
        <v/>
      </c>
      <c r="U549" s="23" t="str">
        <f>IF(ISBLANK(Games!W531), "", IF(Table3[[#This Row],[Home Team Covered Market]]=Games!P531, "Y", "N"))</f>
        <v/>
      </c>
      <c r="V549" s="24" t="str">
        <f>IF(ISBLANK(Games!W531), "",IF('Prediction Log'!$I549='Prediction Log'!$L549, "Y", "N"))</f>
        <v/>
      </c>
      <c r="W549" s="23" t="str">
        <f>IF(ISBLANK(Games!W531), "",IF('Prediction Log'!$H549&lt;&gt;'Prediction Log'!$L549, "N",IF(AND('Prediction Log'!$E549&gt;0, 'Prediction Log'!$M549&gt;'Prediction Log'!$E549, 'Prediction Log'!$H549='Prediction Log'!$C549), "Y", IF(AND('Prediction Log'!$E549&lt;0, 'Prediction Log'!$M549&lt;'Prediction Log'!$E549,'Prediction Log'!$H549='Prediction Log'!$B549 ), "Y", IF('Prediction Log'!$M549='Prediction Log'!$E549, "PUSH", "N")))))</f>
        <v/>
      </c>
      <c r="X549" s="23" t="str">
        <f>IF(ISBLANK(Games!W531), "",IF(AND('Prediction Log'!$T549="Y", 'Prediction Log'!$U549="Y"), "Y", "N"))</f>
        <v/>
      </c>
      <c r="Y549" s="22" t="str">
        <f>IF(ISBLANK(Games!W531), "",IF('Prediction Log'!$D549&gt;0, 'Prediction Log'!$M549-'Prediction Log'!$D549, IF('Prediction Log'!$D549&lt;0, -'Prediction Log'!$M549+'Prediction Log'!$D549, "NA")))</f>
        <v/>
      </c>
      <c r="Z549" s="22" t="str">
        <f>IF(ISBLANK(Games!W531), "",ABS('Prediction Log'!$Y549))</f>
        <v/>
      </c>
      <c r="AA549" s="23" t="str">
        <f>IF(ISBLANK(Games!W531), "",IF('Prediction Log'!$E549&gt;0, 'Prediction Log'!$M549-'Prediction Log'!$E549, IF('Prediction Log'!$E549&lt;0, -'Prediction Log'!$M549+'Prediction Log'!$E549, "NA")))</f>
        <v/>
      </c>
      <c r="AB549" s="23" t="str">
        <f>IF(ISBLANK(Games!X531), "",ABS('Prediction Log'!$AA549))</f>
        <v/>
      </c>
    </row>
    <row r="550" spans="1:28" x14ac:dyDescent="0.45">
      <c r="A550" s="13">
        <f>IF(ISBLANK(Games!$B549), "",Games!A549)</f>
        <v>0</v>
      </c>
      <c r="B550" s="13" t="str">
        <f>IF(ISBLANK(Games!$B532), "",Games!B532)</f>
        <v/>
      </c>
      <c r="C550" s="13" t="str">
        <f>IF(ISBLANK(Games!$B532), "",Games!C532)</f>
        <v/>
      </c>
      <c r="D550" s="14" t="str">
        <f>IF(ISBLANK(Games!$D532), "",Games!D532)</f>
        <v/>
      </c>
      <c r="E550" s="14">
        <f>IF(ISBLANK(Games!$B532), "",Games!J532)</f>
        <v>0</v>
      </c>
      <c r="F550" s="15" t="str">
        <f>IFERROR(IF(ISBLANK(Games!B532), "", IF(Games!N532=Games!B532, Games!O532, 1-Games!O532)), "")</f>
        <v/>
      </c>
      <c r="G550" s="16" t="str">
        <f>IF(ISBLANK(Games!B532), "", IF('Prediction Log'!$D550&lt;0, 'Prediction Log'!$B550, 'Prediction Log'!$C550))</f>
        <v/>
      </c>
      <c r="H550" s="17" t="str">
        <f>IF(ISBLANK(Games!$B532), "",Games!K532)</f>
        <v/>
      </c>
      <c r="I550" s="17" t="str">
        <f>IF('Prediction Log'!$F550&gt;0.5, 'Prediction Log'!$B550, IF('Prediction Log'!$F550&lt;0.5, 'Prediction Log'!$C550, "PICK"))</f>
        <v/>
      </c>
      <c r="J550" s="18" t="str">
        <f>IF(ISBLANK(Games!B532), "",IF('Prediction Log'!$I550='Prediction Log'!$B550, 'Prediction Log'!$F550, 1-'Prediction Log'!$F550))</f>
        <v/>
      </c>
      <c r="K550" s="19" t="str">
        <f>IF(ISBLANK(Games!$B532), "",Games!Q532)</f>
        <v/>
      </c>
      <c r="L550" s="26" t="str">
        <f>IF(ISBLANK(Games!W532), "",Games!Y532)</f>
        <v/>
      </c>
      <c r="M550" s="9" t="str">
        <f>IF(ISBLANK(Games!W532), "",Games!X532-Games!W532)</f>
        <v/>
      </c>
      <c r="N550" s="20" t="str">
        <f>IF(ISBLANK(Games!W532), "", IF(AND(Games!Y532 = Games!B532, Games!D532&lt;0, Table3[[#This Row],[Actual Difference ]]&lt;Games!D532), "Y", IF(AND(Games!Y532=Games!C532, Games!D532&gt;0, Table3[[#This Row],[Actual Difference ]]&gt;0), "Y",IF(Games!Y532&lt;&gt;Table3[[#This Row],[Market Predicted Side]], "Y","N"))))</f>
        <v/>
      </c>
      <c r="O550" s="21" t="str">
        <f>IF(ISBLANK(Games!W532),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0" s="21" t="str">
        <f>IF(ISBLANK(Games!W532),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0" s="22" t="str">
        <f>IF(ISBLANK(Games!W532),"",IF('Prediction Log'!$L550='Prediction Log'!$G550, "Y", "N"))</f>
        <v/>
      </c>
      <c r="R550" s="22" t="str">
        <f>Table3[[#This Row],[Home Team Covered Market]]</f>
        <v/>
      </c>
      <c r="S550" s="22" t="str">
        <f>IF(ISBLANK(Games!W532), "",IF(AND('Prediction Log'!$Q550="Y", 'Prediction Log'!$R550="Y"), "Y", "N"))</f>
        <v/>
      </c>
      <c r="T550" s="23" t="str">
        <f>IF(ISBLANK(Games!W532),"",IF(Games!Y532='Prediction Log'!$H550, "Y", "N"))</f>
        <v/>
      </c>
      <c r="U550" s="23" t="str">
        <f>IF(ISBLANK(Games!W532), "", IF(Table3[[#This Row],[Home Team Covered Market]]=Games!P532, "Y", "N"))</f>
        <v/>
      </c>
      <c r="V550" s="24" t="str">
        <f>IF(ISBLANK(Games!W532), "",IF('Prediction Log'!$I550='Prediction Log'!$L550, "Y", "N"))</f>
        <v/>
      </c>
      <c r="W550" s="23" t="str">
        <f>IF(ISBLANK(Games!W532), "",IF('Prediction Log'!$H550&lt;&gt;'Prediction Log'!$L550, "N",IF(AND('Prediction Log'!$E550&gt;0, 'Prediction Log'!$M550&gt;'Prediction Log'!$E550, 'Prediction Log'!$H550='Prediction Log'!$C550), "Y", IF(AND('Prediction Log'!$E550&lt;0, 'Prediction Log'!$M550&lt;'Prediction Log'!$E550,'Prediction Log'!$H550='Prediction Log'!$B550 ), "Y", IF('Prediction Log'!$M550='Prediction Log'!$E550, "PUSH", "N")))))</f>
        <v/>
      </c>
      <c r="X550" s="23" t="str">
        <f>IF(ISBLANK(Games!W532), "",IF(AND('Prediction Log'!$T550="Y", 'Prediction Log'!$U550="Y"), "Y", "N"))</f>
        <v/>
      </c>
      <c r="Y550" s="22" t="str">
        <f>IF(ISBLANK(Games!W532), "",IF('Prediction Log'!$D550&gt;0, 'Prediction Log'!$M550-'Prediction Log'!$D550, IF('Prediction Log'!$D550&lt;0, -'Prediction Log'!$M550+'Prediction Log'!$D550, "NA")))</f>
        <v/>
      </c>
      <c r="Z550" s="22" t="str">
        <f>IF(ISBLANK(Games!W532), "",ABS('Prediction Log'!$Y550))</f>
        <v/>
      </c>
      <c r="AA550" s="23" t="str">
        <f>IF(ISBLANK(Games!W532), "",IF('Prediction Log'!$E550&gt;0, 'Prediction Log'!$M550-'Prediction Log'!$E550, IF('Prediction Log'!$E550&lt;0, -'Prediction Log'!$M550+'Prediction Log'!$E550, "NA")))</f>
        <v/>
      </c>
      <c r="AB550" s="23" t="str">
        <f>IF(ISBLANK(Games!X532), "",ABS('Prediction Log'!$AA550))</f>
        <v/>
      </c>
    </row>
    <row r="551" spans="1:28" x14ac:dyDescent="0.45">
      <c r="A551" s="13">
        <f>IF(ISBLANK(Games!$B550), "",Games!A550)</f>
        <v>0</v>
      </c>
      <c r="B551" s="13" t="str">
        <f>IF(ISBLANK(Games!$B533), "",Games!B533)</f>
        <v/>
      </c>
      <c r="C551" s="13" t="str">
        <f>IF(ISBLANK(Games!$B533), "",Games!C533)</f>
        <v/>
      </c>
      <c r="D551" s="14" t="str">
        <f>IF(ISBLANK(Games!$D533), "",Games!D533)</f>
        <v/>
      </c>
      <c r="E551" s="14">
        <f>IF(ISBLANK(Games!$B533), "",Games!J533)</f>
        <v>0</v>
      </c>
      <c r="F551" s="15" t="str">
        <f>IFERROR(IF(ISBLANK(Games!B533), "", IF(Games!N533=Games!B533, Games!O533, 1-Games!O533)), "")</f>
        <v/>
      </c>
      <c r="G551" s="16" t="str">
        <f>IF(ISBLANK(Games!B533), "", IF('Prediction Log'!$D551&lt;0, 'Prediction Log'!$B551, 'Prediction Log'!$C551))</f>
        <v/>
      </c>
      <c r="H551" s="17" t="str">
        <f>IF(ISBLANK(Games!$B533), "",Games!K533)</f>
        <v/>
      </c>
      <c r="I551" s="17" t="str">
        <f>IF('Prediction Log'!$F551&gt;0.5, 'Prediction Log'!$B551, IF('Prediction Log'!$F551&lt;0.5, 'Prediction Log'!$C551, "PICK"))</f>
        <v/>
      </c>
      <c r="J551" s="18" t="str">
        <f>IF(ISBLANK(Games!B533), "",IF('Prediction Log'!$I551='Prediction Log'!$B551, 'Prediction Log'!$F551, 1-'Prediction Log'!$F551))</f>
        <v/>
      </c>
      <c r="K551" s="19" t="str">
        <f>IF(ISBLANK(Games!$B533), "",Games!Q533)</f>
        <v/>
      </c>
      <c r="L551" s="26" t="str">
        <f>IF(ISBLANK(Games!W533), "",Games!Y533)</f>
        <v/>
      </c>
      <c r="M551" s="9" t="str">
        <f>IF(ISBLANK(Games!W533), "",Games!X533-Games!W533)</f>
        <v/>
      </c>
      <c r="N551" s="20" t="str">
        <f>IF(ISBLANK(Games!W533), "", IF(AND(Games!Y533 = Games!B533, Games!D533&lt;0, Table3[[#This Row],[Actual Difference ]]&lt;Games!D533), "Y", IF(AND(Games!Y533=Games!C533, Games!D533&gt;0, Table3[[#This Row],[Actual Difference ]]&gt;0), "Y",IF(Games!Y533&lt;&gt;Table3[[#This Row],[Market Predicted Side]], "Y","N"))))</f>
        <v/>
      </c>
      <c r="O551" s="21" t="str">
        <f>IF(ISBLANK(Games!W533),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1" s="21" t="str">
        <f>IF(ISBLANK(Games!W533),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1" s="22" t="str">
        <f>IF(ISBLANK(Games!W533),"",IF('Prediction Log'!$L551='Prediction Log'!$G551, "Y", "N"))</f>
        <v/>
      </c>
      <c r="R551" s="22" t="str">
        <f>Table3[[#This Row],[Home Team Covered Market]]</f>
        <v/>
      </c>
      <c r="S551" s="22" t="str">
        <f>IF(ISBLANK(Games!W533), "",IF(AND('Prediction Log'!$Q551="Y", 'Prediction Log'!$R551="Y"), "Y", "N"))</f>
        <v/>
      </c>
      <c r="T551" s="23" t="str">
        <f>IF(ISBLANK(Games!W533),"",IF(Games!Y533='Prediction Log'!$H551, "Y", "N"))</f>
        <v/>
      </c>
      <c r="U551" s="23" t="str">
        <f>IF(ISBLANK(Games!W533), "", IF(Table3[[#This Row],[Home Team Covered Market]]=Games!P533, "Y", "N"))</f>
        <v/>
      </c>
      <c r="V551" s="24" t="str">
        <f>IF(ISBLANK(Games!W533), "",IF('Prediction Log'!$I551='Prediction Log'!$L551, "Y", "N"))</f>
        <v/>
      </c>
      <c r="W551" s="23" t="str">
        <f>IF(ISBLANK(Games!W533), "",IF('Prediction Log'!$H551&lt;&gt;'Prediction Log'!$L551, "N",IF(AND('Prediction Log'!$E551&gt;0, 'Prediction Log'!$M551&gt;'Prediction Log'!$E551, 'Prediction Log'!$H551='Prediction Log'!$C551), "Y", IF(AND('Prediction Log'!$E551&lt;0, 'Prediction Log'!$M551&lt;'Prediction Log'!$E551,'Prediction Log'!$H551='Prediction Log'!$B551 ), "Y", IF('Prediction Log'!$M551='Prediction Log'!$E551, "PUSH", "N")))))</f>
        <v/>
      </c>
      <c r="X551" s="23" t="str">
        <f>IF(ISBLANK(Games!W533), "",IF(AND('Prediction Log'!$T551="Y", 'Prediction Log'!$U551="Y"), "Y", "N"))</f>
        <v/>
      </c>
      <c r="Y551" s="22" t="str">
        <f>IF(ISBLANK(Games!W533), "",IF('Prediction Log'!$D551&gt;0, 'Prediction Log'!$M551-'Prediction Log'!$D551, IF('Prediction Log'!$D551&lt;0, -'Prediction Log'!$M551+'Prediction Log'!$D551, "NA")))</f>
        <v/>
      </c>
      <c r="Z551" s="22" t="str">
        <f>IF(ISBLANK(Games!W533), "",ABS('Prediction Log'!$Y551))</f>
        <v/>
      </c>
      <c r="AA551" s="23" t="str">
        <f>IF(ISBLANK(Games!W533), "",IF('Prediction Log'!$E551&gt;0, 'Prediction Log'!$M551-'Prediction Log'!$E551, IF('Prediction Log'!$E551&lt;0, -'Prediction Log'!$M551+'Prediction Log'!$E551, "NA")))</f>
        <v/>
      </c>
      <c r="AB551" s="23" t="str">
        <f>IF(ISBLANK(Games!X533), "",ABS('Prediction Log'!$AA551))</f>
        <v/>
      </c>
    </row>
    <row r="552" spans="1:28" x14ac:dyDescent="0.45">
      <c r="A552" s="13">
        <f>IF(ISBLANK(Games!$B551), "",Games!A551)</f>
        <v>0</v>
      </c>
      <c r="B552" s="13" t="str">
        <f>IF(ISBLANK(Games!$B534), "",Games!B534)</f>
        <v/>
      </c>
      <c r="C552" s="13" t="str">
        <f>IF(ISBLANK(Games!$B534), "",Games!C534)</f>
        <v/>
      </c>
      <c r="D552" s="14" t="str">
        <f>IF(ISBLANK(Games!$D534), "",Games!D534)</f>
        <v/>
      </c>
      <c r="E552" s="14">
        <f>IF(ISBLANK(Games!$B534), "",Games!J534)</f>
        <v>0</v>
      </c>
      <c r="F552" s="15" t="str">
        <f>IFERROR(IF(ISBLANK(Games!B534), "", IF(Games!N534=Games!B534, Games!O534, 1-Games!O534)), "")</f>
        <v/>
      </c>
      <c r="G552" s="16" t="str">
        <f>IF(ISBLANK(Games!B534), "", IF('Prediction Log'!$D552&lt;0, 'Prediction Log'!$B552, 'Prediction Log'!$C552))</f>
        <v/>
      </c>
      <c r="H552" s="17" t="str">
        <f>IF(ISBLANK(Games!$B534), "",Games!K534)</f>
        <v/>
      </c>
      <c r="I552" s="17" t="str">
        <f>IF('Prediction Log'!$F552&gt;0.5, 'Prediction Log'!$B552, IF('Prediction Log'!$F552&lt;0.5, 'Prediction Log'!$C552, "PICK"))</f>
        <v/>
      </c>
      <c r="J552" s="18" t="str">
        <f>IF(ISBLANK(Games!B534), "",IF('Prediction Log'!$I552='Prediction Log'!$B552, 'Prediction Log'!$F552, 1-'Prediction Log'!$F552))</f>
        <v/>
      </c>
      <c r="K552" s="19" t="str">
        <f>IF(ISBLANK(Games!$B534), "",Games!Q534)</f>
        <v/>
      </c>
      <c r="L552" s="26" t="str">
        <f>IF(ISBLANK(Games!W534), "",Games!Y534)</f>
        <v/>
      </c>
      <c r="M552" s="9" t="str">
        <f>IF(ISBLANK(Games!W534), "",Games!X534-Games!W534)</f>
        <v/>
      </c>
      <c r="N552" s="20" t="str">
        <f>IF(ISBLANK(Games!W534), "", IF(AND(Games!Y534 = Games!B534, Games!D534&lt;0, Table3[[#This Row],[Actual Difference ]]&lt;Games!D534), "Y", IF(AND(Games!Y534=Games!C534, Games!D534&gt;0, Table3[[#This Row],[Actual Difference ]]&gt;0), "Y",IF(Games!Y534&lt;&gt;Table3[[#This Row],[Market Predicted Side]], "Y","N"))))</f>
        <v/>
      </c>
      <c r="O552" s="21" t="str">
        <f>IF(ISBLANK(Games!W534),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2" s="21" t="str">
        <f>IF(ISBLANK(Games!W534),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2" s="22" t="str">
        <f>IF(ISBLANK(Games!W534),"",IF('Prediction Log'!$L552='Prediction Log'!$G552, "Y", "N"))</f>
        <v/>
      </c>
      <c r="R552" s="22" t="str">
        <f>Table3[[#This Row],[Home Team Covered Market]]</f>
        <v/>
      </c>
      <c r="S552" s="22" t="str">
        <f>IF(ISBLANK(Games!W534), "",IF(AND('Prediction Log'!$Q552="Y", 'Prediction Log'!$R552="Y"), "Y", "N"))</f>
        <v/>
      </c>
      <c r="T552" s="23" t="str">
        <f>IF(ISBLANK(Games!W534),"",IF(Games!Y534='Prediction Log'!$H552, "Y", "N"))</f>
        <v/>
      </c>
      <c r="U552" s="23" t="str">
        <f>IF(ISBLANK(Games!W534), "", IF(Table3[[#This Row],[Home Team Covered Market]]=Games!P534, "Y", "N"))</f>
        <v/>
      </c>
      <c r="V552" s="24" t="str">
        <f>IF(ISBLANK(Games!W534), "",IF('Prediction Log'!$I552='Prediction Log'!$L552, "Y", "N"))</f>
        <v/>
      </c>
      <c r="W552" s="23" t="str">
        <f>IF(ISBLANK(Games!W534), "",IF('Prediction Log'!$H552&lt;&gt;'Prediction Log'!$L552, "N",IF(AND('Prediction Log'!$E552&gt;0, 'Prediction Log'!$M552&gt;'Prediction Log'!$E552, 'Prediction Log'!$H552='Prediction Log'!$C552), "Y", IF(AND('Prediction Log'!$E552&lt;0, 'Prediction Log'!$M552&lt;'Prediction Log'!$E552,'Prediction Log'!$H552='Prediction Log'!$B552 ), "Y", IF('Prediction Log'!$M552='Prediction Log'!$E552, "PUSH", "N")))))</f>
        <v/>
      </c>
      <c r="X552" s="23" t="str">
        <f>IF(ISBLANK(Games!W534), "",IF(AND('Prediction Log'!$T552="Y", 'Prediction Log'!$U552="Y"), "Y", "N"))</f>
        <v/>
      </c>
      <c r="Y552" s="22" t="str">
        <f>IF(ISBLANK(Games!W534), "",IF('Prediction Log'!$D552&gt;0, 'Prediction Log'!$M552-'Prediction Log'!$D552, IF('Prediction Log'!$D552&lt;0, -'Prediction Log'!$M552+'Prediction Log'!$D552, "NA")))</f>
        <v/>
      </c>
      <c r="Z552" s="22" t="str">
        <f>IF(ISBLANK(Games!W534), "",ABS('Prediction Log'!$Y552))</f>
        <v/>
      </c>
      <c r="AA552" s="23" t="str">
        <f>IF(ISBLANK(Games!W534), "",IF('Prediction Log'!$E552&gt;0, 'Prediction Log'!$M552-'Prediction Log'!$E552, IF('Prediction Log'!$E552&lt;0, -'Prediction Log'!$M552+'Prediction Log'!$E552, "NA")))</f>
        <v/>
      </c>
      <c r="AB552" s="23" t="str">
        <f>IF(ISBLANK(Games!X534), "",ABS('Prediction Log'!$AA552))</f>
        <v/>
      </c>
    </row>
    <row r="553" spans="1:28" x14ac:dyDescent="0.45">
      <c r="A553" s="13">
        <f>IF(ISBLANK(Games!$B552), "",Games!A552)</f>
        <v>0</v>
      </c>
      <c r="B553" s="13" t="str">
        <f>IF(ISBLANK(Games!$B535), "",Games!B535)</f>
        <v/>
      </c>
      <c r="C553" s="13" t="str">
        <f>IF(ISBLANK(Games!$B535), "",Games!C535)</f>
        <v/>
      </c>
      <c r="D553" s="14" t="str">
        <f>IF(ISBLANK(Games!$D535), "",Games!D535)</f>
        <v/>
      </c>
      <c r="E553" s="14">
        <f>IF(ISBLANK(Games!$B535), "",Games!J535)</f>
        <v>0</v>
      </c>
      <c r="F553" s="15" t="str">
        <f>IFERROR(IF(ISBLANK(Games!B535), "", IF(Games!N535=Games!B535, Games!O535, 1-Games!O535)), "")</f>
        <v/>
      </c>
      <c r="G553" s="16" t="str">
        <f>IF(ISBLANK(Games!B535), "", IF('Prediction Log'!$D553&lt;0, 'Prediction Log'!$B553, 'Prediction Log'!$C553))</f>
        <v/>
      </c>
      <c r="H553" s="17" t="str">
        <f>IF(ISBLANK(Games!$B535), "",Games!K535)</f>
        <v/>
      </c>
      <c r="I553" s="17" t="str">
        <f>IF('Prediction Log'!$F553&gt;0.5, 'Prediction Log'!$B553, IF('Prediction Log'!$F553&lt;0.5, 'Prediction Log'!$C553, "PICK"))</f>
        <v/>
      </c>
      <c r="J553" s="18" t="str">
        <f>IF(ISBLANK(Games!B535), "",IF('Prediction Log'!$I553='Prediction Log'!$B553, 'Prediction Log'!$F553, 1-'Prediction Log'!$F553))</f>
        <v/>
      </c>
      <c r="K553" s="19" t="str">
        <f>IF(ISBLANK(Games!$B535), "",Games!Q535)</f>
        <v/>
      </c>
      <c r="L553" s="26" t="str">
        <f>IF(ISBLANK(Games!W535), "",Games!Y535)</f>
        <v/>
      </c>
      <c r="M553" s="9" t="str">
        <f>IF(ISBLANK(Games!W535), "",Games!X535-Games!W535)</f>
        <v/>
      </c>
      <c r="N553" s="20" t="str">
        <f>IF(ISBLANK(Games!W535), "", IF(AND(Games!Y535 = Games!B535, Games!D535&lt;0, Table3[[#This Row],[Actual Difference ]]&lt;Games!D535), "Y", IF(AND(Games!Y535=Games!C535, Games!D535&gt;0, Table3[[#This Row],[Actual Difference ]]&gt;0), "Y",IF(Games!Y535&lt;&gt;Table3[[#This Row],[Market Predicted Side]], "Y","N"))))</f>
        <v/>
      </c>
      <c r="O553" s="21" t="str">
        <f>IF(ISBLANK(Games!W535),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3" s="21" t="str">
        <f>IF(ISBLANK(Games!W535),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3" s="22" t="str">
        <f>IF(ISBLANK(Games!W535),"",IF('Prediction Log'!$L553='Prediction Log'!$G553, "Y", "N"))</f>
        <v/>
      </c>
      <c r="R553" s="22" t="str">
        <f>Table3[[#This Row],[Home Team Covered Market]]</f>
        <v/>
      </c>
      <c r="S553" s="22" t="str">
        <f>IF(ISBLANK(Games!W535), "",IF(AND('Prediction Log'!$Q553="Y", 'Prediction Log'!$R553="Y"), "Y", "N"))</f>
        <v/>
      </c>
      <c r="T553" s="23" t="str">
        <f>IF(ISBLANK(Games!W535),"",IF(Games!Y535='Prediction Log'!$H553, "Y", "N"))</f>
        <v/>
      </c>
      <c r="U553" s="23" t="str">
        <f>IF(ISBLANK(Games!W535), "", IF(Table3[[#This Row],[Home Team Covered Market]]=Games!P535, "Y", "N"))</f>
        <v/>
      </c>
      <c r="V553" s="24" t="str">
        <f>IF(ISBLANK(Games!W535), "",IF('Prediction Log'!$I553='Prediction Log'!$L553, "Y", "N"))</f>
        <v/>
      </c>
      <c r="W553" s="23" t="str">
        <f>IF(ISBLANK(Games!W535), "",IF('Prediction Log'!$H553&lt;&gt;'Prediction Log'!$L553, "N",IF(AND('Prediction Log'!$E553&gt;0, 'Prediction Log'!$M553&gt;'Prediction Log'!$E553, 'Prediction Log'!$H553='Prediction Log'!$C553), "Y", IF(AND('Prediction Log'!$E553&lt;0, 'Prediction Log'!$M553&lt;'Prediction Log'!$E553,'Prediction Log'!$H553='Prediction Log'!$B553 ), "Y", IF('Prediction Log'!$M553='Prediction Log'!$E553, "PUSH", "N")))))</f>
        <v/>
      </c>
      <c r="X553" s="23" t="str">
        <f>IF(ISBLANK(Games!W535), "",IF(AND('Prediction Log'!$T553="Y", 'Prediction Log'!$U553="Y"), "Y", "N"))</f>
        <v/>
      </c>
      <c r="Y553" s="22" t="str">
        <f>IF(ISBLANK(Games!W535), "",IF('Prediction Log'!$D553&gt;0, 'Prediction Log'!$M553-'Prediction Log'!$D553, IF('Prediction Log'!$D553&lt;0, -'Prediction Log'!$M553+'Prediction Log'!$D553, "NA")))</f>
        <v/>
      </c>
      <c r="Z553" s="22" t="str">
        <f>IF(ISBLANK(Games!W535), "",ABS('Prediction Log'!$Y553))</f>
        <v/>
      </c>
      <c r="AA553" s="23" t="str">
        <f>IF(ISBLANK(Games!W535), "",IF('Prediction Log'!$E553&gt;0, 'Prediction Log'!$M553-'Prediction Log'!$E553, IF('Prediction Log'!$E553&lt;0, -'Prediction Log'!$M553+'Prediction Log'!$E553, "NA")))</f>
        <v/>
      </c>
      <c r="AB553" s="23" t="str">
        <f>IF(ISBLANK(Games!X535), "",ABS('Prediction Log'!$AA553))</f>
        <v/>
      </c>
    </row>
    <row r="554" spans="1:28" x14ac:dyDescent="0.45">
      <c r="A554" s="13">
        <f>IF(ISBLANK(Games!$B553), "",Games!A553)</f>
        <v>0</v>
      </c>
      <c r="B554" s="13" t="str">
        <f>IF(ISBLANK(Games!$B536), "",Games!B536)</f>
        <v/>
      </c>
      <c r="C554" s="13" t="str">
        <f>IF(ISBLANK(Games!$B536), "",Games!C536)</f>
        <v/>
      </c>
      <c r="D554" s="14" t="str">
        <f>IF(ISBLANK(Games!$D536), "",Games!D536)</f>
        <v/>
      </c>
      <c r="E554" s="14">
        <f>IF(ISBLANK(Games!$B536), "",Games!J536)</f>
        <v>0</v>
      </c>
      <c r="F554" s="15" t="str">
        <f>IFERROR(IF(ISBLANK(Games!B536), "", IF(Games!N536=Games!B536, Games!O536, 1-Games!O536)), "")</f>
        <v/>
      </c>
      <c r="G554" s="16" t="str">
        <f>IF(ISBLANK(Games!B536), "", IF('Prediction Log'!$D554&lt;0, 'Prediction Log'!$B554, 'Prediction Log'!$C554))</f>
        <v/>
      </c>
      <c r="H554" s="17" t="str">
        <f>IF(ISBLANK(Games!$B536), "",Games!K536)</f>
        <v/>
      </c>
      <c r="I554" s="17" t="str">
        <f>IF('Prediction Log'!$F554&gt;0.5, 'Prediction Log'!$B554, IF('Prediction Log'!$F554&lt;0.5, 'Prediction Log'!$C554, "PICK"))</f>
        <v/>
      </c>
      <c r="J554" s="18" t="str">
        <f>IF(ISBLANK(Games!B536), "",IF('Prediction Log'!$I554='Prediction Log'!$B554, 'Prediction Log'!$F554, 1-'Prediction Log'!$F554))</f>
        <v/>
      </c>
      <c r="K554" s="19" t="str">
        <f>IF(ISBLANK(Games!$B536), "",Games!Q536)</f>
        <v/>
      </c>
      <c r="L554" s="26" t="str">
        <f>IF(ISBLANK(Games!W536), "",Games!Y536)</f>
        <v/>
      </c>
      <c r="M554" s="9" t="str">
        <f>IF(ISBLANK(Games!W536), "",Games!X536-Games!W536)</f>
        <v/>
      </c>
      <c r="N554" s="20" t="str">
        <f>IF(ISBLANK(Games!W536), "", IF(AND(Games!Y536 = Games!B536, Games!D536&lt;0, Table3[[#This Row],[Actual Difference ]]&lt;Games!D536), "Y", IF(AND(Games!Y536=Games!C536, Games!D536&gt;0, Table3[[#This Row],[Actual Difference ]]&gt;0), "Y",IF(Games!Y536&lt;&gt;Table3[[#This Row],[Market Predicted Side]], "Y","N"))))</f>
        <v/>
      </c>
      <c r="O554" s="21" t="str">
        <f>IF(ISBLANK(Games!W536),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4" s="21" t="str">
        <f>IF(ISBLANK(Games!W536),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4" s="22" t="str">
        <f>IF(ISBLANK(Games!W536),"",IF('Prediction Log'!$L554='Prediction Log'!$G554, "Y", "N"))</f>
        <v/>
      </c>
      <c r="R554" s="22" t="str">
        <f>Table3[[#This Row],[Home Team Covered Market]]</f>
        <v/>
      </c>
      <c r="S554" s="22" t="str">
        <f>IF(ISBLANK(Games!W536), "",IF(AND('Prediction Log'!$Q554="Y", 'Prediction Log'!$R554="Y"), "Y", "N"))</f>
        <v/>
      </c>
      <c r="T554" s="23" t="str">
        <f>IF(ISBLANK(Games!W536),"",IF(Games!Y536='Prediction Log'!$H554, "Y", "N"))</f>
        <v/>
      </c>
      <c r="U554" s="23" t="str">
        <f>IF(ISBLANK(Games!W536), "", IF(Table3[[#This Row],[Home Team Covered Market]]=Games!P536, "Y", "N"))</f>
        <v/>
      </c>
      <c r="V554" s="24" t="str">
        <f>IF(ISBLANK(Games!W536), "",IF('Prediction Log'!$I554='Prediction Log'!$L554, "Y", "N"))</f>
        <v/>
      </c>
      <c r="W554" s="23" t="str">
        <f>IF(ISBLANK(Games!W536), "",IF('Prediction Log'!$H554&lt;&gt;'Prediction Log'!$L554, "N",IF(AND('Prediction Log'!$E554&gt;0, 'Prediction Log'!$M554&gt;'Prediction Log'!$E554, 'Prediction Log'!$H554='Prediction Log'!$C554), "Y", IF(AND('Prediction Log'!$E554&lt;0, 'Prediction Log'!$M554&lt;'Prediction Log'!$E554,'Prediction Log'!$H554='Prediction Log'!$B554 ), "Y", IF('Prediction Log'!$M554='Prediction Log'!$E554, "PUSH", "N")))))</f>
        <v/>
      </c>
      <c r="X554" s="23" t="str">
        <f>IF(ISBLANK(Games!W536), "",IF(AND('Prediction Log'!$T554="Y", 'Prediction Log'!$U554="Y"), "Y", "N"))</f>
        <v/>
      </c>
      <c r="Y554" s="22" t="str">
        <f>IF(ISBLANK(Games!W536), "",IF('Prediction Log'!$D554&gt;0, 'Prediction Log'!$M554-'Prediction Log'!$D554, IF('Prediction Log'!$D554&lt;0, -'Prediction Log'!$M554+'Prediction Log'!$D554, "NA")))</f>
        <v/>
      </c>
      <c r="Z554" s="22" t="str">
        <f>IF(ISBLANK(Games!W536), "",ABS('Prediction Log'!$Y554))</f>
        <v/>
      </c>
      <c r="AA554" s="23" t="str">
        <f>IF(ISBLANK(Games!W536), "",IF('Prediction Log'!$E554&gt;0, 'Prediction Log'!$M554-'Prediction Log'!$E554, IF('Prediction Log'!$E554&lt;0, -'Prediction Log'!$M554+'Prediction Log'!$E554, "NA")))</f>
        <v/>
      </c>
      <c r="AB554" s="23" t="str">
        <f>IF(ISBLANK(Games!X536), "",ABS('Prediction Log'!$AA554))</f>
        <v/>
      </c>
    </row>
    <row r="555" spans="1:28" x14ac:dyDescent="0.45">
      <c r="A555" s="13">
        <f>IF(ISBLANK(Games!$B554), "",Games!A554)</f>
        <v>0</v>
      </c>
      <c r="B555" s="13" t="str">
        <f>IF(ISBLANK(Games!$B537), "",Games!B537)</f>
        <v/>
      </c>
      <c r="C555" s="13" t="str">
        <f>IF(ISBLANK(Games!$B537), "",Games!C537)</f>
        <v/>
      </c>
      <c r="D555" s="14" t="str">
        <f>IF(ISBLANK(Games!$D537), "",Games!D537)</f>
        <v/>
      </c>
      <c r="E555" s="14">
        <f>IF(ISBLANK(Games!$B537), "",Games!J537)</f>
        <v>0</v>
      </c>
      <c r="F555" s="15" t="str">
        <f>IFERROR(IF(ISBLANK(Games!B537), "", IF(Games!N537=Games!B537, Games!O537, 1-Games!O537)), "")</f>
        <v/>
      </c>
      <c r="G555" s="16" t="str">
        <f>IF(ISBLANK(Games!B537), "", IF('Prediction Log'!$D555&lt;0, 'Prediction Log'!$B555, 'Prediction Log'!$C555))</f>
        <v/>
      </c>
      <c r="H555" s="17" t="str">
        <f>IF(ISBLANK(Games!$B537), "",Games!K537)</f>
        <v/>
      </c>
      <c r="I555" s="17" t="str">
        <f>IF('Prediction Log'!$F555&gt;0.5, 'Prediction Log'!$B555, IF('Prediction Log'!$F555&lt;0.5, 'Prediction Log'!$C555, "PICK"))</f>
        <v/>
      </c>
      <c r="J555" s="18" t="str">
        <f>IF(ISBLANK(Games!B537), "",IF('Prediction Log'!$I555='Prediction Log'!$B555, 'Prediction Log'!$F555, 1-'Prediction Log'!$F555))</f>
        <v/>
      </c>
      <c r="K555" s="19" t="str">
        <f>IF(ISBLANK(Games!$B537), "",Games!Q537)</f>
        <v/>
      </c>
      <c r="L555" s="26" t="str">
        <f>IF(ISBLANK(Games!W537), "",Games!Y537)</f>
        <v/>
      </c>
      <c r="M555" s="9" t="str">
        <f>IF(ISBLANK(Games!W537), "",Games!X537-Games!W537)</f>
        <v/>
      </c>
      <c r="N555" s="20" t="str">
        <f>IF(ISBLANK(Games!W537), "", IF(AND(Games!Y537 = Games!B537, Games!D537&lt;0, Table3[[#This Row],[Actual Difference ]]&lt;Games!D537), "Y", IF(AND(Games!Y537=Games!C537, Games!D537&gt;0, Table3[[#This Row],[Actual Difference ]]&gt;0), "Y",IF(Games!Y537&lt;&gt;Table3[[#This Row],[Market Predicted Side]], "Y","N"))))</f>
        <v/>
      </c>
      <c r="O555" s="21" t="str">
        <f>IF(ISBLANK(Games!W537),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5" s="21" t="str">
        <f>IF(ISBLANK(Games!W537),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5" s="22" t="str">
        <f>IF(ISBLANK(Games!W537),"",IF('Prediction Log'!$L555='Prediction Log'!$G555, "Y", "N"))</f>
        <v/>
      </c>
      <c r="R555" s="22" t="str">
        <f>Table3[[#This Row],[Home Team Covered Market]]</f>
        <v/>
      </c>
      <c r="S555" s="22" t="str">
        <f>IF(ISBLANK(Games!W537), "",IF(AND('Prediction Log'!$Q555="Y", 'Prediction Log'!$R555="Y"), "Y", "N"))</f>
        <v/>
      </c>
      <c r="T555" s="23" t="str">
        <f>IF(ISBLANK(Games!W537),"",IF(Games!Y537='Prediction Log'!$H555, "Y", "N"))</f>
        <v/>
      </c>
      <c r="U555" s="23" t="str">
        <f>IF(ISBLANK(Games!W537), "", IF(Table3[[#This Row],[Home Team Covered Market]]=Games!P537, "Y", "N"))</f>
        <v/>
      </c>
      <c r="V555" s="24" t="str">
        <f>IF(ISBLANK(Games!W537), "",IF('Prediction Log'!$I555='Prediction Log'!$L555, "Y", "N"))</f>
        <v/>
      </c>
      <c r="W555" s="23" t="str">
        <f>IF(ISBLANK(Games!W537), "",IF('Prediction Log'!$H555&lt;&gt;'Prediction Log'!$L555, "N",IF(AND('Prediction Log'!$E555&gt;0, 'Prediction Log'!$M555&gt;'Prediction Log'!$E555, 'Prediction Log'!$H555='Prediction Log'!$C555), "Y", IF(AND('Prediction Log'!$E555&lt;0, 'Prediction Log'!$M555&lt;'Prediction Log'!$E555,'Prediction Log'!$H555='Prediction Log'!$B555 ), "Y", IF('Prediction Log'!$M555='Prediction Log'!$E555, "PUSH", "N")))))</f>
        <v/>
      </c>
      <c r="X555" s="23" t="str">
        <f>IF(ISBLANK(Games!W537), "",IF(AND('Prediction Log'!$T555="Y", 'Prediction Log'!$U555="Y"), "Y", "N"))</f>
        <v/>
      </c>
      <c r="Y555" s="22" t="str">
        <f>IF(ISBLANK(Games!W537), "",IF('Prediction Log'!$D555&gt;0, 'Prediction Log'!$M555-'Prediction Log'!$D555, IF('Prediction Log'!$D555&lt;0, -'Prediction Log'!$M555+'Prediction Log'!$D555, "NA")))</f>
        <v/>
      </c>
      <c r="Z555" s="22" t="str">
        <f>IF(ISBLANK(Games!W537), "",ABS('Prediction Log'!$Y555))</f>
        <v/>
      </c>
      <c r="AA555" s="23" t="str">
        <f>IF(ISBLANK(Games!W537), "",IF('Prediction Log'!$E555&gt;0, 'Prediction Log'!$M555-'Prediction Log'!$E555, IF('Prediction Log'!$E555&lt;0, -'Prediction Log'!$M555+'Prediction Log'!$E555, "NA")))</f>
        <v/>
      </c>
      <c r="AB555" s="23" t="str">
        <f>IF(ISBLANK(Games!X537), "",ABS('Prediction Log'!$AA555))</f>
        <v/>
      </c>
    </row>
    <row r="556" spans="1:28" x14ac:dyDescent="0.45">
      <c r="A556" s="13">
        <f>IF(ISBLANK(Games!$B555), "",Games!A555)</f>
        <v>0</v>
      </c>
      <c r="B556" s="13" t="str">
        <f>IF(ISBLANK(Games!$B538), "",Games!B538)</f>
        <v/>
      </c>
      <c r="C556" s="13" t="str">
        <f>IF(ISBLANK(Games!$B538), "",Games!C538)</f>
        <v/>
      </c>
      <c r="D556" s="14" t="str">
        <f>IF(ISBLANK(Games!$D538), "",Games!D538)</f>
        <v/>
      </c>
      <c r="E556" s="14">
        <f>IF(ISBLANK(Games!$B538), "",Games!J538)</f>
        <v>0</v>
      </c>
      <c r="F556" s="15" t="str">
        <f>IFERROR(IF(ISBLANK(Games!B538), "", IF(Games!N538=Games!B538, Games!O538, 1-Games!O538)), "")</f>
        <v/>
      </c>
      <c r="G556" s="16" t="str">
        <f>IF(ISBLANK(Games!B538), "", IF('Prediction Log'!$D556&lt;0, 'Prediction Log'!$B556, 'Prediction Log'!$C556))</f>
        <v/>
      </c>
      <c r="H556" s="17" t="str">
        <f>IF(ISBLANK(Games!$B538), "",Games!K538)</f>
        <v/>
      </c>
      <c r="I556" s="17" t="str">
        <f>IF('Prediction Log'!$F556&gt;0.5, 'Prediction Log'!$B556, IF('Prediction Log'!$F556&lt;0.5, 'Prediction Log'!$C556, "PICK"))</f>
        <v/>
      </c>
      <c r="J556" s="18" t="str">
        <f>IF(ISBLANK(Games!B538), "",IF('Prediction Log'!$I556='Prediction Log'!$B556, 'Prediction Log'!$F556, 1-'Prediction Log'!$F556))</f>
        <v/>
      </c>
      <c r="K556" s="19" t="str">
        <f>IF(ISBLANK(Games!$B538), "",Games!Q538)</f>
        <v/>
      </c>
      <c r="L556" s="26" t="str">
        <f>IF(ISBLANK(Games!W538), "",Games!Y538)</f>
        <v/>
      </c>
      <c r="M556" s="9" t="str">
        <f>IF(ISBLANK(Games!W538), "",Games!X538-Games!W538)</f>
        <v/>
      </c>
      <c r="N556" s="20" t="str">
        <f>IF(ISBLANK(Games!W538), "", IF(AND(Games!Y538 = Games!B538, Games!D538&lt;0, Table3[[#This Row],[Actual Difference ]]&lt;Games!D538), "Y", IF(AND(Games!Y538=Games!C538, Games!D538&gt;0, Table3[[#This Row],[Actual Difference ]]&gt;0), "Y",IF(Games!Y538&lt;&gt;Table3[[#This Row],[Market Predicted Side]], "Y","N"))))</f>
        <v/>
      </c>
      <c r="O556" s="21" t="str">
        <f>IF(ISBLANK(Games!W538),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6" s="21" t="str">
        <f>IF(ISBLANK(Games!W538),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6" s="22" t="str">
        <f>IF(ISBLANK(Games!W538),"",IF('Prediction Log'!$L556='Prediction Log'!$G556, "Y", "N"))</f>
        <v/>
      </c>
      <c r="R556" s="22" t="str">
        <f>Table3[[#This Row],[Home Team Covered Market]]</f>
        <v/>
      </c>
      <c r="S556" s="22" t="str">
        <f>IF(ISBLANK(Games!W538), "",IF(AND('Prediction Log'!$Q556="Y", 'Prediction Log'!$R556="Y"), "Y", "N"))</f>
        <v/>
      </c>
      <c r="T556" s="23" t="str">
        <f>IF(ISBLANK(Games!W538),"",IF(Games!Y538='Prediction Log'!$H556, "Y", "N"))</f>
        <v/>
      </c>
      <c r="U556" s="23" t="str">
        <f>IF(ISBLANK(Games!W538), "", IF(Table3[[#This Row],[Home Team Covered Market]]=Games!P538, "Y", "N"))</f>
        <v/>
      </c>
      <c r="V556" s="24" t="str">
        <f>IF(ISBLANK(Games!W538), "",IF('Prediction Log'!$I556='Prediction Log'!$L556, "Y", "N"))</f>
        <v/>
      </c>
      <c r="W556" s="23" t="str">
        <f>IF(ISBLANK(Games!W538), "",IF('Prediction Log'!$H556&lt;&gt;'Prediction Log'!$L556, "N",IF(AND('Prediction Log'!$E556&gt;0, 'Prediction Log'!$M556&gt;'Prediction Log'!$E556, 'Prediction Log'!$H556='Prediction Log'!$C556), "Y", IF(AND('Prediction Log'!$E556&lt;0, 'Prediction Log'!$M556&lt;'Prediction Log'!$E556,'Prediction Log'!$H556='Prediction Log'!$B556 ), "Y", IF('Prediction Log'!$M556='Prediction Log'!$E556, "PUSH", "N")))))</f>
        <v/>
      </c>
      <c r="X556" s="23" t="str">
        <f>IF(ISBLANK(Games!W538), "",IF(AND('Prediction Log'!$T556="Y", 'Prediction Log'!$U556="Y"), "Y", "N"))</f>
        <v/>
      </c>
      <c r="Y556" s="22" t="str">
        <f>IF(ISBLANK(Games!W538), "",IF('Prediction Log'!$D556&gt;0, 'Prediction Log'!$M556-'Prediction Log'!$D556, IF('Prediction Log'!$D556&lt;0, -'Prediction Log'!$M556+'Prediction Log'!$D556, "NA")))</f>
        <v/>
      </c>
      <c r="Z556" s="22" t="str">
        <f>IF(ISBLANK(Games!W538), "",ABS('Prediction Log'!$Y556))</f>
        <v/>
      </c>
      <c r="AA556" s="23" t="str">
        <f>IF(ISBLANK(Games!W538), "",IF('Prediction Log'!$E556&gt;0, 'Prediction Log'!$M556-'Prediction Log'!$E556, IF('Prediction Log'!$E556&lt;0, -'Prediction Log'!$M556+'Prediction Log'!$E556, "NA")))</f>
        <v/>
      </c>
      <c r="AB556" s="23" t="str">
        <f>IF(ISBLANK(Games!X538), "",ABS('Prediction Log'!$AA556))</f>
        <v/>
      </c>
    </row>
    <row r="557" spans="1:28" x14ac:dyDescent="0.45">
      <c r="A557" s="13">
        <f>IF(ISBLANK(Games!$B556), "",Games!A556)</f>
        <v>0</v>
      </c>
      <c r="B557" s="13" t="str">
        <f>IF(ISBLANK(Games!$B539), "",Games!B539)</f>
        <v/>
      </c>
      <c r="C557" s="13" t="str">
        <f>IF(ISBLANK(Games!$B539), "",Games!C539)</f>
        <v/>
      </c>
      <c r="D557" s="14" t="str">
        <f>IF(ISBLANK(Games!$D539), "",Games!D539)</f>
        <v/>
      </c>
      <c r="E557" s="14">
        <f>IF(ISBLANK(Games!$B539), "",Games!J539)</f>
        <v>0</v>
      </c>
      <c r="F557" s="15" t="str">
        <f>IFERROR(IF(ISBLANK(Games!B539), "", IF(Games!N539=Games!B539, Games!O539, 1-Games!O539)), "")</f>
        <v/>
      </c>
      <c r="G557" s="16" t="str">
        <f>IF(ISBLANK(Games!B539), "", IF('Prediction Log'!$D557&lt;0, 'Prediction Log'!$B557, 'Prediction Log'!$C557))</f>
        <v/>
      </c>
      <c r="H557" s="17" t="str">
        <f>IF(ISBLANK(Games!$B539), "",Games!K539)</f>
        <v/>
      </c>
      <c r="I557" s="17" t="str">
        <f>IF('Prediction Log'!$F557&gt;0.5, 'Prediction Log'!$B557, IF('Prediction Log'!$F557&lt;0.5, 'Prediction Log'!$C557, "PICK"))</f>
        <v/>
      </c>
      <c r="J557" s="18" t="str">
        <f>IF(ISBLANK(Games!B539), "",IF('Prediction Log'!$I557='Prediction Log'!$B557, 'Prediction Log'!$F557, 1-'Prediction Log'!$F557))</f>
        <v/>
      </c>
      <c r="K557" s="19" t="str">
        <f>IF(ISBLANK(Games!$B539), "",Games!Q539)</f>
        <v/>
      </c>
      <c r="L557" s="26" t="str">
        <f>IF(ISBLANK(Games!W539), "",Games!Y539)</f>
        <v/>
      </c>
      <c r="M557" s="9" t="str">
        <f>IF(ISBLANK(Games!W539), "",Games!X539-Games!W539)</f>
        <v/>
      </c>
      <c r="N557" s="20" t="str">
        <f>IF(ISBLANK(Games!W539), "", IF(AND(Games!Y539 = Games!B539, Games!D539&lt;0, Table3[[#This Row],[Actual Difference ]]&lt;Games!D539), "Y", IF(AND(Games!Y539=Games!C539, Games!D539&gt;0, Table3[[#This Row],[Actual Difference ]]&gt;0), "Y",IF(Games!Y539&lt;&gt;Table3[[#This Row],[Market Predicted Side]], "Y","N"))))</f>
        <v/>
      </c>
      <c r="O557" s="21" t="str">
        <f>IF(ISBLANK(Games!W539),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7" s="21" t="str">
        <f>IF(ISBLANK(Games!W539),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7" s="22" t="str">
        <f>IF(ISBLANK(Games!W539),"",IF('Prediction Log'!$L557='Prediction Log'!$G557, "Y", "N"))</f>
        <v/>
      </c>
      <c r="R557" s="22" t="str">
        <f>Table3[[#This Row],[Home Team Covered Market]]</f>
        <v/>
      </c>
      <c r="S557" s="22" t="str">
        <f>IF(ISBLANK(Games!W539), "",IF(AND('Prediction Log'!$Q557="Y", 'Prediction Log'!$R557="Y"), "Y", "N"))</f>
        <v/>
      </c>
      <c r="T557" s="23" t="str">
        <f>IF(ISBLANK(Games!W539),"",IF(Games!Y539='Prediction Log'!$H557, "Y", "N"))</f>
        <v/>
      </c>
      <c r="U557" s="23" t="str">
        <f>IF(ISBLANK(Games!W539), "", IF(Table3[[#This Row],[Home Team Covered Market]]=Games!P539, "Y", "N"))</f>
        <v/>
      </c>
      <c r="V557" s="24" t="str">
        <f>IF(ISBLANK(Games!W539), "",IF('Prediction Log'!$I557='Prediction Log'!$L557, "Y", "N"))</f>
        <v/>
      </c>
      <c r="W557" s="23" t="str">
        <f>IF(ISBLANK(Games!W539), "",IF('Prediction Log'!$H557&lt;&gt;'Prediction Log'!$L557, "N",IF(AND('Prediction Log'!$E557&gt;0, 'Prediction Log'!$M557&gt;'Prediction Log'!$E557, 'Prediction Log'!$H557='Prediction Log'!$C557), "Y", IF(AND('Prediction Log'!$E557&lt;0, 'Prediction Log'!$M557&lt;'Prediction Log'!$E557,'Prediction Log'!$H557='Prediction Log'!$B557 ), "Y", IF('Prediction Log'!$M557='Prediction Log'!$E557, "PUSH", "N")))))</f>
        <v/>
      </c>
      <c r="X557" s="23" t="str">
        <f>IF(ISBLANK(Games!W539), "",IF(AND('Prediction Log'!$T557="Y", 'Prediction Log'!$U557="Y"), "Y", "N"))</f>
        <v/>
      </c>
      <c r="Y557" s="22" t="str">
        <f>IF(ISBLANK(Games!W539), "",IF('Prediction Log'!$D557&gt;0, 'Prediction Log'!$M557-'Prediction Log'!$D557, IF('Prediction Log'!$D557&lt;0, -'Prediction Log'!$M557+'Prediction Log'!$D557, "NA")))</f>
        <v/>
      </c>
      <c r="Z557" s="22" t="str">
        <f>IF(ISBLANK(Games!W539), "",ABS('Prediction Log'!$Y557))</f>
        <v/>
      </c>
      <c r="AA557" s="23" t="str">
        <f>IF(ISBLANK(Games!W539), "",IF('Prediction Log'!$E557&gt;0, 'Prediction Log'!$M557-'Prediction Log'!$E557, IF('Prediction Log'!$E557&lt;0, -'Prediction Log'!$M557+'Prediction Log'!$E557, "NA")))</f>
        <v/>
      </c>
      <c r="AB557" s="23" t="str">
        <f>IF(ISBLANK(Games!X539), "",ABS('Prediction Log'!$AA557))</f>
        <v/>
      </c>
    </row>
    <row r="558" spans="1:28" x14ac:dyDescent="0.45">
      <c r="A558" s="13">
        <f>IF(ISBLANK(Games!$B557), "",Games!A557)</f>
        <v>0</v>
      </c>
      <c r="B558" s="13" t="str">
        <f>IF(ISBLANK(Games!$B540), "",Games!B540)</f>
        <v/>
      </c>
      <c r="C558" s="13" t="str">
        <f>IF(ISBLANK(Games!$B540), "",Games!C540)</f>
        <v/>
      </c>
      <c r="D558" s="14" t="str">
        <f>IF(ISBLANK(Games!$D540), "",Games!D540)</f>
        <v/>
      </c>
      <c r="E558" s="14">
        <f>IF(ISBLANK(Games!$B540), "",Games!J540)</f>
        <v>0</v>
      </c>
      <c r="F558" s="15" t="str">
        <f>IFERROR(IF(ISBLANK(Games!B540), "", IF(Games!N540=Games!B540, Games!O540, 1-Games!O540)), "")</f>
        <v/>
      </c>
      <c r="G558" s="16" t="str">
        <f>IF(ISBLANK(Games!B540), "", IF('Prediction Log'!$D558&lt;0, 'Prediction Log'!$B558, 'Prediction Log'!$C558))</f>
        <v/>
      </c>
      <c r="H558" s="17" t="str">
        <f>IF(ISBLANK(Games!$B540), "",Games!K540)</f>
        <v/>
      </c>
      <c r="I558" s="17" t="str">
        <f>IF('Prediction Log'!$F558&gt;0.5, 'Prediction Log'!$B558, IF('Prediction Log'!$F558&lt;0.5, 'Prediction Log'!$C558, "PICK"))</f>
        <v/>
      </c>
      <c r="J558" s="18" t="str">
        <f>IF(ISBLANK(Games!B540), "",IF('Prediction Log'!$I558='Prediction Log'!$B558, 'Prediction Log'!$F558, 1-'Prediction Log'!$F558))</f>
        <v/>
      </c>
      <c r="K558" s="19" t="str">
        <f>IF(ISBLANK(Games!$B540), "",Games!Q540)</f>
        <v/>
      </c>
      <c r="L558" s="26" t="str">
        <f>IF(ISBLANK(Games!W540), "",Games!Y540)</f>
        <v/>
      </c>
      <c r="M558" s="9" t="str">
        <f>IF(ISBLANK(Games!W540), "",Games!X540-Games!W540)</f>
        <v/>
      </c>
      <c r="N558" s="20" t="str">
        <f>IF(ISBLANK(Games!W540), "", IF(AND(Games!Y540 = Games!B540, Games!D540&lt;0, Table3[[#This Row],[Actual Difference ]]&lt;Games!D540), "Y", IF(AND(Games!Y540=Games!C540, Games!D540&gt;0, Table3[[#This Row],[Actual Difference ]]&gt;0), "Y",IF(Games!Y540&lt;&gt;Table3[[#This Row],[Market Predicted Side]], "Y","N"))))</f>
        <v/>
      </c>
      <c r="O558" s="21" t="str">
        <f>IF(ISBLANK(Games!W540),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8" s="21" t="str">
        <f>IF(ISBLANK(Games!W540),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8" s="22" t="str">
        <f>IF(ISBLANK(Games!W540),"",IF('Prediction Log'!$L558='Prediction Log'!$G558, "Y", "N"))</f>
        <v/>
      </c>
      <c r="R558" s="22" t="str">
        <f>Table3[[#This Row],[Home Team Covered Market]]</f>
        <v/>
      </c>
      <c r="S558" s="22" t="str">
        <f>IF(ISBLANK(Games!W540), "",IF(AND('Prediction Log'!$Q558="Y", 'Prediction Log'!$R558="Y"), "Y", "N"))</f>
        <v/>
      </c>
      <c r="T558" s="23" t="str">
        <f>IF(ISBLANK(Games!W540),"",IF(Games!Y540='Prediction Log'!$H558, "Y", "N"))</f>
        <v/>
      </c>
      <c r="U558" s="23" t="str">
        <f>IF(ISBLANK(Games!W540), "", IF(Table3[[#This Row],[Home Team Covered Market]]=Games!P540, "Y", "N"))</f>
        <v/>
      </c>
      <c r="V558" s="24" t="str">
        <f>IF(ISBLANK(Games!W540), "",IF('Prediction Log'!$I558='Prediction Log'!$L558, "Y", "N"))</f>
        <v/>
      </c>
      <c r="W558" s="23" t="str">
        <f>IF(ISBLANK(Games!W540), "",IF('Prediction Log'!$H558&lt;&gt;'Prediction Log'!$L558, "N",IF(AND('Prediction Log'!$E558&gt;0, 'Prediction Log'!$M558&gt;'Prediction Log'!$E558, 'Prediction Log'!$H558='Prediction Log'!$C558), "Y", IF(AND('Prediction Log'!$E558&lt;0, 'Prediction Log'!$M558&lt;'Prediction Log'!$E558,'Prediction Log'!$H558='Prediction Log'!$B558 ), "Y", IF('Prediction Log'!$M558='Prediction Log'!$E558, "PUSH", "N")))))</f>
        <v/>
      </c>
      <c r="X558" s="23" t="str">
        <f>IF(ISBLANK(Games!W540), "",IF(AND('Prediction Log'!$T558="Y", 'Prediction Log'!$U558="Y"), "Y", "N"))</f>
        <v/>
      </c>
      <c r="Y558" s="22" t="str">
        <f>IF(ISBLANK(Games!W540), "",IF('Prediction Log'!$D558&gt;0, 'Prediction Log'!$M558-'Prediction Log'!$D558, IF('Prediction Log'!$D558&lt;0, -'Prediction Log'!$M558+'Prediction Log'!$D558, "NA")))</f>
        <v/>
      </c>
      <c r="Z558" s="22" t="str">
        <f>IF(ISBLANK(Games!W540), "",ABS('Prediction Log'!$Y558))</f>
        <v/>
      </c>
      <c r="AA558" s="23" t="str">
        <f>IF(ISBLANK(Games!W540), "",IF('Prediction Log'!$E558&gt;0, 'Prediction Log'!$M558-'Prediction Log'!$E558, IF('Prediction Log'!$E558&lt;0, -'Prediction Log'!$M558+'Prediction Log'!$E558, "NA")))</f>
        <v/>
      </c>
      <c r="AB558" s="23" t="str">
        <f>IF(ISBLANK(Games!X540), "",ABS('Prediction Log'!$AA558))</f>
        <v/>
      </c>
    </row>
    <row r="559" spans="1:28" x14ac:dyDescent="0.45">
      <c r="A559" s="13">
        <f>IF(ISBLANK(Games!$B558), "",Games!A558)</f>
        <v>0</v>
      </c>
      <c r="B559" s="13" t="str">
        <f>IF(ISBLANK(Games!$B541), "",Games!B541)</f>
        <v/>
      </c>
      <c r="C559" s="13" t="str">
        <f>IF(ISBLANK(Games!$B541), "",Games!C541)</f>
        <v/>
      </c>
      <c r="D559" s="14" t="str">
        <f>IF(ISBLANK(Games!$D541), "",Games!D541)</f>
        <v/>
      </c>
      <c r="E559" s="14">
        <f>IF(ISBLANK(Games!$B541), "",Games!J541)</f>
        <v>0</v>
      </c>
      <c r="F559" s="15" t="str">
        <f>IFERROR(IF(ISBLANK(Games!B541), "", IF(Games!N541=Games!B541, Games!O541, 1-Games!O541)), "")</f>
        <v/>
      </c>
      <c r="G559" s="16" t="str">
        <f>IF(ISBLANK(Games!B541), "", IF('Prediction Log'!$D559&lt;0, 'Prediction Log'!$B559, 'Prediction Log'!$C559))</f>
        <v/>
      </c>
      <c r="H559" s="17" t="str">
        <f>IF(ISBLANK(Games!$B541), "",Games!K541)</f>
        <v/>
      </c>
      <c r="I559" s="17" t="str">
        <f>IF('Prediction Log'!$F559&gt;0.5, 'Prediction Log'!$B559, IF('Prediction Log'!$F559&lt;0.5, 'Prediction Log'!$C559, "PICK"))</f>
        <v/>
      </c>
      <c r="J559" s="18" t="str">
        <f>IF(ISBLANK(Games!B541), "",IF('Prediction Log'!$I559='Prediction Log'!$B559, 'Prediction Log'!$F559, 1-'Prediction Log'!$F559))</f>
        <v/>
      </c>
      <c r="K559" s="19" t="str">
        <f>IF(ISBLANK(Games!$B541), "",Games!Q541)</f>
        <v/>
      </c>
      <c r="L559" s="26" t="str">
        <f>IF(ISBLANK(Games!W541), "",Games!Y541)</f>
        <v/>
      </c>
      <c r="M559" s="9" t="str">
        <f>IF(ISBLANK(Games!W541), "",Games!X541-Games!W541)</f>
        <v/>
      </c>
      <c r="N559" s="20" t="str">
        <f>IF(ISBLANK(Games!W541), "", IF(AND(Games!Y541 = Games!B541, Games!D541&lt;0, Table3[[#This Row],[Actual Difference ]]&lt;Games!D541), "Y", IF(AND(Games!Y541=Games!C541, Games!D541&gt;0, Table3[[#This Row],[Actual Difference ]]&gt;0), "Y",IF(Games!Y541&lt;&gt;Table3[[#This Row],[Market Predicted Side]], "Y","N"))))</f>
        <v/>
      </c>
      <c r="O559" s="21" t="str">
        <f>IF(ISBLANK(Games!W541),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59" s="21" t="str">
        <f>IF(ISBLANK(Games!W541),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59" s="22" t="str">
        <f>IF(ISBLANK(Games!W541),"",IF('Prediction Log'!$L559='Prediction Log'!$G559, "Y", "N"))</f>
        <v/>
      </c>
      <c r="R559" s="22" t="str">
        <f>Table3[[#This Row],[Home Team Covered Market]]</f>
        <v/>
      </c>
      <c r="S559" s="22" t="str">
        <f>IF(ISBLANK(Games!W541), "",IF(AND('Prediction Log'!$Q559="Y", 'Prediction Log'!$R559="Y"), "Y", "N"))</f>
        <v/>
      </c>
      <c r="T559" s="23" t="str">
        <f>IF(ISBLANK(Games!W541),"",IF(Games!Y541='Prediction Log'!$H559, "Y", "N"))</f>
        <v/>
      </c>
      <c r="U559" s="23" t="str">
        <f>IF(ISBLANK(Games!W541), "", IF(Table3[[#This Row],[Home Team Covered Market]]=Games!P541, "Y", "N"))</f>
        <v/>
      </c>
      <c r="V559" s="24" t="str">
        <f>IF(ISBLANK(Games!W541), "",IF('Prediction Log'!$I559='Prediction Log'!$L559, "Y", "N"))</f>
        <v/>
      </c>
      <c r="W559" s="23" t="str">
        <f>IF(ISBLANK(Games!W541), "",IF('Prediction Log'!$H559&lt;&gt;'Prediction Log'!$L559, "N",IF(AND('Prediction Log'!$E559&gt;0, 'Prediction Log'!$M559&gt;'Prediction Log'!$E559, 'Prediction Log'!$H559='Prediction Log'!$C559), "Y", IF(AND('Prediction Log'!$E559&lt;0, 'Prediction Log'!$M559&lt;'Prediction Log'!$E559,'Prediction Log'!$H559='Prediction Log'!$B559 ), "Y", IF('Prediction Log'!$M559='Prediction Log'!$E559, "PUSH", "N")))))</f>
        <v/>
      </c>
      <c r="X559" s="23" t="str">
        <f>IF(ISBLANK(Games!W541), "",IF(AND('Prediction Log'!$T559="Y", 'Prediction Log'!$U559="Y"), "Y", "N"))</f>
        <v/>
      </c>
      <c r="Y559" s="22" t="str">
        <f>IF(ISBLANK(Games!W541), "",IF('Prediction Log'!$D559&gt;0, 'Prediction Log'!$M559-'Prediction Log'!$D559, IF('Prediction Log'!$D559&lt;0, -'Prediction Log'!$M559+'Prediction Log'!$D559, "NA")))</f>
        <v/>
      </c>
      <c r="Z559" s="22" t="str">
        <f>IF(ISBLANK(Games!W541), "",ABS('Prediction Log'!$Y559))</f>
        <v/>
      </c>
      <c r="AA559" s="23" t="str">
        <f>IF(ISBLANK(Games!W541), "",IF('Prediction Log'!$E559&gt;0, 'Prediction Log'!$M559-'Prediction Log'!$E559, IF('Prediction Log'!$E559&lt;0, -'Prediction Log'!$M559+'Prediction Log'!$E559, "NA")))</f>
        <v/>
      </c>
      <c r="AB559" s="23" t="str">
        <f>IF(ISBLANK(Games!X541), "",ABS('Prediction Log'!$AA559))</f>
        <v/>
      </c>
    </row>
    <row r="560" spans="1:28" x14ac:dyDescent="0.45">
      <c r="A560" s="13">
        <f>IF(ISBLANK(Games!$B559), "",Games!A559)</f>
        <v>0</v>
      </c>
      <c r="B560" s="13" t="str">
        <f>IF(ISBLANK(Games!$B542), "",Games!B542)</f>
        <v/>
      </c>
      <c r="C560" s="13" t="str">
        <f>IF(ISBLANK(Games!$B542), "",Games!C542)</f>
        <v/>
      </c>
      <c r="D560" s="14" t="str">
        <f>IF(ISBLANK(Games!$D542), "",Games!D542)</f>
        <v/>
      </c>
      <c r="E560" s="14">
        <f>IF(ISBLANK(Games!$B542), "",Games!J542)</f>
        <v>0</v>
      </c>
      <c r="F560" s="15" t="str">
        <f>IFERROR(IF(ISBLANK(Games!B542), "", IF(Games!N542=Games!B542, Games!O542, 1-Games!O542)), "")</f>
        <v/>
      </c>
      <c r="G560" s="16" t="str">
        <f>IF(ISBLANK(Games!B542), "", IF('Prediction Log'!$D560&lt;0, 'Prediction Log'!$B560, 'Prediction Log'!$C560))</f>
        <v/>
      </c>
      <c r="H560" s="17" t="str">
        <f>IF(ISBLANK(Games!$B542), "",Games!K542)</f>
        <v/>
      </c>
      <c r="I560" s="17" t="str">
        <f>IF('Prediction Log'!$F560&gt;0.5, 'Prediction Log'!$B560, IF('Prediction Log'!$F560&lt;0.5, 'Prediction Log'!$C560, "PICK"))</f>
        <v/>
      </c>
      <c r="J560" s="18" t="str">
        <f>IF(ISBLANK(Games!B542), "",IF('Prediction Log'!$I560='Prediction Log'!$B560, 'Prediction Log'!$F560, 1-'Prediction Log'!$F560))</f>
        <v/>
      </c>
      <c r="K560" s="19" t="str">
        <f>IF(ISBLANK(Games!$B542), "",Games!Q542)</f>
        <v/>
      </c>
      <c r="L560" s="26" t="str">
        <f>IF(ISBLANK(Games!W542), "",Games!Y542)</f>
        <v/>
      </c>
      <c r="M560" s="9" t="str">
        <f>IF(ISBLANK(Games!W542), "",Games!X542-Games!W542)</f>
        <v/>
      </c>
      <c r="N560" s="20" t="str">
        <f>IF(ISBLANK(Games!W542), "", IF(AND(Games!Y542 = Games!B542, Games!D542&lt;0, Table3[[#This Row],[Actual Difference ]]&lt;Games!D542), "Y", IF(AND(Games!Y542=Games!C542, Games!D542&gt;0, Table3[[#This Row],[Actual Difference ]]&gt;0), "Y",IF(Games!Y542&lt;&gt;Table3[[#This Row],[Market Predicted Side]], "Y","N"))))</f>
        <v/>
      </c>
      <c r="O560" s="21" t="str">
        <f>IF(ISBLANK(Games!W542),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0" s="21" t="str">
        <f>IF(ISBLANK(Games!W542),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0" s="22" t="str">
        <f>IF(ISBLANK(Games!W542),"",IF('Prediction Log'!$L560='Prediction Log'!$G560, "Y", "N"))</f>
        <v/>
      </c>
      <c r="R560" s="22" t="str">
        <f>Table3[[#This Row],[Home Team Covered Market]]</f>
        <v/>
      </c>
      <c r="S560" s="22" t="str">
        <f>IF(ISBLANK(Games!W542), "",IF(AND('Prediction Log'!$Q560="Y", 'Prediction Log'!$R560="Y"), "Y", "N"))</f>
        <v/>
      </c>
      <c r="T560" s="23" t="str">
        <f>IF(ISBLANK(Games!W542),"",IF(Games!Y542='Prediction Log'!$H560, "Y", "N"))</f>
        <v/>
      </c>
      <c r="U560" s="23" t="str">
        <f>IF(ISBLANK(Games!W542), "", IF(Table3[[#This Row],[Home Team Covered Market]]=Games!P542, "Y", "N"))</f>
        <v/>
      </c>
      <c r="V560" s="24" t="str">
        <f>IF(ISBLANK(Games!W542), "",IF('Prediction Log'!$I560='Prediction Log'!$L560, "Y", "N"))</f>
        <v/>
      </c>
      <c r="W560" s="23" t="str">
        <f>IF(ISBLANK(Games!W542), "",IF('Prediction Log'!$H560&lt;&gt;'Prediction Log'!$L560, "N",IF(AND('Prediction Log'!$E560&gt;0, 'Prediction Log'!$M560&gt;'Prediction Log'!$E560, 'Prediction Log'!$H560='Prediction Log'!$C560), "Y", IF(AND('Prediction Log'!$E560&lt;0, 'Prediction Log'!$M560&lt;'Prediction Log'!$E560,'Prediction Log'!$H560='Prediction Log'!$B560 ), "Y", IF('Prediction Log'!$M560='Prediction Log'!$E560, "PUSH", "N")))))</f>
        <v/>
      </c>
      <c r="X560" s="23" t="str">
        <f>IF(ISBLANK(Games!W542), "",IF(AND('Prediction Log'!$T560="Y", 'Prediction Log'!$U560="Y"), "Y", "N"))</f>
        <v/>
      </c>
      <c r="Y560" s="22" t="str">
        <f>IF(ISBLANK(Games!W542), "",IF('Prediction Log'!$D560&gt;0, 'Prediction Log'!$M560-'Prediction Log'!$D560, IF('Prediction Log'!$D560&lt;0, -'Prediction Log'!$M560+'Prediction Log'!$D560, "NA")))</f>
        <v/>
      </c>
      <c r="Z560" s="22" t="str">
        <f>IF(ISBLANK(Games!W542), "",ABS('Prediction Log'!$Y560))</f>
        <v/>
      </c>
      <c r="AA560" s="23" t="str">
        <f>IF(ISBLANK(Games!W542), "",IF('Prediction Log'!$E560&gt;0, 'Prediction Log'!$M560-'Prediction Log'!$E560, IF('Prediction Log'!$E560&lt;0, -'Prediction Log'!$M560+'Prediction Log'!$E560, "NA")))</f>
        <v/>
      </c>
      <c r="AB560" s="23" t="str">
        <f>IF(ISBLANK(Games!X542), "",ABS('Prediction Log'!$AA560))</f>
        <v/>
      </c>
    </row>
    <row r="561" spans="1:28" x14ac:dyDescent="0.45">
      <c r="A561" s="13">
        <f>IF(ISBLANK(Games!$B560), "",Games!A560)</f>
        <v>0</v>
      </c>
      <c r="B561" s="13" t="str">
        <f>IF(ISBLANK(Games!$B543), "",Games!B543)</f>
        <v/>
      </c>
      <c r="C561" s="13" t="str">
        <f>IF(ISBLANK(Games!$B543), "",Games!C543)</f>
        <v/>
      </c>
      <c r="D561" s="14" t="str">
        <f>IF(ISBLANK(Games!$D543), "",Games!D543)</f>
        <v/>
      </c>
      <c r="E561" s="14">
        <f>IF(ISBLANK(Games!$B543), "",Games!J543)</f>
        <v>0</v>
      </c>
      <c r="F561" s="15" t="str">
        <f>IFERROR(IF(ISBLANK(Games!B543), "", IF(Games!N543=Games!B543, Games!O543, 1-Games!O543)), "")</f>
        <v/>
      </c>
      <c r="G561" s="16" t="str">
        <f>IF(ISBLANK(Games!B543), "", IF('Prediction Log'!$D561&lt;0, 'Prediction Log'!$B561, 'Prediction Log'!$C561))</f>
        <v/>
      </c>
      <c r="H561" s="17" t="str">
        <f>IF(ISBLANK(Games!$B543), "",Games!K543)</f>
        <v/>
      </c>
      <c r="I561" s="17" t="str">
        <f>IF('Prediction Log'!$F561&gt;0.5, 'Prediction Log'!$B561, IF('Prediction Log'!$F561&lt;0.5, 'Prediction Log'!$C561, "PICK"))</f>
        <v/>
      </c>
      <c r="J561" s="18" t="str">
        <f>IF(ISBLANK(Games!B543), "",IF('Prediction Log'!$I561='Prediction Log'!$B561, 'Prediction Log'!$F561, 1-'Prediction Log'!$F561))</f>
        <v/>
      </c>
      <c r="K561" s="19" t="str">
        <f>IF(ISBLANK(Games!$B543), "",Games!Q543)</f>
        <v/>
      </c>
      <c r="L561" s="26" t="str">
        <f>IF(ISBLANK(Games!W543), "",Games!Y543)</f>
        <v/>
      </c>
      <c r="M561" s="9" t="str">
        <f>IF(ISBLANK(Games!W543), "",Games!X543-Games!W543)</f>
        <v/>
      </c>
      <c r="N561" s="20" t="str">
        <f>IF(ISBLANK(Games!W543), "", IF(AND(Games!Y543 = Games!B543, Games!D543&lt;0, Table3[[#This Row],[Actual Difference ]]&lt;Games!D543), "Y", IF(AND(Games!Y543=Games!C543, Games!D543&gt;0, Table3[[#This Row],[Actual Difference ]]&gt;0), "Y",IF(Games!Y543&lt;&gt;Table3[[#This Row],[Market Predicted Side]], "Y","N"))))</f>
        <v/>
      </c>
      <c r="O561" s="21" t="str">
        <f>IF(ISBLANK(Games!W543),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1" s="21" t="str">
        <f>IF(ISBLANK(Games!W543),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1" s="22" t="str">
        <f>IF(ISBLANK(Games!W543),"",IF('Prediction Log'!$L561='Prediction Log'!$G561, "Y", "N"))</f>
        <v/>
      </c>
      <c r="R561" s="22" t="str">
        <f>Table3[[#This Row],[Home Team Covered Market]]</f>
        <v/>
      </c>
      <c r="S561" s="22" t="str">
        <f>IF(ISBLANK(Games!W543), "",IF(AND('Prediction Log'!$Q561="Y", 'Prediction Log'!$R561="Y"), "Y", "N"))</f>
        <v/>
      </c>
      <c r="T561" s="23" t="str">
        <f>IF(ISBLANK(Games!W543),"",IF(Games!Y543='Prediction Log'!$H561, "Y", "N"))</f>
        <v/>
      </c>
      <c r="U561" s="23" t="str">
        <f>IF(ISBLANK(Games!W543), "", IF(Table3[[#This Row],[Home Team Covered Market]]=Games!P543, "Y", "N"))</f>
        <v/>
      </c>
      <c r="V561" s="24" t="str">
        <f>IF(ISBLANK(Games!W543), "",IF('Prediction Log'!$I561='Prediction Log'!$L561, "Y", "N"))</f>
        <v/>
      </c>
      <c r="W561" s="23" t="str">
        <f>IF(ISBLANK(Games!W543), "",IF('Prediction Log'!$H561&lt;&gt;'Prediction Log'!$L561, "N",IF(AND('Prediction Log'!$E561&gt;0, 'Prediction Log'!$M561&gt;'Prediction Log'!$E561, 'Prediction Log'!$H561='Prediction Log'!$C561), "Y", IF(AND('Prediction Log'!$E561&lt;0, 'Prediction Log'!$M561&lt;'Prediction Log'!$E561,'Prediction Log'!$H561='Prediction Log'!$B561 ), "Y", IF('Prediction Log'!$M561='Prediction Log'!$E561, "PUSH", "N")))))</f>
        <v/>
      </c>
      <c r="X561" s="23" t="str">
        <f>IF(ISBLANK(Games!W543), "",IF(AND('Prediction Log'!$T561="Y", 'Prediction Log'!$U561="Y"), "Y", "N"))</f>
        <v/>
      </c>
      <c r="Y561" s="22" t="str">
        <f>IF(ISBLANK(Games!W543), "",IF('Prediction Log'!$D561&gt;0, 'Prediction Log'!$M561-'Prediction Log'!$D561, IF('Prediction Log'!$D561&lt;0, -'Prediction Log'!$M561+'Prediction Log'!$D561, "NA")))</f>
        <v/>
      </c>
      <c r="Z561" s="22" t="str">
        <f>IF(ISBLANK(Games!W543), "",ABS('Prediction Log'!$Y561))</f>
        <v/>
      </c>
      <c r="AA561" s="23" t="str">
        <f>IF(ISBLANK(Games!W543), "",IF('Prediction Log'!$E561&gt;0, 'Prediction Log'!$M561-'Prediction Log'!$E561, IF('Prediction Log'!$E561&lt;0, -'Prediction Log'!$M561+'Prediction Log'!$E561, "NA")))</f>
        <v/>
      </c>
      <c r="AB561" s="23" t="str">
        <f>IF(ISBLANK(Games!X543), "",ABS('Prediction Log'!$AA561))</f>
        <v/>
      </c>
    </row>
    <row r="562" spans="1:28" x14ac:dyDescent="0.45">
      <c r="A562" s="13">
        <f>IF(ISBLANK(Games!$B561), "",Games!A561)</f>
        <v>0</v>
      </c>
      <c r="B562" s="13" t="str">
        <f>IF(ISBLANK(Games!$B544), "",Games!B544)</f>
        <v/>
      </c>
      <c r="C562" s="13" t="str">
        <f>IF(ISBLANK(Games!$B544), "",Games!C544)</f>
        <v/>
      </c>
      <c r="D562" s="14" t="str">
        <f>IF(ISBLANK(Games!$D544), "",Games!D544)</f>
        <v/>
      </c>
      <c r="E562" s="14">
        <f>IF(ISBLANK(Games!$B544), "",Games!J544)</f>
        <v>0</v>
      </c>
      <c r="F562" s="15" t="str">
        <f>IFERROR(IF(ISBLANK(Games!B544), "", IF(Games!N544=Games!B544, Games!O544, 1-Games!O544)), "")</f>
        <v/>
      </c>
      <c r="G562" s="16" t="str">
        <f>IF(ISBLANK(Games!B544), "", IF('Prediction Log'!$D562&lt;0, 'Prediction Log'!$B562, 'Prediction Log'!$C562))</f>
        <v/>
      </c>
      <c r="H562" s="17" t="str">
        <f>IF(ISBLANK(Games!$B544), "",Games!K544)</f>
        <v/>
      </c>
      <c r="I562" s="17" t="str">
        <f>IF('Prediction Log'!$F562&gt;0.5, 'Prediction Log'!$B562, IF('Prediction Log'!$F562&lt;0.5, 'Prediction Log'!$C562, "PICK"))</f>
        <v/>
      </c>
      <c r="J562" s="18" t="str">
        <f>IF(ISBLANK(Games!B544), "",IF('Prediction Log'!$I562='Prediction Log'!$B562, 'Prediction Log'!$F562, 1-'Prediction Log'!$F562))</f>
        <v/>
      </c>
      <c r="K562" s="19" t="str">
        <f>IF(ISBLANK(Games!$B544), "",Games!Q544)</f>
        <v/>
      </c>
      <c r="L562" s="26" t="str">
        <f>IF(ISBLANK(Games!W544), "",Games!Y544)</f>
        <v/>
      </c>
      <c r="M562" s="9" t="str">
        <f>IF(ISBLANK(Games!W544), "",Games!X544-Games!W544)</f>
        <v/>
      </c>
      <c r="N562" s="20" t="str">
        <f>IF(ISBLANK(Games!W544), "", IF(AND(Games!Y544 = Games!B544, Games!D544&lt;0, Table3[[#This Row],[Actual Difference ]]&lt;Games!D544), "Y", IF(AND(Games!Y544=Games!C544, Games!D544&gt;0, Table3[[#This Row],[Actual Difference ]]&gt;0), "Y",IF(Games!Y544&lt;&gt;Table3[[#This Row],[Market Predicted Side]], "Y","N"))))</f>
        <v/>
      </c>
      <c r="O562" s="21" t="str">
        <f>IF(ISBLANK(Games!W544),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2" s="21" t="str">
        <f>IF(ISBLANK(Games!W544),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2" s="22" t="str">
        <f>IF(ISBLANK(Games!W544),"",IF('Prediction Log'!$L562='Prediction Log'!$G562, "Y", "N"))</f>
        <v/>
      </c>
      <c r="R562" s="22" t="str">
        <f>Table3[[#This Row],[Home Team Covered Market]]</f>
        <v/>
      </c>
      <c r="S562" s="22" t="str">
        <f>IF(ISBLANK(Games!W544), "",IF(AND('Prediction Log'!$Q562="Y", 'Prediction Log'!$R562="Y"), "Y", "N"))</f>
        <v/>
      </c>
      <c r="T562" s="23" t="str">
        <f>IF(ISBLANK(Games!W544),"",IF(Games!Y544='Prediction Log'!$H562, "Y", "N"))</f>
        <v/>
      </c>
      <c r="U562" s="23" t="str">
        <f>IF(ISBLANK(Games!W544), "", IF(Table3[[#This Row],[Home Team Covered Market]]=Games!P544, "Y", "N"))</f>
        <v/>
      </c>
      <c r="V562" s="24" t="str">
        <f>IF(ISBLANK(Games!W544), "",IF('Prediction Log'!$I562='Prediction Log'!$L562, "Y", "N"))</f>
        <v/>
      </c>
      <c r="W562" s="23" t="str">
        <f>IF(ISBLANK(Games!W544), "",IF('Prediction Log'!$H562&lt;&gt;'Prediction Log'!$L562, "N",IF(AND('Prediction Log'!$E562&gt;0, 'Prediction Log'!$M562&gt;'Prediction Log'!$E562, 'Prediction Log'!$H562='Prediction Log'!$C562), "Y", IF(AND('Prediction Log'!$E562&lt;0, 'Prediction Log'!$M562&lt;'Prediction Log'!$E562,'Prediction Log'!$H562='Prediction Log'!$B562 ), "Y", IF('Prediction Log'!$M562='Prediction Log'!$E562, "PUSH", "N")))))</f>
        <v/>
      </c>
      <c r="X562" s="23" t="str">
        <f>IF(ISBLANK(Games!W544), "",IF(AND('Prediction Log'!$T562="Y", 'Prediction Log'!$U562="Y"), "Y", "N"))</f>
        <v/>
      </c>
      <c r="Y562" s="22" t="str">
        <f>IF(ISBLANK(Games!W544), "",IF('Prediction Log'!$D562&gt;0, 'Prediction Log'!$M562-'Prediction Log'!$D562, IF('Prediction Log'!$D562&lt;0, -'Prediction Log'!$M562+'Prediction Log'!$D562, "NA")))</f>
        <v/>
      </c>
      <c r="Z562" s="22" t="str">
        <f>IF(ISBLANK(Games!W544), "",ABS('Prediction Log'!$Y562))</f>
        <v/>
      </c>
      <c r="AA562" s="23" t="str">
        <f>IF(ISBLANK(Games!W544), "",IF('Prediction Log'!$E562&gt;0, 'Prediction Log'!$M562-'Prediction Log'!$E562, IF('Prediction Log'!$E562&lt;0, -'Prediction Log'!$M562+'Prediction Log'!$E562, "NA")))</f>
        <v/>
      </c>
      <c r="AB562" s="23" t="str">
        <f>IF(ISBLANK(Games!X544), "",ABS('Prediction Log'!$AA562))</f>
        <v/>
      </c>
    </row>
    <row r="563" spans="1:28" x14ac:dyDescent="0.45">
      <c r="A563" s="13">
        <f>IF(ISBLANK(Games!$B562), "",Games!A562)</f>
        <v>0</v>
      </c>
      <c r="B563" s="13" t="str">
        <f>IF(ISBLANK(Games!$B545), "",Games!B545)</f>
        <v/>
      </c>
      <c r="C563" s="13" t="str">
        <f>IF(ISBLANK(Games!$B545), "",Games!C545)</f>
        <v/>
      </c>
      <c r="D563" s="14" t="str">
        <f>IF(ISBLANK(Games!$D545), "",Games!D545)</f>
        <v/>
      </c>
      <c r="E563" s="14">
        <f>IF(ISBLANK(Games!$B545), "",Games!J545)</f>
        <v>0</v>
      </c>
      <c r="F563" s="15" t="str">
        <f>IFERROR(IF(ISBLANK(Games!B545), "", IF(Games!N545=Games!B545, Games!O545, 1-Games!O545)), "")</f>
        <v/>
      </c>
      <c r="G563" s="16" t="str">
        <f>IF(ISBLANK(Games!B545), "", IF('Prediction Log'!$D563&lt;0, 'Prediction Log'!$B563, 'Prediction Log'!$C563))</f>
        <v/>
      </c>
      <c r="H563" s="17" t="str">
        <f>IF(ISBLANK(Games!$B545), "",Games!K545)</f>
        <v/>
      </c>
      <c r="I563" s="17" t="str">
        <f>IF('Prediction Log'!$F563&gt;0.5, 'Prediction Log'!$B563, IF('Prediction Log'!$F563&lt;0.5, 'Prediction Log'!$C563, "PICK"))</f>
        <v/>
      </c>
      <c r="J563" s="18" t="str">
        <f>IF(ISBLANK(Games!B545), "",IF('Prediction Log'!$I563='Prediction Log'!$B563, 'Prediction Log'!$F563, 1-'Prediction Log'!$F563))</f>
        <v/>
      </c>
      <c r="K563" s="19" t="str">
        <f>IF(ISBLANK(Games!$B545), "",Games!Q545)</f>
        <v/>
      </c>
      <c r="L563" s="26" t="str">
        <f>IF(ISBLANK(Games!W545), "",Games!Y545)</f>
        <v/>
      </c>
      <c r="M563" s="9" t="str">
        <f>IF(ISBLANK(Games!W545), "",Games!X545-Games!W545)</f>
        <v/>
      </c>
      <c r="N563" s="20" t="str">
        <f>IF(ISBLANK(Games!W545), "", IF(AND(Games!Y545 = Games!B545, Games!D545&lt;0, Table3[[#This Row],[Actual Difference ]]&lt;Games!D545), "Y", IF(AND(Games!Y545=Games!C545, Games!D545&gt;0, Table3[[#This Row],[Actual Difference ]]&gt;0), "Y",IF(Games!Y545&lt;&gt;Table3[[#This Row],[Market Predicted Side]], "Y","N"))))</f>
        <v/>
      </c>
      <c r="O563" s="21" t="str">
        <f>IF(ISBLANK(Games!W545),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3" s="21" t="str">
        <f>IF(ISBLANK(Games!W545),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3" s="22" t="str">
        <f>IF(ISBLANK(Games!W545),"",IF('Prediction Log'!$L563='Prediction Log'!$G563, "Y", "N"))</f>
        <v/>
      </c>
      <c r="R563" s="22" t="str">
        <f>Table3[[#This Row],[Home Team Covered Market]]</f>
        <v/>
      </c>
      <c r="S563" s="22" t="str">
        <f>IF(ISBLANK(Games!W545), "",IF(AND('Prediction Log'!$Q563="Y", 'Prediction Log'!$R563="Y"), "Y", "N"))</f>
        <v/>
      </c>
      <c r="T563" s="23" t="str">
        <f>IF(ISBLANK(Games!W545),"",IF(Games!Y545='Prediction Log'!$H563, "Y", "N"))</f>
        <v/>
      </c>
      <c r="U563" s="23" t="str">
        <f>IF(ISBLANK(Games!W545), "", IF(Table3[[#This Row],[Home Team Covered Market]]=Games!P545, "Y", "N"))</f>
        <v/>
      </c>
      <c r="V563" s="24" t="str">
        <f>IF(ISBLANK(Games!W545), "",IF('Prediction Log'!$I563='Prediction Log'!$L563, "Y", "N"))</f>
        <v/>
      </c>
      <c r="W563" s="23" t="str">
        <f>IF(ISBLANK(Games!W545), "",IF('Prediction Log'!$H563&lt;&gt;'Prediction Log'!$L563, "N",IF(AND('Prediction Log'!$E563&gt;0, 'Prediction Log'!$M563&gt;'Prediction Log'!$E563, 'Prediction Log'!$H563='Prediction Log'!$C563), "Y", IF(AND('Prediction Log'!$E563&lt;0, 'Prediction Log'!$M563&lt;'Prediction Log'!$E563,'Prediction Log'!$H563='Prediction Log'!$B563 ), "Y", IF('Prediction Log'!$M563='Prediction Log'!$E563, "PUSH", "N")))))</f>
        <v/>
      </c>
      <c r="X563" s="23" t="str">
        <f>IF(ISBLANK(Games!W545), "",IF(AND('Prediction Log'!$T563="Y", 'Prediction Log'!$U563="Y"), "Y", "N"))</f>
        <v/>
      </c>
      <c r="Y563" s="22" t="str">
        <f>IF(ISBLANK(Games!W545), "",IF('Prediction Log'!$D563&gt;0, 'Prediction Log'!$M563-'Prediction Log'!$D563, IF('Prediction Log'!$D563&lt;0, -'Prediction Log'!$M563+'Prediction Log'!$D563, "NA")))</f>
        <v/>
      </c>
      <c r="Z563" s="22" t="str">
        <f>IF(ISBLANK(Games!W545), "",ABS('Prediction Log'!$Y563))</f>
        <v/>
      </c>
      <c r="AA563" s="23" t="str">
        <f>IF(ISBLANK(Games!W545), "",IF('Prediction Log'!$E563&gt;0, 'Prediction Log'!$M563-'Prediction Log'!$E563, IF('Prediction Log'!$E563&lt;0, -'Prediction Log'!$M563+'Prediction Log'!$E563, "NA")))</f>
        <v/>
      </c>
      <c r="AB563" s="23" t="str">
        <f>IF(ISBLANK(Games!X545), "",ABS('Prediction Log'!$AA563))</f>
        <v/>
      </c>
    </row>
    <row r="564" spans="1:28" x14ac:dyDescent="0.45">
      <c r="A564" s="13">
        <f>IF(ISBLANK(Games!$B563), "",Games!A563)</f>
        <v>0</v>
      </c>
      <c r="B564" s="13" t="str">
        <f>IF(ISBLANK(Games!$B546), "",Games!B546)</f>
        <v/>
      </c>
      <c r="C564" s="13" t="str">
        <f>IF(ISBLANK(Games!$B546), "",Games!C546)</f>
        <v/>
      </c>
      <c r="D564" s="14" t="str">
        <f>IF(ISBLANK(Games!$D546), "",Games!D546)</f>
        <v/>
      </c>
      <c r="E564" s="14">
        <f>IF(ISBLANK(Games!$B546), "",Games!J546)</f>
        <v>0</v>
      </c>
      <c r="F564" s="15" t="str">
        <f>IFERROR(IF(ISBLANK(Games!B546), "", IF(Games!N546=Games!B546, Games!O546, 1-Games!O546)), "")</f>
        <v/>
      </c>
      <c r="G564" s="16" t="str">
        <f>IF(ISBLANK(Games!B546), "", IF('Prediction Log'!$D564&lt;0, 'Prediction Log'!$B564, 'Prediction Log'!$C564))</f>
        <v/>
      </c>
      <c r="H564" s="17" t="str">
        <f>IF(ISBLANK(Games!$B546), "",Games!K546)</f>
        <v/>
      </c>
      <c r="I564" s="17" t="str">
        <f>IF('Prediction Log'!$F564&gt;0.5, 'Prediction Log'!$B564, IF('Prediction Log'!$F564&lt;0.5, 'Prediction Log'!$C564, "PICK"))</f>
        <v/>
      </c>
      <c r="J564" s="18" t="str">
        <f>IF(ISBLANK(Games!B546), "",IF('Prediction Log'!$I564='Prediction Log'!$B564, 'Prediction Log'!$F564, 1-'Prediction Log'!$F564))</f>
        <v/>
      </c>
      <c r="K564" s="19" t="str">
        <f>IF(ISBLANK(Games!$B546), "",Games!Q546)</f>
        <v/>
      </c>
      <c r="L564" s="26" t="str">
        <f>IF(ISBLANK(Games!W546), "",Games!Y546)</f>
        <v/>
      </c>
      <c r="M564" s="9" t="str">
        <f>IF(ISBLANK(Games!W546), "",Games!X546-Games!W546)</f>
        <v/>
      </c>
      <c r="N564" s="20" t="str">
        <f>IF(ISBLANK(Games!W546), "", IF(AND(Games!Y546 = Games!B546, Games!D546&lt;0, Table3[[#This Row],[Actual Difference ]]&lt;Games!D546), "Y", IF(AND(Games!Y546=Games!C546, Games!D546&gt;0, Table3[[#This Row],[Actual Difference ]]&gt;0), "Y",IF(Games!Y546&lt;&gt;Table3[[#This Row],[Market Predicted Side]], "Y","N"))))</f>
        <v/>
      </c>
      <c r="O564" s="21" t="str">
        <f>IF(ISBLANK(Games!W546),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4" s="21" t="str">
        <f>IF(ISBLANK(Games!W546),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4" s="22" t="str">
        <f>IF(ISBLANK(Games!W546),"",IF('Prediction Log'!$L564='Prediction Log'!$G564, "Y", "N"))</f>
        <v/>
      </c>
      <c r="R564" s="22" t="str">
        <f>Table3[[#This Row],[Home Team Covered Market]]</f>
        <v/>
      </c>
      <c r="S564" s="22" t="str">
        <f>IF(ISBLANK(Games!W546), "",IF(AND('Prediction Log'!$Q564="Y", 'Prediction Log'!$R564="Y"), "Y", "N"))</f>
        <v/>
      </c>
      <c r="T564" s="23" t="str">
        <f>IF(ISBLANK(Games!W546),"",IF(Games!Y546='Prediction Log'!$H564, "Y", "N"))</f>
        <v/>
      </c>
      <c r="U564" s="23" t="str">
        <f>IF(ISBLANK(Games!W546), "", IF(Table3[[#This Row],[Home Team Covered Market]]=Games!P546, "Y", "N"))</f>
        <v/>
      </c>
      <c r="V564" s="24" t="str">
        <f>IF(ISBLANK(Games!W546), "",IF('Prediction Log'!$I564='Prediction Log'!$L564, "Y", "N"))</f>
        <v/>
      </c>
      <c r="W564" s="23" t="str">
        <f>IF(ISBLANK(Games!W546), "",IF('Prediction Log'!$H564&lt;&gt;'Prediction Log'!$L564, "N",IF(AND('Prediction Log'!$E564&gt;0, 'Prediction Log'!$M564&gt;'Prediction Log'!$E564, 'Prediction Log'!$H564='Prediction Log'!$C564), "Y", IF(AND('Prediction Log'!$E564&lt;0, 'Prediction Log'!$M564&lt;'Prediction Log'!$E564,'Prediction Log'!$H564='Prediction Log'!$B564 ), "Y", IF('Prediction Log'!$M564='Prediction Log'!$E564, "PUSH", "N")))))</f>
        <v/>
      </c>
      <c r="X564" s="23" t="str">
        <f>IF(ISBLANK(Games!W546), "",IF(AND('Prediction Log'!$T564="Y", 'Prediction Log'!$U564="Y"), "Y", "N"))</f>
        <v/>
      </c>
      <c r="Y564" s="22" t="str">
        <f>IF(ISBLANK(Games!W546), "",IF('Prediction Log'!$D564&gt;0, 'Prediction Log'!$M564-'Prediction Log'!$D564, IF('Prediction Log'!$D564&lt;0, -'Prediction Log'!$M564+'Prediction Log'!$D564, "NA")))</f>
        <v/>
      </c>
      <c r="Z564" s="22" t="str">
        <f>IF(ISBLANK(Games!W546), "",ABS('Prediction Log'!$Y564))</f>
        <v/>
      </c>
      <c r="AA564" s="23" t="str">
        <f>IF(ISBLANK(Games!W546), "",IF('Prediction Log'!$E564&gt;0, 'Prediction Log'!$M564-'Prediction Log'!$E564, IF('Prediction Log'!$E564&lt;0, -'Prediction Log'!$M564+'Prediction Log'!$E564, "NA")))</f>
        <v/>
      </c>
      <c r="AB564" s="23" t="str">
        <f>IF(ISBLANK(Games!X546), "",ABS('Prediction Log'!$AA564))</f>
        <v/>
      </c>
    </row>
    <row r="565" spans="1:28" x14ac:dyDescent="0.45">
      <c r="A565" s="13">
        <f>IF(ISBLANK(Games!$B564), "",Games!A564)</f>
        <v>0</v>
      </c>
      <c r="B565" s="13" t="str">
        <f>IF(ISBLANK(Games!$B547), "",Games!B547)</f>
        <v/>
      </c>
      <c r="C565" s="13" t="str">
        <f>IF(ISBLANK(Games!$B547), "",Games!C547)</f>
        <v/>
      </c>
      <c r="D565" s="14" t="str">
        <f>IF(ISBLANK(Games!$D547), "",Games!D547)</f>
        <v/>
      </c>
      <c r="E565" s="14">
        <f>IF(ISBLANK(Games!$B547), "",Games!J547)</f>
        <v>0</v>
      </c>
      <c r="F565" s="15" t="str">
        <f>IFERROR(IF(ISBLANK(Games!B547), "", IF(Games!N547=Games!B547, Games!O547, 1-Games!O547)), "")</f>
        <v/>
      </c>
      <c r="G565" s="16" t="str">
        <f>IF(ISBLANK(Games!B547), "", IF('Prediction Log'!$D565&lt;0, 'Prediction Log'!$B565, 'Prediction Log'!$C565))</f>
        <v/>
      </c>
      <c r="H565" s="17" t="str">
        <f>IF(ISBLANK(Games!$B547), "",Games!K547)</f>
        <v/>
      </c>
      <c r="I565" s="17" t="str">
        <f>IF('Prediction Log'!$F565&gt;0.5, 'Prediction Log'!$B565, IF('Prediction Log'!$F565&lt;0.5, 'Prediction Log'!$C565, "PICK"))</f>
        <v/>
      </c>
      <c r="J565" s="18" t="str">
        <f>IF(ISBLANK(Games!B547), "",IF('Prediction Log'!$I565='Prediction Log'!$B565, 'Prediction Log'!$F565, 1-'Prediction Log'!$F565))</f>
        <v/>
      </c>
      <c r="K565" s="19" t="str">
        <f>IF(ISBLANK(Games!$B547), "",Games!Q547)</f>
        <v/>
      </c>
      <c r="L565" s="26" t="str">
        <f>IF(ISBLANK(Games!W547), "",Games!Y547)</f>
        <v/>
      </c>
      <c r="M565" s="9" t="str">
        <f>IF(ISBLANK(Games!W547), "",Games!X547-Games!W547)</f>
        <v/>
      </c>
      <c r="N565" s="20" t="str">
        <f>IF(ISBLANK(Games!W547), "", IF(AND(Games!Y547 = Games!B547, Games!D547&lt;0, Table3[[#This Row],[Actual Difference ]]&lt;Games!D547), "Y", IF(AND(Games!Y547=Games!C547, Games!D547&gt;0, Table3[[#This Row],[Actual Difference ]]&gt;0), "Y",IF(Games!Y547&lt;&gt;Table3[[#This Row],[Market Predicted Side]], "Y","N"))))</f>
        <v/>
      </c>
      <c r="O565" s="21" t="str">
        <f>IF(ISBLANK(Games!W547),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5" s="21" t="str">
        <f>IF(ISBLANK(Games!W547),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5" s="22" t="str">
        <f>IF(ISBLANK(Games!W547),"",IF('Prediction Log'!$L565='Prediction Log'!$G565, "Y", "N"))</f>
        <v/>
      </c>
      <c r="R565" s="22" t="str">
        <f>Table3[[#This Row],[Home Team Covered Market]]</f>
        <v/>
      </c>
      <c r="S565" s="22" t="str">
        <f>IF(ISBLANK(Games!W547), "",IF(AND('Prediction Log'!$Q565="Y", 'Prediction Log'!$R565="Y"), "Y", "N"))</f>
        <v/>
      </c>
      <c r="T565" s="23" t="str">
        <f>IF(ISBLANK(Games!W547),"",IF(Games!Y547='Prediction Log'!$H565, "Y", "N"))</f>
        <v/>
      </c>
      <c r="U565" s="23" t="str">
        <f>IF(ISBLANK(Games!W547), "", IF(Table3[[#This Row],[Home Team Covered Market]]=Games!P547, "Y", "N"))</f>
        <v/>
      </c>
      <c r="V565" s="24" t="str">
        <f>IF(ISBLANK(Games!W547), "",IF('Prediction Log'!$I565='Prediction Log'!$L565, "Y", "N"))</f>
        <v/>
      </c>
      <c r="W565" s="23" t="str">
        <f>IF(ISBLANK(Games!W547), "",IF('Prediction Log'!$H565&lt;&gt;'Prediction Log'!$L565, "N",IF(AND('Prediction Log'!$E565&gt;0, 'Prediction Log'!$M565&gt;'Prediction Log'!$E565, 'Prediction Log'!$H565='Prediction Log'!$C565), "Y", IF(AND('Prediction Log'!$E565&lt;0, 'Prediction Log'!$M565&lt;'Prediction Log'!$E565,'Prediction Log'!$H565='Prediction Log'!$B565 ), "Y", IF('Prediction Log'!$M565='Prediction Log'!$E565, "PUSH", "N")))))</f>
        <v/>
      </c>
      <c r="X565" s="23" t="str">
        <f>IF(ISBLANK(Games!W547), "",IF(AND('Prediction Log'!$T565="Y", 'Prediction Log'!$U565="Y"), "Y", "N"))</f>
        <v/>
      </c>
      <c r="Y565" s="22" t="str">
        <f>IF(ISBLANK(Games!W547), "",IF('Prediction Log'!$D565&gt;0, 'Prediction Log'!$M565-'Prediction Log'!$D565, IF('Prediction Log'!$D565&lt;0, -'Prediction Log'!$M565+'Prediction Log'!$D565, "NA")))</f>
        <v/>
      </c>
      <c r="Z565" s="22" t="str">
        <f>IF(ISBLANK(Games!W547), "",ABS('Prediction Log'!$Y565))</f>
        <v/>
      </c>
      <c r="AA565" s="23" t="str">
        <f>IF(ISBLANK(Games!W547), "",IF('Prediction Log'!$E565&gt;0, 'Prediction Log'!$M565-'Prediction Log'!$E565, IF('Prediction Log'!$E565&lt;0, -'Prediction Log'!$M565+'Prediction Log'!$E565, "NA")))</f>
        <v/>
      </c>
      <c r="AB565" s="23" t="str">
        <f>IF(ISBLANK(Games!X547), "",ABS('Prediction Log'!$AA565))</f>
        <v/>
      </c>
    </row>
    <row r="566" spans="1:28" x14ac:dyDescent="0.45">
      <c r="A566" s="13">
        <f>IF(ISBLANK(Games!$B565), "",Games!A565)</f>
        <v>0</v>
      </c>
      <c r="B566" s="13" t="str">
        <f>IF(ISBLANK(Games!$B548), "",Games!B548)</f>
        <v/>
      </c>
      <c r="C566" s="13" t="str">
        <f>IF(ISBLANK(Games!$B548), "",Games!C548)</f>
        <v/>
      </c>
      <c r="D566" s="14" t="str">
        <f>IF(ISBLANK(Games!$D548), "",Games!D548)</f>
        <v/>
      </c>
      <c r="E566" s="14">
        <f>IF(ISBLANK(Games!$B548), "",Games!J548)</f>
        <v>0</v>
      </c>
      <c r="F566" s="15" t="str">
        <f>IFERROR(IF(ISBLANK(Games!B548), "", IF(Games!N548=Games!B548, Games!O548, 1-Games!O548)), "")</f>
        <v/>
      </c>
      <c r="G566" s="16" t="str">
        <f>IF(ISBLANK(Games!B548), "", IF('Prediction Log'!$D566&lt;0, 'Prediction Log'!$B566, 'Prediction Log'!$C566))</f>
        <v/>
      </c>
      <c r="H566" s="17" t="str">
        <f>IF(ISBLANK(Games!$B548), "",Games!K548)</f>
        <v/>
      </c>
      <c r="I566" s="17" t="str">
        <f>IF('Prediction Log'!$F566&gt;0.5, 'Prediction Log'!$B566, IF('Prediction Log'!$F566&lt;0.5, 'Prediction Log'!$C566, "PICK"))</f>
        <v/>
      </c>
      <c r="J566" s="18" t="str">
        <f>IF(ISBLANK(Games!B548), "",IF('Prediction Log'!$I566='Prediction Log'!$B566, 'Prediction Log'!$F566, 1-'Prediction Log'!$F566))</f>
        <v/>
      </c>
      <c r="K566" s="19" t="str">
        <f>IF(ISBLANK(Games!$B548), "",Games!Q548)</f>
        <v/>
      </c>
      <c r="L566" s="26" t="str">
        <f>IF(ISBLANK(Games!W548), "",Games!Y548)</f>
        <v/>
      </c>
      <c r="M566" s="9" t="str">
        <f>IF(ISBLANK(Games!W548), "",Games!X548-Games!W548)</f>
        <v/>
      </c>
      <c r="N566" s="20" t="str">
        <f>IF(ISBLANK(Games!W548), "", IF(AND(Games!Y548 = Games!B548, Games!D548&lt;0, Table3[[#This Row],[Actual Difference ]]&lt;Games!D548), "Y", IF(AND(Games!Y548=Games!C548, Games!D548&gt;0, Table3[[#This Row],[Actual Difference ]]&gt;0), "Y",IF(Games!Y548&lt;&gt;Table3[[#This Row],[Market Predicted Side]], "Y","N"))))</f>
        <v/>
      </c>
      <c r="O566" s="21" t="str">
        <f>IF(ISBLANK(Games!W548),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6" s="21" t="str">
        <f>IF(ISBLANK(Games!W548),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6" s="22" t="str">
        <f>IF(ISBLANK(Games!W548),"",IF('Prediction Log'!$L566='Prediction Log'!$G566, "Y", "N"))</f>
        <v/>
      </c>
      <c r="R566" s="22" t="str">
        <f>Table3[[#This Row],[Home Team Covered Market]]</f>
        <v/>
      </c>
      <c r="S566" s="22" t="str">
        <f>IF(ISBLANK(Games!W548), "",IF(AND('Prediction Log'!$Q566="Y", 'Prediction Log'!$R566="Y"), "Y", "N"))</f>
        <v/>
      </c>
      <c r="T566" s="23" t="str">
        <f>IF(ISBLANK(Games!W548),"",IF(Games!Y548='Prediction Log'!$H566, "Y", "N"))</f>
        <v/>
      </c>
      <c r="U566" s="23" t="str">
        <f>IF(ISBLANK(Games!W548), "", IF(Table3[[#This Row],[Home Team Covered Market]]=Games!P548, "Y", "N"))</f>
        <v/>
      </c>
      <c r="V566" s="24" t="str">
        <f>IF(ISBLANK(Games!W548), "",IF('Prediction Log'!$I566='Prediction Log'!$L566, "Y", "N"))</f>
        <v/>
      </c>
      <c r="W566" s="23" t="str">
        <f>IF(ISBLANK(Games!W548), "",IF('Prediction Log'!$H566&lt;&gt;'Prediction Log'!$L566, "N",IF(AND('Prediction Log'!$E566&gt;0, 'Prediction Log'!$M566&gt;'Prediction Log'!$E566, 'Prediction Log'!$H566='Prediction Log'!$C566), "Y", IF(AND('Prediction Log'!$E566&lt;0, 'Prediction Log'!$M566&lt;'Prediction Log'!$E566,'Prediction Log'!$H566='Prediction Log'!$B566 ), "Y", IF('Prediction Log'!$M566='Prediction Log'!$E566, "PUSH", "N")))))</f>
        <v/>
      </c>
      <c r="X566" s="23" t="str">
        <f>IF(ISBLANK(Games!W548), "",IF(AND('Prediction Log'!$T566="Y", 'Prediction Log'!$U566="Y"), "Y", "N"))</f>
        <v/>
      </c>
      <c r="Y566" s="22" t="str">
        <f>IF(ISBLANK(Games!W548), "",IF('Prediction Log'!$D566&gt;0, 'Prediction Log'!$M566-'Prediction Log'!$D566, IF('Prediction Log'!$D566&lt;0, -'Prediction Log'!$M566+'Prediction Log'!$D566, "NA")))</f>
        <v/>
      </c>
      <c r="Z566" s="22" t="str">
        <f>IF(ISBLANK(Games!W548), "",ABS('Prediction Log'!$Y566))</f>
        <v/>
      </c>
      <c r="AA566" s="23" t="str">
        <f>IF(ISBLANK(Games!W548), "",IF('Prediction Log'!$E566&gt;0, 'Prediction Log'!$M566-'Prediction Log'!$E566, IF('Prediction Log'!$E566&lt;0, -'Prediction Log'!$M566+'Prediction Log'!$E566, "NA")))</f>
        <v/>
      </c>
      <c r="AB566" s="23" t="str">
        <f>IF(ISBLANK(Games!X548), "",ABS('Prediction Log'!$AA566))</f>
        <v/>
      </c>
    </row>
    <row r="567" spans="1:28" x14ac:dyDescent="0.45">
      <c r="A567" s="13">
        <f>IF(ISBLANK(Games!$B566), "",Games!A566)</f>
        <v>0</v>
      </c>
      <c r="B567" s="13" t="str">
        <f>IF(ISBLANK(Games!$B549), "",Games!B549)</f>
        <v/>
      </c>
      <c r="C567" s="13" t="str">
        <f>IF(ISBLANK(Games!$B549), "",Games!C549)</f>
        <v/>
      </c>
      <c r="D567" s="14" t="str">
        <f>IF(ISBLANK(Games!$D549), "",Games!D549)</f>
        <v/>
      </c>
      <c r="E567" s="14">
        <f>IF(ISBLANK(Games!$B549), "",Games!J549)</f>
        <v>0</v>
      </c>
      <c r="F567" s="15" t="str">
        <f>IFERROR(IF(ISBLANK(Games!B549), "", IF(Games!N549=Games!B549, Games!O549, 1-Games!O549)), "")</f>
        <v/>
      </c>
      <c r="G567" s="16" t="str">
        <f>IF(ISBLANK(Games!B549), "", IF('Prediction Log'!$D567&lt;0, 'Prediction Log'!$B567, 'Prediction Log'!$C567))</f>
        <v/>
      </c>
      <c r="H567" s="17" t="str">
        <f>IF(ISBLANK(Games!$B549), "",Games!K549)</f>
        <v/>
      </c>
      <c r="I567" s="17" t="str">
        <f>IF('Prediction Log'!$F567&gt;0.5, 'Prediction Log'!$B567, IF('Prediction Log'!$F567&lt;0.5, 'Prediction Log'!$C567, "PICK"))</f>
        <v/>
      </c>
      <c r="J567" s="18" t="str">
        <f>IF(ISBLANK(Games!B549), "",IF('Prediction Log'!$I567='Prediction Log'!$B567, 'Prediction Log'!$F567, 1-'Prediction Log'!$F567))</f>
        <v/>
      </c>
      <c r="K567" s="19" t="str">
        <f>IF(ISBLANK(Games!$B549), "",Games!Q549)</f>
        <v/>
      </c>
      <c r="L567" s="26" t="str">
        <f>IF(ISBLANK(Games!W549), "",Games!Y549)</f>
        <v/>
      </c>
      <c r="M567" s="9" t="str">
        <f>IF(ISBLANK(Games!W549), "",Games!X549-Games!W549)</f>
        <v/>
      </c>
      <c r="N567" s="20" t="str">
        <f>IF(ISBLANK(Games!W549), "", IF(AND(Games!Y549 = Games!B549, Games!D549&lt;0, Table3[[#This Row],[Actual Difference ]]&lt;Games!D549), "Y", IF(AND(Games!Y549=Games!C549, Games!D549&gt;0, Table3[[#This Row],[Actual Difference ]]&gt;0), "Y",IF(Games!Y549&lt;&gt;Table3[[#This Row],[Market Predicted Side]], "Y","N"))))</f>
        <v/>
      </c>
      <c r="O567" s="21" t="str">
        <f>IF(ISBLANK(Games!W549),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7" s="21" t="str">
        <f>IF(ISBLANK(Games!W549),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7" s="22" t="str">
        <f>IF(ISBLANK(Games!W549),"",IF('Prediction Log'!$L567='Prediction Log'!$G567, "Y", "N"))</f>
        <v/>
      </c>
      <c r="R567" s="22" t="str">
        <f>Table3[[#This Row],[Home Team Covered Market]]</f>
        <v/>
      </c>
      <c r="S567" s="22" t="str">
        <f>IF(ISBLANK(Games!W549), "",IF(AND('Prediction Log'!$Q567="Y", 'Prediction Log'!$R567="Y"), "Y", "N"))</f>
        <v/>
      </c>
      <c r="T567" s="23" t="str">
        <f>IF(ISBLANK(Games!W549),"",IF(Games!Y549='Prediction Log'!$H567, "Y", "N"))</f>
        <v/>
      </c>
      <c r="U567" s="23" t="str">
        <f>IF(ISBLANK(Games!W549), "", IF(Table3[[#This Row],[Home Team Covered Market]]=Games!P549, "Y", "N"))</f>
        <v/>
      </c>
      <c r="V567" s="24" t="str">
        <f>IF(ISBLANK(Games!W549), "",IF('Prediction Log'!$I567='Prediction Log'!$L567, "Y", "N"))</f>
        <v/>
      </c>
      <c r="W567" s="23" t="str">
        <f>IF(ISBLANK(Games!W549), "",IF('Prediction Log'!$H567&lt;&gt;'Prediction Log'!$L567, "N",IF(AND('Prediction Log'!$E567&gt;0, 'Prediction Log'!$M567&gt;'Prediction Log'!$E567, 'Prediction Log'!$H567='Prediction Log'!$C567), "Y", IF(AND('Prediction Log'!$E567&lt;0, 'Prediction Log'!$M567&lt;'Prediction Log'!$E567,'Prediction Log'!$H567='Prediction Log'!$B567 ), "Y", IF('Prediction Log'!$M567='Prediction Log'!$E567, "PUSH", "N")))))</f>
        <v/>
      </c>
      <c r="X567" s="23" t="str">
        <f>IF(ISBLANK(Games!W549), "",IF(AND('Prediction Log'!$T567="Y", 'Prediction Log'!$U567="Y"), "Y", "N"))</f>
        <v/>
      </c>
      <c r="Y567" s="22" t="str">
        <f>IF(ISBLANK(Games!W549), "",IF('Prediction Log'!$D567&gt;0, 'Prediction Log'!$M567-'Prediction Log'!$D567, IF('Prediction Log'!$D567&lt;0, -'Prediction Log'!$M567+'Prediction Log'!$D567, "NA")))</f>
        <v/>
      </c>
      <c r="Z567" s="22" t="str">
        <f>IF(ISBLANK(Games!W549), "",ABS('Prediction Log'!$Y567))</f>
        <v/>
      </c>
      <c r="AA567" s="23" t="str">
        <f>IF(ISBLANK(Games!W549), "",IF('Prediction Log'!$E567&gt;0, 'Prediction Log'!$M567-'Prediction Log'!$E567, IF('Prediction Log'!$E567&lt;0, -'Prediction Log'!$M567+'Prediction Log'!$E567, "NA")))</f>
        <v/>
      </c>
      <c r="AB567" s="23" t="str">
        <f>IF(ISBLANK(Games!X549), "",ABS('Prediction Log'!$AA567))</f>
        <v/>
      </c>
    </row>
    <row r="568" spans="1:28" x14ac:dyDescent="0.45">
      <c r="A568" s="13">
        <f>IF(ISBLANK(Games!$B567), "",Games!A567)</f>
        <v>0</v>
      </c>
      <c r="B568" s="13" t="str">
        <f>IF(ISBLANK(Games!$B550), "",Games!B550)</f>
        <v/>
      </c>
      <c r="C568" s="13" t="str">
        <f>IF(ISBLANK(Games!$B550), "",Games!C550)</f>
        <v/>
      </c>
      <c r="D568" s="14" t="str">
        <f>IF(ISBLANK(Games!$D550), "",Games!D550)</f>
        <v/>
      </c>
      <c r="E568" s="14">
        <f>IF(ISBLANK(Games!$B550), "",Games!J550)</f>
        <v>0</v>
      </c>
      <c r="F568" s="15" t="str">
        <f>IFERROR(IF(ISBLANK(Games!B550), "", IF(Games!N550=Games!B550, Games!O550, 1-Games!O550)), "")</f>
        <v/>
      </c>
      <c r="G568" s="16" t="str">
        <f>IF(ISBLANK(Games!B550), "", IF('Prediction Log'!$D568&lt;0, 'Prediction Log'!$B568, 'Prediction Log'!$C568))</f>
        <v/>
      </c>
      <c r="H568" s="17" t="str">
        <f>IF(ISBLANK(Games!$B550), "",Games!K550)</f>
        <v/>
      </c>
      <c r="I568" s="17" t="str">
        <f>IF('Prediction Log'!$F568&gt;0.5, 'Prediction Log'!$B568, IF('Prediction Log'!$F568&lt;0.5, 'Prediction Log'!$C568, "PICK"))</f>
        <v/>
      </c>
      <c r="J568" s="18" t="str">
        <f>IF(ISBLANK(Games!B550), "",IF('Prediction Log'!$I568='Prediction Log'!$B568, 'Prediction Log'!$F568, 1-'Prediction Log'!$F568))</f>
        <v/>
      </c>
      <c r="K568" s="19" t="str">
        <f>IF(ISBLANK(Games!$B550), "",Games!Q550)</f>
        <v/>
      </c>
      <c r="L568" s="26" t="str">
        <f>IF(ISBLANK(Games!W550), "",Games!Y550)</f>
        <v/>
      </c>
      <c r="M568" s="9" t="str">
        <f>IF(ISBLANK(Games!W550), "",Games!X550-Games!W550)</f>
        <v/>
      </c>
      <c r="N568" s="20" t="str">
        <f>IF(ISBLANK(Games!W550), "", IF(AND(Games!Y550 = Games!B550, Games!D550&lt;0, Table3[[#This Row],[Actual Difference ]]&lt;Games!D550), "Y", IF(AND(Games!Y550=Games!C550, Games!D550&gt;0, Table3[[#This Row],[Actual Difference ]]&gt;0), "Y",IF(Games!Y550&lt;&gt;Table3[[#This Row],[Market Predicted Side]], "Y","N"))))</f>
        <v/>
      </c>
      <c r="O568" s="21" t="str">
        <f>IF(ISBLANK(Games!W550),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8" s="21" t="str">
        <f>IF(ISBLANK(Games!W550),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8" s="22" t="str">
        <f>IF(ISBLANK(Games!W550),"",IF('Prediction Log'!$L568='Prediction Log'!$G568, "Y", "N"))</f>
        <v/>
      </c>
      <c r="R568" s="22" t="str">
        <f>Table3[[#This Row],[Home Team Covered Market]]</f>
        <v/>
      </c>
      <c r="S568" s="22" t="str">
        <f>IF(ISBLANK(Games!W550), "",IF(AND('Prediction Log'!$Q568="Y", 'Prediction Log'!$R568="Y"), "Y", "N"))</f>
        <v/>
      </c>
      <c r="T568" s="23" t="str">
        <f>IF(ISBLANK(Games!W550),"",IF(Games!Y550='Prediction Log'!$H568, "Y", "N"))</f>
        <v/>
      </c>
      <c r="U568" s="23" t="str">
        <f>IF(ISBLANK(Games!W550), "", IF(Table3[[#This Row],[Home Team Covered Market]]=Games!P550, "Y", "N"))</f>
        <v/>
      </c>
      <c r="V568" s="24" t="str">
        <f>IF(ISBLANK(Games!W550), "",IF('Prediction Log'!$I568='Prediction Log'!$L568, "Y", "N"))</f>
        <v/>
      </c>
      <c r="W568" s="23" t="str">
        <f>IF(ISBLANK(Games!W550), "",IF('Prediction Log'!$H568&lt;&gt;'Prediction Log'!$L568, "N",IF(AND('Prediction Log'!$E568&gt;0, 'Prediction Log'!$M568&gt;'Prediction Log'!$E568, 'Prediction Log'!$H568='Prediction Log'!$C568), "Y", IF(AND('Prediction Log'!$E568&lt;0, 'Prediction Log'!$M568&lt;'Prediction Log'!$E568,'Prediction Log'!$H568='Prediction Log'!$B568 ), "Y", IF('Prediction Log'!$M568='Prediction Log'!$E568, "PUSH", "N")))))</f>
        <v/>
      </c>
      <c r="X568" s="23" t="str">
        <f>IF(ISBLANK(Games!W550), "",IF(AND('Prediction Log'!$T568="Y", 'Prediction Log'!$U568="Y"), "Y", "N"))</f>
        <v/>
      </c>
      <c r="Y568" s="22" t="str">
        <f>IF(ISBLANK(Games!W550), "",IF('Prediction Log'!$D568&gt;0, 'Prediction Log'!$M568-'Prediction Log'!$D568, IF('Prediction Log'!$D568&lt;0, -'Prediction Log'!$M568+'Prediction Log'!$D568, "NA")))</f>
        <v/>
      </c>
      <c r="Z568" s="22" t="str">
        <f>IF(ISBLANK(Games!W550), "",ABS('Prediction Log'!$Y568))</f>
        <v/>
      </c>
      <c r="AA568" s="23" t="str">
        <f>IF(ISBLANK(Games!W550), "",IF('Prediction Log'!$E568&gt;0, 'Prediction Log'!$M568-'Prediction Log'!$E568, IF('Prediction Log'!$E568&lt;0, -'Prediction Log'!$M568+'Prediction Log'!$E568, "NA")))</f>
        <v/>
      </c>
      <c r="AB568" s="23" t="str">
        <f>IF(ISBLANK(Games!X550), "",ABS('Prediction Log'!$AA568))</f>
        <v/>
      </c>
    </row>
    <row r="569" spans="1:28" x14ac:dyDescent="0.45">
      <c r="A569" s="13">
        <f>IF(ISBLANK(Games!$B568), "",Games!A568)</f>
        <v>0</v>
      </c>
      <c r="B569" s="13" t="str">
        <f>IF(ISBLANK(Games!$B551), "",Games!B551)</f>
        <v/>
      </c>
      <c r="C569" s="13" t="str">
        <f>IF(ISBLANK(Games!$B551), "",Games!C551)</f>
        <v/>
      </c>
      <c r="D569" s="14" t="str">
        <f>IF(ISBLANK(Games!$D551), "",Games!D551)</f>
        <v/>
      </c>
      <c r="E569" s="14">
        <f>IF(ISBLANK(Games!$B551), "",Games!J551)</f>
        <v>0</v>
      </c>
      <c r="F569" s="15" t="str">
        <f>IFERROR(IF(ISBLANK(Games!B551), "", IF(Games!N551=Games!B551, Games!O551, 1-Games!O551)), "")</f>
        <v/>
      </c>
      <c r="G569" s="16" t="str">
        <f>IF(ISBLANK(Games!B551), "", IF('Prediction Log'!$D569&lt;0, 'Prediction Log'!$B569, 'Prediction Log'!$C569))</f>
        <v/>
      </c>
      <c r="H569" s="17" t="str">
        <f>IF(ISBLANK(Games!$B551), "",Games!K551)</f>
        <v/>
      </c>
      <c r="I569" s="17" t="str">
        <f>IF('Prediction Log'!$F569&gt;0.5, 'Prediction Log'!$B569, IF('Prediction Log'!$F569&lt;0.5, 'Prediction Log'!$C569, "PICK"))</f>
        <v/>
      </c>
      <c r="J569" s="18" t="str">
        <f>IF(ISBLANK(Games!B551), "",IF('Prediction Log'!$I569='Prediction Log'!$B569, 'Prediction Log'!$F569, 1-'Prediction Log'!$F569))</f>
        <v/>
      </c>
      <c r="K569" s="19" t="str">
        <f>IF(ISBLANK(Games!$B551), "",Games!Q551)</f>
        <v/>
      </c>
      <c r="L569" s="26" t="str">
        <f>IF(ISBLANK(Games!W551), "",Games!Y551)</f>
        <v/>
      </c>
      <c r="M569" s="9" t="str">
        <f>IF(ISBLANK(Games!W551), "",Games!X551-Games!W551)</f>
        <v/>
      </c>
      <c r="N569" s="20" t="str">
        <f>IF(ISBLANK(Games!W551), "", IF(AND(Games!Y551 = Games!B551, Games!D551&lt;0, Table3[[#This Row],[Actual Difference ]]&lt;Games!D551), "Y", IF(AND(Games!Y551=Games!C551, Games!D551&gt;0, Table3[[#This Row],[Actual Difference ]]&gt;0), "Y",IF(Games!Y551&lt;&gt;Table3[[#This Row],[Market Predicted Side]], "Y","N"))))</f>
        <v/>
      </c>
      <c r="O569" s="21" t="str">
        <f>IF(ISBLANK(Games!W551),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69" s="21" t="str">
        <f>IF(ISBLANK(Games!W551),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69" s="22" t="str">
        <f>IF(ISBLANK(Games!W551),"",IF('Prediction Log'!$L569='Prediction Log'!$G569, "Y", "N"))</f>
        <v/>
      </c>
      <c r="R569" s="22" t="str">
        <f>Table3[[#This Row],[Home Team Covered Market]]</f>
        <v/>
      </c>
      <c r="S569" s="22" t="str">
        <f>IF(ISBLANK(Games!W551), "",IF(AND('Prediction Log'!$Q569="Y", 'Prediction Log'!$R569="Y"), "Y", "N"))</f>
        <v/>
      </c>
      <c r="T569" s="23" t="str">
        <f>IF(ISBLANK(Games!W551),"",IF(Games!Y551='Prediction Log'!$H569, "Y", "N"))</f>
        <v/>
      </c>
      <c r="U569" s="23" t="str">
        <f>IF(ISBLANK(Games!W551), "", IF(Table3[[#This Row],[Home Team Covered Market]]=Games!P551, "Y", "N"))</f>
        <v/>
      </c>
      <c r="V569" s="24" t="str">
        <f>IF(ISBLANK(Games!W551), "",IF('Prediction Log'!$I569='Prediction Log'!$L569, "Y", "N"))</f>
        <v/>
      </c>
      <c r="W569" s="23" t="str">
        <f>IF(ISBLANK(Games!W551), "",IF('Prediction Log'!$H569&lt;&gt;'Prediction Log'!$L569, "N",IF(AND('Prediction Log'!$E569&gt;0, 'Prediction Log'!$M569&gt;'Prediction Log'!$E569, 'Prediction Log'!$H569='Prediction Log'!$C569), "Y", IF(AND('Prediction Log'!$E569&lt;0, 'Prediction Log'!$M569&lt;'Prediction Log'!$E569,'Prediction Log'!$H569='Prediction Log'!$B569 ), "Y", IF('Prediction Log'!$M569='Prediction Log'!$E569, "PUSH", "N")))))</f>
        <v/>
      </c>
      <c r="X569" s="23" t="str">
        <f>IF(ISBLANK(Games!W551), "",IF(AND('Prediction Log'!$T569="Y", 'Prediction Log'!$U569="Y"), "Y", "N"))</f>
        <v/>
      </c>
      <c r="Y569" s="22" t="str">
        <f>IF(ISBLANK(Games!W551), "",IF('Prediction Log'!$D569&gt;0, 'Prediction Log'!$M569-'Prediction Log'!$D569, IF('Prediction Log'!$D569&lt;0, -'Prediction Log'!$M569+'Prediction Log'!$D569, "NA")))</f>
        <v/>
      </c>
      <c r="Z569" s="22" t="str">
        <f>IF(ISBLANK(Games!W551), "",ABS('Prediction Log'!$Y569))</f>
        <v/>
      </c>
      <c r="AA569" s="23" t="str">
        <f>IF(ISBLANK(Games!W551), "",IF('Prediction Log'!$E569&gt;0, 'Prediction Log'!$M569-'Prediction Log'!$E569, IF('Prediction Log'!$E569&lt;0, -'Prediction Log'!$M569+'Prediction Log'!$E569, "NA")))</f>
        <v/>
      </c>
      <c r="AB569" s="23" t="str">
        <f>IF(ISBLANK(Games!X551), "",ABS('Prediction Log'!$AA569))</f>
        <v/>
      </c>
    </row>
    <row r="570" spans="1:28" x14ac:dyDescent="0.45">
      <c r="A570" s="13">
        <f>IF(ISBLANK(Games!$B569), "",Games!A569)</f>
        <v>0</v>
      </c>
      <c r="B570" s="13" t="str">
        <f>IF(ISBLANK(Games!$B552), "",Games!B552)</f>
        <v/>
      </c>
      <c r="C570" s="13" t="str">
        <f>IF(ISBLANK(Games!$B552), "",Games!C552)</f>
        <v/>
      </c>
      <c r="D570" s="14" t="str">
        <f>IF(ISBLANK(Games!$D552), "",Games!D552)</f>
        <v/>
      </c>
      <c r="E570" s="14">
        <f>IF(ISBLANK(Games!$B552), "",Games!J552)</f>
        <v>0</v>
      </c>
      <c r="F570" s="15" t="str">
        <f>IFERROR(IF(ISBLANK(Games!B552), "", IF(Games!N552=Games!B552, Games!O552, 1-Games!O552)), "")</f>
        <v/>
      </c>
      <c r="G570" s="16" t="str">
        <f>IF(ISBLANK(Games!B552), "", IF('Prediction Log'!$D570&lt;0, 'Prediction Log'!$B570, 'Prediction Log'!$C570))</f>
        <v/>
      </c>
      <c r="H570" s="17" t="str">
        <f>IF(ISBLANK(Games!$B552), "",Games!K552)</f>
        <v/>
      </c>
      <c r="I570" s="17" t="str">
        <f>IF('Prediction Log'!$F570&gt;0.5, 'Prediction Log'!$B570, IF('Prediction Log'!$F570&lt;0.5, 'Prediction Log'!$C570, "PICK"))</f>
        <v/>
      </c>
      <c r="J570" s="18" t="str">
        <f>IF(ISBLANK(Games!B552), "",IF('Prediction Log'!$I570='Prediction Log'!$B570, 'Prediction Log'!$F570, 1-'Prediction Log'!$F570))</f>
        <v/>
      </c>
      <c r="K570" s="19" t="str">
        <f>IF(ISBLANK(Games!$B552), "",Games!Q552)</f>
        <v/>
      </c>
      <c r="L570" s="26" t="str">
        <f>IF(ISBLANK(Games!W552), "",Games!Y552)</f>
        <v/>
      </c>
      <c r="M570" s="9" t="str">
        <f>IF(ISBLANK(Games!W552), "",Games!X552-Games!W552)</f>
        <v/>
      </c>
      <c r="N570" s="20" t="str">
        <f>IF(ISBLANK(Games!W552), "", IF(AND(Games!Y552 = Games!B552, Games!D552&lt;0, Table3[[#This Row],[Actual Difference ]]&lt;Games!D552), "Y", IF(AND(Games!Y552=Games!C552, Games!D552&gt;0, Table3[[#This Row],[Actual Difference ]]&gt;0), "Y",IF(Games!Y552&lt;&gt;Table3[[#This Row],[Market Predicted Side]], "Y","N"))))</f>
        <v/>
      </c>
      <c r="O570" s="21" t="str">
        <f>IF(ISBLANK(Games!W552),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0" s="21" t="str">
        <f>IF(ISBLANK(Games!W552),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0" s="22" t="str">
        <f>IF(ISBLANK(Games!W552),"",IF('Prediction Log'!$L570='Prediction Log'!$G570, "Y", "N"))</f>
        <v/>
      </c>
      <c r="R570" s="22" t="str">
        <f>Table3[[#This Row],[Home Team Covered Market]]</f>
        <v/>
      </c>
      <c r="S570" s="22" t="str">
        <f>IF(ISBLANK(Games!W552), "",IF(AND('Prediction Log'!$Q570="Y", 'Prediction Log'!$R570="Y"), "Y", "N"))</f>
        <v/>
      </c>
      <c r="T570" s="23" t="str">
        <f>IF(ISBLANK(Games!W552),"",IF(Games!Y552='Prediction Log'!$H570, "Y", "N"))</f>
        <v/>
      </c>
      <c r="U570" s="23" t="str">
        <f>IF(ISBLANK(Games!W552), "", IF(Table3[[#This Row],[Home Team Covered Market]]=Games!P552, "Y", "N"))</f>
        <v/>
      </c>
      <c r="V570" s="24" t="str">
        <f>IF(ISBLANK(Games!W552), "",IF('Prediction Log'!$I570='Prediction Log'!$L570, "Y", "N"))</f>
        <v/>
      </c>
      <c r="W570" s="23" t="str">
        <f>IF(ISBLANK(Games!W552), "",IF('Prediction Log'!$H570&lt;&gt;'Prediction Log'!$L570, "N",IF(AND('Prediction Log'!$E570&gt;0, 'Prediction Log'!$M570&gt;'Prediction Log'!$E570, 'Prediction Log'!$H570='Prediction Log'!$C570), "Y", IF(AND('Prediction Log'!$E570&lt;0, 'Prediction Log'!$M570&lt;'Prediction Log'!$E570,'Prediction Log'!$H570='Prediction Log'!$B570 ), "Y", IF('Prediction Log'!$M570='Prediction Log'!$E570, "PUSH", "N")))))</f>
        <v/>
      </c>
      <c r="X570" s="23" t="str">
        <f>IF(ISBLANK(Games!W552), "",IF(AND('Prediction Log'!$T570="Y", 'Prediction Log'!$U570="Y"), "Y", "N"))</f>
        <v/>
      </c>
      <c r="Y570" s="22" t="str">
        <f>IF(ISBLANK(Games!W552), "",IF('Prediction Log'!$D570&gt;0, 'Prediction Log'!$M570-'Prediction Log'!$D570, IF('Prediction Log'!$D570&lt;0, -'Prediction Log'!$M570+'Prediction Log'!$D570, "NA")))</f>
        <v/>
      </c>
      <c r="Z570" s="22" t="str">
        <f>IF(ISBLANK(Games!W552), "",ABS('Prediction Log'!$Y570))</f>
        <v/>
      </c>
      <c r="AA570" s="23" t="str">
        <f>IF(ISBLANK(Games!W552), "",IF('Prediction Log'!$E570&gt;0, 'Prediction Log'!$M570-'Prediction Log'!$E570, IF('Prediction Log'!$E570&lt;0, -'Prediction Log'!$M570+'Prediction Log'!$E570, "NA")))</f>
        <v/>
      </c>
      <c r="AB570" s="23" t="str">
        <f>IF(ISBLANK(Games!X552), "",ABS('Prediction Log'!$AA570))</f>
        <v/>
      </c>
    </row>
    <row r="571" spans="1:28" x14ac:dyDescent="0.45">
      <c r="A571" s="13">
        <f>IF(ISBLANK(Games!$B570), "",Games!A570)</f>
        <v>0</v>
      </c>
      <c r="B571" s="13" t="str">
        <f>IF(ISBLANK(Games!$B553), "",Games!B553)</f>
        <v/>
      </c>
      <c r="C571" s="13" t="str">
        <f>IF(ISBLANK(Games!$B553), "",Games!C553)</f>
        <v/>
      </c>
      <c r="D571" s="14" t="str">
        <f>IF(ISBLANK(Games!$D553), "",Games!D553)</f>
        <v/>
      </c>
      <c r="E571" s="14">
        <f>IF(ISBLANK(Games!$B553), "",Games!J553)</f>
        <v>0</v>
      </c>
      <c r="F571" s="15" t="str">
        <f>IFERROR(IF(ISBLANK(Games!B553), "", IF(Games!N553=Games!B553, Games!O553, 1-Games!O553)), "")</f>
        <v/>
      </c>
      <c r="G571" s="16" t="str">
        <f>IF(ISBLANK(Games!B553), "", IF('Prediction Log'!$D571&lt;0, 'Prediction Log'!$B571, 'Prediction Log'!$C571))</f>
        <v/>
      </c>
      <c r="H571" s="17" t="str">
        <f>IF(ISBLANK(Games!$B553), "",Games!K553)</f>
        <v/>
      </c>
      <c r="I571" s="17" t="str">
        <f>IF('Prediction Log'!$F571&gt;0.5, 'Prediction Log'!$B571, IF('Prediction Log'!$F571&lt;0.5, 'Prediction Log'!$C571, "PICK"))</f>
        <v/>
      </c>
      <c r="J571" s="18" t="str">
        <f>IF(ISBLANK(Games!B553), "",IF('Prediction Log'!$I571='Prediction Log'!$B571, 'Prediction Log'!$F571, 1-'Prediction Log'!$F571))</f>
        <v/>
      </c>
      <c r="K571" s="19" t="str">
        <f>IF(ISBLANK(Games!$B553), "",Games!Q553)</f>
        <v/>
      </c>
      <c r="L571" s="26" t="str">
        <f>IF(ISBLANK(Games!W553), "",Games!Y553)</f>
        <v/>
      </c>
      <c r="M571" s="9" t="str">
        <f>IF(ISBLANK(Games!W553), "",Games!X553-Games!W553)</f>
        <v/>
      </c>
      <c r="N571" s="20" t="str">
        <f>IF(ISBLANK(Games!W553), "", IF(AND(Games!Y553 = Games!B553, Games!D553&lt;0, Table3[[#This Row],[Actual Difference ]]&lt;Games!D553), "Y", IF(AND(Games!Y553=Games!C553, Games!D553&gt;0, Table3[[#This Row],[Actual Difference ]]&gt;0), "Y",IF(Games!Y553&lt;&gt;Table3[[#This Row],[Market Predicted Side]], "Y","N"))))</f>
        <v/>
      </c>
      <c r="O571" s="21" t="str">
        <f>IF(ISBLANK(Games!W553),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1" s="21" t="str">
        <f>IF(ISBLANK(Games!W553),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1" s="22" t="str">
        <f>IF(ISBLANK(Games!W553),"",IF('Prediction Log'!$L571='Prediction Log'!$G571, "Y", "N"))</f>
        <v/>
      </c>
      <c r="R571" s="22" t="str">
        <f>Table3[[#This Row],[Home Team Covered Market]]</f>
        <v/>
      </c>
      <c r="S571" s="22" t="str">
        <f>IF(ISBLANK(Games!W553), "",IF(AND('Prediction Log'!$Q571="Y", 'Prediction Log'!$R571="Y"), "Y", "N"))</f>
        <v/>
      </c>
      <c r="T571" s="23" t="str">
        <f>IF(ISBLANK(Games!W553),"",IF(Games!Y553='Prediction Log'!$H571, "Y", "N"))</f>
        <v/>
      </c>
      <c r="U571" s="23" t="str">
        <f>IF(ISBLANK(Games!W553), "", IF(Table3[[#This Row],[Home Team Covered Market]]=Games!P553, "Y", "N"))</f>
        <v/>
      </c>
      <c r="V571" s="24" t="str">
        <f>IF(ISBLANK(Games!W553), "",IF('Prediction Log'!$I571='Prediction Log'!$L571, "Y", "N"))</f>
        <v/>
      </c>
      <c r="W571" s="23" t="str">
        <f>IF(ISBLANK(Games!W553), "",IF('Prediction Log'!$H571&lt;&gt;'Prediction Log'!$L571, "N",IF(AND('Prediction Log'!$E571&gt;0, 'Prediction Log'!$M571&gt;'Prediction Log'!$E571, 'Prediction Log'!$H571='Prediction Log'!$C571), "Y", IF(AND('Prediction Log'!$E571&lt;0, 'Prediction Log'!$M571&lt;'Prediction Log'!$E571,'Prediction Log'!$H571='Prediction Log'!$B571 ), "Y", IF('Prediction Log'!$M571='Prediction Log'!$E571, "PUSH", "N")))))</f>
        <v/>
      </c>
      <c r="X571" s="23" t="str">
        <f>IF(ISBLANK(Games!W553), "",IF(AND('Prediction Log'!$T571="Y", 'Prediction Log'!$U571="Y"), "Y", "N"))</f>
        <v/>
      </c>
      <c r="Y571" s="22" t="str">
        <f>IF(ISBLANK(Games!W553), "",IF('Prediction Log'!$D571&gt;0, 'Prediction Log'!$M571-'Prediction Log'!$D571, IF('Prediction Log'!$D571&lt;0, -'Prediction Log'!$M571+'Prediction Log'!$D571, "NA")))</f>
        <v/>
      </c>
      <c r="Z571" s="22" t="str">
        <f>IF(ISBLANK(Games!W553), "",ABS('Prediction Log'!$Y571))</f>
        <v/>
      </c>
      <c r="AA571" s="23" t="str">
        <f>IF(ISBLANK(Games!W553), "",IF('Prediction Log'!$E571&gt;0, 'Prediction Log'!$M571-'Prediction Log'!$E571, IF('Prediction Log'!$E571&lt;0, -'Prediction Log'!$M571+'Prediction Log'!$E571, "NA")))</f>
        <v/>
      </c>
      <c r="AB571" s="23" t="str">
        <f>IF(ISBLANK(Games!X553), "",ABS('Prediction Log'!$AA571))</f>
        <v/>
      </c>
    </row>
    <row r="572" spans="1:28" x14ac:dyDescent="0.45">
      <c r="A572" s="13">
        <f>IF(ISBLANK(Games!$B571), "",Games!A571)</f>
        <v>0</v>
      </c>
      <c r="B572" s="13" t="str">
        <f>IF(ISBLANK(Games!$B554), "",Games!B554)</f>
        <v/>
      </c>
      <c r="C572" s="13" t="str">
        <f>IF(ISBLANK(Games!$B554), "",Games!C554)</f>
        <v/>
      </c>
      <c r="D572" s="14" t="str">
        <f>IF(ISBLANK(Games!$D554), "",Games!D554)</f>
        <v/>
      </c>
      <c r="E572" s="14">
        <f>IF(ISBLANK(Games!$B554), "",Games!J554)</f>
        <v>0</v>
      </c>
      <c r="F572" s="15" t="str">
        <f>IFERROR(IF(ISBLANK(Games!B554), "", IF(Games!N554=Games!B554, Games!O554, 1-Games!O554)), "")</f>
        <v/>
      </c>
      <c r="G572" s="16" t="str">
        <f>IF(ISBLANK(Games!B554), "", IF('Prediction Log'!$D572&lt;0, 'Prediction Log'!$B572, 'Prediction Log'!$C572))</f>
        <v/>
      </c>
      <c r="H572" s="17" t="str">
        <f>IF(ISBLANK(Games!$B554), "",Games!K554)</f>
        <v/>
      </c>
      <c r="I572" s="17" t="str">
        <f>IF('Prediction Log'!$F572&gt;0.5, 'Prediction Log'!$B572, IF('Prediction Log'!$F572&lt;0.5, 'Prediction Log'!$C572, "PICK"))</f>
        <v/>
      </c>
      <c r="J572" s="18" t="str">
        <f>IF(ISBLANK(Games!B554), "",IF('Prediction Log'!$I572='Prediction Log'!$B572, 'Prediction Log'!$F572, 1-'Prediction Log'!$F572))</f>
        <v/>
      </c>
      <c r="K572" s="19" t="str">
        <f>IF(ISBLANK(Games!$B554), "",Games!Q554)</f>
        <v/>
      </c>
      <c r="L572" s="26" t="str">
        <f>IF(ISBLANK(Games!W554), "",Games!Y554)</f>
        <v/>
      </c>
      <c r="M572" s="9" t="str">
        <f>IF(ISBLANK(Games!W554), "",Games!X554-Games!W554)</f>
        <v/>
      </c>
      <c r="N572" s="20" t="str">
        <f>IF(ISBLANK(Games!W554), "", IF(AND(Games!Y554 = Games!B554, Games!D554&lt;0, Table3[[#This Row],[Actual Difference ]]&lt;Games!D554), "Y", IF(AND(Games!Y554=Games!C554, Games!D554&gt;0, Table3[[#This Row],[Actual Difference ]]&gt;0), "Y",IF(Games!Y554&lt;&gt;Table3[[#This Row],[Market Predicted Side]], "Y","N"))))</f>
        <v/>
      </c>
      <c r="O572" s="21" t="str">
        <f>IF(ISBLANK(Games!W554),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2" s="21" t="str">
        <f>IF(ISBLANK(Games!W554),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2" s="22" t="str">
        <f>IF(ISBLANK(Games!W554),"",IF('Prediction Log'!$L572='Prediction Log'!$G572, "Y", "N"))</f>
        <v/>
      </c>
      <c r="R572" s="22" t="str">
        <f>Table3[[#This Row],[Home Team Covered Market]]</f>
        <v/>
      </c>
      <c r="S572" s="22" t="str">
        <f>IF(ISBLANK(Games!W554), "",IF(AND('Prediction Log'!$Q572="Y", 'Prediction Log'!$R572="Y"), "Y", "N"))</f>
        <v/>
      </c>
      <c r="T572" s="23" t="str">
        <f>IF(ISBLANK(Games!W554),"",IF(Games!Y554='Prediction Log'!$H572, "Y", "N"))</f>
        <v/>
      </c>
      <c r="U572" s="23" t="str">
        <f>IF(ISBLANK(Games!W554), "", IF(Table3[[#This Row],[Home Team Covered Market]]=Games!P554, "Y", "N"))</f>
        <v/>
      </c>
      <c r="V572" s="24" t="str">
        <f>IF(ISBLANK(Games!W554), "",IF('Prediction Log'!$I572='Prediction Log'!$L572, "Y", "N"))</f>
        <v/>
      </c>
      <c r="W572" s="23" t="str">
        <f>IF(ISBLANK(Games!W554), "",IF('Prediction Log'!$H572&lt;&gt;'Prediction Log'!$L572, "N",IF(AND('Prediction Log'!$E572&gt;0, 'Prediction Log'!$M572&gt;'Prediction Log'!$E572, 'Prediction Log'!$H572='Prediction Log'!$C572), "Y", IF(AND('Prediction Log'!$E572&lt;0, 'Prediction Log'!$M572&lt;'Prediction Log'!$E572,'Prediction Log'!$H572='Prediction Log'!$B572 ), "Y", IF('Prediction Log'!$M572='Prediction Log'!$E572, "PUSH", "N")))))</f>
        <v/>
      </c>
      <c r="X572" s="23" t="str">
        <f>IF(ISBLANK(Games!W554), "",IF(AND('Prediction Log'!$T572="Y", 'Prediction Log'!$U572="Y"), "Y", "N"))</f>
        <v/>
      </c>
      <c r="Y572" s="22" t="str">
        <f>IF(ISBLANK(Games!W554), "",IF('Prediction Log'!$D572&gt;0, 'Prediction Log'!$M572-'Prediction Log'!$D572, IF('Prediction Log'!$D572&lt;0, -'Prediction Log'!$M572+'Prediction Log'!$D572, "NA")))</f>
        <v/>
      </c>
      <c r="Z572" s="22" t="str">
        <f>IF(ISBLANK(Games!W554), "",ABS('Prediction Log'!$Y572))</f>
        <v/>
      </c>
      <c r="AA572" s="23" t="str">
        <f>IF(ISBLANK(Games!W554), "",IF('Prediction Log'!$E572&gt;0, 'Prediction Log'!$M572-'Prediction Log'!$E572, IF('Prediction Log'!$E572&lt;0, -'Prediction Log'!$M572+'Prediction Log'!$E572, "NA")))</f>
        <v/>
      </c>
      <c r="AB572" s="23" t="str">
        <f>IF(ISBLANK(Games!X554), "",ABS('Prediction Log'!$AA572))</f>
        <v/>
      </c>
    </row>
    <row r="573" spans="1:28" x14ac:dyDescent="0.45">
      <c r="A573" s="13">
        <f>IF(ISBLANK(Games!$B572), "",Games!A572)</f>
        <v>0</v>
      </c>
      <c r="B573" s="13" t="str">
        <f>IF(ISBLANK(Games!$B555), "",Games!B555)</f>
        <v/>
      </c>
      <c r="C573" s="13" t="str">
        <f>IF(ISBLANK(Games!$B555), "",Games!C555)</f>
        <v/>
      </c>
      <c r="D573" s="14" t="str">
        <f>IF(ISBLANK(Games!$D555), "",Games!D555)</f>
        <v/>
      </c>
      <c r="E573" s="14">
        <f>IF(ISBLANK(Games!$B555), "",Games!J555)</f>
        <v>0</v>
      </c>
      <c r="F573" s="15" t="str">
        <f>IFERROR(IF(ISBLANK(Games!B555), "", IF(Games!N555=Games!B555, Games!O555, 1-Games!O555)), "")</f>
        <v/>
      </c>
      <c r="G573" s="16" t="str">
        <f>IF(ISBLANK(Games!B555), "", IF('Prediction Log'!$D573&lt;0, 'Prediction Log'!$B573, 'Prediction Log'!$C573))</f>
        <v/>
      </c>
      <c r="H573" s="17" t="str">
        <f>IF(ISBLANK(Games!$B555), "",Games!K555)</f>
        <v/>
      </c>
      <c r="I573" s="17" t="str">
        <f>IF('Prediction Log'!$F573&gt;0.5, 'Prediction Log'!$B573, IF('Prediction Log'!$F573&lt;0.5, 'Prediction Log'!$C573, "PICK"))</f>
        <v/>
      </c>
      <c r="J573" s="18" t="str">
        <f>IF(ISBLANK(Games!B555), "",IF('Prediction Log'!$I573='Prediction Log'!$B573, 'Prediction Log'!$F573, 1-'Prediction Log'!$F573))</f>
        <v/>
      </c>
      <c r="K573" s="19" t="str">
        <f>IF(ISBLANK(Games!$B555), "",Games!Q555)</f>
        <v/>
      </c>
      <c r="L573" s="26" t="str">
        <f>IF(ISBLANK(Games!W555), "",Games!Y555)</f>
        <v/>
      </c>
      <c r="M573" s="9" t="str">
        <f>IF(ISBLANK(Games!W555), "",Games!X555-Games!W555)</f>
        <v/>
      </c>
      <c r="N573" s="20" t="str">
        <f>IF(ISBLANK(Games!W555), "", IF(AND(Games!Y555 = Games!B555, Games!D555&lt;0, Table3[[#This Row],[Actual Difference ]]&lt;Games!D555), "Y", IF(AND(Games!Y555=Games!C555, Games!D555&gt;0, Table3[[#This Row],[Actual Difference ]]&gt;0), "Y",IF(Games!Y555&lt;&gt;Table3[[#This Row],[Market Predicted Side]], "Y","N"))))</f>
        <v/>
      </c>
      <c r="O573" s="21" t="str">
        <f>IF(ISBLANK(Games!W555),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3" s="21" t="str">
        <f>IF(ISBLANK(Games!W555),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3" s="22" t="str">
        <f>IF(ISBLANK(Games!W555),"",IF('Prediction Log'!$L573='Prediction Log'!$G573, "Y", "N"))</f>
        <v/>
      </c>
      <c r="R573" s="22" t="str">
        <f>Table3[[#This Row],[Home Team Covered Market]]</f>
        <v/>
      </c>
      <c r="S573" s="22" t="str">
        <f>IF(ISBLANK(Games!W555), "",IF(AND('Prediction Log'!$Q573="Y", 'Prediction Log'!$R573="Y"), "Y", "N"))</f>
        <v/>
      </c>
      <c r="T573" s="23" t="str">
        <f>IF(ISBLANK(Games!W555),"",IF(Games!Y555='Prediction Log'!$H573, "Y", "N"))</f>
        <v/>
      </c>
      <c r="U573" s="23" t="str">
        <f>IF(ISBLANK(Games!W555), "", IF(Table3[[#This Row],[Home Team Covered Market]]=Games!P555, "Y", "N"))</f>
        <v/>
      </c>
      <c r="V573" s="24" t="str">
        <f>IF(ISBLANK(Games!W555), "",IF('Prediction Log'!$I573='Prediction Log'!$L573, "Y", "N"))</f>
        <v/>
      </c>
      <c r="W573" s="23" t="str">
        <f>IF(ISBLANK(Games!W555), "",IF('Prediction Log'!$H573&lt;&gt;'Prediction Log'!$L573, "N",IF(AND('Prediction Log'!$E573&gt;0, 'Prediction Log'!$M573&gt;'Prediction Log'!$E573, 'Prediction Log'!$H573='Prediction Log'!$C573), "Y", IF(AND('Prediction Log'!$E573&lt;0, 'Prediction Log'!$M573&lt;'Prediction Log'!$E573,'Prediction Log'!$H573='Prediction Log'!$B573 ), "Y", IF('Prediction Log'!$M573='Prediction Log'!$E573, "PUSH", "N")))))</f>
        <v/>
      </c>
      <c r="X573" s="23" t="str">
        <f>IF(ISBLANK(Games!W555), "",IF(AND('Prediction Log'!$T573="Y", 'Prediction Log'!$U573="Y"), "Y", "N"))</f>
        <v/>
      </c>
      <c r="Y573" s="22" t="str">
        <f>IF(ISBLANK(Games!W555), "",IF('Prediction Log'!$D573&gt;0, 'Prediction Log'!$M573-'Prediction Log'!$D573, IF('Prediction Log'!$D573&lt;0, -'Prediction Log'!$M573+'Prediction Log'!$D573, "NA")))</f>
        <v/>
      </c>
      <c r="Z573" s="22" t="str">
        <f>IF(ISBLANK(Games!W555), "",ABS('Prediction Log'!$Y573))</f>
        <v/>
      </c>
      <c r="AA573" s="23" t="str">
        <f>IF(ISBLANK(Games!W555), "",IF('Prediction Log'!$E573&gt;0, 'Prediction Log'!$M573-'Prediction Log'!$E573, IF('Prediction Log'!$E573&lt;0, -'Prediction Log'!$M573+'Prediction Log'!$E573, "NA")))</f>
        <v/>
      </c>
      <c r="AB573" s="23" t="str">
        <f>IF(ISBLANK(Games!X555), "",ABS('Prediction Log'!$AA573))</f>
        <v/>
      </c>
    </row>
    <row r="574" spans="1:28" x14ac:dyDescent="0.45">
      <c r="A574" s="13">
        <f>IF(ISBLANK(Games!$B573), "",Games!A573)</f>
        <v>0</v>
      </c>
      <c r="B574" s="13" t="str">
        <f>IF(ISBLANK(Games!$B556), "",Games!B556)</f>
        <v/>
      </c>
      <c r="C574" s="13" t="str">
        <f>IF(ISBLANK(Games!$B556), "",Games!C556)</f>
        <v/>
      </c>
      <c r="D574" s="14" t="str">
        <f>IF(ISBLANK(Games!$D556), "",Games!D556)</f>
        <v/>
      </c>
      <c r="E574" s="14">
        <f>IF(ISBLANK(Games!$B556), "",Games!J556)</f>
        <v>0</v>
      </c>
      <c r="F574" s="15" t="str">
        <f>IFERROR(IF(ISBLANK(Games!B556), "", IF(Games!N556=Games!B556, Games!O556, 1-Games!O556)), "")</f>
        <v/>
      </c>
      <c r="G574" s="16" t="str">
        <f>IF(ISBLANK(Games!B556), "", IF('Prediction Log'!$D574&lt;0, 'Prediction Log'!$B574, 'Prediction Log'!$C574))</f>
        <v/>
      </c>
      <c r="H574" s="17" t="str">
        <f>IF(ISBLANK(Games!$B556), "",Games!K556)</f>
        <v/>
      </c>
      <c r="I574" s="17" t="str">
        <f>IF('Prediction Log'!$F574&gt;0.5, 'Prediction Log'!$B574, IF('Prediction Log'!$F574&lt;0.5, 'Prediction Log'!$C574, "PICK"))</f>
        <v/>
      </c>
      <c r="J574" s="18" t="str">
        <f>IF(ISBLANK(Games!B556), "",IF('Prediction Log'!$I574='Prediction Log'!$B574, 'Prediction Log'!$F574, 1-'Prediction Log'!$F574))</f>
        <v/>
      </c>
      <c r="K574" s="19" t="str">
        <f>IF(ISBLANK(Games!$B556), "",Games!Q556)</f>
        <v/>
      </c>
      <c r="L574" s="26" t="str">
        <f>IF(ISBLANK(Games!W556), "",Games!Y556)</f>
        <v/>
      </c>
      <c r="M574" s="9" t="str">
        <f>IF(ISBLANK(Games!W556), "",Games!X556-Games!W556)</f>
        <v/>
      </c>
      <c r="N574" s="20" t="str">
        <f>IF(ISBLANK(Games!W556), "", IF(AND(Games!Y556 = Games!B556, Games!D556&lt;0, Table3[[#This Row],[Actual Difference ]]&lt;Games!D556), "Y", IF(AND(Games!Y556=Games!C556, Games!D556&gt;0, Table3[[#This Row],[Actual Difference ]]&gt;0), "Y",IF(Games!Y556&lt;&gt;Table3[[#This Row],[Market Predicted Side]], "Y","N"))))</f>
        <v/>
      </c>
      <c r="O574" s="21" t="str">
        <f>IF(ISBLANK(Games!W556),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4" s="21" t="str">
        <f>IF(ISBLANK(Games!W556),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4" s="22" t="str">
        <f>IF(ISBLANK(Games!W556),"",IF('Prediction Log'!$L574='Prediction Log'!$G574, "Y", "N"))</f>
        <v/>
      </c>
      <c r="R574" s="22" t="str">
        <f>Table3[[#This Row],[Home Team Covered Market]]</f>
        <v/>
      </c>
      <c r="S574" s="22" t="str">
        <f>IF(ISBLANK(Games!W556), "",IF(AND('Prediction Log'!$Q574="Y", 'Prediction Log'!$R574="Y"), "Y", "N"))</f>
        <v/>
      </c>
      <c r="T574" s="23" t="str">
        <f>IF(ISBLANK(Games!W556),"",IF(Games!Y556='Prediction Log'!$H574, "Y", "N"))</f>
        <v/>
      </c>
      <c r="U574" s="23" t="str">
        <f>IF(ISBLANK(Games!W556), "", IF(Table3[[#This Row],[Home Team Covered Market]]=Games!P556, "Y", "N"))</f>
        <v/>
      </c>
      <c r="V574" s="24" t="str">
        <f>IF(ISBLANK(Games!W556), "",IF('Prediction Log'!$I574='Prediction Log'!$L574, "Y", "N"))</f>
        <v/>
      </c>
      <c r="W574" s="23" t="str">
        <f>IF(ISBLANK(Games!W556), "",IF('Prediction Log'!$H574&lt;&gt;'Prediction Log'!$L574, "N",IF(AND('Prediction Log'!$E574&gt;0, 'Prediction Log'!$M574&gt;'Prediction Log'!$E574, 'Prediction Log'!$H574='Prediction Log'!$C574), "Y", IF(AND('Prediction Log'!$E574&lt;0, 'Prediction Log'!$M574&lt;'Prediction Log'!$E574,'Prediction Log'!$H574='Prediction Log'!$B574 ), "Y", IF('Prediction Log'!$M574='Prediction Log'!$E574, "PUSH", "N")))))</f>
        <v/>
      </c>
      <c r="X574" s="23" t="str">
        <f>IF(ISBLANK(Games!W556), "",IF(AND('Prediction Log'!$T574="Y", 'Prediction Log'!$U574="Y"), "Y", "N"))</f>
        <v/>
      </c>
      <c r="Y574" s="22" t="str">
        <f>IF(ISBLANK(Games!W556), "",IF('Prediction Log'!$D574&gt;0, 'Prediction Log'!$M574-'Prediction Log'!$D574, IF('Prediction Log'!$D574&lt;0, -'Prediction Log'!$M574+'Prediction Log'!$D574, "NA")))</f>
        <v/>
      </c>
      <c r="Z574" s="22" t="str">
        <f>IF(ISBLANK(Games!W556), "",ABS('Prediction Log'!$Y574))</f>
        <v/>
      </c>
      <c r="AA574" s="23" t="str">
        <f>IF(ISBLANK(Games!W556), "",IF('Prediction Log'!$E574&gt;0, 'Prediction Log'!$M574-'Prediction Log'!$E574, IF('Prediction Log'!$E574&lt;0, -'Prediction Log'!$M574+'Prediction Log'!$E574, "NA")))</f>
        <v/>
      </c>
      <c r="AB574" s="23" t="str">
        <f>IF(ISBLANK(Games!X556), "",ABS('Prediction Log'!$AA574))</f>
        <v/>
      </c>
    </row>
    <row r="575" spans="1:28" x14ac:dyDescent="0.45">
      <c r="A575" s="13">
        <f>IF(ISBLANK(Games!$B574), "",Games!A574)</f>
        <v>0</v>
      </c>
      <c r="B575" s="13" t="str">
        <f>IF(ISBLANK(Games!$B557), "",Games!B557)</f>
        <v/>
      </c>
      <c r="C575" s="13" t="str">
        <f>IF(ISBLANK(Games!$B557), "",Games!C557)</f>
        <v/>
      </c>
      <c r="D575" s="14" t="str">
        <f>IF(ISBLANK(Games!$D557), "",Games!D557)</f>
        <v/>
      </c>
      <c r="E575" s="14">
        <f>IF(ISBLANK(Games!$B557), "",Games!J557)</f>
        <v>0</v>
      </c>
      <c r="F575" s="15" t="str">
        <f>IFERROR(IF(ISBLANK(Games!B557), "", IF(Games!N557=Games!B557, Games!O557, 1-Games!O557)), "")</f>
        <v/>
      </c>
      <c r="G575" s="16" t="str">
        <f>IF(ISBLANK(Games!B557), "", IF('Prediction Log'!$D575&lt;0, 'Prediction Log'!$B575, 'Prediction Log'!$C575))</f>
        <v/>
      </c>
      <c r="H575" s="17" t="str">
        <f>IF(ISBLANK(Games!$B557), "",Games!K557)</f>
        <v/>
      </c>
      <c r="I575" s="17" t="str">
        <f>IF('Prediction Log'!$F575&gt;0.5, 'Prediction Log'!$B575, IF('Prediction Log'!$F575&lt;0.5, 'Prediction Log'!$C575, "PICK"))</f>
        <v/>
      </c>
      <c r="J575" s="18" t="str">
        <f>IF(ISBLANK(Games!B557), "",IF('Prediction Log'!$I575='Prediction Log'!$B575, 'Prediction Log'!$F575, 1-'Prediction Log'!$F575))</f>
        <v/>
      </c>
      <c r="K575" s="19" t="str">
        <f>IF(ISBLANK(Games!$B557), "",Games!Q557)</f>
        <v/>
      </c>
      <c r="L575" s="26" t="str">
        <f>IF(ISBLANK(Games!W557), "",Games!Y557)</f>
        <v/>
      </c>
      <c r="M575" s="9" t="str">
        <f>IF(ISBLANK(Games!W557), "",Games!X557-Games!W557)</f>
        <v/>
      </c>
      <c r="N575" s="20" t="str">
        <f>IF(ISBLANK(Games!W557), "", IF(AND(Games!Y557 = Games!B557, Games!D557&lt;0, Table3[[#This Row],[Actual Difference ]]&lt;Games!D557), "Y", IF(AND(Games!Y557=Games!C557, Games!D557&gt;0, Table3[[#This Row],[Actual Difference ]]&gt;0), "Y",IF(Games!Y557&lt;&gt;Table3[[#This Row],[Market Predicted Side]], "Y","N"))))</f>
        <v/>
      </c>
      <c r="O575" s="21" t="str">
        <f>IF(ISBLANK(Games!W557),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5" s="21" t="str">
        <f>IF(ISBLANK(Games!W557),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5" s="22" t="str">
        <f>IF(ISBLANK(Games!W557),"",IF('Prediction Log'!$L575='Prediction Log'!$G575, "Y", "N"))</f>
        <v/>
      </c>
      <c r="R575" s="22" t="str">
        <f>Table3[[#This Row],[Home Team Covered Market]]</f>
        <v/>
      </c>
      <c r="S575" s="22" t="str">
        <f>IF(ISBLANK(Games!W557), "",IF(AND('Prediction Log'!$Q575="Y", 'Prediction Log'!$R575="Y"), "Y", "N"))</f>
        <v/>
      </c>
      <c r="T575" s="23" t="str">
        <f>IF(ISBLANK(Games!W557),"",IF(Games!Y557='Prediction Log'!$H575, "Y", "N"))</f>
        <v/>
      </c>
      <c r="U575" s="23" t="str">
        <f>IF(ISBLANK(Games!W557), "", IF(Table3[[#This Row],[Home Team Covered Market]]=Games!P557, "Y", "N"))</f>
        <v/>
      </c>
      <c r="V575" s="24" t="str">
        <f>IF(ISBLANK(Games!W557), "",IF('Prediction Log'!$I575='Prediction Log'!$L575, "Y", "N"))</f>
        <v/>
      </c>
      <c r="W575" s="23" t="str">
        <f>IF(ISBLANK(Games!W557), "",IF('Prediction Log'!$H575&lt;&gt;'Prediction Log'!$L575, "N",IF(AND('Prediction Log'!$E575&gt;0, 'Prediction Log'!$M575&gt;'Prediction Log'!$E575, 'Prediction Log'!$H575='Prediction Log'!$C575), "Y", IF(AND('Prediction Log'!$E575&lt;0, 'Prediction Log'!$M575&lt;'Prediction Log'!$E575,'Prediction Log'!$H575='Prediction Log'!$B575 ), "Y", IF('Prediction Log'!$M575='Prediction Log'!$E575, "PUSH", "N")))))</f>
        <v/>
      </c>
      <c r="X575" s="23" t="str">
        <f>IF(ISBLANK(Games!W557), "",IF(AND('Prediction Log'!$T575="Y", 'Prediction Log'!$U575="Y"), "Y", "N"))</f>
        <v/>
      </c>
      <c r="Y575" s="22" t="str">
        <f>IF(ISBLANK(Games!W557), "",IF('Prediction Log'!$D575&gt;0, 'Prediction Log'!$M575-'Prediction Log'!$D575, IF('Prediction Log'!$D575&lt;0, -'Prediction Log'!$M575+'Prediction Log'!$D575, "NA")))</f>
        <v/>
      </c>
      <c r="Z575" s="22" t="str">
        <f>IF(ISBLANK(Games!W557), "",ABS('Prediction Log'!$Y575))</f>
        <v/>
      </c>
      <c r="AA575" s="23" t="str">
        <f>IF(ISBLANK(Games!W557), "",IF('Prediction Log'!$E575&gt;0, 'Prediction Log'!$M575-'Prediction Log'!$E575, IF('Prediction Log'!$E575&lt;0, -'Prediction Log'!$M575+'Prediction Log'!$E575, "NA")))</f>
        <v/>
      </c>
      <c r="AB575" s="23" t="str">
        <f>IF(ISBLANK(Games!X557), "",ABS('Prediction Log'!$AA575))</f>
        <v/>
      </c>
    </row>
    <row r="576" spans="1:28" x14ac:dyDescent="0.45">
      <c r="A576" s="13">
        <f>IF(ISBLANK(Games!$B575), "",Games!A575)</f>
        <v>0</v>
      </c>
      <c r="B576" s="13" t="str">
        <f>IF(ISBLANK(Games!$B558), "",Games!B558)</f>
        <v/>
      </c>
      <c r="C576" s="13" t="str">
        <f>IF(ISBLANK(Games!$B558), "",Games!C558)</f>
        <v/>
      </c>
      <c r="D576" s="14" t="str">
        <f>IF(ISBLANK(Games!$D558), "",Games!D558)</f>
        <v/>
      </c>
      <c r="E576" s="14">
        <f>IF(ISBLANK(Games!$B558), "",Games!J558)</f>
        <v>0</v>
      </c>
      <c r="F576" s="15" t="str">
        <f>IFERROR(IF(ISBLANK(Games!B558), "", IF(Games!N558=Games!B558, Games!O558, 1-Games!O558)), "")</f>
        <v/>
      </c>
      <c r="G576" s="16" t="str">
        <f>IF(ISBLANK(Games!B558), "", IF('Prediction Log'!$D576&lt;0, 'Prediction Log'!$B576, 'Prediction Log'!$C576))</f>
        <v/>
      </c>
      <c r="H576" s="17" t="str">
        <f>IF(ISBLANK(Games!$B558), "",Games!K558)</f>
        <v/>
      </c>
      <c r="I576" s="17" t="str">
        <f>IF('Prediction Log'!$F576&gt;0.5, 'Prediction Log'!$B576, IF('Prediction Log'!$F576&lt;0.5, 'Prediction Log'!$C576, "PICK"))</f>
        <v/>
      </c>
      <c r="J576" s="18" t="str">
        <f>IF(ISBLANK(Games!B558), "",IF('Prediction Log'!$I576='Prediction Log'!$B576, 'Prediction Log'!$F576, 1-'Prediction Log'!$F576))</f>
        <v/>
      </c>
      <c r="K576" s="19" t="str">
        <f>IF(ISBLANK(Games!$B558), "",Games!Q558)</f>
        <v/>
      </c>
      <c r="L576" s="26" t="str">
        <f>IF(ISBLANK(Games!W558), "",Games!Y558)</f>
        <v/>
      </c>
      <c r="M576" s="9" t="str">
        <f>IF(ISBLANK(Games!W558), "",Games!X558-Games!W558)</f>
        <v/>
      </c>
      <c r="N576" s="20" t="str">
        <f>IF(ISBLANK(Games!W558), "", IF(AND(Games!Y558 = Games!B558, Games!D558&lt;0, Table3[[#This Row],[Actual Difference ]]&lt;Games!D558), "Y", IF(AND(Games!Y558=Games!C558, Games!D558&gt;0, Table3[[#This Row],[Actual Difference ]]&gt;0), "Y",IF(Games!Y558&lt;&gt;Table3[[#This Row],[Market Predicted Side]], "Y","N"))))</f>
        <v/>
      </c>
      <c r="O576" s="21" t="str">
        <f>IF(ISBLANK(Games!W558),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6" s="21" t="str">
        <f>IF(ISBLANK(Games!W558),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6" s="22" t="str">
        <f>IF(ISBLANK(Games!W558),"",IF('Prediction Log'!$L576='Prediction Log'!$G576, "Y", "N"))</f>
        <v/>
      </c>
      <c r="R576" s="22" t="str">
        <f>Table3[[#This Row],[Home Team Covered Market]]</f>
        <v/>
      </c>
      <c r="S576" s="22" t="str">
        <f>IF(ISBLANK(Games!W558), "",IF(AND('Prediction Log'!$Q576="Y", 'Prediction Log'!$R576="Y"), "Y", "N"))</f>
        <v/>
      </c>
      <c r="T576" s="23" t="str">
        <f>IF(ISBLANK(Games!W558),"",IF(Games!Y558='Prediction Log'!$H576, "Y", "N"))</f>
        <v/>
      </c>
      <c r="U576" s="23" t="str">
        <f>IF(ISBLANK(Games!W558), "", IF(Table3[[#This Row],[Home Team Covered Market]]=Games!P558, "Y", "N"))</f>
        <v/>
      </c>
      <c r="V576" s="24" t="str">
        <f>IF(ISBLANK(Games!W558), "",IF('Prediction Log'!$I576='Prediction Log'!$L576, "Y", "N"))</f>
        <v/>
      </c>
      <c r="W576" s="23" t="str">
        <f>IF(ISBLANK(Games!W558), "",IF('Prediction Log'!$H576&lt;&gt;'Prediction Log'!$L576, "N",IF(AND('Prediction Log'!$E576&gt;0, 'Prediction Log'!$M576&gt;'Prediction Log'!$E576, 'Prediction Log'!$H576='Prediction Log'!$C576), "Y", IF(AND('Prediction Log'!$E576&lt;0, 'Prediction Log'!$M576&lt;'Prediction Log'!$E576,'Prediction Log'!$H576='Prediction Log'!$B576 ), "Y", IF('Prediction Log'!$M576='Prediction Log'!$E576, "PUSH", "N")))))</f>
        <v/>
      </c>
      <c r="X576" s="23" t="str">
        <f>IF(ISBLANK(Games!W558), "",IF(AND('Prediction Log'!$T576="Y", 'Prediction Log'!$U576="Y"), "Y", "N"))</f>
        <v/>
      </c>
      <c r="Y576" s="22" t="str">
        <f>IF(ISBLANK(Games!W558), "",IF('Prediction Log'!$D576&gt;0, 'Prediction Log'!$M576-'Prediction Log'!$D576, IF('Prediction Log'!$D576&lt;0, -'Prediction Log'!$M576+'Prediction Log'!$D576, "NA")))</f>
        <v/>
      </c>
      <c r="Z576" s="22" t="str">
        <f>IF(ISBLANK(Games!W558), "",ABS('Prediction Log'!$Y576))</f>
        <v/>
      </c>
      <c r="AA576" s="23" t="str">
        <f>IF(ISBLANK(Games!W558), "",IF('Prediction Log'!$E576&gt;0, 'Prediction Log'!$M576-'Prediction Log'!$E576, IF('Prediction Log'!$E576&lt;0, -'Prediction Log'!$M576+'Prediction Log'!$E576, "NA")))</f>
        <v/>
      </c>
      <c r="AB576" s="23" t="str">
        <f>IF(ISBLANK(Games!X558), "",ABS('Prediction Log'!$AA576))</f>
        <v/>
      </c>
    </row>
    <row r="577" spans="1:28" x14ac:dyDescent="0.45">
      <c r="A577" s="13">
        <f>IF(ISBLANK(Games!$B576), "",Games!A576)</f>
        <v>0</v>
      </c>
      <c r="B577" s="13" t="str">
        <f>IF(ISBLANK(Games!$B559), "",Games!B559)</f>
        <v/>
      </c>
      <c r="C577" s="13" t="str">
        <f>IF(ISBLANK(Games!$B559), "",Games!C559)</f>
        <v/>
      </c>
      <c r="D577" s="14" t="str">
        <f>IF(ISBLANK(Games!$D559), "",Games!D559)</f>
        <v/>
      </c>
      <c r="E577" s="14">
        <f>IF(ISBLANK(Games!$B559), "",Games!J559)</f>
        <v>0</v>
      </c>
      <c r="F577" s="15" t="str">
        <f>IFERROR(IF(ISBLANK(Games!B559), "", IF(Games!N559=Games!B559, Games!O559, 1-Games!O559)), "")</f>
        <v/>
      </c>
      <c r="G577" s="16" t="str">
        <f>IF(ISBLANK(Games!B559), "", IF('Prediction Log'!$D577&lt;0, 'Prediction Log'!$B577, 'Prediction Log'!$C577))</f>
        <v/>
      </c>
      <c r="H577" s="17" t="str">
        <f>IF(ISBLANK(Games!$B559), "",Games!K559)</f>
        <v/>
      </c>
      <c r="I577" s="17" t="str">
        <f>IF('Prediction Log'!$F577&gt;0.5, 'Prediction Log'!$B577, IF('Prediction Log'!$F577&lt;0.5, 'Prediction Log'!$C577, "PICK"))</f>
        <v/>
      </c>
      <c r="J577" s="18" t="str">
        <f>IF(ISBLANK(Games!B559), "",IF('Prediction Log'!$I577='Prediction Log'!$B577, 'Prediction Log'!$F577, 1-'Prediction Log'!$F577))</f>
        <v/>
      </c>
      <c r="K577" s="19" t="str">
        <f>IF(ISBLANK(Games!$B559), "",Games!Q559)</f>
        <v/>
      </c>
      <c r="L577" s="26" t="str">
        <f>IF(ISBLANK(Games!W559), "",Games!Y559)</f>
        <v/>
      </c>
      <c r="M577" s="9" t="str">
        <f>IF(ISBLANK(Games!W559), "",Games!X559-Games!W559)</f>
        <v/>
      </c>
      <c r="N577" s="20" t="str">
        <f>IF(ISBLANK(Games!W559), "", IF(AND(Games!Y559 = Games!B559, Games!D559&lt;0, Table3[[#This Row],[Actual Difference ]]&lt;Games!D559), "Y", IF(AND(Games!Y559=Games!C559, Games!D559&gt;0, Table3[[#This Row],[Actual Difference ]]&gt;0), "Y",IF(Games!Y559&lt;&gt;Table3[[#This Row],[Market Predicted Side]], "Y","N"))))</f>
        <v/>
      </c>
      <c r="O577" s="21" t="str">
        <f>IF(ISBLANK(Games!W559),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7" s="21" t="str">
        <f>IF(ISBLANK(Games!W559),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7" s="22" t="str">
        <f>IF(ISBLANK(Games!W559),"",IF('Prediction Log'!$L577='Prediction Log'!$G577, "Y", "N"))</f>
        <v/>
      </c>
      <c r="R577" s="22" t="str">
        <f>Table3[[#This Row],[Home Team Covered Market]]</f>
        <v/>
      </c>
      <c r="S577" s="22" t="str">
        <f>IF(ISBLANK(Games!W559), "",IF(AND('Prediction Log'!$Q577="Y", 'Prediction Log'!$R577="Y"), "Y", "N"))</f>
        <v/>
      </c>
      <c r="T577" s="23" t="str">
        <f>IF(ISBLANK(Games!W559),"",IF(Games!Y559='Prediction Log'!$H577, "Y", "N"))</f>
        <v/>
      </c>
      <c r="U577" s="23" t="str">
        <f>IF(ISBLANK(Games!W559), "", IF(Table3[[#This Row],[Home Team Covered Market]]=Games!P559, "Y", "N"))</f>
        <v/>
      </c>
      <c r="V577" s="24" t="str">
        <f>IF(ISBLANK(Games!W559), "",IF('Prediction Log'!$I577='Prediction Log'!$L577, "Y", "N"))</f>
        <v/>
      </c>
      <c r="W577" s="23" t="str">
        <f>IF(ISBLANK(Games!W559), "",IF('Prediction Log'!$H577&lt;&gt;'Prediction Log'!$L577, "N",IF(AND('Prediction Log'!$E577&gt;0, 'Prediction Log'!$M577&gt;'Prediction Log'!$E577, 'Prediction Log'!$H577='Prediction Log'!$C577), "Y", IF(AND('Prediction Log'!$E577&lt;0, 'Prediction Log'!$M577&lt;'Prediction Log'!$E577,'Prediction Log'!$H577='Prediction Log'!$B577 ), "Y", IF('Prediction Log'!$M577='Prediction Log'!$E577, "PUSH", "N")))))</f>
        <v/>
      </c>
      <c r="X577" s="23" t="str">
        <f>IF(ISBLANK(Games!W559), "",IF(AND('Prediction Log'!$T577="Y", 'Prediction Log'!$U577="Y"), "Y", "N"))</f>
        <v/>
      </c>
      <c r="Y577" s="22" t="str">
        <f>IF(ISBLANK(Games!W559), "",IF('Prediction Log'!$D577&gt;0, 'Prediction Log'!$M577-'Prediction Log'!$D577, IF('Prediction Log'!$D577&lt;0, -'Prediction Log'!$M577+'Prediction Log'!$D577, "NA")))</f>
        <v/>
      </c>
      <c r="Z577" s="22" t="str">
        <f>IF(ISBLANK(Games!W559), "",ABS('Prediction Log'!$Y577))</f>
        <v/>
      </c>
      <c r="AA577" s="23" t="str">
        <f>IF(ISBLANK(Games!W559), "",IF('Prediction Log'!$E577&gt;0, 'Prediction Log'!$M577-'Prediction Log'!$E577, IF('Prediction Log'!$E577&lt;0, -'Prediction Log'!$M577+'Prediction Log'!$E577, "NA")))</f>
        <v/>
      </c>
      <c r="AB577" s="23" t="str">
        <f>IF(ISBLANK(Games!X559), "",ABS('Prediction Log'!$AA577))</f>
        <v/>
      </c>
    </row>
    <row r="578" spans="1:28" x14ac:dyDescent="0.45">
      <c r="A578" s="13">
        <f>IF(ISBLANK(Games!$B577), "",Games!A577)</f>
        <v>0</v>
      </c>
      <c r="B578" s="13" t="str">
        <f>IF(ISBLANK(Games!$B560), "",Games!B560)</f>
        <v/>
      </c>
      <c r="C578" s="13" t="str">
        <f>IF(ISBLANK(Games!$B560), "",Games!C560)</f>
        <v/>
      </c>
      <c r="D578" s="14" t="str">
        <f>IF(ISBLANK(Games!$D560), "",Games!D560)</f>
        <v/>
      </c>
      <c r="E578" s="14">
        <f>IF(ISBLANK(Games!$B560), "",Games!J560)</f>
        <v>0</v>
      </c>
      <c r="F578" s="15" t="str">
        <f>IFERROR(IF(ISBLANK(Games!B560), "", IF(Games!N560=Games!B560, Games!O560, 1-Games!O560)), "")</f>
        <v/>
      </c>
      <c r="G578" s="16" t="str">
        <f>IF(ISBLANK(Games!B560), "", IF('Prediction Log'!$D578&lt;0, 'Prediction Log'!$B578, 'Prediction Log'!$C578))</f>
        <v/>
      </c>
      <c r="H578" s="17" t="str">
        <f>IF(ISBLANK(Games!$B560), "",Games!K560)</f>
        <v/>
      </c>
      <c r="I578" s="17" t="str">
        <f>IF('Prediction Log'!$F578&gt;0.5, 'Prediction Log'!$B578, IF('Prediction Log'!$F578&lt;0.5, 'Prediction Log'!$C578, "PICK"))</f>
        <v/>
      </c>
      <c r="J578" s="18" t="str">
        <f>IF(ISBLANK(Games!B560), "",IF('Prediction Log'!$I578='Prediction Log'!$B578, 'Prediction Log'!$F578, 1-'Prediction Log'!$F578))</f>
        <v/>
      </c>
      <c r="K578" s="19" t="str">
        <f>IF(ISBLANK(Games!$B560), "",Games!Q560)</f>
        <v/>
      </c>
      <c r="L578" s="26" t="str">
        <f>IF(ISBLANK(Games!W560), "",Games!Y560)</f>
        <v/>
      </c>
      <c r="M578" s="9" t="str">
        <f>IF(ISBLANK(Games!W560), "",Games!X560-Games!W560)</f>
        <v/>
      </c>
      <c r="N578" s="20" t="str">
        <f>IF(ISBLANK(Games!W560), "", IF(AND(Games!Y560 = Games!B560, Games!D560&lt;0, Table3[[#This Row],[Actual Difference ]]&lt;Games!D560), "Y", IF(AND(Games!Y560=Games!C560, Games!D560&gt;0, Table3[[#This Row],[Actual Difference ]]&gt;0), "Y",IF(Games!Y560&lt;&gt;Table3[[#This Row],[Market Predicted Side]], "Y","N"))))</f>
        <v/>
      </c>
      <c r="O578" s="21" t="str">
        <f>IF(ISBLANK(Games!W560),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8" s="21" t="str">
        <f>IF(ISBLANK(Games!W560),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8" s="22" t="str">
        <f>IF(ISBLANK(Games!W560),"",IF('Prediction Log'!$L578='Prediction Log'!$G578, "Y", "N"))</f>
        <v/>
      </c>
      <c r="R578" s="22" t="str">
        <f>Table3[[#This Row],[Home Team Covered Market]]</f>
        <v/>
      </c>
      <c r="S578" s="22" t="str">
        <f>IF(ISBLANK(Games!W560), "",IF(AND('Prediction Log'!$Q578="Y", 'Prediction Log'!$R578="Y"), "Y", "N"))</f>
        <v/>
      </c>
      <c r="T578" s="23" t="str">
        <f>IF(ISBLANK(Games!W560),"",IF(Games!Y560='Prediction Log'!$H578, "Y", "N"))</f>
        <v/>
      </c>
      <c r="U578" s="23" t="str">
        <f>IF(ISBLANK(Games!W560), "", IF(Table3[[#This Row],[Home Team Covered Market]]=Games!P560, "Y", "N"))</f>
        <v/>
      </c>
      <c r="V578" s="24" t="str">
        <f>IF(ISBLANK(Games!W560), "",IF('Prediction Log'!$I578='Prediction Log'!$L578, "Y", "N"))</f>
        <v/>
      </c>
      <c r="W578" s="23" t="str">
        <f>IF(ISBLANK(Games!W560), "",IF('Prediction Log'!$H578&lt;&gt;'Prediction Log'!$L578, "N",IF(AND('Prediction Log'!$E578&gt;0, 'Prediction Log'!$M578&gt;'Prediction Log'!$E578, 'Prediction Log'!$H578='Prediction Log'!$C578), "Y", IF(AND('Prediction Log'!$E578&lt;0, 'Prediction Log'!$M578&lt;'Prediction Log'!$E578,'Prediction Log'!$H578='Prediction Log'!$B578 ), "Y", IF('Prediction Log'!$M578='Prediction Log'!$E578, "PUSH", "N")))))</f>
        <v/>
      </c>
      <c r="X578" s="23" t="str">
        <f>IF(ISBLANK(Games!W560), "",IF(AND('Prediction Log'!$T578="Y", 'Prediction Log'!$U578="Y"), "Y", "N"))</f>
        <v/>
      </c>
      <c r="Y578" s="22" t="str">
        <f>IF(ISBLANK(Games!W560), "",IF('Prediction Log'!$D578&gt;0, 'Prediction Log'!$M578-'Prediction Log'!$D578, IF('Prediction Log'!$D578&lt;0, -'Prediction Log'!$M578+'Prediction Log'!$D578, "NA")))</f>
        <v/>
      </c>
      <c r="Z578" s="22" t="str">
        <f>IF(ISBLANK(Games!W560), "",ABS('Prediction Log'!$Y578))</f>
        <v/>
      </c>
      <c r="AA578" s="23" t="str">
        <f>IF(ISBLANK(Games!W560), "",IF('Prediction Log'!$E578&gt;0, 'Prediction Log'!$M578-'Prediction Log'!$E578, IF('Prediction Log'!$E578&lt;0, -'Prediction Log'!$M578+'Prediction Log'!$E578, "NA")))</f>
        <v/>
      </c>
      <c r="AB578" s="23" t="str">
        <f>IF(ISBLANK(Games!X560), "",ABS('Prediction Log'!$AA578))</f>
        <v/>
      </c>
    </row>
    <row r="579" spans="1:28" x14ac:dyDescent="0.45">
      <c r="A579" s="13">
        <f>IF(ISBLANK(Games!$B578), "",Games!A578)</f>
        <v>0</v>
      </c>
      <c r="B579" s="13" t="str">
        <f>IF(ISBLANK(Games!$B561), "",Games!B561)</f>
        <v/>
      </c>
      <c r="C579" s="13" t="str">
        <f>IF(ISBLANK(Games!$B561), "",Games!C561)</f>
        <v/>
      </c>
      <c r="D579" s="14" t="str">
        <f>IF(ISBLANK(Games!$D561), "",Games!D561)</f>
        <v/>
      </c>
      <c r="E579" s="14">
        <f>IF(ISBLANK(Games!$B561), "",Games!J561)</f>
        <v>0</v>
      </c>
      <c r="F579" s="15" t="str">
        <f>IFERROR(IF(ISBLANK(Games!B561), "", IF(Games!N561=Games!B561, Games!O561, 1-Games!O561)), "")</f>
        <v/>
      </c>
      <c r="G579" s="16" t="str">
        <f>IF(ISBLANK(Games!B561), "", IF('Prediction Log'!$D579&lt;0, 'Prediction Log'!$B579, 'Prediction Log'!$C579))</f>
        <v/>
      </c>
      <c r="H579" s="17" t="str">
        <f>IF(ISBLANK(Games!$B561), "",Games!K561)</f>
        <v/>
      </c>
      <c r="I579" s="17" t="str">
        <f>IF('Prediction Log'!$F579&gt;0.5, 'Prediction Log'!$B579, IF('Prediction Log'!$F579&lt;0.5, 'Prediction Log'!$C579, "PICK"))</f>
        <v/>
      </c>
      <c r="J579" s="18" t="str">
        <f>IF(ISBLANK(Games!B561), "",IF('Prediction Log'!$I579='Prediction Log'!$B579, 'Prediction Log'!$F579, 1-'Prediction Log'!$F579))</f>
        <v/>
      </c>
      <c r="K579" s="19" t="str">
        <f>IF(ISBLANK(Games!$B561), "",Games!Q561)</f>
        <v/>
      </c>
      <c r="L579" s="26" t="str">
        <f>IF(ISBLANK(Games!W561), "",Games!Y561)</f>
        <v/>
      </c>
      <c r="M579" s="9" t="str">
        <f>IF(ISBLANK(Games!W561), "",Games!X561-Games!W561)</f>
        <v/>
      </c>
      <c r="N579" s="20" t="str">
        <f>IF(ISBLANK(Games!W561), "", IF(AND(Games!Y561 = Games!B561, Games!D561&lt;0, Table3[[#This Row],[Actual Difference ]]&lt;Games!D561), "Y", IF(AND(Games!Y561=Games!C561, Games!D561&gt;0, Table3[[#This Row],[Actual Difference ]]&gt;0), "Y",IF(Games!Y561&lt;&gt;Table3[[#This Row],[Market Predicted Side]], "Y","N"))))</f>
        <v/>
      </c>
      <c r="O579" s="21" t="str">
        <f>IF(ISBLANK(Games!W561),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79" s="21" t="str">
        <f>IF(ISBLANK(Games!W561),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79" s="22" t="str">
        <f>IF(ISBLANK(Games!W561),"",IF('Prediction Log'!$L579='Prediction Log'!$G579, "Y", "N"))</f>
        <v/>
      </c>
      <c r="R579" s="22" t="str">
        <f>Table3[[#This Row],[Home Team Covered Market]]</f>
        <v/>
      </c>
      <c r="S579" s="22" t="str">
        <f>IF(ISBLANK(Games!W561), "",IF(AND('Prediction Log'!$Q579="Y", 'Prediction Log'!$R579="Y"), "Y", "N"))</f>
        <v/>
      </c>
      <c r="T579" s="23" t="str">
        <f>IF(ISBLANK(Games!W561),"",IF(Games!Y561='Prediction Log'!$H579, "Y", "N"))</f>
        <v/>
      </c>
      <c r="U579" s="23" t="str">
        <f>IF(ISBLANK(Games!W561), "", IF(Table3[[#This Row],[Home Team Covered Market]]=Games!P561, "Y", "N"))</f>
        <v/>
      </c>
      <c r="V579" s="24" t="str">
        <f>IF(ISBLANK(Games!W561), "",IF('Prediction Log'!$I579='Prediction Log'!$L579, "Y", "N"))</f>
        <v/>
      </c>
      <c r="W579" s="23" t="str">
        <f>IF(ISBLANK(Games!W561), "",IF('Prediction Log'!$H579&lt;&gt;'Prediction Log'!$L579, "N",IF(AND('Prediction Log'!$E579&gt;0, 'Prediction Log'!$M579&gt;'Prediction Log'!$E579, 'Prediction Log'!$H579='Prediction Log'!$C579), "Y", IF(AND('Prediction Log'!$E579&lt;0, 'Prediction Log'!$M579&lt;'Prediction Log'!$E579,'Prediction Log'!$H579='Prediction Log'!$B579 ), "Y", IF('Prediction Log'!$M579='Prediction Log'!$E579, "PUSH", "N")))))</f>
        <v/>
      </c>
      <c r="X579" s="23" t="str">
        <f>IF(ISBLANK(Games!W561), "",IF(AND('Prediction Log'!$T579="Y", 'Prediction Log'!$U579="Y"), "Y", "N"))</f>
        <v/>
      </c>
      <c r="Y579" s="22" t="str">
        <f>IF(ISBLANK(Games!W561), "",IF('Prediction Log'!$D579&gt;0, 'Prediction Log'!$M579-'Prediction Log'!$D579, IF('Prediction Log'!$D579&lt;0, -'Prediction Log'!$M579+'Prediction Log'!$D579, "NA")))</f>
        <v/>
      </c>
      <c r="Z579" s="22" t="str">
        <f>IF(ISBLANK(Games!W561), "",ABS('Prediction Log'!$Y579))</f>
        <v/>
      </c>
      <c r="AA579" s="23" t="str">
        <f>IF(ISBLANK(Games!W561), "",IF('Prediction Log'!$E579&gt;0, 'Prediction Log'!$M579-'Prediction Log'!$E579, IF('Prediction Log'!$E579&lt;0, -'Prediction Log'!$M579+'Prediction Log'!$E579, "NA")))</f>
        <v/>
      </c>
      <c r="AB579" s="23" t="str">
        <f>IF(ISBLANK(Games!X561), "",ABS('Prediction Log'!$AA579))</f>
        <v/>
      </c>
    </row>
    <row r="580" spans="1:28" x14ac:dyDescent="0.45">
      <c r="A580" s="13">
        <f>IF(ISBLANK(Games!$B579), "",Games!A579)</f>
        <v>0</v>
      </c>
      <c r="B580" s="13" t="str">
        <f>IF(ISBLANK(Games!$B562), "",Games!B562)</f>
        <v/>
      </c>
      <c r="C580" s="13" t="str">
        <f>IF(ISBLANK(Games!$B562), "",Games!C562)</f>
        <v/>
      </c>
      <c r="D580" s="14" t="str">
        <f>IF(ISBLANK(Games!$D562), "",Games!D562)</f>
        <v/>
      </c>
      <c r="E580" s="14">
        <f>IF(ISBLANK(Games!$B562), "",Games!J562)</f>
        <v>0</v>
      </c>
      <c r="F580" s="15" t="str">
        <f>IFERROR(IF(ISBLANK(Games!B562), "", IF(Games!N562=Games!B562, Games!O562, 1-Games!O562)), "")</f>
        <v/>
      </c>
      <c r="G580" s="16" t="str">
        <f>IF(ISBLANK(Games!B562), "", IF('Prediction Log'!$D580&lt;0, 'Prediction Log'!$B580, 'Prediction Log'!$C580))</f>
        <v/>
      </c>
      <c r="H580" s="17" t="str">
        <f>IF(ISBLANK(Games!$B562), "",Games!K562)</f>
        <v/>
      </c>
      <c r="I580" s="17" t="str">
        <f>IF('Prediction Log'!$F580&gt;0.5, 'Prediction Log'!$B580, IF('Prediction Log'!$F580&lt;0.5, 'Prediction Log'!$C580, "PICK"))</f>
        <v/>
      </c>
      <c r="J580" s="18" t="str">
        <f>IF(ISBLANK(Games!B562), "",IF('Prediction Log'!$I580='Prediction Log'!$B580, 'Prediction Log'!$F580, 1-'Prediction Log'!$F580))</f>
        <v/>
      </c>
      <c r="K580" s="19" t="str">
        <f>IF(ISBLANK(Games!$B562), "",Games!Q562)</f>
        <v/>
      </c>
      <c r="L580" s="26" t="str">
        <f>IF(ISBLANK(Games!W562), "",Games!Y562)</f>
        <v/>
      </c>
      <c r="M580" s="9" t="str">
        <f>IF(ISBLANK(Games!W562), "",Games!X562-Games!W562)</f>
        <v/>
      </c>
      <c r="N580" s="20" t="str">
        <f>IF(ISBLANK(Games!W562), "", IF(AND(Games!Y562 = Games!B562, Games!D562&lt;0, Table3[[#This Row],[Actual Difference ]]&lt;Games!D562), "Y", IF(AND(Games!Y562=Games!C562, Games!D562&gt;0, Table3[[#This Row],[Actual Difference ]]&gt;0), "Y",IF(Games!Y562&lt;&gt;Table3[[#This Row],[Market Predicted Side]], "Y","N"))))</f>
        <v/>
      </c>
      <c r="O580" s="21" t="str">
        <f>IF(ISBLANK(Games!W562),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0" s="21" t="str">
        <f>IF(ISBLANK(Games!W562),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0" s="22" t="str">
        <f>IF(ISBLANK(Games!W562),"",IF('Prediction Log'!$L580='Prediction Log'!$G580, "Y", "N"))</f>
        <v/>
      </c>
      <c r="R580" s="22" t="str">
        <f>Table3[[#This Row],[Home Team Covered Market]]</f>
        <v/>
      </c>
      <c r="S580" s="22" t="str">
        <f>IF(ISBLANK(Games!W562), "",IF(AND('Prediction Log'!$Q580="Y", 'Prediction Log'!$R580="Y"), "Y", "N"))</f>
        <v/>
      </c>
      <c r="T580" s="23" t="str">
        <f>IF(ISBLANK(Games!W562),"",IF(Games!Y562='Prediction Log'!$H580, "Y", "N"))</f>
        <v/>
      </c>
      <c r="U580" s="23" t="str">
        <f>IF(ISBLANK(Games!W562), "", IF(Table3[[#This Row],[Home Team Covered Market]]=Games!P562, "Y", "N"))</f>
        <v/>
      </c>
      <c r="V580" s="24" t="str">
        <f>IF(ISBLANK(Games!W562), "",IF('Prediction Log'!$I580='Prediction Log'!$L580, "Y", "N"))</f>
        <v/>
      </c>
      <c r="W580" s="23" t="str">
        <f>IF(ISBLANK(Games!W562), "",IF('Prediction Log'!$H580&lt;&gt;'Prediction Log'!$L580, "N",IF(AND('Prediction Log'!$E580&gt;0, 'Prediction Log'!$M580&gt;'Prediction Log'!$E580, 'Prediction Log'!$H580='Prediction Log'!$C580), "Y", IF(AND('Prediction Log'!$E580&lt;0, 'Prediction Log'!$M580&lt;'Prediction Log'!$E580,'Prediction Log'!$H580='Prediction Log'!$B580 ), "Y", IF('Prediction Log'!$M580='Prediction Log'!$E580, "PUSH", "N")))))</f>
        <v/>
      </c>
      <c r="X580" s="23" t="str">
        <f>IF(ISBLANK(Games!W562), "",IF(AND('Prediction Log'!$T580="Y", 'Prediction Log'!$U580="Y"), "Y", "N"))</f>
        <v/>
      </c>
      <c r="Y580" s="22" t="str">
        <f>IF(ISBLANK(Games!W562), "",IF('Prediction Log'!$D580&gt;0, 'Prediction Log'!$M580-'Prediction Log'!$D580, IF('Prediction Log'!$D580&lt;0, -'Prediction Log'!$M580+'Prediction Log'!$D580, "NA")))</f>
        <v/>
      </c>
      <c r="Z580" s="22" t="str">
        <f>IF(ISBLANK(Games!W562), "",ABS('Prediction Log'!$Y580))</f>
        <v/>
      </c>
      <c r="AA580" s="23" t="str">
        <f>IF(ISBLANK(Games!W562), "",IF('Prediction Log'!$E580&gt;0, 'Prediction Log'!$M580-'Prediction Log'!$E580, IF('Prediction Log'!$E580&lt;0, -'Prediction Log'!$M580+'Prediction Log'!$E580, "NA")))</f>
        <v/>
      </c>
      <c r="AB580" s="23" t="str">
        <f>IF(ISBLANK(Games!X562), "",ABS('Prediction Log'!$AA580))</f>
        <v/>
      </c>
    </row>
    <row r="581" spans="1:28" x14ac:dyDescent="0.45">
      <c r="A581" s="13">
        <f>IF(ISBLANK(Games!$B580), "",Games!A580)</f>
        <v>0</v>
      </c>
      <c r="B581" s="13" t="str">
        <f>IF(ISBLANK(Games!$B563), "",Games!B563)</f>
        <v/>
      </c>
      <c r="C581" s="13" t="str">
        <f>IF(ISBLANK(Games!$B563), "",Games!C563)</f>
        <v/>
      </c>
      <c r="D581" s="14" t="str">
        <f>IF(ISBLANK(Games!$D563), "",Games!D563)</f>
        <v/>
      </c>
      <c r="E581" s="14">
        <f>IF(ISBLANK(Games!$B563), "",Games!J563)</f>
        <v>0</v>
      </c>
      <c r="F581" s="15" t="str">
        <f>IFERROR(IF(ISBLANK(Games!B563), "", IF(Games!N563=Games!B563, Games!O563, 1-Games!O563)), "")</f>
        <v/>
      </c>
      <c r="G581" s="16" t="str">
        <f>IF(ISBLANK(Games!B563), "", IF('Prediction Log'!$D581&lt;0, 'Prediction Log'!$B581, 'Prediction Log'!$C581))</f>
        <v/>
      </c>
      <c r="H581" s="17" t="str">
        <f>IF(ISBLANK(Games!$B563), "",Games!K563)</f>
        <v/>
      </c>
      <c r="I581" s="17" t="str">
        <f>IF('Prediction Log'!$F581&gt;0.5, 'Prediction Log'!$B581, IF('Prediction Log'!$F581&lt;0.5, 'Prediction Log'!$C581, "PICK"))</f>
        <v/>
      </c>
      <c r="J581" s="18" t="str">
        <f>IF(ISBLANK(Games!B563), "",IF('Prediction Log'!$I581='Prediction Log'!$B581, 'Prediction Log'!$F581, 1-'Prediction Log'!$F581))</f>
        <v/>
      </c>
      <c r="K581" s="19" t="str">
        <f>IF(ISBLANK(Games!$B563), "",Games!Q563)</f>
        <v/>
      </c>
      <c r="L581" s="26" t="str">
        <f>IF(ISBLANK(Games!W563), "",Games!Y563)</f>
        <v/>
      </c>
      <c r="M581" s="9" t="str">
        <f>IF(ISBLANK(Games!W563), "",Games!X563-Games!W563)</f>
        <v/>
      </c>
      <c r="N581" s="20" t="str">
        <f>IF(ISBLANK(Games!W563), "", IF(AND(Games!Y563 = Games!B563, Games!D563&lt;0, Table3[[#This Row],[Actual Difference ]]&lt;Games!D563), "Y", IF(AND(Games!Y563=Games!C563, Games!D563&gt;0, Table3[[#This Row],[Actual Difference ]]&gt;0), "Y",IF(Games!Y563&lt;&gt;Table3[[#This Row],[Market Predicted Side]], "Y","N"))))</f>
        <v/>
      </c>
      <c r="O581" s="21" t="str">
        <f>IF(ISBLANK(Games!W563),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1" s="21" t="str">
        <f>IF(ISBLANK(Games!W563),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1" s="22" t="str">
        <f>IF(ISBLANK(Games!W563),"",IF('Prediction Log'!$L581='Prediction Log'!$G581, "Y", "N"))</f>
        <v/>
      </c>
      <c r="R581" s="22" t="str">
        <f>Table3[[#This Row],[Home Team Covered Market]]</f>
        <v/>
      </c>
      <c r="S581" s="22" t="str">
        <f>IF(ISBLANK(Games!W563), "",IF(AND('Prediction Log'!$Q581="Y", 'Prediction Log'!$R581="Y"), "Y", "N"))</f>
        <v/>
      </c>
      <c r="T581" s="23" t="str">
        <f>IF(ISBLANK(Games!W563),"",IF(Games!Y563='Prediction Log'!$H581, "Y", "N"))</f>
        <v/>
      </c>
      <c r="U581" s="23" t="str">
        <f>IF(ISBLANK(Games!W563), "", IF(Table3[[#This Row],[Home Team Covered Market]]=Games!P563, "Y", "N"))</f>
        <v/>
      </c>
      <c r="V581" s="24" t="str">
        <f>IF(ISBLANK(Games!W563), "",IF('Prediction Log'!$I581='Prediction Log'!$L581, "Y", "N"))</f>
        <v/>
      </c>
      <c r="W581" s="23" t="str">
        <f>IF(ISBLANK(Games!W563), "",IF('Prediction Log'!$H581&lt;&gt;'Prediction Log'!$L581, "N",IF(AND('Prediction Log'!$E581&gt;0, 'Prediction Log'!$M581&gt;'Prediction Log'!$E581, 'Prediction Log'!$H581='Prediction Log'!$C581), "Y", IF(AND('Prediction Log'!$E581&lt;0, 'Prediction Log'!$M581&lt;'Prediction Log'!$E581,'Prediction Log'!$H581='Prediction Log'!$B581 ), "Y", IF('Prediction Log'!$M581='Prediction Log'!$E581, "PUSH", "N")))))</f>
        <v/>
      </c>
      <c r="X581" s="23" t="str">
        <f>IF(ISBLANK(Games!W563), "",IF(AND('Prediction Log'!$T581="Y", 'Prediction Log'!$U581="Y"), "Y", "N"))</f>
        <v/>
      </c>
      <c r="Y581" s="22" t="str">
        <f>IF(ISBLANK(Games!W563), "",IF('Prediction Log'!$D581&gt;0, 'Prediction Log'!$M581-'Prediction Log'!$D581, IF('Prediction Log'!$D581&lt;0, -'Prediction Log'!$M581+'Prediction Log'!$D581, "NA")))</f>
        <v/>
      </c>
      <c r="Z581" s="22" t="str">
        <f>IF(ISBLANK(Games!W563), "",ABS('Prediction Log'!$Y581))</f>
        <v/>
      </c>
      <c r="AA581" s="23" t="str">
        <f>IF(ISBLANK(Games!W563), "",IF('Prediction Log'!$E581&gt;0, 'Prediction Log'!$M581-'Prediction Log'!$E581, IF('Prediction Log'!$E581&lt;0, -'Prediction Log'!$M581+'Prediction Log'!$E581, "NA")))</f>
        <v/>
      </c>
      <c r="AB581" s="23" t="str">
        <f>IF(ISBLANK(Games!X563), "",ABS('Prediction Log'!$AA581))</f>
        <v/>
      </c>
    </row>
    <row r="582" spans="1:28" x14ac:dyDescent="0.45">
      <c r="A582" s="13">
        <f>IF(ISBLANK(Games!$B581), "",Games!A581)</f>
        <v>0</v>
      </c>
      <c r="B582" s="13" t="str">
        <f>IF(ISBLANK(Games!$B564), "",Games!B564)</f>
        <v/>
      </c>
      <c r="C582" s="13" t="str">
        <f>IF(ISBLANK(Games!$B564), "",Games!C564)</f>
        <v/>
      </c>
      <c r="D582" s="14" t="str">
        <f>IF(ISBLANK(Games!$D564), "",Games!D564)</f>
        <v/>
      </c>
      <c r="E582" s="14">
        <f>IF(ISBLANK(Games!$B564), "",Games!J564)</f>
        <v>0</v>
      </c>
      <c r="F582" s="15" t="str">
        <f>IFERROR(IF(ISBLANK(Games!B564), "", IF(Games!N564=Games!B564, Games!O564, 1-Games!O564)), "")</f>
        <v/>
      </c>
      <c r="G582" s="16" t="str">
        <f>IF(ISBLANK(Games!B564), "", IF('Prediction Log'!$D582&lt;0, 'Prediction Log'!$B582, 'Prediction Log'!$C582))</f>
        <v/>
      </c>
      <c r="H582" s="17" t="str">
        <f>IF(ISBLANK(Games!$B564), "",Games!K564)</f>
        <v/>
      </c>
      <c r="I582" s="17" t="str">
        <f>IF('Prediction Log'!$F582&gt;0.5, 'Prediction Log'!$B582, IF('Prediction Log'!$F582&lt;0.5, 'Prediction Log'!$C582, "PICK"))</f>
        <v/>
      </c>
      <c r="J582" s="18" t="str">
        <f>IF(ISBLANK(Games!B564), "",IF('Prediction Log'!$I582='Prediction Log'!$B582, 'Prediction Log'!$F582, 1-'Prediction Log'!$F582))</f>
        <v/>
      </c>
      <c r="K582" s="19" t="str">
        <f>IF(ISBLANK(Games!$B564), "",Games!Q564)</f>
        <v/>
      </c>
      <c r="L582" s="26" t="str">
        <f>IF(ISBLANK(Games!W564), "",Games!Y564)</f>
        <v/>
      </c>
      <c r="M582" s="9" t="str">
        <f>IF(ISBLANK(Games!W564), "",Games!X564-Games!W564)</f>
        <v/>
      </c>
      <c r="N582" s="20" t="str">
        <f>IF(ISBLANK(Games!W564), "", IF(AND(Games!Y564 = Games!B564, Games!D564&lt;0, Table3[[#This Row],[Actual Difference ]]&lt;Games!D564), "Y", IF(AND(Games!Y564=Games!C564, Games!D564&gt;0, Table3[[#This Row],[Actual Difference ]]&gt;0), "Y",IF(Games!Y564&lt;&gt;Table3[[#This Row],[Market Predicted Side]], "Y","N"))))</f>
        <v/>
      </c>
      <c r="O582" s="21" t="str">
        <f>IF(ISBLANK(Games!W564),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2" s="21" t="str">
        <f>IF(ISBLANK(Games!W564),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2" s="22" t="str">
        <f>IF(ISBLANK(Games!W564),"",IF('Prediction Log'!$L582='Prediction Log'!$G582, "Y", "N"))</f>
        <v/>
      </c>
      <c r="R582" s="22" t="str">
        <f>Table3[[#This Row],[Home Team Covered Market]]</f>
        <v/>
      </c>
      <c r="S582" s="22" t="str">
        <f>IF(ISBLANK(Games!W564), "",IF(AND('Prediction Log'!$Q582="Y", 'Prediction Log'!$R582="Y"), "Y", "N"))</f>
        <v/>
      </c>
      <c r="T582" s="23" t="str">
        <f>IF(ISBLANK(Games!W564),"",IF(Games!Y564='Prediction Log'!$H582, "Y", "N"))</f>
        <v/>
      </c>
      <c r="U582" s="23" t="str">
        <f>IF(ISBLANK(Games!W564), "", IF(Table3[[#This Row],[Home Team Covered Market]]=Games!P564, "Y", "N"))</f>
        <v/>
      </c>
      <c r="V582" s="24" t="str">
        <f>IF(ISBLANK(Games!W564), "",IF('Prediction Log'!$I582='Prediction Log'!$L582, "Y", "N"))</f>
        <v/>
      </c>
      <c r="W582" s="23" t="str">
        <f>IF(ISBLANK(Games!W564), "",IF('Prediction Log'!$H582&lt;&gt;'Prediction Log'!$L582, "N",IF(AND('Prediction Log'!$E582&gt;0, 'Prediction Log'!$M582&gt;'Prediction Log'!$E582, 'Prediction Log'!$H582='Prediction Log'!$C582), "Y", IF(AND('Prediction Log'!$E582&lt;0, 'Prediction Log'!$M582&lt;'Prediction Log'!$E582,'Prediction Log'!$H582='Prediction Log'!$B582 ), "Y", IF('Prediction Log'!$M582='Prediction Log'!$E582, "PUSH", "N")))))</f>
        <v/>
      </c>
      <c r="X582" s="23" t="str">
        <f>IF(ISBLANK(Games!W564), "",IF(AND('Prediction Log'!$T582="Y", 'Prediction Log'!$U582="Y"), "Y", "N"))</f>
        <v/>
      </c>
      <c r="Y582" s="22" t="str">
        <f>IF(ISBLANK(Games!W564), "",IF('Prediction Log'!$D582&gt;0, 'Prediction Log'!$M582-'Prediction Log'!$D582, IF('Prediction Log'!$D582&lt;0, -'Prediction Log'!$M582+'Prediction Log'!$D582, "NA")))</f>
        <v/>
      </c>
      <c r="Z582" s="22" t="str">
        <f>IF(ISBLANK(Games!W564), "",ABS('Prediction Log'!$Y582))</f>
        <v/>
      </c>
      <c r="AA582" s="23" t="str">
        <f>IF(ISBLANK(Games!W564), "",IF('Prediction Log'!$E582&gt;0, 'Prediction Log'!$M582-'Prediction Log'!$E582, IF('Prediction Log'!$E582&lt;0, -'Prediction Log'!$M582+'Prediction Log'!$E582, "NA")))</f>
        <v/>
      </c>
      <c r="AB582" s="23" t="str">
        <f>IF(ISBLANK(Games!X564), "",ABS('Prediction Log'!$AA582))</f>
        <v/>
      </c>
    </row>
    <row r="583" spans="1:28" x14ac:dyDescent="0.45">
      <c r="A583" s="13">
        <f>IF(ISBLANK(Games!$B582), "",Games!A582)</f>
        <v>0</v>
      </c>
      <c r="B583" s="13" t="str">
        <f>IF(ISBLANK(Games!$B565), "",Games!B565)</f>
        <v/>
      </c>
      <c r="C583" s="13" t="str">
        <f>IF(ISBLANK(Games!$B565), "",Games!C565)</f>
        <v/>
      </c>
      <c r="D583" s="14" t="str">
        <f>IF(ISBLANK(Games!$D565), "",Games!D565)</f>
        <v/>
      </c>
      <c r="E583" s="14">
        <f>IF(ISBLANK(Games!$B565), "",Games!J565)</f>
        <v>0</v>
      </c>
      <c r="F583" s="15" t="str">
        <f>IFERROR(IF(ISBLANK(Games!B565), "", IF(Games!N565=Games!B565, Games!O565, 1-Games!O565)), "")</f>
        <v/>
      </c>
      <c r="G583" s="16" t="str">
        <f>IF(ISBLANK(Games!B565), "", IF('Prediction Log'!$D583&lt;0, 'Prediction Log'!$B583, 'Prediction Log'!$C583))</f>
        <v/>
      </c>
      <c r="H583" s="17" t="str">
        <f>IF(ISBLANK(Games!$B565), "",Games!K565)</f>
        <v/>
      </c>
      <c r="I583" s="17" t="str">
        <f>IF('Prediction Log'!$F583&gt;0.5, 'Prediction Log'!$B583, IF('Prediction Log'!$F583&lt;0.5, 'Prediction Log'!$C583, "PICK"))</f>
        <v/>
      </c>
      <c r="J583" s="18" t="str">
        <f>IF(ISBLANK(Games!B565), "",IF('Prediction Log'!$I583='Prediction Log'!$B583, 'Prediction Log'!$F583, 1-'Prediction Log'!$F583))</f>
        <v/>
      </c>
      <c r="K583" s="19" t="str">
        <f>IF(ISBLANK(Games!$B565), "",Games!Q565)</f>
        <v/>
      </c>
      <c r="L583" s="26" t="str">
        <f>IF(ISBLANK(Games!W565), "",Games!Y565)</f>
        <v/>
      </c>
      <c r="M583" s="9" t="str">
        <f>IF(ISBLANK(Games!W565), "",Games!X565-Games!W565)</f>
        <v/>
      </c>
      <c r="N583" s="20" t="str">
        <f>IF(ISBLANK(Games!W565), "", IF(AND(Games!Y565 = Games!B565, Games!D565&lt;0, Table3[[#This Row],[Actual Difference ]]&lt;Games!D565), "Y", IF(AND(Games!Y565=Games!C565, Games!D565&gt;0, Table3[[#This Row],[Actual Difference ]]&gt;0), "Y",IF(Games!Y565&lt;&gt;Table3[[#This Row],[Market Predicted Side]], "Y","N"))))</f>
        <v/>
      </c>
      <c r="O583" s="21" t="str">
        <f>IF(ISBLANK(Games!W565),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3" s="21" t="str">
        <f>IF(ISBLANK(Games!W565),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3" s="22" t="str">
        <f>IF(ISBLANK(Games!W565),"",IF('Prediction Log'!$L583='Prediction Log'!$G583, "Y", "N"))</f>
        <v/>
      </c>
      <c r="R583" s="22" t="str">
        <f>Table3[[#This Row],[Home Team Covered Market]]</f>
        <v/>
      </c>
      <c r="S583" s="22" t="str">
        <f>IF(ISBLANK(Games!W565), "",IF(AND('Prediction Log'!$Q583="Y", 'Prediction Log'!$R583="Y"), "Y", "N"))</f>
        <v/>
      </c>
      <c r="T583" s="23" t="str">
        <f>IF(ISBLANK(Games!W565),"",IF(Games!Y565='Prediction Log'!$H583, "Y", "N"))</f>
        <v/>
      </c>
      <c r="U583" s="23" t="str">
        <f>IF(ISBLANK(Games!W565), "", IF(Table3[[#This Row],[Home Team Covered Market]]=Games!P565, "Y", "N"))</f>
        <v/>
      </c>
      <c r="V583" s="24" t="str">
        <f>IF(ISBLANK(Games!W565), "",IF('Prediction Log'!$I583='Prediction Log'!$L583, "Y", "N"))</f>
        <v/>
      </c>
      <c r="W583" s="23" t="str">
        <f>IF(ISBLANK(Games!W565), "",IF('Prediction Log'!$H583&lt;&gt;'Prediction Log'!$L583, "N",IF(AND('Prediction Log'!$E583&gt;0, 'Prediction Log'!$M583&gt;'Prediction Log'!$E583, 'Prediction Log'!$H583='Prediction Log'!$C583), "Y", IF(AND('Prediction Log'!$E583&lt;0, 'Prediction Log'!$M583&lt;'Prediction Log'!$E583,'Prediction Log'!$H583='Prediction Log'!$B583 ), "Y", IF('Prediction Log'!$M583='Prediction Log'!$E583, "PUSH", "N")))))</f>
        <v/>
      </c>
      <c r="X583" s="23" t="str">
        <f>IF(ISBLANK(Games!W565), "",IF(AND('Prediction Log'!$T583="Y", 'Prediction Log'!$U583="Y"), "Y", "N"))</f>
        <v/>
      </c>
      <c r="Y583" s="22" t="str">
        <f>IF(ISBLANK(Games!W565), "",IF('Prediction Log'!$D583&gt;0, 'Prediction Log'!$M583-'Prediction Log'!$D583, IF('Prediction Log'!$D583&lt;0, -'Prediction Log'!$M583+'Prediction Log'!$D583, "NA")))</f>
        <v/>
      </c>
      <c r="Z583" s="22" t="str">
        <f>IF(ISBLANK(Games!W565), "",ABS('Prediction Log'!$Y583))</f>
        <v/>
      </c>
      <c r="AA583" s="23" t="str">
        <f>IF(ISBLANK(Games!W565), "",IF('Prediction Log'!$E583&gt;0, 'Prediction Log'!$M583-'Prediction Log'!$E583, IF('Prediction Log'!$E583&lt;0, -'Prediction Log'!$M583+'Prediction Log'!$E583, "NA")))</f>
        <v/>
      </c>
      <c r="AB583" s="23" t="str">
        <f>IF(ISBLANK(Games!X565), "",ABS('Prediction Log'!$AA583))</f>
        <v/>
      </c>
    </row>
    <row r="584" spans="1:28" x14ac:dyDescent="0.45">
      <c r="A584" s="13">
        <f>IF(ISBLANK(Games!$B583), "",Games!A583)</f>
        <v>0</v>
      </c>
      <c r="B584" s="13" t="str">
        <f>IF(ISBLANK(Games!$B566), "",Games!B566)</f>
        <v/>
      </c>
      <c r="C584" s="13" t="str">
        <f>IF(ISBLANK(Games!$B566), "",Games!C566)</f>
        <v/>
      </c>
      <c r="D584" s="14" t="str">
        <f>IF(ISBLANK(Games!$D566), "",Games!D566)</f>
        <v/>
      </c>
      <c r="E584" s="14">
        <f>IF(ISBLANK(Games!$B566), "",Games!J566)</f>
        <v>0</v>
      </c>
      <c r="F584" s="15" t="str">
        <f>IFERROR(IF(ISBLANK(Games!B566), "", IF(Games!N566=Games!B566, Games!O566, 1-Games!O566)), "")</f>
        <v/>
      </c>
      <c r="G584" s="16" t="str">
        <f>IF(ISBLANK(Games!B566), "", IF('Prediction Log'!$D584&lt;0, 'Prediction Log'!$B584, 'Prediction Log'!$C584))</f>
        <v/>
      </c>
      <c r="H584" s="17" t="str">
        <f>IF(ISBLANK(Games!$B566), "",Games!K566)</f>
        <v/>
      </c>
      <c r="I584" s="17" t="str">
        <f>IF('Prediction Log'!$F584&gt;0.5, 'Prediction Log'!$B584, IF('Prediction Log'!$F584&lt;0.5, 'Prediction Log'!$C584, "PICK"))</f>
        <v/>
      </c>
      <c r="J584" s="18" t="str">
        <f>IF(ISBLANK(Games!B566), "",IF('Prediction Log'!$I584='Prediction Log'!$B584, 'Prediction Log'!$F584, 1-'Prediction Log'!$F584))</f>
        <v/>
      </c>
      <c r="K584" s="19" t="str">
        <f>IF(ISBLANK(Games!$B566), "",Games!Q566)</f>
        <v/>
      </c>
      <c r="L584" s="26" t="str">
        <f>IF(ISBLANK(Games!W566), "",Games!Y566)</f>
        <v/>
      </c>
      <c r="M584" s="9" t="str">
        <f>IF(ISBLANK(Games!W566), "",Games!X566-Games!W566)</f>
        <v/>
      </c>
      <c r="N584" s="20" t="str">
        <f>IF(ISBLANK(Games!W566), "", IF(AND(Games!Y566 = Games!B566, Games!D566&lt;0, Table3[[#This Row],[Actual Difference ]]&lt;Games!D566), "Y", IF(AND(Games!Y566=Games!C566, Games!D566&gt;0, Table3[[#This Row],[Actual Difference ]]&gt;0), "Y",IF(Games!Y566&lt;&gt;Table3[[#This Row],[Market Predicted Side]], "Y","N"))))</f>
        <v/>
      </c>
      <c r="O584" s="21" t="str">
        <f>IF(ISBLANK(Games!W566),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4" s="21" t="str">
        <f>IF(ISBLANK(Games!W566),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4" s="22" t="str">
        <f>IF(ISBLANK(Games!W566),"",IF('Prediction Log'!$L584='Prediction Log'!$G584, "Y", "N"))</f>
        <v/>
      </c>
      <c r="R584" s="22" t="str">
        <f>Table3[[#This Row],[Home Team Covered Market]]</f>
        <v/>
      </c>
      <c r="S584" s="22" t="str">
        <f>IF(ISBLANK(Games!W566), "",IF(AND('Prediction Log'!$Q584="Y", 'Prediction Log'!$R584="Y"), "Y", "N"))</f>
        <v/>
      </c>
      <c r="T584" s="23" t="str">
        <f>IF(ISBLANK(Games!W566),"",IF(Games!Y566='Prediction Log'!$H584, "Y", "N"))</f>
        <v/>
      </c>
      <c r="U584" s="23" t="str">
        <f>IF(ISBLANK(Games!W566), "", IF(Table3[[#This Row],[Home Team Covered Market]]=Games!P566, "Y", "N"))</f>
        <v/>
      </c>
      <c r="V584" s="24" t="str">
        <f>IF(ISBLANK(Games!W566), "",IF('Prediction Log'!$I584='Prediction Log'!$L584, "Y", "N"))</f>
        <v/>
      </c>
      <c r="W584" s="23" t="str">
        <f>IF(ISBLANK(Games!W566), "",IF('Prediction Log'!$H584&lt;&gt;'Prediction Log'!$L584, "N",IF(AND('Prediction Log'!$E584&gt;0, 'Prediction Log'!$M584&gt;'Prediction Log'!$E584, 'Prediction Log'!$H584='Prediction Log'!$C584), "Y", IF(AND('Prediction Log'!$E584&lt;0, 'Prediction Log'!$M584&lt;'Prediction Log'!$E584,'Prediction Log'!$H584='Prediction Log'!$B584 ), "Y", IF('Prediction Log'!$M584='Prediction Log'!$E584, "PUSH", "N")))))</f>
        <v/>
      </c>
      <c r="X584" s="23" t="str">
        <f>IF(ISBLANK(Games!W566), "",IF(AND('Prediction Log'!$T584="Y", 'Prediction Log'!$U584="Y"), "Y", "N"))</f>
        <v/>
      </c>
      <c r="Y584" s="22" t="str">
        <f>IF(ISBLANK(Games!W566), "",IF('Prediction Log'!$D584&gt;0, 'Prediction Log'!$M584-'Prediction Log'!$D584, IF('Prediction Log'!$D584&lt;0, -'Prediction Log'!$M584+'Prediction Log'!$D584, "NA")))</f>
        <v/>
      </c>
      <c r="Z584" s="22" t="str">
        <f>IF(ISBLANK(Games!W566), "",ABS('Prediction Log'!$Y584))</f>
        <v/>
      </c>
      <c r="AA584" s="23" t="str">
        <f>IF(ISBLANK(Games!W566), "",IF('Prediction Log'!$E584&gt;0, 'Prediction Log'!$M584-'Prediction Log'!$E584, IF('Prediction Log'!$E584&lt;0, -'Prediction Log'!$M584+'Prediction Log'!$E584, "NA")))</f>
        <v/>
      </c>
      <c r="AB584" s="23" t="str">
        <f>IF(ISBLANK(Games!X566), "",ABS('Prediction Log'!$AA584))</f>
        <v/>
      </c>
    </row>
    <row r="585" spans="1:28" x14ac:dyDescent="0.45">
      <c r="A585" s="13">
        <f>IF(ISBLANK(Games!$B584), "",Games!A584)</f>
        <v>0</v>
      </c>
      <c r="B585" s="13" t="str">
        <f>IF(ISBLANK(Games!$B567), "",Games!B567)</f>
        <v/>
      </c>
      <c r="C585" s="13" t="str">
        <f>IF(ISBLANK(Games!$B567), "",Games!C567)</f>
        <v/>
      </c>
      <c r="D585" s="14" t="str">
        <f>IF(ISBLANK(Games!$D567), "",Games!D567)</f>
        <v/>
      </c>
      <c r="E585" s="14">
        <f>IF(ISBLANK(Games!$B567), "",Games!J567)</f>
        <v>0</v>
      </c>
      <c r="F585" s="15" t="str">
        <f>IFERROR(IF(ISBLANK(Games!B567), "", IF(Games!N567=Games!B567, Games!O567, 1-Games!O567)), "")</f>
        <v/>
      </c>
      <c r="G585" s="16" t="str">
        <f>IF(ISBLANK(Games!B567), "", IF('Prediction Log'!$D585&lt;0, 'Prediction Log'!$B585, 'Prediction Log'!$C585))</f>
        <v/>
      </c>
      <c r="H585" s="17" t="str">
        <f>IF(ISBLANK(Games!$B567), "",Games!K567)</f>
        <v/>
      </c>
      <c r="I585" s="17" t="str">
        <f>IF('Prediction Log'!$F585&gt;0.5, 'Prediction Log'!$B585, IF('Prediction Log'!$F585&lt;0.5, 'Prediction Log'!$C585, "PICK"))</f>
        <v/>
      </c>
      <c r="J585" s="18" t="str">
        <f>IF(ISBLANK(Games!B567), "",IF('Prediction Log'!$I585='Prediction Log'!$B585, 'Prediction Log'!$F585, 1-'Prediction Log'!$F585))</f>
        <v/>
      </c>
      <c r="K585" s="19" t="str">
        <f>IF(ISBLANK(Games!$B567), "",Games!Q567)</f>
        <v/>
      </c>
      <c r="L585" s="26" t="str">
        <f>IF(ISBLANK(Games!W567), "",Games!Y567)</f>
        <v/>
      </c>
      <c r="M585" s="9" t="str">
        <f>IF(ISBLANK(Games!W567), "",Games!X567-Games!W567)</f>
        <v/>
      </c>
      <c r="N585" s="20" t="str">
        <f>IF(ISBLANK(Games!W567), "", IF(AND(Games!Y567 = Games!B567, Games!D567&lt;0, Table3[[#This Row],[Actual Difference ]]&lt;Games!D567), "Y", IF(AND(Games!Y567=Games!C567, Games!D567&gt;0, Table3[[#This Row],[Actual Difference ]]&gt;0), "Y",IF(Games!Y567&lt;&gt;Table3[[#This Row],[Market Predicted Side]], "Y","N"))))</f>
        <v/>
      </c>
      <c r="O585" s="21" t="str">
        <f>IF(ISBLANK(Games!W567),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5" s="21" t="str">
        <f>IF(ISBLANK(Games!W567),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5" s="22" t="str">
        <f>IF(ISBLANK(Games!W567),"",IF('Prediction Log'!$L585='Prediction Log'!$G585, "Y", "N"))</f>
        <v/>
      </c>
      <c r="R585" s="22" t="str">
        <f>Table3[[#This Row],[Home Team Covered Market]]</f>
        <v/>
      </c>
      <c r="S585" s="22" t="str">
        <f>IF(ISBLANK(Games!W567), "",IF(AND('Prediction Log'!$Q585="Y", 'Prediction Log'!$R585="Y"), "Y", "N"))</f>
        <v/>
      </c>
      <c r="T585" s="23" t="str">
        <f>IF(ISBLANK(Games!W567),"",IF(Games!Y567='Prediction Log'!$H585, "Y", "N"))</f>
        <v/>
      </c>
      <c r="U585" s="23" t="str">
        <f>IF(ISBLANK(Games!W567), "", IF(Table3[[#This Row],[Home Team Covered Market]]=Games!P567, "Y", "N"))</f>
        <v/>
      </c>
      <c r="V585" s="24" t="str">
        <f>IF(ISBLANK(Games!W567), "",IF('Prediction Log'!$I585='Prediction Log'!$L585, "Y", "N"))</f>
        <v/>
      </c>
      <c r="W585" s="23" t="str">
        <f>IF(ISBLANK(Games!W567), "",IF('Prediction Log'!$H585&lt;&gt;'Prediction Log'!$L585, "N",IF(AND('Prediction Log'!$E585&gt;0, 'Prediction Log'!$M585&gt;'Prediction Log'!$E585, 'Prediction Log'!$H585='Prediction Log'!$C585), "Y", IF(AND('Prediction Log'!$E585&lt;0, 'Prediction Log'!$M585&lt;'Prediction Log'!$E585,'Prediction Log'!$H585='Prediction Log'!$B585 ), "Y", IF('Prediction Log'!$M585='Prediction Log'!$E585, "PUSH", "N")))))</f>
        <v/>
      </c>
      <c r="X585" s="23" t="str">
        <f>IF(ISBLANK(Games!W567), "",IF(AND('Prediction Log'!$T585="Y", 'Prediction Log'!$U585="Y"), "Y", "N"))</f>
        <v/>
      </c>
      <c r="Y585" s="22" t="str">
        <f>IF(ISBLANK(Games!W567), "",IF('Prediction Log'!$D585&gt;0, 'Prediction Log'!$M585-'Prediction Log'!$D585, IF('Prediction Log'!$D585&lt;0, -'Prediction Log'!$M585+'Prediction Log'!$D585, "NA")))</f>
        <v/>
      </c>
      <c r="Z585" s="22" t="str">
        <f>IF(ISBLANK(Games!W567), "",ABS('Prediction Log'!$Y585))</f>
        <v/>
      </c>
      <c r="AA585" s="23" t="str">
        <f>IF(ISBLANK(Games!W567), "",IF('Prediction Log'!$E585&gt;0, 'Prediction Log'!$M585-'Prediction Log'!$E585, IF('Prediction Log'!$E585&lt;0, -'Prediction Log'!$M585+'Prediction Log'!$E585, "NA")))</f>
        <v/>
      </c>
      <c r="AB585" s="23" t="str">
        <f>IF(ISBLANK(Games!X567), "",ABS('Prediction Log'!$AA585))</f>
        <v/>
      </c>
    </row>
    <row r="586" spans="1:28" x14ac:dyDescent="0.45">
      <c r="A586" s="13">
        <f>IF(ISBLANK(Games!$B585), "",Games!A585)</f>
        <v>0</v>
      </c>
      <c r="B586" s="13" t="str">
        <f>IF(ISBLANK(Games!$B568), "",Games!B568)</f>
        <v/>
      </c>
      <c r="C586" s="13" t="str">
        <f>IF(ISBLANK(Games!$B568), "",Games!C568)</f>
        <v/>
      </c>
      <c r="D586" s="14" t="str">
        <f>IF(ISBLANK(Games!$D568), "",Games!D568)</f>
        <v/>
      </c>
      <c r="E586" s="14">
        <f>IF(ISBLANK(Games!$B568), "",Games!J568)</f>
        <v>0</v>
      </c>
      <c r="F586" s="15" t="str">
        <f>IFERROR(IF(ISBLANK(Games!B568), "", IF(Games!N568=Games!B568, Games!O568, 1-Games!O568)), "")</f>
        <v/>
      </c>
      <c r="G586" s="16" t="str">
        <f>IF(ISBLANK(Games!B568), "", IF('Prediction Log'!$D586&lt;0, 'Prediction Log'!$B586, 'Prediction Log'!$C586))</f>
        <v/>
      </c>
      <c r="H586" s="17" t="str">
        <f>IF(ISBLANK(Games!$B568), "",Games!K568)</f>
        <v/>
      </c>
      <c r="I586" s="17" t="str">
        <f>IF('Prediction Log'!$F586&gt;0.5, 'Prediction Log'!$B586, IF('Prediction Log'!$F586&lt;0.5, 'Prediction Log'!$C586, "PICK"))</f>
        <v/>
      </c>
      <c r="J586" s="18" t="str">
        <f>IF(ISBLANK(Games!B568), "",IF('Prediction Log'!$I586='Prediction Log'!$B586, 'Prediction Log'!$F586, 1-'Prediction Log'!$F586))</f>
        <v/>
      </c>
      <c r="K586" s="19" t="str">
        <f>IF(ISBLANK(Games!$B568), "",Games!Q568)</f>
        <v/>
      </c>
      <c r="L586" s="26" t="str">
        <f>IF(ISBLANK(Games!W568), "",Games!Y568)</f>
        <v/>
      </c>
      <c r="M586" s="9" t="str">
        <f>IF(ISBLANK(Games!W568), "",Games!X568-Games!W568)</f>
        <v/>
      </c>
      <c r="N586" s="20" t="str">
        <f>IF(ISBLANK(Games!W568), "", IF(AND(Games!Y568 = Games!B568, Games!D568&lt;0, Table3[[#This Row],[Actual Difference ]]&lt;Games!D568), "Y", IF(AND(Games!Y568=Games!C568, Games!D568&gt;0, Table3[[#This Row],[Actual Difference ]]&gt;0), "Y",IF(Games!Y568&lt;&gt;Table3[[#This Row],[Market Predicted Side]], "Y","N"))))</f>
        <v/>
      </c>
      <c r="O586" s="21" t="str">
        <f>IF(ISBLANK(Games!W568),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6" s="21" t="str">
        <f>IF(ISBLANK(Games!W568),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6" s="22" t="str">
        <f>IF(ISBLANK(Games!W568),"",IF('Prediction Log'!$L586='Prediction Log'!$G586, "Y", "N"))</f>
        <v/>
      </c>
      <c r="R586" s="22" t="str">
        <f>Table3[[#This Row],[Home Team Covered Market]]</f>
        <v/>
      </c>
      <c r="S586" s="22" t="str">
        <f>IF(ISBLANK(Games!W568), "",IF(AND('Prediction Log'!$Q586="Y", 'Prediction Log'!$R586="Y"), "Y", "N"))</f>
        <v/>
      </c>
      <c r="T586" s="23" t="str">
        <f>IF(ISBLANK(Games!W568),"",IF(Games!Y568='Prediction Log'!$H586, "Y", "N"))</f>
        <v/>
      </c>
      <c r="U586" s="23" t="str">
        <f>IF(ISBLANK(Games!W568), "", IF(Table3[[#This Row],[Home Team Covered Market]]=Games!P568, "Y", "N"))</f>
        <v/>
      </c>
      <c r="V586" s="24" t="str">
        <f>IF(ISBLANK(Games!W568), "",IF('Prediction Log'!$I586='Prediction Log'!$L586, "Y", "N"))</f>
        <v/>
      </c>
      <c r="W586" s="23" t="str">
        <f>IF(ISBLANK(Games!W568), "",IF('Prediction Log'!$H586&lt;&gt;'Prediction Log'!$L586, "N",IF(AND('Prediction Log'!$E586&gt;0, 'Prediction Log'!$M586&gt;'Prediction Log'!$E586, 'Prediction Log'!$H586='Prediction Log'!$C586), "Y", IF(AND('Prediction Log'!$E586&lt;0, 'Prediction Log'!$M586&lt;'Prediction Log'!$E586,'Prediction Log'!$H586='Prediction Log'!$B586 ), "Y", IF('Prediction Log'!$M586='Prediction Log'!$E586, "PUSH", "N")))))</f>
        <v/>
      </c>
      <c r="X586" s="23" t="str">
        <f>IF(ISBLANK(Games!W568), "",IF(AND('Prediction Log'!$T586="Y", 'Prediction Log'!$U586="Y"), "Y", "N"))</f>
        <v/>
      </c>
      <c r="Y586" s="22" t="str">
        <f>IF(ISBLANK(Games!W568), "",IF('Prediction Log'!$D586&gt;0, 'Prediction Log'!$M586-'Prediction Log'!$D586, IF('Prediction Log'!$D586&lt;0, -'Prediction Log'!$M586+'Prediction Log'!$D586, "NA")))</f>
        <v/>
      </c>
      <c r="Z586" s="22" t="str">
        <f>IF(ISBLANK(Games!W568), "",ABS('Prediction Log'!$Y586))</f>
        <v/>
      </c>
      <c r="AA586" s="23" t="str">
        <f>IF(ISBLANK(Games!W568), "",IF('Prediction Log'!$E586&gt;0, 'Prediction Log'!$M586-'Prediction Log'!$E586, IF('Prediction Log'!$E586&lt;0, -'Prediction Log'!$M586+'Prediction Log'!$E586, "NA")))</f>
        <v/>
      </c>
      <c r="AB586" s="23" t="str">
        <f>IF(ISBLANK(Games!X568), "",ABS('Prediction Log'!$AA586))</f>
        <v/>
      </c>
    </row>
    <row r="587" spans="1:28" x14ac:dyDescent="0.45">
      <c r="A587" s="13">
        <f>IF(ISBLANK(Games!$B586), "",Games!A586)</f>
        <v>0</v>
      </c>
      <c r="B587" s="13" t="str">
        <f>IF(ISBLANK(Games!$B569), "",Games!B569)</f>
        <v/>
      </c>
      <c r="C587" s="13" t="str">
        <f>IF(ISBLANK(Games!$B569), "",Games!C569)</f>
        <v/>
      </c>
      <c r="D587" s="14" t="str">
        <f>IF(ISBLANK(Games!$D569), "",Games!D569)</f>
        <v/>
      </c>
      <c r="E587" s="14">
        <f>IF(ISBLANK(Games!$B569), "",Games!J569)</f>
        <v>0</v>
      </c>
      <c r="F587" s="15" t="str">
        <f>IFERROR(IF(ISBLANK(Games!B569), "", IF(Games!N569=Games!B569, Games!O569, 1-Games!O569)), "")</f>
        <v/>
      </c>
      <c r="G587" s="16" t="str">
        <f>IF(ISBLANK(Games!B569), "", IF('Prediction Log'!$D587&lt;0, 'Prediction Log'!$B587, 'Prediction Log'!$C587))</f>
        <v/>
      </c>
      <c r="H587" s="17" t="str">
        <f>IF(ISBLANK(Games!$B569), "",Games!K569)</f>
        <v/>
      </c>
      <c r="I587" s="17" t="str">
        <f>IF('Prediction Log'!$F587&gt;0.5, 'Prediction Log'!$B587, IF('Prediction Log'!$F587&lt;0.5, 'Prediction Log'!$C587, "PICK"))</f>
        <v/>
      </c>
      <c r="J587" s="18" t="str">
        <f>IF(ISBLANK(Games!B569), "",IF('Prediction Log'!$I587='Prediction Log'!$B587, 'Prediction Log'!$F587, 1-'Prediction Log'!$F587))</f>
        <v/>
      </c>
      <c r="K587" s="19" t="str">
        <f>IF(ISBLANK(Games!$B569), "",Games!Q569)</f>
        <v/>
      </c>
      <c r="L587" s="26" t="str">
        <f>IF(ISBLANK(Games!W569), "",Games!Y569)</f>
        <v/>
      </c>
      <c r="M587" s="9" t="str">
        <f>IF(ISBLANK(Games!W569), "",Games!X569-Games!W569)</f>
        <v/>
      </c>
      <c r="N587" s="20" t="str">
        <f>IF(ISBLANK(Games!W569), "", IF(AND(Games!Y569 = Games!B569, Games!D569&lt;0, Table3[[#This Row],[Actual Difference ]]&lt;Games!D569), "Y", IF(AND(Games!Y569=Games!C569, Games!D569&gt;0, Table3[[#This Row],[Actual Difference ]]&gt;0), "Y",IF(Games!Y569&lt;&gt;Table3[[#This Row],[Market Predicted Side]], "Y","N"))))</f>
        <v/>
      </c>
      <c r="O587" s="21" t="str">
        <f>IF(ISBLANK(Games!W569),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7" s="21" t="str">
        <f>IF(ISBLANK(Games!W569),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7" s="22" t="str">
        <f>IF(ISBLANK(Games!W569),"",IF('Prediction Log'!$L587='Prediction Log'!$G587, "Y", "N"))</f>
        <v/>
      </c>
      <c r="R587" s="22" t="str">
        <f>Table3[[#This Row],[Home Team Covered Market]]</f>
        <v/>
      </c>
      <c r="S587" s="22" t="str">
        <f>IF(ISBLANK(Games!W569), "",IF(AND('Prediction Log'!$Q587="Y", 'Prediction Log'!$R587="Y"), "Y", "N"))</f>
        <v/>
      </c>
      <c r="T587" s="23" t="str">
        <f>IF(ISBLANK(Games!W569),"",IF(Games!Y569='Prediction Log'!$H587, "Y", "N"))</f>
        <v/>
      </c>
      <c r="U587" s="23" t="str">
        <f>IF(ISBLANK(Games!W569), "", IF(Table3[[#This Row],[Home Team Covered Market]]=Games!P569, "Y", "N"))</f>
        <v/>
      </c>
      <c r="V587" s="24" t="str">
        <f>IF(ISBLANK(Games!W569), "",IF('Prediction Log'!$I587='Prediction Log'!$L587, "Y", "N"))</f>
        <v/>
      </c>
      <c r="W587" s="23" t="str">
        <f>IF(ISBLANK(Games!W569), "",IF('Prediction Log'!$H587&lt;&gt;'Prediction Log'!$L587, "N",IF(AND('Prediction Log'!$E587&gt;0, 'Prediction Log'!$M587&gt;'Prediction Log'!$E587, 'Prediction Log'!$H587='Prediction Log'!$C587), "Y", IF(AND('Prediction Log'!$E587&lt;0, 'Prediction Log'!$M587&lt;'Prediction Log'!$E587,'Prediction Log'!$H587='Prediction Log'!$B587 ), "Y", IF('Prediction Log'!$M587='Prediction Log'!$E587, "PUSH", "N")))))</f>
        <v/>
      </c>
      <c r="X587" s="23" t="str">
        <f>IF(ISBLANK(Games!W569), "",IF(AND('Prediction Log'!$T587="Y", 'Prediction Log'!$U587="Y"), "Y", "N"))</f>
        <v/>
      </c>
      <c r="Y587" s="22" t="str">
        <f>IF(ISBLANK(Games!W569), "",IF('Prediction Log'!$D587&gt;0, 'Prediction Log'!$M587-'Prediction Log'!$D587, IF('Prediction Log'!$D587&lt;0, -'Prediction Log'!$M587+'Prediction Log'!$D587, "NA")))</f>
        <v/>
      </c>
      <c r="Z587" s="22" t="str">
        <f>IF(ISBLANK(Games!W569), "",ABS('Prediction Log'!$Y587))</f>
        <v/>
      </c>
      <c r="AA587" s="23" t="str">
        <f>IF(ISBLANK(Games!W569), "",IF('Prediction Log'!$E587&gt;0, 'Prediction Log'!$M587-'Prediction Log'!$E587, IF('Prediction Log'!$E587&lt;0, -'Prediction Log'!$M587+'Prediction Log'!$E587, "NA")))</f>
        <v/>
      </c>
      <c r="AB587" s="23" t="str">
        <f>IF(ISBLANK(Games!X569), "",ABS('Prediction Log'!$AA587))</f>
        <v/>
      </c>
    </row>
    <row r="588" spans="1:28" x14ac:dyDescent="0.45">
      <c r="A588" s="13">
        <f>IF(ISBLANK(Games!$B587), "",Games!A587)</f>
        <v>0</v>
      </c>
      <c r="B588" s="13" t="str">
        <f>IF(ISBLANK(Games!$B570), "",Games!B570)</f>
        <v/>
      </c>
      <c r="C588" s="13" t="str">
        <f>IF(ISBLANK(Games!$B570), "",Games!C570)</f>
        <v/>
      </c>
      <c r="D588" s="14" t="str">
        <f>IF(ISBLANK(Games!$D570), "",Games!D570)</f>
        <v/>
      </c>
      <c r="E588" s="14">
        <f>IF(ISBLANK(Games!$B570), "",Games!J570)</f>
        <v>0</v>
      </c>
      <c r="F588" s="15" t="str">
        <f>IFERROR(IF(ISBLANK(Games!B570), "", IF(Games!N570=Games!B570, Games!O570, 1-Games!O570)), "")</f>
        <v/>
      </c>
      <c r="G588" s="16" t="str">
        <f>IF(ISBLANK(Games!B570), "", IF('Prediction Log'!$D588&lt;0, 'Prediction Log'!$B588, 'Prediction Log'!$C588))</f>
        <v/>
      </c>
      <c r="H588" s="17" t="str">
        <f>IF(ISBLANK(Games!$B570), "",Games!K570)</f>
        <v/>
      </c>
      <c r="I588" s="17" t="str">
        <f>IF('Prediction Log'!$F588&gt;0.5, 'Prediction Log'!$B588, IF('Prediction Log'!$F588&lt;0.5, 'Prediction Log'!$C588, "PICK"))</f>
        <v/>
      </c>
      <c r="J588" s="18" t="str">
        <f>IF(ISBLANK(Games!B570), "",IF('Prediction Log'!$I588='Prediction Log'!$B588, 'Prediction Log'!$F588, 1-'Prediction Log'!$F588))</f>
        <v/>
      </c>
      <c r="K588" s="19" t="str">
        <f>IF(ISBLANK(Games!$B570), "",Games!Q570)</f>
        <v/>
      </c>
      <c r="L588" s="26" t="str">
        <f>IF(ISBLANK(Games!W570), "",Games!Y570)</f>
        <v/>
      </c>
      <c r="M588" s="9" t="str">
        <f>IF(ISBLANK(Games!W570), "",Games!X570-Games!W570)</f>
        <v/>
      </c>
      <c r="N588" s="20" t="str">
        <f>IF(ISBLANK(Games!W570), "", IF(AND(Games!Y570 = Games!B570, Games!D570&lt;0, Table3[[#This Row],[Actual Difference ]]&lt;Games!D570), "Y", IF(AND(Games!Y570=Games!C570, Games!D570&gt;0, Table3[[#This Row],[Actual Difference ]]&gt;0), "Y",IF(Games!Y570&lt;&gt;Table3[[#This Row],[Market Predicted Side]], "Y","N"))))</f>
        <v/>
      </c>
      <c r="O588" s="21" t="str">
        <f>IF(ISBLANK(Games!W570),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8" s="21" t="str">
        <f>IF(ISBLANK(Games!W570),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8" s="22" t="str">
        <f>IF(ISBLANK(Games!W570),"",IF('Prediction Log'!$L588='Prediction Log'!$G588, "Y", "N"))</f>
        <v/>
      </c>
      <c r="R588" s="22" t="str">
        <f>Table3[[#This Row],[Home Team Covered Market]]</f>
        <v/>
      </c>
      <c r="S588" s="22" t="str">
        <f>IF(ISBLANK(Games!W570), "",IF(AND('Prediction Log'!$Q588="Y", 'Prediction Log'!$R588="Y"), "Y", "N"))</f>
        <v/>
      </c>
      <c r="T588" s="23" t="str">
        <f>IF(ISBLANK(Games!W570),"",IF(Games!Y570='Prediction Log'!$H588, "Y", "N"))</f>
        <v/>
      </c>
      <c r="U588" s="23" t="str">
        <f>IF(ISBLANK(Games!W570), "", IF(Table3[[#This Row],[Home Team Covered Market]]=Games!P570, "Y", "N"))</f>
        <v/>
      </c>
      <c r="V588" s="24" t="str">
        <f>IF(ISBLANK(Games!W570), "",IF('Prediction Log'!$I588='Prediction Log'!$L588, "Y", "N"))</f>
        <v/>
      </c>
      <c r="W588" s="23" t="str">
        <f>IF(ISBLANK(Games!W570), "",IF('Prediction Log'!$H588&lt;&gt;'Prediction Log'!$L588, "N",IF(AND('Prediction Log'!$E588&gt;0, 'Prediction Log'!$M588&gt;'Prediction Log'!$E588, 'Prediction Log'!$H588='Prediction Log'!$C588), "Y", IF(AND('Prediction Log'!$E588&lt;0, 'Prediction Log'!$M588&lt;'Prediction Log'!$E588,'Prediction Log'!$H588='Prediction Log'!$B588 ), "Y", IF('Prediction Log'!$M588='Prediction Log'!$E588, "PUSH", "N")))))</f>
        <v/>
      </c>
      <c r="X588" s="23" t="str">
        <f>IF(ISBLANK(Games!W570), "",IF(AND('Prediction Log'!$T588="Y", 'Prediction Log'!$U588="Y"), "Y", "N"))</f>
        <v/>
      </c>
      <c r="Y588" s="22" t="str">
        <f>IF(ISBLANK(Games!W570), "",IF('Prediction Log'!$D588&gt;0, 'Prediction Log'!$M588-'Prediction Log'!$D588, IF('Prediction Log'!$D588&lt;0, -'Prediction Log'!$M588+'Prediction Log'!$D588, "NA")))</f>
        <v/>
      </c>
      <c r="Z588" s="22" t="str">
        <f>IF(ISBLANK(Games!W570), "",ABS('Prediction Log'!$Y588))</f>
        <v/>
      </c>
      <c r="AA588" s="23" t="str">
        <f>IF(ISBLANK(Games!W570), "",IF('Prediction Log'!$E588&gt;0, 'Prediction Log'!$M588-'Prediction Log'!$E588, IF('Prediction Log'!$E588&lt;0, -'Prediction Log'!$M588+'Prediction Log'!$E588, "NA")))</f>
        <v/>
      </c>
      <c r="AB588" s="23" t="str">
        <f>IF(ISBLANK(Games!X570), "",ABS('Prediction Log'!$AA588))</f>
        <v/>
      </c>
    </row>
    <row r="589" spans="1:28" x14ac:dyDescent="0.45">
      <c r="A589" s="13">
        <f>IF(ISBLANK(Games!$B588), "",Games!A588)</f>
        <v>0</v>
      </c>
      <c r="B589" s="13" t="str">
        <f>IF(ISBLANK(Games!$B571), "",Games!B571)</f>
        <v/>
      </c>
      <c r="C589" s="13" t="str">
        <f>IF(ISBLANK(Games!$B571), "",Games!C571)</f>
        <v/>
      </c>
      <c r="D589" s="14" t="str">
        <f>IF(ISBLANK(Games!$D571), "",Games!D571)</f>
        <v/>
      </c>
      <c r="E589" s="14">
        <f>IF(ISBLANK(Games!$B571), "",Games!J571)</f>
        <v>0</v>
      </c>
      <c r="F589" s="15" t="str">
        <f>IFERROR(IF(ISBLANK(Games!B571), "", IF(Games!N571=Games!B571, Games!O571, 1-Games!O571)), "")</f>
        <v/>
      </c>
      <c r="G589" s="16" t="str">
        <f>IF(ISBLANK(Games!B571), "", IF('Prediction Log'!$D589&lt;0, 'Prediction Log'!$B589, 'Prediction Log'!$C589))</f>
        <v/>
      </c>
      <c r="H589" s="17" t="str">
        <f>IF(ISBLANK(Games!$B571), "",Games!K571)</f>
        <v/>
      </c>
      <c r="I589" s="17" t="str">
        <f>IF('Prediction Log'!$F589&gt;0.5, 'Prediction Log'!$B589, IF('Prediction Log'!$F589&lt;0.5, 'Prediction Log'!$C589, "PICK"))</f>
        <v/>
      </c>
      <c r="J589" s="18" t="str">
        <f>IF(ISBLANK(Games!B571), "",IF('Prediction Log'!$I589='Prediction Log'!$B589, 'Prediction Log'!$F589, 1-'Prediction Log'!$F589))</f>
        <v/>
      </c>
      <c r="K589" s="19" t="str">
        <f>IF(ISBLANK(Games!$B571), "",Games!Q571)</f>
        <v/>
      </c>
      <c r="L589" s="26" t="str">
        <f>IF(ISBLANK(Games!W571), "",Games!Y571)</f>
        <v/>
      </c>
      <c r="M589" s="9" t="str">
        <f>IF(ISBLANK(Games!W571), "",Games!X571-Games!W571)</f>
        <v/>
      </c>
      <c r="N589" s="20" t="str">
        <f>IF(ISBLANK(Games!W571), "", IF(AND(Games!Y571 = Games!B571, Games!D571&lt;0, Table3[[#This Row],[Actual Difference ]]&lt;Games!D571), "Y", IF(AND(Games!Y571=Games!C571, Games!D571&gt;0, Table3[[#This Row],[Actual Difference ]]&gt;0), "Y",IF(Games!Y571&lt;&gt;Table3[[#This Row],[Market Predicted Side]], "Y","N"))))</f>
        <v/>
      </c>
      <c r="O589" s="21" t="str">
        <f>IF(ISBLANK(Games!W571),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89" s="21" t="str">
        <f>IF(ISBLANK(Games!W571),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89" s="22" t="str">
        <f>IF(ISBLANK(Games!W571),"",IF('Prediction Log'!$L589='Prediction Log'!$G589, "Y", "N"))</f>
        <v/>
      </c>
      <c r="R589" s="22" t="str">
        <f>Table3[[#This Row],[Home Team Covered Market]]</f>
        <v/>
      </c>
      <c r="S589" s="22" t="str">
        <f>IF(ISBLANK(Games!W571), "",IF(AND('Prediction Log'!$Q589="Y", 'Prediction Log'!$R589="Y"), "Y", "N"))</f>
        <v/>
      </c>
      <c r="T589" s="23" t="str">
        <f>IF(ISBLANK(Games!W571),"",IF(Games!Y571='Prediction Log'!$H589, "Y", "N"))</f>
        <v/>
      </c>
      <c r="U589" s="23" t="str">
        <f>IF(ISBLANK(Games!W571), "", IF(Table3[[#This Row],[Home Team Covered Market]]=Games!P571, "Y", "N"))</f>
        <v/>
      </c>
      <c r="V589" s="24" t="str">
        <f>IF(ISBLANK(Games!W571), "",IF('Prediction Log'!$I589='Prediction Log'!$L589, "Y", "N"))</f>
        <v/>
      </c>
      <c r="W589" s="23" t="str">
        <f>IF(ISBLANK(Games!W571), "",IF('Prediction Log'!$H589&lt;&gt;'Prediction Log'!$L589, "N",IF(AND('Prediction Log'!$E589&gt;0, 'Prediction Log'!$M589&gt;'Prediction Log'!$E589, 'Prediction Log'!$H589='Prediction Log'!$C589), "Y", IF(AND('Prediction Log'!$E589&lt;0, 'Prediction Log'!$M589&lt;'Prediction Log'!$E589,'Prediction Log'!$H589='Prediction Log'!$B589 ), "Y", IF('Prediction Log'!$M589='Prediction Log'!$E589, "PUSH", "N")))))</f>
        <v/>
      </c>
      <c r="X589" s="23" t="str">
        <f>IF(ISBLANK(Games!W571), "",IF(AND('Prediction Log'!$T589="Y", 'Prediction Log'!$U589="Y"), "Y", "N"))</f>
        <v/>
      </c>
      <c r="Y589" s="22" t="str">
        <f>IF(ISBLANK(Games!W571), "",IF('Prediction Log'!$D589&gt;0, 'Prediction Log'!$M589-'Prediction Log'!$D589, IF('Prediction Log'!$D589&lt;0, -'Prediction Log'!$M589+'Prediction Log'!$D589, "NA")))</f>
        <v/>
      </c>
      <c r="Z589" s="22" t="str">
        <f>IF(ISBLANK(Games!W571), "",ABS('Prediction Log'!$Y589))</f>
        <v/>
      </c>
      <c r="AA589" s="23" t="str">
        <f>IF(ISBLANK(Games!W571), "",IF('Prediction Log'!$E589&gt;0, 'Prediction Log'!$M589-'Prediction Log'!$E589, IF('Prediction Log'!$E589&lt;0, -'Prediction Log'!$M589+'Prediction Log'!$E589, "NA")))</f>
        <v/>
      </c>
      <c r="AB589" s="23" t="str">
        <f>IF(ISBLANK(Games!X571), "",ABS('Prediction Log'!$AA589))</f>
        <v/>
      </c>
    </row>
    <row r="590" spans="1:28" x14ac:dyDescent="0.45">
      <c r="A590" s="13">
        <f>IF(ISBLANK(Games!$B589), "",Games!A589)</f>
        <v>0</v>
      </c>
      <c r="B590" s="13" t="str">
        <f>IF(ISBLANK(Games!$B572), "",Games!B572)</f>
        <v/>
      </c>
      <c r="C590" s="13" t="str">
        <f>IF(ISBLANK(Games!$B572), "",Games!C572)</f>
        <v/>
      </c>
      <c r="D590" s="14" t="str">
        <f>IF(ISBLANK(Games!$D572), "",Games!D572)</f>
        <v/>
      </c>
      <c r="E590" s="14">
        <f>IF(ISBLANK(Games!$B572), "",Games!J572)</f>
        <v>0</v>
      </c>
      <c r="F590" s="15" t="str">
        <f>IFERROR(IF(ISBLANK(Games!B572), "", IF(Games!N572=Games!B572, Games!O572, 1-Games!O572)), "")</f>
        <v/>
      </c>
      <c r="G590" s="16" t="str">
        <f>IF(ISBLANK(Games!B572), "", IF('Prediction Log'!$D590&lt;0, 'Prediction Log'!$B590, 'Prediction Log'!$C590))</f>
        <v/>
      </c>
      <c r="H590" s="17" t="str">
        <f>IF(ISBLANK(Games!$B572), "",Games!K572)</f>
        <v/>
      </c>
      <c r="I590" s="17" t="str">
        <f>IF('Prediction Log'!$F590&gt;0.5, 'Prediction Log'!$B590, IF('Prediction Log'!$F590&lt;0.5, 'Prediction Log'!$C590, "PICK"))</f>
        <v/>
      </c>
      <c r="J590" s="18" t="str">
        <f>IF(ISBLANK(Games!B572), "",IF('Prediction Log'!$I590='Prediction Log'!$B590, 'Prediction Log'!$F590, 1-'Prediction Log'!$F590))</f>
        <v/>
      </c>
      <c r="K590" s="19" t="str">
        <f>IF(ISBLANK(Games!$B572), "",Games!Q572)</f>
        <v/>
      </c>
      <c r="L590" s="26" t="str">
        <f>IF(ISBLANK(Games!W572), "",Games!Y572)</f>
        <v/>
      </c>
      <c r="M590" s="9" t="str">
        <f>IF(ISBLANK(Games!W572), "",Games!X572-Games!W572)</f>
        <v/>
      </c>
      <c r="N590" s="20" t="str">
        <f>IF(ISBLANK(Games!W572), "", IF(AND(Games!Y572 = Games!B572, Games!D572&lt;0, Table3[[#This Row],[Actual Difference ]]&lt;Games!D572), "Y", IF(AND(Games!Y572=Games!C572, Games!D572&gt;0, Table3[[#This Row],[Actual Difference ]]&gt;0), "Y",IF(Games!Y572&lt;&gt;Table3[[#This Row],[Market Predicted Side]], "Y","N"))))</f>
        <v/>
      </c>
      <c r="O590" s="21" t="str">
        <f>IF(ISBLANK(Games!W572),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0" s="21" t="str">
        <f>IF(ISBLANK(Games!W572),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0" s="22" t="str">
        <f>IF(ISBLANK(Games!W572),"",IF('Prediction Log'!$L590='Prediction Log'!$G590, "Y", "N"))</f>
        <v/>
      </c>
      <c r="R590" s="22" t="str">
        <f>Table3[[#This Row],[Home Team Covered Market]]</f>
        <v/>
      </c>
      <c r="S590" s="22" t="str">
        <f>IF(ISBLANK(Games!W572), "",IF(AND('Prediction Log'!$Q590="Y", 'Prediction Log'!$R590="Y"), "Y", "N"))</f>
        <v/>
      </c>
      <c r="T590" s="23" t="str">
        <f>IF(ISBLANK(Games!W572),"",IF(Games!Y572='Prediction Log'!$H590, "Y", "N"))</f>
        <v/>
      </c>
      <c r="U590" s="23" t="str">
        <f>IF(ISBLANK(Games!W572), "", IF(Table3[[#This Row],[Home Team Covered Market]]=Games!P572, "Y", "N"))</f>
        <v/>
      </c>
      <c r="V590" s="24" t="str">
        <f>IF(ISBLANK(Games!W572), "",IF('Prediction Log'!$I590='Prediction Log'!$L590, "Y", "N"))</f>
        <v/>
      </c>
      <c r="W590" s="23" t="str">
        <f>IF(ISBLANK(Games!W572), "",IF('Prediction Log'!$H590&lt;&gt;'Prediction Log'!$L590, "N",IF(AND('Prediction Log'!$E590&gt;0, 'Prediction Log'!$M590&gt;'Prediction Log'!$E590, 'Prediction Log'!$H590='Prediction Log'!$C590), "Y", IF(AND('Prediction Log'!$E590&lt;0, 'Prediction Log'!$M590&lt;'Prediction Log'!$E590,'Prediction Log'!$H590='Prediction Log'!$B590 ), "Y", IF('Prediction Log'!$M590='Prediction Log'!$E590, "PUSH", "N")))))</f>
        <v/>
      </c>
      <c r="X590" s="23" t="str">
        <f>IF(ISBLANK(Games!W572), "",IF(AND('Prediction Log'!$T590="Y", 'Prediction Log'!$U590="Y"), "Y", "N"))</f>
        <v/>
      </c>
      <c r="Y590" s="22" t="str">
        <f>IF(ISBLANK(Games!W572), "",IF('Prediction Log'!$D590&gt;0, 'Prediction Log'!$M590-'Prediction Log'!$D590, IF('Prediction Log'!$D590&lt;0, -'Prediction Log'!$M590+'Prediction Log'!$D590, "NA")))</f>
        <v/>
      </c>
      <c r="Z590" s="22" t="str">
        <f>IF(ISBLANK(Games!W572), "",ABS('Prediction Log'!$Y590))</f>
        <v/>
      </c>
      <c r="AA590" s="23" t="str">
        <f>IF(ISBLANK(Games!W572), "",IF('Prediction Log'!$E590&gt;0, 'Prediction Log'!$M590-'Prediction Log'!$E590, IF('Prediction Log'!$E590&lt;0, -'Prediction Log'!$M590+'Prediction Log'!$E590, "NA")))</f>
        <v/>
      </c>
      <c r="AB590" s="23" t="str">
        <f>IF(ISBLANK(Games!X572), "",ABS('Prediction Log'!$AA590))</f>
        <v/>
      </c>
    </row>
    <row r="591" spans="1:28" x14ac:dyDescent="0.45">
      <c r="A591" s="13">
        <f>IF(ISBLANK(Games!$B590), "",Games!A590)</f>
        <v>0</v>
      </c>
      <c r="B591" s="13" t="str">
        <f>IF(ISBLANK(Games!$B573), "",Games!B573)</f>
        <v/>
      </c>
      <c r="C591" s="13" t="str">
        <f>IF(ISBLANK(Games!$B573), "",Games!C573)</f>
        <v/>
      </c>
      <c r="D591" s="14" t="str">
        <f>IF(ISBLANK(Games!$D573), "",Games!D573)</f>
        <v/>
      </c>
      <c r="E591" s="14">
        <f>IF(ISBLANK(Games!$B573), "",Games!J573)</f>
        <v>0</v>
      </c>
      <c r="F591" s="15" t="str">
        <f>IFERROR(IF(ISBLANK(Games!B573), "", IF(Games!N573=Games!B573, Games!O573, 1-Games!O573)), "")</f>
        <v/>
      </c>
      <c r="G591" s="16" t="str">
        <f>IF(ISBLANK(Games!B573), "", IF('Prediction Log'!$D591&lt;0, 'Prediction Log'!$B591, 'Prediction Log'!$C591))</f>
        <v/>
      </c>
      <c r="H591" s="17" t="str">
        <f>IF(ISBLANK(Games!$B573), "",Games!K573)</f>
        <v/>
      </c>
      <c r="I591" s="17" t="str">
        <f>IF('Prediction Log'!$F591&gt;0.5, 'Prediction Log'!$B591, IF('Prediction Log'!$F591&lt;0.5, 'Prediction Log'!$C591, "PICK"))</f>
        <v/>
      </c>
      <c r="J591" s="18" t="str">
        <f>IF(ISBLANK(Games!B573), "",IF('Prediction Log'!$I591='Prediction Log'!$B591, 'Prediction Log'!$F591, 1-'Prediction Log'!$F591))</f>
        <v/>
      </c>
      <c r="K591" s="19" t="str">
        <f>IF(ISBLANK(Games!$B573), "",Games!Q573)</f>
        <v/>
      </c>
      <c r="L591" s="26" t="str">
        <f>IF(ISBLANK(Games!W573), "",Games!Y573)</f>
        <v/>
      </c>
      <c r="M591" s="9" t="str">
        <f>IF(ISBLANK(Games!W573), "",Games!X573-Games!W573)</f>
        <v/>
      </c>
      <c r="N591" s="20" t="str">
        <f>IF(ISBLANK(Games!W573), "", IF(AND(Games!Y573 = Games!B573, Games!D573&lt;0, Table3[[#This Row],[Actual Difference ]]&lt;Games!D573), "Y", IF(AND(Games!Y573=Games!C573, Games!D573&gt;0, Table3[[#This Row],[Actual Difference ]]&gt;0), "Y",IF(Games!Y573&lt;&gt;Table3[[#This Row],[Market Predicted Side]], "Y","N"))))</f>
        <v/>
      </c>
      <c r="O591" s="21" t="str">
        <f>IF(ISBLANK(Games!W573),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1" s="21" t="str">
        <f>IF(ISBLANK(Games!W573),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1" s="22" t="str">
        <f>IF(ISBLANK(Games!W573),"",IF('Prediction Log'!$L591='Prediction Log'!$G591, "Y", "N"))</f>
        <v/>
      </c>
      <c r="R591" s="22" t="str">
        <f>Table3[[#This Row],[Home Team Covered Market]]</f>
        <v/>
      </c>
      <c r="S591" s="22" t="str">
        <f>IF(ISBLANK(Games!W573), "",IF(AND('Prediction Log'!$Q591="Y", 'Prediction Log'!$R591="Y"), "Y", "N"))</f>
        <v/>
      </c>
      <c r="T591" s="23" t="str">
        <f>IF(ISBLANK(Games!W573),"",IF(Games!Y573='Prediction Log'!$H591, "Y", "N"))</f>
        <v/>
      </c>
      <c r="U591" s="23" t="str">
        <f>IF(ISBLANK(Games!W573), "", IF(Table3[[#This Row],[Home Team Covered Market]]=Games!P573, "Y", "N"))</f>
        <v/>
      </c>
      <c r="V591" s="24" t="str">
        <f>IF(ISBLANK(Games!W573), "",IF('Prediction Log'!$I591='Prediction Log'!$L591, "Y", "N"))</f>
        <v/>
      </c>
      <c r="W591" s="23" t="str">
        <f>IF(ISBLANK(Games!W573), "",IF('Prediction Log'!$H591&lt;&gt;'Prediction Log'!$L591, "N",IF(AND('Prediction Log'!$E591&gt;0, 'Prediction Log'!$M591&gt;'Prediction Log'!$E591, 'Prediction Log'!$H591='Prediction Log'!$C591), "Y", IF(AND('Prediction Log'!$E591&lt;0, 'Prediction Log'!$M591&lt;'Prediction Log'!$E591,'Prediction Log'!$H591='Prediction Log'!$B591 ), "Y", IF('Prediction Log'!$M591='Prediction Log'!$E591, "PUSH", "N")))))</f>
        <v/>
      </c>
      <c r="X591" s="23" t="str">
        <f>IF(ISBLANK(Games!W573), "",IF(AND('Prediction Log'!$T591="Y", 'Prediction Log'!$U591="Y"), "Y", "N"))</f>
        <v/>
      </c>
      <c r="Y591" s="22" t="str">
        <f>IF(ISBLANK(Games!W573), "",IF('Prediction Log'!$D591&gt;0, 'Prediction Log'!$M591-'Prediction Log'!$D591, IF('Prediction Log'!$D591&lt;0, -'Prediction Log'!$M591+'Prediction Log'!$D591, "NA")))</f>
        <v/>
      </c>
      <c r="Z591" s="22" t="str">
        <f>IF(ISBLANK(Games!W573), "",ABS('Prediction Log'!$Y591))</f>
        <v/>
      </c>
      <c r="AA591" s="23" t="str">
        <f>IF(ISBLANK(Games!W573), "",IF('Prediction Log'!$E591&gt;0, 'Prediction Log'!$M591-'Prediction Log'!$E591, IF('Prediction Log'!$E591&lt;0, -'Prediction Log'!$M591+'Prediction Log'!$E591, "NA")))</f>
        <v/>
      </c>
      <c r="AB591" s="23" t="str">
        <f>IF(ISBLANK(Games!X573), "",ABS('Prediction Log'!$AA591))</f>
        <v/>
      </c>
    </row>
    <row r="592" spans="1:28" x14ac:dyDescent="0.45">
      <c r="A592" s="13">
        <f>IF(ISBLANK(Games!$B591), "",Games!A591)</f>
        <v>0</v>
      </c>
      <c r="B592" s="13" t="str">
        <f>IF(ISBLANK(Games!$B574), "",Games!B574)</f>
        <v/>
      </c>
      <c r="C592" s="13" t="str">
        <f>IF(ISBLANK(Games!$B574), "",Games!C574)</f>
        <v/>
      </c>
      <c r="D592" s="14" t="str">
        <f>IF(ISBLANK(Games!$D574), "",Games!D574)</f>
        <v/>
      </c>
      <c r="E592" s="14">
        <f>IF(ISBLANK(Games!$B574), "",Games!J574)</f>
        <v>0</v>
      </c>
      <c r="F592" s="15" t="str">
        <f>IFERROR(IF(ISBLANK(Games!B574), "", IF(Games!N574=Games!B574, Games!O574, 1-Games!O574)), "")</f>
        <v/>
      </c>
      <c r="G592" s="16" t="str">
        <f>IF(ISBLANK(Games!B574), "", IF('Prediction Log'!$D592&lt;0, 'Prediction Log'!$B592, 'Prediction Log'!$C592))</f>
        <v/>
      </c>
      <c r="H592" s="17" t="str">
        <f>IF(ISBLANK(Games!$B574), "",Games!K574)</f>
        <v/>
      </c>
      <c r="I592" s="17" t="str">
        <f>IF('Prediction Log'!$F592&gt;0.5, 'Prediction Log'!$B592, IF('Prediction Log'!$F592&lt;0.5, 'Prediction Log'!$C592, "PICK"))</f>
        <v/>
      </c>
      <c r="J592" s="18" t="str">
        <f>IF(ISBLANK(Games!B574), "",IF('Prediction Log'!$I592='Prediction Log'!$B592, 'Prediction Log'!$F592, 1-'Prediction Log'!$F592))</f>
        <v/>
      </c>
      <c r="K592" s="19" t="str">
        <f>IF(ISBLANK(Games!$B574), "",Games!Q574)</f>
        <v/>
      </c>
      <c r="L592" s="26" t="str">
        <f>IF(ISBLANK(Games!W574), "",Games!Y574)</f>
        <v/>
      </c>
      <c r="M592" s="9" t="str">
        <f>IF(ISBLANK(Games!W574), "",Games!X574-Games!W574)</f>
        <v/>
      </c>
      <c r="N592" s="20" t="str">
        <f>IF(ISBLANK(Games!W574), "", IF(AND(Games!Y574 = Games!B574, Games!D574&lt;0, Table3[[#This Row],[Actual Difference ]]&lt;Games!D574), "Y", IF(AND(Games!Y574=Games!C574, Games!D574&gt;0, Table3[[#This Row],[Actual Difference ]]&gt;0), "Y",IF(Games!Y574&lt;&gt;Table3[[#This Row],[Market Predicted Side]], "Y","N"))))</f>
        <v/>
      </c>
      <c r="O592" s="21" t="str">
        <f>IF(ISBLANK(Games!W574),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2" s="21" t="str">
        <f>IF(ISBLANK(Games!W574),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2" s="22" t="str">
        <f>IF(ISBLANK(Games!W574),"",IF('Prediction Log'!$L592='Prediction Log'!$G592, "Y", "N"))</f>
        <v/>
      </c>
      <c r="R592" s="22" t="str">
        <f>Table3[[#This Row],[Home Team Covered Market]]</f>
        <v/>
      </c>
      <c r="S592" s="22" t="str">
        <f>IF(ISBLANK(Games!W574), "",IF(AND('Prediction Log'!$Q592="Y", 'Prediction Log'!$R592="Y"), "Y", "N"))</f>
        <v/>
      </c>
      <c r="T592" s="23" t="str">
        <f>IF(ISBLANK(Games!W574),"",IF(Games!Y574='Prediction Log'!$H592, "Y", "N"))</f>
        <v/>
      </c>
      <c r="U592" s="23" t="str">
        <f>IF(ISBLANK(Games!W574), "", IF(Table3[[#This Row],[Home Team Covered Market]]=Games!P574, "Y", "N"))</f>
        <v/>
      </c>
      <c r="V592" s="24" t="str">
        <f>IF(ISBLANK(Games!W574), "",IF('Prediction Log'!$I592='Prediction Log'!$L592, "Y", "N"))</f>
        <v/>
      </c>
      <c r="W592" s="23" t="str">
        <f>IF(ISBLANK(Games!W574), "",IF('Prediction Log'!$H592&lt;&gt;'Prediction Log'!$L592, "N",IF(AND('Prediction Log'!$E592&gt;0, 'Prediction Log'!$M592&gt;'Prediction Log'!$E592, 'Prediction Log'!$H592='Prediction Log'!$C592), "Y", IF(AND('Prediction Log'!$E592&lt;0, 'Prediction Log'!$M592&lt;'Prediction Log'!$E592,'Prediction Log'!$H592='Prediction Log'!$B592 ), "Y", IF('Prediction Log'!$M592='Prediction Log'!$E592, "PUSH", "N")))))</f>
        <v/>
      </c>
      <c r="X592" s="23" t="str">
        <f>IF(ISBLANK(Games!W574), "",IF(AND('Prediction Log'!$T592="Y", 'Prediction Log'!$U592="Y"), "Y", "N"))</f>
        <v/>
      </c>
      <c r="Y592" s="22" t="str">
        <f>IF(ISBLANK(Games!W574), "",IF('Prediction Log'!$D592&gt;0, 'Prediction Log'!$M592-'Prediction Log'!$D592, IF('Prediction Log'!$D592&lt;0, -'Prediction Log'!$M592+'Prediction Log'!$D592, "NA")))</f>
        <v/>
      </c>
      <c r="Z592" s="22" t="str">
        <f>IF(ISBLANK(Games!W574), "",ABS('Prediction Log'!$Y592))</f>
        <v/>
      </c>
      <c r="AA592" s="23" t="str">
        <f>IF(ISBLANK(Games!W574), "",IF('Prediction Log'!$E592&gt;0, 'Prediction Log'!$M592-'Prediction Log'!$E592, IF('Prediction Log'!$E592&lt;0, -'Prediction Log'!$M592+'Prediction Log'!$E592, "NA")))</f>
        <v/>
      </c>
      <c r="AB592" s="23" t="str">
        <f>IF(ISBLANK(Games!X574), "",ABS('Prediction Log'!$AA592))</f>
        <v/>
      </c>
    </row>
    <row r="593" spans="1:28" x14ac:dyDescent="0.45">
      <c r="A593" s="13">
        <f>IF(ISBLANK(Games!$B592), "",Games!A592)</f>
        <v>0</v>
      </c>
      <c r="B593" s="13" t="str">
        <f>IF(ISBLANK(Games!$B575), "",Games!B575)</f>
        <v/>
      </c>
      <c r="C593" s="13" t="str">
        <f>IF(ISBLANK(Games!$B575), "",Games!C575)</f>
        <v/>
      </c>
      <c r="D593" s="14" t="str">
        <f>IF(ISBLANK(Games!$D575), "",Games!D575)</f>
        <v/>
      </c>
      <c r="E593" s="14">
        <f>IF(ISBLANK(Games!$B575), "",Games!J575)</f>
        <v>0</v>
      </c>
      <c r="F593" s="15" t="str">
        <f>IFERROR(IF(ISBLANK(Games!B575), "", IF(Games!N575=Games!B575, Games!O575, 1-Games!O575)), "")</f>
        <v/>
      </c>
      <c r="G593" s="16" t="str">
        <f>IF(ISBLANK(Games!B575), "", IF('Prediction Log'!$D593&lt;0, 'Prediction Log'!$B593, 'Prediction Log'!$C593))</f>
        <v/>
      </c>
      <c r="H593" s="17" t="str">
        <f>IF(ISBLANK(Games!$B575), "",Games!K575)</f>
        <v/>
      </c>
      <c r="I593" s="17" t="str">
        <f>IF('Prediction Log'!$F593&gt;0.5, 'Prediction Log'!$B593, IF('Prediction Log'!$F593&lt;0.5, 'Prediction Log'!$C593, "PICK"))</f>
        <v/>
      </c>
      <c r="J593" s="18" t="str">
        <f>IF(ISBLANK(Games!B575), "",IF('Prediction Log'!$I593='Prediction Log'!$B593, 'Prediction Log'!$F593, 1-'Prediction Log'!$F593))</f>
        <v/>
      </c>
      <c r="K593" s="19" t="str">
        <f>IF(ISBLANK(Games!$B575), "",Games!Q575)</f>
        <v/>
      </c>
      <c r="L593" s="26" t="str">
        <f>IF(ISBLANK(Games!W575), "",Games!Y575)</f>
        <v/>
      </c>
      <c r="M593" s="9" t="str">
        <f>IF(ISBLANK(Games!W575), "",Games!X575-Games!W575)</f>
        <v/>
      </c>
      <c r="N593" s="20" t="str">
        <f>IF(ISBLANK(Games!W575), "", IF(AND(Games!Y575 = Games!B575, Games!D575&lt;0, Table3[[#This Row],[Actual Difference ]]&lt;Games!D575), "Y", IF(AND(Games!Y575=Games!C575, Games!D575&gt;0, Table3[[#This Row],[Actual Difference ]]&gt;0), "Y",IF(Games!Y575&lt;&gt;Table3[[#This Row],[Market Predicted Side]], "Y","N"))))</f>
        <v/>
      </c>
      <c r="O593" s="21" t="str">
        <f>IF(ISBLANK(Games!W575),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3" s="21" t="str">
        <f>IF(ISBLANK(Games!W575),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3" s="22" t="str">
        <f>IF(ISBLANK(Games!W575),"",IF('Prediction Log'!$L593='Prediction Log'!$G593, "Y", "N"))</f>
        <v/>
      </c>
      <c r="R593" s="22" t="str">
        <f>Table3[[#This Row],[Home Team Covered Market]]</f>
        <v/>
      </c>
      <c r="S593" s="22" t="str">
        <f>IF(ISBLANK(Games!W575), "",IF(AND('Prediction Log'!$Q593="Y", 'Prediction Log'!$R593="Y"), "Y", "N"))</f>
        <v/>
      </c>
      <c r="T593" s="23" t="str">
        <f>IF(ISBLANK(Games!W575),"",IF(Games!Y575='Prediction Log'!$H593, "Y", "N"))</f>
        <v/>
      </c>
      <c r="U593" s="23" t="str">
        <f>IF(ISBLANK(Games!W575), "", IF(Table3[[#This Row],[Home Team Covered Market]]=Games!P575, "Y", "N"))</f>
        <v/>
      </c>
      <c r="V593" s="24" t="str">
        <f>IF(ISBLANK(Games!W575), "",IF('Prediction Log'!$I593='Prediction Log'!$L593, "Y", "N"))</f>
        <v/>
      </c>
      <c r="W593" s="23" t="str">
        <f>IF(ISBLANK(Games!W575), "",IF('Prediction Log'!$H593&lt;&gt;'Prediction Log'!$L593, "N",IF(AND('Prediction Log'!$E593&gt;0, 'Prediction Log'!$M593&gt;'Prediction Log'!$E593, 'Prediction Log'!$H593='Prediction Log'!$C593), "Y", IF(AND('Prediction Log'!$E593&lt;0, 'Prediction Log'!$M593&lt;'Prediction Log'!$E593,'Prediction Log'!$H593='Prediction Log'!$B593 ), "Y", IF('Prediction Log'!$M593='Prediction Log'!$E593, "PUSH", "N")))))</f>
        <v/>
      </c>
      <c r="X593" s="23" t="str">
        <f>IF(ISBLANK(Games!W575), "",IF(AND('Prediction Log'!$T593="Y", 'Prediction Log'!$U593="Y"), "Y", "N"))</f>
        <v/>
      </c>
      <c r="Y593" s="22" t="str">
        <f>IF(ISBLANK(Games!W575), "",IF('Prediction Log'!$D593&gt;0, 'Prediction Log'!$M593-'Prediction Log'!$D593, IF('Prediction Log'!$D593&lt;0, -'Prediction Log'!$M593+'Prediction Log'!$D593, "NA")))</f>
        <v/>
      </c>
      <c r="Z593" s="22" t="str">
        <f>IF(ISBLANK(Games!W575), "",ABS('Prediction Log'!$Y593))</f>
        <v/>
      </c>
      <c r="AA593" s="23" t="str">
        <f>IF(ISBLANK(Games!W575), "",IF('Prediction Log'!$E593&gt;0, 'Prediction Log'!$M593-'Prediction Log'!$E593, IF('Prediction Log'!$E593&lt;0, -'Prediction Log'!$M593+'Prediction Log'!$E593, "NA")))</f>
        <v/>
      </c>
      <c r="AB593" s="23" t="str">
        <f>IF(ISBLANK(Games!X575), "",ABS('Prediction Log'!$AA593))</f>
        <v/>
      </c>
    </row>
    <row r="594" spans="1:28" x14ac:dyDescent="0.45">
      <c r="A594" s="13">
        <f>IF(ISBLANK(Games!$B593), "",Games!A593)</f>
        <v>0</v>
      </c>
      <c r="B594" s="13" t="str">
        <f>IF(ISBLANK(Games!$B576), "",Games!B576)</f>
        <v/>
      </c>
      <c r="C594" s="13" t="str">
        <f>IF(ISBLANK(Games!$B576), "",Games!C576)</f>
        <v/>
      </c>
      <c r="D594" s="14" t="str">
        <f>IF(ISBLANK(Games!$D576), "",Games!D576)</f>
        <v/>
      </c>
      <c r="E594" s="14">
        <f>IF(ISBLANK(Games!$B576), "",Games!J576)</f>
        <v>0</v>
      </c>
      <c r="F594" s="15" t="str">
        <f>IFERROR(IF(ISBLANK(Games!B576), "", IF(Games!N576=Games!B576, Games!O576, 1-Games!O576)), "")</f>
        <v/>
      </c>
      <c r="G594" s="16" t="str">
        <f>IF(ISBLANK(Games!B576), "", IF('Prediction Log'!$D594&lt;0, 'Prediction Log'!$B594, 'Prediction Log'!$C594))</f>
        <v/>
      </c>
      <c r="H594" s="17" t="str">
        <f>IF(ISBLANK(Games!$B576), "",Games!K576)</f>
        <v/>
      </c>
      <c r="I594" s="17" t="str">
        <f>IF('Prediction Log'!$F594&gt;0.5, 'Prediction Log'!$B594, IF('Prediction Log'!$F594&lt;0.5, 'Prediction Log'!$C594, "PICK"))</f>
        <v/>
      </c>
      <c r="J594" s="18" t="str">
        <f>IF(ISBLANK(Games!B576), "",IF('Prediction Log'!$I594='Prediction Log'!$B594, 'Prediction Log'!$F594, 1-'Prediction Log'!$F594))</f>
        <v/>
      </c>
      <c r="K594" s="19" t="str">
        <f>IF(ISBLANK(Games!$B576), "",Games!Q576)</f>
        <v/>
      </c>
      <c r="L594" s="26" t="str">
        <f>IF(ISBLANK(Games!W576), "",Games!Y576)</f>
        <v/>
      </c>
      <c r="M594" s="9" t="str">
        <f>IF(ISBLANK(Games!W576), "",Games!X576-Games!W576)</f>
        <v/>
      </c>
      <c r="N594" s="20" t="str">
        <f>IF(ISBLANK(Games!W576), "", IF(AND(Games!Y576 = Games!B576, Games!D576&lt;0, Table3[[#This Row],[Actual Difference ]]&lt;Games!D576), "Y", IF(AND(Games!Y576=Games!C576, Games!D576&gt;0, Table3[[#This Row],[Actual Difference ]]&gt;0), "Y",IF(Games!Y576&lt;&gt;Table3[[#This Row],[Market Predicted Side]], "Y","N"))))</f>
        <v/>
      </c>
      <c r="O594" s="21" t="str">
        <f>IF(ISBLANK(Games!W576),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4" s="21" t="str">
        <f>IF(ISBLANK(Games!W576),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4" s="22" t="str">
        <f>IF(ISBLANK(Games!W576),"",IF('Prediction Log'!$L594='Prediction Log'!$G594, "Y", "N"))</f>
        <v/>
      </c>
      <c r="R594" s="22" t="str">
        <f>Table3[[#This Row],[Home Team Covered Market]]</f>
        <v/>
      </c>
      <c r="S594" s="22" t="str">
        <f>IF(ISBLANK(Games!W576), "",IF(AND('Prediction Log'!$Q594="Y", 'Prediction Log'!$R594="Y"), "Y", "N"))</f>
        <v/>
      </c>
      <c r="T594" s="23" t="str">
        <f>IF(ISBLANK(Games!W576),"",IF(Games!Y576='Prediction Log'!$H594, "Y", "N"))</f>
        <v/>
      </c>
      <c r="U594" s="23" t="str">
        <f>IF(ISBLANK(Games!W576), "", IF(Table3[[#This Row],[Home Team Covered Market]]=Games!P576, "Y", "N"))</f>
        <v/>
      </c>
      <c r="V594" s="24" t="str">
        <f>IF(ISBLANK(Games!W576), "",IF('Prediction Log'!$I594='Prediction Log'!$L594, "Y", "N"))</f>
        <v/>
      </c>
      <c r="W594" s="23" t="str">
        <f>IF(ISBLANK(Games!W576), "",IF('Prediction Log'!$H594&lt;&gt;'Prediction Log'!$L594, "N",IF(AND('Prediction Log'!$E594&gt;0, 'Prediction Log'!$M594&gt;'Prediction Log'!$E594, 'Prediction Log'!$H594='Prediction Log'!$C594), "Y", IF(AND('Prediction Log'!$E594&lt;0, 'Prediction Log'!$M594&lt;'Prediction Log'!$E594,'Prediction Log'!$H594='Prediction Log'!$B594 ), "Y", IF('Prediction Log'!$M594='Prediction Log'!$E594, "PUSH", "N")))))</f>
        <v/>
      </c>
      <c r="X594" s="23" t="str">
        <f>IF(ISBLANK(Games!W576), "",IF(AND('Prediction Log'!$T594="Y", 'Prediction Log'!$U594="Y"), "Y", "N"))</f>
        <v/>
      </c>
      <c r="Y594" s="22" t="str">
        <f>IF(ISBLANK(Games!W576), "",IF('Prediction Log'!$D594&gt;0, 'Prediction Log'!$M594-'Prediction Log'!$D594, IF('Prediction Log'!$D594&lt;0, -'Prediction Log'!$M594+'Prediction Log'!$D594, "NA")))</f>
        <v/>
      </c>
      <c r="Z594" s="22" t="str">
        <f>IF(ISBLANK(Games!W576), "",ABS('Prediction Log'!$Y594))</f>
        <v/>
      </c>
      <c r="AA594" s="23" t="str">
        <f>IF(ISBLANK(Games!W576), "",IF('Prediction Log'!$E594&gt;0, 'Prediction Log'!$M594-'Prediction Log'!$E594, IF('Prediction Log'!$E594&lt;0, -'Prediction Log'!$M594+'Prediction Log'!$E594, "NA")))</f>
        <v/>
      </c>
      <c r="AB594" s="23" t="str">
        <f>IF(ISBLANK(Games!X576), "",ABS('Prediction Log'!$AA594))</f>
        <v/>
      </c>
    </row>
    <row r="595" spans="1:28" x14ac:dyDescent="0.45">
      <c r="A595" s="13">
        <f>IF(ISBLANK(Games!$B594), "",Games!A594)</f>
        <v>0</v>
      </c>
      <c r="B595" s="13" t="str">
        <f>IF(ISBLANK(Games!$B577), "",Games!B577)</f>
        <v/>
      </c>
      <c r="C595" s="13" t="str">
        <f>IF(ISBLANK(Games!$B577), "",Games!C577)</f>
        <v/>
      </c>
      <c r="D595" s="14" t="str">
        <f>IF(ISBLANK(Games!$D577), "",Games!D577)</f>
        <v/>
      </c>
      <c r="E595" s="14">
        <f>IF(ISBLANK(Games!$B577), "",Games!J577)</f>
        <v>0</v>
      </c>
      <c r="F595" s="15" t="str">
        <f>IFERROR(IF(ISBLANK(Games!B577), "", IF(Games!N577=Games!B577, Games!O577, 1-Games!O577)), "")</f>
        <v/>
      </c>
      <c r="G595" s="16" t="str">
        <f>IF(ISBLANK(Games!B577), "", IF('Prediction Log'!$D595&lt;0, 'Prediction Log'!$B595, 'Prediction Log'!$C595))</f>
        <v/>
      </c>
      <c r="H595" s="17" t="str">
        <f>IF(ISBLANK(Games!$B577), "",Games!K577)</f>
        <v/>
      </c>
      <c r="I595" s="17" t="str">
        <f>IF('Prediction Log'!$F595&gt;0.5, 'Prediction Log'!$B595, IF('Prediction Log'!$F595&lt;0.5, 'Prediction Log'!$C595, "PICK"))</f>
        <v/>
      </c>
      <c r="J595" s="18" t="str">
        <f>IF(ISBLANK(Games!B577), "",IF('Prediction Log'!$I595='Prediction Log'!$B595, 'Prediction Log'!$F595, 1-'Prediction Log'!$F595))</f>
        <v/>
      </c>
      <c r="K595" s="19" t="str">
        <f>IF(ISBLANK(Games!$B577), "",Games!Q577)</f>
        <v/>
      </c>
      <c r="L595" s="26" t="str">
        <f>IF(ISBLANK(Games!W577), "",Games!Y577)</f>
        <v/>
      </c>
      <c r="M595" s="9" t="str">
        <f>IF(ISBLANK(Games!W577), "",Games!X577-Games!W577)</f>
        <v/>
      </c>
      <c r="N595" s="20" t="str">
        <f>IF(ISBLANK(Games!W577), "", IF(AND(Games!Y577 = Games!B577, Games!D577&lt;0, Table3[[#This Row],[Actual Difference ]]&lt;Games!D577), "Y", IF(AND(Games!Y577=Games!C577, Games!D577&gt;0, Table3[[#This Row],[Actual Difference ]]&gt;0), "Y",IF(Games!Y577&lt;&gt;Table3[[#This Row],[Market Predicted Side]], "Y","N"))))</f>
        <v/>
      </c>
      <c r="O595" s="21" t="str">
        <f>IF(ISBLANK(Games!W577),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5" s="21" t="str">
        <f>IF(ISBLANK(Games!W577),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5" s="22" t="str">
        <f>IF(ISBLANK(Games!W577),"",IF('Prediction Log'!$L595='Prediction Log'!$G595, "Y", "N"))</f>
        <v/>
      </c>
      <c r="R595" s="22" t="str">
        <f>Table3[[#This Row],[Home Team Covered Market]]</f>
        <v/>
      </c>
      <c r="S595" s="22" t="str">
        <f>IF(ISBLANK(Games!W577), "",IF(AND('Prediction Log'!$Q595="Y", 'Prediction Log'!$R595="Y"), "Y", "N"))</f>
        <v/>
      </c>
      <c r="T595" s="23" t="str">
        <f>IF(ISBLANK(Games!W577),"",IF(Games!Y577='Prediction Log'!$H595, "Y", "N"))</f>
        <v/>
      </c>
      <c r="U595" s="23" t="str">
        <f>IF(ISBLANK(Games!W577), "", IF(Table3[[#This Row],[Home Team Covered Market]]=Games!P577, "Y", "N"))</f>
        <v/>
      </c>
      <c r="V595" s="24" t="str">
        <f>IF(ISBLANK(Games!W577), "",IF('Prediction Log'!$I595='Prediction Log'!$L595, "Y", "N"))</f>
        <v/>
      </c>
      <c r="W595" s="23" t="str">
        <f>IF(ISBLANK(Games!W577), "",IF('Prediction Log'!$H595&lt;&gt;'Prediction Log'!$L595, "N",IF(AND('Prediction Log'!$E595&gt;0, 'Prediction Log'!$M595&gt;'Prediction Log'!$E595, 'Prediction Log'!$H595='Prediction Log'!$C595), "Y", IF(AND('Prediction Log'!$E595&lt;0, 'Prediction Log'!$M595&lt;'Prediction Log'!$E595,'Prediction Log'!$H595='Prediction Log'!$B595 ), "Y", IF('Prediction Log'!$M595='Prediction Log'!$E595, "PUSH", "N")))))</f>
        <v/>
      </c>
      <c r="X595" s="23" t="str">
        <f>IF(ISBLANK(Games!W577), "",IF(AND('Prediction Log'!$T595="Y", 'Prediction Log'!$U595="Y"), "Y", "N"))</f>
        <v/>
      </c>
      <c r="Y595" s="22" t="str">
        <f>IF(ISBLANK(Games!W577), "",IF('Prediction Log'!$D595&gt;0, 'Prediction Log'!$M595-'Prediction Log'!$D595, IF('Prediction Log'!$D595&lt;0, -'Prediction Log'!$M595+'Prediction Log'!$D595, "NA")))</f>
        <v/>
      </c>
      <c r="Z595" s="22" t="str">
        <f>IF(ISBLANK(Games!W577), "",ABS('Prediction Log'!$Y595))</f>
        <v/>
      </c>
      <c r="AA595" s="23" t="str">
        <f>IF(ISBLANK(Games!W577), "",IF('Prediction Log'!$E595&gt;0, 'Prediction Log'!$M595-'Prediction Log'!$E595, IF('Prediction Log'!$E595&lt;0, -'Prediction Log'!$M595+'Prediction Log'!$E595, "NA")))</f>
        <v/>
      </c>
      <c r="AB595" s="23" t="str">
        <f>IF(ISBLANK(Games!X577), "",ABS('Prediction Log'!$AA595))</f>
        <v/>
      </c>
    </row>
    <row r="596" spans="1:28" x14ac:dyDescent="0.45">
      <c r="A596" s="13">
        <f>IF(ISBLANK(Games!$B595), "",Games!A595)</f>
        <v>0</v>
      </c>
      <c r="B596" s="13" t="str">
        <f>IF(ISBLANK(Games!$B578), "",Games!B578)</f>
        <v/>
      </c>
      <c r="C596" s="13" t="str">
        <f>IF(ISBLANK(Games!$B578), "",Games!C578)</f>
        <v/>
      </c>
      <c r="D596" s="14" t="str">
        <f>IF(ISBLANK(Games!$D578), "",Games!D578)</f>
        <v/>
      </c>
      <c r="E596" s="14">
        <f>IF(ISBLANK(Games!$B578), "",Games!J578)</f>
        <v>0</v>
      </c>
      <c r="F596" s="15" t="str">
        <f>IFERROR(IF(ISBLANK(Games!B578), "", IF(Games!N578=Games!B578, Games!O578, 1-Games!O578)), "")</f>
        <v/>
      </c>
      <c r="G596" s="16" t="str">
        <f>IF(ISBLANK(Games!B578), "", IF('Prediction Log'!$D596&lt;0, 'Prediction Log'!$B596, 'Prediction Log'!$C596))</f>
        <v/>
      </c>
      <c r="H596" s="17" t="str">
        <f>IF(ISBLANK(Games!$B578), "",Games!K578)</f>
        <v/>
      </c>
      <c r="I596" s="17" t="str">
        <f>IF('Prediction Log'!$F596&gt;0.5, 'Prediction Log'!$B596, IF('Prediction Log'!$F596&lt;0.5, 'Prediction Log'!$C596, "PICK"))</f>
        <v/>
      </c>
      <c r="J596" s="18" t="str">
        <f>IF(ISBLANK(Games!B578), "",IF('Prediction Log'!$I596='Prediction Log'!$B596, 'Prediction Log'!$F596, 1-'Prediction Log'!$F596))</f>
        <v/>
      </c>
      <c r="K596" s="19" t="str">
        <f>IF(ISBLANK(Games!$B578), "",Games!Q578)</f>
        <v/>
      </c>
      <c r="L596" s="26" t="str">
        <f>IF(ISBLANK(Games!W578), "",Games!Y578)</f>
        <v/>
      </c>
      <c r="M596" s="9" t="str">
        <f>IF(ISBLANK(Games!W578), "",Games!X578-Games!W578)</f>
        <v/>
      </c>
      <c r="N596" s="20" t="str">
        <f>IF(ISBLANK(Games!W578), "", IF(AND(Games!Y578 = Games!B578, Games!D578&lt;0, Table3[[#This Row],[Actual Difference ]]&lt;Games!D578), "Y", IF(AND(Games!Y578=Games!C578, Games!D578&gt;0, Table3[[#This Row],[Actual Difference ]]&gt;0), "Y",IF(Games!Y578&lt;&gt;Table3[[#This Row],[Market Predicted Side]], "Y","N"))))</f>
        <v/>
      </c>
      <c r="O596" s="21" t="str">
        <f>IF(ISBLANK(Games!W578),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6" s="21" t="str">
        <f>IF(ISBLANK(Games!W578),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6" s="22" t="str">
        <f>IF(ISBLANK(Games!W578),"",IF('Prediction Log'!$L596='Prediction Log'!$G596, "Y", "N"))</f>
        <v/>
      </c>
      <c r="R596" s="22" t="str">
        <f>Table3[[#This Row],[Home Team Covered Market]]</f>
        <v/>
      </c>
      <c r="S596" s="22" t="str">
        <f>IF(ISBLANK(Games!W578), "",IF(AND('Prediction Log'!$Q596="Y", 'Prediction Log'!$R596="Y"), "Y", "N"))</f>
        <v/>
      </c>
      <c r="T596" s="23" t="str">
        <f>IF(ISBLANK(Games!W578),"",IF(Games!Y578='Prediction Log'!$H596, "Y", "N"))</f>
        <v/>
      </c>
      <c r="U596" s="23" t="str">
        <f>IF(ISBLANK(Games!W578), "", IF(Table3[[#This Row],[Home Team Covered Market]]=Games!P578, "Y", "N"))</f>
        <v/>
      </c>
      <c r="V596" s="24" t="str">
        <f>IF(ISBLANK(Games!W578), "",IF('Prediction Log'!$I596='Prediction Log'!$L596, "Y", "N"))</f>
        <v/>
      </c>
      <c r="W596" s="23" t="str">
        <f>IF(ISBLANK(Games!W578), "",IF('Prediction Log'!$H596&lt;&gt;'Prediction Log'!$L596, "N",IF(AND('Prediction Log'!$E596&gt;0, 'Prediction Log'!$M596&gt;'Prediction Log'!$E596, 'Prediction Log'!$H596='Prediction Log'!$C596), "Y", IF(AND('Prediction Log'!$E596&lt;0, 'Prediction Log'!$M596&lt;'Prediction Log'!$E596,'Prediction Log'!$H596='Prediction Log'!$B596 ), "Y", IF('Prediction Log'!$M596='Prediction Log'!$E596, "PUSH", "N")))))</f>
        <v/>
      </c>
      <c r="X596" s="23" t="str">
        <f>IF(ISBLANK(Games!W578), "",IF(AND('Prediction Log'!$T596="Y", 'Prediction Log'!$U596="Y"), "Y", "N"))</f>
        <v/>
      </c>
      <c r="Y596" s="22" t="str">
        <f>IF(ISBLANK(Games!W578), "",IF('Prediction Log'!$D596&gt;0, 'Prediction Log'!$M596-'Prediction Log'!$D596, IF('Prediction Log'!$D596&lt;0, -'Prediction Log'!$M596+'Prediction Log'!$D596, "NA")))</f>
        <v/>
      </c>
      <c r="Z596" s="22" t="str">
        <f>IF(ISBLANK(Games!W578), "",ABS('Prediction Log'!$Y596))</f>
        <v/>
      </c>
      <c r="AA596" s="23" t="str">
        <f>IF(ISBLANK(Games!W578), "",IF('Prediction Log'!$E596&gt;0, 'Prediction Log'!$M596-'Prediction Log'!$E596, IF('Prediction Log'!$E596&lt;0, -'Prediction Log'!$M596+'Prediction Log'!$E596, "NA")))</f>
        <v/>
      </c>
      <c r="AB596" s="23" t="str">
        <f>IF(ISBLANK(Games!X578), "",ABS('Prediction Log'!$AA596))</f>
        <v/>
      </c>
    </row>
    <row r="597" spans="1:28" x14ac:dyDescent="0.45">
      <c r="A597" s="13">
        <f>IF(ISBLANK(Games!$B596), "",Games!A596)</f>
        <v>0</v>
      </c>
      <c r="B597" s="13" t="str">
        <f>IF(ISBLANK(Games!$B579), "",Games!B579)</f>
        <v/>
      </c>
      <c r="C597" s="13" t="str">
        <f>IF(ISBLANK(Games!$B579), "",Games!C579)</f>
        <v/>
      </c>
      <c r="D597" s="14" t="str">
        <f>IF(ISBLANK(Games!$D579), "",Games!D579)</f>
        <v/>
      </c>
      <c r="E597" s="14">
        <f>IF(ISBLANK(Games!$B579), "",Games!J579)</f>
        <v>0</v>
      </c>
      <c r="F597" s="15" t="str">
        <f>IFERROR(IF(ISBLANK(Games!B579), "", IF(Games!N579=Games!B579, Games!O579, 1-Games!O579)), "")</f>
        <v/>
      </c>
      <c r="G597" s="16" t="str">
        <f>IF(ISBLANK(Games!B579), "", IF('Prediction Log'!$D597&lt;0, 'Prediction Log'!$B597, 'Prediction Log'!$C597))</f>
        <v/>
      </c>
      <c r="H597" s="17" t="str">
        <f>IF(ISBLANK(Games!$B579), "",Games!K579)</f>
        <v/>
      </c>
      <c r="I597" s="17" t="str">
        <f>IF('Prediction Log'!$F597&gt;0.5, 'Prediction Log'!$B597, IF('Prediction Log'!$F597&lt;0.5, 'Prediction Log'!$C597, "PICK"))</f>
        <v/>
      </c>
      <c r="J597" s="18" t="str">
        <f>IF(ISBLANK(Games!B579), "",IF('Prediction Log'!$I597='Prediction Log'!$B597, 'Prediction Log'!$F597, 1-'Prediction Log'!$F597))</f>
        <v/>
      </c>
      <c r="K597" s="19" t="str">
        <f>IF(ISBLANK(Games!$B579), "",Games!Q579)</f>
        <v/>
      </c>
      <c r="L597" s="26" t="str">
        <f>IF(ISBLANK(Games!W579), "",Games!Y579)</f>
        <v/>
      </c>
      <c r="M597" s="9" t="str">
        <f>IF(ISBLANK(Games!W579), "",Games!X579-Games!W579)</f>
        <v/>
      </c>
      <c r="N597" s="20" t="str">
        <f>IF(ISBLANK(Games!W579), "", IF(AND(Games!Y579 = Games!B579, Games!D579&lt;0, Table3[[#This Row],[Actual Difference ]]&lt;Games!D579), "Y", IF(AND(Games!Y579=Games!C579, Games!D579&gt;0, Table3[[#This Row],[Actual Difference ]]&gt;0), "Y",IF(Games!Y579&lt;&gt;Table3[[#This Row],[Market Predicted Side]], "Y","N"))))</f>
        <v/>
      </c>
      <c r="O597" s="21" t="str">
        <f>IF(ISBLANK(Games!W579),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7" s="21" t="str">
        <f>IF(ISBLANK(Games!W579),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7" s="22" t="str">
        <f>IF(ISBLANK(Games!W579),"",IF('Prediction Log'!$L597='Prediction Log'!$G597, "Y", "N"))</f>
        <v/>
      </c>
      <c r="R597" s="22" t="str">
        <f>Table3[[#This Row],[Home Team Covered Market]]</f>
        <v/>
      </c>
      <c r="S597" s="22" t="str">
        <f>IF(ISBLANK(Games!W579), "",IF(AND('Prediction Log'!$Q597="Y", 'Prediction Log'!$R597="Y"), "Y", "N"))</f>
        <v/>
      </c>
      <c r="T597" s="23" t="str">
        <f>IF(ISBLANK(Games!W579),"",IF(Games!Y579='Prediction Log'!$H597, "Y", "N"))</f>
        <v/>
      </c>
      <c r="U597" s="23" t="str">
        <f>IF(ISBLANK(Games!W579), "", IF(Table3[[#This Row],[Home Team Covered Market]]=Games!P579, "Y", "N"))</f>
        <v/>
      </c>
      <c r="V597" s="24" t="str">
        <f>IF(ISBLANK(Games!W579), "",IF('Prediction Log'!$I597='Prediction Log'!$L597, "Y", "N"))</f>
        <v/>
      </c>
      <c r="W597" s="23" t="str">
        <f>IF(ISBLANK(Games!W579), "",IF('Prediction Log'!$H597&lt;&gt;'Prediction Log'!$L597, "N",IF(AND('Prediction Log'!$E597&gt;0, 'Prediction Log'!$M597&gt;'Prediction Log'!$E597, 'Prediction Log'!$H597='Prediction Log'!$C597), "Y", IF(AND('Prediction Log'!$E597&lt;0, 'Prediction Log'!$M597&lt;'Prediction Log'!$E597,'Prediction Log'!$H597='Prediction Log'!$B597 ), "Y", IF('Prediction Log'!$M597='Prediction Log'!$E597, "PUSH", "N")))))</f>
        <v/>
      </c>
      <c r="X597" s="23" t="str">
        <f>IF(ISBLANK(Games!W579), "",IF(AND('Prediction Log'!$T597="Y", 'Prediction Log'!$U597="Y"), "Y", "N"))</f>
        <v/>
      </c>
      <c r="Y597" s="22" t="str">
        <f>IF(ISBLANK(Games!W579), "",IF('Prediction Log'!$D597&gt;0, 'Prediction Log'!$M597-'Prediction Log'!$D597, IF('Prediction Log'!$D597&lt;0, -'Prediction Log'!$M597+'Prediction Log'!$D597, "NA")))</f>
        <v/>
      </c>
      <c r="Z597" s="22" t="str">
        <f>IF(ISBLANK(Games!W579), "",ABS('Prediction Log'!$Y597))</f>
        <v/>
      </c>
      <c r="AA597" s="23" t="str">
        <f>IF(ISBLANK(Games!W579), "",IF('Prediction Log'!$E597&gt;0, 'Prediction Log'!$M597-'Prediction Log'!$E597, IF('Prediction Log'!$E597&lt;0, -'Prediction Log'!$M597+'Prediction Log'!$E597, "NA")))</f>
        <v/>
      </c>
      <c r="AB597" s="23" t="str">
        <f>IF(ISBLANK(Games!X579), "",ABS('Prediction Log'!$AA597))</f>
        <v/>
      </c>
    </row>
    <row r="598" spans="1:28" x14ac:dyDescent="0.45">
      <c r="A598" s="13">
        <f>IF(ISBLANK(Games!$B597), "",Games!A597)</f>
        <v>0</v>
      </c>
      <c r="B598" s="13" t="str">
        <f>IF(ISBLANK(Games!$B580), "",Games!B580)</f>
        <v/>
      </c>
      <c r="C598" s="13" t="str">
        <f>IF(ISBLANK(Games!$B580), "",Games!C580)</f>
        <v/>
      </c>
      <c r="D598" s="14" t="str">
        <f>IF(ISBLANK(Games!$D580), "",Games!D580)</f>
        <v/>
      </c>
      <c r="E598" s="14">
        <f>IF(ISBLANK(Games!$B580), "",Games!J580)</f>
        <v>0</v>
      </c>
      <c r="F598" s="15" t="str">
        <f>IFERROR(IF(ISBLANK(Games!B580), "", IF(Games!N580=Games!B580, Games!O580, 1-Games!O580)), "")</f>
        <v/>
      </c>
      <c r="G598" s="16" t="str">
        <f>IF(ISBLANK(Games!B580), "", IF('Prediction Log'!$D598&lt;0, 'Prediction Log'!$B598, 'Prediction Log'!$C598))</f>
        <v/>
      </c>
      <c r="H598" s="17" t="str">
        <f>IF(ISBLANK(Games!$B580), "",Games!K580)</f>
        <v/>
      </c>
      <c r="I598" s="17" t="str">
        <f>IF('Prediction Log'!$F598&gt;0.5, 'Prediction Log'!$B598, IF('Prediction Log'!$F598&lt;0.5, 'Prediction Log'!$C598, "PICK"))</f>
        <v/>
      </c>
      <c r="J598" s="18" t="str">
        <f>IF(ISBLANK(Games!B580), "",IF('Prediction Log'!$I598='Prediction Log'!$B598, 'Prediction Log'!$F598, 1-'Prediction Log'!$F598))</f>
        <v/>
      </c>
      <c r="K598" s="19" t="str">
        <f>IF(ISBLANK(Games!$B580), "",Games!Q580)</f>
        <v/>
      </c>
      <c r="L598" s="26" t="str">
        <f>IF(ISBLANK(Games!W580), "",Games!Y580)</f>
        <v/>
      </c>
      <c r="M598" s="9" t="str">
        <f>IF(ISBLANK(Games!W580), "",Games!X580-Games!W580)</f>
        <v/>
      </c>
      <c r="N598" s="20" t="str">
        <f>IF(ISBLANK(Games!W580), "", IF(AND(Games!Y580 = Games!B580, Games!D580&lt;0, Table3[[#This Row],[Actual Difference ]]&lt;Games!D580), "Y", IF(AND(Games!Y580=Games!C580, Games!D580&gt;0, Table3[[#This Row],[Actual Difference ]]&gt;0), "Y",IF(Games!Y580&lt;&gt;Table3[[#This Row],[Market Predicted Side]], "Y","N"))))</f>
        <v/>
      </c>
      <c r="O598" s="21" t="str">
        <f>IF(ISBLANK(Games!W580),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8" s="21" t="str">
        <f>IF(ISBLANK(Games!W580),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8" s="22" t="str">
        <f>IF(ISBLANK(Games!W580),"",IF('Prediction Log'!$L598='Prediction Log'!$G598, "Y", "N"))</f>
        <v/>
      </c>
      <c r="R598" s="22" t="str">
        <f>Table3[[#This Row],[Home Team Covered Market]]</f>
        <v/>
      </c>
      <c r="S598" s="22" t="str">
        <f>IF(ISBLANK(Games!W580), "",IF(AND('Prediction Log'!$Q598="Y", 'Prediction Log'!$R598="Y"), "Y", "N"))</f>
        <v/>
      </c>
      <c r="T598" s="23" t="str">
        <f>IF(ISBLANK(Games!W580),"",IF(Games!Y580='Prediction Log'!$H598, "Y", "N"))</f>
        <v/>
      </c>
      <c r="U598" s="23" t="str">
        <f>IF(ISBLANK(Games!W580), "", IF(Table3[[#This Row],[Home Team Covered Market]]=Games!P580, "Y", "N"))</f>
        <v/>
      </c>
      <c r="V598" s="24" t="str">
        <f>IF(ISBLANK(Games!W580), "",IF('Prediction Log'!$I598='Prediction Log'!$L598, "Y", "N"))</f>
        <v/>
      </c>
      <c r="W598" s="23" t="str">
        <f>IF(ISBLANK(Games!W580), "",IF('Prediction Log'!$H598&lt;&gt;'Prediction Log'!$L598, "N",IF(AND('Prediction Log'!$E598&gt;0, 'Prediction Log'!$M598&gt;'Prediction Log'!$E598, 'Prediction Log'!$H598='Prediction Log'!$C598), "Y", IF(AND('Prediction Log'!$E598&lt;0, 'Prediction Log'!$M598&lt;'Prediction Log'!$E598,'Prediction Log'!$H598='Prediction Log'!$B598 ), "Y", IF('Prediction Log'!$M598='Prediction Log'!$E598, "PUSH", "N")))))</f>
        <v/>
      </c>
      <c r="X598" s="23" t="str">
        <f>IF(ISBLANK(Games!W580), "",IF(AND('Prediction Log'!$T598="Y", 'Prediction Log'!$U598="Y"), "Y", "N"))</f>
        <v/>
      </c>
      <c r="Y598" s="22" t="str">
        <f>IF(ISBLANK(Games!W580), "",IF('Prediction Log'!$D598&gt;0, 'Prediction Log'!$M598-'Prediction Log'!$D598, IF('Prediction Log'!$D598&lt;0, -'Prediction Log'!$M598+'Prediction Log'!$D598, "NA")))</f>
        <v/>
      </c>
      <c r="Z598" s="22" t="str">
        <f>IF(ISBLANK(Games!W580), "",ABS('Prediction Log'!$Y598))</f>
        <v/>
      </c>
      <c r="AA598" s="23" t="str">
        <f>IF(ISBLANK(Games!W580), "",IF('Prediction Log'!$E598&gt;0, 'Prediction Log'!$M598-'Prediction Log'!$E598, IF('Prediction Log'!$E598&lt;0, -'Prediction Log'!$M598+'Prediction Log'!$E598, "NA")))</f>
        <v/>
      </c>
      <c r="AB598" s="23" t="str">
        <f>IF(ISBLANK(Games!X580), "",ABS('Prediction Log'!$AA598))</f>
        <v/>
      </c>
    </row>
    <row r="599" spans="1:28" x14ac:dyDescent="0.45">
      <c r="A599" s="13">
        <f>IF(ISBLANK(Games!$B598), "",Games!A598)</f>
        <v>0</v>
      </c>
      <c r="B599" s="13" t="str">
        <f>IF(ISBLANK(Games!$B581), "",Games!B581)</f>
        <v/>
      </c>
      <c r="C599" s="13" t="str">
        <f>IF(ISBLANK(Games!$B581), "",Games!C581)</f>
        <v/>
      </c>
      <c r="D599" s="14" t="str">
        <f>IF(ISBLANK(Games!$D581), "",Games!D581)</f>
        <v/>
      </c>
      <c r="E599" s="14">
        <f>IF(ISBLANK(Games!$B581), "",Games!J581)</f>
        <v>0</v>
      </c>
      <c r="F599" s="15" t="str">
        <f>IFERROR(IF(ISBLANK(Games!B581), "", IF(Games!N581=Games!B581, Games!O581, 1-Games!O581)), "")</f>
        <v/>
      </c>
      <c r="G599" s="16" t="str">
        <f>IF(ISBLANK(Games!B581), "", IF('Prediction Log'!$D599&lt;0, 'Prediction Log'!$B599, 'Prediction Log'!$C599))</f>
        <v/>
      </c>
      <c r="H599" s="17" t="str">
        <f>IF(ISBLANK(Games!$B581), "",Games!K581)</f>
        <v/>
      </c>
      <c r="I599" s="17" t="str">
        <f>IF('Prediction Log'!$F599&gt;0.5, 'Prediction Log'!$B599, IF('Prediction Log'!$F599&lt;0.5, 'Prediction Log'!$C599, "PICK"))</f>
        <v/>
      </c>
      <c r="J599" s="18" t="str">
        <f>IF(ISBLANK(Games!B581), "",IF('Prediction Log'!$I599='Prediction Log'!$B599, 'Prediction Log'!$F599, 1-'Prediction Log'!$F599))</f>
        <v/>
      </c>
      <c r="K599" s="19" t="str">
        <f>IF(ISBLANK(Games!$B581), "",Games!Q581)</f>
        <v/>
      </c>
      <c r="L599" s="26" t="str">
        <f>IF(ISBLANK(Games!W581), "",Games!Y581)</f>
        <v/>
      </c>
      <c r="M599" s="9" t="str">
        <f>IF(ISBLANK(Games!W581), "",Games!X581-Games!W581)</f>
        <v/>
      </c>
      <c r="N599" s="20" t="str">
        <f>IF(ISBLANK(Games!W581), "", IF(AND(Games!Y581 = Games!B581, Games!D581&lt;0, Table3[[#This Row],[Actual Difference ]]&lt;Games!D581), "Y", IF(AND(Games!Y581=Games!C581, Games!D581&gt;0, Table3[[#This Row],[Actual Difference ]]&gt;0), "Y",IF(Games!Y581&lt;&gt;Table3[[#This Row],[Market Predicted Side]], "Y","N"))))</f>
        <v/>
      </c>
      <c r="O599" s="21" t="str">
        <f>IF(ISBLANK(Games!W581),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599" s="21" t="str">
        <f>IF(ISBLANK(Games!W581),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599" s="22" t="str">
        <f>IF(ISBLANK(Games!W581),"",IF('Prediction Log'!$L599='Prediction Log'!$G599, "Y", "N"))</f>
        <v/>
      </c>
      <c r="R599" s="22" t="str">
        <f>Table3[[#This Row],[Home Team Covered Market]]</f>
        <v/>
      </c>
      <c r="S599" s="22" t="str">
        <f>IF(ISBLANK(Games!W581), "",IF(AND('Prediction Log'!$Q599="Y", 'Prediction Log'!$R599="Y"), "Y", "N"))</f>
        <v/>
      </c>
      <c r="T599" s="23" t="str">
        <f>IF(ISBLANK(Games!W581),"",IF(Games!Y581='Prediction Log'!$H599, "Y", "N"))</f>
        <v/>
      </c>
      <c r="U599" s="23" t="str">
        <f>IF(ISBLANK(Games!W581), "", IF(Table3[[#This Row],[Home Team Covered Market]]=Games!P581, "Y", "N"))</f>
        <v/>
      </c>
      <c r="V599" s="24" t="str">
        <f>IF(ISBLANK(Games!W581), "",IF('Prediction Log'!$I599='Prediction Log'!$L599, "Y", "N"))</f>
        <v/>
      </c>
      <c r="W599" s="23" t="str">
        <f>IF(ISBLANK(Games!W581), "",IF('Prediction Log'!$H599&lt;&gt;'Prediction Log'!$L599, "N",IF(AND('Prediction Log'!$E599&gt;0, 'Prediction Log'!$M599&gt;'Prediction Log'!$E599, 'Prediction Log'!$H599='Prediction Log'!$C599), "Y", IF(AND('Prediction Log'!$E599&lt;0, 'Prediction Log'!$M599&lt;'Prediction Log'!$E599,'Prediction Log'!$H599='Prediction Log'!$B599 ), "Y", IF('Prediction Log'!$M599='Prediction Log'!$E599, "PUSH", "N")))))</f>
        <v/>
      </c>
      <c r="X599" s="23" t="str">
        <f>IF(ISBLANK(Games!W581), "",IF(AND('Prediction Log'!$T599="Y", 'Prediction Log'!$U599="Y"), "Y", "N"))</f>
        <v/>
      </c>
      <c r="Y599" s="22" t="str">
        <f>IF(ISBLANK(Games!W581), "",IF('Prediction Log'!$D599&gt;0, 'Prediction Log'!$M599-'Prediction Log'!$D599, IF('Prediction Log'!$D599&lt;0, -'Prediction Log'!$M599+'Prediction Log'!$D599, "NA")))</f>
        <v/>
      </c>
      <c r="Z599" s="22" t="str">
        <f>IF(ISBLANK(Games!W581), "",ABS('Prediction Log'!$Y599))</f>
        <v/>
      </c>
      <c r="AA599" s="23" t="str">
        <f>IF(ISBLANK(Games!W581), "",IF('Prediction Log'!$E599&gt;0, 'Prediction Log'!$M599-'Prediction Log'!$E599, IF('Prediction Log'!$E599&lt;0, -'Prediction Log'!$M599+'Prediction Log'!$E599, "NA")))</f>
        <v/>
      </c>
      <c r="AB599" s="23" t="str">
        <f>IF(ISBLANK(Games!X581), "",ABS('Prediction Log'!$AA599))</f>
        <v/>
      </c>
    </row>
    <row r="600" spans="1:28" x14ac:dyDescent="0.45">
      <c r="A600" s="13">
        <f>IF(ISBLANK(Games!$B599), "",Games!A599)</f>
        <v>0</v>
      </c>
      <c r="B600" s="13" t="str">
        <f>IF(ISBLANK(Games!$B582), "",Games!B582)</f>
        <v/>
      </c>
      <c r="C600" s="13" t="str">
        <f>IF(ISBLANK(Games!$B582), "",Games!C582)</f>
        <v/>
      </c>
      <c r="D600" s="14" t="str">
        <f>IF(ISBLANK(Games!$D582), "",Games!D582)</f>
        <v/>
      </c>
      <c r="E600" s="14">
        <f>IF(ISBLANK(Games!$B582), "",Games!J582)</f>
        <v>0</v>
      </c>
      <c r="F600" s="15" t="str">
        <f>IFERROR(IF(ISBLANK(Games!B582), "", IF(Games!N582=Games!B582, Games!O582, 1-Games!O582)), "")</f>
        <v/>
      </c>
      <c r="G600" s="16" t="str">
        <f>IF(ISBLANK(Games!B582), "", IF('Prediction Log'!$D600&lt;0, 'Prediction Log'!$B600, 'Prediction Log'!$C600))</f>
        <v/>
      </c>
      <c r="H600" s="17" t="str">
        <f>IF(ISBLANK(Games!$B582), "",Games!K582)</f>
        <v/>
      </c>
      <c r="I600" s="17" t="str">
        <f>IF('Prediction Log'!$F600&gt;0.5, 'Prediction Log'!$B600, IF('Prediction Log'!$F600&lt;0.5, 'Prediction Log'!$C600, "PICK"))</f>
        <v/>
      </c>
      <c r="J600" s="18" t="str">
        <f>IF(ISBLANK(Games!B582), "",IF('Prediction Log'!$I600='Prediction Log'!$B600, 'Prediction Log'!$F600, 1-'Prediction Log'!$F600))</f>
        <v/>
      </c>
      <c r="K600" s="19" t="str">
        <f>IF(ISBLANK(Games!$B582), "",Games!Q582)</f>
        <v/>
      </c>
      <c r="L600" s="26" t="str">
        <f>IF(ISBLANK(Games!W582), "",Games!Y582)</f>
        <v/>
      </c>
      <c r="M600" s="9" t="str">
        <f>IF(ISBLANK(Games!W582), "",Games!X582-Games!W582)</f>
        <v/>
      </c>
      <c r="N600" s="20" t="str">
        <f>IF(ISBLANK(Games!W582), "", IF(AND(Games!Y582 = Games!B582, Games!D582&lt;0, Table3[[#This Row],[Actual Difference ]]&lt;Games!D582), "Y", IF(AND(Games!Y582=Games!C582, Games!D582&gt;0, Table3[[#This Row],[Actual Difference ]]&gt;0), "Y",IF(Games!Y582&lt;&gt;Table3[[#This Row],[Market Predicted Side]], "Y","N"))))</f>
        <v/>
      </c>
      <c r="O600" s="21" t="str">
        <f>IF(ISBLANK(Games!W582),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0" s="21" t="str">
        <f>IF(ISBLANK(Games!W582),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0" s="22" t="str">
        <f>IF(ISBLANK(Games!W582),"",IF('Prediction Log'!$L600='Prediction Log'!$G600, "Y", "N"))</f>
        <v/>
      </c>
      <c r="R600" s="22" t="str">
        <f>Table3[[#This Row],[Home Team Covered Market]]</f>
        <v/>
      </c>
      <c r="S600" s="22" t="str">
        <f>IF(ISBLANK(Games!W582), "",IF(AND('Prediction Log'!$Q600="Y", 'Prediction Log'!$R600="Y"), "Y", "N"))</f>
        <v/>
      </c>
      <c r="T600" s="23" t="str">
        <f>IF(ISBLANK(Games!W582),"",IF(Games!Y582='Prediction Log'!$H600, "Y", "N"))</f>
        <v/>
      </c>
      <c r="U600" s="23" t="str">
        <f>IF(ISBLANK(Games!W582), "", IF(Table3[[#This Row],[Home Team Covered Market]]=Games!P582, "Y", "N"))</f>
        <v/>
      </c>
      <c r="V600" s="24" t="str">
        <f>IF(ISBLANK(Games!W582), "",IF('Prediction Log'!$I600='Prediction Log'!$L600, "Y", "N"))</f>
        <v/>
      </c>
      <c r="W600" s="23" t="str">
        <f>IF(ISBLANK(Games!W582), "",IF('Prediction Log'!$H600&lt;&gt;'Prediction Log'!$L600, "N",IF(AND('Prediction Log'!$E600&gt;0, 'Prediction Log'!$M600&gt;'Prediction Log'!$E600, 'Prediction Log'!$H600='Prediction Log'!$C600), "Y", IF(AND('Prediction Log'!$E600&lt;0, 'Prediction Log'!$M600&lt;'Prediction Log'!$E600,'Prediction Log'!$H600='Prediction Log'!$B600 ), "Y", IF('Prediction Log'!$M600='Prediction Log'!$E600, "PUSH", "N")))))</f>
        <v/>
      </c>
      <c r="X600" s="23" t="str">
        <f>IF(ISBLANK(Games!W582), "",IF(AND('Prediction Log'!$T600="Y", 'Prediction Log'!$U600="Y"), "Y", "N"))</f>
        <v/>
      </c>
      <c r="Y600" s="22" t="str">
        <f>IF(ISBLANK(Games!W582), "",IF('Prediction Log'!$D600&gt;0, 'Prediction Log'!$M600-'Prediction Log'!$D600, IF('Prediction Log'!$D600&lt;0, -'Prediction Log'!$M600+'Prediction Log'!$D600, "NA")))</f>
        <v/>
      </c>
      <c r="Z600" s="22" t="str">
        <f>IF(ISBLANK(Games!W582), "",ABS('Prediction Log'!$Y600))</f>
        <v/>
      </c>
      <c r="AA600" s="23" t="str">
        <f>IF(ISBLANK(Games!W582), "",IF('Prediction Log'!$E600&gt;0, 'Prediction Log'!$M600-'Prediction Log'!$E600, IF('Prediction Log'!$E600&lt;0, -'Prediction Log'!$M600+'Prediction Log'!$E600, "NA")))</f>
        <v/>
      </c>
      <c r="AB600" s="23" t="str">
        <f>IF(ISBLANK(Games!X582), "",ABS('Prediction Log'!$AA600))</f>
        <v/>
      </c>
    </row>
    <row r="601" spans="1:28" x14ac:dyDescent="0.45">
      <c r="A601" s="13">
        <f>IF(ISBLANK(Games!$B600), "",Games!A600)</f>
        <v>0</v>
      </c>
      <c r="B601" s="13" t="str">
        <f>IF(ISBLANK(Games!$B583), "",Games!B583)</f>
        <v/>
      </c>
      <c r="C601" s="13" t="str">
        <f>IF(ISBLANK(Games!$B583), "",Games!C583)</f>
        <v/>
      </c>
      <c r="D601" s="14" t="str">
        <f>IF(ISBLANK(Games!$D583), "",Games!D583)</f>
        <v/>
      </c>
      <c r="E601" s="14">
        <f>IF(ISBLANK(Games!$B583), "",Games!J583)</f>
        <v>0</v>
      </c>
      <c r="F601" s="15" t="str">
        <f>IFERROR(IF(ISBLANK(Games!B583), "", IF(Games!N583=Games!B583, Games!O583, 1-Games!O583)), "")</f>
        <v/>
      </c>
      <c r="G601" s="16" t="str">
        <f>IF(ISBLANK(Games!B583), "", IF('Prediction Log'!$D601&lt;0, 'Prediction Log'!$B601, 'Prediction Log'!$C601))</f>
        <v/>
      </c>
      <c r="H601" s="17" t="str">
        <f>IF(ISBLANK(Games!$B583), "",Games!K583)</f>
        <v/>
      </c>
      <c r="I601" s="17" t="str">
        <f>IF('Prediction Log'!$F601&gt;0.5, 'Prediction Log'!$B601, IF('Prediction Log'!$F601&lt;0.5, 'Prediction Log'!$C601, "PICK"))</f>
        <v/>
      </c>
      <c r="J601" s="18" t="str">
        <f>IF(ISBLANK(Games!B583), "",IF('Prediction Log'!$I601='Prediction Log'!$B601, 'Prediction Log'!$F601, 1-'Prediction Log'!$F601))</f>
        <v/>
      </c>
      <c r="K601" s="19" t="str">
        <f>IF(ISBLANK(Games!$B583), "",Games!Q583)</f>
        <v/>
      </c>
      <c r="L601" s="26" t="str">
        <f>IF(ISBLANK(Games!W583), "",Games!Y583)</f>
        <v/>
      </c>
      <c r="M601" s="9" t="str">
        <f>IF(ISBLANK(Games!W583), "",Games!X583-Games!W583)</f>
        <v/>
      </c>
      <c r="N601" s="20" t="str">
        <f>IF(ISBLANK(Games!W583), "", IF(AND(Games!Y583 = Games!B583, Games!D583&lt;0, Table3[[#This Row],[Actual Difference ]]&lt;Games!D583), "Y", IF(AND(Games!Y583=Games!C583, Games!D583&gt;0, Table3[[#This Row],[Actual Difference ]]&gt;0), "Y",IF(Games!Y583&lt;&gt;Table3[[#This Row],[Market Predicted Side]], "Y","N"))))</f>
        <v/>
      </c>
      <c r="O601" s="21" t="str">
        <f>IF(ISBLANK(Games!W583),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1" s="21" t="str">
        <f>IF(ISBLANK(Games!W583),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1" s="22" t="str">
        <f>IF(ISBLANK(Games!W583),"",IF('Prediction Log'!$L601='Prediction Log'!$G601, "Y", "N"))</f>
        <v/>
      </c>
      <c r="R601" s="22" t="str">
        <f>Table3[[#This Row],[Home Team Covered Market]]</f>
        <v/>
      </c>
      <c r="S601" s="22" t="str">
        <f>IF(ISBLANK(Games!W583), "",IF(AND('Prediction Log'!$Q601="Y", 'Prediction Log'!$R601="Y"), "Y", "N"))</f>
        <v/>
      </c>
      <c r="T601" s="23" t="str">
        <f>IF(ISBLANK(Games!W583),"",IF(Games!Y583='Prediction Log'!$H601, "Y", "N"))</f>
        <v/>
      </c>
      <c r="U601" s="23" t="str">
        <f>IF(ISBLANK(Games!W583), "", IF(Table3[[#This Row],[Home Team Covered Market]]=Games!P583, "Y", "N"))</f>
        <v/>
      </c>
      <c r="V601" s="24" t="str">
        <f>IF(ISBLANK(Games!W583), "",IF('Prediction Log'!$I601='Prediction Log'!$L601, "Y", "N"))</f>
        <v/>
      </c>
      <c r="W601" s="23" t="str">
        <f>IF(ISBLANK(Games!W583), "",IF('Prediction Log'!$H601&lt;&gt;'Prediction Log'!$L601, "N",IF(AND('Prediction Log'!$E601&gt;0, 'Prediction Log'!$M601&gt;'Prediction Log'!$E601, 'Prediction Log'!$H601='Prediction Log'!$C601), "Y", IF(AND('Prediction Log'!$E601&lt;0, 'Prediction Log'!$M601&lt;'Prediction Log'!$E601,'Prediction Log'!$H601='Prediction Log'!$B601 ), "Y", IF('Prediction Log'!$M601='Prediction Log'!$E601, "PUSH", "N")))))</f>
        <v/>
      </c>
      <c r="X601" s="23" t="str">
        <f>IF(ISBLANK(Games!W583), "",IF(AND('Prediction Log'!$T601="Y", 'Prediction Log'!$U601="Y"), "Y", "N"))</f>
        <v/>
      </c>
      <c r="Y601" s="22" t="str">
        <f>IF(ISBLANK(Games!W583), "",IF('Prediction Log'!$D601&gt;0, 'Prediction Log'!$M601-'Prediction Log'!$D601, IF('Prediction Log'!$D601&lt;0, -'Prediction Log'!$M601+'Prediction Log'!$D601, "NA")))</f>
        <v/>
      </c>
      <c r="Z601" s="22" t="str">
        <f>IF(ISBLANK(Games!W583), "",ABS('Prediction Log'!$Y601))</f>
        <v/>
      </c>
      <c r="AA601" s="23" t="str">
        <f>IF(ISBLANK(Games!W583), "",IF('Prediction Log'!$E601&gt;0, 'Prediction Log'!$M601-'Prediction Log'!$E601, IF('Prediction Log'!$E601&lt;0, -'Prediction Log'!$M601+'Prediction Log'!$E601, "NA")))</f>
        <v/>
      </c>
      <c r="AB601" s="23" t="str">
        <f>IF(ISBLANK(Games!X583), "",ABS('Prediction Log'!$AA601))</f>
        <v/>
      </c>
    </row>
    <row r="602" spans="1:28" x14ac:dyDescent="0.45">
      <c r="A602" s="13">
        <f>IF(ISBLANK(Games!$B601), "",Games!A601)</f>
        <v>0</v>
      </c>
      <c r="B602" s="13" t="str">
        <f>IF(ISBLANK(Games!$B584), "",Games!B584)</f>
        <v/>
      </c>
      <c r="C602" s="13" t="str">
        <f>IF(ISBLANK(Games!$B584), "",Games!C584)</f>
        <v/>
      </c>
      <c r="D602" s="14" t="str">
        <f>IF(ISBLANK(Games!$D584), "",Games!D584)</f>
        <v/>
      </c>
      <c r="E602" s="14">
        <f>IF(ISBLANK(Games!$B584), "",Games!J584)</f>
        <v>0</v>
      </c>
      <c r="F602" s="15" t="str">
        <f>IFERROR(IF(ISBLANK(Games!B584), "", IF(Games!N584=Games!B584, Games!O584, 1-Games!O584)), "")</f>
        <v/>
      </c>
      <c r="G602" s="16" t="str">
        <f>IF(ISBLANK(Games!B584), "", IF('Prediction Log'!$D602&lt;0, 'Prediction Log'!$B602, 'Prediction Log'!$C602))</f>
        <v/>
      </c>
      <c r="H602" s="17" t="str">
        <f>IF(ISBLANK(Games!$B584), "",Games!K584)</f>
        <v/>
      </c>
      <c r="I602" s="17" t="str">
        <f>IF('Prediction Log'!$F602&gt;0.5, 'Prediction Log'!$B602, IF('Prediction Log'!$F602&lt;0.5, 'Prediction Log'!$C602, "PICK"))</f>
        <v/>
      </c>
      <c r="J602" s="18" t="str">
        <f>IF(ISBLANK(Games!B584), "",IF('Prediction Log'!$I602='Prediction Log'!$B602, 'Prediction Log'!$F602, 1-'Prediction Log'!$F602))</f>
        <v/>
      </c>
      <c r="K602" s="19" t="str">
        <f>IF(ISBLANK(Games!$B584), "",Games!Q584)</f>
        <v/>
      </c>
      <c r="L602" s="26" t="str">
        <f>IF(ISBLANK(Games!W584), "",Games!Y584)</f>
        <v/>
      </c>
      <c r="M602" s="9" t="str">
        <f>IF(ISBLANK(Games!W584), "",Games!X584-Games!W584)</f>
        <v/>
      </c>
      <c r="N602" s="20" t="str">
        <f>IF(ISBLANK(Games!W584), "", IF(AND(Games!Y584 = Games!B584, Games!D584&lt;0, Table3[[#This Row],[Actual Difference ]]&lt;Games!D584), "Y", IF(AND(Games!Y584=Games!C584, Games!D584&gt;0, Table3[[#This Row],[Actual Difference ]]&gt;0), "Y",IF(Games!Y584&lt;&gt;Table3[[#This Row],[Market Predicted Side]], "Y","N"))))</f>
        <v/>
      </c>
      <c r="O602" s="21" t="str">
        <f>IF(ISBLANK(Games!W584),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2" s="21" t="str">
        <f>IF(ISBLANK(Games!W584),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2" s="22" t="str">
        <f>IF(ISBLANK(Games!W584),"",IF('Prediction Log'!$L602='Prediction Log'!$G602, "Y", "N"))</f>
        <v/>
      </c>
      <c r="R602" s="22" t="str">
        <f>Table3[[#This Row],[Home Team Covered Market]]</f>
        <v/>
      </c>
      <c r="S602" s="22" t="str">
        <f>IF(ISBLANK(Games!W584), "",IF(AND('Prediction Log'!$Q602="Y", 'Prediction Log'!$R602="Y"), "Y", "N"))</f>
        <v/>
      </c>
      <c r="T602" s="23" t="str">
        <f>IF(ISBLANK(Games!W584),"",IF(Games!Y584='Prediction Log'!$H602, "Y", "N"))</f>
        <v/>
      </c>
      <c r="U602" s="23" t="str">
        <f>IF(ISBLANK(Games!W584), "", IF(Table3[[#This Row],[Home Team Covered Market]]=Games!P584, "Y", "N"))</f>
        <v/>
      </c>
      <c r="V602" s="24" t="str">
        <f>IF(ISBLANK(Games!W584), "",IF('Prediction Log'!$I602='Prediction Log'!$L602, "Y", "N"))</f>
        <v/>
      </c>
      <c r="W602" s="23" t="str">
        <f>IF(ISBLANK(Games!W584), "",IF('Prediction Log'!$H602&lt;&gt;'Prediction Log'!$L602, "N",IF(AND('Prediction Log'!$E602&gt;0, 'Prediction Log'!$M602&gt;'Prediction Log'!$E602, 'Prediction Log'!$H602='Prediction Log'!$C602), "Y", IF(AND('Prediction Log'!$E602&lt;0, 'Prediction Log'!$M602&lt;'Prediction Log'!$E602,'Prediction Log'!$H602='Prediction Log'!$B602 ), "Y", IF('Prediction Log'!$M602='Prediction Log'!$E602, "PUSH", "N")))))</f>
        <v/>
      </c>
      <c r="X602" s="23" t="str">
        <f>IF(ISBLANK(Games!W584), "",IF(AND('Prediction Log'!$T602="Y", 'Prediction Log'!$U602="Y"), "Y", "N"))</f>
        <v/>
      </c>
      <c r="Y602" s="22" t="str">
        <f>IF(ISBLANK(Games!W584), "",IF('Prediction Log'!$D602&gt;0, 'Prediction Log'!$M602-'Prediction Log'!$D602, IF('Prediction Log'!$D602&lt;0, -'Prediction Log'!$M602+'Prediction Log'!$D602, "NA")))</f>
        <v/>
      </c>
      <c r="Z602" s="22" t="str">
        <f>IF(ISBLANK(Games!W584), "",ABS('Prediction Log'!$Y602))</f>
        <v/>
      </c>
      <c r="AA602" s="23" t="str">
        <f>IF(ISBLANK(Games!W584), "",IF('Prediction Log'!$E602&gt;0, 'Prediction Log'!$M602-'Prediction Log'!$E602, IF('Prediction Log'!$E602&lt;0, -'Prediction Log'!$M602+'Prediction Log'!$E602, "NA")))</f>
        <v/>
      </c>
      <c r="AB602" s="23" t="str">
        <f>IF(ISBLANK(Games!X584), "",ABS('Prediction Log'!$AA602))</f>
        <v/>
      </c>
    </row>
    <row r="603" spans="1:28" x14ac:dyDescent="0.45">
      <c r="A603" s="13">
        <f>IF(ISBLANK(Games!$B602), "",Games!A602)</f>
        <v>0</v>
      </c>
      <c r="B603" s="13" t="str">
        <f>IF(ISBLANK(Games!$B585), "",Games!B585)</f>
        <v/>
      </c>
      <c r="C603" s="13" t="str">
        <f>IF(ISBLANK(Games!$B585), "",Games!C585)</f>
        <v/>
      </c>
      <c r="D603" s="14" t="str">
        <f>IF(ISBLANK(Games!$D585), "",Games!D585)</f>
        <v/>
      </c>
      <c r="E603" s="14">
        <f>IF(ISBLANK(Games!$B585), "",Games!J585)</f>
        <v>0</v>
      </c>
      <c r="F603" s="15" t="str">
        <f>IFERROR(IF(ISBLANK(Games!B585), "", IF(Games!N585=Games!B585, Games!O585, 1-Games!O585)), "")</f>
        <v/>
      </c>
      <c r="G603" s="16" t="str">
        <f>IF(ISBLANK(Games!B585), "", IF('Prediction Log'!$D603&lt;0, 'Prediction Log'!$B603, 'Prediction Log'!$C603))</f>
        <v/>
      </c>
      <c r="H603" s="17" t="str">
        <f>IF(ISBLANK(Games!$B585), "",Games!K585)</f>
        <v/>
      </c>
      <c r="I603" s="17" t="str">
        <f>IF('Prediction Log'!$F603&gt;0.5, 'Prediction Log'!$B603, IF('Prediction Log'!$F603&lt;0.5, 'Prediction Log'!$C603, "PICK"))</f>
        <v/>
      </c>
      <c r="J603" s="18" t="str">
        <f>IF(ISBLANK(Games!B585), "",IF('Prediction Log'!$I603='Prediction Log'!$B603, 'Prediction Log'!$F603, 1-'Prediction Log'!$F603))</f>
        <v/>
      </c>
      <c r="K603" s="19" t="str">
        <f>IF(ISBLANK(Games!$B585), "",Games!Q585)</f>
        <v/>
      </c>
      <c r="L603" s="26" t="str">
        <f>IF(ISBLANK(Games!W585), "",Games!Y585)</f>
        <v/>
      </c>
      <c r="M603" s="9" t="str">
        <f>IF(ISBLANK(Games!W585), "",Games!X585-Games!W585)</f>
        <v/>
      </c>
      <c r="N603" s="20" t="str">
        <f>IF(ISBLANK(Games!W585), "", IF(AND(Games!Y585 = Games!B585, Games!D585&lt;0, Table3[[#This Row],[Actual Difference ]]&lt;Games!D585), "Y", IF(AND(Games!Y585=Games!C585, Games!D585&gt;0, Table3[[#This Row],[Actual Difference ]]&gt;0), "Y",IF(Games!Y585&lt;&gt;Table3[[#This Row],[Market Predicted Side]], "Y","N"))))</f>
        <v/>
      </c>
      <c r="O603" s="21" t="str">
        <f>IF(ISBLANK(Games!W585),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3" s="21" t="str">
        <f>IF(ISBLANK(Games!W585),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3" s="22" t="str">
        <f>IF(ISBLANK(Games!W585),"",IF('Prediction Log'!$L603='Prediction Log'!$G603, "Y", "N"))</f>
        <v/>
      </c>
      <c r="R603" s="22" t="str">
        <f>Table3[[#This Row],[Home Team Covered Market]]</f>
        <v/>
      </c>
      <c r="S603" s="22" t="str">
        <f>IF(ISBLANK(Games!W585), "",IF(AND('Prediction Log'!$Q603="Y", 'Prediction Log'!$R603="Y"), "Y", "N"))</f>
        <v/>
      </c>
      <c r="T603" s="23" t="str">
        <f>IF(ISBLANK(Games!W585),"",IF(Games!Y585='Prediction Log'!$H603, "Y", "N"))</f>
        <v/>
      </c>
      <c r="U603" s="23" t="str">
        <f>IF(ISBLANK(Games!W585), "", IF(Table3[[#This Row],[Home Team Covered Market]]=Games!P585, "Y", "N"))</f>
        <v/>
      </c>
      <c r="V603" s="24" t="str">
        <f>IF(ISBLANK(Games!W585), "",IF('Prediction Log'!$I603='Prediction Log'!$L603, "Y", "N"))</f>
        <v/>
      </c>
      <c r="W603" s="23" t="str">
        <f>IF(ISBLANK(Games!W585), "",IF('Prediction Log'!$H603&lt;&gt;'Prediction Log'!$L603, "N",IF(AND('Prediction Log'!$E603&gt;0, 'Prediction Log'!$M603&gt;'Prediction Log'!$E603, 'Prediction Log'!$H603='Prediction Log'!$C603), "Y", IF(AND('Prediction Log'!$E603&lt;0, 'Prediction Log'!$M603&lt;'Prediction Log'!$E603,'Prediction Log'!$H603='Prediction Log'!$B603 ), "Y", IF('Prediction Log'!$M603='Prediction Log'!$E603, "PUSH", "N")))))</f>
        <v/>
      </c>
      <c r="X603" s="23" t="str">
        <f>IF(ISBLANK(Games!W585), "",IF(AND('Prediction Log'!$T603="Y", 'Prediction Log'!$U603="Y"), "Y", "N"))</f>
        <v/>
      </c>
      <c r="Y603" s="22" t="str">
        <f>IF(ISBLANK(Games!W585), "",IF('Prediction Log'!$D603&gt;0, 'Prediction Log'!$M603-'Prediction Log'!$D603, IF('Prediction Log'!$D603&lt;0, -'Prediction Log'!$M603+'Prediction Log'!$D603, "NA")))</f>
        <v/>
      </c>
      <c r="Z603" s="22" t="str">
        <f>IF(ISBLANK(Games!W585), "",ABS('Prediction Log'!$Y603))</f>
        <v/>
      </c>
      <c r="AA603" s="23" t="str">
        <f>IF(ISBLANK(Games!W585), "",IF('Prediction Log'!$E603&gt;0, 'Prediction Log'!$M603-'Prediction Log'!$E603, IF('Prediction Log'!$E603&lt;0, -'Prediction Log'!$M603+'Prediction Log'!$E603, "NA")))</f>
        <v/>
      </c>
      <c r="AB603" s="23" t="str">
        <f>IF(ISBLANK(Games!X585), "",ABS('Prediction Log'!$AA603))</f>
        <v/>
      </c>
    </row>
    <row r="604" spans="1:28" x14ac:dyDescent="0.45">
      <c r="A604" s="13">
        <f>IF(ISBLANK(Games!$B603), "",Games!A603)</f>
        <v>0</v>
      </c>
      <c r="B604" s="13" t="str">
        <f>IF(ISBLANK(Games!$B586), "",Games!B586)</f>
        <v/>
      </c>
      <c r="C604" s="13" t="str">
        <f>IF(ISBLANK(Games!$B586), "",Games!C586)</f>
        <v/>
      </c>
      <c r="D604" s="14" t="str">
        <f>IF(ISBLANK(Games!$D586), "",Games!D586)</f>
        <v/>
      </c>
      <c r="E604" s="14">
        <f>IF(ISBLANK(Games!$B586), "",Games!J586)</f>
        <v>0</v>
      </c>
      <c r="F604" s="15" t="str">
        <f>IFERROR(IF(ISBLANK(Games!B586), "", IF(Games!N586=Games!B586, Games!O586, 1-Games!O586)), "")</f>
        <v/>
      </c>
      <c r="G604" s="16" t="str">
        <f>IF(ISBLANK(Games!B586), "", IF('Prediction Log'!$D604&lt;0, 'Prediction Log'!$B604, 'Prediction Log'!$C604))</f>
        <v/>
      </c>
      <c r="H604" s="17" t="str">
        <f>IF(ISBLANK(Games!$B586), "",Games!K586)</f>
        <v/>
      </c>
      <c r="I604" s="17" t="str">
        <f>IF('Prediction Log'!$F604&gt;0.5, 'Prediction Log'!$B604, IF('Prediction Log'!$F604&lt;0.5, 'Prediction Log'!$C604, "PICK"))</f>
        <v/>
      </c>
      <c r="J604" s="18" t="str">
        <f>IF(ISBLANK(Games!B586), "",IF('Prediction Log'!$I604='Prediction Log'!$B604, 'Prediction Log'!$F604, 1-'Prediction Log'!$F604))</f>
        <v/>
      </c>
      <c r="K604" s="19" t="str">
        <f>IF(ISBLANK(Games!$B586), "",Games!Q586)</f>
        <v/>
      </c>
      <c r="L604" s="26" t="str">
        <f>IF(ISBLANK(Games!W586), "",Games!Y586)</f>
        <v/>
      </c>
      <c r="M604" s="9" t="str">
        <f>IF(ISBLANK(Games!W586), "",Games!X586-Games!W586)</f>
        <v/>
      </c>
      <c r="N604" s="20" t="str">
        <f>IF(ISBLANK(Games!W586), "", IF(AND(Games!Y586 = Games!B586, Games!D586&lt;0, Table3[[#This Row],[Actual Difference ]]&lt;Games!D586), "Y", IF(AND(Games!Y586=Games!C586, Games!D586&gt;0, Table3[[#This Row],[Actual Difference ]]&gt;0), "Y",IF(Games!Y586&lt;&gt;Table3[[#This Row],[Market Predicted Side]], "Y","N"))))</f>
        <v/>
      </c>
      <c r="O604" s="21" t="str">
        <f>IF(ISBLANK(Games!W586),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4" s="21" t="str">
        <f>IF(ISBLANK(Games!W586),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4" s="22" t="str">
        <f>IF(ISBLANK(Games!W586),"",IF('Prediction Log'!$L604='Prediction Log'!$G604, "Y", "N"))</f>
        <v/>
      </c>
      <c r="R604" s="22" t="str">
        <f>Table3[[#This Row],[Home Team Covered Market]]</f>
        <v/>
      </c>
      <c r="S604" s="22" t="str">
        <f>IF(ISBLANK(Games!W586), "",IF(AND('Prediction Log'!$Q604="Y", 'Prediction Log'!$R604="Y"), "Y", "N"))</f>
        <v/>
      </c>
      <c r="T604" s="23" t="str">
        <f>IF(ISBLANK(Games!W586),"",IF(Games!Y586='Prediction Log'!$H604, "Y", "N"))</f>
        <v/>
      </c>
      <c r="U604" s="23" t="str">
        <f>IF(ISBLANK(Games!W586), "", IF(Table3[[#This Row],[Home Team Covered Market]]=Games!P586, "Y", "N"))</f>
        <v/>
      </c>
      <c r="V604" s="24" t="str">
        <f>IF(ISBLANK(Games!W586), "",IF('Prediction Log'!$I604='Prediction Log'!$L604, "Y", "N"))</f>
        <v/>
      </c>
      <c r="W604" s="23" t="str">
        <f>IF(ISBLANK(Games!W586), "",IF('Prediction Log'!$H604&lt;&gt;'Prediction Log'!$L604, "N",IF(AND('Prediction Log'!$E604&gt;0, 'Prediction Log'!$M604&gt;'Prediction Log'!$E604, 'Prediction Log'!$H604='Prediction Log'!$C604), "Y", IF(AND('Prediction Log'!$E604&lt;0, 'Prediction Log'!$M604&lt;'Prediction Log'!$E604,'Prediction Log'!$H604='Prediction Log'!$B604 ), "Y", IF('Prediction Log'!$M604='Prediction Log'!$E604, "PUSH", "N")))))</f>
        <v/>
      </c>
      <c r="X604" s="23" t="str">
        <f>IF(ISBLANK(Games!W586), "",IF(AND('Prediction Log'!$T604="Y", 'Prediction Log'!$U604="Y"), "Y", "N"))</f>
        <v/>
      </c>
      <c r="Y604" s="22" t="str">
        <f>IF(ISBLANK(Games!W586), "",IF('Prediction Log'!$D604&gt;0, 'Prediction Log'!$M604-'Prediction Log'!$D604, IF('Prediction Log'!$D604&lt;0, -'Prediction Log'!$M604+'Prediction Log'!$D604, "NA")))</f>
        <v/>
      </c>
      <c r="Z604" s="22" t="str">
        <f>IF(ISBLANK(Games!W586), "",ABS('Prediction Log'!$Y604))</f>
        <v/>
      </c>
      <c r="AA604" s="23" t="str">
        <f>IF(ISBLANK(Games!W586), "",IF('Prediction Log'!$E604&gt;0, 'Prediction Log'!$M604-'Prediction Log'!$E604, IF('Prediction Log'!$E604&lt;0, -'Prediction Log'!$M604+'Prediction Log'!$E604, "NA")))</f>
        <v/>
      </c>
      <c r="AB604" s="23" t="str">
        <f>IF(ISBLANK(Games!X586), "",ABS('Prediction Log'!$AA604))</f>
        <v/>
      </c>
    </row>
    <row r="605" spans="1:28" x14ac:dyDescent="0.45">
      <c r="A605" s="13">
        <f>IF(ISBLANK(Games!$B604), "",Games!A604)</f>
        <v>0</v>
      </c>
      <c r="B605" s="13" t="str">
        <f>IF(ISBLANK(Games!$B587), "",Games!B587)</f>
        <v/>
      </c>
      <c r="C605" s="13" t="str">
        <f>IF(ISBLANK(Games!$B587), "",Games!C587)</f>
        <v/>
      </c>
      <c r="D605" s="14" t="str">
        <f>IF(ISBLANK(Games!$D587), "",Games!D587)</f>
        <v/>
      </c>
      <c r="E605" s="14">
        <f>IF(ISBLANK(Games!$B587), "",Games!J587)</f>
        <v>0</v>
      </c>
      <c r="F605" s="15" t="str">
        <f>IFERROR(IF(ISBLANK(Games!B587), "", IF(Games!N587=Games!B587, Games!O587, 1-Games!O587)), "")</f>
        <v/>
      </c>
      <c r="G605" s="16" t="str">
        <f>IF(ISBLANK(Games!B587), "", IF('Prediction Log'!$D605&lt;0, 'Prediction Log'!$B605, 'Prediction Log'!$C605))</f>
        <v/>
      </c>
      <c r="H605" s="17" t="str">
        <f>IF(ISBLANK(Games!$B587), "",Games!K587)</f>
        <v/>
      </c>
      <c r="I605" s="17" t="str">
        <f>IF('Prediction Log'!$F605&gt;0.5, 'Prediction Log'!$B605, IF('Prediction Log'!$F605&lt;0.5, 'Prediction Log'!$C605, "PICK"))</f>
        <v/>
      </c>
      <c r="J605" s="18" t="str">
        <f>IF(ISBLANK(Games!B587), "",IF('Prediction Log'!$I605='Prediction Log'!$B605, 'Prediction Log'!$F605, 1-'Prediction Log'!$F605))</f>
        <v/>
      </c>
      <c r="K605" s="19" t="str">
        <f>IF(ISBLANK(Games!$B587), "",Games!Q587)</f>
        <v/>
      </c>
      <c r="L605" s="26" t="str">
        <f>IF(ISBLANK(Games!W587), "",Games!Y587)</f>
        <v/>
      </c>
      <c r="M605" s="9" t="str">
        <f>IF(ISBLANK(Games!W587), "",Games!X587-Games!W587)</f>
        <v/>
      </c>
      <c r="N605" s="20" t="str">
        <f>IF(ISBLANK(Games!W587), "", IF(AND(Games!Y587 = Games!B587, Games!D587&lt;0, Table3[[#This Row],[Actual Difference ]]&lt;Games!D587), "Y", IF(AND(Games!Y587=Games!C587, Games!D587&gt;0, Table3[[#This Row],[Actual Difference ]]&gt;0), "Y",IF(Games!Y587&lt;&gt;Table3[[#This Row],[Market Predicted Side]], "Y","N"))))</f>
        <v/>
      </c>
      <c r="O605" s="21" t="str">
        <f>IF(ISBLANK(Games!W587),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5" s="21" t="str">
        <f>IF(ISBLANK(Games!W587),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5" s="22" t="str">
        <f>IF(ISBLANK(Games!W587),"",IF('Prediction Log'!$L605='Prediction Log'!$G605, "Y", "N"))</f>
        <v/>
      </c>
      <c r="R605" s="22" t="str">
        <f>Table3[[#This Row],[Home Team Covered Market]]</f>
        <v/>
      </c>
      <c r="S605" s="22" t="str">
        <f>IF(ISBLANK(Games!W587), "",IF(AND('Prediction Log'!$Q605="Y", 'Prediction Log'!$R605="Y"), "Y", "N"))</f>
        <v/>
      </c>
      <c r="T605" s="23" t="str">
        <f>IF(ISBLANK(Games!W587),"",IF(Games!Y587='Prediction Log'!$H605, "Y", "N"))</f>
        <v/>
      </c>
      <c r="U605" s="23" t="str">
        <f>IF(ISBLANK(Games!W587), "", IF(Table3[[#This Row],[Home Team Covered Market]]=Games!P587, "Y", "N"))</f>
        <v/>
      </c>
      <c r="V605" s="24" t="str">
        <f>IF(ISBLANK(Games!W587), "",IF('Prediction Log'!$I605='Prediction Log'!$L605, "Y", "N"))</f>
        <v/>
      </c>
      <c r="W605" s="23" t="str">
        <f>IF(ISBLANK(Games!W587), "",IF('Prediction Log'!$H605&lt;&gt;'Prediction Log'!$L605, "N",IF(AND('Prediction Log'!$E605&gt;0, 'Prediction Log'!$M605&gt;'Prediction Log'!$E605, 'Prediction Log'!$H605='Prediction Log'!$C605), "Y", IF(AND('Prediction Log'!$E605&lt;0, 'Prediction Log'!$M605&lt;'Prediction Log'!$E605,'Prediction Log'!$H605='Prediction Log'!$B605 ), "Y", IF('Prediction Log'!$M605='Prediction Log'!$E605, "PUSH", "N")))))</f>
        <v/>
      </c>
      <c r="X605" s="23" t="str">
        <f>IF(ISBLANK(Games!W587), "",IF(AND('Prediction Log'!$T605="Y", 'Prediction Log'!$U605="Y"), "Y", "N"))</f>
        <v/>
      </c>
      <c r="Y605" s="22" t="str">
        <f>IF(ISBLANK(Games!W587), "",IF('Prediction Log'!$D605&gt;0, 'Prediction Log'!$M605-'Prediction Log'!$D605, IF('Prediction Log'!$D605&lt;0, -'Prediction Log'!$M605+'Prediction Log'!$D605, "NA")))</f>
        <v/>
      </c>
      <c r="Z605" s="22" t="str">
        <f>IF(ISBLANK(Games!W587), "",ABS('Prediction Log'!$Y605))</f>
        <v/>
      </c>
      <c r="AA605" s="23" t="str">
        <f>IF(ISBLANK(Games!W587), "",IF('Prediction Log'!$E605&gt;0, 'Prediction Log'!$M605-'Prediction Log'!$E605, IF('Prediction Log'!$E605&lt;0, -'Prediction Log'!$M605+'Prediction Log'!$E605, "NA")))</f>
        <v/>
      </c>
      <c r="AB605" s="23" t="str">
        <f>IF(ISBLANK(Games!X587), "",ABS('Prediction Log'!$AA605))</f>
        <v/>
      </c>
    </row>
    <row r="606" spans="1:28" x14ac:dyDescent="0.45">
      <c r="A606" s="13">
        <f>IF(ISBLANK(Games!$B605), "",Games!A605)</f>
        <v>0</v>
      </c>
      <c r="B606" s="13" t="str">
        <f>IF(ISBLANK(Games!$B588), "",Games!B588)</f>
        <v/>
      </c>
      <c r="C606" s="13" t="str">
        <f>IF(ISBLANK(Games!$B588), "",Games!C588)</f>
        <v/>
      </c>
      <c r="D606" s="14" t="str">
        <f>IF(ISBLANK(Games!$D588), "",Games!D588)</f>
        <v/>
      </c>
      <c r="E606" s="14">
        <f>IF(ISBLANK(Games!$B588), "",Games!J588)</f>
        <v>0</v>
      </c>
      <c r="F606" s="15" t="str">
        <f>IFERROR(IF(ISBLANK(Games!B588), "", IF(Games!N588=Games!B588, Games!O588, 1-Games!O588)), "")</f>
        <v/>
      </c>
      <c r="G606" s="16" t="str">
        <f>IF(ISBLANK(Games!B588), "", IF('Prediction Log'!$D606&lt;0, 'Prediction Log'!$B606, 'Prediction Log'!$C606))</f>
        <v/>
      </c>
      <c r="H606" s="17" t="str">
        <f>IF(ISBLANK(Games!$B588), "",Games!K588)</f>
        <v/>
      </c>
      <c r="I606" s="17" t="str">
        <f>IF('Prediction Log'!$F606&gt;0.5, 'Prediction Log'!$B606, IF('Prediction Log'!$F606&lt;0.5, 'Prediction Log'!$C606, "PICK"))</f>
        <v/>
      </c>
      <c r="J606" s="18" t="str">
        <f>IF(ISBLANK(Games!B588), "",IF('Prediction Log'!$I606='Prediction Log'!$B606, 'Prediction Log'!$F606, 1-'Prediction Log'!$F606))</f>
        <v/>
      </c>
      <c r="K606" s="19" t="str">
        <f>IF(ISBLANK(Games!$B588), "",Games!Q588)</f>
        <v/>
      </c>
      <c r="L606" s="26" t="str">
        <f>IF(ISBLANK(Games!W588), "",Games!Y588)</f>
        <v/>
      </c>
      <c r="M606" s="9" t="str">
        <f>IF(ISBLANK(Games!W588), "",Games!X588-Games!W588)</f>
        <v/>
      </c>
      <c r="N606" s="20" t="str">
        <f>IF(ISBLANK(Games!W588), "", IF(AND(Games!Y588 = Games!B588, Games!D588&lt;0, Table3[[#This Row],[Actual Difference ]]&lt;Games!D588), "Y", IF(AND(Games!Y588=Games!C588, Games!D588&gt;0, Table3[[#This Row],[Actual Difference ]]&gt;0), "Y",IF(Games!Y588&lt;&gt;Table3[[#This Row],[Market Predicted Side]], "Y","N"))))</f>
        <v/>
      </c>
      <c r="O606" s="21" t="str">
        <f>IF(ISBLANK(Games!W588),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6" s="21" t="str">
        <f>IF(ISBLANK(Games!W588),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6" s="22" t="str">
        <f>IF(ISBLANK(Games!W588),"",IF('Prediction Log'!$L606='Prediction Log'!$G606, "Y", "N"))</f>
        <v/>
      </c>
      <c r="R606" s="22" t="str">
        <f>Table3[[#This Row],[Home Team Covered Market]]</f>
        <v/>
      </c>
      <c r="S606" s="22" t="str">
        <f>IF(ISBLANK(Games!W588), "",IF(AND('Prediction Log'!$Q606="Y", 'Prediction Log'!$R606="Y"), "Y", "N"))</f>
        <v/>
      </c>
      <c r="T606" s="23" t="str">
        <f>IF(ISBLANK(Games!W588),"",IF(Games!Y588='Prediction Log'!$H606, "Y", "N"))</f>
        <v/>
      </c>
      <c r="U606" s="23" t="str">
        <f>IF(ISBLANK(Games!W588), "", IF(Table3[[#This Row],[Home Team Covered Market]]=Games!P588, "Y", "N"))</f>
        <v/>
      </c>
      <c r="V606" s="24" t="str">
        <f>IF(ISBLANK(Games!W588), "",IF('Prediction Log'!$I606='Prediction Log'!$L606, "Y", "N"))</f>
        <v/>
      </c>
      <c r="W606" s="23" t="str">
        <f>IF(ISBLANK(Games!W588), "",IF('Prediction Log'!$H606&lt;&gt;'Prediction Log'!$L606, "N",IF(AND('Prediction Log'!$E606&gt;0, 'Prediction Log'!$M606&gt;'Prediction Log'!$E606, 'Prediction Log'!$H606='Prediction Log'!$C606), "Y", IF(AND('Prediction Log'!$E606&lt;0, 'Prediction Log'!$M606&lt;'Prediction Log'!$E606,'Prediction Log'!$H606='Prediction Log'!$B606 ), "Y", IF('Prediction Log'!$M606='Prediction Log'!$E606, "PUSH", "N")))))</f>
        <v/>
      </c>
      <c r="X606" s="23" t="str">
        <f>IF(ISBLANK(Games!W588), "",IF(AND('Prediction Log'!$T606="Y", 'Prediction Log'!$U606="Y"), "Y", "N"))</f>
        <v/>
      </c>
      <c r="Y606" s="22" t="str">
        <f>IF(ISBLANK(Games!W588), "",IF('Prediction Log'!$D606&gt;0, 'Prediction Log'!$M606-'Prediction Log'!$D606, IF('Prediction Log'!$D606&lt;0, -'Prediction Log'!$M606+'Prediction Log'!$D606, "NA")))</f>
        <v/>
      </c>
      <c r="Z606" s="22" t="str">
        <f>IF(ISBLANK(Games!W588), "",ABS('Prediction Log'!$Y606))</f>
        <v/>
      </c>
      <c r="AA606" s="23" t="str">
        <f>IF(ISBLANK(Games!W588), "",IF('Prediction Log'!$E606&gt;0, 'Prediction Log'!$M606-'Prediction Log'!$E606, IF('Prediction Log'!$E606&lt;0, -'Prediction Log'!$M606+'Prediction Log'!$E606, "NA")))</f>
        <v/>
      </c>
      <c r="AB606" s="23" t="str">
        <f>IF(ISBLANK(Games!X588), "",ABS('Prediction Log'!$AA606))</f>
        <v/>
      </c>
    </row>
    <row r="607" spans="1:28" x14ac:dyDescent="0.45">
      <c r="A607" s="13">
        <f>IF(ISBLANK(Games!$B606), "",Games!A606)</f>
        <v>0</v>
      </c>
      <c r="B607" s="13" t="str">
        <f>IF(ISBLANK(Games!$B589), "",Games!B589)</f>
        <v/>
      </c>
      <c r="C607" s="13" t="str">
        <f>IF(ISBLANK(Games!$B589), "",Games!C589)</f>
        <v/>
      </c>
      <c r="D607" s="14" t="str">
        <f>IF(ISBLANK(Games!$D589), "",Games!D589)</f>
        <v/>
      </c>
      <c r="E607" s="14">
        <f>IF(ISBLANK(Games!$B589), "",Games!J589)</f>
        <v>0</v>
      </c>
      <c r="F607" s="15" t="str">
        <f>IFERROR(IF(ISBLANK(Games!B589), "", IF(Games!N589=Games!B589, Games!O589, 1-Games!O589)), "")</f>
        <v/>
      </c>
      <c r="G607" s="16" t="str">
        <f>IF(ISBLANK(Games!B589), "", IF('Prediction Log'!$D607&lt;0, 'Prediction Log'!$B607, 'Prediction Log'!$C607))</f>
        <v/>
      </c>
      <c r="H607" s="17" t="str">
        <f>IF(ISBLANK(Games!$B589), "",Games!K589)</f>
        <v/>
      </c>
      <c r="I607" s="17" t="str">
        <f>IF('Prediction Log'!$F607&gt;0.5, 'Prediction Log'!$B607, IF('Prediction Log'!$F607&lt;0.5, 'Prediction Log'!$C607, "PICK"))</f>
        <v/>
      </c>
      <c r="J607" s="18" t="str">
        <f>IF(ISBLANK(Games!B589), "",IF('Prediction Log'!$I607='Prediction Log'!$B607, 'Prediction Log'!$F607, 1-'Prediction Log'!$F607))</f>
        <v/>
      </c>
      <c r="K607" s="19" t="str">
        <f>IF(ISBLANK(Games!$B589), "",Games!Q589)</f>
        <v/>
      </c>
      <c r="L607" s="26" t="str">
        <f>IF(ISBLANK(Games!W589), "",Games!Y589)</f>
        <v/>
      </c>
      <c r="M607" s="9" t="str">
        <f>IF(ISBLANK(Games!W589), "",Games!X589-Games!W589)</f>
        <v/>
      </c>
      <c r="N607" s="20" t="str">
        <f>IF(ISBLANK(Games!W589), "", IF(AND(Games!Y589 = Games!B589, Games!D589&lt;0, Table3[[#This Row],[Actual Difference ]]&lt;Games!D589), "Y", IF(AND(Games!Y589=Games!C589, Games!D589&gt;0, Table3[[#This Row],[Actual Difference ]]&gt;0), "Y",IF(Games!Y589&lt;&gt;Table3[[#This Row],[Market Predicted Side]], "Y","N"))))</f>
        <v/>
      </c>
      <c r="O607" s="21" t="str">
        <f>IF(ISBLANK(Games!W589),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7" s="21" t="str">
        <f>IF(ISBLANK(Games!W589),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7" s="22" t="str">
        <f>IF(ISBLANK(Games!W589),"",IF('Prediction Log'!$L607='Prediction Log'!$G607, "Y", "N"))</f>
        <v/>
      </c>
      <c r="R607" s="22" t="str">
        <f>Table3[[#This Row],[Home Team Covered Market]]</f>
        <v/>
      </c>
      <c r="S607" s="22" t="str">
        <f>IF(ISBLANK(Games!W589), "",IF(AND('Prediction Log'!$Q607="Y", 'Prediction Log'!$R607="Y"), "Y", "N"))</f>
        <v/>
      </c>
      <c r="T607" s="23" t="str">
        <f>IF(ISBLANK(Games!W589),"",IF(Games!Y589='Prediction Log'!$H607, "Y", "N"))</f>
        <v/>
      </c>
      <c r="U607" s="23" t="str">
        <f>IF(ISBLANK(Games!W589), "", IF(Table3[[#This Row],[Home Team Covered Market]]=Games!P589, "Y", "N"))</f>
        <v/>
      </c>
      <c r="V607" s="24" t="str">
        <f>IF(ISBLANK(Games!W589), "",IF('Prediction Log'!$I607='Prediction Log'!$L607, "Y", "N"))</f>
        <v/>
      </c>
      <c r="W607" s="23" t="str">
        <f>IF(ISBLANK(Games!W589), "",IF('Prediction Log'!$H607&lt;&gt;'Prediction Log'!$L607, "N",IF(AND('Prediction Log'!$E607&gt;0, 'Prediction Log'!$M607&gt;'Prediction Log'!$E607, 'Prediction Log'!$H607='Prediction Log'!$C607), "Y", IF(AND('Prediction Log'!$E607&lt;0, 'Prediction Log'!$M607&lt;'Prediction Log'!$E607,'Prediction Log'!$H607='Prediction Log'!$B607 ), "Y", IF('Prediction Log'!$M607='Prediction Log'!$E607, "PUSH", "N")))))</f>
        <v/>
      </c>
      <c r="X607" s="23" t="str">
        <f>IF(ISBLANK(Games!W589), "",IF(AND('Prediction Log'!$T607="Y", 'Prediction Log'!$U607="Y"), "Y", "N"))</f>
        <v/>
      </c>
      <c r="Y607" s="22" t="str">
        <f>IF(ISBLANK(Games!W589), "",IF('Prediction Log'!$D607&gt;0, 'Prediction Log'!$M607-'Prediction Log'!$D607, IF('Prediction Log'!$D607&lt;0, -'Prediction Log'!$M607+'Prediction Log'!$D607, "NA")))</f>
        <v/>
      </c>
      <c r="Z607" s="22" t="str">
        <f>IF(ISBLANK(Games!W589), "",ABS('Prediction Log'!$Y607))</f>
        <v/>
      </c>
      <c r="AA607" s="23" t="str">
        <f>IF(ISBLANK(Games!W589), "",IF('Prediction Log'!$E607&gt;0, 'Prediction Log'!$M607-'Prediction Log'!$E607, IF('Prediction Log'!$E607&lt;0, -'Prediction Log'!$M607+'Prediction Log'!$E607, "NA")))</f>
        <v/>
      </c>
      <c r="AB607" s="23" t="str">
        <f>IF(ISBLANK(Games!X589), "",ABS('Prediction Log'!$AA607))</f>
        <v/>
      </c>
    </row>
    <row r="608" spans="1:28" x14ac:dyDescent="0.45">
      <c r="A608" s="13">
        <f>IF(ISBLANK(Games!$B607), "",Games!A607)</f>
        <v>0</v>
      </c>
      <c r="B608" s="13" t="str">
        <f>IF(ISBLANK(Games!$B590), "",Games!B590)</f>
        <v/>
      </c>
      <c r="C608" s="13" t="str">
        <f>IF(ISBLANK(Games!$B590), "",Games!C590)</f>
        <v/>
      </c>
      <c r="D608" s="14" t="str">
        <f>IF(ISBLANK(Games!$D590), "",Games!D590)</f>
        <v/>
      </c>
      <c r="E608" s="14">
        <f>IF(ISBLANK(Games!$B590), "",Games!J590)</f>
        <v>0</v>
      </c>
      <c r="F608" s="15" t="str">
        <f>IFERROR(IF(ISBLANK(Games!B590), "", IF(Games!N590=Games!B590, Games!O590, 1-Games!O590)), "")</f>
        <v/>
      </c>
      <c r="G608" s="16" t="str">
        <f>IF(ISBLANK(Games!B590), "", IF('Prediction Log'!$D608&lt;0, 'Prediction Log'!$B608, 'Prediction Log'!$C608))</f>
        <v/>
      </c>
      <c r="H608" s="17" t="str">
        <f>IF(ISBLANK(Games!$B590), "",Games!K590)</f>
        <v/>
      </c>
      <c r="I608" s="17" t="str">
        <f>IF('Prediction Log'!$F608&gt;0.5, 'Prediction Log'!$B608, IF('Prediction Log'!$F608&lt;0.5, 'Prediction Log'!$C608, "PICK"))</f>
        <v/>
      </c>
      <c r="J608" s="18" t="str">
        <f>IF(ISBLANK(Games!B590), "",IF('Prediction Log'!$I608='Prediction Log'!$B608, 'Prediction Log'!$F608, 1-'Prediction Log'!$F608))</f>
        <v/>
      </c>
      <c r="K608" s="19" t="str">
        <f>IF(ISBLANK(Games!$B590), "",Games!Q590)</f>
        <v/>
      </c>
      <c r="L608" s="26" t="str">
        <f>IF(ISBLANK(Games!W590), "",Games!Y590)</f>
        <v/>
      </c>
      <c r="M608" s="9" t="str">
        <f>IF(ISBLANK(Games!W590), "",Games!X590-Games!W590)</f>
        <v/>
      </c>
      <c r="N608" s="20" t="str">
        <f>IF(ISBLANK(Games!W590), "", IF(AND(Games!Y590 = Games!B590, Games!D590&lt;0, Table3[[#This Row],[Actual Difference ]]&lt;Games!D590), "Y", IF(AND(Games!Y590=Games!C590, Games!D590&gt;0, Table3[[#This Row],[Actual Difference ]]&gt;0), "Y",IF(Games!Y590&lt;&gt;Table3[[#This Row],[Market Predicted Side]], "Y","N"))))</f>
        <v/>
      </c>
      <c r="O608" s="21" t="str">
        <f>IF(ISBLANK(Games!W590),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8" s="21" t="str">
        <f>IF(ISBLANK(Games!W590),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8" s="22" t="str">
        <f>IF(ISBLANK(Games!W590),"",IF('Prediction Log'!$L608='Prediction Log'!$G608, "Y", "N"))</f>
        <v/>
      </c>
      <c r="R608" s="22" t="str">
        <f>Table3[[#This Row],[Home Team Covered Market]]</f>
        <v/>
      </c>
      <c r="S608" s="22" t="str">
        <f>IF(ISBLANK(Games!W590), "",IF(AND('Prediction Log'!$Q608="Y", 'Prediction Log'!$R608="Y"), "Y", "N"))</f>
        <v/>
      </c>
      <c r="T608" s="23" t="str">
        <f>IF(ISBLANK(Games!W590),"",IF(Games!Y590='Prediction Log'!$H608, "Y", "N"))</f>
        <v/>
      </c>
      <c r="U608" s="23" t="str">
        <f>IF(ISBLANK(Games!W590), "", IF(Table3[[#This Row],[Home Team Covered Market]]=Games!P590, "Y", "N"))</f>
        <v/>
      </c>
      <c r="V608" s="24" t="str">
        <f>IF(ISBLANK(Games!W590), "",IF('Prediction Log'!$I608='Prediction Log'!$L608, "Y", "N"))</f>
        <v/>
      </c>
      <c r="W608" s="23" t="str">
        <f>IF(ISBLANK(Games!W590), "",IF('Prediction Log'!$H608&lt;&gt;'Prediction Log'!$L608, "N",IF(AND('Prediction Log'!$E608&gt;0, 'Prediction Log'!$M608&gt;'Prediction Log'!$E608, 'Prediction Log'!$H608='Prediction Log'!$C608), "Y", IF(AND('Prediction Log'!$E608&lt;0, 'Prediction Log'!$M608&lt;'Prediction Log'!$E608,'Prediction Log'!$H608='Prediction Log'!$B608 ), "Y", IF('Prediction Log'!$M608='Prediction Log'!$E608, "PUSH", "N")))))</f>
        <v/>
      </c>
      <c r="X608" s="23" t="str">
        <f>IF(ISBLANK(Games!W590), "",IF(AND('Prediction Log'!$T608="Y", 'Prediction Log'!$U608="Y"), "Y", "N"))</f>
        <v/>
      </c>
      <c r="Y608" s="22" t="str">
        <f>IF(ISBLANK(Games!W590), "",IF('Prediction Log'!$D608&gt;0, 'Prediction Log'!$M608-'Prediction Log'!$D608, IF('Prediction Log'!$D608&lt;0, -'Prediction Log'!$M608+'Prediction Log'!$D608, "NA")))</f>
        <v/>
      </c>
      <c r="Z608" s="22" t="str">
        <f>IF(ISBLANK(Games!W590), "",ABS('Prediction Log'!$Y608))</f>
        <v/>
      </c>
      <c r="AA608" s="23" t="str">
        <f>IF(ISBLANK(Games!W590), "",IF('Prediction Log'!$E608&gt;0, 'Prediction Log'!$M608-'Prediction Log'!$E608, IF('Prediction Log'!$E608&lt;0, -'Prediction Log'!$M608+'Prediction Log'!$E608, "NA")))</f>
        <v/>
      </c>
      <c r="AB608" s="23" t="str">
        <f>IF(ISBLANK(Games!X590), "",ABS('Prediction Log'!$AA608))</f>
        <v/>
      </c>
    </row>
    <row r="609" spans="1:28" x14ac:dyDescent="0.45">
      <c r="A609" s="13">
        <f>IF(ISBLANK(Games!$B608), "",Games!A608)</f>
        <v>0</v>
      </c>
      <c r="B609" s="13" t="str">
        <f>IF(ISBLANK(Games!$B591), "",Games!B591)</f>
        <v/>
      </c>
      <c r="C609" s="13" t="str">
        <f>IF(ISBLANK(Games!$B591), "",Games!C591)</f>
        <v/>
      </c>
      <c r="D609" s="14" t="str">
        <f>IF(ISBLANK(Games!$D591), "",Games!D591)</f>
        <v/>
      </c>
      <c r="E609" s="14">
        <f>IF(ISBLANK(Games!$B591), "",Games!J591)</f>
        <v>0</v>
      </c>
      <c r="F609" s="15" t="str">
        <f>IFERROR(IF(ISBLANK(Games!B591), "", IF(Games!N591=Games!B591, Games!O591, 1-Games!O591)), "")</f>
        <v/>
      </c>
      <c r="G609" s="16" t="str">
        <f>IF(ISBLANK(Games!B591), "", IF('Prediction Log'!$D609&lt;0, 'Prediction Log'!$B609, 'Prediction Log'!$C609))</f>
        <v/>
      </c>
      <c r="H609" s="17" t="str">
        <f>IF(ISBLANK(Games!$B591), "",Games!K591)</f>
        <v/>
      </c>
      <c r="I609" s="17" t="str">
        <f>IF('Prediction Log'!$F609&gt;0.5, 'Prediction Log'!$B609, IF('Prediction Log'!$F609&lt;0.5, 'Prediction Log'!$C609, "PICK"))</f>
        <v/>
      </c>
      <c r="J609" s="18" t="str">
        <f>IF(ISBLANK(Games!B591), "",IF('Prediction Log'!$I609='Prediction Log'!$B609, 'Prediction Log'!$F609, 1-'Prediction Log'!$F609))</f>
        <v/>
      </c>
      <c r="K609" s="19" t="str">
        <f>IF(ISBLANK(Games!$B591), "",Games!Q591)</f>
        <v/>
      </c>
      <c r="L609" s="26" t="str">
        <f>IF(ISBLANK(Games!W591), "",Games!Y591)</f>
        <v/>
      </c>
      <c r="M609" s="9" t="str">
        <f>IF(ISBLANK(Games!W591), "",Games!X591-Games!W591)</f>
        <v/>
      </c>
      <c r="N609" s="20" t="str">
        <f>IF(ISBLANK(Games!W591), "", IF(AND(Games!Y591 = Games!B591, Games!D591&lt;0, Table3[[#This Row],[Actual Difference ]]&lt;Games!D591), "Y", IF(AND(Games!Y591=Games!C591, Games!D591&gt;0, Table3[[#This Row],[Actual Difference ]]&gt;0), "Y",IF(Games!Y591&lt;&gt;Table3[[#This Row],[Market Predicted Side]], "Y","N"))))</f>
        <v/>
      </c>
      <c r="O609" s="21" t="str">
        <f>IF(ISBLANK(Games!W591),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09" s="21" t="str">
        <f>IF(ISBLANK(Games!W591),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09" s="22" t="str">
        <f>IF(ISBLANK(Games!W591),"",IF('Prediction Log'!$L609='Prediction Log'!$G609, "Y", "N"))</f>
        <v/>
      </c>
      <c r="R609" s="22" t="str">
        <f>Table3[[#This Row],[Home Team Covered Market]]</f>
        <v/>
      </c>
      <c r="S609" s="22" t="str">
        <f>IF(ISBLANK(Games!W591), "",IF(AND('Prediction Log'!$Q609="Y", 'Prediction Log'!$R609="Y"), "Y", "N"))</f>
        <v/>
      </c>
      <c r="T609" s="23" t="str">
        <f>IF(ISBLANK(Games!W591),"",IF(Games!Y591='Prediction Log'!$H609, "Y", "N"))</f>
        <v/>
      </c>
      <c r="U609" s="23" t="str">
        <f>IF(ISBLANK(Games!W591), "", IF(Table3[[#This Row],[Home Team Covered Market]]=Games!P591, "Y", "N"))</f>
        <v/>
      </c>
      <c r="V609" s="24" t="str">
        <f>IF(ISBLANK(Games!W591), "",IF('Prediction Log'!$I609='Prediction Log'!$L609, "Y", "N"))</f>
        <v/>
      </c>
      <c r="W609" s="23" t="str">
        <f>IF(ISBLANK(Games!W591), "",IF('Prediction Log'!$H609&lt;&gt;'Prediction Log'!$L609, "N",IF(AND('Prediction Log'!$E609&gt;0, 'Prediction Log'!$M609&gt;'Prediction Log'!$E609, 'Prediction Log'!$H609='Prediction Log'!$C609), "Y", IF(AND('Prediction Log'!$E609&lt;0, 'Prediction Log'!$M609&lt;'Prediction Log'!$E609,'Prediction Log'!$H609='Prediction Log'!$B609 ), "Y", IF('Prediction Log'!$M609='Prediction Log'!$E609, "PUSH", "N")))))</f>
        <v/>
      </c>
      <c r="X609" s="23" t="str">
        <f>IF(ISBLANK(Games!W591), "",IF(AND('Prediction Log'!$T609="Y", 'Prediction Log'!$U609="Y"), "Y", "N"))</f>
        <v/>
      </c>
      <c r="Y609" s="22" t="str">
        <f>IF(ISBLANK(Games!W591), "",IF('Prediction Log'!$D609&gt;0, 'Prediction Log'!$M609-'Prediction Log'!$D609, IF('Prediction Log'!$D609&lt;0, -'Prediction Log'!$M609+'Prediction Log'!$D609, "NA")))</f>
        <v/>
      </c>
      <c r="Z609" s="22" t="str">
        <f>IF(ISBLANK(Games!W591), "",ABS('Prediction Log'!$Y609))</f>
        <v/>
      </c>
      <c r="AA609" s="23" t="str">
        <f>IF(ISBLANK(Games!W591), "",IF('Prediction Log'!$E609&gt;0, 'Prediction Log'!$M609-'Prediction Log'!$E609, IF('Prediction Log'!$E609&lt;0, -'Prediction Log'!$M609+'Prediction Log'!$E609, "NA")))</f>
        <v/>
      </c>
      <c r="AB609" s="23" t="str">
        <f>IF(ISBLANK(Games!X591), "",ABS('Prediction Log'!$AA609))</f>
        <v/>
      </c>
    </row>
    <row r="610" spans="1:28" x14ac:dyDescent="0.45">
      <c r="A610" s="13">
        <f>IF(ISBLANK(Games!$B609), "",Games!A609)</f>
        <v>0</v>
      </c>
      <c r="B610" s="13" t="str">
        <f>IF(ISBLANK(Games!$B592), "",Games!B592)</f>
        <v/>
      </c>
      <c r="C610" s="13" t="str">
        <f>IF(ISBLANK(Games!$B592), "",Games!C592)</f>
        <v/>
      </c>
      <c r="D610" s="14" t="str">
        <f>IF(ISBLANK(Games!$D592), "",Games!D592)</f>
        <v/>
      </c>
      <c r="E610" s="14">
        <f>IF(ISBLANK(Games!$B592), "",Games!J592)</f>
        <v>0</v>
      </c>
      <c r="F610" s="15" t="str">
        <f>IFERROR(IF(ISBLANK(Games!B592), "", IF(Games!N592=Games!B592, Games!O592, 1-Games!O592)), "")</f>
        <v/>
      </c>
      <c r="G610" s="16" t="str">
        <f>IF(ISBLANK(Games!B592), "", IF('Prediction Log'!$D610&lt;0, 'Prediction Log'!$B610, 'Prediction Log'!$C610))</f>
        <v/>
      </c>
      <c r="H610" s="17" t="str">
        <f>IF(ISBLANK(Games!$B592), "",Games!K592)</f>
        <v/>
      </c>
      <c r="I610" s="17" t="str">
        <f>IF('Prediction Log'!$F610&gt;0.5, 'Prediction Log'!$B610, IF('Prediction Log'!$F610&lt;0.5, 'Prediction Log'!$C610, "PICK"))</f>
        <v/>
      </c>
      <c r="J610" s="18" t="str">
        <f>IF(ISBLANK(Games!B592), "",IF('Prediction Log'!$I610='Prediction Log'!$B610, 'Prediction Log'!$F610, 1-'Prediction Log'!$F610))</f>
        <v/>
      </c>
      <c r="K610" s="19" t="str">
        <f>IF(ISBLANK(Games!$B592), "",Games!Q592)</f>
        <v/>
      </c>
      <c r="L610" s="26" t="str">
        <f>IF(ISBLANK(Games!W592), "",Games!Y592)</f>
        <v/>
      </c>
      <c r="M610" s="9" t="str">
        <f>IF(ISBLANK(Games!W592), "",Games!X592-Games!W592)</f>
        <v/>
      </c>
      <c r="N610" s="20" t="str">
        <f>IF(ISBLANK(Games!W592), "", IF(AND(Games!Y592 = Games!B592, Games!D592&lt;0, Table3[[#This Row],[Actual Difference ]]&lt;Games!D592), "Y", IF(AND(Games!Y592=Games!C592, Games!D592&gt;0, Table3[[#This Row],[Actual Difference ]]&gt;0), "Y",IF(Games!Y592&lt;&gt;Table3[[#This Row],[Market Predicted Side]], "Y","N"))))</f>
        <v/>
      </c>
      <c r="O610" s="21" t="str">
        <f>IF(ISBLANK(Games!W592),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0" s="21" t="str">
        <f>IF(ISBLANK(Games!W592),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0" s="22" t="str">
        <f>IF(ISBLANK(Games!W592),"",IF('Prediction Log'!$L610='Prediction Log'!$G610, "Y", "N"))</f>
        <v/>
      </c>
      <c r="R610" s="22" t="str">
        <f>Table3[[#This Row],[Home Team Covered Market]]</f>
        <v/>
      </c>
      <c r="S610" s="22" t="str">
        <f>IF(ISBLANK(Games!W592), "",IF(AND('Prediction Log'!$Q610="Y", 'Prediction Log'!$R610="Y"), "Y", "N"))</f>
        <v/>
      </c>
      <c r="T610" s="23" t="str">
        <f>IF(ISBLANK(Games!W592),"",IF(Games!Y592='Prediction Log'!$H610, "Y", "N"))</f>
        <v/>
      </c>
      <c r="U610" s="23" t="str">
        <f>IF(ISBLANK(Games!W592), "", IF(Table3[[#This Row],[Home Team Covered Market]]=Games!P592, "Y", "N"))</f>
        <v/>
      </c>
      <c r="V610" s="24" t="str">
        <f>IF(ISBLANK(Games!W592), "",IF('Prediction Log'!$I610='Prediction Log'!$L610, "Y", "N"))</f>
        <v/>
      </c>
      <c r="W610" s="23" t="str">
        <f>IF(ISBLANK(Games!W592), "",IF('Prediction Log'!$H610&lt;&gt;'Prediction Log'!$L610, "N",IF(AND('Prediction Log'!$E610&gt;0, 'Prediction Log'!$M610&gt;'Prediction Log'!$E610, 'Prediction Log'!$H610='Prediction Log'!$C610), "Y", IF(AND('Prediction Log'!$E610&lt;0, 'Prediction Log'!$M610&lt;'Prediction Log'!$E610,'Prediction Log'!$H610='Prediction Log'!$B610 ), "Y", IF('Prediction Log'!$M610='Prediction Log'!$E610, "PUSH", "N")))))</f>
        <v/>
      </c>
      <c r="X610" s="23" t="str">
        <f>IF(ISBLANK(Games!W592), "",IF(AND('Prediction Log'!$T610="Y", 'Prediction Log'!$U610="Y"), "Y", "N"))</f>
        <v/>
      </c>
      <c r="Y610" s="22" t="str">
        <f>IF(ISBLANK(Games!W592), "",IF('Prediction Log'!$D610&gt;0, 'Prediction Log'!$M610-'Prediction Log'!$D610, IF('Prediction Log'!$D610&lt;0, -'Prediction Log'!$M610+'Prediction Log'!$D610, "NA")))</f>
        <v/>
      </c>
      <c r="Z610" s="22" t="str">
        <f>IF(ISBLANK(Games!W592), "",ABS('Prediction Log'!$Y610))</f>
        <v/>
      </c>
      <c r="AA610" s="23" t="str">
        <f>IF(ISBLANK(Games!W592), "",IF('Prediction Log'!$E610&gt;0, 'Prediction Log'!$M610-'Prediction Log'!$E610, IF('Prediction Log'!$E610&lt;0, -'Prediction Log'!$M610+'Prediction Log'!$E610, "NA")))</f>
        <v/>
      </c>
      <c r="AB610" s="23" t="str">
        <f>IF(ISBLANK(Games!X592), "",ABS('Prediction Log'!$AA610))</f>
        <v/>
      </c>
    </row>
    <row r="611" spans="1:28" x14ac:dyDescent="0.45">
      <c r="A611" s="13">
        <f>IF(ISBLANK(Games!$B610), "",Games!A610)</f>
        <v>0</v>
      </c>
      <c r="B611" s="13" t="str">
        <f>IF(ISBLANK(Games!$B593), "",Games!B593)</f>
        <v/>
      </c>
      <c r="C611" s="13" t="str">
        <f>IF(ISBLANK(Games!$B593), "",Games!C593)</f>
        <v/>
      </c>
      <c r="D611" s="14" t="str">
        <f>IF(ISBLANK(Games!$D593), "",Games!D593)</f>
        <v/>
      </c>
      <c r="E611" s="14">
        <f>IF(ISBLANK(Games!$B593), "",Games!J593)</f>
        <v>0</v>
      </c>
      <c r="F611" s="15" t="str">
        <f>IFERROR(IF(ISBLANK(Games!B593), "", IF(Games!N593=Games!B593, Games!O593, 1-Games!O593)), "")</f>
        <v/>
      </c>
      <c r="G611" s="16" t="str">
        <f>IF(ISBLANK(Games!B593), "", IF('Prediction Log'!$D611&lt;0, 'Prediction Log'!$B611, 'Prediction Log'!$C611))</f>
        <v/>
      </c>
      <c r="H611" s="17" t="str">
        <f>IF(ISBLANK(Games!$B593), "",Games!K593)</f>
        <v/>
      </c>
      <c r="I611" s="17" t="str">
        <f>IF('Prediction Log'!$F611&gt;0.5, 'Prediction Log'!$B611, IF('Prediction Log'!$F611&lt;0.5, 'Prediction Log'!$C611, "PICK"))</f>
        <v/>
      </c>
      <c r="J611" s="18" t="str">
        <f>IF(ISBLANK(Games!B593), "",IF('Prediction Log'!$I611='Prediction Log'!$B611, 'Prediction Log'!$F611, 1-'Prediction Log'!$F611))</f>
        <v/>
      </c>
      <c r="K611" s="19" t="str">
        <f>IF(ISBLANK(Games!$B593), "",Games!Q593)</f>
        <v/>
      </c>
      <c r="L611" s="26" t="str">
        <f>IF(ISBLANK(Games!W593), "",Games!Y593)</f>
        <v/>
      </c>
      <c r="M611" s="9" t="str">
        <f>IF(ISBLANK(Games!W593), "",Games!X593-Games!W593)</f>
        <v/>
      </c>
      <c r="N611" s="20" t="str">
        <f>IF(ISBLANK(Games!W593), "", IF(AND(Games!Y593 = Games!B593, Games!D593&lt;0, Table3[[#This Row],[Actual Difference ]]&lt;Games!D593), "Y", IF(AND(Games!Y593=Games!C593, Games!D593&gt;0, Table3[[#This Row],[Actual Difference ]]&gt;0), "Y",IF(Games!Y593&lt;&gt;Table3[[#This Row],[Market Predicted Side]], "Y","N"))))</f>
        <v/>
      </c>
      <c r="O611" s="21" t="str">
        <f>IF(ISBLANK(Games!W593),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1" s="21" t="str">
        <f>IF(ISBLANK(Games!W593),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1" s="22" t="str">
        <f>IF(ISBLANK(Games!W593),"",IF('Prediction Log'!$L611='Prediction Log'!$G611, "Y", "N"))</f>
        <v/>
      </c>
      <c r="R611" s="22" t="str">
        <f>Table3[[#This Row],[Home Team Covered Market]]</f>
        <v/>
      </c>
      <c r="S611" s="22" t="str">
        <f>IF(ISBLANK(Games!W593), "",IF(AND('Prediction Log'!$Q611="Y", 'Prediction Log'!$R611="Y"), "Y", "N"))</f>
        <v/>
      </c>
      <c r="T611" s="23" t="str">
        <f>IF(ISBLANK(Games!W593),"",IF(Games!Y593='Prediction Log'!$H611, "Y", "N"))</f>
        <v/>
      </c>
      <c r="U611" s="23" t="str">
        <f>IF(ISBLANK(Games!W593), "", IF(Table3[[#This Row],[Home Team Covered Market]]=Games!P593, "Y", "N"))</f>
        <v/>
      </c>
      <c r="V611" s="24" t="str">
        <f>IF(ISBLANK(Games!W593), "",IF('Prediction Log'!$I611='Prediction Log'!$L611, "Y", "N"))</f>
        <v/>
      </c>
      <c r="W611" s="23" t="str">
        <f>IF(ISBLANK(Games!W593), "",IF('Prediction Log'!$H611&lt;&gt;'Prediction Log'!$L611, "N",IF(AND('Prediction Log'!$E611&gt;0, 'Prediction Log'!$M611&gt;'Prediction Log'!$E611, 'Prediction Log'!$H611='Prediction Log'!$C611), "Y", IF(AND('Prediction Log'!$E611&lt;0, 'Prediction Log'!$M611&lt;'Prediction Log'!$E611,'Prediction Log'!$H611='Prediction Log'!$B611 ), "Y", IF('Prediction Log'!$M611='Prediction Log'!$E611, "PUSH", "N")))))</f>
        <v/>
      </c>
      <c r="X611" s="23" t="str">
        <f>IF(ISBLANK(Games!W593), "",IF(AND('Prediction Log'!$T611="Y", 'Prediction Log'!$U611="Y"), "Y", "N"))</f>
        <v/>
      </c>
      <c r="Y611" s="22" t="str">
        <f>IF(ISBLANK(Games!W593), "",IF('Prediction Log'!$D611&gt;0, 'Prediction Log'!$M611-'Prediction Log'!$D611, IF('Prediction Log'!$D611&lt;0, -'Prediction Log'!$M611+'Prediction Log'!$D611, "NA")))</f>
        <v/>
      </c>
      <c r="Z611" s="22" t="str">
        <f>IF(ISBLANK(Games!W593), "",ABS('Prediction Log'!$Y611))</f>
        <v/>
      </c>
      <c r="AA611" s="23" t="str">
        <f>IF(ISBLANK(Games!W593), "",IF('Prediction Log'!$E611&gt;0, 'Prediction Log'!$M611-'Prediction Log'!$E611, IF('Prediction Log'!$E611&lt;0, -'Prediction Log'!$M611+'Prediction Log'!$E611, "NA")))</f>
        <v/>
      </c>
      <c r="AB611" s="23" t="str">
        <f>IF(ISBLANK(Games!X593), "",ABS('Prediction Log'!$AA611))</f>
        <v/>
      </c>
    </row>
    <row r="612" spans="1:28" x14ac:dyDescent="0.45">
      <c r="A612" s="13">
        <f>IF(ISBLANK(Games!$B611), "",Games!A611)</f>
        <v>0</v>
      </c>
      <c r="B612" s="13" t="str">
        <f>IF(ISBLANK(Games!$B594), "",Games!B594)</f>
        <v/>
      </c>
      <c r="C612" s="13" t="str">
        <f>IF(ISBLANK(Games!$B594), "",Games!C594)</f>
        <v/>
      </c>
      <c r="D612" s="14" t="str">
        <f>IF(ISBLANK(Games!$D594), "",Games!D594)</f>
        <v/>
      </c>
      <c r="E612" s="14">
        <f>IF(ISBLANK(Games!$B594), "",Games!J594)</f>
        <v>0</v>
      </c>
      <c r="F612" s="15" t="str">
        <f>IFERROR(IF(ISBLANK(Games!B594), "", IF(Games!N594=Games!B594, Games!O594, 1-Games!O594)), "")</f>
        <v/>
      </c>
      <c r="G612" s="16" t="str">
        <f>IF(ISBLANK(Games!B594), "", IF('Prediction Log'!$D612&lt;0, 'Prediction Log'!$B612, 'Prediction Log'!$C612))</f>
        <v/>
      </c>
      <c r="H612" s="17" t="str">
        <f>IF(ISBLANK(Games!$B594), "",Games!K594)</f>
        <v/>
      </c>
      <c r="I612" s="17" t="str">
        <f>IF('Prediction Log'!$F612&gt;0.5, 'Prediction Log'!$B612, IF('Prediction Log'!$F612&lt;0.5, 'Prediction Log'!$C612, "PICK"))</f>
        <v/>
      </c>
      <c r="J612" s="18" t="str">
        <f>IF(ISBLANK(Games!B594), "",IF('Prediction Log'!$I612='Prediction Log'!$B612, 'Prediction Log'!$F612, 1-'Prediction Log'!$F612))</f>
        <v/>
      </c>
      <c r="K612" s="19" t="str">
        <f>IF(ISBLANK(Games!$B594), "",Games!Q594)</f>
        <v/>
      </c>
      <c r="L612" s="26" t="str">
        <f>IF(ISBLANK(Games!W594), "",Games!Y594)</f>
        <v/>
      </c>
      <c r="M612" s="9" t="str">
        <f>IF(ISBLANK(Games!W594), "",Games!X594-Games!W594)</f>
        <v/>
      </c>
      <c r="N612" s="20" t="str">
        <f>IF(ISBLANK(Games!W594), "", IF(AND(Games!Y594 = Games!B594, Games!D594&lt;0, Table3[[#This Row],[Actual Difference ]]&lt;Games!D594), "Y", IF(AND(Games!Y594=Games!C594, Games!D594&gt;0, Table3[[#This Row],[Actual Difference ]]&gt;0), "Y",IF(Games!Y594&lt;&gt;Table3[[#This Row],[Market Predicted Side]], "Y","N"))))</f>
        <v/>
      </c>
      <c r="O612" s="21" t="str">
        <f>IF(ISBLANK(Games!W594),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2" s="21" t="str">
        <f>IF(ISBLANK(Games!W594),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2" s="22" t="str">
        <f>IF(ISBLANK(Games!W594),"",IF('Prediction Log'!$L612='Prediction Log'!$G612, "Y", "N"))</f>
        <v/>
      </c>
      <c r="R612" s="22" t="str">
        <f>Table3[[#This Row],[Home Team Covered Market]]</f>
        <v/>
      </c>
      <c r="S612" s="22" t="str">
        <f>IF(ISBLANK(Games!W594), "",IF(AND('Prediction Log'!$Q612="Y", 'Prediction Log'!$R612="Y"), "Y", "N"))</f>
        <v/>
      </c>
      <c r="T612" s="23" t="str">
        <f>IF(ISBLANK(Games!W594),"",IF(Games!Y594='Prediction Log'!$H612, "Y", "N"))</f>
        <v/>
      </c>
      <c r="U612" s="23" t="str">
        <f>IF(ISBLANK(Games!W594), "", IF(Table3[[#This Row],[Home Team Covered Market]]=Games!P594, "Y", "N"))</f>
        <v/>
      </c>
      <c r="V612" s="24" t="str">
        <f>IF(ISBLANK(Games!W594), "",IF('Prediction Log'!$I612='Prediction Log'!$L612, "Y", "N"))</f>
        <v/>
      </c>
      <c r="W612" s="23" t="str">
        <f>IF(ISBLANK(Games!W594), "",IF('Prediction Log'!$H612&lt;&gt;'Prediction Log'!$L612, "N",IF(AND('Prediction Log'!$E612&gt;0, 'Prediction Log'!$M612&gt;'Prediction Log'!$E612, 'Prediction Log'!$H612='Prediction Log'!$C612), "Y", IF(AND('Prediction Log'!$E612&lt;0, 'Prediction Log'!$M612&lt;'Prediction Log'!$E612,'Prediction Log'!$H612='Prediction Log'!$B612 ), "Y", IF('Prediction Log'!$M612='Prediction Log'!$E612, "PUSH", "N")))))</f>
        <v/>
      </c>
      <c r="X612" s="23" t="str">
        <f>IF(ISBLANK(Games!W594), "",IF(AND('Prediction Log'!$T612="Y", 'Prediction Log'!$U612="Y"), "Y", "N"))</f>
        <v/>
      </c>
      <c r="Y612" s="22" t="str">
        <f>IF(ISBLANK(Games!W594), "",IF('Prediction Log'!$D612&gt;0, 'Prediction Log'!$M612-'Prediction Log'!$D612, IF('Prediction Log'!$D612&lt;0, -'Prediction Log'!$M612+'Prediction Log'!$D612, "NA")))</f>
        <v/>
      </c>
      <c r="Z612" s="22" t="str">
        <f>IF(ISBLANK(Games!W594), "",ABS('Prediction Log'!$Y612))</f>
        <v/>
      </c>
      <c r="AA612" s="23" t="str">
        <f>IF(ISBLANK(Games!W594), "",IF('Prediction Log'!$E612&gt;0, 'Prediction Log'!$M612-'Prediction Log'!$E612, IF('Prediction Log'!$E612&lt;0, -'Prediction Log'!$M612+'Prediction Log'!$E612, "NA")))</f>
        <v/>
      </c>
      <c r="AB612" s="23" t="str">
        <f>IF(ISBLANK(Games!X594), "",ABS('Prediction Log'!$AA612))</f>
        <v/>
      </c>
    </row>
    <row r="613" spans="1:28" x14ac:dyDescent="0.45">
      <c r="A613" s="13">
        <f>IF(ISBLANK(Games!$B612), "",Games!A612)</f>
        <v>0</v>
      </c>
      <c r="B613" s="13" t="str">
        <f>IF(ISBLANK(Games!$B595), "",Games!B595)</f>
        <v/>
      </c>
      <c r="C613" s="13" t="str">
        <f>IF(ISBLANK(Games!$B595), "",Games!C595)</f>
        <v/>
      </c>
      <c r="D613" s="14" t="str">
        <f>IF(ISBLANK(Games!$D595), "",Games!D595)</f>
        <v/>
      </c>
      <c r="E613" s="14">
        <f>IF(ISBLANK(Games!$B595), "",Games!J595)</f>
        <v>0</v>
      </c>
      <c r="F613" s="15" t="str">
        <f>IFERROR(IF(ISBLANK(Games!B595), "", IF(Games!N595=Games!B595, Games!O595, 1-Games!O595)), "")</f>
        <v/>
      </c>
      <c r="G613" s="16" t="str">
        <f>IF(ISBLANK(Games!B595), "", IF('Prediction Log'!$D613&lt;0, 'Prediction Log'!$B613, 'Prediction Log'!$C613))</f>
        <v/>
      </c>
      <c r="H613" s="17" t="str">
        <f>IF(ISBLANK(Games!$B595), "",Games!K595)</f>
        <v/>
      </c>
      <c r="I613" s="17" t="str">
        <f>IF('Prediction Log'!$F613&gt;0.5, 'Prediction Log'!$B613, IF('Prediction Log'!$F613&lt;0.5, 'Prediction Log'!$C613, "PICK"))</f>
        <v/>
      </c>
      <c r="J613" s="18" t="str">
        <f>IF(ISBLANK(Games!B595), "",IF('Prediction Log'!$I613='Prediction Log'!$B613, 'Prediction Log'!$F613, 1-'Prediction Log'!$F613))</f>
        <v/>
      </c>
      <c r="K613" s="19" t="str">
        <f>IF(ISBLANK(Games!$B595), "",Games!Q595)</f>
        <v/>
      </c>
      <c r="L613" s="26" t="str">
        <f>IF(ISBLANK(Games!W595), "",Games!Y595)</f>
        <v/>
      </c>
      <c r="M613" s="9" t="str">
        <f>IF(ISBLANK(Games!W595), "",Games!X595-Games!W595)</f>
        <v/>
      </c>
      <c r="N613" s="20" t="str">
        <f>IF(ISBLANK(Games!W595), "", IF(AND(Games!Y595 = Games!B595, Games!D595&lt;0, Table3[[#This Row],[Actual Difference ]]&lt;Games!D595), "Y", IF(AND(Games!Y595=Games!C595, Games!D595&gt;0, Table3[[#This Row],[Actual Difference ]]&gt;0), "Y",IF(Games!Y595&lt;&gt;Table3[[#This Row],[Market Predicted Side]], "Y","N"))))</f>
        <v/>
      </c>
      <c r="O613" s="21" t="str">
        <f>IF(ISBLANK(Games!W595),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3" s="21" t="str">
        <f>IF(ISBLANK(Games!W595),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3" s="22" t="str">
        <f>IF(ISBLANK(Games!W595),"",IF('Prediction Log'!$L613='Prediction Log'!$G613, "Y", "N"))</f>
        <v/>
      </c>
      <c r="R613" s="22" t="str">
        <f>Table3[[#This Row],[Home Team Covered Market]]</f>
        <v/>
      </c>
      <c r="S613" s="22" t="str">
        <f>IF(ISBLANK(Games!W595), "",IF(AND('Prediction Log'!$Q613="Y", 'Prediction Log'!$R613="Y"), "Y", "N"))</f>
        <v/>
      </c>
      <c r="T613" s="23" t="str">
        <f>IF(ISBLANK(Games!W595),"",IF(Games!Y595='Prediction Log'!$H613, "Y", "N"))</f>
        <v/>
      </c>
      <c r="U613" s="23" t="str">
        <f>IF(ISBLANK(Games!W595), "", IF(Table3[[#This Row],[Home Team Covered Market]]=Games!P595, "Y", "N"))</f>
        <v/>
      </c>
      <c r="V613" s="24" t="str">
        <f>IF(ISBLANK(Games!W595), "",IF('Prediction Log'!$I613='Prediction Log'!$L613, "Y", "N"))</f>
        <v/>
      </c>
      <c r="W613" s="23" t="str">
        <f>IF(ISBLANK(Games!W595), "",IF('Prediction Log'!$H613&lt;&gt;'Prediction Log'!$L613, "N",IF(AND('Prediction Log'!$E613&gt;0, 'Prediction Log'!$M613&gt;'Prediction Log'!$E613, 'Prediction Log'!$H613='Prediction Log'!$C613), "Y", IF(AND('Prediction Log'!$E613&lt;0, 'Prediction Log'!$M613&lt;'Prediction Log'!$E613,'Prediction Log'!$H613='Prediction Log'!$B613 ), "Y", IF('Prediction Log'!$M613='Prediction Log'!$E613, "PUSH", "N")))))</f>
        <v/>
      </c>
      <c r="X613" s="23" t="str">
        <f>IF(ISBLANK(Games!W595), "",IF(AND('Prediction Log'!$T613="Y", 'Prediction Log'!$U613="Y"), "Y", "N"))</f>
        <v/>
      </c>
      <c r="Y613" s="22" t="str">
        <f>IF(ISBLANK(Games!W595), "",IF('Prediction Log'!$D613&gt;0, 'Prediction Log'!$M613-'Prediction Log'!$D613, IF('Prediction Log'!$D613&lt;0, -'Prediction Log'!$M613+'Prediction Log'!$D613, "NA")))</f>
        <v/>
      </c>
      <c r="Z613" s="22" t="str">
        <f>IF(ISBLANK(Games!W595), "",ABS('Prediction Log'!$Y613))</f>
        <v/>
      </c>
      <c r="AA613" s="23" t="str">
        <f>IF(ISBLANK(Games!W595), "",IF('Prediction Log'!$E613&gt;0, 'Prediction Log'!$M613-'Prediction Log'!$E613, IF('Prediction Log'!$E613&lt;0, -'Prediction Log'!$M613+'Prediction Log'!$E613, "NA")))</f>
        <v/>
      </c>
      <c r="AB613" s="23" t="str">
        <f>IF(ISBLANK(Games!X595), "",ABS('Prediction Log'!$AA613))</f>
        <v/>
      </c>
    </row>
    <row r="614" spans="1:28" x14ac:dyDescent="0.45">
      <c r="A614" s="13">
        <f>IF(ISBLANK(Games!$B613), "",Games!A613)</f>
        <v>0</v>
      </c>
      <c r="B614" s="13" t="str">
        <f>IF(ISBLANK(Games!$B596), "",Games!B596)</f>
        <v/>
      </c>
      <c r="C614" s="13" t="str">
        <f>IF(ISBLANK(Games!$B596), "",Games!C596)</f>
        <v/>
      </c>
      <c r="D614" s="14" t="str">
        <f>IF(ISBLANK(Games!$D596), "",Games!D596)</f>
        <v/>
      </c>
      <c r="E614" s="14">
        <f>IF(ISBLANK(Games!$B596), "",Games!J596)</f>
        <v>0</v>
      </c>
      <c r="F614" s="15" t="str">
        <f>IFERROR(IF(ISBLANK(Games!B596), "", IF(Games!N596=Games!B596, Games!O596, 1-Games!O596)), "")</f>
        <v/>
      </c>
      <c r="G614" s="16" t="str">
        <f>IF(ISBLANK(Games!B596), "", IF('Prediction Log'!$D614&lt;0, 'Prediction Log'!$B614, 'Prediction Log'!$C614))</f>
        <v/>
      </c>
      <c r="H614" s="17" t="str">
        <f>IF(ISBLANK(Games!$B596), "",Games!K596)</f>
        <v/>
      </c>
      <c r="I614" s="17" t="str">
        <f>IF('Prediction Log'!$F614&gt;0.5, 'Prediction Log'!$B614, IF('Prediction Log'!$F614&lt;0.5, 'Prediction Log'!$C614, "PICK"))</f>
        <v/>
      </c>
      <c r="J614" s="18" t="str">
        <f>IF(ISBLANK(Games!B596), "",IF('Prediction Log'!$I614='Prediction Log'!$B614, 'Prediction Log'!$F614, 1-'Prediction Log'!$F614))</f>
        <v/>
      </c>
      <c r="K614" s="19" t="str">
        <f>IF(ISBLANK(Games!$B596), "",Games!Q596)</f>
        <v/>
      </c>
      <c r="L614" s="26" t="str">
        <f>IF(ISBLANK(Games!W596), "",Games!Y596)</f>
        <v/>
      </c>
      <c r="M614" s="9" t="str">
        <f>IF(ISBLANK(Games!W596), "",Games!X596-Games!W596)</f>
        <v/>
      </c>
      <c r="N614" s="20" t="str">
        <f>IF(ISBLANK(Games!W596), "", IF(AND(Games!Y596 = Games!B596, Games!D596&lt;0, Table3[[#This Row],[Actual Difference ]]&lt;Games!D596), "Y", IF(AND(Games!Y596=Games!C596, Games!D596&gt;0, Table3[[#This Row],[Actual Difference ]]&gt;0), "Y",IF(Games!Y596&lt;&gt;Table3[[#This Row],[Market Predicted Side]], "Y","N"))))</f>
        <v/>
      </c>
      <c r="O614" s="21" t="str">
        <f>IF(ISBLANK(Games!W596),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4" s="21" t="str">
        <f>IF(ISBLANK(Games!W596),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4" s="22" t="str">
        <f>IF(ISBLANK(Games!W596),"",IF('Prediction Log'!$L614='Prediction Log'!$G614, "Y", "N"))</f>
        <v/>
      </c>
      <c r="R614" s="22" t="str">
        <f>Table3[[#This Row],[Home Team Covered Market]]</f>
        <v/>
      </c>
      <c r="S614" s="22" t="str">
        <f>IF(ISBLANK(Games!W596), "",IF(AND('Prediction Log'!$Q614="Y", 'Prediction Log'!$R614="Y"), "Y", "N"))</f>
        <v/>
      </c>
      <c r="T614" s="23" t="str">
        <f>IF(ISBLANK(Games!W596),"",IF(Games!Y596='Prediction Log'!$H614, "Y", "N"))</f>
        <v/>
      </c>
      <c r="U614" s="23" t="str">
        <f>IF(ISBLANK(Games!W596), "", IF(Table3[[#This Row],[Home Team Covered Market]]=Games!P596, "Y", "N"))</f>
        <v/>
      </c>
      <c r="V614" s="24" t="str">
        <f>IF(ISBLANK(Games!W596), "",IF('Prediction Log'!$I614='Prediction Log'!$L614, "Y", "N"))</f>
        <v/>
      </c>
      <c r="W614" s="23" t="str">
        <f>IF(ISBLANK(Games!W596), "",IF('Prediction Log'!$H614&lt;&gt;'Prediction Log'!$L614, "N",IF(AND('Prediction Log'!$E614&gt;0, 'Prediction Log'!$M614&gt;'Prediction Log'!$E614, 'Prediction Log'!$H614='Prediction Log'!$C614), "Y", IF(AND('Prediction Log'!$E614&lt;0, 'Prediction Log'!$M614&lt;'Prediction Log'!$E614,'Prediction Log'!$H614='Prediction Log'!$B614 ), "Y", IF('Prediction Log'!$M614='Prediction Log'!$E614, "PUSH", "N")))))</f>
        <v/>
      </c>
      <c r="X614" s="23" t="str">
        <f>IF(ISBLANK(Games!W596), "",IF(AND('Prediction Log'!$T614="Y", 'Prediction Log'!$U614="Y"), "Y", "N"))</f>
        <v/>
      </c>
      <c r="Y614" s="22" t="str">
        <f>IF(ISBLANK(Games!W596), "",IF('Prediction Log'!$D614&gt;0, 'Prediction Log'!$M614-'Prediction Log'!$D614, IF('Prediction Log'!$D614&lt;0, -'Prediction Log'!$M614+'Prediction Log'!$D614, "NA")))</f>
        <v/>
      </c>
      <c r="Z614" s="22" t="str">
        <f>IF(ISBLANK(Games!W596), "",ABS('Prediction Log'!$Y614))</f>
        <v/>
      </c>
      <c r="AA614" s="23" t="str">
        <f>IF(ISBLANK(Games!W596), "",IF('Prediction Log'!$E614&gt;0, 'Prediction Log'!$M614-'Prediction Log'!$E614, IF('Prediction Log'!$E614&lt;0, -'Prediction Log'!$M614+'Prediction Log'!$E614, "NA")))</f>
        <v/>
      </c>
      <c r="AB614" s="23" t="str">
        <f>IF(ISBLANK(Games!X596), "",ABS('Prediction Log'!$AA614))</f>
        <v/>
      </c>
    </row>
    <row r="615" spans="1:28" x14ac:dyDescent="0.45">
      <c r="A615" s="13">
        <f>IF(ISBLANK(Games!$B614), "",Games!A614)</f>
        <v>0</v>
      </c>
      <c r="B615" s="13" t="str">
        <f>IF(ISBLANK(Games!$B597), "",Games!B597)</f>
        <v/>
      </c>
      <c r="C615" s="13" t="str">
        <f>IF(ISBLANK(Games!$B597), "",Games!C597)</f>
        <v/>
      </c>
      <c r="D615" s="14" t="str">
        <f>IF(ISBLANK(Games!$D597), "",Games!D597)</f>
        <v/>
      </c>
      <c r="E615" s="14">
        <f>IF(ISBLANK(Games!$B597), "",Games!J597)</f>
        <v>0</v>
      </c>
      <c r="F615" s="15" t="str">
        <f>IFERROR(IF(ISBLANK(Games!B597), "", IF(Games!N597=Games!B597, Games!O597, 1-Games!O597)), "")</f>
        <v/>
      </c>
      <c r="G615" s="16" t="str">
        <f>IF(ISBLANK(Games!B597), "", IF('Prediction Log'!$D615&lt;0, 'Prediction Log'!$B615, 'Prediction Log'!$C615))</f>
        <v/>
      </c>
      <c r="H615" s="17" t="str">
        <f>IF(ISBLANK(Games!$B597), "",Games!K597)</f>
        <v/>
      </c>
      <c r="I615" s="17" t="str">
        <f>IF('Prediction Log'!$F615&gt;0.5, 'Prediction Log'!$B615, IF('Prediction Log'!$F615&lt;0.5, 'Prediction Log'!$C615, "PICK"))</f>
        <v/>
      </c>
      <c r="J615" s="18" t="str">
        <f>IF(ISBLANK(Games!B597), "",IF('Prediction Log'!$I615='Prediction Log'!$B615, 'Prediction Log'!$F615, 1-'Prediction Log'!$F615))</f>
        <v/>
      </c>
      <c r="K615" s="19" t="str">
        <f>IF(ISBLANK(Games!$B597), "",Games!Q597)</f>
        <v/>
      </c>
      <c r="L615" s="26" t="str">
        <f>IF(ISBLANK(Games!W597), "",Games!Y597)</f>
        <v/>
      </c>
      <c r="M615" s="9" t="str">
        <f>IF(ISBLANK(Games!W597), "",Games!X597-Games!W597)</f>
        <v/>
      </c>
      <c r="N615" s="20" t="str">
        <f>IF(ISBLANK(Games!W597), "", IF(AND(Games!Y597 = Games!B597, Games!D597&lt;0, Table3[[#This Row],[Actual Difference ]]&lt;Games!D597), "Y", IF(AND(Games!Y597=Games!C597, Games!D597&gt;0, Table3[[#This Row],[Actual Difference ]]&gt;0), "Y",IF(Games!Y597&lt;&gt;Table3[[#This Row],[Market Predicted Side]], "Y","N"))))</f>
        <v/>
      </c>
      <c r="O615" s="21" t="str">
        <f>IF(ISBLANK(Games!W597),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5" s="21" t="str">
        <f>IF(ISBLANK(Games!W597),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5" s="22" t="str">
        <f>IF(ISBLANK(Games!W597),"",IF('Prediction Log'!$L615='Prediction Log'!$G615, "Y", "N"))</f>
        <v/>
      </c>
      <c r="R615" s="22" t="str">
        <f>Table3[[#This Row],[Home Team Covered Market]]</f>
        <v/>
      </c>
      <c r="S615" s="22" t="str">
        <f>IF(ISBLANK(Games!W597), "",IF(AND('Prediction Log'!$Q615="Y", 'Prediction Log'!$R615="Y"), "Y", "N"))</f>
        <v/>
      </c>
      <c r="T615" s="23" t="str">
        <f>IF(ISBLANK(Games!W597),"",IF(Games!Y597='Prediction Log'!$H615, "Y", "N"))</f>
        <v/>
      </c>
      <c r="U615" s="23" t="str">
        <f>IF(ISBLANK(Games!W597), "", IF(Table3[[#This Row],[Home Team Covered Market]]=Games!P597, "Y", "N"))</f>
        <v/>
      </c>
      <c r="V615" s="24" t="str">
        <f>IF(ISBLANK(Games!W597), "",IF('Prediction Log'!$I615='Prediction Log'!$L615, "Y", "N"))</f>
        <v/>
      </c>
      <c r="W615" s="23" t="str">
        <f>IF(ISBLANK(Games!W597), "",IF('Prediction Log'!$H615&lt;&gt;'Prediction Log'!$L615, "N",IF(AND('Prediction Log'!$E615&gt;0, 'Prediction Log'!$M615&gt;'Prediction Log'!$E615, 'Prediction Log'!$H615='Prediction Log'!$C615), "Y", IF(AND('Prediction Log'!$E615&lt;0, 'Prediction Log'!$M615&lt;'Prediction Log'!$E615,'Prediction Log'!$H615='Prediction Log'!$B615 ), "Y", IF('Prediction Log'!$M615='Prediction Log'!$E615, "PUSH", "N")))))</f>
        <v/>
      </c>
      <c r="X615" s="23" t="str">
        <f>IF(ISBLANK(Games!W597), "",IF(AND('Prediction Log'!$T615="Y", 'Prediction Log'!$U615="Y"), "Y", "N"))</f>
        <v/>
      </c>
      <c r="Y615" s="22" t="str">
        <f>IF(ISBLANK(Games!W597), "",IF('Prediction Log'!$D615&gt;0, 'Prediction Log'!$M615-'Prediction Log'!$D615, IF('Prediction Log'!$D615&lt;0, -'Prediction Log'!$M615+'Prediction Log'!$D615, "NA")))</f>
        <v/>
      </c>
      <c r="Z615" s="22" t="str">
        <f>IF(ISBLANK(Games!W597), "",ABS('Prediction Log'!$Y615))</f>
        <v/>
      </c>
      <c r="AA615" s="23" t="str">
        <f>IF(ISBLANK(Games!W597), "",IF('Prediction Log'!$E615&gt;0, 'Prediction Log'!$M615-'Prediction Log'!$E615, IF('Prediction Log'!$E615&lt;0, -'Prediction Log'!$M615+'Prediction Log'!$E615, "NA")))</f>
        <v/>
      </c>
      <c r="AB615" s="23" t="str">
        <f>IF(ISBLANK(Games!X597), "",ABS('Prediction Log'!$AA615))</f>
        <v/>
      </c>
    </row>
    <row r="616" spans="1:28" x14ac:dyDescent="0.45">
      <c r="A616" s="13">
        <f>IF(ISBLANK(Games!$B615), "",Games!A615)</f>
        <v>0</v>
      </c>
      <c r="B616" s="13" t="str">
        <f>IF(ISBLANK(Games!$B598), "",Games!B598)</f>
        <v/>
      </c>
      <c r="C616" s="13" t="str">
        <f>IF(ISBLANK(Games!$B598), "",Games!C598)</f>
        <v/>
      </c>
      <c r="D616" s="14" t="str">
        <f>IF(ISBLANK(Games!$D598), "",Games!D598)</f>
        <v/>
      </c>
      <c r="E616" s="14">
        <f>IF(ISBLANK(Games!$B598), "",Games!J598)</f>
        <v>0</v>
      </c>
      <c r="F616" s="15" t="str">
        <f>IFERROR(IF(ISBLANK(Games!B598), "", IF(Games!N598=Games!B598, Games!O598, 1-Games!O598)), "")</f>
        <v/>
      </c>
      <c r="G616" s="16" t="str">
        <f>IF(ISBLANK(Games!B598), "", IF('Prediction Log'!$D616&lt;0, 'Prediction Log'!$B616, 'Prediction Log'!$C616))</f>
        <v/>
      </c>
      <c r="H616" s="17" t="str">
        <f>IF(ISBLANK(Games!$B598), "",Games!K598)</f>
        <v/>
      </c>
      <c r="I616" s="17" t="str">
        <f>IF('Prediction Log'!$F616&gt;0.5, 'Prediction Log'!$B616, IF('Prediction Log'!$F616&lt;0.5, 'Prediction Log'!$C616, "PICK"))</f>
        <v/>
      </c>
      <c r="J616" s="18" t="str">
        <f>IF(ISBLANK(Games!B598), "",IF('Prediction Log'!$I616='Prediction Log'!$B616, 'Prediction Log'!$F616, 1-'Prediction Log'!$F616))</f>
        <v/>
      </c>
      <c r="K616" s="19" t="str">
        <f>IF(ISBLANK(Games!$B598), "",Games!Q598)</f>
        <v/>
      </c>
      <c r="L616" s="26" t="str">
        <f>IF(ISBLANK(Games!W598), "",Games!Y598)</f>
        <v/>
      </c>
      <c r="M616" s="9" t="str">
        <f>IF(ISBLANK(Games!W598), "",Games!X598-Games!W598)</f>
        <v/>
      </c>
      <c r="N616" s="20" t="str">
        <f>IF(ISBLANK(Games!W598), "", IF(AND(Games!Y598 = Games!B598, Games!D598&lt;0, Table3[[#This Row],[Actual Difference ]]&lt;Games!D598), "Y", IF(AND(Games!Y598=Games!C598, Games!D598&gt;0, Table3[[#This Row],[Actual Difference ]]&gt;0), "Y",IF(Games!Y598&lt;&gt;Table3[[#This Row],[Market Predicted Side]], "Y","N"))))</f>
        <v/>
      </c>
      <c r="O616" s="21" t="str">
        <f>IF(ISBLANK(Games!W598),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6" s="21" t="str">
        <f>IF(ISBLANK(Games!W598),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6" s="22" t="str">
        <f>IF(ISBLANK(Games!W598),"",IF('Prediction Log'!$L616='Prediction Log'!$G616, "Y", "N"))</f>
        <v/>
      </c>
      <c r="R616" s="22" t="str">
        <f>Table3[[#This Row],[Home Team Covered Market]]</f>
        <v/>
      </c>
      <c r="S616" s="22" t="str">
        <f>IF(ISBLANK(Games!W598), "",IF(AND('Prediction Log'!$Q616="Y", 'Prediction Log'!$R616="Y"), "Y", "N"))</f>
        <v/>
      </c>
      <c r="T616" s="23" t="str">
        <f>IF(ISBLANK(Games!W598),"",IF(Games!Y598='Prediction Log'!$H616, "Y", "N"))</f>
        <v/>
      </c>
      <c r="U616" s="23" t="str">
        <f>IF(ISBLANK(Games!W598), "", IF(Table3[[#This Row],[Home Team Covered Market]]=Games!P598, "Y", "N"))</f>
        <v/>
      </c>
      <c r="V616" s="24" t="str">
        <f>IF(ISBLANK(Games!W598), "",IF('Prediction Log'!$I616='Prediction Log'!$L616, "Y", "N"))</f>
        <v/>
      </c>
      <c r="W616" s="23" t="str">
        <f>IF(ISBLANK(Games!W598), "",IF('Prediction Log'!$H616&lt;&gt;'Prediction Log'!$L616, "N",IF(AND('Prediction Log'!$E616&gt;0, 'Prediction Log'!$M616&gt;'Prediction Log'!$E616, 'Prediction Log'!$H616='Prediction Log'!$C616), "Y", IF(AND('Prediction Log'!$E616&lt;0, 'Prediction Log'!$M616&lt;'Prediction Log'!$E616,'Prediction Log'!$H616='Prediction Log'!$B616 ), "Y", IF('Prediction Log'!$M616='Prediction Log'!$E616, "PUSH", "N")))))</f>
        <v/>
      </c>
      <c r="X616" s="23" t="str">
        <f>IF(ISBLANK(Games!W598), "",IF(AND('Prediction Log'!$T616="Y", 'Prediction Log'!$U616="Y"), "Y", "N"))</f>
        <v/>
      </c>
      <c r="Y616" s="22" t="str">
        <f>IF(ISBLANK(Games!W598), "",IF('Prediction Log'!$D616&gt;0, 'Prediction Log'!$M616-'Prediction Log'!$D616, IF('Prediction Log'!$D616&lt;0, -'Prediction Log'!$M616+'Prediction Log'!$D616, "NA")))</f>
        <v/>
      </c>
      <c r="Z616" s="22" t="str">
        <f>IF(ISBLANK(Games!W598), "",ABS('Prediction Log'!$Y616))</f>
        <v/>
      </c>
      <c r="AA616" s="23" t="str">
        <f>IF(ISBLANK(Games!W598), "",IF('Prediction Log'!$E616&gt;0, 'Prediction Log'!$M616-'Prediction Log'!$E616, IF('Prediction Log'!$E616&lt;0, -'Prediction Log'!$M616+'Prediction Log'!$E616, "NA")))</f>
        <v/>
      </c>
      <c r="AB616" s="23" t="str">
        <f>IF(ISBLANK(Games!X598), "",ABS('Prediction Log'!$AA616))</f>
        <v/>
      </c>
    </row>
    <row r="617" spans="1:28" x14ac:dyDescent="0.45">
      <c r="A617" s="13">
        <f>IF(ISBLANK(Games!$B616), "",Games!A616)</f>
        <v>0</v>
      </c>
      <c r="B617" s="13" t="str">
        <f>IF(ISBLANK(Games!$B599), "",Games!B599)</f>
        <v/>
      </c>
      <c r="C617" s="13" t="str">
        <f>IF(ISBLANK(Games!$B599), "",Games!C599)</f>
        <v/>
      </c>
      <c r="D617" s="14" t="str">
        <f>IF(ISBLANK(Games!$D599), "",Games!D599)</f>
        <v/>
      </c>
      <c r="E617" s="14">
        <f>IF(ISBLANK(Games!$B599), "",Games!J599)</f>
        <v>0</v>
      </c>
      <c r="F617" s="15" t="str">
        <f>IFERROR(IF(ISBLANK(Games!B599), "", IF(Games!N599=Games!B599, Games!O599, 1-Games!O599)), "")</f>
        <v/>
      </c>
      <c r="G617" s="16" t="str">
        <f>IF(ISBLANK(Games!B599), "", IF('Prediction Log'!$D617&lt;0, 'Prediction Log'!$B617, 'Prediction Log'!$C617))</f>
        <v/>
      </c>
      <c r="H617" s="17" t="str">
        <f>IF(ISBLANK(Games!$B599), "",Games!K599)</f>
        <v/>
      </c>
      <c r="I617" s="17" t="str">
        <f>IF('Prediction Log'!$F617&gt;0.5, 'Prediction Log'!$B617, IF('Prediction Log'!$F617&lt;0.5, 'Prediction Log'!$C617, "PICK"))</f>
        <v/>
      </c>
      <c r="J617" s="18" t="str">
        <f>IF(ISBLANK(Games!B599), "",IF('Prediction Log'!$I617='Prediction Log'!$B617, 'Prediction Log'!$F617, 1-'Prediction Log'!$F617))</f>
        <v/>
      </c>
      <c r="K617" s="19" t="str">
        <f>IF(ISBLANK(Games!$B599), "",Games!Q599)</f>
        <v/>
      </c>
      <c r="L617" s="26" t="str">
        <f>IF(ISBLANK(Games!W599), "",Games!Y599)</f>
        <v/>
      </c>
      <c r="M617" s="9" t="str">
        <f>IF(ISBLANK(Games!W599), "",Games!X599-Games!W599)</f>
        <v/>
      </c>
      <c r="N617" s="20" t="str">
        <f>IF(ISBLANK(Games!W599), "", IF(AND(Games!Y599 = Games!B599, Games!D599&lt;0, Table3[[#This Row],[Actual Difference ]]&lt;Games!D599), "Y", IF(AND(Games!Y599=Games!C599, Games!D599&gt;0, Table3[[#This Row],[Actual Difference ]]&gt;0), "Y",IF(Games!Y599&lt;&gt;Table3[[#This Row],[Market Predicted Side]], "Y","N"))))</f>
        <v/>
      </c>
      <c r="O617" s="21" t="str">
        <f>IF(ISBLANK(Games!W599),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7" s="21" t="str">
        <f>IF(ISBLANK(Games!W599),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7" s="22" t="str">
        <f>IF(ISBLANK(Games!W599),"",IF('Prediction Log'!$L617='Prediction Log'!$G617, "Y", "N"))</f>
        <v/>
      </c>
      <c r="R617" s="22" t="str">
        <f>Table3[[#This Row],[Home Team Covered Market]]</f>
        <v/>
      </c>
      <c r="S617" s="22" t="str">
        <f>IF(ISBLANK(Games!W599), "",IF(AND('Prediction Log'!$Q617="Y", 'Prediction Log'!$R617="Y"), "Y", "N"))</f>
        <v/>
      </c>
      <c r="T617" s="23" t="str">
        <f>IF(ISBLANK(Games!W599),"",IF(Games!Y599='Prediction Log'!$H617, "Y", "N"))</f>
        <v/>
      </c>
      <c r="U617" s="23" t="str">
        <f>IF(ISBLANK(Games!W599), "", IF(Table3[[#This Row],[Home Team Covered Market]]=Games!P599, "Y", "N"))</f>
        <v/>
      </c>
      <c r="V617" s="24" t="str">
        <f>IF(ISBLANK(Games!W599), "",IF('Prediction Log'!$I617='Prediction Log'!$L617, "Y", "N"))</f>
        <v/>
      </c>
      <c r="W617" s="23" t="str">
        <f>IF(ISBLANK(Games!W599), "",IF('Prediction Log'!$H617&lt;&gt;'Prediction Log'!$L617, "N",IF(AND('Prediction Log'!$E617&gt;0, 'Prediction Log'!$M617&gt;'Prediction Log'!$E617, 'Prediction Log'!$H617='Prediction Log'!$C617), "Y", IF(AND('Prediction Log'!$E617&lt;0, 'Prediction Log'!$M617&lt;'Prediction Log'!$E617,'Prediction Log'!$H617='Prediction Log'!$B617 ), "Y", IF('Prediction Log'!$M617='Prediction Log'!$E617, "PUSH", "N")))))</f>
        <v/>
      </c>
      <c r="X617" s="23" t="str">
        <f>IF(ISBLANK(Games!W599), "",IF(AND('Prediction Log'!$T617="Y", 'Prediction Log'!$U617="Y"), "Y", "N"))</f>
        <v/>
      </c>
      <c r="Y617" s="22" t="str">
        <f>IF(ISBLANK(Games!W599), "",IF('Prediction Log'!$D617&gt;0, 'Prediction Log'!$M617-'Prediction Log'!$D617, IF('Prediction Log'!$D617&lt;0, -'Prediction Log'!$M617+'Prediction Log'!$D617, "NA")))</f>
        <v/>
      </c>
      <c r="Z617" s="22" t="str">
        <f>IF(ISBLANK(Games!W599), "",ABS('Prediction Log'!$Y617))</f>
        <v/>
      </c>
      <c r="AA617" s="23" t="str">
        <f>IF(ISBLANK(Games!W599), "",IF('Prediction Log'!$E617&gt;0, 'Prediction Log'!$M617-'Prediction Log'!$E617, IF('Prediction Log'!$E617&lt;0, -'Prediction Log'!$M617+'Prediction Log'!$E617, "NA")))</f>
        <v/>
      </c>
      <c r="AB617" s="23" t="str">
        <f>IF(ISBLANK(Games!X599), "",ABS('Prediction Log'!$AA617))</f>
        <v/>
      </c>
    </row>
    <row r="618" spans="1:28" x14ac:dyDescent="0.45">
      <c r="A618" s="13">
        <f>IF(ISBLANK(Games!$B617), "",Games!A617)</f>
        <v>0</v>
      </c>
      <c r="B618" s="13" t="str">
        <f>IF(ISBLANK(Games!$B600), "",Games!B600)</f>
        <v/>
      </c>
      <c r="C618" s="13" t="str">
        <f>IF(ISBLANK(Games!$B600), "",Games!C600)</f>
        <v/>
      </c>
      <c r="D618" s="14" t="str">
        <f>IF(ISBLANK(Games!$D600), "",Games!D600)</f>
        <v/>
      </c>
      <c r="E618" s="14">
        <f>IF(ISBLANK(Games!$B600), "",Games!J600)</f>
        <v>0</v>
      </c>
      <c r="F618" s="15" t="str">
        <f>IFERROR(IF(ISBLANK(Games!B600), "", IF(Games!N600=Games!B600, Games!O600, 1-Games!O600)), "")</f>
        <v/>
      </c>
      <c r="G618" s="16" t="str">
        <f>IF(ISBLANK(Games!B600), "", IF('Prediction Log'!$D618&lt;0, 'Prediction Log'!$B618, 'Prediction Log'!$C618))</f>
        <v/>
      </c>
      <c r="H618" s="17" t="str">
        <f>IF(ISBLANK(Games!$B600), "",Games!K600)</f>
        <v/>
      </c>
      <c r="I618" s="17" t="str">
        <f>IF('Prediction Log'!$F618&gt;0.5, 'Prediction Log'!$B618, IF('Prediction Log'!$F618&lt;0.5, 'Prediction Log'!$C618, "PICK"))</f>
        <v/>
      </c>
      <c r="J618" s="18" t="str">
        <f>IF(ISBLANK(Games!B600), "",IF('Prediction Log'!$I618='Prediction Log'!$B618, 'Prediction Log'!$F618, 1-'Prediction Log'!$F618))</f>
        <v/>
      </c>
      <c r="K618" s="19" t="str">
        <f>IF(ISBLANK(Games!$B600), "",Games!Q600)</f>
        <v/>
      </c>
      <c r="L618" s="26" t="str">
        <f>IF(ISBLANK(Games!W600), "",Games!Y600)</f>
        <v/>
      </c>
      <c r="M618" s="9" t="str">
        <f>IF(ISBLANK(Games!W600), "",Games!X600-Games!W600)</f>
        <v/>
      </c>
      <c r="N618" s="20" t="str">
        <f>IF(ISBLANK(Games!W600), "", IF(AND(Games!Y600 = Games!B600, Games!D600&lt;0, Table3[[#This Row],[Actual Difference ]]&lt;Games!D600), "Y", IF(AND(Games!Y600=Games!C600, Games!D600&gt;0, Table3[[#This Row],[Actual Difference ]]&gt;0), "Y",IF(Games!Y600&lt;&gt;Table3[[#This Row],[Market Predicted Side]], "Y","N"))))</f>
        <v/>
      </c>
      <c r="O618" s="21" t="str">
        <f>IF(ISBLANK(Games!W600),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8" s="21" t="str">
        <f>IF(ISBLANK(Games!W600),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8" s="22" t="str">
        <f>IF(ISBLANK(Games!W600),"",IF('Prediction Log'!$L618='Prediction Log'!$G618, "Y", "N"))</f>
        <v/>
      </c>
      <c r="R618" s="22" t="str">
        <f>Table3[[#This Row],[Home Team Covered Market]]</f>
        <v/>
      </c>
      <c r="S618" s="22" t="str">
        <f>IF(ISBLANK(Games!W600), "",IF(AND('Prediction Log'!$Q618="Y", 'Prediction Log'!$R618="Y"), "Y", "N"))</f>
        <v/>
      </c>
      <c r="T618" s="23" t="str">
        <f>IF(ISBLANK(Games!W600),"",IF(Games!Y600='Prediction Log'!$H618, "Y", "N"))</f>
        <v/>
      </c>
      <c r="U618" s="23" t="str">
        <f>IF(ISBLANK(Games!W600), "", IF(Table3[[#This Row],[Home Team Covered Market]]=Games!P600, "Y", "N"))</f>
        <v/>
      </c>
      <c r="V618" s="24" t="str">
        <f>IF(ISBLANK(Games!W600), "",IF('Prediction Log'!$I618='Prediction Log'!$L618, "Y", "N"))</f>
        <v/>
      </c>
      <c r="W618" s="23" t="str">
        <f>IF(ISBLANK(Games!W600), "",IF('Prediction Log'!$H618&lt;&gt;'Prediction Log'!$L618, "N",IF(AND('Prediction Log'!$E618&gt;0, 'Prediction Log'!$M618&gt;'Prediction Log'!$E618, 'Prediction Log'!$H618='Prediction Log'!$C618), "Y", IF(AND('Prediction Log'!$E618&lt;0, 'Prediction Log'!$M618&lt;'Prediction Log'!$E618,'Prediction Log'!$H618='Prediction Log'!$B618 ), "Y", IF('Prediction Log'!$M618='Prediction Log'!$E618, "PUSH", "N")))))</f>
        <v/>
      </c>
      <c r="X618" s="23" t="str">
        <f>IF(ISBLANK(Games!W600), "",IF(AND('Prediction Log'!$T618="Y", 'Prediction Log'!$U618="Y"), "Y", "N"))</f>
        <v/>
      </c>
      <c r="Y618" s="22" t="str">
        <f>IF(ISBLANK(Games!W600), "",IF('Prediction Log'!$D618&gt;0, 'Prediction Log'!$M618-'Prediction Log'!$D618, IF('Prediction Log'!$D618&lt;0, -'Prediction Log'!$M618+'Prediction Log'!$D618, "NA")))</f>
        <v/>
      </c>
      <c r="Z618" s="22" t="str">
        <f>IF(ISBLANK(Games!W600), "",ABS('Prediction Log'!$Y618))</f>
        <v/>
      </c>
      <c r="AA618" s="23" t="str">
        <f>IF(ISBLANK(Games!W600), "",IF('Prediction Log'!$E618&gt;0, 'Prediction Log'!$M618-'Prediction Log'!$E618, IF('Prediction Log'!$E618&lt;0, -'Prediction Log'!$M618+'Prediction Log'!$E618, "NA")))</f>
        <v/>
      </c>
      <c r="AB618" s="23" t="str">
        <f>IF(ISBLANK(Games!X600), "",ABS('Prediction Log'!$AA618))</f>
        <v/>
      </c>
    </row>
    <row r="619" spans="1:28" x14ac:dyDescent="0.45">
      <c r="A619" s="13">
        <f>IF(ISBLANK(Games!$B618), "",Games!A618)</f>
        <v>0</v>
      </c>
      <c r="B619" s="13" t="str">
        <f>IF(ISBLANK(Games!$B601), "",Games!B601)</f>
        <v/>
      </c>
      <c r="C619" s="13" t="str">
        <f>IF(ISBLANK(Games!$B601), "",Games!C601)</f>
        <v/>
      </c>
      <c r="D619" s="14" t="str">
        <f>IF(ISBLANK(Games!$D601), "",Games!D601)</f>
        <v/>
      </c>
      <c r="E619" s="14">
        <f>IF(ISBLANK(Games!$B601), "",Games!J601)</f>
        <v>0</v>
      </c>
      <c r="F619" s="15" t="str">
        <f>IFERROR(IF(ISBLANK(Games!B601), "", IF(Games!N601=Games!B601, Games!O601, 1-Games!O601)), "")</f>
        <v/>
      </c>
      <c r="G619" s="16" t="str">
        <f>IF(ISBLANK(Games!B601), "", IF('Prediction Log'!$D619&lt;0, 'Prediction Log'!$B619, 'Prediction Log'!$C619))</f>
        <v/>
      </c>
      <c r="H619" s="17" t="str">
        <f>IF(ISBLANK(Games!$B601), "",Games!K601)</f>
        <v/>
      </c>
      <c r="I619" s="17" t="str">
        <f>IF('Prediction Log'!$F619&gt;0.5, 'Prediction Log'!$B619, IF('Prediction Log'!$F619&lt;0.5, 'Prediction Log'!$C619, "PICK"))</f>
        <v/>
      </c>
      <c r="J619" s="18" t="str">
        <f>IF(ISBLANK(Games!B601), "",IF('Prediction Log'!$I619='Prediction Log'!$B619, 'Prediction Log'!$F619, 1-'Prediction Log'!$F619))</f>
        <v/>
      </c>
      <c r="K619" s="19" t="str">
        <f>IF(ISBLANK(Games!$B601), "",Games!Q601)</f>
        <v/>
      </c>
      <c r="L619" s="26" t="str">
        <f>IF(ISBLANK(Games!W601), "",Games!Y601)</f>
        <v/>
      </c>
      <c r="M619" s="9" t="str">
        <f>IF(ISBLANK(Games!W601), "",Games!X601-Games!W601)</f>
        <v/>
      </c>
      <c r="N619" s="20" t="str">
        <f>IF(ISBLANK(Games!W601), "", IF(AND(Games!Y601 = Games!B601, Games!D601&lt;0, Table3[[#This Row],[Actual Difference ]]&lt;Games!D601), "Y", IF(AND(Games!Y601=Games!C601, Games!D601&gt;0, Table3[[#This Row],[Actual Difference ]]&gt;0), "Y",IF(Games!Y601&lt;&gt;Table3[[#This Row],[Market Predicted Side]], "Y","N"))))</f>
        <v/>
      </c>
      <c r="O619" s="21" t="str">
        <f>IF(ISBLANK(Games!W601),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19" s="21" t="str">
        <f>IF(ISBLANK(Games!W601),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19" s="22" t="str">
        <f>IF(ISBLANK(Games!W601),"",IF('Prediction Log'!$L619='Prediction Log'!$G619, "Y", "N"))</f>
        <v/>
      </c>
      <c r="R619" s="22" t="str">
        <f>Table3[[#This Row],[Home Team Covered Market]]</f>
        <v/>
      </c>
      <c r="S619" s="22" t="str">
        <f>IF(ISBLANK(Games!W601), "",IF(AND('Prediction Log'!$Q619="Y", 'Prediction Log'!$R619="Y"), "Y", "N"))</f>
        <v/>
      </c>
      <c r="T619" s="23" t="str">
        <f>IF(ISBLANK(Games!W601),"",IF(Games!Y601='Prediction Log'!$H619, "Y", "N"))</f>
        <v/>
      </c>
      <c r="U619" s="23" t="str">
        <f>IF(ISBLANK(Games!W601), "", IF(Table3[[#This Row],[Home Team Covered Market]]=Games!P601, "Y", "N"))</f>
        <v/>
      </c>
      <c r="V619" s="24" t="str">
        <f>IF(ISBLANK(Games!W601), "",IF('Prediction Log'!$I619='Prediction Log'!$L619, "Y", "N"))</f>
        <v/>
      </c>
      <c r="W619" s="23" t="str">
        <f>IF(ISBLANK(Games!W601), "",IF('Prediction Log'!$H619&lt;&gt;'Prediction Log'!$L619, "N",IF(AND('Prediction Log'!$E619&gt;0, 'Prediction Log'!$M619&gt;'Prediction Log'!$E619, 'Prediction Log'!$H619='Prediction Log'!$C619), "Y", IF(AND('Prediction Log'!$E619&lt;0, 'Prediction Log'!$M619&lt;'Prediction Log'!$E619,'Prediction Log'!$H619='Prediction Log'!$B619 ), "Y", IF('Prediction Log'!$M619='Prediction Log'!$E619, "PUSH", "N")))))</f>
        <v/>
      </c>
      <c r="X619" s="23" t="str">
        <f>IF(ISBLANK(Games!W601), "",IF(AND('Prediction Log'!$T619="Y", 'Prediction Log'!$U619="Y"), "Y", "N"))</f>
        <v/>
      </c>
      <c r="Y619" s="22" t="str">
        <f>IF(ISBLANK(Games!W601), "",IF('Prediction Log'!$D619&gt;0, 'Prediction Log'!$M619-'Prediction Log'!$D619, IF('Prediction Log'!$D619&lt;0, -'Prediction Log'!$M619+'Prediction Log'!$D619, "NA")))</f>
        <v/>
      </c>
      <c r="Z619" s="22" t="str">
        <f>IF(ISBLANK(Games!W601), "",ABS('Prediction Log'!$Y619))</f>
        <v/>
      </c>
      <c r="AA619" s="23" t="str">
        <f>IF(ISBLANK(Games!W601), "",IF('Prediction Log'!$E619&gt;0, 'Prediction Log'!$M619-'Prediction Log'!$E619, IF('Prediction Log'!$E619&lt;0, -'Prediction Log'!$M619+'Prediction Log'!$E619, "NA")))</f>
        <v/>
      </c>
      <c r="AB619" s="23" t="str">
        <f>IF(ISBLANK(Games!X601), "",ABS('Prediction Log'!$AA619))</f>
        <v/>
      </c>
    </row>
    <row r="620" spans="1:28" x14ac:dyDescent="0.45">
      <c r="A620" s="13">
        <f>IF(ISBLANK(Games!$B619), "",Games!A619)</f>
        <v>0</v>
      </c>
      <c r="B620" s="13" t="str">
        <f>IF(ISBLANK(Games!$B602), "",Games!B602)</f>
        <v/>
      </c>
      <c r="C620" s="13" t="str">
        <f>IF(ISBLANK(Games!$B602), "",Games!C602)</f>
        <v/>
      </c>
      <c r="D620" s="14" t="str">
        <f>IF(ISBLANK(Games!$D602), "",Games!D602)</f>
        <v/>
      </c>
      <c r="E620" s="14">
        <f>IF(ISBLANK(Games!$B602), "",Games!J602)</f>
        <v>0</v>
      </c>
      <c r="F620" s="15" t="str">
        <f>IFERROR(IF(ISBLANK(Games!B602), "", IF(Games!N602=Games!B602, Games!O602, 1-Games!O602)), "")</f>
        <v/>
      </c>
      <c r="G620" s="16" t="str">
        <f>IF(ISBLANK(Games!B602), "", IF('Prediction Log'!$D620&lt;0, 'Prediction Log'!$B620, 'Prediction Log'!$C620))</f>
        <v/>
      </c>
      <c r="H620" s="17" t="str">
        <f>IF(ISBLANK(Games!$B602), "",Games!K602)</f>
        <v/>
      </c>
      <c r="I620" s="17" t="str">
        <f>IF('Prediction Log'!$F620&gt;0.5, 'Prediction Log'!$B620, IF('Prediction Log'!$F620&lt;0.5, 'Prediction Log'!$C620, "PICK"))</f>
        <v/>
      </c>
      <c r="J620" s="18" t="str">
        <f>IF(ISBLANK(Games!B602), "",IF('Prediction Log'!$I620='Prediction Log'!$B620, 'Prediction Log'!$F620, 1-'Prediction Log'!$F620))</f>
        <v/>
      </c>
      <c r="K620" s="19" t="str">
        <f>IF(ISBLANK(Games!$B602), "",Games!Q602)</f>
        <v/>
      </c>
      <c r="L620" s="26" t="str">
        <f>IF(ISBLANK(Games!W602), "",Games!Y602)</f>
        <v/>
      </c>
      <c r="M620" s="9" t="str">
        <f>IF(ISBLANK(Games!W602), "",Games!X602-Games!W602)</f>
        <v/>
      </c>
      <c r="N620" s="20" t="str">
        <f>IF(ISBLANK(Games!W602), "", IF(AND(Games!Y602 = Games!B602, Games!D602&lt;0, Table3[[#This Row],[Actual Difference ]]&lt;Games!D602), "Y", IF(AND(Games!Y602=Games!C602, Games!D602&gt;0, Table3[[#This Row],[Actual Difference ]]&gt;0), "Y",IF(Games!Y602&lt;&gt;Table3[[#This Row],[Market Predicted Side]], "Y","N"))))</f>
        <v/>
      </c>
      <c r="O620" s="21" t="str">
        <f>IF(ISBLANK(Games!W602),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0" s="21" t="str">
        <f>IF(ISBLANK(Games!W602),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0" s="22" t="str">
        <f>IF(ISBLANK(Games!W602),"",IF('Prediction Log'!$L620='Prediction Log'!$G620, "Y", "N"))</f>
        <v/>
      </c>
      <c r="R620" s="22" t="str">
        <f>Table3[[#This Row],[Home Team Covered Market]]</f>
        <v/>
      </c>
      <c r="S620" s="22" t="str">
        <f>IF(ISBLANK(Games!W602), "",IF(AND('Prediction Log'!$Q620="Y", 'Prediction Log'!$R620="Y"), "Y", "N"))</f>
        <v/>
      </c>
      <c r="T620" s="23" t="str">
        <f>IF(ISBLANK(Games!W602),"",IF(Games!Y602='Prediction Log'!$H620, "Y", "N"))</f>
        <v/>
      </c>
      <c r="U620" s="23" t="str">
        <f>IF(ISBLANK(Games!W602), "", IF(Table3[[#This Row],[Home Team Covered Market]]=Games!P602, "Y", "N"))</f>
        <v/>
      </c>
      <c r="V620" s="24" t="str">
        <f>IF(ISBLANK(Games!W602), "",IF('Prediction Log'!$I620='Prediction Log'!$L620, "Y", "N"))</f>
        <v/>
      </c>
      <c r="W620" s="23" t="str">
        <f>IF(ISBLANK(Games!W602), "",IF('Prediction Log'!$H620&lt;&gt;'Prediction Log'!$L620, "N",IF(AND('Prediction Log'!$E620&gt;0, 'Prediction Log'!$M620&gt;'Prediction Log'!$E620, 'Prediction Log'!$H620='Prediction Log'!$C620), "Y", IF(AND('Prediction Log'!$E620&lt;0, 'Prediction Log'!$M620&lt;'Prediction Log'!$E620,'Prediction Log'!$H620='Prediction Log'!$B620 ), "Y", IF('Prediction Log'!$M620='Prediction Log'!$E620, "PUSH", "N")))))</f>
        <v/>
      </c>
      <c r="X620" s="23" t="str">
        <f>IF(ISBLANK(Games!W602), "",IF(AND('Prediction Log'!$T620="Y", 'Prediction Log'!$U620="Y"), "Y", "N"))</f>
        <v/>
      </c>
      <c r="Y620" s="22" t="str">
        <f>IF(ISBLANK(Games!W602), "",IF('Prediction Log'!$D620&gt;0, 'Prediction Log'!$M620-'Prediction Log'!$D620, IF('Prediction Log'!$D620&lt;0, -'Prediction Log'!$M620+'Prediction Log'!$D620, "NA")))</f>
        <v/>
      </c>
      <c r="Z620" s="22" t="str">
        <f>IF(ISBLANK(Games!W602), "",ABS('Prediction Log'!$Y620))</f>
        <v/>
      </c>
      <c r="AA620" s="23" t="str">
        <f>IF(ISBLANK(Games!W602), "",IF('Prediction Log'!$E620&gt;0, 'Prediction Log'!$M620-'Prediction Log'!$E620, IF('Prediction Log'!$E620&lt;0, -'Prediction Log'!$M620+'Prediction Log'!$E620, "NA")))</f>
        <v/>
      </c>
      <c r="AB620" s="23" t="str">
        <f>IF(ISBLANK(Games!X602), "",ABS('Prediction Log'!$AA620))</f>
        <v/>
      </c>
    </row>
    <row r="621" spans="1:28" x14ac:dyDescent="0.45">
      <c r="A621" s="13">
        <f>IF(ISBLANK(Games!$B620), "",Games!A620)</f>
        <v>0</v>
      </c>
      <c r="B621" s="13" t="str">
        <f>IF(ISBLANK(Games!$B603), "",Games!B603)</f>
        <v/>
      </c>
      <c r="C621" s="13" t="str">
        <f>IF(ISBLANK(Games!$B603), "",Games!C603)</f>
        <v/>
      </c>
      <c r="D621" s="14" t="str">
        <f>IF(ISBLANK(Games!$D603), "",Games!D603)</f>
        <v/>
      </c>
      <c r="E621" s="14">
        <f>IF(ISBLANK(Games!$B603), "",Games!J603)</f>
        <v>0</v>
      </c>
      <c r="F621" s="15" t="str">
        <f>IFERROR(IF(ISBLANK(Games!B603), "", IF(Games!N603=Games!B603, Games!O603, 1-Games!O603)), "")</f>
        <v/>
      </c>
      <c r="G621" s="16" t="str">
        <f>IF(ISBLANK(Games!B603), "", IF('Prediction Log'!$D621&lt;0, 'Prediction Log'!$B621, 'Prediction Log'!$C621))</f>
        <v/>
      </c>
      <c r="H621" s="17" t="str">
        <f>IF(ISBLANK(Games!$B603), "",Games!K603)</f>
        <v/>
      </c>
      <c r="I621" s="17" t="str">
        <f>IF('Prediction Log'!$F621&gt;0.5, 'Prediction Log'!$B621, IF('Prediction Log'!$F621&lt;0.5, 'Prediction Log'!$C621, "PICK"))</f>
        <v/>
      </c>
      <c r="J621" s="18" t="str">
        <f>IF(ISBLANK(Games!B603), "",IF('Prediction Log'!$I621='Prediction Log'!$B621, 'Prediction Log'!$F621, 1-'Prediction Log'!$F621))</f>
        <v/>
      </c>
      <c r="K621" s="19" t="str">
        <f>IF(ISBLANK(Games!$B603), "",Games!Q603)</f>
        <v/>
      </c>
      <c r="L621" s="26" t="str">
        <f>IF(ISBLANK(Games!W603), "",Games!Y603)</f>
        <v/>
      </c>
      <c r="M621" s="9" t="str">
        <f>IF(ISBLANK(Games!W603), "",Games!X603-Games!W603)</f>
        <v/>
      </c>
      <c r="N621" s="20" t="str">
        <f>IF(ISBLANK(Games!W603), "", IF(AND(Games!Y603 = Games!B603, Games!D603&lt;0, Table3[[#This Row],[Actual Difference ]]&lt;Games!D603), "Y", IF(AND(Games!Y603=Games!C603, Games!D603&gt;0, Table3[[#This Row],[Actual Difference ]]&gt;0), "Y",IF(Games!Y603&lt;&gt;Table3[[#This Row],[Market Predicted Side]], "Y","N"))))</f>
        <v/>
      </c>
      <c r="O621" s="21" t="str">
        <f>IF(ISBLANK(Games!W603),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1" s="21" t="str">
        <f>IF(ISBLANK(Games!W603),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1" s="22" t="str">
        <f>IF(ISBLANK(Games!W603),"",IF('Prediction Log'!$L621='Prediction Log'!$G621, "Y", "N"))</f>
        <v/>
      </c>
      <c r="R621" s="22" t="str">
        <f>Table3[[#This Row],[Home Team Covered Market]]</f>
        <v/>
      </c>
      <c r="S621" s="22" t="str">
        <f>IF(ISBLANK(Games!W603), "",IF(AND('Prediction Log'!$Q621="Y", 'Prediction Log'!$R621="Y"), "Y", "N"))</f>
        <v/>
      </c>
      <c r="T621" s="23" t="str">
        <f>IF(ISBLANK(Games!W603),"",IF(Games!Y603='Prediction Log'!$H621, "Y", "N"))</f>
        <v/>
      </c>
      <c r="U621" s="23" t="str">
        <f>IF(ISBLANK(Games!W603), "", IF(Table3[[#This Row],[Home Team Covered Market]]=Games!P603, "Y", "N"))</f>
        <v/>
      </c>
      <c r="V621" s="24" t="str">
        <f>IF(ISBLANK(Games!W603), "",IF('Prediction Log'!$I621='Prediction Log'!$L621, "Y", "N"))</f>
        <v/>
      </c>
      <c r="W621" s="23" t="str">
        <f>IF(ISBLANK(Games!W603), "",IF('Prediction Log'!$H621&lt;&gt;'Prediction Log'!$L621, "N",IF(AND('Prediction Log'!$E621&gt;0, 'Prediction Log'!$M621&gt;'Prediction Log'!$E621, 'Prediction Log'!$H621='Prediction Log'!$C621), "Y", IF(AND('Prediction Log'!$E621&lt;0, 'Prediction Log'!$M621&lt;'Prediction Log'!$E621,'Prediction Log'!$H621='Prediction Log'!$B621 ), "Y", IF('Prediction Log'!$M621='Prediction Log'!$E621, "PUSH", "N")))))</f>
        <v/>
      </c>
      <c r="X621" s="23" t="str">
        <f>IF(ISBLANK(Games!W603), "",IF(AND('Prediction Log'!$T621="Y", 'Prediction Log'!$U621="Y"), "Y", "N"))</f>
        <v/>
      </c>
      <c r="Y621" s="22" t="str">
        <f>IF(ISBLANK(Games!W603), "",IF('Prediction Log'!$D621&gt;0, 'Prediction Log'!$M621-'Prediction Log'!$D621, IF('Prediction Log'!$D621&lt;0, -'Prediction Log'!$M621+'Prediction Log'!$D621, "NA")))</f>
        <v/>
      </c>
      <c r="Z621" s="22" t="str">
        <f>IF(ISBLANK(Games!W603), "",ABS('Prediction Log'!$Y621))</f>
        <v/>
      </c>
      <c r="AA621" s="23" t="str">
        <f>IF(ISBLANK(Games!W603), "",IF('Prediction Log'!$E621&gt;0, 'Prediction Log'!$M621-'Prediction Log'!$E621, IF('Prediction Log'!$E621&lt;0, -'Prediction Log'!$M621+'Prediction Log'!$E621, "NA")))</f>
        <v/>
      </c>
      <c r="AB621" s="23" t="str">
        <f>IF(ISBLANK(Games!X603), "",ABS('Prediction Log'!$AA621))</f>
        <v/>
      </c>
    </row>
    <row r="622" spans="1:28" x14ac:dyDescent="0.45">
      <c r="A622" s="13">
        <f>IF(ISBLANK(Games!$B621), "",Games!A621)</f>
        <v>0</v>
      </c>
      <c r="B622" s="13" t="str">
        <f>IF(ISBLANK(Games!$B604), "",Games!B604)</f>
        <v/>
      </c>
      <c r="C622" s="13" t="str">
        <f>IF(ISBLANK(Games!$B604), "",Games!C604)</f>
        <v/>
      </c>
      <c r="D622" s="14" t="str">
        <f>IF(ISBLANK(Games!$D604), "",Games!D604)</f>
        <v/>
      </c>
      <c r="E622" s="14">
        <f>IF(ISBLANK(Games!$B604), "",Games!J604)</f>
        <v>0</v>
      </c>
      <c r="F622" s="15" t="str">
        <f>IFERROR(IF(ISBLANK(Games!B604), "", IF(Games!N604=Games!B604, Games!O604, 1-Games!O604)), "")</f>
        <v/>
      </c>
      <c r="G622" s="16" t="str">
        <f>IF(ISBLANK(Games!B604), "", IF('Prediction Log'!$D622&lt;0, 'Prediction Log'!$B622, 'Prediction Log'!$C622))</f>
        <v/>
      </c>
      <c r="H622" s="17" t="str">
        <f>IF(ISBLANK(Games!$B604), "",Games!K604)</f>
        <v/>
      </c>
      <c r="I622" s="17" t="str">
        <f>IF('Prediction Log'!$F622&gt;0.5, 'Prediction Log'!$B622, IF('Prediction Log'!$F622&lt;0.5, 'Prediction Log'!$C622, "PICK"))</f>
        <v/>
      </c>
      <c r="J622" s="18" t="str">
        <f>IF(ISBLANK(Games!B604), "",IF('Prediction Log'!$I622='Prediction Log'!$B622, 'Prediction Log'!$F622, 1-'Prediction Log'!$F622))</f>
        <v/>
      </c>
      <c r="K622" s="19" t="str">
        <f>IF(ISBLANK(Games!$B604), "",Games!Q604)</f>
        <v/>
      </c>
      <c r="L622" s="26" t="str">
        <f>IF(ISBLANK(Games!W604), "",Games!Y604)</f>
        <v/>
      </c>
      <c r="M622" s="9" t="str">
        <f>IF(ISBLANK(Games!W604), "",Games!X604-Games!W604)</f>
        <v/>
      </c>
      <c r="N622" s="20" t="str">
        <f>IF(ISBLANK(Games!W604), "", IF(AND(Games!Y604 = Games!B604, Games!D604&lt;0, Table3[[#This Row],[Actual Difference ]]&lt;Games!D604), "Y", IF(AND(Games!Y604=Games!C604, Games!D604&gt;0, Table3[[#This Row],[Actual Difference ]]&gt;0), "Y",IF(Games!Y604&lt;&gt;Table3[[#This Row],[Market Predicted Side]], "Y","N"))))</f>
        <v/>
      </c>
      <c r="O622" s="21" t="str">
        <f>IF(ISBLANK(Games!W604),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2" s="21" t="str">
        <f>IF(ISBLANK(Games!W604),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2" s="22" t="str">
        <f>IF(ISBLANK(Games!W604),"",IF('Prediction Log'!$L622='Prediction Log'!$G622, "Y", "N"))</f>
        <v/>
      </c>
      <c r="R622" s="22" t="str">
        <f>Table3[[#This Row],[Home Team Covered Market]]</f>
        <v/>
      </c>
      <c r="S622" s="22" t="str">
        <f>IF(ISBLANK(Games!W604), "",IF(AND('Prediction Log'!$Q622="Y", 'Prediction Log'!$R622="Y"), "Y", "N"))</f>
        <v/>
      </c>
      <c r="T622" s="23" t="str">
        <f>IF(ISBLANK(Games!W604),"",IF(Games!Y604='Prediction Log'!$H622, "Y", "N"))</f>
        <v/>
      </c>
      <c r="U622" s="23" t="str">
        <f>IF(ISBLANK(Games!W604), "", IF(Table3[[#This Row],[Home Team Covered Market]]=Games!P604, "Y", "N"))</f>
        <v/>
      </c>
      <c r="V622" s="24" t="str">
        <f>IF(ISBLANK(Games!W604), "",IF('Prediction Log'!$I622='Prediction Log'!$L622, "Y", "N"))</f>
        <v/>
      </c>
      <c r="W622" s="23" t="str">
        <f>IF(ISBLANK(Games!W604), "",IF('Prediction Log'!$H622&lt;&gt;'Prediction Log'!$L622, "N",IF(AND('Prediction Log'!$E622&gt;0, 'Prediction Log'!$M622&gt;'Prediction Log'!$E622, 'Prediction Log'!$H622='Prediction Log'!$C622), "Y", IF(AND('Prediction Log'!$E622&lt;0, 'Prediction Log'!$M622&lt;'Prediction Log'!$E622,'Prediction Log'!$H622='Prediction Log'!$B622 ), "Y", IF('Prediction Log'!$M622='Prediction Log'!$E622, "PUSH", "N")))))</f>
        <v/>
      </c>
      <c r="X622" s="23" t="str">
        <f>IF(ISBLANK(Games!W604), "",IF(AND('Prediction Log'!$T622="Y", 'Prediction Log'!$U622="Y"), "Y", "N"))</f>
        <v/>
      </c>
      <c r="Y622" s="22" t="str">
        <f>IF(ISBLANK(Games!W604), "",IF('Prediction Log'!$D622&gt;0, 'Prediction Log'!$M622-'Prediction Log'!$D622, IF('Prediction Log'!$D622&lt;0, -'Prediction Log'!$M622+'Prediction Log'!$D622, "NA")))</f>
        <v/>
      </c>
      <c r="Z622" s="22" t="str">
        <f>IF(ISBLANK(Games!W604), "",ABS('Prediction Log'!$Y622))</f>
        <v/>
      </c>
      <c r="AA622" s="23" t="str">
        <f>IF(ISBLANK(Games!W604), "",IF('Prediction Log'!$E622&gt;0, 'Prediction Log'!$M622-'Prediction Log'!$E622, IF('Prediction Log'!$E622&lt;0, -'Prediction Log'!$M622+'Prediction Log'!$E622, "NA")))</f>
        <v/>
      </c>
      <c r="AB622" s="23" t="str">
        <f>IF(ISBLANK(Games!X604), "",ABS('Prediction Log'!$AA622))</f>
        <v/>
      </c>
    </row>
    <row r="623" spans="1:28" x14ac:dyDescent="0.45">
      <c r="A623" s="13">
        <f>IF(ISBLANK(Games!$B622), "",Games!A622)</f>
        <v>0</v>
      </c>
      <c r="B623" s="13" t="str">
        <f>IF(ISBLANK(Games!$B605), "",Games!B605)</f>
        <v/>
      </c>
      <c r="C623" s="13" t="str">
        <f>IF(ISBLANK(Games!$B605), "",Games!C605)</f>
        <v/>
      </c>
      <c r="D623" s="14" t="str">
        <f>IF(ISBLANK(Games!$D605), "",Games!D605)</f>
        <v/>
      </c>
      <c r="E623" s="14">
        <f>IF(ISBLANK(Games!$B605), "",Games!J605)</f>
        <v>0</v>
      </c>
      <c r="F623" s="15" t="str">
        <f>IFERROR(IF(ISBLANK(Games!B605), "", IF(Games!N605=Games!B605, Games!O605, 1-Games!O605)), "")</f>
        <v/>
      </c>
      <c r="G623" s="16" t="str">
        <f>IF(ISBLANK(Games!B605), "", IF('Prediction Log'!$D623&lt;0, 'Prediction Log'!$B623, 'Prediction Log'!$C623))</f>
        <v/>
      </c>
      <c r="H623" s="17" t="str">
        <f>IF(ISBLANK(Games!$B605), "",Games!K605)</f>
        <v/>
      </c>
      <c r="I623" s="17" t="str">
        <f>IF('Prediction Log'!$F623&gt;0.5, 'Prediction Log'!$B623, IF('Prediction Log'!$F623&lt;0.5, 'Prediction Log'!$C623, "PICK"))</f>
        <v/>
      </c>
      <c r="J623" s="18" t="str">
        <f>IF(ISBLANK(Games!B605), "",IF('Prediction Log'!$I623='Prediction Log'!$B623, 'Prediction Log'!$F623, 1-'Prediction Log'!$F623))</f>
        <v/>
      </c>
      <c r="K623" s="19" t="str">
        <f>IF(ISBLANK(Games!$B605), "",Games!Q605)</f>
        <v/>
      </c>
      <c r="L623" s="26" t="str">
        <f>IF(ISBLANK(Games!W605), "",Games!Y605)</f>
        <v/>
      </c>
      <c r="M623" s="9" t="str">
        <f>IF(ISBLANK(Games!W605), "",Games!X605-Games!W605)</f>
        <v/>
      </c>
      <c r="N623" s="20" t="str">
        <f>IF(ISBLANK(Games!W605), "", IF(AND(Games!Y605 = Games!B605, Games!D605&lt;0, Table3[[#This Row],[Actual Difference ]]&lt;Games!D605), "Y", IF(AND(Games!Y605=Games!C605, Games!D605&gt;0, Table3[[#This Row],[Actual Difference ]]&gt;0), "Y",IF(Games!Y605&lt;&gt;Table3[[#This Row],[Market Predicted Side]], "Y","N"))))</f>
        <v/>
      </c>
      <c r="O623" s="21" t="str">
        <f>IF(ISBLANK(Games!W605),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3" s="21" t="str">
        <f>IF(ISBLANK(Games!W605),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3" s="22" t="str">
        <f>IF(ISBLANK(Games!W605),"",IF('Prediction Log'!$L623='Prediction Log'!$G623, "Y", "N"))</f>
        <v/>
      </c>
      <c r="R623" s="22" t="str">
        <f>Table3[[#This Row],[Home Team Covered Market]]</f>
        <v/>
      </c>
      <c r="S623" s="22" t="str">
        <f>IF(ISBLANK(Games!W605), "",IF(AND('Prediction Log'!$Q623="Y", 'Prediction Log'!$R623="Y"), "Y", "N"))</f>
        <v/>
      </c>
      <c r="T623" s="23" t="str">
        <f>IF(ISBLANK(Games!W605),"",IF(Games!Y605='Prediction Log'!$H623, "Y", "N"))</f>
        <v/>
      </c>
      <c r="U623" s="23" t="str">
        <f>IF(ISBLANK(Games!W605), "", IF(Table3[[#This Row],[Home Team Covered Market]]=Games!P605, "Y", "N"))</f>
        <v/>
      </c>
      <c r="V623" s="24" t="str">
        <f>IF(ISBLANK(Games!W605), "",IF('Prediction Log'!$I623='Prediction Log'!$L623, "Y", "N"))</f>
        <v/>
      </c>
      <c r="W623" s="23" t="str">
        <f>IF(ISBLANK(Games!W605), "",IF('Prediction Log'!$H623&lt;&gt;'Prediction Log'!$L623, "N",IF(AND('Prediction Log'!$E623&gt;0, 'Prediction Log'!$M623&gt;'Prediction Log'!$E623, 'Prediction Log'!$H623='Prediction Log'!$C623), "Y", IF(AND('Prediction Log'!$E623&lt;0, 'Prediction Log'!$M623&lt;'Prediction Log'!$E623,'Prediction Log'!$H623='Prediction Log'!$B623 ), "Y", IF('Prediction Log'!$M623='Prediction Log'!$E623, "PUSH", "N")))))</f>
        <v/>
      </c>
      <c r="X623" s="23" t="str">
        <f>IF(ISBLANK(Games!W605), "",IF(AND('Prediction Log'!$T623="Y", 'Prediction Log'!$U623="Y"), "Y", "N"))</f>
        <v/>
      </c>
      <c r="Y623" s="22" t="str">
        <f>IF(ISBLANK(Games!W605), "",IF('Prediction Log'!$D623&gt;0, 'Prediction Log'!$M623-'Prediction Log'!$D623, IF('Prediction Log'!$D623&lt;0, -'Prediction Log'!$M623+'Prediction Log'!$D623, "NA")))</f>
        <v/>
      </c>
      <c r="Z623" s="22" t="str">
        <f>IF(ISBLANK(Games!W605), "",ABS('Prediction Log'!$Y623))</f>
        <v/>
      </c>
      <c r="AA623" s="23" t="str">
        <f>IF(ISBLANK(Games!W605), "",IF('Prediction Log'!$E623&gt;0, 'Prediction Log'!$M623-'Prediction Log'!$E623, IF('Prediction Log'!$E623&lt;0, -'Prediction Log'!$M623+'Prediction Log'!$E623, "NA")))</f>
        <v/>
      </c>
      <c r="AB623" s="23" t="str">
        <f>IF(ISBLANK(Games!X605), "",ABS('Prediction Log'!$AA623))</f>
        <v/>
      </c>
    </row>
    <row r="624" spans="1:28" x14ac:dyDescent="0.45">
      <c r="A624" s="13">
        <f>IF(ISBLANK(Games!$B623), "",Games!A623)</f>
        <v>0</v>
      </c>
      <c r="B624" s="13" t="str">
        <f>IF(ISBLANK(Games!$B606), "",Games!B606)</f>
        <v/>
      </c>
      <c r="C624" s="13" t="str">
        <f>IF(ISBLANK(Games!$B606), "",Games!C606)</f>
        <v/>
      </c>
      <c r="D624" s="14" t="str">
        <f>IF(ISBLANK(Games!$D606), "",Games!D606)</f>
        <v/>
      </c>
      <c r="E624" s="14">
        <f>IF(ISBLANK(Games!$B606), "",Games!J606)</f>
        <v>0</v>
      </c>
      <c r="F624" s="15" t="str">
        <f>IFERROR(IF(ISBLANK(Games!B606), "", IF(Games!N606=Games!B606, Games!O606, 1-Games!O606)), "")</f>
        <v/>
      </c>
      <c r="G624" s="16" t="str">
        <f>IF(ISBLANK(Games!B606), "", IF('Prediction Log'!$D624&lt;0, 'Prediction Log'!$B624, 'Prediction Log'!$C624))</f>
        <v/>
      </c>
      <c r="H624" s="17" t="str">
        <f>IF(ISBLANK(Games!$B606), "",Games!K606)</f>
        <v/>
      </c>
      <c r="I624" s="17" t="str">
        <f>IF('Prediction Log'!$F624&gt;0.5, 'Prediction Log'!$B624, IF('Prediction Log'!$F624&lt;0.5, 'Prediction Log'!$C624, "PICK"))</f>
        <v/>
      </c>
      <c r="J624" s="18" t="str">
        <f>IF(ISBLANK(Games!B606), "",IF('Prediction Log'!$I624='Prediction Log'!$B624, 'Prediction Log'!$F624, 1-'Prediction Log'!$F624))</f>
        <v/>
      </c>
      <c r="K624" s="19" t="str">
        <f>IF(ISBLANK(Games!$B606), "",Games!Q606)</f>
        <v/>
      </c>
      <c r="L624" s="26" t="str">
        <f>IF(ISBLANK(Games!W606), "",Games!Y606)</f>
        <v/>
      </c>
      <c r="M624" s="9" t="str">
        <f>IF(ISBLANK(Games!W606), "",Games!X606-Games!W606)</f>
        <v/>
      </c>
      <c r="N624" s="20" t="str">
        <f>IF(ISBLANK(Games!W606), "", IF(AND(Games!Y606 = Games!B606, Games!D606&lt;0, Table3[[#This Row],[Actual Difference ]]&lt;Games!D606), "Y", IF(AND(Games!Y606=Games!C606, Games!D606&gt;0, Table3[[#This Row],[Actual Difference ]]&gt;0), "Y",IF(Games!Y606&lt;&gt;Table3[[#This Row],[Market Predicted Side]], "Y","N"))))</f>
        <v/>
      </c>
      <c r="O624" s="21" t="str">
        <f>IF(ISBLANK(Games!W606),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4" s="21" t="str">
        <f>IF(ISBLANK(Games!W606),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4" s="22" t="str">
        <f>IF(ISBLANK(Games!W606),"",IF('Prediction Log'!$L624='Prediction Log'!$G624, "Y", "N"))</f>
        <v/>
      </c>
      <c r="R624" s="22" t="str">
        <f>Table3[[#This Row],[Home Team Covered Market]]</f>
        <v/>
      </c>
      <c r="S624" s="22" t="str">
        <f>IF(ISBLANK(Games!W606), "",IF(AND('Prediction Log'!$Q624="Y", 'Prediction Log'!$R624="Y"), "Y", "N"))</f>
        <v/>
      </c>
      <c r="T624" s="23" t="str">
        <f>IF(ISBLANK(Games!W606),"",IF(Games!Y606='Prediction Log'!$H624, "Y", "N"))</f>
        <v/>
      </c>
      <c r="U624" s="23" t="str">
        <f>IF(ISBLANK(Games!W606), "", IF(Table3[[#This Row],[Home Team Covered Market]]=Games!P606, "Y", "N"))</f>
        <v/>
      </c>
      <c r="V624" s="24" t="str">
        <f>IF(ISBLANK(Games!W606), "",IF('Prediction Log'!$I624='Prediction Log'!$L624, "Y", "N"))</f>
        <v/>
      </c>
      <c r="W624" s="23" t="str">
        <f>IF(ISBLANK(Games!W606), "",IF('Prediction Log'!$H624&lt;&gt;'Prediction Log'!$L624, "N",IF(AND('Prediction Log'!$E624&gt;0, 'Prediction Log'!$M624&gt;'Prediction Log'!$E624, 'Prediction Log'!$H624='Prediction Log'!$C624), "Y", IF(AND('Prediction Log'!$E624&lt;0, 'Prediction Log'!$M624&lt;'Prediction Log'!$E624,'Prediction Log'!$H624='Prediction Log'!$B624 ), "Y", IF('Prediction Log'!$M624='Prediction Log'!$E624, "PUSH", "N")))))</f>
        <v/>
      </c>
      <c r="X624" s="23" t="str">
        <f>IF(ISBLANK(Games!W606), "",IF(AND('Prediction Log'!$T624="Y", 'Prediction Log'!$U624="Y"), "Y", "N"))</f>
        <v/>
      </c>
      <c r="Y624" s="22" t="str">
        <f>IF(ISBLANK(Games!W606), "",IF('Prediction Log'!$D624&gt;0, 'Prediction Log'!$M624-'Prediction Log'!$D624, IF('Prediction Log'!$D624&lt;0, -'Prediction Log'!$M624+'Prediction Log'!$D624, "NA")))</f>
        <v/>
      </c>
      <c r="Z624" s="22" t="str">
        <f>IF(ISBLANK(Games!W606), "",ABS('Prediction Log'!$Y624))</f>
        <v/>
      </c>
      <c r="AA624" s="23" t="str">
        <f>IF(ISBLANK(Games!W606), "",IF('Prediction Log'!$E624&gt;0, 'Prediction Log'!$M624-'Prediction Log'!$E624, IF('Prediction Log'!$E624&lt;0, -'Prediction Log'!$M624+'Prediction Log'!$E624, "NA")))</f>
        <v/>
      </c>
      <c r="AB624" s="23" t="str">
        <f>IF(ISBLANK(Games!X606), "",ABS('Prediction Log'!$AA624))</f>
        <v/>
      </c>
    </row>
    <row r="625" spans="1:28" x14ac:dyDescent="0.45">
      <c r="A625" s="13">
        <f>IF(ISBLANK(Games!$B624), "",Games!A624)</f>
        <v>0</v>
      </c>
      <c r="B625" s="13" t="str">
        <f>IF(ISBLANK(Games!$B607), "",Games!B607)</f>
        <v/>
      </c>
      <c r="C625" s="13" t="str">
        <f>IF(ISBLANK(Games!$B607), "",Games!C607)</f>
        <v/>
      </c>
      <c r="D625" s="14" t="str">
        <f>IF(ISBLANK(Games!$D607), "",Games!D607)</f>
        <v/>
      </c>
      <c r="E625" s="14">
        <f>IF(ISBLANK(Games!$B607), "",Games!J607)</f>
        <v>0</v>
      </c>
      <c r="F625" s="15" t="str">
        <f>IFERROR(IF(ISBLANK(Games!B607), "", IF(Games!N607=Games!B607, Games!O607, 1-Games!O607)), "")</f>
        <v/>
      </c>
      <c r="G625" s="16" t="str">
        <f>IF(ISBLANK(Games!B607), "", IF('Prediction Log'!$D625&lt;0, 'Prediction Log'!$B625, 'Prediction Log'!$C625))</f>
        <v/>
      </c>
      <c r="H625" s="17" t="str">
        <f>IF(ISBLANK(Games!$B607), "",Games!K607)</f>
        <v/>
      </c>
      <c r="I625" s="17" t="str">
        <f>IF('Prediction Log'!$F625&gt;0.5, 'Prediction Log'!$B625, IF('Prediction Log'!$F625&lt;0.5, 'Prediction Log'!$C625, "PICK"))</f>
        <v/>
      </c>
      <c r="J625" s="18" t="str">
        <f>IF(ISBLANK(Games!B607), "",IF('Prediction Log'!$I625='Prediction Log'!$B625, 'Prediction Log'!$F625, 1-'Prediction Log'!$F625))</f>
        <v/>
      </c>
      <c r="K625" s="19" t="str">
        <f>IF(ISBLANK(Games!$B607), "",Games!Q607)</f>
        <v/>
      </c>
      <c r="L625" s="26" t="str">
        <f>IF(ISBLANK(Games!W607), "",Games!Y607)</f>
        <v/>
      </c>
      <c r="M625" s="9" t="str">
        <f>IF(ISBLANK(Games!W607), "",Games!X607-Games!W607)</f>
        <v/>
      </c>
      <c r="N625" s="20" t="str">
        <f>IF(ISBLANK(Games!W607), "", IF(AND(Games!Y607 = Games!B607, Games!D607&lt;0, Table3[[#This Row],[Actual Difference ]]&lt;Games!D607), "Y", IF(AND(Games!Y607=Games!C607, Games!D607&gt;0, Table3[[#This Row],[Actual Difference ]]&gt;0), "Y",IF(Games!Y607&lt;&gt;Table3[[#This Row],[Market Predicted Side]], "Y","N"))))</f>
        <v/>
      </c>
      <c r="O625" s="21" t="str">
        <f>IF(ISBLANK(Games!W607),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5" s="21" t="str">
        <f>IF(ISBLANK(Games!W607),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5" s="22" t="str">
        <f>IF(ISBLANK(Games!W607),"",IF('Prediction Log'!$L625='Prediction Log'!$G625, "Y", "N"))</f>
        <v/>
      </c>
      <c r="R625" s="22" t="str">
        <f>Table3[[#This Row],[Home Team Covered Market]]</f>
        <v/>
      </c>
      <c r="S625" s="22" t="str">
        <f>IF(ISBLANK(Games!W607), "",IF(AND('Prediction Log'!$Q625="Y", 'Prediction Log'!$R625="Y"), "Y", "N"))</f>
        <v/>
      </c>
      <c r="T625" s="23" t="str">
        <f>IF(ISBLANK(Games!W607),"",IF(Games!Y607='Prediction Log'!$H625, "Y", "N"))</f>
        <v/>
      </c>
      <c r="U625" s="23" t="str">
        <f>IF(ISBLANK(Games!W607), "", IF(Table3[[#This Row],[Home Team Covered Market]]=Games!P607, "Y", "N"))</f>
        <v/>
      </c>
      <c r="V625" s="24" t="str">
        <f>IF(ISBLANK(Games!W607), "",IF('Prediction Log'!$I625='Prediction Log'!$L625, "Y", "N"))</f>
        <v/>
      </c>
      <c r="W625" s="23" t="str">
        <f>IF(ISBLANK(Games!W607), "",IF('Prediction Log'!$H625&lt;&gt;'Prediction Log'!$L625, "N",IF(AND('Prediction Log'!$E625&gt;0, 'Prediction Log'!$M625&gt;'Prediction Log'!$E625, 'Prediction Log'!$H625='Prediction Log'!$C625), "Y", IF(AND('Prediction Log'!$E625&lt;0, 'Prediction Log'!$M625&lt;'Prediction Log'!$E625,'Prediction Log'!$H625='Prediction Log'!$B625 ), "Y", IF('Prediction Log'!$M625='Prediction Log'!$E625, "PUSH", "N")))))</f>
        <v/>
      </c>
      <c r="X625" s="23" t="str">
        <f>IF(ISBLANK(Games!W607), "",IF(AND('Prediction Log'!$T625="Y", 'Prediction Log'!$U625="Y"), "Y", "N"))</f>
        <v/>
      </c>
      <c r="Y625" s="22" t="str">
        <f>IF(ISBLANK(Games!W607), "",IF('Prediction Log'!$D625&gt;0, 'Prediction Log'!$M625-'Prediction Log'!$D625, IF('Prediction Log'!$D625&lt;0, -'Prediction Log'!$M625+'Prediction Log'!$D625, "NA")))</f>
        <v/>
      </c>
      <c r="Z625" s="22" t="str">
        <f>IF(ISBLANK(Games!W607), "",ABS('Prediction Log'!$Y625))</f>
        <v/>
      </c>
      <c r="AA625" s="23" t="str">
        <f>IF(ISBLANK(Games!W607), "",IF('Prediction Log'!$E625&gt;0, 'Prediction Log'!$M625-'Prediction Log'!$E625, IF('Prediction Log'!$E625&lt;0, -'Prediction Log'!$M625+'Prediction Log'!$E625, "NA")))</f>
        <v/>
      </c>
      <c r="AB625" s="23" t="str">
        <f>IF(ISBLANK(Games!X607), "",ABS('Prediction Log'!$AA625))</f>
        <v/>
      </c>
    </row>
    <row r="626" spans="1:28" x14ac:dyDescent="0.45">
      <c r="A626" s="13">
        <f>IF(ISBLANK(Games!$B625), "",Games!A625)</f>
        <v>0</v>
      </c>
      <c r="B626" s="13" t="str">
        <f>IF(ISBLANK(Games!$B608), "",Games!B608)</f>
        <v/>
      </c>
      <c r="C626" s="13" t="str">
        <f>IF(ISBLANK(Games!$B608), "",Games!C608)</f>
        <v/>
      </c>
      <c r="D626" s="14" t="str">
        <f>IF(ISBLANK(Games!$D608), "",Games!D608)</f>
        <v/>
      </c>
      <c r="E626" s="14">
        <f>IF(ISBLANK(Games!$B608), "",Games!J608)</f>
        <v>0</v>
      </c>
      <c r="F626" s="15" t="str">
        <f>IFERROR(IF(ISBLANK(Games!B608), "", IF(Games!N608=Games!B608, Games!O608, 1-Games!O608)), "")</f>
        <v/>
      </c>
      <c r="G626" s="16" t="str">
        <f>IF(ISBLANK(Games!B608), "", IF('Prediction Log'!$D626&lt;0, 'Prediction Log'!$B626, 'Prediction Log'!$C626))</f>
        <v/>
      </c>
      <c r="H626" s="17" t="str">
        <f>IF(ISBLANK(Games!$B608), "",Games!K608)</f>
        <v/>
      </c>
      <c r="I626" s="17" t="str">
        <f>IF('Prediction Log'!$F626&gt;0.5, 'Prediction Log'!$B626, IF('Prediction Log'!$F626&lt;0.5, 'Prediction Log'!$C626, "PICK"))</f>
        <v/>
      </c>
      <c r="J626" s="18" t="str">
        <f>IF(ISBLANK(Games!B608), "",IF('Prediction Log'!$I626='Prediction Log'!$B626, 'Prediction Log'!$F626, 1-'Prediction Log'!$F626))</f>
        <v/>
      </c>
      <c r="K626" s="19" t="str">
        <f>IF(ISBLANK(Games!$B608), "",Games!Q608)</f>
        <v/>
      </c>
      <c r="L626" s="26" t="str">
        <f>IF(ISBLANK(Games!W608), "",Games!Y608)</f>
        <v/>
      </c>
      <c r="M626" s="9" t="str">
        <f>IF(ISBLANK(Games!W608), "",Games!X608-Games!W608)</f>
        <v/>
      </c>
      <c r="N626" s="20" t="str">
        <f>IF(ISBLANK(Games!W608), "", IF(AND(Games!Y608 = Games!B608, Games!D608&lt;0, Table3[[#This Row],[Actual Difference ]]&lt;Games!D608), "Y", IF(AND(Games!Y608=Games!C608, Games!D608&gt;0, Table3[[#This Row],[Actual Difference ]]&gt;0), "Y",IF(Games!Y608&lt;&gt;Table3[[#This Row],[Market Predicted Side]], "Y","N"))))</f>
        <v/>
      </c>
      <c r="O626" s="21" t="str">
        <f>IF(ISBLANK(Games!W608),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6" s="21" t="str">
        <f>IF(ISBLANK(Games!W608),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6" s="22" t="str">
        <f>IF(ISBLANK(Games!W608),"",IF('Prediction Log'!$L626='Prediction Log'!$G626, "Y", "N"))</f>
        <v/>
      </c>
      <c r="R626" s="22" t="str">
        <f>Table3[[#This Row],[Home Team Covered Market]]</f>
        <v/>
      </c>
      <c r="S626" s="22" t="str">
        <f>IF(ISBLANK(Games!W608), "",IF(AND('Prediction Log'!$Q626="Y", 'Prediction Log'!$R626="Y"), "Y", "N"))</f>
        <v/>
      </c>
      <c r="T626" s="23" t="str">
        <f>IF(ISBLANK(Games!W608),"",IF(Games!Y608='Prediction Log'!$H626, "Y", "N"))</f>
        <v/>
      </c>
      <c r="U626" s="23" t="str">
        <f>IF(ISBLANK(Games!W608), "", IF(Table3[[#This Row],[Home Team Covered Market]]=Games!P608, "Y", "N"))</f>
        <v/>
      </c>
      <c r="V626" s="24" t="str">
        <f>IF(ISBLANK(Games!W608), "",IF('Prediction Log'!$I626='Prediction Log'!$L626, "Y", "N"))</f>
        <v/>
      </c>
      <c r="W626" s="23" t="str">
        <f>IF(ISBLANK(Games!W608), "",IF('Prediction Log'!$H626&lt;&gt;'Prediction Log'!$L626, "N",IF(AND('Prediction Log'!$E626&gt;0, 'Prediction Log'!$M626&gt;'Prediction Log'!$E626, 'Prediction Log'!$H626='Prediction Log'!$C626), "Y", IF(AND('Prediction Log'!$E626&lt;0, 'Prediction Log'!$M626&lt;'Prediction Log'!$E626,'Prediction Log'!$H626='Prediction Log'!$B626 ), "Y", IF('Prediction Log'!$M626='Prediction Log'!$E626, "PUSH", "N")))))</f>
        <v/>
      </c>
      <c r="X626" s="23" t="str">
        <f>IF(ISBLANK(Games!W608), "",IF(AND('Prediction Log'!$T626="Y", 'Prediction Log'!$U626="Y"), "Y", "N"))</f>
        <v/>
      </c>
      <c r="Y626" s="22" t="str">
        <f>IF(ISBLANK(Games!W608), "",IF('Prediction Log'!$D626&gt;0, 'Prediction Log'!$M626-'Prediction Log'!$D626, IF('Prediction Log'!$D626&lt;0, -'Prediction Log'!$M626+'Prediction Log'!$D626, "NA")))</f>
        <v/>
      </c>
      <c r="Z626" s="22" t="str">
        <f>IF(ISBLANK(Games!W608), "",ABS('Prediction Log'!$Y626))</f>
        <v/>
      </c>
      <c r="AA626" s="23" t="str">
        <f>IF(ISBLANK(Games!W608), "",IF('Prediction Log'!$E626&gt;0, 'Prediction Log'!$M626-'Prediction Log'!$E626, IF('Prediction Log'!$E626&lt;0, -'Prediction Log'!$M626+'Prediction Log'!$E626, "NA")))</f>
        <v/>
      </c>
      <c r="AB626" s="23" t="str">
        <f>IF(ISBLANK(Games!X608), "",ABS('Prediction Log'!$AA626))</f>
        <v/>
      </c>
    </row>
    <row r="627" spans="1:28" x14ac:dyDescent="0.45">
      <c r="A627" s="13">
        <f>IF(ISBLANK(Games!$B626), "",Games!A626)</f>
        <v>0</v>
      </c>
      <c r="B627" s="13" t="str">
        <f>IF(ISBLANK(Games!$B609), "",Games!B609)</f>
        <v/>
      </c>
      <c r="C627" s="13" t="str">
        <f>IF(ISBLANK(Games!$B609), "",Games!C609)</f>
        <v/>
      </c>
      <c r="D627" s="14" t="str">
        <f>IF(ISBLANK(Games!$D609), "",Games!D609)</f>
        <v/>
      </c>
      <c r="E627" s="14">
        <f>IF(ISBLANK(Games!$B609), "",Games!J609)</f>
        <v>0</v>
      </c>
      <c r="F627" s="15" t="str">
        <f>IFERROR(IF(ISBLANK(Games!B609), "", IF(Games!N609=Games!B609, Games!O609, 1-Games!O609)), "")</f>
        <v/>
      </c>
      <c r="G627" s="16" t="str">
        <f>IF(ISBLANK(Games!B609), "", IF('Prediction Log'!$D627&lt;0, 'Prediction Log'!$B627, 'Prediction Log'!$C627))</f>
        <v/>
      </c>
      <c r="H627" s="17" t="str">
        <f>IF(ISBLANK(Games!$B609), "",Games!K609)</f>
        <v/>
      </c>
      <c r="I627" s="17" t="str">
        <f>IF('Prediction Log'!$F627&gt;0.5, 'Prediction Log'!$B627, IF('Prediction Log'!$F627&lt;0.5, 'Prediction Log'!$C627, "PICK"))</f>
        <v/>
      </c>
      <c r="J627" s="18" t="str">
        <f>IF(ISBLANK(Games!B609), "",IF('Prediction Log'!$I627='Prediction Log'!$B627, 'Prediction Log'!$F627, 1-'Prediction Log'!$F627))</f>
        <v/>
      </c>
      <c r="K627" s="19" t="str">
        <f>IF(ISBLANK(Games!$B609), "",Games!Q609)</f>
        <v/>
      </c>
      <c r="L627" s="26" t="str">
        <f>IF(ISBLANK(Games!W609), "",Games!Y609)</f>
        <v/>
      </c>
      <c r="M627" s="9" t="str">
        <f>IF(ISBLANK(Games!W609), "",Games!X609-Games!W609)</f>
        <v/>
      </c>
      <c r="N627" s="20" t="str">
        <f>IF(ISBLANK(Games!W609), "", IF(AND(Games!Y609 = Games!B609, Games!D609&lt;0, Table3[[#This Row],[Actual Difference ]]&lt;Games!D609), "Y", IF(AND(Games!Y609=Games!C609, Games!D609&gt;0, Table3[[#This Row],[Actual Difference ]]&gt;0), "Y",IF(Games!Y609&lt;&gt;Table3[[#This Row],[Market Predicted Side]], "Y","N"))))</f>
        <v/>
      </c>
      <c r="O627" s="21" t="str">
        <f>IF(ISBLANK(Games!W609),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7" s="21" t="str">
        <f>IF(ISBLANK(Games!W609),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7" s="22" t="str">
        <f>IF(ISBLANK(Games!W609),"",IF('Prediction Log'!$L627='Prediction Log'!$G627, "Y", "N"))</f>
        <v/>
      </c>
      <c r="R627" s="22" t="str">
        <f>Table3[[#This Row],[Home Team Covered Market]]</f>
        <v/>
      </c>
      <c r="S627" s="22" t="str">
        <f>IF(ISBLANK(Games!W609), "",IF(AND('Prediction Log'!$Q627="Y", 'Prediction Log'!$R627="Y"), "Y", "N"))</f>
        <v/>
      </c>
      <c r="T627" s="23" t="str">
        <f>IF(ISBLANK(Games!W609),"",IF(Games!Y609='Prediction Log'!$H627, "Y", "N"))</f>
        <v/>
      </c>
      <c r="U627" s="23" t="str">
        <f>IF(ISBLANK(Games!W609), "", IF(Table3[[#This Row],[Home Team Covered Market]]=Games!P609, "Y", "N"))</f>
        <v/>
      </c>
      <c r="V627" s="24" t="str">
        <f>IF(ISBLANK(Games!W609), "",IF('Prediction Log'!$I627='Prediction Log'!$L627, "Y", "N"))</f>
        <v/>
      </c>
      <c r="W627" s="23" t="str">
        <f>IF(ISBLANK(Games!W609), "",IF('Prediction Log'!$H627&lt;&gt;'Prediction Log'!$L627, "N",IF(AND('Prediction Log'!$E627&gt;0, 'Prediction Log'!$M627&gt;'Prediction Log'!$E627, 'Prediction Log'!$H627='Prediction Log'!$C627), "Y", IF(AND('Prediction Log'!$E627&lt;0, 'Prediction Log'!$M627&lt;'Prediction Log'!$E627,'Prediction Log'!$H627='Prediction Log'!$B627 ), "Y", IF('Prediction Log'!$M627='Prediction Log'!$E627, "PUSH", "N")))))</f>
        <v/>
      </c>
      <c r="X627" s="23" t="str">
        <f>IF(ISBLANK(Games!W609), "",IF(AND('Prediction Log'!$T627="Y", 'Prediction Log'!$U627="Y"), "Y", "N"))</f>
        <v/>
      </c>
      <c r="Y627" s="22" t="str">
        <f>IF(ISBLANK(Games!W609), "",IF('Prediction Log'!$D627&gt;0, 'Prediction Log'!$M627-'Prediction Log'!$D627, IF('Prediction Log'!$D627&lt;0, -'Prediction Log'!$M627+'Prediction Log'!$D627, "NA")))</f>
        <v/>
      </c>
      <c r="Z627" s="22" t="str">
        <f>IF(ISBLANK(Games!W609), "",ABS('Prediction Log'!$Y627))</f>
        <v/>
      </c>
      <c r="AA627" s="23" t="str">
        <f>IF(ISBLANK(Games!W609), "",IF('Prediction Log'!$E627&gt;0, 'Prediction Log'!$M627-'Prediction Log'!$E627, IF('Prediction Log'!$E627&lt;0, -'Prediction Log'!$M627+'Prediction Log'!$E627, "NA")))</f>
        <v/>
      </c>
      <c r="AB627" s="23" t="str">
        <f>IF(ISBLANK(Games!X609), "",ABS('Prediction Log'!$AA627))</f>
        <v/>
      </c>
    </row>
    <row r="628" spans="1:28" x14ac:dyDescent="0.45">
      <c r="A628" s="13">
        <f>IF(ISBLANK(Games!$B627), "",Games!A627)</f>
        <v>0</v>
      </c>
      <c r="B628" s="13" t="str">
        <f>IF(ISBLANK(Games!$B610), "",Games!B610)</f>
        <v/>
      </c>
      <c r="C628" s="13" t="str">
        <f>IF(ISBLANK(Games!$B610), "",Games!C610)</f>
        <v/>
      </c>
      <c r="D628" s="14" t="str">
        <f>IF(ISBLANK(Games!$D610), "",Games!D610)</f>
        <v/>
      </c>
      <c r="E628" s="14">
        <f>IF(ISBLANK(Games!$B610), "",Games!J610)</f>
        <v>0</v>
      </c>
      <c r="F628" s="15" t="str">
        <f>IFERROR(IF(ISBLANK(Games!B610), "", IF(Games!N610=Games!B610, Games!O610, 1-Games!O610)), "")</f>
        <v/>
      </c>
      <c r="G628" s="16" t="str">
        <f>IF(ISBLANK(Games!B610), "", IF('Prediction Log'!$D628&lt;0, 'Prediction Log'!$B628, 'Prediction Log'!$C628))</f>
        <v/>
      </c>
      <c r="H628" s="17" t="str">
        <f>IF(ISBLANK(Games!$B610), "",Games!K610)</f>
        <v/>
      </c>
      <c r="I628" s="17" t="str">
        <f>IF('Prediction Log'!$F628&gt;0.5, 'Prediction Log'!$B628, IF('Prediction Log'!$F628&lt;0.5, 'Prediction Log'!$C628, "PICK"))</f>
        <v/>
      </c>
      <c r="J628" s="18" t="str">
        <f>IF(ISBLANK(Games!B610), "",IF('Prediction Log'!$I628='Prediction Log'!$B628, 'Prediction Log'!$F628, 1-'Prediction Log'!$F628))</f>
        <v/>
      </c>
      <c r="K628" s="19" t="str">
        <f>IF(ISBLANK(Games!$B610), "",Games!Q610)</f>
        <v/>
      </c>
      <c r="L628" s="26" t="str">
        <f>IF(ISBLANK(Games!W610), "",Games!Y610)</f>
        <v/>
      </c>
      <c r="M628" s="9" t="str">
        <f>IF(ISBLANK(Games!W610), "",Games!X610-Games!W610)</f>
        <v/>
      </c>
      <c r="N628" s="20" t="str">
        <f>IF(ISBLANK(Games!W610), "", IF(AND(Games!Y610 = Games!B610, Games!D610&lt;0, Table3[[#This Row],[Actual Difference ]]&lt;Games!D610), "Y", IF(AND(Games!Y610=Games!C610, Games!D610&gt;0, Table3[[#This Row],[Actual Difference ]]&gt;0), "Y",IF(Games!Y610&lt;&gt;Table3[[#This Row],[Market Predicted Side]], "Y","N"))))</f>
        <v/>
      </c>
      <c r="O628" s="21" t="str">
        <f>IF(ISBLANK(Games!W610),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8" s="21" t="str">
        <f>IF(ISBLANK(Games!W610),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8" s="22" t="str">
        <f>IF(ISBLANK(Games!W610),"",IF('Prediction Log'!$L628='Prediction Log'!$G628, "Y", "N"))</f>
        <v/>
      </c>
      <c r="R628" s="22" t="str">
        <f>Table3[[#This Row],[Home Team Covered Market]]</f>
        <v/>
      </c>
      <c r="S628" s="22" t="str">
        <f>IF(ISBLANK(Games!W610), "",IF(AND('Prediction Log'!$Q628="Y", 'Prediction Log'!$R628="Y"), "Y", "N"))</f>
        <v/>
      </c>
      <c r="T628" s="23" t="str">
        <f>IF(ISBLANK(Games!W610),"",IF(Games!Y610='Prediction Log'!$H628, "Y", "N"))</f>
        <v/>
      </c>
      <c r="U628" s="23" t="str">
        <f>IF(ISBLANK(Games!W610), "", IF(Table3[[#This Row],[Home Team Covered Market]]=Games!P610, "Y", "N"))</f>
        <v/>
      </c>
      <c r="V628" s="24" t="str">
        <f>IF(ISBLANK(Games!W610), "",IF('Prediction Log'!$I628='Prediction Log'!$L628, "Y", "N"))</f>
        <v/>
      </c>
      <c r="W628" s="23" t="str">
        <f>IF(ISBLANK(Games!W610), "",IF('Prediction Log'!$H628&lt;&gt;'Prediction Log'!$L628, "N",IF(AND('Prediction Log'!$E628&gt;0, 'Prediction Log'!$M628&gt;'Prediction Log'!$E628, 'Prediction Log'!$H628='Prediction Log'!$C628), "Y", IF(AND('Prediction Log'!$E628&lt;0, 'Prediction Log'!$M628&lt;'Prediction Log'!$E628,'Prediction Log'!$H628='Prediction Log'!$B628 ), "Y", IF('Prediction Log'!$M628='Prediction Log'!$E628, "PUSH", "N")))))</f>
        <v/>
      </c>
      <c r="X628" s="23" t="str">
        <f>IF(ISBLANK(Games!W610), "",IF(AND('Prediction Log'!$T628="Y", 'Prediction Log'!$U628="Y"), "Y", "N"))</f>
        <v/>
      </c>
      <c r="Y628" s="22" t="str">
        <f>IF(ISBLANK(Games!W610), "",IF('Prediction Log'!$D628&gt;0, 'Prediction Log'!$M628-'Prediction Log'!$D628, IF('Prediction Log'!$D628&lt;0, -'Prediction Log'!$M628+'Prediction Log'!$D628, "NA")))</f>
        <v/>
      </c>
      <c r="Z628" s="22" t="str">
        <f>IF(ISBLANK(Games!W610), "",ABS('Prediction Log'!$Y628))</f>
        <v/>
      </c>
      <c r="AA628" s="23" t="str">
        <f>IF(ISBLANK(Games!W610), "",IF('Prediction Log'!$E628&gt;0, 'Prediction Log'!$M628-'Prediction Log'!$E628, IF('Prediction Log'!$E628&lt;0, -'Prediction Log'!$M628+'Prediction Log'!$E628, "NA")))</f>
        <v/>
      </c>
      <c r="AB628" s="23" t="str">
        <f>IF(ISBLANK(Games!X610), "",ABS('Prediction Log'!$AA628))</f>
        <v/>
      </c>
    </row>
    <row r="629" spans="1:28" x14ac:dyDescent="0.45">
      <c r="A629" s="13">
        <f>IF(ISBLANK(Games!$B628), "",Games!A628)</f>
        <v>0</v>
      </c>
      <c r="B629" s="13" t="str">
        <f>IF(ISBLANK(Games!$B611), "",Games!B611)</f>
        <v/>
      </c>
      <c r="C629" s="13" t="str">
        <f>IF(ISBLANK(Games!$B611), "",Games!C611)</f>
        <v/>
      </c>
      <c r="D629" s="14" t="str">
        <f>IF(ISBLANK(Games!$D611), "",Games!D611)</f>
        <v/>
      </c>
      <c r="E629" s="14">
        <f>IF(ISBLANK(Games!$B611), "",Games!J611)</f>
        <v>0</v>
      </c>
      <c r="F629" s="15" t="str">
        <f>IFERROR(IF(ISBLANK(Games!B611), "", IF(Games!N611=Games!B611, Games!O611, 1-Games!O611)), "")</f>
        <v/>
      </c>
      <c r="G629" s="16" t="str">
        <f>IF(ISBLANK(Games!B611), "", IF('Prediction Log'!$D629&lt;0, 'Prediction Log'!$B629, 'Prediction Log'!$C629))</f>
        <v/>
      </c>
      <c r="H629" s="17" t="str">
        <f>IF(ISBLANK(Games!$B611), "",Games!K611)</f>
        <v/>
      </c>
      <c r="I629" s="17" t="str">
        <f>IF('Prediction Log'!$F629&gt;0.5, 'Prediction Log'!$B629, IF('Prediction Log'!$F629&lt;0.5, 'Prediction Log'!$C629, "PICK"))</f>
        <v/>
      </c>
      <c r="J629" s="18" t="str">
        <f>IF(ISBLANK(Games!B611), "",IF('Prediction Log'!$I629='Prediction Log'!$B629, 'Prediction Log'!$F629, 1-'Prediction Log'!$F629))</f>
        <v/>
      </c>
      <c r="K629" s="19" t="str">
        <f>IF(ISBLANK(Games!$B611), "",Games!Q611)</f>
        <v/>
      </c>
      <c r="L629" s="26" t="str">
        <f>IF(ISBLANK(Games!W611), "",Games!Y611)</f>
        <v/>
      </c>
      <c r="M629" s="9" t="str">
        <f>IF(ISBLANK(Games!W611), "",Games!X611-Games!W611)</f>
        <v/>
      </c>
      <c r="N629" s="20" t="str">
        <f>IF(ISBLANK(Games!W611), "", IF(AND(Games!Y611 = Games!B611, Games!D611&lt;0, Table3[[#This Row],[Actual Difference ]]&lt;Games!D611), "Y", IF(AND(Games!Y611=Games!C611, Games!D611&gt;0, Table3[[#This Row],[Actual Difference ]]&gt;0), "Y",IF(Games!Y611&lt;&gt;Table3[[#This Row],[Market Predicted Side]], "Y","N"))))</f>
        <v/>
      </c>
      <c r="O629" s="21" t="str">
        <f>IF(ISBLANK(Games!W611),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29" s="21" t="str">
        <f>IF(ISBLANK(Games!W611),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29" s="22" t="str">
        <f>IF(ISBLANK(Games!W611),"",IF('Prediction Log'!$L629='Prediction Log'!$G629, "Y", "N"))</f>
        <v/>
      </c>
      <c r="R629" s="22" t="str">
        <f>Table3[[#This Row],[Home Team Covered Market]]</f>
        <v/>
      </c>
      <c r="S629" s="22" t="str">
        <f>IF(ISBLANK(Games!W611), "",IF(AND('Prediction Log'!$Q629="Y", 'Prediction Log'!$R629="Y"), "Y", "N"))</f>
        <v/>
      </c>
      <c r="T629" s="23" t="str">
        <f>IF(ISBLANK(Games!W611),"",IF(Games!Y611='Prediction Log'!$H629, "Y", "N"))</f>
        <v/>
      </c>
      <c r="U629" s="23" t="str">
        <f>IF(ISBLANK(Games!W611), "", IF(Table3[[#This Row],[Home Team Covered Market]]=Games!P611, "Y", "N"))</f>
        <v/>
      </c>
      <c r="V629" s="24" t="str">
        <f>IF(ISBLANK(Games!W611), "",IF('Prediction Log'!$I629='Prediction Log'!$L629, "Y", "N"))</f>
        <v/>
      </c>
      <c r="W629" s="23" t="str">
        <f>IF(ISBLANK(Games!W611), "",IF('Prediction Log'!$H629&lt;&gt;'Prediction Log'!$L629, "N",IF(AND('Prediction Log'!$E629&gt;0, 'Prediction Log'!$M629&gt;'Prediction Log'!$E629, 'Prediction Log'!$H629='Prediction Log'!$C629), "Y", IF(AND('Prediction Log'!$E629&lt;0, 'Prediction Log'!$M629&lt;'Prediction Log'!$E629,'Prediction Log'!$H629='Prediction Log'!$B629 ), "Y", IF('Prediction Log'!$M629='Prediction Log'!$E629, "PUSH", "N")))))</f>
        <v/>
      </c>
      <c r="X629" s="23" t="str">
        <f>IF(ISBLANK(Games!W611), "",IF(AND('Prediction Log'!$T629="Y", 'Prediction Log'!$U629="Y"), "Y", "N"))</f>
        <v/>
      </c>
      <c r="Y629" s="22" t="str">
        <f>IF(ISBLANK(Games!W611), "",IF('Prediction Log'!$D629&gt;0, 'Prediction Log'!$M629-'Prediction Log'!$D629, IF('Prediction Log'!$D629&lt;0, -'Prediction Log'!$M629+'Prediction Log'!$D629, "NA")))</f>
        <v/>
      </c>
      <c r="Z629" s="22" t="str">
        <f>IF(ISBLANK(Games!W611), "",ABS('Prediction Log'!$Y629))</f>
        <v/>
      </c>
      <c r="AA629" s="23" t="str">
        <f>IF(ISBLANK(Games!W611), "",IF('Prediction Log'!$E629&gt;0, 'Prediction Log'!$M629-'Prediction Log'!$E629, IF('Prediction Log'!$E629&lt;0, -'Prediction Log'!$M629+'Prediction Log'!$E629, "NA")))</f>
        <v/>
      </c>
      <c r="AB629" s="23" t="str">
        <f>IF(ISBLANK(Games!X611), "",ABS('Prediction Log'!$AA629))</f>
        <v/>
      </c>
    </row>
    <row r="630" spans="1:28" x14ac:dyDescent="0.45">
      <c r="A630" s="13">
        <f>IF(ISBLANK(Games!$B629), "",Games!A629)</f>
        <v>0</v>
      </c>
      <c r="B630" s="13" t="str">
        <f>IF(ISBLANK(Games!$B612), "",Games!B612)</f>
        <v/>
      </c>
      <c r="C630" s="13" t="str">
        <f>IF(ISBLANK(Games!$B612), "",Games!C612)</f>
        <v/>
      </c>
      <c r="D630" s="14" t="str">
        <f>IF(ISBLANK(Games!$D612), "",Games!D612)</f>
        <v/>
      </c>
      <c r="E630" s="14">
        <f>IF(ISBLANK(Games!$B612), "",Games!J612)</f>
        <v>0</v>
      </c>
      <c r="F630" s="15" t="str">
        <f>IFERROR(IF(ISBLANK(Games!B612), "", IF(Games!N612=Games!B612, Games!O612, 1-Games!O612)), "")</f>
        <v/>
      </c>
      <c r="G630" s="16" t="str">
        <f>IF(ISBLANK(Games!B612), "", IF('Prediction Log'!$D630&lt;0, 'Prediction Log'!$B630, 'Prediction Log'!$C630))</f>
        <v/>
      </c>
      <c r="H630" s="17" t="str">
        <f>IF(ISBLANK(Games!$B612), "",Games!K612)</f>
        <v/>
      </c>
      <c r="I630" s="17" t="str">
        <f>IF('Prediction Log'!$F630&gt;0.5, 'Prediction Log'!$B630, IF('Prediction Log'!$F630&lt;0.5, 'Prediction Log'!$C630, "PICK"))</f>
        <v/>
      </c>
      <c r="J630" s="18" t="str">
        <f>IF(ISBLANK(Games!B612), "",IF('Prediction Log'!$I630='Prediction Log'!$B630, 'Prediction Log'!$F630, 1-'Prediction Log'!$F630))</f>
        <v/>
      </c>
      <c r="K630" s="19" t="str">
        <f>IF(ISBLANK(Games!$B612), "",Games!Q612)</f>
        <v/>
      </c>
      <c r="L630" s="26" t="str">
        <f>IF(ISBLANK(Games!W612), "",Games!Y612)</f>
        <v/>
      </c>
      <c r="M630" s="9" t="str">
        <f>IF(ISBLANK(Games!W612), "",Games!X612-Games!W612)</f>
        <v/>
      </c>
      <c r="N630" s="20" t="str">
        <f>IF(ISBLANK(Games!W612), "", IF(AND(Games!Y612 = Games!B612, Games!D612&lt;0, Table3[[#This Row],[Actual Difference ]]&lt;Games!D612), "Y", IF(AND(Games!Y612=Games!C612, Games!D612&gt;0, Table3[[#This Row],[Actual Difference ]]&gt;0), "Y",IF(Games!Y612&lt;&gt;Table3[[#This Row],[Market Predicted Side]], "Y","N"))))</f>
        <v/>
      </c>
      <c r="O630" s="21" t="str">
        <f>IF(ISBLANK(Games!W612),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0" s="21" t="str">
        <f>IF(ISBLANK(Games!W612),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0" s="22" t="str">
        <f>IF(ISBLANK(Games!W612),"",IF('Prediction Log'!$L630='Prediction Log'!$G630, "Y", "N"))</f>
        <v/>
      </c>
      <c r="R630" s="22" t="str">
        <f>Table3[[#This Row],[Home Team Covered Market]]</f>
        <v/>
      </c>
      <c r="S630" s="22" t="str">
        <f>IF(ISBLANK(Games!W612), "",IF(AND('Prediction Log'!$Q630="Y", 'Prediction Log'!$R630="Y"), "Y", "N"))</f>
        <v/>
      </c>
      <c r="T630" s="23" t="str">
        <f>IF(ISBLANK(Games!W612),"",IF(Games!Y612='Prediction Log'!$H630, "Y", "N"))</f>
        <v/>
      </c>
      <c r="U630" s="23" t="str">
        <f>IF(ISBLANK(Games!W612), "", IF(Table3[[#This Row],[Home Team Covered Market]]=Games!P612, "Y", "N"))</f>
        <v/>
      </c>
      <c r="V630" s="24" t="str">
        <f>IF(ISBLANK(Games!W612), "",IF('Prediction Log'!$I630='Prediction Log'!$L630, "Y", "N"))</f>
        <v/>
      </c>
      <c r="W630" s="23" t="str">
        <f>IF(ISBLANK(Games!W612), "",IF('Prediction Log'!$H630&lt;&gt;'Prediction Log'!$L630, "N",IF(AND('Prediction Log'!$E630&gt;0, 'Prediction Log'!$M630&gt;'Prediction Log'!$E630, 'Prediction Log'!$H630='Prediction Log'!$C630), "Y", IF(AND('Prediction Log'!$E630&lt;0, 'Prediction Log'!$M630&lt;'Prediction Log'!$E630,'Prediction Log'!$H630='Prediction Log'!$B630 ), "Y", IF('Prediction Log'!$M630='Prediction Log'!$E630, "PUSH", "N")))))</f>
        <v/>
      </c>
      <c r="X630" s="23" t="str">
        <f>IF(ISBLANK(Games!W612), "",IF(AND('Prediction Log'!$T630="Y", 'Prediction Log'!$U630="Y"), "Y", "N"))</f>
        <v/>
      </c>
      <c r="Y630" s="22" t="str">
        <f>IF(ISBLANK(Games!W612), "",IF('Prediction Log'!$D630&gt;0, 'Prediction Log'!$M630-'Prediction Log'!$D630, IF('Prediction Log'!$D630&lt;0, -'Prediction Log'!$M630+'Prediction Log'!$D630, "NA")))</f>
        <v/>
      </c>
      <c r="Z630" s="22" t="str">
        <f>IF(ISBLANK(Games!W612), "",ABS('Prediction Log'!$Y630))</f>
        <v/>
      </c>
      <c r="AA630" s="23" t="str">
        <f>IF(ISBLANK(Games!W612), "",IF('Prediction Log'!$E630&gt;0, 'Prediction Log'!$M630-'Prediction Log'!$E630, IF('Prediction Log'!$E630&lt;0, -'Prediction Log'!$M630+'Prediction Log'!$E630, "NA")))</f>
        <v/>
      </c>
      <c r="AB630" s="23" t="str">
        <f>IF(ISBLANK(Games!X612), "",ABS('Prediction Log'!$AA630))</f>
        <v/>
      </c>
    </row>
    <row r="631" spans="1:28" x14ac:dyDescent="0.45">
      <c r="A631" s="13">
        <f>IF(ISBLANK(Games!$B630), "",Games!A630)</f>
        <v>0</v>
      </c>
      <c r="B631" s="13" t="str">
        <f>IF(ISBLANK(Games!$B613), "",Games!B613)</f>
        <v/>
      </c>
      <c r="C631" s="13" t="str">
        <f>IF(ISBLANK(Games!$B613), "",Games!C613)</f>
        <v/>
      </c>
      <c r="D631" s="14" t="str">
        <f>IF(ISBLANK(Games!$D613), "",Games!D613)</f>
        <v/>
      </c>
      <c r="E631" s="14">
        <f>IF(ISBLANK(Games!$B613), "",Games!J613)</f>
        <v>0</v>
      </c>
      <c r="F631" s="15" t="str">
        <f>IFERROR(IF(ISBLANK(Games!B613), "", IF(Games!N613=Games!B613, Games!O613, 1-Games!O613)), "")</f>
        <v/>
      </c>
      <c r="G631" s="16" t="str">
        <f>IF(ISBLANK(Games!B613), "", IF('Prediction Log'!$D631&lt;0, 'Prediction Log'!$B631, 'Prediction Log'!$C631))</f>
        <v/>
      </c>
      <c r="H631" s="17" t="str">
        <f>IF(ISBLANK(Games!$B613), "",Games!K613)</f>
        <v/>
      </c>
      <c r="I631" s="17" t="str">
        <f>IF('Prediction Log'!$F631&gt;0.5, 'Prediction Log'!$B631, IF('Prediction Log'!$F631&lt;0.5, 'Prediction Log'!$C631, "PICK"))</f>
        <v/>
      </c>
      <c r="J631" s="18" t="str">
        <f>IF(ISBLANK(Games!B613), "",IF('Prediction Log'!$I631='Prediction Log'!$B631, 'Prediction Log'!$F631, 1-'Prediction Log'!$F631))</f>
        <v/>
      </c>
      <c r="K631" s="19" t="str">
        <f>IF(ISBLANK(Games!$B613), "",Games!Q613)</f>
        <v/>
      </c>
      <c r="L631" s="26" t="str">
        <f>IF(ISBLANK(Games!W613), "",Games!Y613)</f>
        <v/>
      </c>
      <c r="M631" s="9" t="str">
        <f>IF(ISBLANK(Games!W613), "",Games!X613-Games!W613)</f>
        <v/>
      </c>
      <c r="N631" s="20" t="str">
        <f>IF(ISBLANK(Games!W613), "", IF(AND(Games!Y613 = Games!B613, Games!D613&lt;0, Table3[[#This Row],[Actual Difference ]]&lt;Games!D613), "Y", IF(AND(Games!Y613=Games!C613, Games!D613&gt;0, Table3[[#This Row],[Actual Difference ]]&gt;0), "Y",IF(Games!Y613&lt;&gt;Table3[[#This Row],[Market Predicted Side]], "Y","N"))))</f>
        <v/>
      </c>
      <c r="O631" s="21" t="str">
        <f>IF(ISBLANK(Games!W613),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1" s="21" t="str">
        <f>IF(ISBLANK(Games!W613),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1" s="22" t="str">
        <f>IF(ISBLANK(Games!W613),"",IF('Prediction Log'!$L631='Prediction Log'!$G631, "Y", "N"))</f>
        <v/>
      </c>
      <c r="R631" s="22" t="str">
        <f>Table3[[#This Row],[Home Team Covered Market]]</f>
        <v/>
      </c>
      <c r="S631" s="22" t="str">
        <f>IF(ISBLANK(Games!W613), "",IF(AND('Prediction Log'!$Q631="Y", 'Prediction Log'!$R631="Y"), "Y", "N"))</f>
        <v/>
      </c>
      <c r="T631" s="23" t="str">
        <f>IF(ISBLANK(Games!W613),"",IF(Games!Y613='Prediction Log'!$H631, "Y", "N"))</f>
        <v/>
      </c>
      <c r="U631" s="23" t="str">
        <f>IF(ISBLANK(Games!W613), "", IF(Table3[[#This Row],[Home Team Covered Market]]=Games!P613, "Y", "N"))</f>
        <v/>
      </c>
      <c r="V631" s="24" t="str">
        <f>IF(ISBLANK(Games!W613), "",IF('Prediction Log'!$I631='Prediction Log'!$L631, "Y", "N"))</f>
        <v/>
      </c>
      <c r="W631" s="23" t="str">
        <f>IF(ISBLANK(Games!W613), "",IF('Prediction Log'!$H631&lt;&gt;'Prediction Log'!$L631, "N",IF(AND('Prediction Log'!$E631&gt;0, 'Prediction Log'!$M631&gt;'Prediction Log'!$E631, 'Prediction Log'!$H631='Prediction Log'!$C631), "Y", IF(AND('Prediction Log'!$E631&lt;0, 'Prediction Log'!$M631&lt;'Prediction Log'!$E631,'Prediction Log'!$H631='Prediction Log'!$B631 ), "Y", IF('Prediction Log'!$M631='Prediction Log'!$E631, "PUSH", "N")))))</f>
        <v/>
      </c>
      <c r="X631" s="23" t="str">
        <f>IF(ISBLANK(Games!W613), "",IF(AND('Prediction Log'!$T631="Y", 'Prediction Log'!$U631="Y"), "Y", "N"))</f>
        <v/>
      </c>
      <c r="Y631" s="22" t="str">
        <f>IF(ISBLANK(Games!W613), "",IF('Prediction Log'!$D631&gt;0, 'Prediction Log'!$M631-'Prediction Log'!$D631, IF('Prediction Log'!$D631&lt;0, -'Prediction Log'!$M631+'Prediction Log'!$D631, "NA")))</f>
        <v/>
      </c>
      <c r="Z631" s="22" t="str">
        <f>IF(ISBLANK(Games!W613), "",ABS('Prediction Log'!$Y631))</f>
        <v/>
      </c>
      <c r="AA631" s="23" t="str">
        <f>IF(ISBLANK(Games!W613), "",IF('Prediction Log'!$E631&gt;0, 'Prediction Log'!$M631-'Prediction Log'!$E631, IF('Prediction Log'!$E631&lt;0, -'Prediction Log'!$M631+'Prediction Log'!$E631, "NA")))</f>
        <v/>
      </c>
      <c r="AB631" s="23" t="str">
        <f>IF(ISBLANK(Games!X613), "",ABS('Prediction Log'!$AA631))</f>
        <v/>
      </c>
    </row>
    <row r="632" spans="1:28" x14ac:dyDescent="0.45">
      <c r="A632" s="13">
        <f>IF(ISBLANK(Games!$B631), "",Games!A631)</f>
        <v>0</v>
      </c>
      <c r="B632" s="13" t="str">
        <f>IF(ISBLANK(Games!$B614), "",Games!B614)</f>
        <v/>
      </c>
      <c r="C632" s="13" t="str">
        <f>IF(ISBLANK(Games!$B614), "",Games!C614)</f>
        <v/>
      </c>
      <c r="D632" s="14" t="str">
        <f>IF(ISBLANK(Games!$D614), "",Games!D614)</f>
        <v/>
      </c>
      <c r="E632" s="14">
        <f>IF(ISBLANK(Games!$B614), "",Games!J614)</f>
        <v>0</v>
      </c>
      <c r="F632" s="15" t="str">
        <f>IFERROR(IF(ISBLANK(Games!B614), "", IF(Games!N614=Games!B614, Games!O614, 1-Games!O614)), "")</f>
        <v/>
      </c>
      <c r="G632" s="16" t="str">
        <f>IF(ISBLANK(Games!B614), "", IF('Prediction Log'!$D632&lt;0, 'Prediction Log'!$B632, 'Prediction Log'!$C632))</f>
        <v/>
      </c>
      <c r="H632" s="17" t="str">
        <f>IF(ISBLANK(Games!$B614), "",Games!K614)</f>
        <v/>
      </c>
      <c r="I632" s="17" t="str">
        <f>IF('Prediction Log'!$F632&gt;0.5, 'Prediction Log'!$B632, IF('Prediction Log'!$F632&lt;0.5, 'Prediction Log'!$C632, "PICK"))</f>
        <v/>
      </c>
      <c r="J632" s="18" t="str">
        <f>IF(ISBLANK(Games!B614), "",IF('Prediction Log'!$I632='Prediction Log'!$B632, 'Prediction Log'!$F632, 1-'Prediction Log'!$F632))</f>
        <v/>
      </c>
      <c r="K632" s="19" t="str">
        <f>IF(ISBLANK(Games!$B614), "",Games!Q614)</f>
        <v/>
      </c>
      <c r="L632" s="26" t="str">
        <f>IF(ISBLANK(Games!W614), "",Games!Y614)</f>
        <v/>
      </c>
      <c r="M632" s="9" t="str">
        <f>IF(ISBLANK(Games!W614), "",Games!X614-Games!W614)</f>
        <v/>
      </c>
      <c r="N632" s="20" t="str">
        <f>IF(ISBLANK(Games!W614), "", IF(AND(Games!Y614 = Games!B614, Games!D614&lt;0, Table3[[#This Row],[Actual Difference ]]&lt;Games!D614), "Y", IF(AND(Games!Y614=Games!C614, Games!D614&gt;0, Table3[[#This Row],[Actual Difference ]]&gt;0), "Y",IF(Games!Y614&lt;&gt;Table3[[#This Row],[Market Predicted Side]], "Y","N"))))</f>
        <v/>
      </c>
      <c r="O632" s="21" t="str">
        <f>IF(ISBLANK(Games!W614),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2" s="21" t="str">
        <f>IF(ISBLANK(Games!W614),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2" s="22" t="str">
        <f>IF(ISBLANK(Games!W614),"",IF('Prediction Log'!$L632='Prediction Log'!$G632, "Y", "N"))</f>
        <v/>
      </c>
      <c r="R632" s="22" t="str">
        <f>Table3[[#This Row],[Home Team Covered Market]]</f>
        <v/>
      </c>
      <c r="S632" s="22" t="str">
        <f>IF(ISBLANK(Games!W614), "",IF(AND('Prediction Log'!$Q632="Y", 'Prediction Log'!$R632="Y"), "Y", "N"))</f>
        <v/>
      </c>
      <c r="T632" s="23" t="str">
        <f>IF(ISBLANK(Games!W614),"",IF(Games!Y614='Prediction Log'!$H632, "Y", "N"))</f>
        <v/>
      </c>
      <c r="U632" s="23" t="str">
        <f>IF(ISBLANK(Games!W614), "", IF(Table3[[#This Row],[Home Team Covered Market]]=Games!P614, "Y", "N"))</f>
        <v/>
      </c>
      <c r="V632" s="24" t="str">
        <f>IF(ISBLANK(Games!W614), "",IF('Prediction Log'!$I632='Prediction Log'!$L632, "Y", "N"))</f>
        <v/>
      </c>
      <c r="W632" s="23" t="str">
        <f>IF(ISBLANK(Games!W614), "",IF('Prediction Log'!$H632&lt;&gt;'Prediction Log'!$L632, "N",IF(AND('Prediction Log'!$E632&gt;0, 'Prediction Log'!$M632&gt;'Prediction Log'!$E632, 'Prediction Log'!$H632='Prediction Log'!$C632), "Y", IF(AND('Prediction Log'!$E632&lt;0, 'Prediction Log'!$M632&lt;'Prediction Log'!$E632,'Prediction Log'!$H632='Prediction Log'!$B632 ), "Y", IF('Prediction Log'!$M632='Prediction Log'!$E632, "PUSH", "N")))))</f>
        <v/>
      </c>
      <c r="X632" s="23" t="str">
        <f>IF(ISBLANK(Games!W614), "",IF(AND('Prediction Log'!$T632="Y", 'Prediction Log'!$U632="Y"), "Y", "N"))</f>
        <v/>
      </c>
      <c r="Y632" s="22" t="str">
        <f>IF(ISBLANK(Games!W614), "",IF('Prediction Log'!$D632&gt;0, 'Prediction Log'!$M632-'Prediction Log'!$D632, IF('Prediction Log'!$D632&lt;0, -'Prediction Log'!$M632+'Prediction Log'!$D632, "NA")))</f>
        <v/>
      </c>
      <c r="Z632" s="22" t="str">
        <f>IF(ISBLANK(Games!W614), "",ABS('Prediction Log'!$Y632))</f>
        <v/>
      </c>
      <c r="AA632" s="23" t="str">
        <f>IF(ISBLANK(Games!W614), "",IF('Prediction Log'!$E632&gt;0, 'Prediction Log'!$M632-'Prediction Log'!$E632, IF('Prediction Log'!$E632&lt;0, -'Prediction Log'!$M632+'Prediction Log'!$E632, "NA")))</f>
        <v/>
      </c>
      <c r="AB632" s="23" t="str">
        <f>IF(ISBLANK(Games!X614), "",ABS('Prediction Log'!$AA632))</f>
        <v/>
      </c>
    </row>
    <row r="633" spans="1:28" x14ac:dyDescent="0.45">
      <c r="A633" s="13">
        <f>IF(ISBLANK(Games!$B632), "",Games!A632)</f>
        <v>0</v>
      </c>
      <c r="B633" s="13" t="str">
        <f>IF(ISBLANK(Games!$B615), "",Games!B615)</f>
        <v/>
      </c>
      <c r="C633" s="13" t="str">
        <f>IF(ISBLANK(Games!$B615), "",Games!C615)</f>
        <v/>
      </c>
      <c r="D633" s="14" t="str">
        <f>IF(ISBLANK(Games!$D615), "",Games!D615)</f>
        <v/>
      </c>
      <c r="E633" s="14">
        <f>IF(ISBLANK(Games!$B615), "",Games!J615)</f>
        <v>0</v>
      </c>
      <c r="F633" s="15" t="str">
        <f>IFERROR(IF(ISBLANK(Games!B615), "", IF(Games!N615=Games!B615, Games!O615, 1-Games!O615)), "")</f>
        <v/>
      </c>
      <c r="G633" s="16" t="str">
        <f>IF(ISBLANK(Games!B615), "", IF('Prediction Log'!$D633&lt;0, 'Prediction Log'!$B633, 'Prediction Log'!$C633))</f>
        <v/>
      </c>
      <c r="H633" s="17" t="str">
        <f>IF(ISBLANK(Games!$B615), "",Games!K615)</f>
        <v/>
      </c>
      <c r="I633" s="17" t="str">
        <f>IF('Prediction Log'!$F633&gt;0.5, 'Prediction Log'!$B633, IF('Prediction Log'!$F633&lt;0.5, 'Prediction Log'!$C633, "PICK"))</f>
        <v/>
      </c>
      <c r="J633" s="18" t="str">
        <f>IF(ISBLANK(Games!B615), "",IF('Prediction Log'!$I633='Prediction Log'!$B633, 'Prediction Log'!$F633, 1-'Prediction Log'!$F633))</f>
        <v/>
      </c>
      <c r="K633" s="19" t="str">
        <f>IF(ISBLANK(Games!$B615), "",Games!Q615)</f>
        <v/>
      </c>
      <c r="L633" s="26" t="str">
        <f>IF(ISBLANK(Games!W615), "",Games!Y615)</f>
        <v/>
      </c>
      <c r="M633" s="9" t="str">
        <f>IF(ISBLANK(Games!W615), "",Games!X615-Games!W615)</f>
        <v/>
      </c>
      <c r="N633" s="20" t="str">
        <f>IF(ISBLANK(Games!W615), "", IF(AND(Games!Y615 = Games!B615, Games!D615&lt;0, Table3[[#This Row],[Actual Difference ]]&lt;Games!D615), "Y", IF(AND(Games!Y615=Games!C615, Games!D615&gt;0, Table3[[#This Row],[Actual Difference ]]&gt;0), "Y",IF(Games!Y615&lt;&gt;Table3[[#This Row],[Market Predicted Side]], "Y","N"))))</f>
        <v/>
      </c>
      <c r="O633" s="21" t="str">
        <f>IF(ISBLANK(Games!W615),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3" s="21" t="str">
        <f>IF(ISBLANK(Games!W615),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3" s="22" t="str">
        <f>IF(ISBLANK(Games!W615),"",IF('Prediction Log'!$L633='Prediction Log'!$G633, "Y", "N"))</f>
        <v/>
      </c>
      <c r="R633" s="22" t="str">
        <f>Table3[[#This Row],[Home Team Covered Market]]</f>
        <v/>
      </c>
      <c r="S633" s="22" t="str">
        <f>IF(ISBLANK(Games!W615), "",IF(AND('Prediction Log'!$Q633="Y", 'Prediction Log'!$R633="Y"), "Y", "N"))</f>
        <v/>
      </c>
      <c r="T633" s="23" t="str">
        <f>IF(ISBLANK(Games!W615),"",IF(Games!Y615='Prediction Log'!$H633, "Y", "N"))</f>
        <v/>
      </c>
      <c r="U633" s="23" t="str">
        <f>IF(ISBLANK(Games!W615), "", IF(Table3[[#This Row],[Home Team Covered Market]]=Games!P615, "Y", "N"))</f>
        <v/>
      </c>
      <c r="V633" s="24" t="str">
        <f>IF(ISBLANK(Games!W615), "",IF('Prediction Log'!$I633='Prediction Log'!$L633, "Y", "N"))</f>
        <v/>
      </c>
      <c r="W633" s="23" t="str">
        <f>IF(ISBLANK(Games!W615), "",IF('Prediction Log'!$H633&lt;&gt;'Prediction Log'!$L633, "N",IF(AND('Prediction Log'!$E633&gt;0, 'Prediction Log'!$M633&gt;'Prediction Log'!$E633, 'Prediction Log'!$H633='Prediction Log'!$C633), "Y", IF(AND('Prediction Log'!$E633&lt;0, 'Prediction Log'!$M633&lt;'Prediction Log'!$E633,'Prediction Log'!$H633='Prediction Log'!$B633 ), "Y", IF('Prediction Log'!$M633='Prediction Log'!$E633, "PUSH", "N")))))</f>
        <v/>
      </c>
      <c r="X633" s="23" t="str">
        <f>IF(ISBLANK(Games!W615), "",IF(AND('Prediction Log'!$T633="Y", 'Prediction Log'!$U633="Y"), "Y", "N"))</f>
        <v/>
      </c>
      <c r="Y633" s="22" t="str">
        <f>IF(ISBLANK(Games!W615), "",IF('Prediction Log'!$D633&gt;0, 'Prediction Log'!$M633-'Prediction Log'!$D633, IF('Prediction Log'!$D633&lt;0, -'Prediction Log'!$M633+'Prediction Log'!$D633, "NA")))</f>
        <v/>
      </c>
      <c r="Z633" s="22" t="str">
        <f>IF(ISBLANK(Games!W615), "",ABS('Prediction Log'!$Y633))</f>
        <v/>
      </c>
      <c r="AA633" s="23" t="str">
        <f>IF(ISBLANK(Games!W615), "",IF('Prediction Log'!$E633&gt;0, 'Prediction Log'!$M633-'Prediction Log'!$E633, IF('Prediction Log'!$E633&lt;0, -'Prediction Log'!$M633+'Prediction Log'!$E633, "NA")))</f>
        <v/>
      </c>
      <c r="AB633" s="23" t="str">
        <f>IF(ISBLANK(Games!X615), "",ABS('Prediction Log'!$AA633))</f>
        <v/>
      </c>
    </row>
    <row r="634" spans="1:28" x14ac:dyDescent="0.45">
      <c r="A634" s="13">
        <f>IF(ISBLANK(Games!$B633), "",Games!A633)</f>
        <v>0</v>
      </c>
      <c r="B634" s="13" t="str">
        <f>IF(ISBLANK(Games!$B616), "",Games!B616)</f>
        <v/>
      </c>
      <c r="C634" s="13" t="str">
        <f>IF(ISBLANK(Games!$B616), "",Games!C616)</f>
        <v/>
      </c>
      <c r="D634" s="14" t="str">
        <f>IF(ISBLANK(Games!$D616), "",Games!D616)</f>
        <v/>
      </c>
      <c r="E634" s="14">
        <f>IF(ISBLANK(Games!$B616), "",Games!J616)</f>
        <v>0</v>
      </c>
      <c r="F634" s="15" t="str">
        <f>IFERROR(IF(ISBLANK(Games!B616), "", IF(Games!N616=Games!B616, Games!O616, 1-Games!O616)), "")</f>
        <v/>
      </c>
      <c r="G634" s="16" t="str">
        <f>IF(ISBLANK(Games!B616), "", IF('Prediction Log'!$D634&lt;0, 'Prediction Log'!$B634, 'Prediction Log'!$C634))</f>
        <v/>
      </c>
      <c r="H634" s="17" t="str">
        <f>IF(ISBLANK(Games!$B616), "",Games!K616)</f>
        <v/>
      </c>
      <c r="I634" s="17" t="str">
        <f>IF('Prediction Log'!$F634&gt;0.5, 'Prediction Log'!$B634, IF('Prediction Log'!$F634&lt;0.5, 'Prediction Log'!$C634, "PICK"))</f>
        <v/>
      </c>
      <c r="J634" s="18" t="str">
        <f>IF(ISBLANK(Games!B616), "",IF('Prediction Log'!$I634='Prediction Log'!$B634, 'Prediction Log'!$F634, 1-'Prediction Log'!$F634))</f>
        <v/>
      </c>
      <c r="K634" s="19" t="str">
        <f>IF(ISBLANK(Games!$B616), "",Games!Q616)</f>
        <v/>
      </c>
      <c r="L634" s="26" t="str">
        <f>IF(ISBLANK(Games!W616), "",Games!Y616)</f>
        <v/>
      </c>
      <c r="M634" s="9" t="str">
        <f>IF(ISBLANK(Games!W616), "",Games!X616-Games!W616)</f>
        <v/>
      </c>
      <c r="N634" s="20" t="str">
        <f>IF(ISBLANK(Games!W616), "", IF(AND(Games!Y616 = Games!B616, Games!D616&lt;0, Table3[[#This Row],[Actual Difference ]]&lt;Games!D616), "Y", IF(AND(Games!Y616=Games!C616, Games!D616&gt;0, Table3[[#This Row],[Actual Difference ]]&gt;0), "Y",IF(Games!Y616&lt;&gt;Table3[[#This Row],[Market Predicted Side]], "Y","N"))))</f>
        <v/>
      </c>
      <c r="O634" s="21" t="str">
        <f>IF(ISBLANK(Games!W616),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4" s="21" t="str">
        <f>IF(ISBLANK(Games!W616),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4" s="22" t="str">
        <f>IF(ISBLANK(Games!W616),"",IF('Prediction Log'!$L634='Prediction Log'!$G634, "Y", "N"))</f>
        <v/>
      </c>
      <c r="R634" s="22" t="str">
        <f>Table3[[#This Row],[Home Team Covered Market]]</f>
        <v/>
      </c>
      <c r="S634" s="22" t="str">
        <f>IF(ISBLANK(Games!W616), "",IF(AND('Prediction Log'!$Q634="Y", 'Prediction Log'!$R634="Y"), "Y", "N"))</f>
        <v/>
      </c>
      <c r="T634" s="23" t="str">
        <f>IF(ISBLANK(Games!W616),"",IF(Games!Y616='Prediction Log'!$H634, "Y", "N"))</f>
        <v/>
      </c>
      <c r="U634" s="23" t="str">
        <f>IF(ISBLANK(Games!W616), "", IF(Table3[[#This Row],[Home Team Covered Market]]=Games!P616, "Y", "N"))</f>
        <v/>
      </c>
      <c r="V634" s="24" t="str">
        <f>IF(ISBLANK(Games!W616), "",IF('Prediction Log'!$I634='Prediction Log'!$L634, "Y", "N"))</f>
        <v/>
      </c>
      <c r="W634" s="23" t="str">
        <f>IF(ISBLANK(Games!W616), "",IF('Prediction Log'!$H634&lt;&gt;'Prediction Log'!$L634, "N",IF(AND('Prediction Log'!$E634&gt;0, 'Prediction Log'!$M634&gt;'Prediction Log'!$E634, 'Prediction Log'!$H634='Prediction Log'!$C634), "Y", IF(AND('Prediction Log'!$E634&lt;0, 'Prediction Log'!$M634&lt;'Prediction Log'!$E634,'Prediction Log'!$H634='Prediction Log'!$B634 ), "Y", IF('Prediction Log'!$M634='Prediction Log'!$E634, "PUSH", "N")))))</f>
        <v/>
      </c>
      <c r="X634" s="23" t="str">
        <f>IF(ISBLANK(Games!W616), "",IF(AND('Prediction Log'!$T634="Y", 'Prediction Log'!$U634="Y"), "Y", "N"))</f>
        <v/>
      </c>
      <c r="Y634" s="22" t="str">
        <f>IF(ISBLANK(Games!W616), "",IF('Prediction Log'!$D634&gt;0, 'Prediction Log'!$M634-'Prediction Log'!$D634, IF('Prediction Log'!$D634&lt;0, -'Prediction Log'!$M634+'Prediction Log'!$D634, "NA")))</f>
        <v/>
      </c>
      <c r="Z634" s="22" t="str">
        <f>IF(ISBLANK(Games!W616), "",ABS('Prediction Log'!$Y634))</f>
        <v/>
      </c>
      <c r="AA634" s="23" t="str">
        <f>IF(ISBLANK(Games!W616), "",IF('Prediction Log'!$E634&gt;0, 'Prediction Log'!$M634-'Prediction Log'!$E634, IF('Prediction Log'!$E634&lt;0, -'Prediction Log'!$M634+'Prediction Log'!$E634, "NA")))</f>
        <v/>
      </c>
      <c r="AB634" s="23" t="str">
        <f>IF(ISBLANK(Games!X616), "",ABS('Prediction Log'!$AA634))</f>
        <v/>
      </c>
    </row>
    <row r="635" spans="1:28" x14ac:dyDescent="0.45">
      <c r="A635" s="13">
        <f>IF(ISBLANK(Games!$B634), "",Games!A634)</f>
        <v>0</v>
      </c>
      <c r="B635" s="13" t="str">
        <f>IF(ISBLANK(Games!$B617), "",Games!B617)</f>
        <v/>
      </c>
      <c r="C635" s="13" t="str">
        <f>IF(ISBLANK(Games!$B617), "",Games!C617)</f>
        <v/>
      </c>
      <c r="D635" s="14" t="str">
        <f>IF(ISBLANK(Games!$D617), "",Games!D617)</f>
        <v/>
      </c>
      <c r="E635" s="14">
        <f>IF(ISBLANK(Games!$B617), "",Games!J617)</f>
        <v>0</v>
      </c>
      <c r="F635" s="15" t="str">
        <f>IFERROR(IF(ISBLANK(Games!B617), "", IF(Games!N617=Games!B617, Games!O617, 1-Games!O617)), "")</f>
        <v/>
      </c>
      <c r="G635" s="16" t="str">
        <f>IF(ISBLANK(Games!B617), "", IF('Prediction Log'!$D635&lt;0, 'Prediction Log'!$B635, 'Prediction Log'!$C635))</f>
        <v/>
      </c>
      <c r="H635" s="17" t="str">
        <f>IF(ISBLANK(Games!$B617), "",Games!K617)</f>
        <v/>
      </c>
      <c r="I635" s="17" t="str">
        <f>IF('Prediction Log'!$F635&gt;0.5, 'Prediction Log'!$B635, IF('Prediction Log'!$F635&lt;0.5, 'Prediction Log'!$C635, "PICK"))</f>
        <v/>
      </c>
      <c r="J635" s="18" t="str">
        <f>IF(ISBLANK(Games!B617), "",IF('Prediction Log'!$I635='Prediction Log'!$B635, 'Prediction Log'!$F635, 1-'Prediction Log'!$F635))</f>
        <v/>
      </c>
      <c r="K635" s="19" t="str">
        <f>IF(ISBLANK(Games!$B617), "",Games!Q617)</f>
        <v/>
      </c>
      <c r="L635" s="26" t="str">
        <f>IF(ISBLANK(Games!W617), "",Games!Y617)</f>
        <v/>
      </c>
      <c r="M635" s="9" t="str">
        <f>IF(ISBLANK(Games!W617), "",Games!X617-Games!W617)</f>
        <v/>
      </c>
      <c r="N635" s="20" t="str">
        <f>IF(ISBLANK(Games!W617), "", IF(AND(Games!Y617 = Games!B617, Games!D617&lt;0, Table3[[#This Row],[Actual Difference ]]&lt;Games!D617), "Y", IF(AND(Games!Y617=Games!C617, Games!D617&gt;0, Table3[[#This Row],[Actual Difference ]]&gt;0), "Y",IF(Games!Y617&lt;&gt;Table3[[#This Row],[Market Predicted Side]], "Y","N"))))</f>
        <v/>
      </c>
      <c r="O635" s="21" t="str">
        <f>IF(ISBLANK(Games!W617),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5" s="21" t="str">
        <f>IF(ISBLANK(Games!W617),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5" s="22" t="str">
        <f>IF(ISBLANK(Games!W617),"",IF('Prediction Log'!$L635='Prediction Log'!$G635, "Y", "N"))</f>
        <v/>
      </c>
      <c r="R635" s="22" t="str">
        <f>Table3[[#This Row],[Home Team Covered Market]]</f>
        <v/>
      </c>
      <c r="S635" s="22" t="str">
        <f>IF(ISBLANK(Games!W617), "",IF(AND('Prediction Log'!$Q635="Y", 'Prediction Log'!$R635="Y"), "Y", "N"))</f>
        <v/>
      </c>
      <c r="T635" s="23" t="str">
        <f>IF(ISBLANK(Games!W617),"",IF(Games!Y617='Prediction Log'!$H635, "Y", "N"))</f>
        <v/>
      </c>
      <c r="U635" s="23" t="str">
        <f>IF(ISBLANK(Games!W617), "", IF(Table3[[#This Row],[Home Team Covered Market]]=Games!P617, "Y", "N"))</f>
        <v/>
      </c>
      <c r="V635" s="24" t="str">
        <f>IF(ISBLANK(Games!W617), "",IF('Prediction Log'!$I635='Prediction Log'!$L635, "Y", "N"))</f>
        <v/>
      </c>
      <c r="W635" s="23" t="str">
        <f>IF(ISBLANK(Games!W617), "",IF('Prediction Log'!$H635&lt;&gt;'Prediction Log'!$L635, "N",IF(AND('Prediction Log'!$E635&gt;0, 'Prediction Log'!$M635&gt;'Prediction Log'!$E635, 'Prediction Log'!$H635='Prediction Log'!$C635), "Y", IF(AND('Prediction Log'!$E635&lt;0, 'Prediction Log'!$M635&lt;'Prediction Log'!$E635,'Prediction Log'!$H635='Prediction Log'!$B635 ), "Y", IF('Prediction Log'!$M635='Prediction Log'!$E635, "PUSH", "N")))))</f>
        <v/>
      </c>
      <c r="X635" s="23" t="str">
        <f>IF(ISBLANK(Games!W617), "",IF(AND('Prediction Log'!$T635="Y", 'Prediction Log'!$U635="Y"), "Y", "N"))</f>
        <v/>
      </c>
      <c r="Y635" s="22" t="str">
        <f>IF(ISBLANK(Games!W617), "",IF('Prediction Log'!$D635&gt;0, 'Prediction Log'!$M635-'Prediction Log'!$D635, IF('Prediction Log'!$D635&lt;0, -'Prediction Log'!$M635+'Prediction Log'!$D635, "NA")))</f>
        <v/>
      </c>
      <c r="Z635" s="22" t="str">
        <f>IF(ISBLANK(Games!W617), "",ABS('Prediction Log'!$Y635))</f>
        <v/>
      </c>
      <c r="AA635" s="23" t="str">
        <f>IF(ISBLANK(Games!W617), "",IF('Prediction Log'!$E635&gt;0, 'Prediction Log'!$M635-'Prediction Log'!$E635, IF('Prediction Log'!$E635&lt;0, -'Prediction Log'!$M635+'Prediction Log'!$E635, "NA")))</f>
        <v/>
      </c>
      <c r="AB635" s="23" t="str">
        <f>IF(ISBLANK(Games!X617), "",ABS('Prediction Log'!$AA635))</f>
        <v/>
      </c>
    </row>
    <row r="636" spans="1:28" x14ac:dyDescent="0.45">
      <c r="A636" s="13">
        <f>IF(ISBLANK(Games!$B635), "",Games!A635)</f>
        <v>0</v>
      </c>
      <c r="B636" s="13" t="str">
        <f>IF(ISBLANK(Games!$B618), "",Games!B618)</f>
        <v/>
      </c>
      <c r="C636" s="13" t="str">
        <f>IF(ISBLANK(Games!$B618), "",Games!C618)</f>
        <v/>
      </c>
      <c r="D636" s="14" t="str">
        <f>IF(ISBLANK(Games!$D618), "",Games!D618)</f>
        <v/>
      </c>
      <c r="E636" s="14">
        <f>IF(ISBLANK(Games!$B618), "",Games!J618)</f>
        <v>0</v>
      </c>
      <c r="F636" s="15" t="str">
        <f>IFERROR(IF(ISBLANK(Games!B618), "", IF(Games!N618=Games!B618, Games!O618, 1-Games!O618)), "")</f>
        <v/>
      </c>
      <c r="G636" s="16" t="str">
        <f>IF(ISBLANK(Games!B618), "", IF('Prediction Log'!$D636&lt;0, 'Prediction Log'!$B636, 'Prediction Log'!$C636))</f>
        <v/>
      </c>
      <c r="H636" s="17" t="str">
        <f>IF(ISBLANK(Games!$B618), "",Games!K618)</f>
        <v/>
      </c>
      <c r="I636" s="17" t="str">
        <f>IF('Prediction Log'!$F636&gt;0.5, 'Prediction Log'!$B636, IF('Prediction Log'!$F636&lt;0.5, 'Prediction Log'!$C636, "PICK"))</f>
        <v/>
      </c>
      <c r="J636" s="18" t="str">
        <f>IF(ISBLANK(Games!B618), "",IF('Prediction Log'!$I636='Prediction Log'!$B636, 'Prediction Log'!$F636, 1-'Prediction Log'!$F636))</f>
        <v/>
      </c>
      <c r="K636" s="19" t="str">
        <f>IF(ISBLANK(Games!$B618), "",Games!Q618)</f>
        <v/>
      </c>
      <c r="L636" s="26" t="str">
        <f>IF(ISBLANK(Games!W618), "",Games!Y618)</f>
        <v/>
      </c>
      <c r="M636" s="9" t="str">
        <f>IF(ISBLANK(Games!W618), "",Games!X618-Games!W618)</f>
        <v/>
      </c>
      <c r="N636" s="20" t="str">
        <f>IF(ISBLANK(Games!W618), "", IF(AND(Games!Y618 = Games!B618, Games!D618&lt;0, Table3[[#This Row],[Actual Difference ]]&lt;Games!D618), "Y", IF(AND(Games!Y618=Games!C618, Games!D618&gt;0, Table3[[#This Row],[Actual Difference ]]&gt;0), "Y",IF(Games!Y618&lt;&gt;Table3[[#This Row],[Market Predicted Side]], "Y","N"))))</f>
        <v/>
      </c>
      <c r="O636" s="21" t="str">
        <f>IF(ISBLANK(Games!W618),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6" s="21" t="str">
        <f>IF(ISBLANK(Games!W618),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6" s="22" t="str">
        <f>IF(ISBLANK(Games!W618),"",IF('Prediction Log'!$L636='Prediction Log'!$G636, "Y", "N"))</f>
        <v/>
      </c>
      <c r="R636" s="22" t="str">
        <f>Table3[[#This Row],[Home Team Covered Market]]</f>
        <v/>
      </c>
      <c r="S636" s="22" t="str">
        <f>IF(ISBLANK(Games!W618), "",IF(AND('Prediction Log'!$Q636="Y", 'Prediction Log'!$R636="Y"), "Y", "N"))</f>
        <v/>
      </c>
      <c r="T636" s="23" t="str">
        <f>IF(ISBLANK(Games!W618),"",IF(Games!Y618='Prediction Log'!$H636, "Y", "N"))</f>
        <v/>
      </c>
      <c r="U636" s="23" t="str">
        <f>IF(ISBLANK(Games!W618), "", IF(Table3[[#This Row],[Home Team Covered Market]]=Games!P618, "Y", "N"))</f>
        <v/>
      </c>
      <c r="V636" s="24" t="str">
        <f>IF(ISBLANK(Games!W618), "",IF('Prediction Log'!$I636='Prediction Log'!$L636, "Y", "N"))</f>
        <v/>
      </c>
      <c r="W636" s="23" t="str">
        <f>IF(ISBLANK(Games!W618), "",IF('Prediction Log'!$H636&lt;&gt;'Prediction Log'!$L636, "N",IF(AND('Prediction Log'!$E636&gt;0, 'Prediction Log'!$M636&gt;'Prediction Log'!$E636, 'Prediction Log'!$H636='Prediction Log'!$C636), "Y", IF(AND('Prediction Log'!$E636&lt;0, 'Prediction Log'!$M636&lt;'Prediction Log'!$E636,'Prediction Log'!$H636='Prediction Log'!$B636 ), "Y", IF('Prediction Log'!$M636='Prediction Log'!$E636, "PUSH", "N")))))</f>
        <v/>
      </c>
      <c r="X636" s="23" t="str">
        <f>IF(ISBLANK(Games!W618), "",IF(AND('Prediction Log'!$T636="Y", 'Prediction Log'!$U636="Y"), "Y", "N"))</f>
        <v/>
      </c>
      <c r="Y636" s="22" t="str">
        <f>IF(ISBLANK(Games!W618), "",IF('Prediction Log'!$D636&gt;0, 'Prediction Log'!$M636-'Prediction Log'!$D636, IF('Prediction Log'!$D636&lt;0, -'Prediction Log'!$M636+'Prediction Log'!$D636, "NA")))</f>
        <v/>
      </c>
      <c r="Z636" s="22" t="str">
        <f>IF(ISBLANK(Games!W618), "",ABS('Prediction Log'!$Y636))</f>
        <v/>
      </c>
      <c r="AA636" s="23" t="str">
        <f>IF(ISBLANK(Games!W618), "",IF('Prediction Log'!$E636&gt;0, 'Prediction Log'!$M636-'Prediction Log'!$E636, IF('Prediction Log'!$E636&lt;0, -'Prediction Log'!$M636+'Prediction Log'!$E636, "NA")))</f>
        <v/>
      </c>
      <c r="AB636" s="23" t="str">
        <f>IF(ISBLANK(Games!X618), "",ABS('Prediction Log'!$AA636))</f>
        <v/>
      </c>
    </row>
    <row r="637" spans="1:28" x14ac:dyDescent="0.45">
      <c r="A637" s="13">
        <f>IF(ISBLANK(Games!$B636), "",Games!A636)</f>
        <v>0</v>
      </c>
      <c r="B637" s="13" t="str">
        <f>IF(ISBLANK(Games!$B619), "",Games!B619)</f>
        <v/>
      </c>
      <c r="C637" s="13" t="str">
        <f>IF(ISBLANK(Games!$B619), "",Games!C619)</f>
        <v/>
      </c>
      <c r="D637" s="14" t="str">
        <f>IF(ISBLANK(Games!$D619), "",Games!D619)</f>
        <v/>
      </c>
      <c r="E637" s="14">
        <f>IF(ISBLANK(Games!$B619), "",Games!J619)</f>
        <v>0</v>
      </c>
      <c r="F637" s="15" t="str">
        <f>IFERROR(IF(ISBLANK(Games!B619), "", IF(Games!N619=Games!B619, Games!O619, 1-Games!O619)), "")</f>
        <v/>
      </c>
      <c r="G637" s="16" t="str">
        <f>IF(ISBLANK(Games!B619), "", IF('Prediction Log'!$D637&lt;0, 'Prediction Log'!$B637, 'Prediction Log'!$C637))</f>
        <v/>
      </c>
      <c r="H637" s="17" t="str">
        <f>IF(ISBLANK(Games!$B619), "",Games!K619)</f>
        <v/>
      </c>
      <c r="I637" s="17" t="str">
        <f>IF('Prediction Log'!$F637&gt;0.5, 'Prediction Log'!$B637, IF('Prediction Log'!$F637&lt;0.5, 'Prediction Log'!$C637, "PICK"))</f>
        <v/>
      </c>
      <c r="J637" s="18" t="str">
        <f>IF(ISBLANK(Games!B619), "",IF('Prediction Log'!$I637='Prediction Log'!$B637, 'Prediction Log'!$F637, 1-'Prediction Log'!$F637))</f>
        <v/>
      </c>
      <c r="K637" s="19" t="str">
        <f>IF(ISBLANK(Games!$B619), "",Games!Q619)</f>
        <v/>
      </c>
      <c r="L637" s="26" t="str">
        <f>IF(ISBLANK(Games!W619), "",Games!Y619)</f>
        <v/>
      </c>
      <c r="M637" s="9" t="str">
        <f>IF(ISBLANK(Games!W619), "",Games!X619-Games!W619)</f>
        <v/>
      </c>
      <c r="N637" s="20" t="str">
        <f>IF(ISBLANK(Games!W619), "", IF(AND(Games!Y619 = Games!B619, Games!D619&lt;0, Table3[[#This Row],[Actual Difference ]]&lt;Games!D619), "Y", IF(AND(Games!Y619=Games!C619, Games!D619&gt;0, Table3[[#This Row],[Actual Difference ]]&gt;0), "Y",IF(Games!Y619&lt;&gt;Table3[[#This Row],[Market Predicted Side]], "Y","N"))))</f>
        <v/>
      </c>
      <c r="O637" s="21" t="str">
        <f>IF(ISBLANK(Games!W619),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7" s="21" t="str">
        <f>IF(ISBLANK(Games!W619),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7" s="22" t="str">
        <f>IF(ISBLANK(Games!W619),"",IF('Prediction Log'!$L637='Prediction Log'!$G637, "Y", "N"))</f>
        <v/>
      </c>
      <c r="R637" s="22" t="str">
        <f>Table3[[#This Row],[Home Team Covered Market]]</f>
        <v/>
      </c>
      <c r="S637" s="22" t="str">
        <f>IF(ISBLANK(Games!W619), "",IF(AND('Prediction Log'!$Q637="Y", 'Prediction Log'!$R637="Y"), "Y", "N"))</f>
        <v/>
      </c>
      <c r="T637" s="23" t="str">
        <f>IF(ISBLANK(Games!W619),"",IF(Games!Y619='Prediction Log'!$H637, "Y", "N"))</f>
        <v/>
      </c>
      <c r="U637" s="23" t="str">
        <f>IF(ISBLANK(Games!W619), "", IF(Table3[[#This Row],[Home Team Covered Market]]=Games!P619, "Y", "N"))</f>
        <v/>
      </c>
      <c r="V637" s="24" t="str">
        <f>IF(ISBLANK(Games!W619), "",IF('Prediction Log'!$I637='Prediction Log'!$L637, "Y", "N"))</f>
        <v/>
      </c>
      <c r="W637" s="23" t="str">
        <f>IF(ISBLANK(Games!W619), "",IF('Prediction Log'!$H637&lt;&gt;'Prediction Log'!$L637, "N",IF(AND('Prediction Log'!$E637&gt;0, 'Prediction Log'!$M637&gt;'Prediction Log'!$E637, 'Prediction Log'!$H637='Prediction Log'!$C637), "Y", IF(AND('Prediction Log'!$E637&lt;0, 'Prediction Log'!$M637&lt;'Prediction Log'!$E637,'Prediction Log'!$H637='Prediction Log'!$B637 ), "Y", IF('Prediction Log'!$M637='Prediction Log'!$E637, "PUSH", "N")))))</f>
        <v/>
      </c>
      <c r="X637" s="23" t="str">
        <f>IF(ISBLANK(Games!W619), "",IF(AND('Prediction Log'!$T637="Y", 'Prediction Log'!$U637="Y"), "Y", "N"))</f>
        <v/>
      </c>
      <c r="Y637" s="22" t="str">
        <f>IF(ISBLANK(Games!W619), "",IF('Prediction Log'!$D637&gt;0, 'Prediction Log'!$M637-'Prediction Log'!$D637, IF('Prediction Log'!$D637&lt;0, -'Prediction Log'!$M637+'Prediction Log'!$D637, "NA")))</f>
        <v/>
      </c>
      <c r="Z637" s="22" t="str">
        <f>IF(ISBLANK(Games!W619), "",ABS('Prediction Log'!$Y637))</f>
        <v/>
      </c>
      <c r="AA637" s="23" t="str">
        <f>IF(ISBLANK(Games!W619), "",IF('Prediction Log'!$E637&gt;0, 'Prediction Log'!$M637-'Prediction Log'!$E637, IF('Prediction Log'!$E637&lt;0, -'Prediction Log'!$M637+'Prediction Log'!$E637, "NA")))</f>
        <v/>
      </c>
      <c r="AB637" s="23" t="str">
        <f>IF(ISBLANK(Games!X619), "",ABS('Prediction Log'!$AA637))</f>
        <v/>
      </c>
    </row>
    <row r="638" spans="1:28" x14ac:dyDescent="0.45">
      <c r="A638" s="13">
        <f>IF(ISBLANK(Games!$B637), "",Games!A637)</f>
        <v>0</v>
      </c>
      <c r="B638" s="13" t="str">
        <f>IF(ISBLANK(Games!$B620), "",Games!B620)</f>
        <v/>
      </c>
      <c r="C638" s="13" t="str">
        <f>IF(ISBLANK(Games!$B620), "",Games!C620)</f>
        <v/>
      </c>
      <c r="D638" s="14" t="str">
        <f>IF(ISBLANK(Games!$D620), "",Games!D620)</f>
        <v/>
      </c>
      <c r="E638" s="14">
        <f>IF(ISBLANK(Games!$B620), "",Games!J620)</f>
        <v>0</v>
      </c>
      <c r="F638" s="15" t="str">
        <f>IFERROR(IF(ISBLANK(Games!B620), "", IF(Games!N620=Games!B620, Games!O620, 1-Games!O620)), "")</f>
        <v/>
      </c>
      <c r="G638" s="16" t="str">
        <f>IF(ISBLANK(Games!B620), "", IF('Prediction Log'!$D638&lt;0, 'Prediction Log'!$B638, 'Prediction Log'!$C638))</f>
        <v/>
      </c>
      <c r="H638" s="17" t="str">
        <f>IF(ISBLANK(Games!$B620), "",Games!K620)</f>
        <v/>
      </c>
      <c r="I638" s="17" t="str">
        <f>IF('Prediction Log'!$F638&gt;0.5, 'Prediction Log'!$B638, IF('Prediction Log'!$F638&lt;0.5, 'Prediction Log'!$C638, "PICK"))</f>
        <v/>
      </c>
      <c r="J638" s="18" t="str">
        <f>IF(ISBLANK(Games!B620), "",IF('Prediction Log'!$I638='Prediction Log'!$B638, 'Prediction Log'!$F638, 1-'Prediction Log'!$F638))</f>
        <v/>
      </c>
      <c r="K638" s="19" t="str">
        <f>IF(ISBLANK(Games!$B620), "",Games!Q620)</f>
        <v/>
      </c>
      <c r="L638" s="26" t="str">
        <f>IF(ISBLANK(Games!W620), "",Games!Y620)</f>
        <v/>
      </c>
      <c r="M638" s="9" t="str">
        <f>IF(ISBLANK(Games!W620), "",Games!X620-Games!W620)</f>
        <v/>
      </c>
      <c r="N638" s="20" t="str">
        <f>IF(ISBLANK(Games!W620), "", IF(AND(Games!Y620 = Games!B620, Games!D620&lt;0, Table3[[#This Row],[Actual Difference ]]&lt;Games!D620), "Y", IF(AND(Games!Y620=Games!C620, Games!D620&gt;0, Table3[[#This Row],[Actual Difference ]]&gt;0), "Y",IF(Games!Y620&lt;&gt;Table3[[#This Row],[Market Predicted Side]], "Y","N"))))</f>
        <v/>
      </c>
      <c r="O638" s="21" t="str">
        <f>IF(ISBLANK(Games!W620),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8" s="21" t="str">
        <f>IF(ISBLANK(Games!W620),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8" s="22" t="str">
        <f>IF(ISBLANK(Games!W620),"",IF('Prediction Log'!$L638='Prediction Log'!$G638, "Y", "N"))</f>
        <v/>
      </c>
      <c r="R638" s="22" t="str">
        <f>Table3[[#This Row],[Home Team Covered Market]]</f>
        <v/>
      </c>
      <c r="S638" s="22" t="str">
        <f>IF(ISBLANK(Games!W620), "",IF(AND('Prediction Log'!$Q638="Y", 'Prediction Log'!$R638="Y"), "Y", "N"))</f>
        <v/>
      </c>
      <c r="T638" s="23" t="str">
        <f>IF(ISBLANK(Games!W620),"",IF(Games!Y620='Prediction Log'!$H638, "Y", "N"))</f>
        <v/>
      </c>
      <c r="U638" s="23" t="str">
        <f>IF(ISBLANK(Games!W620), "", IF(Table3[[#This Row],[Home Team Covered Market]]=Games!P620, "Y", "N"))</f>
        <v/>
      </c>
      <c r="V638" s="24" t="str">
        <f>IF(ISBLANK(Games!W620), "",IF('Prediction Log'!$I638='Prediction Log'!$L638, "Y", "N"))</f>
        <v/>
      </c>
      <c r="W638" s="23" t="str">
        <f>IF(ISBLANK(Games!W620), "",IF('Prediction Log'!$H638&lt;&gt;'Prediction Log'!$L638, "N",IF(AND('Prediction Log'!$E638&gt;0, 'Prediction Log'!$M638&gt;'Prediction Log'!$E638, 'Prediction Log'!$H638='Prediction Log'!$C638), "Y", IF(AND('Prediction Log'!$E638&lt;0, 'Prediction Log'!$M638&lt;'Prediction Log'!$E638,'Prediction Log'!$H638='Prediction Log'!$B638 ), "Y", IF('Prediction Log'!$M638='Prediction Log'!$E638, "PUSH", "N")))))</f>
        <v/>
      </c>
      <c r="X638" s="23" t="str">
        <f>IF(ISBLANK(Games!W620), "",IF(AND('Prediction Log'!$T638="Y", 'Prediction Log'!$U638="Y"), "Y", "N"))</f>
        <v/>
      </c>
      <c r="Y638" s="22" t="str">
        <f>IF(ISBLANK(Games!W620), "",IF('Prediction Log'!$D638&gt;0, 'Prediction Log'!$M638-'Prediction Log'!$D638, IF('Prediction Log'!$D638&lt;0, -'Prediction Log'!$M638+'Prediction Log'!$D638, "NA")))</f>
        <v/>
      </c>
      <c r="Z638" s="22" t="str">
        <f>IF(ISBLANK(Games!W620), "",ABS('Prediction Log'!$Y638))</f>
        <v/>
      </c>
      <c r="AA638" s="23" t="str">
        <f>IF(ISBLANK(Games!W620), "",IF('Prediction Log'!$E638&gt;0, 'Prediction Log'!$M638-'Prediction Log'!$E638, IF('Prediction Log'!$E638&lt;0, -'Prediction Log'!$M638+'Prediction Log'!$E638, "NA")))</f>
        <v/>
      </c>
      <c r="AB638" s="23" t="str">
        <f>IF(ISBLANK(Games!X620), "",ABS('Prediction Log'!$AA638))</f>
        <v/>
      </c>
    </row>
    <row r="639" spans="1:28" x14ac:dyDescent="0.45">
      <c r="A639" s="13">
        <f>IF(ISBLANK(Games!$B638), "",Games!A638)</f>
        <v>0</v>
      </c>
      <c r="B639" s="13" t="str">
        <f>IF(ISBLANK(Games!$B621), "",Games!B621)</f>
        <v/>
      </c>
      <c r="C639" s="13" t="str">
        <f>IF(ISBLANK(Games!$B621), "",Games!C621)</f>
        <v/>
      </c>
      <c r="D639" s="14" t="str">
        <f>IF(ISBLANK(Games!$D621), "",Games!D621)</f>
        <v/>
      </c>
      <c r="E639" s="14">
        <f>IF(ISBLANK(Games!$B621), "",Games!J621)</f>
        <v>0</v>
      </c>
      <c r="F639" s="15" t="str">
        <f>IFERROR(IF(ISBLANK(Games!B621), "", IF(Games!N621=Games!B621, Games!O621, 1-Games!O621)), "")</f>
        <v/>
      </c>
      <c r="G639" s="16" t="str">
        <f>IF(ISBLANK(Games!B621), "", IF('Prediction Log'!$D639&lt;0, 'Prediction Log'!$B639, 'Prediction Log'!$C639))</f>
        <v/>
      </c>
      <c r="H639" s="17" t="str">
        <f>IF(ISBLANK(Games!$B621), "",Games!K621)</f>
        <v/>
      </c>
      <c r="I639" s="17" t="str">
        <f>IF('Prediction Log'!$F639&gt;0.5, 'Prediction Log'!$B639, IF('Prediction Log'!$F639&lt;0.5, 'Prediction Log'!$C639, "PICK"))</f>
        <v/>
      </c>
      <c r="J639" s="18" t="str">
        <f>IF(ISBLANK(Games!B621), "",IF('Prediction Log'!$I639='Prediction Log'!$B639, 'Prediction Log'!$F639, 1-'Prediction Log'!$F639))</f>
        <v/>
      </c>
      <c r="K639" s="19" t="str">
        <f>IF(ISBLANK(Games!$B621), "",Games!Q621)</f>
        <v/>
      </c>
      <c r="L639" s="26" t="str">
        <f>IF(ISBLANK(Games!W621), "",Games!Y621)</f>
        <v/>
      </c>
      <c r="M639" s="9" t="str">
        <f>IF(ISBLANK(Games!W621), "",Games!X621-Games!W621)</f>
        <v/>
      </c>
      <c r="N639" s="20" t="str">
        <f>IF(ISBLANK(Games!W621), "", IF(AND(Games!Y621 = Games!B621, Games!D621&lt;0, Table3[[#This Row],[Actual Difference ]]&lt;Games!D621), "Y", IF(AND(Games!Y621=Games!C621, Games!D621&gt;0, Table3[[#This Row],[Actual Difference ]]&gt;0), "Y",IF(Games!Y621&lt;&gt;Table3[[#This Row],[Market Predicted Side]], "Y","N"))))</f>
        <v/>
      </c>
      <c r="O639" s="21" t="str">
        <f>IF(ISBLANK(Games!W621),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39" s="21" t="str">
        <f>IF(ISBLANK(Games!W621),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39" s="22" t="str">
        <f>IF(ISBLANK(Games!W621),"",IF('Prediction Log'!$L639='Prediction Log'!$G639, "Y", "N"))</f>
        <v/>
      </c>
      <c r="R639" s="22" t="str">
        <f>Table3[[#This Row],[Home Team Covered Market]]</f>
        <v/>
      </c>
      <c r="S639" s="22" t="str">
        <f>IF(ISBLANK(Games!W621), "",IF(AND('Prediction Log'!$Q639="Y", 'Prediction Log'!$R639="Y"), "Y", "N"))</f>
        <v/>
      </c>
      <c r="T639" s="23" t="str">
        <f>IF(ISBLANK(Games!W621),"",IF(Games!Y621='Prediction Log'!$H639, "Y", "N"))</f>
        <v/>
      </c>
      <c r="U639" s="23" t="str">
        <f>IF(ISBLANK(Games!W621), "", IF(Table3[[#This Row],[Home Team Covered Market]]=Games!P621, "Y", "N"))</f>
        <v/>
      </c>
      <c r="V639" s="24" t="str">
        <f>IF(ISBLANK(Games!W621), "",IF('Prediction Log'!$I639='Prediction Log'!$L639, "Y", "N"))</f>
        <v/>
      </c>
      <c r="W639" s="23" t="str">
        <f>IF(ISBLANK(Games!W621), "",IF('Prediction Log'!$H639&lt;&gt;'Prediction Log'!$L639, "N",IF(AND('Prediction Log'!$E639&gt;0, 'Prediction Log'!$M639&gt;'Prediction Log'!$E639, 'Prediction Log'!$H639='Prediction Log'!$C639), "Y", IF(AND('Prediction Log'!$E639&lt;0, 'Prediction Log'!$M639&lt;'Prediction Log'!$E639,'Prediction Log'!$H639='Prediction Log'!$B639 ), "Y", IF('Prediction Log'!$M639='Prediction Log'!$E639, "PUSH", "N")))))</f>
        <v/>
      </c>
      <c r="X639" s="23" t="str">
        <f>IF(ISBLANK(Games!W621), "",IF(AND('Prediction Log'!$T639="Y", 'Prediction Log'!$U639="Y"), "Y", "N"))</f>
        <v/>
      </c>
      <c r="Y639" s="22" t="str">
        <f>IF(ISBLANK(Games!W621), "",IF('Prediction Log'!$D639&gt;0, 'Prediction Log'!$M639-'Prediction Log'!$D639, IF('Prediction Log'!$D639&lt;0, -'Prediction Log'!$M639+'Prediction Log'!$D639, "NA")))</f>
        <v/>
      </c>
      <c r="Z639" s="22" t="str">
        <f>IF(ISBLANK(Games!W621), "",ABS('Prediction Log'!$Y639))</f>
        <v/>
      </c>
      <c r="AA639" s="23" t="str">
        <f>IF(ISBLANK(Games!W621), "",IF('Prediction Log'!$E639&gt;0, 'Prediction Log'!$M639-'Prediction Log'!$E639, IF('Prediction Log'!$E639&lt;0, -'Prediction Log'!$M639+'Prediction Log'!$E639, "NA")))</f>
        <v/>
      </c>
      <c r="AB639" s="23" t="str">
        <f>IF(ISBLANK(Games!X621), "",ABS('Prediction Log'!$AA639))</f>
        <v/>
      </c>
    </row>
    <row r="640" spans="1:28" x14ac:dyDescent="0.45">
      <c r="A640" s="13">
        <f>IF(ISBLANK(Games!$B639), "",Games!A639)</f>
        <v>0</v>
      </c>
      <c r="B640" s="13" t="str">
        <f>IF(ISBLANK(Games!$B622), "",Games!B622)</f>
        <v/>
      </c>
      <c r="C640" s="13" t="str">
        <f>IF(ISBLANK(Games!$B622), "",Games!C622)</f>
        <v/>
      </c>
      <c r="D640" s="14" t="str">
        <f>IF(ISBLANK(Games!$D622), "",Games!D622)</f>
        <v/>
      </c>
      <c r="E640" s="14">
        <f>IF(ISBLANK(Games!$B622), "",Games!J622)</f>
        <v>0</v>
      </c>
      <c r="F640" s="15" t="str">
        <f>IFERROR(IF(ISBLANK(Games!B622), "", IF(Games!N622=Games!B622, Games!O622, 1-Games!O622)), "")</f>
        <v/>
      </c>
      <c r="G640" s="16" t="str">
        <f>IF(ISBLANK(Games!B622), "", IF('Prediction Log'!$D640&lt;0, 'Prediction Log'!$B640, 'Prediction Log'!$C640))</f>
        <v/>
      </c>
      <c r="H640" s="17" t="str">
        <f>IF(ISBLANK(Games!$B622), "",Games!K622)</f>
        <v/>
      </c>
      <c r="I640" s="17" t="str">
        <f>IF('Prediction Log'!$F640&gt;0.5, 'Prediction Log'!$B640, IF('Prediction Log'!$F640&lt;0.5, 'Prediction Log'!$C640, "PICK"))</f>
        <v/>
      </c>
      <c r="J640" s="18" t="str">
        <f>IF(ISBLANK(Games!B622), "",IF('Prediction Log'!$I640='Prediction Log'!$B640, 'Prediction Log'!$F640, 1-'Prediction Log'!$F640))</f>
        <v/>
      </c>
      <c r="K640" s="19" t="str">
        <f>IF(ISBLANK(Games!$B622), "",Games!Q622)</f>
        <v/>
      </c>
      <c r="L640" s="26" t="str">
        <f>IF(ISBLANK(Games!W622), "",Games!Y622)</f>
        <v/>
      </c>
      <c r="M640" s="9" t="str">
        <f>IF(ISBLANK(Games!W622), "",Games!X622-Games!W622)</f>
        <v/>
      </c>
      <c r="N640" s="20" t="str">
        <f>IF(ISBLANK(Games!W622), "", IF(AND(Games!Y622 = Games!B622, Games!D622&lt;0, Table3[[#This Row],[Actual Difference ]]&lt;Games!D622), "Y", IF(AND(Games!Y622=Games!C622, Games!D622&gt;0, Table3[[#This Row],[Actual Difference ]]&gt;0), "Y",IF(Games!Y622&lt;&gt;Table3[[#This Row],[Market Predicted Side]], "Y","N"))))</f>
        <v/>
      </c>
      <c r="O640" s="21" t="str">
        <f>IF(ISBLANK(Games!W622),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0" s="21" t="str">
        <f>IF(ISBLANK(Games!W622),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0" s="22" t="str">
        <f>IF(ISBLANK(Games!W622),"",IF('Prediction Log'!$L640='Prediction Log'!$G640, "Y", "N"))</f>
        <v/>
      </c>
      <c r="R640" s="22" t="str">
        <f>Table3[[#This Row],[Home Team Covered Market]]</f>
        <v/>
      </c>
      <c r="S640" s="22" t="str">
        <f>IF(ISBLANK(Games!W622), "",IF(AND('Prediction Log'!$Q640="Y", 'Prediction Log'!$R640="Y"), "Y", "N"))</f>
        <v/>
      </c>
      <c r="T640" s="23" t="str">
        <f>IF(ISBLANK(Games!W622),"",IF(Games!Y622='Prediction Log'!$H640, "Y", "N"))</f>
        <v/>
      </c>
      <c r="U640" s="23" t="str">
        <f>IF(ISBLANK(Games!W622), "", IF(Table3[[#This Row],[Home Team Covered Market]]=Games!P622, "Y", "N"))</f>
        <v/>
      </c>
      <c r="V640" s="24" t="str">
        <f>IF(ISBLANK(Games!W622), "",IF('Prediction Log'!$I640='Prediction Log'!$L640, "Y", "N"))</f>
        <v/>
      </c>
      <c r="W640" s="23" t="str">
        <f>IF(ISBLANK(Games!W622), "",IF('Prediction Log'!$H640&lt;&gt;'Prediction Log'!$L640, "N",IF(AND('Prediction Log'!$E640&gt;0, 'Prediction Log'!$M640&gt;'Prediction Log'!$E640, 'Prediction Log'!$H640='Prediction Log'!$C640), "Y", IF(AND('Prediction Log'!$E640&lt;0, 'Prediction Log'!$M640&lt;'Prediction Log'!$E640,'Prediction Log'!$H640='Prediction Log'!$B640 ), "Y", IF('Prediction Log'!$M640='Prediction Log'!$E640, "PUSH", "N")))))</f>
        <v/>
      </c>
      <c r="X640" s="23" t="str">
        <f>IF(ISBLANK(Games!W622), "",IF(AND('Prediction Log'!$T640="Y", 'Prediction Log'!$U640="Y"), "Y", "N"))</f>
        <v/>
      </c>
      <c r="Y640" s="22" t="str">
        <f>IF(ISBLANK(Games!W622), "",IF('Prediction Log'!$D640&gt;0, 'Prediction Log'!$M640-'Prediction Log'!$D640, IF('Prediction Log'!$D640&lt;0, -'Prediction Log'!$M640+'Prediction Log'!$D640, "NA")))</f>
        <v/>
      </c>
      <c r="Z640" s="22" t="str">
        <f>IF(ISBLANK(Games!W622), "",ABS('Prediction Log'!$Y640))</f>
        <v/>
      </c>
      <c r="AA640" s="23" t="str">
        <f>IF(ISBLANK(Games!W622), "",IF('Prediction Log'!$E640&gt;0, 'Prediction Log'!$M640-'Prediction Log'!$E640, IF('Prediction Log'!$E640&lt;0, -'Prediction Log'!$M640+'Prediction Log'!$E640, "NA")))</f>
        <v/>
      </c>
      <c r="AB640" s="23" t="str">
        <f>IF(ISBLANK(Games!X622), "",ABS('Prediction Log'!$AA640))</f>
        <v/>
      </c>
    </row>
    <row r="641" spans="1:28" x14ac:dyDescent="0.45">
      <c r="A641" s="13">
        <f>IF(ISBLANK(Games!$B640), "",Games!A640)</f>
        <v>0</v>
      </c>
      <c r="B641" s="13" t="str">
        <f>IF(ISBLANK(Games!$B623), "",Games!B623)</f>
        <v/>
      </c>
      <c r="C641" s="13" t="str">
        <f>IF(ISBLANK(Games!$B623), "",Games!C623)</f>
        <v/>
      </c>
      <c r="D641" s="14" t="str">
        <f>IF(ISBLANK(Games!$D623), "",Games!D623)</f>
        <v/>
      </c>
      <c r="E641" s="14">
        <f>IF(ISBLANK(Games!$B623), "",Games!J623)</f>
        <v>0</v>
      </c>
      <c r="F641" s="15" t="str">
        <f>IFERROR(IF(ISBLANK(Games!B623), "", IF(Games!N623=Games!B623, Games!O623, 1-Games!O623)), "")</f>
        <v/>
      </c>
      <c r="G641" s="16" t="str">
        <f>IF(ISBLANK(Games!B623), "", IF('Prediction Log'!$D641&lt;0, 'Prediction Log'!$B641, 'Prediction Log'!$C641))</f>
        <v/>
      </c>
      <c r="H641" s="17" t="str">
        <f>IF(ISBLANK(Games!$B623), "",Games!K623)</f>
        <v/>
      </c>
      <c r="I641" s="17" t="str">
        <f>IF('Prediction Log'!$F641&gt;0.5, 'Prediction Log'!$B641, IF('Prediction Log'!$F641&lt;0.5, 'Prediction Log'!$C641, "PICK"))</f>
        <v/>
      </c>
      <c r="J641" s="18" t="str">
        <f>IF(ISBLANK(Games!B623), "",IF('Prediction Log'!$I641='Prediction Log'!$B641, 'Prediction Log'!$F641, 1-'Prediction Log'!$F641))</f>
        <v/>
      </c>
      <c r="K641" s="19" t="str">
        <f>IF(ISBLANK(Games!$B623), "",Games!Q623)</f>
        <v/>
      </c>
      <c r="L641" s="26" t="str">
        <f>IF(ISBLANK(Games!W623), "",Games!Y623)</f>
        <v/>
      </c>
      <c r="M641" s="9" t="str">
        <f>IF(ISBLANK(Games!W623), "",Games!X623-Games!W623)</f>
        <v/>
      </c>
      <c r="N641" s="20" t="str">
        <f>IF(ISBLANK(Games!W623), "", IF(AND(Games!Y623 = Games!B623, Games!D623&lt;0, Table3[[#This Row],[Actual Difference ]]&lt;Games!D623), "Y", IF(AND(Games!Y623=Games!C623, Games!D623&gt;0, Table3[[#This Row],[Actual Difference ]]&gt;0), "Y",IF(Games!Y623&lt;&gt;Table3[[#This Row],[Market Predicted Side]], "Y","N"))))</f>
        <v/>
      </c>
      <c r="O641" s="21" t="str">
        <f>IF(ISBLANK(Games!W623),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1" s="21" t="str">
        <f>IF(ISBLANK(Games!W623),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1" s="22" t="str">
        <f>IF(ISBLANK(Games!W623),"",IF('Prediction Log'!$L641='Prediction Log'!$G641, "Y", "N"))</f>
        <v/>
      </c>
      <c r="R641" s="22" t="str">
        <f>Table3[[#This Row],[Home Team Covered Market]]</f>
        <v/>
      </c>
      <c r="S641" s="22" t="str">
        <f>IF(ISBLANK(Games!W623), "",IF(AND('Prediction Log'!$Q641="Y", 'Prediction Log'!$R641="Y"), "Y", "N"))</f>
        <v/>
      </c>
      <c r="T641" s="23" t="str">
        <f>IF(ISBLANK(Games!W623),"",IF(Games!Y623='Prediction Log'!$H641, "Y", "N"))</f>
        <v/>
      </c>
      <c r="U641" s="23" t="str">
        <f>IF(ISBLANK(Games!W623), "", IF(Table3[[#This Row],[Home Team Covered Market]]=Games!P623, "Y", "N"))</f>
        <v/>
      </c>
      <c r="V641" s="24" t="str">
        <f>IF(ISBLANK(Games!W623), "",IF('Prediction Log'!$I641='Prediction Log'!$L641, "Y", "N"))</f>
        <v/>
      </c>
      <c r="W641" s="23" t="str">
        <f>IF(ISBLANK(Games!W623), "",IF('Prediction Log'!$H641&lt;&gt;'Prediction Log'!$L641, "N",IF(AND('Prediction Log'!$E641&gt;0, 'Prediction Log'!$M641&gt;'Prediction Log'!$E641, 'Prediction Log'!$H641='Prediction Log'!$C641), "Y", IF(AND('Prediction Log'!$E641&lt;0, 'Prediction Log'!$M641&lt;'Prediction Log'!$E641,'Prediction Log'!$H641='Prediction Log'!$B641 ), "Y", IF('Prediction Log'!$M641='Prediction Log'!$E641, "PUSH", "N")))))</f>
        <v/>
      </c>
      <c r="X641" s="23" t="str">
        <f>IF(ISBLANK(Games!W623), "",IF(AND('Prediction Log'!$T641="Y", 'Prediction Log'!$U641="Y"), "Y", "N"))</f>
        <v/>
      </c>
      <c r="Y641" s="22" t="str">
        <f>IF(ISBLANK(Games!W623), "",IF('Prediction Log'!$D641&gt;0, 'Prediction Log'!$M641-'Prediction Log'!$D641, IF('Prediction Log'!$D641&lt;0, -'Prediction Log'!$M641+'Prediction Log'!$D641, "NA")))</f>
        <v/>
      </c>
      <c r="Z641" s="22" t="str">
        <f>IF(ISBLANK(Games!W623), "",ABS('Prediction Log'!$Y641))</f>
        <v/>
      </c>
      <c r="AA641" s="23" t="str">
        <f>IF(ISBLANK(Games!W623), "",IF('Prediction Log'!$E641&gt;0, 'Prediction Log'!$M641-'Prediction Log'!$E641, IF('Prediction Log'!$E641&lt;0, -'Prediction Log'!$M641+'Prediction Log'!$E641, "NA")))</f>
        <v/>
      </c>
      <c r="AB641" s="23" t="str">
        <f>IF(ISBLANK(Games!X623), "",ABS('Prediction Log'!$AA641))</f>
        <v/>
      </c>
    </row>
    <row r="642" spans="1:28" x14ac:dyDescent="0.45">
      <c r="A642" s="13">
        <f>IF(ISBLANK(Games!$B641), "",Games!A641)</f>
        <v>0</v>
      </c>
      <c r="B642" s="13" t="str">
        <f>IF(ISBLANK(Games!$B624), "",Games!B624)</f>
        <v/>
      </c>
      <c r="C642" s="13" t="str">
        <f>IF(ISBLANK(Games!$B624), "",Games!C624)</f>
        <v/>
      </c>
      <c r="D642" s="14" t="str">
        <f>IF(ISBLANK(Games!$D624), "",Games!D624)</f>
        <v/>
      </c>
      <c r="E642" s="14">
        <f>IF(ISBLANK(Games!$B624), "",Games!J624)</f>
        <v>0</v>
      </c>
      <c r="F642" s="15" t="str">
        <f>IFERROR(IF(ISBLANK(Games!B624), "", IF(Games!N624=Games!B624, Games!O624, 1-Games!O624)), "")</f>
        <v/>
      </c>
      <c r="G642" s="16" t="str">
        <f>IF(ISBLANK(Games!B624), "", IF('Prediction Log'!$D642&lt;0, 'Prediction Log'!$B642, 'Prediction Log'!$C642))</f>
        <v/>
      </c>
      <c r="H642" s="17" t="str">
        <f>IF(ISBLANK(Games!$B624), "",Games!K624)</f>
        <v/>
      </c>
      <c r="I642" s="17" t="str">
        <f>IF('Prediction Log'!$F642&gt;0.5, 'Prediction Log'!$B642, IF('Prediction Log'!$F642&lt;0.5, 'Prediction Log'!$C642, "PICK"))</f>
        <v/>
      </c>
      <c r="J642" s="18" t="str">
        <f>IF(ISBLANK(Games!B624), "",IF('Prediction Log'!$I642='Prediction Log'!$B642, 'Prediction Log'!$F642, 1-'Prediction Log'!$F642))</f>
        <v/>
      </c>
      <c r="K642" s="19" t="str">
        <f>IF(ISBLANK(Games!$B624), "",Games!Q624)</f>
        <v/>
      </c>
      <c r="L642" s="26" t="str">
        <f>IF(ISBLANK(Games!W624), "",Games!Y624)</f>
        <v/>
      </c>
      <c r="M642" s="9" t="str">
        <f>IF(ISBLANK(Games!W624), "",Games!X624-Games!W624)</f>
        <v/>
      </c>
      <c r="N642" s="20" t="str">
        <f>IF(ISBLANK(Games!W624), "", IF(AND(Games!Y624 = Games!B624, Games!D624&lt;0, Table3[[#This Row],[Actual Difference ]]&lt;Games!D624), "Y", IF(AND(Games!Y624=Games!C624, Games!D624&gt;0, Table3[[#This Row],[Actual Difference ]]&gt;0), "Y",IF(Games!Y624&lt;&gt;Table3[[#This Row],[Market Predicted Side]], "Y","N"))))</f>
        <v/>
      </c>
      <c r="O642" s="21" t="str">
        <f>IF(ISBLANK(Games!W624),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2" s="21" t="str">
        <f>IF(ISBLANK(Games!W624),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2" s="22" t="str">
        <f>IF(ISBLANK(Games!W624),"",IF('Prediction Log'!$L642='Prediction Log'!$G642, "Y", "N"))</f>
        <v/>
      </c>
      <c r="R642" s="22" t="str">
        <f>Table3[[#This Row],[Home Team Covered Market]]</f>
        <v/>
      </c>
      <c r="S642" s="22" t="str">
        <f>IF(ISBLANK(Games!W624), "",IF(AND('Prediction Log'!$Q642="Y", 'Prediction Log'!$R642="Y"), "Y", "N"))</f>
        <v/>
      </c>
      <c r="T642" s="23" t="str">
        <f>IF(ISBLANK(Games!W624),"",IF(Games!Y624='Prediction Log'!$H642, "Y", "N"))</f>
        <v/>
      </c>
      <c r="U642" s="23" t="str">
        <f>IF(ISBLANK(Games!W624), "", IF(Table3[[#This Row],[Home Team Covered Market]]=Games!P624, "Y", "N"))</f>
        <v/>
      </c>
      <c r="V642" s="24" t="str">
        <f>IF(ISBLANK(Games!W624), "",IF('Prediction Log'!$I642='Prediction Log'!$L642, "Y", "N"))</f>
        <v/>
      </c>
      <c r="W642" s="23" t="str">
        <f>IF(ISBLANK(Games!W624), "",IF('Prediction Log'!$H642&lt;&gt;'Prediction Log'!$L642, "N",IF(AND('Prediction Log'!$E642&gt;0, 'Prediction Log'!$M642&gt;'Prediction Log'!$E642, 'Prediction Log'!$H642='Prediction Log'!$C642), "Y", IF(AND('Prediction Log'!$E642&lt;0, 'Prediction Log'!$M642&lt;'Prediction Log'!$E642,'Prediction Log'!$H642='Prediction Log'!$B642 ), "Y", IF('Prediction Log'!$M642='Prediction Log'!$E642, "PUSH", "N")))))</f>
        <v/>
      </c>
      <c r="X642" s="23" t="str">
        <f>IF(ISBLANK(Games!W624), "",IF(AND('Prediction Log'!$T642="Y", 'Prediction Log'!$U642="Y"), "Y", "N"))</f>
        <v/>
      </c>
      <c r="Y642" s="22" t="str">
        <f>IF(ISBLANK(Games!W624), "",IF('Prediction Log'!$D642&gt;0, 'Prediction Log'!$M642-'Prediction Log'!$D642, IF('Prediction Log'!$D642&lt;0, -'Prediction Log'!$M642+'Prediction Log'!$D642, "NA")))</f>
        <v/>
      </c>
      <c r="Z642" s="22" t="str">
        <f>IF(ISBLANK(Games!W624), "",ABS('Prediction Log'!$Y642))</f>
        <v/>
      </c>
      <c r="AA642" s="23" t="str">
        <f>IF(ISBLANK(Games!W624), "",IF('Prediction Log'!$E642&gt;0, 'Prediction Log'!$M642-'Prediction Log'!$E642, IF('Prediction Log'!$E642&lt;0, -'Prediction Log'!$M642+'Prediction Log'!$E642, "NA")))</f>
        <v/>
      </c>
      <c r="AB642" s="23" t="str">
        <f>IF(ISBLANK(Games!X624), "",ABS('Prediction Log'!$AA642))</f>
        <v/>
      </c>
    </row>
    <row r="643" spans="1:28" x14ac:dyDescent="0.45">
      <c r="A643" s="13">
        <f>IF(ISBLANK(Games!$B642), "",Games!A642)</f>
        <v>0</v>
      </c>
      <c r="B643" s="13" t="str">
        <f>IF(ISBLANK(Games!$B625), "",Games!B625)</f>
        <v/>
      </c>
      <c r="C643" s="13" t="str">
        <f>IF(ISBLANK(Games!$B625), "",Games!C625)</f>
        <v/>
      </c>
      <c r="D643" s="14" t="str">
        <f>IF(ISBLANK(Games!$D625), "",Games!D625)</f>
        <v/>
      </c>
      <c r="E643" s="14">
        <f>IF(ISBLANK(Games!$B625), "",Games!J625)</f>
        <v>0</v>
      </c>
      <c r="F643" s="15" t="str">
        <f>IFERROR(IF(ISBLANK(Games!B625), "", IF(Games!N625=Games!B625, Games!O625, 1-Games!O625)), "")</f>
        <v/>
      </c>
      <c r="G643" s="16" t="str">
        <f>IF(ISBLANK(Games!B625), "", IF('Prediction Log'!$D643&lt;0, 'Prediction Log'!$B643, 'Prediction Log'!$C643))</f>
        <v/>
      </c>
      <c r="H643" s="17" t="str">
        <f>IF(ISBLANK(Games!$B625), "",Games!K625)</f>
        <v/>
      </c>
      <c r="I643" s="17" t="str">
        <f>IF('Prediction Log'!$F643&gt;0.5, 'Prediction Log'!$B643, IF('Prediction Log'!$F643&lt;0.5, 'Prediction Log'!$C643, "PICK"))</f>
        <v/>
      </c>
      <c r="J643" s="18" t="str">
        <f>IF(ISBLANK(Games!B625), "",IF('Prediction Log'!$I643='Prediction Log'!$B643, 'Prediction Log'!$F643, 1-'Prediction Log'!$F643))</f>
        <v/>
      </c>
      <c r="K643" s="19" t="str">
        <f>IF(ISBLANK(Games!$B625), "",Games!Q625)</f>
        <v/>
      </c>
      <c r="L643" s="26" t="str">
        <f>IF(ISBLANK(Games!W625), "",Games!Y625)</f>
        <v/>
      </c>
      <c r="M643" s="9" t="str">
        <f>IF(ISBLANK(Games!W625), "",Games!X625-Games!W625)</f>
        <v/>
      </c>
      <c r="N643" s="20" t="str">
        <f>IF(ISBLANK(Games!W625), "", IF(AND(Games!Y625 = Games!B625, Games!D625&lt;0, Table3[[#This Row],[Actual Difference ]]&lt;Games!D625), "Y", IF(AND(Games!Y625=Games!C625, Games!D625&gt;0, Table3[[#This Row],[Actual Difference ]]&gt;0), "Y",IF(Games!Y625&lt;&gt;Table3[[#This Row],[Market Predicted Side]], "Y","N"))))</f>
        <v/>
      </c>
      <c r="O643" s="21" t="str">
        <f>IF(ISBLANK(Games!W625),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3" s="21" t="str">
        <f>IF(ISBLANK(Games!W625),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3" s="22" t="str">
        <f>IF(ISBLANK(Games!W625),"",IF('Prediction Log'!$L643='Prediction Log'!$G643, "Y", "N"))</f>
        <v/>
      </c>
      <c r="R643" s="22" t="str">
        <f>Table3[[#This Row],[Home Team Covered Market]]</f>
        <v/>
      </c>
      <c r="S643" s="22" t="str">
        <f>IF(ISBLANK(Games!W625), "",IF(AND('Prediction Log'!$Q643="Y", 'Prediction Log'!$R643="Y"), "Y", "N"))</f>
        <v/>
      </c>
      <c r="T643" s="23" t="str">
        <f>IF(ISBLANK(Games!W625),"",IF(Games!Y625='Prediction Log'!$H643, "Y", "N"))</f>
        <v/>
      </c>
      <c r="U643" s="23" t="str">
        <f>IF(ISBLANK(Games!W625), "", IF(Table3[[#This Row],[Home Team Covered Market]]=Games!P625, "Y", "N"))</f>
        <v/>
      </c>
      <c r="V643" s="24" t="str">
        <f>IF(ISBLANK(Games!W625), "",IF('Prediction Log'!$I643='Prediction Log'!$L643, "Y", "N"))</f>
        <v/>
      </c>
      <c r="W643" s="23" t="str">
        <f>IF(ISBLANK(Games!W625), "",IF('Prediction Log'!$H643&lt;&gt;'Prediction Log'!$L643, "N",IF(AND('Prediction Log'!$E643&gt;0, 'Prediction Log'!$M643&gt;'Prediction Log'!$E643, 'Prediction Log'!$H643='Prediction Log'!$C643), "Y", IF(AND('Prediction Log'!$E643&lt;0, 'Prediction Log'!$M643&lt;'Prediction Log'!$E643,'Prediction Log'!$H643='Prediction Log'!$B643 ), "Y", IF('Prediction Log'!$M643='Prediction Log'!$E643, "PUSH", "N")))))</f>
        <v/>
      </c>
      <c r="X643" s="23" t="str">
        <f>IF(ISBLANK(Games!W625), "",IF(AND('Prediction Log'!$T643="Y", 'Prediction Log'!$U643="Y"), "Y", "N"))</f>
        <v/>
      </c>
      <c r="Y643" s="22" t="str">
        <f>IF(ISBLANK(Games!W625), "",IF('Prediction Log'!$D643&gt;0, 'Prediction Log'!$M643-'Prediction Log'!$D643, IF('Prediction Log'!$D643&lt;0, -'Prediction Log'!$M643+'Prediction Log'!$D643, "NA")))</f>
        <v/>
      </c>
      <c r="Z643" s="22" t="str">
        <f>IF(ISBLANK(Games!W625), "",ABS('Prediction Log'!$Y643))</f>
        <v/>
      </c>
      <c r="AA643" s="23" t="str">
        <f>IF(ISBLANK(Games!W625), "",IF('Prediction Log'!$E643&gt;0, 'Prediction Log'!$M643-'Prediction Log'!$E643, IF('Prediction Log'!$E643&lt;0, -'Prediction Log'!$M643+'Prediction Log'!$E643, "NA")))</f>
        <v/>
      </c>
      <c r="AB643" s="23" t="str">
        <f>IF(ISBLANK(Games!X625), "",ABS('Prediction Log'!$AA643))</f>
        <v/>
      </c>
    </row>
    <row r="644" spans="1:28" x14ac:dyDescent="0.45">
      <c r="A644" s="13">
        <f>IF(ISBLANK(Games!$B643), "",Games!A643)</f>
        <v>0</v>
      </c>
      <c r="B644" s="13" t="str">
        <f>IF(ISBLANK(Games!$B626), "",Games!B626)</f>
        <v/>
      </c>
      <c r="C644" s="13" t="str">
        <f>IF(ISBLANK(Games!$B626), "",Games!C626)</f>
        <v/>
      </c>
      <c r="D644" s="14" t="str">
        <f>IF(ISBLANK(Games!$D626), "",Games!D626)</f>
        <v/>
      </c>
      <c r="E644" s="14">
        <f>IF(ISBLANK(Games!$B626), "",Games!J626)</f>
        <v>0</v>
      </c>
      <c r="F644" s="15" t="str">
        <f>IFERROR(IF(ISBLANK(Games!B626), "", IF(Games!N626=Games!B626, Games!O626, 1-Games!O626)), "")</f>
        <v/>
      </c>
      <c r="G644" s="16" t="str">
        <f>IF(ISBLANK(Games!B626), "", IF('Prediction Log'!$D644&lt;0, 'Prediction Log'!$B644, 'Prediction Log'!$C644))</f>
        <v/>
      </c>
      <c r="H644" s="17" t="str">
        <f>IF(ISBLANK(Games!$B626), "",Games!K626)</f>
        <v/>
      </c>
      <c r="I644" s="17" t="str">
        <f>IF('Prediction Log'!$F644&gt;0.5, 'Prediction Log'!$B644, IF('Prediction Log'!$F644&lt;0.5, 'Prediction Log'!$C644, "PICK"))</f>
        <v/>
      </c>
      <c r="J644" s="18" t="str">
        <f>IF(ISBLANK(Games!B626), "",IF('Prediction Log'!$I644='Prediction Log'!$B644, 'Prediction Log'!$F644, 1-'Prediction Log'!$F644))</f>
        <v/>
      </c>
      <c r="K644" s="19" t="str">
        <f>IF(ISBLANK(Games!$B626), "",Games!Q626)</f>
        <v/>
      </c>
      <c r="L644" s="26" t="str">
        <f>IF(ISBLANK(Games!W626), "",Games!Y626)</f>
        <v/>
      </c>
      <c r="M644" s="9" t="str">
        <f>IF(ISBLANK(Games!W626), "",Games!X626-Games!W626)</f>
        <v/>
      </c>
      <c r="N644" s="20" t="str">
        <f>IF(ISBLANK(Games!W626), "", IF(AND(Games!Y626 = Games!B626, Games!D626&lt;0, Table3[[#This Row],[Actual Difference ]]&lt;Games!D626), "Y", IF(AND(Games!Y626=Games!C626, Games!D626&gt;0, Table3[[#This Row],[Actual Difference ]]&gt;0), "Y",IF(Games!Y626&lt;&gt;Table3[[#This Row],[Market Predicted Side]], "Y","N"))))</f>
        <v/>
      </c>
      <c r="O644" s="21" t="str">
        <f>IF(ISBLANK(Games!W626),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4" s="21" t="str">
        <f>IF(ISBLANK(Games!W626),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4" s="22" t="str">
        <f>IF(ISBLANK(Games!W626),"",IF('Prediction Log'!$L644='Prediction Log'!$G644, "Y", "N"))</f>
        <v/>
      </c>
      <c r="R644" s="22" t="str">
        <f>Table3[[#This Row],[Home Team Covered Market]]</f>
        <v/>
      </c>
      <c r="S644" s="22" t="str">
        <f>IF(ISBLANK(Games!W626), "",IF(AND('Prediction Log'!$Q644="Y", 'Prediction Log'!$R644="Y"), "Y", "N"))</f>
        <v/>
      </c>
      <c r="T644" s="23" t="str">
        <f>IF(ISBLANK(Games!W626),"",IF(Games!Y626='Prediction Log'!$H644, "Y", "N"))</f>
        <v/>
      </c>
      <c r="U644" s="23" t="str">
        <f>IF(ISBLANK(Games!W626), "", IF(Table3[[#This Row],[Home Team Covered Market]]=Games!P626, "Y", "N"))</f>
        <v/>
      </c>
      <c r="V644" s="24" t="str">
        <f>IF(ISBLANK(Games!W626), "",IF('Prediction Log'!$I644='Prediction Log'!$L644, "Y", "N"))</f>
        <v/>
      </c>
      <c r="W644" s="23" t="str">
        <f>IF(ISBLANK(Games!W626), "",IF('Prediction Log'!$H644&lt;&gt;'Prediction Log'!$L644, "N",IF(AND('Prediction Log'!$E644&gt;0, 'Prediction Log'!$M644&gt;'Prediction Log'!$E644, 'Prediction Log'!$H644='Prediction Log'!$C644), "Y", IF(AND('Prediction Log'!$E644&lt;0, 'Prediction Log'!$M644&lt;'Prediction Log'!$E644,'Prediction Log'!$H644='Prediction Log'!$B644 ), "Y", IF('Prediction Log'!$M644='Prediction Log'!$E644, "PUSH", "N")))))</f>
        <v/>
      </c>
      <c r="X644" s="23" t="str">
        <f>IF(ISBLANK(Games!W626), "",IF(AND('Prediction Log'!$T644="Y", 'Prediction Log'!$U644="Y"), "Y", "N"))</f>
        <v/>
      </c>
      <c r="Y644" s="22" t="str">
        <f>IF(ISBLANK(Games!W626), "",IF('Prediction Log'!$D644&gt;0, 'Prediction Log'!$M644-'Prediction Log'!$D644, IF('Prediction Log'!$D644&lt;0, -'Prediction Log'!$M644+'Prediction Log'!$D644, "NA")))</f>
        <v/>
      </c>
      <c r="Z644" s="22" t="str">
        <f>IF(ISBLANK(Games!W626), "",ABS('Prediction Log'!$Y644))</f>
        <v/>
      </c>
      <c r="AA644" s="23" t="str">
        <f>IF(ISBLANK(Games!W626), "",IF('Prediction Log'!$E644&gt;0, 'Prediction Log'!$M644-'Prediction Log'!$E644, IF('Prediction Log'!$E644&lt;0, -'Prediction Log'!$M644+'Prediction Log'!$E644, "NA")))</f>
        <v/>
      </c>
      <c r="AB644" s="23" t="str">
        <f>IF(ISBLANK(Games!X626), "",ABS('Prediction Log'!$AA644))</f>
        <v/>
      </c>
    </row>
    <row r="645" spans="1:28" x14ac:dyDescent="0.45">
      <c r="A645" s="13">
        <f>IF(ISBLANK(Games!$B644), "",Games!A644)</f>
        <v>0</v>
      </c>
      <c r="B645" s="13" t="str">
        <f>IF(ISBLANK(Games!$B627), "",Games!B627)</f>
        <v/>
      </c>
      <c r="C645" s="13" t="str">
        <f>IF(ISBLANK(Games!$B627), "",Games!C627)</f>
        <v/>
      </c>
      <c r="D645" s="14" t="str">
        <f>IF(ISBLANK(Games!$D627), "",Games!D627)</f>
        <v/>
      </c>
      <c r="E645" s="14">
        <f>IF(ISBLANK(Games!$B627), "",Games!J627)</f>
        <v>0</v>
      </c>
      <c r="F645" s="15" t="str">
        <f>IFERROR(IF(ISBLANK(Games!B627), "", IF(Games!N627=Games!B627, Games!O627, 1-Games!O627)), "")</f>
        <v/>
      </c>
      <c r="G645" s="16" t="str">
        <f>IF(ISBLANK(Games!B627), "", IF('Prediction Log'!$D645&lt;0, 'Prediction Log'!$B645, 'Prediction Log'!$C645))</f>
        <v/>
      </c>
      <c r="H645" s="17" t="str">
        <f>IF(ISBLANK(Games!$B627), "",Games!K627)</f>
        <v/>
      </c>
      <c r="I645" s="17" t="str">
        <f>IF('Prediction Log'!$F645&gt;0.5, 'Prediction Log'!$B645, IF('Prediction Log'!$F645&lt;0.5, 'Prediction Log'!$C645, "PICK"))</f>
        <v/>
      </c>
      <c r="J645" s="18" t="str">
        <f>IF(ISBLANK(Games!B627), "",IF('Prediction Log'!$I645='Prediction Log'!$B645, 'Prediction Log'!$F645, 1-'Prediction Log'!$F645))</f>
        <v/>
      </c>
      <c r="K645" s="19" t="str">
        <f>IF(ISBLANK(Games!$B627), "",Games!Q627)</f>
        <v/>
      </c>
      <c r="L645" s="26" t="str">
        <f>IF(ISBLANK(Games!W627), "",Games!Y627)</f>
        <v/>
      </c>
      <c r="M645" s="9" t="str">
        <f>IF(ISBLANK(Games!W627), "",Games!X627-Games!W627)</f>
        <v/>
      </c>
      <c r="N645" s="20" t="str">
        <f>IF(ISBLANK(Games!W627), "", IF(AND(Games!Y627 = Games!B627, Games!D627&lt;0, Table3[[#This Row],[Actual Difference ]]&lt;Games!D627), "Y", IF(AND(Games!Y627=Games!C627, Games!D627&gt;0, Table3[[#This Row],[Actual Difference ]]&gt;0), "Y",IF(Games!Y627&lt;&gt;Table3[[#This Row],[Market Predicted Side]], "Y","N"))))</f>
        <v/>
      </c>
      <c r="O645" s="21" t="str">
        <f>IF(ISBLANK(Games!W627),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5" s="21" t="str">
        <f>IF(ISBLANK(Games!W627),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5" s="22" t="str">
        <f>IF(ISBLANK(Games!W627),"",IF('Prediction Log'!$L645='Prediction Log'!$G645, "Y", "N"))</f>
        <v/>
      </c>
      <c r="R645" s="22" t="str">
        <f>Table3[[#This Row],[Home Team Covered Market]]</f>
        <v/>
      </c>
      <c r="S645" s="22" t="str">
        <f>IF(ISBLANK(Games!W627), "",IF(AND('Prediction Log'!$Q645="Y", 'Prediction Log'!$R645="Y"), "Y", "N"))</f>
        <v/>
      </c>
      <c r="T645" s="23" t="str">
        <f>IF(ISBLANK(Games!W627),"",IF(Games!Y627='Prediction Log'!$H645, "Y", "N"))</f>
        <v/>
      </c>
      <c r="U645" s="23" t="str">
        <f>IF(ISBLANK(Games!W627), "", IF(Table3[[#This Row],[Home Team Covered Market]]=Games!P627, "Y", "N"))</f>
        <v/>
      </c>
      <c r="V645" s="24" t="str">
        <f>IF(ISBLANK(Games!W627), "",IF('Prediction Log'!$I645='Prediction Log'!$L645, "Y", "N"))</f>
        <v/>
      </c>
      <c r="W645" s="23" t="str">
        <f>IF(ISBLANK(Games!W627), "",IF('Prediction Log'!$H645&lt;&gt;'Prediction Log'!$L645, "N",IF(AND('Prediction Log'!$E645&gt;0, 'Prediction Log'!$M645&gt;'Prediction Log'!$E645, 'Prediction Log'!$H645='Prediction Log'!$C645), "Y", IF(AND('Prediction Log'!$E645&lt;0, 'Prediction Log'!$M645&lt;'Prediction Log'!$E645,'Prediction Log'!$H645='Prediction Log'!$B645 ), "Y", IF('Prediction Log'!$M645='Prediction Log'!$E645, "PUSH", "N")))))</f>
        <v/>
      </c>
      <c r="X645" s="23" t="str">
        <f>IF(ISBLANK(Games!W627), "",IF(AND('Prediction Log'!$T645="Y", 'Prediction Log'!$U645="Y"), "Y", "N"))</f>
        <v/>
      </c>
      <c r="Y645" s="22" t="str">
        <f>IF(ISBLANK(Games!W627), "",IF('Prediction Log'!$D645&gt;0, 'Prediction Log'!$M645-'Prediction Log'!$D645, IF('Prediction Log'!$D645&lt;0, -'Prediction Log'!$M645+'Prediction Log'!$D645, "NA")))</f>
        <v/>
      </c>
      <c r="Z645" s="22" t="str">
        <f>IF(ISBLANK(Games!W627), "",ABS('Prediction Log'!$Y645))</f>
        <v/>
      </c>
      <c r="AA645" s="23" t="str">
        <f>IF(ISBLANK(Games!W627), "",IF('Prediction Log'!$E645&gt;0, 'Prediction Log'!$M645-'Prediction Log'!$E645, IF('Prediction Log'!$E645&lt;0, -'Prediction Log'!$M645+'Prediction Log'!$E645, "NA")))</f>
        <v/>
      </c>
      <c r="AB645" s="23" t="str">
        <f>IF(ISBLANK(Games!X627), "",ABS('Prediction Log'!$AA645))</f>
        <v/>
      </c>
    </row>
    <row r="646" spans="1:28" x14ac:dyDescent="0.45">
      <c r="A646" s="13">
        <f>IF(ISBLANK(Games!$B645), "",Games!A645)</f>
        <v>0</v>
      </c>
      <c r="B646" s="13" t="str">
        <f>IF(ISBLANK(Games!$B628), "",Games!B628)</f>
        <v/>
      </c>
      <c r="C646" s="13" t="str">
        <f>IF(ISBLANK(Games!$B628), "",Games!C628)</f>
        <v/>
      </c>
      <c r="D646" s="14" t="str">
        <f>IF(ISBLANK(Games!$D628), "",Games!D628)</f>
        <v/>
      </c>
      <c r="E646" s="14">
        <f>IF(ISBLANK(Games!$B628), "",Games!J628)</f>
        <v>0</v>
      </c>
      <c r="F646" s="15" t="str">
        <f>IFERROR(IF(ISBLANK(Games!B628), "", IF(Games!N628=Games!B628, Games!O628, 1-Games!O628)), "")</f>
        <v/>
      </c>
      <c r="G646" s="16" t="str">
        <f>IF(ISBLANK(Games!B628), "", IF('Prediction Log'!$D646&lt;0, 'Prediction Log'!$B646, 'Prediction Log'!$C646))</f>
        <v/>
      </c>
      <c r="H646" s="17" t="str">
        <f>IF(ISBLANK(Games!$B628), "",Games!K628)</f>
        <v/>
      </c>
      <c r="I646" s="17" t="str">
        <f>IF('Prediction Log'!$F646&gt;0.5, 'Prediction Log'!$B646, IF('Prediction Log'!$F646&lt;0.5, 'Prediction Log'!$C646, "PICK"))</f>
        <v/>
      </c>
      <c r="J646" s="18" t="str">
        <f>IF(ISBLANK(Games!B628), "",IF('Prediction Log'!$I646='Prediction Log'!$B646, 'Prediction Log'!$F646, 1-'Prediction Log'!$F646))</f>
        <v/>
      </c>
      <c r="K646" s="19" t="str">
        <f>IF(ISBLANK(Games!$B628), "",Games!Q628)</f>
        <v/>
      </c>
      <c r="L646" s="26" t="str">
        <f>IF(ISBLANK(Games!W628), "",Games!Y628)</f>
        <v/>
      </c>
      <c r="M646" s="9" t="str">
        <f>IF(ISBLANK(Games!W628), "",Games!X628-Games!W628)</f>
        <v/>
      </c>
      <c r="N646" s="20" t="str">
        <f>IF(ISBLANK(Games!W628), "", IF(AND(Games!Y628 = Games!B628, Games!D628&lt;0, Table3[[#This Row],[Actual Difference ]]&lt;Games!D628), "Y", IF(AND(Games!Y628=Games!C628, Games!D628&gt;0, Table3[[#This Row],[Actual Difference ]]&gt;0), "Y",IF(Games!Y628&lt;&gt;Table3[[#This Row],[Market Predicted Side]], "Y","N"))))</f>
        <v/>
      </c>
      <c r="O646" s="21" t="str">
        <f>IF(ISBLANK(Games!W628),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6" s="21" t="str">
        <f>IF(ISBLANK(Games!W628),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6" s="22" t="str">
        <f>IF(ISBLANK(Games!W628),"",IF('Prediction Log'!$L646='Prediction Log'!$G646, "Y", "N"))</f>
        <v/>
      </c>
      <c r="R646" s="22" t="str">
        <f>Table3[[#This Row],[Home Team Covered Market]]</f>
        <v/>
      </c>
      <c r="S646" s="22" t="str">
        <f>IF(ISBLANK(Games!W628), "",IF(AND('Prediction Log'!$Q646="Y", 'Prediction Log'!$R646="Y"), "Y", "N"))</f>
        <v/>
      </c>
      <c r="T646" s="23" t="str">
        <f>IF(ISBLANK(Games!W628),"",IF(Games!Y628='Prediction Log'!$H646, "Y", "N"))</f>
        <v/>
      </c>
      <c r="U646" s="23" t="str">
        <f>IF(ISBLANK(Games!W628), "", IF(Table3[[#This Row],[Home Team Covered Market]]=Games!P628, "Y", "N"))</f>
        <v/>
      </c>
      <c r="V646" s="24" t="str">
        <f>IF(ISBLANK(Games!W628), "",IF('Prediction Log'!$I646='Prediction Log'!$L646, "Y", "N"))</f>
        <v/>
      </c>
      <c r="W646" s="23" t="str">
        <f>IF(ISBLANK(Games!W628), "",IF('Prediction Log'!$H646&lt;&gt;'Prediction Log'!$L646, "N",IF(AND('Prediction Log'!$E646&gt;0, 'Prediction Log'!$M646&gt;'Prediction Log'!$E646, 'Prediction Log'!$H646='Prediction Log'!$C646), "Y", IF(AND('Prediction Log'!$E646&lt;0, 'Prediction Log'!$M646&lt;'Prediction Log'!$E646,'Prediction Log'!$H646='Prediction Log'!$B646 ), "Y", IF('Prediction Log'!$M646='Prediction Log'!$E646, "PUSH", "N")))))</f>
        <v/>
      </c>
      <c r="X646" s="23" t="str">
        <f>IF(ISBLANK(Games!W628), "",IF(AND('Prediction Log'!$T646="Y", 'Prediction Log'!$U646="Y"), "Y", "N"))</f>
        <v/>
      </c>
      <c r="Y646" s="22" t="str">
        <f>IF(ISBLANK(Games!W628), "",IF('Prediction Log'!$D646&gt;0, 'Prediction Log'!$M646-'Prediction Log'!$D646, IF('Prediction Log'!$D646&lt;0, -'Prediction Log'!$M646+'Prediction Log'!$D646, "NA")))</f>
        <v/>
      </c>
      <c r="Z646" s="22" t="str">
        <f>IF(ISBLANK(Games!W628), "",ABS('Prediction Log'!$Y646))</f>
        <v/>
      </c>
      <c r="AA646" s="23" t="str">
        <f>IF(ISBLANK(Games!W628), "",IF('Prediction Log'!$E646&gt;0, 'Prediction Log'!$M646-'Prediction Log'!$E646, IF('Prediction Log'!$E646&lt;0, -'Prediction Log'!$M646+'Prediction Log'!$E646, "NA")))</f>
        <v/>
      </c>
      <c r="AB646" s="23" t="str">
        <f>IF(ISBLANK(Games!X628), "",ABS('Prediction Log'!$AA646))</f>
        <v/>
      </c>
    </row>
    <row r="647" spans="1:28" x14ac:dyDescent="0.45">
      <c r="A647" s="13">
        <f>IF(ISBLANK(Games!$B646), "",Games!A646)</f>
        <v>0</v>
      </c>
      <c r="B647" s="13" t="str">
        <f>IF(ISBLANK(Games!$B629), "",Games!B629)</f>
        <v/>
      </c>
      <c r="C647" s="13" t="str">
        <f>IF(ISBLANK(Games!$B629), "",Games!C629)</f>
        <v/>
      </c>
      <c r="D647" s="14" t="str">
        <f>IF(ISBLANK(Games!$D629), "",Games!D629)</f>
        <v/>
      </c>
      <c r="E647" s="14">
        <f>IF(ISBLANK(Games!$B629), "",Games!J629)</f>
        <v>0</v>
      </c>
      <c r="F647" s="15" t="str">
        <f>IFERROR(IF(ISBLANK(Games!B629), "", IF(Games!N629=Games!B629, Games!O629, 1-Games!O629)), "")</f>
        <v/>
      </c>
      <c r="G647" s="16" t="str">
        <f>IF(ISBLANK(Games!B629), "", IF('Prediction Log'!$D647&lt;0, 'Prediction Log'!$B647, 'Prediction Log'!$C647))</f>
        <v/>
      </c>
      <c r="H647" s="17" t="str">
        <f>IF(ISBLANK(Games!$B629), "",Games!K629)</f>
        <v/>
      </c>
      <c r="I647" s="17" t="str">
        <f>IF('Prediction Log'!$F647&gt;0.5, 'Prediction Log'!$B647, IF('Prediction Log'!$F647&lt;0.5, 'Prediction Log'!$C647, "PICK"))</f>
        <v/>
      </c>
      <c r="J647" s="18" t="str">
        <f>IF(ISBLANK(Games!B629), "",IF('Prediction Log'!$I647='Prediction Log'!$B647, 'Prediction Log'!$F647, 1-'Prediction Log'!$F647))</f>
        <v/>
      </c>
      <c r="K647" s="19" t="str">
        <f>IF(ISBLANK(Games!$B629), "",Games!Q629)</f>
        <v/>
      </c>
      <c r="L647" s="26" t="str">
        <f>IF(ISBLANK(Games!W629), "",Games!Y629)</f>
        <v/>
      </c>
      <c r="M647" s="9" t="str">
        <f>IF(ISBLANK(Games!W629), "",Games!X629-Games!W629)</f>
        <v/>
      </c>
      <c r="N647" s="20" t="str">
        <f>IF(ISBLANK(Games!W629), "", IF(AND(Games!Y629 = Games!B629, Games!D629&lt;0, Table3[[#This Row],[Actual Difference ]]&lt;Games!D629), "Y", IF(AND(Games!Y629=Games!C629, Games!D629&gt;0, Table3[[#This Row],[Actual Difference ]]&gt;0), "Y",IF(Games!Y629&lt;&gt;Table3[[#This Row],[Market Predicted Side]], "Y","N"))))</f>
        <v/>
      </c>
      <c r="O647" s="21" t="str">
        <f>IF(ISBLANK(Games!W629),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7" s="21" t="str">
        <f>IF(ISBLANK(Games!W629),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7" s="22" t="str">
        <f>IF(ISBLANK(Games!W629),"",IF('Prediction Log'!$L647='Prediction Log'!$G647, "Y", "N"))</f>
        <v/>
      </c>
      <c r="R647" s="22" t="str">
        <f>Table3[[#This Row],[Home Team Covered Market]]</f>
        <v/>
      </c>
      <c r="S647" s="22" t="str">
        <f>IF(ISBLANK(Games!W629), "",IF(AND('Prediction Log'!$Q647="Y", 'Prediction Log'!$R647="Y"), "Y", "N"))</f>
        <v/>
      </c>
      <c r="T647" s="23" t="str">
        <f>IF(ISBLANK(Games!W629),"",IF(Games!Y629='Prediction Log'!$H647, "Y", "N"))</f>
        <v/>
      </c>
      <c r="U647" s="23" t="str">
        <f>IF(ISBLANK(Games!W629), "", IF(Table3[[#This Row],[Home Team Covered Market]]=Games!P629, "Y", "N"))</f>
        <v/>
      </c>
      <c r="V647" s="24" t="str">
        <f>IF(ISBLANK(Games!W629), "",IF('Prediction Log'!$I647='Prediction Log'!$L647, "Y", "N"))</f>
        <v/>
      </c>
      <c r="W647" s="23" t="str">
        <f>IF(ISBLANK(Games!W629), "",IF('Prediction Log'!$H647&lt;&gt;'Prediction Log'!$L647, "N",IF(AND('Prediction Log'!$E647&gt;0, 'Prediction Log'!$M647&gt;'Prediction Log'!$E647, 'Prediction Log'!$H647='Prediction Log'!$C647), "Y", IF(AND('Prediction Log'!$E647&lt;0, 'Prediction Log'!$M647&lt;'Prediction Log'!$E647,'Prediction Log'!$H647='Prediction Log'!$B647 ), "Y", IF('Prediction Log'!$M647='Prediction Log'!$E647, "PUSH", "N")))))</f>
        <v/>
      </c>
      <c r="X647" s="23" t="str">
        <f>IF(ISBLANK(Games!W629), "",IF(AND('Prediction Log'!$T647="Y", 'Prediction Log'!$U647="Y"), "Y", "N"))</f>
        <v/>
      </c>
      <c r="Y647" s="22" t="str">
        <f>IF(ISBLANK(Games!W629), "",IF('Prediction Log'!$D647&gt;0, 'Prediction Log'!$M647-'Prediction Log'!$D647, IF('Prediction Log'!$D647&lt;0, -'Prediction Log'!$M647+'Prediction Log'!$D647, "NA")))</f>
        <v/>
      </c>
      <c r="Z647" s="22" t="str">
        <f>IF(ISBLANK(Games!W629), "",ABS('Prediction Log'!$Y647))</f>
        <v/>
      </c>
      <c r="AA647" s="23" t="str">
        <f>IF(ISBLANK(Games!W629), "",IF('Prediction Log'!$E647&gt;0, 'Prediction Log'!$M647-'Prediction Log'!$E647, IF('Prediction Log'!$E647&lt;0, -'Prediction Log'!$M647+'Prediction Log'!$E647, "NA")))</f>
        <v/>
      </c>
      <c r="AB647" s="23" t="str">
        <f>IF(ISBLANK(Games!X629), "",ABS('Prediction Log'!$AA647))</f>
        <v/>
      </c>
    </row>
    <row r="648" spans="1:28" x14ac:dyDescent="0.45">
      <c r="A648" s="13">
        <f>IF(ISBLANK(Games!$B647), "",Games!A647)</f>
        <v>0</v>
      </c>
      <c r="B648" s="13" t="str">
        <f>IF(ISBLANK(Games!$B630), "",Games!B630)</f>
        <v/>
      </c>
      <c r="C648" s="13" t="str">
        <f>IF(ISBLANK(Games!$B630), "",Games!C630)</f>
        <v/>
      </c>
      <c r="D648" s="14" t="str">
        <f>IF(ISBLANK(Games!$D630), "",Games!D630)</f>
        <v/>
      </c>
      <c r="E648" s="14">
        <f>IF(ISBLANK(Games!$B630), "",Games!J630)</f>
        <v>0</v>
      </c>
      <c r="F648" s="15" t="str">
        <f>IFERROR(IF(ISBLANK(Games!B630), "", IF(Games!N630=Games!B630, Games!O630, 1-Games!O630)), "")</f>
        <v/>
      </c>
      <c r="G648" s="16" t="str">
        <f>IF(ISBLANK(Games!B630), "", IF('Prediction Log'!$D648&lt;0, 'Prediction Log'!$B648, 'Prediction Log'!$C648))</f>
        <v/>
      </c>
      <c r="H648" s="17" t="str">
        <f>IF(ISBLANK(Games!$B630), "",Games!K630)</f>
        <v/>
      </c>
      <c r="I648" s="17" t="str">
        <f>IF('Prediction Log'!$F648&gt;0.5, 'Prediction Log'!$B648, IF('Prediction Log'!$F648&lt;0.5, 'Prediction Log'!$C648, "PICK"))</f>
        <v/>
      </c>
      <c r="J648" s="18" t="str">
        <f>IF(ISBLANK(Games!B630), "",IF('Prediction Log'!$I648='Prediction Log'!$B648, 'Prediction Log'!$F648, 1-'Prediction Log'!$F648))</f>
        <v/>
      </c>
      <c r="K648" s="19" t="str">
        <f>IF(ISBLANK(Games!$B630), "",Games!Q630)</f>
        <v/>
      </c>
      <c r="L648" s="26" t="str">
        <f>IF(ISBLANK(Games!W630), "",Games!Y630)</f>
        <v/>
      </c>
      <c r="M648" s="9" t="str">
        <f>IF(ISBLANK(Games!W630), "",Games!X630-Games!W630)</f>
        <v/>
      </c>
      <c r="N648" s="20" t="str">
        <f>IF(ISBLANK(Games!W630), "", IF(AND(Games!Y630 = Games!B630, Games!D630&lt;0, Table3[[#This Row],[Actual Difference ]]&lt;Games!D630), "Y", IF(AND(Games!Y630=Games!C630, Games!D630&gt;0, Table3[[#This Row],[Actual Difference ]]&gt;0), "Y",IF(Games!Y630&lt;&gt;Table3[[#This Row],[Market Predicted Side]], "Y","N"))))</f>
        <v/>
      </c>
      <c r="O648" s="21" t="str">
        <f>IF(ISBLANK(Games!W630),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8" s="21" t="str">
        <f>IF(ISBLANK(Games!W630),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8" s="22" t="str">
        <f>IF(ISBLANK(Games!W630),"",IF('Prediction Log'!$L648='Prediction Log'!$G648, "Y", "N"))</f>
        <v/>
      </c>
      <c r="R648" s="22" t="str">
        <f>Table3[[#This Row],[Home Team Covered Market]]</f>
        <v/>
      </c>
      <c r="S648" s="22" t="str">
        <f>IF(ISBLANK(Games!W630), "",IF(AND('Prediction Log'!$Q648="Y", 'Prediction Log'!$R648="Y"), "Y", "N"))</f>
        <v/>
      </c>
      <c r="T648" s="23" t="str">
        <f>IF(ISBLANK(Games!W630),"",IF(Games!Y630='Prediction Log'!$H648, "Y", "N"))</f>
        <v/>
      </c>
      <c r="U648" s="23" t="str">
        <f>IF(ISBLANK(Games!W630), "", IF(Table3[[#This Row],[Home Team Covered Market]]=Games!P630, "Y", "N"))</f>
        <v/>
      </c>
      <c r="V648" s="24" t="str">
        <f>IF(ISBLANK(Games!W630), "",IF('Prediction Log'!$I648='Prediction Log'!$L648, "Y", "N"))</f>
        <v/>
      </c>
      <c r="W648" s="23" t="str">
        <f>IF(ISBLANK(Games!W630), "",IF('Prediction Log'!$H648&lt;&gt;'Prediction Log'!$L648, "N",IF(AND('Prediction Log'!$E648&gt;0, 'Prediction Log'!$M648&gt;'Prediction Log'!$E648, 'Prediction Log'!$H648='Prediction Log'!$C648), "Y", IF(AND('Prediction Log'!$E648&lt;0, 'Prediction Log'!$M648&lt;'Prediction Log'!$E648,'Prediction Log'!$H648='Prediction Log'!$B648 ), "Y", IF('Prediction Log'!$M648='Prediction Log'!$E648, "PUSH", "N")))))</f>
        <v/>
      </c>
      <c r="X648" s="23" t="str">
        <f>IF(ISBLANK(Games!W630), "",IF(AND('Prediction Log'!$T648="Y", 'Prediction Log'!$U648="Y"), "Y", "N"))</f>
        <v/>
      </c>
      <c r="Y648" s="22" t="str">
        <f>IF(ISBLANK(Games!W630), "",IF('Prediction Log'!$D648&gt;0, 'Prediction Log'!$M648-'Prediction Log'!$D648, IF('Prediction Log'!$D648&lt;0, -'Prediction Log'!$M648+'Prediction Log'!$D648, "NA")))</f>
        <v/>
      </c>
      <c r="Z648" s="22" t="str">
        <f>IF(ISBLANK(Games!W630), "",ABS('Prediction Log'!$Y648))</f>
        <v/>
      </c>
      <c r="AA648" s="23" t="str">
        <f>IF(ISBLANK(Games!W630), "",IF('Prediction Log'!$E648&gt;0, 'Prediction Log'!$M648-'Prediction Log'!$E648, IF('Prediction Log'!$E648&lt;0, -'Prediction Log'!$M648+'Prediction Log'!$E648, "NA")))</f>
        <v/>
      </c>
      <c r="AB648" s="23" t="str">
        <f>IF(ISBLANK(Games!X630), "",ABS('Prediction Log'!$AA648))</f>
        <v/>
      </c>
    </row>
    <row r="649" spans="1:28" x14ac:dyDescent="0.45">
      <c r="A649" s="13">
        <f>IF(ISBLANK(Games!$B648), "",Games!A648)</f>
        <v>0</v>
      </c>
      <c r="B649" s="13" t="str">
        <f>IF(ISBLANK(Games!$B631), "",Games!B631)</f>
        <v/>
      </c>
      <c r="C649" s="13" t="str">
        <f>IF(ISBLANK(Games!$B631), "",Games!C631)</f>
        <v/>
      </c>
      <c r="D649" s="14" t="str">
        <f>IF(ISBLANK(Games!$D631), "",Games!D631)</f>
        <v/>
      </c>
      <c r="E649" s="14">
        <f>IF(ISBLANK(Games!$B631), "",Games!J631)</f>
        <v>0</v>
      </c>
      <c r="F649" s="15" t="str">
        <f>IFERROR(IF(ISBLANK(Games!B631), "", IF(Games!N631=Games!B631, Games!O631, 1-Games!O631)), "")</f>
        <v/>
      </c>
      <c r="G649" s="16" t="str">
        <f>IF(ISBLANK(Games!B631), "", IF('Prediction Log'!$D649&lt;0, 'Prediction Log'!$B649, 'Prediction Log'!$C649))</f>
        <v/>
      </c>
      <c r="H649" s="17" t="str">
        <f>IF(ISBLANK(Games!$B631), "",Games!K631)</f>
        <v/>
      </c>
      <c r="I649" s="17" t="str">
        <f>IF('Prediction Log'!$F649&gt;0.5, 'Prediction Log'!$B649, IF('Prediction Log'!$F649&lt;0.5, 'Prediction Log'!$C649, "PICK"))</f>
        <v/>
      </c>
      <c r="J649" s="18" t="str">
        <f>IF(ISBLANK(Games!B631), "",IF('Prediction Log'!$I649='Prediction Log'!$B649, 'Prediction Log'!$F649, 1-'Prediction Log'!$F649))</f>
        <v/>
      </c>
      <c r="K649" s="19" t="str">
        <f>IF(ISBLANK(Games!$B631), "",Games!Q631)</f>
        <v/>
      </c>
      <c r="L649" s="26" t="str">
        <f>IF(ISBLANK(Games!W631), "",Games!Y631)</f>
        <v/>
      </c>
      <c r="M649" s="9" t="str">
        <f>IF(ISBLANK(Games!W631), "",Games!X631-Games!W631)</f>
        <v/>
      </c>
      <c r="N649" s="20" t="str">
        <f>IF(ISBLANK(Games!W631), "", IF(AND(Games!Y631 = Games!B631, Games!D631&lt;0, Table3[[#This Row],[Actual Difference ]]&lt;Games!D631), "Y", IF(AND(Games!Y631=Games!C631, Games!D631&gt;0, Table3[[#This Row],[Actual Difference ]]&gt;0), "Y",IF(Games!Y631&lt;&gt;Table3[[#This Row],[Market Predicted Side]], "Y","N"))))</f>
        <v/>
      </c>
      <c r="O649" s="21" t="str">
        <f>IF(ISBLANK(Games!W631),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49" s="21" t="str">
        <f>IF(ISBLANK(Games!W631),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49" s="22" t="str">
        <f>IF(ISBLANK(Games!W631),"",IF('Prediction Log'!$L649='Prediction Log'!$G649, "Y", "N"))</f>
        <v/>
      </c>
      <c r="R649" s="22" t="str">
        <f>Table3[[#This Row],[Home Team Covered Market]]</f>
        <v/>
      </c>
      <c r="S649" s="22" t="str">
        <f>IF(ISBLANK(Games!W631), "",IF(AND('Prediction Log'!$Q649="Y", 'Prediction Log'!$R649="Y"), "Y", "N"))</f>
        <v/>
      </c>
      <c r="T649" s="23" t="str">
        <f>IF(ISBLANK(Games!W631),"",IF(Games!Y631='Prediction Log'!$H649, "Y", "N"))</f>
        <v/>
      </c>
      <c r="U649" s="23" t="str">
        <f>IF(ISBLANK(Games!W631), "", IF(Table3[[#This Row],[Home Team Covered Market]]=Games!P631, "Y", "N"))</f>
        <v/>
      </c>
      <c r="V649" s="24" t="str">
        <f>IF(ISBLANK(Games!W631), "",IF('Prediction Log'!$I649='Prediction Log'!$L649, "Y", "N"))</f>
        <v/>
      </c>
      <c r="W649" s="23" t="str">
        <f>IF(ISBLANK(Games!W631), "",IF('Prediction Log'!$H649&lt;&gt;'Prediction Log'!$L649, "N",IF(AND('Prediction Log'!$E649&gt;0, 'Prediction Log'!$M649&gt;'Prediction Log'!$E649, 'Prediction Log'!$H649='Prediction Log'!$C649), "Y", IF(AND('Prediction Log'!$E649&lt;0, 'Prediction Log'!$M649&lt;'Prediction Log'!$E649,'Prediction Log'!$H649='Prediction Log'!$B649 ), "Y", IF('Prediction Log'!$M649='Prediction Log'!$E649, "PUSH", "N")))))</f>
        <v/>
      </c>
      <c r="X649" s="23" t="str">
        <f>IF(ISBLANK(Games!W631), "",IF(AND('Prediction Log'!$T649="Y", 'Prediction Log'!$U649="Y"), "Y", "N"))</f>
        <v/>
      </c>
      <c r="Y649" s="22" t="str">
        <f>IF(ISBLANK(Games!W631), "",IF('Prediction Log'!$D649&gt;0, 'Prediction Log'!$M649-'Prediction Log'!$D649, IF('Prediction Log'!$D649&lt;0, -'Prediction Log'!$M649+'Prediction Log'!$D649, "NA")))</f>
        <v/>
      </c>
      <c r="Z649" s="22" t="str">
        <f>IF(ISBLANK(Games!W631), "",ABS('Prediction Log'!$Y649))</f>
        <v/>
      </c>
      <c r="AA649" s="23" t="str">
        <f>IF(ISBLANK(Games!W631), "",IF('Prediction Log'!$E649&gt;0, 'Prediction Log'!$M649-'Prediction Log'!$E649, IF('Prediction Log'!$E649&lt;0, -'Prediction Log'!$M649+'Prediction Log'!$E649, "NA")))</f>
        <v/>
      </c>
      <c r="AB649" s="23" t="str">
        <f>IF(ISBLANK(Games!X631), "",ABS('Prediction Log'!$AA649))</f>
        <v/>
      </c>
    </row>
    <row r="650" spans="1:28" x14ac:dyDescent="0.45">
      <c r="A650" s="13">
        <f>IF(ISBLANK(Games!$B649), "",Games!A649)</f>
        <v>0</v>
      </c>
      <c r="B650" s="13" t="str">
        <f>IF(ISBLANK(Games!$B632), "",Games!B632)</f>
        <v/>
      </c>
      <c r="C650" s="13" t="str">
        <f>IF(ISBLANK(Games!$B632), "",Games!C632)</f>
        <v/>
      </c>
      <c r="D650" s="14" t="str">
        <f>IF(ISBLANK(Games!$D632), "",Games!D632)</f>
        <v/>
      </c>
      <c r="E650" s="14">
        <f>IF(ISBLANK(Games!$B632), "",Games!J632)</f>
        <v>0</v>
      </c>
      <c r="F650" s="15" t="str">
        <f>IFERROR(IF(ISBLANK(Games!B632), "", IF(Games!N632=Games!B632, Games!O632, 1-Games!O632)), "")</f>
        <v/>
      </c>
      <c r="G650" s="16" t="str">
        <f>IF(ISBLANK(Games!B632), "", IF('Prediction Log'!$D650&lt;0, 'Prediction Log'!$B650, 'Prediction Log'!$C650))</f>
        <v/>
      </c>
      <c r="H650" s="17" t="str">
        <f>IF(ISBLANK(Games!$B632), "",Games!K632)</f>
        <v/>
      </c>
      <c r="I650" s="17" t="str">
        <f>IF('Prediction Log'!$F650&gt;0.5, 'Prediction Log'!$B650, IF('Prediction Log'!$F650&lt;0.5, 'Prediction Log'!$C650, "PICK"))</f>
        <v/>
      </c>
      <c r="J650" s="18" t="str">
        <f>IF(ISBLANK(Games!B632), "",IF('Prediction Log'!$I650='Prediction Log'!$B650, 'Prediction Log'!$F650, 1-'Prediction Log'!$F650))</f>
        <v/>
      </c>
      <c r="K650" s="19" t="str">
        <f>IF(ISBLANK(Games!$B632), "",Games!Q632)</f>
        <v/>
      </c>
      <c r="L650" s="26" t="str">
        <f>IF(ISBLANK(Games!W632), "",Games!Y632)</f>
        <v/>
      </c>
      <c r="M650" s="9" t="str">
        <f>IF(ISBLANK(Games!W632), "",Games!X632-Games!W632)</f>
        <v/>
      </c>
      <c r="N650" s="20" t="str">
        <f>IF(ISBLANK(Games!W632), "", IF(AND(Games!Y632 = Games!B632, Games!D632&lt;0, Table3[[#This Row],[Actual Difference ]]&lt;Games!D632), "Y", IF(AND(Games!Y632=Games!C632, Games!D632&gt;0, Table3[[#This Row],[Actual Difference ]]&gt;0), "Y",IF(Games!Y632&lt;&gt;Table3[[#This Row],[Market Predicted Side]], "Y","N"))))</f>
        <v/>
      </c>
      <c r="O650" s="21" t="str">
        <f>IF(ISBLANK(Games!W632),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0" s="21" t="str">
        <f>IF(ISBLANK(Games!W632),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0" s="22" t="str">
        <f>IF(ISBLANK(Games!W632),"",IF('Prediction Log'!$L650='Prediction Log'!$G650, "Y", "N"))</f>
        <v/>
      </c>
      <c r="R650" s="22" t="str">
        <f>Table3[[#This Row],[Home Team Covered Market]]</f>
        <v/>
      </c>
      <c r="S650" s="22" t="str">
        <f>IF(ISBLANK(Games!W632), "",IF(AND('Prediction Log'!$Q650="Y", 'Prediction Log'!$R650="Y"), "Y", "N"))</f>
        <v/>
      </c>
      <c r="T650" s="23" t="str">
        <f>IF(ISBLANK(Games!W632),"",IF(Games!Y632='Prediction Log'!$H650, "Y", "N"))</f>
        <v/>
      </c>
      <c r="U650" s="23" t="str">
        <f>IF(ISBLANK(Games!W632), "", IF(Table3[[#This Row],[Home Team Covered Market]]=Games!P632, "Y", "N"))</f>
        <v/>
      </c>
      <c r="V650" s="24" t="str">
        <f>IF(ISBLANK(Games!W632), "",IF('Prediction Log'!$I650='Prediction Log'!$L650, "Y", "N"))</f>
        <v/>
      </c>
      <c r="W650" s="23" t="str">
        <f>IF(ISBLANK(Games!W632), "",IF('Prediction Log'!$H650&lt;&gt;'Prediction Log'!$L650, "N",IF(AND('Prediction Log'!$E650&gt;0, 'Prediction Log'!$M650&gt;'Prediction Log'!$E650, 'Prediction Log'!$H650='Prediction Log'!$C650), "Y", IF(AND('Prediction Log'!$E650&lt;0, 'Prediction Log'!$M650&lt;'Prediction Log'!$E650,'Prediction Log'!$H650='Prediction Log'!$B650 ), "Y", IF('Prediction Log'!$M650='Prediction Log'!$E650, "PUSH", "N")))))</f>
        <v/>
      </c>
      <c r="X650" s="23" t="str">
        <f>IF(ISBLANK(Games!W632), "",IF(AND('Prediction Log'!$T650="Y", 'Prediction Log'!$U650="Y"), "Y", "N"))</f>
        <v/>
      </c>
      <c r="Y650" s="22" t="str">
        <f>IF(ISBLANK(Games!W632), "",IF('Prediction Log'!$D650&gt;0, 'Prediction Log'!$M650-'Prediction Log'!$D650, IF('Prediction Log'!$D650&lt;0, -'Prediction Log'!$M650+'Prediction Log'!$D650, "NA")))</f>
        <v/>
      </c>
      <c r="Z650" s="22" t="str">
        <f>IF(ISBLANK(Games!W632), "",ABS('Prediction Log'!$Y650))</f>
        <v/>
      </c>
      <c r="AA650" s="23" t="str">
        <f>IF(ISBLANK(Games!W632), "",IF('Prediction Log'!$E650&gt;0, 'Prediction Log'!$M650-'Prediction Log'!$E650, IF('Prediction Log'!$E650&lt;0, -'Prediction Log'!$M650+'Prediction Log'!$E650, "NA")))</f>
        <v/>
      </c>
      <c r="AB650" s="23" t="str">
        <f>IF(ISBLANK(Games!X632), "",ABS('Prediction Log'!$AA650))</f>
        <v/>
      </c>
    </row>
    <row r="651" spans="1:28" x14ac:dyDescent="0.45">
      <c r="A651" s="13">
        <f>IF(ISBLANK(Games!$B650), "",Games!A650)</f>
        <v>0</v>
      </c>
      <c r="B651" s="13" t="str">
        <f>IF(ISBLANK(Games!$B633), "",Games!B633)</f>
        <v/>
      </c>
      <c r="C651" s="13" t="str">
        <f>IF(ISBLANK(Games!$B633), "",Games!C633)</f>
        <v/>
      </c>
      <c r="D651" s="14" t="str">
        <f>IF(ISBLANK(Games!$D633), "",Games!D633)</f>
        <v/>
      </c>
      <c r="E651" s="14">
        <f>IF(ISBLANK(Games!$B633), "",Games!J633)</f>
        <v>0</v>
      </c>
      <c r="F651" s="15" t="str">
        <f>IFERROR(IF(ISBLANK(Games!B633), "", IF(Games!N633=Games!B633, Games!O633, 1-Games!O633)), "")</f>
        <v/>
      </c>
      <c r="G651" s="16" t="str">
        <f>IF(ISBLANK(Games!B633), "", IF('Prediction Log'!$D651&lt;0, 'Prediction Log'!$B651, 'Prediction Log'!$C651))</f>
        <v/>
      </c>
      <c r="H651" s="17" t="str">
        <f>IF(ISBLANK(Games!$B633), "",Games!K633)</f>
        <v/>
      </c>
      <c r="I651" s="17" t="str">
        <f>IF('Prediction Log'!$F651&gt;0.5, 'Prediction Log'!$B651, IF('Prediction Log'!$F651&lt;0.5, 'Prediction Log'!$C651, "PICK"))</f>
        <v/>
      </c>
      <c r="J651" s="18" t="str">
        <f>IF(ISBLANK(Games!B633), "",IF('Prediction Log'!$I651='Prediction Log'!$B651, 'Prediction Log'!$F651, 1-'Prediction Log'!$F651))</f>
        <v/>
      </c>
      <c r="K651" s="19" t="str">
        <f>IF(ISBLANK(Games!$B633), "",Games!Q633)</f>
        <v/>
      </c>
      <c r="L651" s="26" t="str">
        <f>IF(ISBLANK(Games!W633), "",Games!Y633)</f>
        <v/>
      </c>
      <c r="M651" s="9" t="str">
        <f>IF(ISBLANK(Games!W633), "",Games!X633-Games!W633)</f>
        <v/>
      </c>
      <c r="N651" s="20" t="str">
        <f>IF(ISBLANK(Games!W633), "", IF(AND(Games!Y633 = Games!B633, Games!D633&lt;0, Table3[[#This Row],[Actual Difference ]]&lt;Games!D633), "Y", IF(AND(Games!Y633=Games!C633, Games!D633&gt;0, Table3[[#This Row],[Actual Difference ]]&gt;0), "Y",IF(Games!Y633&lt;&gt;Table3[[#This Row],[Market Predicted Side]], "Y","N"))))</f>
        <v/>
      </c>
      <c r="O651" s="21" t="str">
        <f>IF(ISBLANK(Games!W633),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1" s="21" t="str">
        <f>IF(ISBLANK(Games!W633),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1" s="22" t="str">
        <f>IF(ISBLANK(Games!W633),"",IF('Prediction Log'!$L651='Prediction Log'!$G651, "Y", "N"))</f>
        <v/>
      </c>
      <c r="R651" s="22" t="str">
        <f>Table3[[#This Row],[Home Team Covered Market]]</f>
        <v/>
      </c>
      <c r="S651" s="22" t="str">
        <f>IF(ISBLANK(Games!W633), "",IF(AND('Prediction Log'!$Q651="Y", 'Prediction Log'!$R651="Y"), "Y", "N"))</f>
        <v/>
      </c>
      <c r="T651" s="23" t="str">
        <f>IF(ISBLANK(Games!W633),"",IF(Games!Y633='Prediction Log'!$H651, "Y", "N"))</f>
        <v/>
      </c>
      <c r="U651" s="23" t="str">
        <f>IF(ISBLANK(Games!W633), "", IF(Table3[[#This Row],[Home Team Covered Market]]=Games!P633, "Y", "N"))</f>
        <v/>
      </c>
      <c r="V651" s="24" t="str">
        <f>IF(ISBLANK(Games!W633), "",IF('Prediction Log'!$I651='Prediction Log'!$L651, "Y", "N"))</f>
        <v/>
      </c>
      <c r="W651" s="23" t="str">
        <f>IF(ISBLANK(Games!W633), "",IF('Prediction Log'!$H651&lt;&gt;'Prediction Log'!$L651, "N",IF(AND('Prediction Log'!$E651&gt;0, 'Prediction Log'!$M651&gt;'Prediction Log'!$E651, 'Prediction Log'!$H651='Prediction Log'!$C651), "Y", IF(AND('Prediction Log'!$E651&lt;0, 'Prediction Log'!$M651&lt;'Prediction Log'!$E651,'Prediction Log'!$H651='Prediction Log'!$B651 ), "Y", IF('Prediction Log'!$M651='Prediction Log'!$E651, "PUSH", "N")))))</f>
        <v/>
      </c>
      <c r="X651" s="23" t="str">
        <f>IF(ISBLANK(Games!W633), "",IF(AND('Prediction Log'!$T651="Y", 'Prediction Log'!$U651="Y"), "Y", "N"))</f>
        <v/>
      </c>
      <c r="Y651" s="22" t="str">
        <f>IF(ISBLANK(Games!W633), "",IF('Prediction Log'!$D651&gt;0, 'Prediction Log'!$M651-'Prediction Log'!$D651, IF('Prediction Log'!$D651&lt;0, -'Prediction Log'!$M651+'Prediction Log'!$D651, "NA")))</f>
        <v/>
      </c>
      <c r="Z651" s="22" t="str">
        <f>IF(ISBLANK(Games!W633), "",ABS('Prediction Log'!$Y651))</f>
        <v/>
      </c>
      <c r="AA651" s="23" t="str">
        <f>IF(ISBLANK(Games!W633), "",IF('Prediction Log'!$E651&gt;0, 'Prediction Log'!$M651-'Prediction Log'!$E651, IF('Prediction Log'!$E651&lt;0, -'Prediction Log'!$M651+'Prediction Log'!$E651, "NA")))</f>
        <v/>
      </c>
      <c r="AB651" s="23" t="str">
        <f>IF(ISBLANK(Games!X633), "",ABS('Prediction Log'!$AA651))</f>
        <v/>
      </c>
    </row>
    <row r="652" spans="1:28" x14ac:dyDescent="0.45">
      <c r="A652" s="13">
        <f>IF(ISBLANK(Games!$B651), "",Games!A651)</f>
        <v>0</v>
      </c>
      <c r="B652" s="13" t="str">
        <f>IF(ISBLANK(Games!$B634), "",Games!B634)</f>
        <v/>
      </c>
      <c r="C652" s="13" t="str">
        <f>IF(ISBLANK(Games!$B634), "",Games!C634)</f>
        <v/>
      </c>
      <c r="D652" s="14" t="str">
        <f>IF(ISBLANK(Games!$D634), "",Games!D634)</f>
        <v/>
      </c>
      <c r="E652" s="14">
        <f>IF(ISBLANK(Games!$B634), "",Games!J634)</f>
        <v>0</v>
      </c>
      <c r="F652" s="15" t="str">
        <f>IFERROR(IF(ISBLANK(Games!B634), "", IF(Games!N634=Games!B634, Games!O634, 1-Games!O634)), "")</f>
        <v/>
      </c>
      <c r="G652" s="16" t="str">
        <f>IF(ISBLANK(Games!B634), "", IF('Prediction Log'!$D652&lt;0, 'Prediction Log'!$B652, 'Prediction Log'!$C652))</f>
        <v/>
      </c>
      <c r="H652" s="17" t="str">
        <f>IF(ISBLANK(Games!$B634), "",Games!K634)</f>
        <v/>
      </c>
      <c r="I652" s="17" t="str">
        <f>IF('Prediction Log'!$F652&gt;0.5, 'Prediction Log'!$B652, IF('Prediction Log'!$F652&lt;0.5, 'Prediction Log'!$C652, "PICK"))</f>
        <v/>
      </c>
      <c r="J652" s="18" t="str">
        <f>IF(ISBLANK(Games!B634), "",IF('Prediction Log'!$I652='Prediction Log'!$B652, 'Prediction Log'!$F652, 1-'Prediction Log'!$F652))</f>
        <v/>
      </c>
      <c r="K652" s="19" t="str">
        <f>IF(ISBLANK(Games!$B634), "",Games!Q634)</f>
        <v/>
      </c>
      <c r="L652" s="26" t="str">
        <f>IF(ISBLANK(Games!W634), "",Games!Y634)</f>
        <v/>
      </c>
      <c r="M652" s="9" t="str">
        <f>IF(ISBLANK(Games!W634), "",Games!X634-Games!W634)</f>
        <v/>
      </c>
      <c r="N652" s="20" t="str">
        <f>IF(ISBLANK(Games!W634), "", IF(AND(Games!Y634 = Games!B634, Games!D634&lt;0, Table3[[#This Row],[Actual Difference ]]&lt;Games!D634), "Y", IF(AND(Games!Y634=Games!C634, Games!D634&gt;0, Table3[[#This Row],[Actual Difference ]]&gt;0), "Y",IF(Games!Y634&lt;&gt;Table3[[#This Row],[Market Predicted Side]], "Y","N"))))</f>
        <v/>
      </c>
      <c r="O652" s="21" t="str">
        <f>IF(ISBLANK(Games!W634),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2" s="21" t="str">
        <f>IF(ISBLANK(Games!W634),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2" s="22" t="str">
        <f>IF(ISBLANK(Games!W634),"",IF('Prediction Log'!$L652='Prediction Log'!$G652, "Y", "N"))</f>
        <v/>
      </c>
      <c r="R652" s="22" t="str">
        <f>Table3[[#This Row],[Home Team Covered Market]]</f>
        <v/>
      </c>
      <c r="S652" s="22" t="str">
        <f>IF(ISBLANK(Games!W634), "",IF(AND('Prediction Log'!$Q652="Y", 'Prediction Log'!$R652="Y"), "Y", "N"))</f>
        <v/>
      </c>
      <c r="T652" s="23" t="str">
        <f>IF(ISBLANK(Games!W634),"",IF(Games!Y634='Prediction Log'!$H652, "Y", "N"))</f>
        <v/>
      </c>
      <c r="U652" s="23" t="str">
        <f>IF(ISBLANK(Games!W634), "", IF(Table3[[#This Row],[Home Team Covered Market]]=Games!P634, "Y", "N"))</f>
        <v/>
      </c>
      <c r="V652" s="24" t="str">
        <f>IF(ISBLANK(Games!W634), "",IF('Prediction Log'!$I652='Prediction Log'!$L652, "Y", "N"))</f>
        <v/>
      </c>
      <c r="W652" s="23" t="str">
        <f>IF(ISBLANK(Games!W634), "",IF('Prediction Log'!$H652&lt;&gt;'Prediction Log'!$L652, "N",IF(AND('Prediction Log'!$E652&gt;0, 'Prediction Log'!$M652&gt;'Prediction Log'!$E652, 'Prediction Log'!$H652='Prediction Log'!$C652), "Y", IF(AND('Prediction Log'!$E652&lt;0, 'Prediction Log'!$M652&lt;'Prediction Log'!$E652,'Prediction Log'!$H652='Prediction Log'!$B652 ), "Y", IF('Prediction Log'!$M652='Prediction Log'!$E652, "PUSH", "N")))))</f>
        <v/>
      </c>
      <c r="X652" s="23" t="str">
        <f>IF(ISBLANK(Games!W634), "",IF(AND('Prediction Log'!$T652="Y", 'Prediction Log'!$U652="Y"), "Y", "N"))</f>
        <v/>
      </c>
      <c r="Y652" s="22" t="str">
        <f>IF(ISBLANK(Games!W634), "",IF('Prediction Log'!$D652&gt;0, 'Prediction Log'!$M652-'Prediction Log'!$D652, IF('Prediction Log'!$D652&lt;0, -'Prediction Log'!$M652+'Prediction Log'!$D652, "NA")))</f>
        <v/>
      </c>
      <c r="Z652" s="22" t="str">
        <f>IF(ISBLANK(Games!W634), "",ABS('Prediction Log'!$Y652))</f>
        <v/>
      </c>
      <c r="AA652" s="23" t="str">
        <f>IF(ISBLANK(Games!W634), "",IF('Prediction Log'!$E652&gt;0, 'Prediction Log'!$M652-'Prediction Log'!$E652, IF('Prediction Log'!$E652&lt;0, -'Prediction Log'!$M652+'Prediction Log'!$E652, "NA")))</f>
        <v/>
      </c>
      <c r="AB652" s="23" t="str">
        <f>IF(ISBLANK(Games!X634), "",ABS('Prediction Log'!$AA652))</f>
        <v/>
      </c>
    </row>
    <row r="653" spans="1:28" x14ac:dyDescent="0.45">
      <c r="A653" s="13">
        <f>IF(ISBLANK(Games!$B652), "",Games!A652)</f>
        <v>0</v>
      </c>
      <c r="B653" s="13" t="str">
        <f>IF(ISBLANK(Games!$B635), "",Games!B635)</f>
        <v/>
      </c>
      <c r="C653" s="13" t="str">
        <f>IF(ISBLANK(Games!$B635), "",Games!C635)</f>
        <v/>
      </c>
      <c r="D653" s="14" t="str">
        <f>IF(ISBLANK(Games!$D635), "",Games!D635)</f>
        <v/>
      </c>
      <c r="E653" s="14">
        <f>IF(ISBLANK(Games!$B635), "",Games!J635)</f>
        <v>0</v>
      </c>
      <c r="F653" s="15" t="str">
        <f>IFERROR(IF(ISBLANK(Games!B635), "", IF(Games!N635=Games!B635, Games!O635, 1-Games!O635)), "")</f>
        <v/>
      </c>
      <c r="G653" s="16" t="str">
        <f>IF(ISBLANK(Games!B635), "", IF('Prediction Log'!$D653&lt;0, 'Prediction Log'!$B653, 'Prediction Log'!$C653))</f>
        <v/>
      </c>
      <c r="H653" s="17" t="str">
        <f>IF(ISBLANK(Games!$B635), "",Games!K635)</f>
        <v/>
      </c>
      <c r="I653" s="17" t="str">
        <f>IF('Prediction Log'!$F653&gt;0.5, 'Prediction Log'!$B653, IF('Prediction Log'!$F653&lt;0.5, 'Prediction Log'!$C653, "PICK"))</f>
        <v/>
      </c>
      <c r="J653" s="18" t="str">
        <f>IF(ISBLANK(Games!B635), "",IF('Prediction Log'!$I653='Prediction Log'!$B653, 'Prediction Log'!$F653, 1-'Prediction Log'!$F653))</f>
        <v/>
      </c>
      <c r="K653" s="19" t="str">
        <f>IF(ISBLANK(Games!$B635), "",Games!Q635)</f>
        <v/>
      </c>
      <c r="L653" s="26" t="str">
        <f>IF(ISBLANK(Games!W635), "",Games!Y635)</f>
        <v/>
      </c>
      <c r="M653" s="9" t="str">
        <f>IF(ISBLANK(Games!W635), "",Games!X635-Games!W635)</f>
        <v/>
      </c>
      <c r="N653" s="20" t="str">
        <f>IF(ISBLANK(Games!W635), "", IF(AND(Games!Y635 = Games!B635, Games!D635&lt;0, Table3[[#This Row],[Actual Difference ]]&lt;Games!D635), "Y", IF(AND(Games!Y635=Games!C635, Games!D635&gt;0, Table3[[#This Row],[Actual Difference ]]&gt;0), "Y",IF(Games!Y635&lt;&gt;Table3[[#This Row],[Market Predicted Side]], "Y","N"))))</f>
        <v/>
      </c>
      <c r="O653" s="21" t="str">
        <f>IF(ISBLANK(Games!W635),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3" s="21" t="str">
        <f>IF(ISBLANK(Games!W635),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3" s="22" t="str">
        <f>IF(ISBLANK(Games!W635),"",IF('Prediction Log'!$L653='Prediction Log'!$G653, "Y", "N"))</f>
        <v/>
      </c>
      <c r="R653" s="22" t="str">
        <f>Table3[[#This Row],[Home Team Covered Market]]</f>
        <v/>
      </c>
      <c r="S653" s="22" t="str">
        <f>IF(ISBLANK(Games!W635), "",IF(AND('Prediction Log'!$Q653="Y", 'Prediction Log'!$R653="Y"), "Y", "N"))</f>
        <v/>
      </c>
      <c r="T653" s="23" t="str">
        <f>IF(ISBLANK(Games!W635),"",IF(Games!Y635='Prediction Log'!$H653, "Y", "N"))</f>
        <v/>
      </c>
      <c r="U653" s="23" t="str">
        <f>IF(ISBLANK(Games!W635), "", IF(Table3[[#This Row],[Home Team Covered Market]]=Games!P635, "Y", "N"))</f>
        <v/>
      </c>
      <c r="V653" s="24" t="str">
        <f>IF(ISBLANK(Games!W635), "",IF('Prediction Log'!$I653='Prediction Log'!$L653, "Y", "N"))</f>
        <v/>
      </c>
      <c r="W653" s="23" t="str">
        <f>IF(ISBLANK(Games!W635), "",IF('Prediction Log'!$H653&lt;&gt;'Prediction Log'!$L653, "N",IF(AND('Prediction Log'!$E653&gt;0, 'Prediction Log'!$M653&gt;'Prediction Log'!$E653, 'Prediction Log'!$H653='Prediction Log'!$C653), "Y", IF(AND('Prediction Log'!$E653&lt;0, 'Prediction Log'!$M653&lt;'Prediction Log'!$E653,'Prediction Log'!$H653='Prediction Log'!$B653 ), "Y", IF('Prediction Log'!$M653='Prediction Log'!$E653, "PUSH", "N")))))</f>
        <v/>
      </c>
      <c r="X653" s="23" t="str">
        <f>IF(ISBLANK(Games!W635), "",IF(AND('Prediction Log'!$T653="Y", 'Prediction Log'!$U653="Y"), "Y", "N"))</f>
        <v/>
      </c>
      <c r="Y653" s="22" t="str">
        <f>IF(ISBLANK(Games!W635), "",IF('Prediction Log'!$D653&gt;0, 'Prediction Log'!$M653-'Prediction Log'!$D653, IF('Prediction Log'!$D653&lt;0, -'Prediction Log'!$M653+'Prediction Log'!$D653, "NA")))</f>
        <v/>
      </c>
      <c r="Z653" s="22" t="str">
        <f>IF(ISBLANK(Games!W635), "",ABS('Prediction Log'!$Y653))</f>
        <v/>
      </c>
      <c r="AA653" s="23" t="str">
        <f>IF(ISBLANK(Games!W635), "",IF('Prediction Log'!$E653&gt;0, 'Prediction Log'!$M653-'Prediction Log'!$E653, IF('Prediction Log'!$E653&lt;0, -'Prediction Log'!$M653+'Prediction Log'!$E653, "NA")))</f>
        <v/>
      </c>
      <c r="AB653" s="23" t="str">
        <f>IF(ISBLANK(Games!X635), "",ABS('Prediction Log'!$AA653))</f>
        <v/>
      </c>
    </row>
    <row r="654" spans="1:28" x14ac:dyDescent="0.45">
      <c r="A654" s="13">
        <f>IF(ISBLANK(Games!$B653), "",Games!A653)</f>
        <v>0</v>
      </c>
      <c r="B654" s="13" t="str">
        <f>IF(ISBLANK(Games!$B636), "",Games!B636)</f>
        <v/>
      </c>
      <c r="C654" s="13" t="str">
        <f>IF(ISBLANK(Games!$B636), "",Games!C636)</f>
        <v/>
      </c>
      <c r="D654" s="14" t="str">
        <f>IF(ISBLANK(Games!$D636), "",Games!D636)</f>
        <v/>
      </c>
      <c r="E654" s="14">
        <f>IF(ISBLANK(Games!$B636), "",Games!J636)</f>
        <v>0</v>
      </c>
      <c r="F654" s="15" t="str">
        <f>IFERROR(IF(ISBLANK(Games!B636), "", IF(Games!N636=Games!B636, Games!O636, 1-Games!O636)), "")</f>
        <v/>
      </c>
      <c r="G654" s="16" t="str">
        <f>IF(ISBLANK(Games!B636), "", IF('Prediction Log'!$D654&lt;0, 'Prediction Log'!$B654, 'Prediction Log'!$C654))</f>
        <v/>
      </c>
      <c r="H654" s="17" t="str">
        <f>IF(ISBLANK(Games!$B636), "",Games!K636)</f>
        <v/>
      </c>
      <c r="I654" s="17" t="str">
        <f>IF('Prediction Log'!$F654&gt;0.5, 'Prediction Log'!$B654, IF('Prediction Log'!$F654&lt;0.5, 'Prediction Log'!$C654, "PICK"))</f>
        <v/>
      </c>
      <c r="J654" s="18" t="str">
        <f>IF(ISBLANK(Games!B636), "",IF('Prediction Log'!$I654='Prediction Log'!$B654, 'Prediction Log'!$F654, 1-'Prediction Log'!$F654))</f>
        <v/>
      </c>
      <c r="K654" s="19" t="str">
        <f>IF(ISBLANK(Games!$B636), "",Games!Q636)</f>
        <v/>
      </c>
      <c r="L654" s="26" t="str">
        <f>IF(ISBLANK(Games!W636), "",Games!Y636)</f>
        <v/>
      </c>
      <c r="M654" s="9" t="str">
        <f>IF(ISBLANK(Games!W636), "",Games!X636-Games!W636)</f>
        <v/>
      </c>
      <c r="N654" s="20" t="str">
        <f>IF(ISBLANK(Games!W636), "", IF(AND(Games!Y636 = Games!B636, Games!D636&lt;0, Table3[[#This Row],[Actual Difference ]]&lt;Games!D636), "Y", IF(AND(Games!Y636=Games!C636, Games!D636&gt;0, Table3[[#This Row],[Actual Difference ]]&gt;0), "Y",IF(Games!Y636&lt;&gt;Table3[[#This Row],[Market Predicted Side]], "Y","N"))))</f>
        <v/>
      </c>
      <c r="O654" s="21" t="str">
        <f>IF(ISBLANK(Games!W636),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4" s="21" t="str">
        <f>IF(ISBLANK(Games!W636),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4" s="22" t="str">
        <f>IF(ISBLANK(Games!W636),"",IF('Prediction Log'!$L654='Prediction Log'!$G654, "Y", "N"))</f>
        <v/>
      </c>
      <c r="R654" s="22" t="str">
        <f>Table3[[#This Row],[Home Team Covered Market]]</f>
        <v/>
      </c>
      <c r="S654" s="22" t="str">
        <f>IF(ISBLANK(Games!W636), "",IF(AND('Prediction Log'!$Q654="Y", 'Prediction Log'!$R654="Y"), "Y", "N"))</f>
        <v/>
      </c>
      <c r="T654" s="23" t="str">
        <f>IF(ISBLANK(Games!W636),"",IF(Games!Y636='Prediction Log'!$H654, "Y", "N"))</f>
        <v/>
      </c>
      <c r="U654" s="23" t="str">
        <f>IF(ISBLANK(Games!W636), "", IF(Table3[[#This Row],[Home Team Covered Market]]=Games!P636, "Y", "N"))</f>
        <v/>
      </c>
      <c r="V654" s="24" t="str">
        <f>IF(ISBLANK(Games!W636), "",IF('Prediction Log'!$I654='Prediction Log'!$L654, "Y", "N"))</f>
        <v/>
      </c>
      <c r="W654" s="23" t="str">
        <f>IF(ISBLANK(Games!W636), "",IF('Prediction Log'!$H654&lt;&gt;'Prediction Log'!$L654, "N",IF(AND('Prediction Log'!$E654&gt;0, 'Prediction Log'!$M654&gt;'Prediction Log'!$E654, 'Prediction Log'!$H654='Prediction Log'!$C654), "Y", IF(AND('Prediction Log'!$E654&lt;0, 'Prediction Log'!$M654&lt;'Prediction Log'!$E654,'Prediction Log'!$H654='Prediction Log'!$B654 ), "Y", IF('Prediction Log'!$M654='Prediction Log'!$E654, "PUSH", "N")))))</f>
        <v/>
      </c>
      <c r="X654" s="23" t="str">
        <f>IF(ISBLANK(Games!W636), "",IF(AND('Prediction Log'!$T654="Y", 'Prediction Log'!$U654="Y"), "Y", "N"))</f>
        <v/>
      </c>
      <c r="Y654" s="22" t="str">
        <f>IF(ISBLANK(Games!W636), "",IF('Prediction Log'!$D654&gt;0, 'Prediction Log'!$M654-'Prediction Log'!$D654, IF('Prediction Log'!$D654&lt;0, -'Prediction Log'!$M654+'Prediction Log'!$D654, "NA")))</f>
        <v/>
      </c>
      <c r="Z654" s="22" t="str">
        <f>IF(ISBLANK(Games!W636), "",ABS('Prediction Log'!$Y654))</f>
        <v/>
      </c>
      <c r="AA654" s="23" t="str">
        <f>IF(ISBLANK(Games!W636), "",IF('Prediction Log'!$E654&gt;0, 'Prediction Log'!$M654-'Prediction Log'!$E654, IF('Prediction Log'!$E654&lt;0, -'Prediction Log'!$M654+'Prediction Log'!$E654, "NA")))</f>
        <v/>
      </c>
      <c r="AB654" s="23" t="str">
        <f>IF(ISBLANK(Games!X636), "",ABS('Prediction Log'!$AA654))</f>
        <v/>
      </c>
    </row>
    <row r="655" spans="1:28" x14ac:dyDescent="0.45">
      <c r="A655" s="13">
        <f>IF(ISBLANK(Games!$B654), "",Games!A654)</f>
        <v>0</v>
      </c>
      <c r="B655" s="13" t="str">
        <f>IF(ISBLANK(Games!$B637), "",Games!B637)</f>
        <v/>
      </c>
      <c r="C655" s="13" t="str">
        <f>IF(ISBLANK(Games!$B637), "",Games!C637)</f>
        <v/>
      </c>
      <c r="D655" s="14" t="str">
        <f>IF(ISBLANK(Games!$D637), "",Games!D637)</f>
        <v/>
      </c>
      <c r="E655" s="14">
        <f>IF(ISBLANK(Games!$B637), "",Games!J637)</f>
        <v>0</v>
      </c>
      <c r="F655" s="15" t="str">
        <f>IFERROR(IF(ISBLANK(Games!B637), "", IF(Games!N637=Games!B637, Games!O637, 1-Games!O637)), "")</f>
        <v/>
      </c>
      <c r="G655" s="16" t="str">
        <f>IF(ISBLANK(Games!B637), "", IF('Prediction Log'!$D655&lt;0, 'Prediction Log'!$B655, 'Prediction Log'!$C655))</f>
        <v/>
      </c>
      <c r="H655" s="17" t="str">
        <f>IF(ISBLANK(Games!$B637), "",Games!K637)</f>
        <v/>
      </c>
      <c r="I655" s="17" t="str">
        <f>IF('Prediction Log'!$F655&gt;0.5, 'Prediction Log'!$B655, IF('Prediction Log'!$F655&lt;0.5, 'Prediction Log'!$C655, "PICK"))</f>
        <v/>
      </c>
      <c r="J655" s="18" t="str">
        <f>IF(ISBLANK(Games!B637), "",IF('Prediction Log'!$I655='Prediction Log'!$B655, 'Prediction Log'!$F655, 1-'Prediction Log'!$F655))</f>
        <v/>
      </c>
      <c r="K655" s="19" t="str">
        <f>IF(ISBLANK(Games!$B637), "",Games!Q637)</f>
        <v/>
      </c>
      <c r="L655" s="26" t="str">
        <f>IF(ISBLANK(Games!W637), "",Games!Y637)</f>
        <v/>
      </c>
      <c r="M655" s="9" t="str">
        <f>IF(ISBLANK(Games!W637), "",Games!X637-Games!W637)</f>
        <v/>
      </c>
      <c r="N655" s="20" t="str">
        <f>IF(ISBLANK(Games!W637), "", IF(AND(Games!Y637 = Games!B637, Games!D637&lt;0, Table3[[#This Row],[Actual Difference ]]&lt;Games!D637), "Y", IF(AND(Games!Y637=Games!C637, Games!D637&gt;0, Table3[[#This Row],[Actual Difference ]]&gt;0), "Y",IF(Games!Y637&lt;&gt;Table3[[#This Row],[Market Predicted Side]], "Y","N"))))</f>
        <v/>
      </c>
      <c r="O655" s="21" t="str">
        <f>IF(ISBLANK(Games!W637),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5" s="21" t="str">
        <f>IF(ISBLANK(Games!W637),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5" s="22" t="str">
        <f>IF(ISBLANK(Games!W637),"",IF('Prediction Log'!$L655='Prediction Log'!$G655, "Y", "N"))</f>
        <v/>
      </c>
      <c r="R655" s="22" t="str">
        <f>Table3[[#This Row],[Home Team Covered Market]]</f>
        <v/>
      </c>
      <c r="S655" s="22" t="str">
        <f>IF(ISBLANK(Games!W637), "",IF(AND('Prediction Log'!$Q655="Y", 'Prediction Log'!$R655="Y"), "Y", "N"))</f>
        <v/>
      </c>
      <c r="T655" s="23" t="str">
        <f>IF(ISBLANK(Games!W637),"",IF(Games!Y637='Prediction Log'!$H655, "Y", "N"))</f>
        <v/>
      </c>
      <c r="U655" s="23" t="str">
        <f>IF(ISBLANK(Games!W637), "", IF(Table3[[#This Row],[Home Team Covered Market]]=Games!P637, "Y", "N"))</f>
        <v/>
      </c>
      <c r="V655" s="24" t="str">
        <f>IF(ISBLANK(Games!W637), "",IF('Prediction Log'!$I655='Prediction Log'!$L655, "Y", "N"))</f>
        <v/>
      </c>
      <c r="W655" s="23" t="str">
        <f>IF(ISBLANK(Games!W637), "",IF('Prediction Log'!$H655&lt;&gt;'Prediction Log'!$L655, "N",IF(AND('Prediction Log'!$E655&gt;0, 'Prediction Log'!$M655&gt;'Prediction Log'!$E655, 'Prediction Log'!$H655='Prediction Log'!$C655), "Y", IF(AND('Prediction Log'!$E655&lt;0, 'Prediction Log'!$M655&lt;'Prediction Log'!$E655,'Prediction Log'!$H655='Prediction Log'!$B655 ), "Y", IF('Prediction Log'!$M655='Prediction Log'!$E655, "PUSH", "N")))))</f>
        <v/>
      </c>
      <c r="X655" s="23" t="str">
        <f>IF(ISBLANK(Games!W637), "",IF(AND('Prediction Log'!$T655="Y", 'Prediction Log'!$U655="Y"), "Y", "N"))</f>
        <v/>
      </c>
      <c r="Y655" s="22" t="str">
        <f>IF(ISBLANK(Games!W637), "",IF('Prediction Log'!$D655&gt;0, 'Prediction Log'!$M655-'Prediction Log'!$D655, IF('Prediction Log'!$D655&lt;0, -'Prediction Log'!$M655+'Prediction Log'!$D655, "NA")))</f>
        <v/>
      </c>
      <c r="Z655" s="22" t="str">
        <f>IF(ISBLANK(Games!W637), "",ABS('Prediction Log'!$Y655))</f>
        <v/>
      </c>
      <c r="AA655" s="23" t="str">
        <f>IF(ISBLANK(Games!W637), "",IF('Prediction Log'!$E655&gt;0, 'Prediction Log'!$M655-'Prediction Log'!$E655, IF('Prediction Log'!$E655&lt;0, -'Prediction Log'!$M655+'Prediction Log'!$E655, "NA")))</f>
        <v/>
      </c>
      <c r="AB655" s="23" t="str">
        <f>IF(ISBLANK(Games!X637), "",ABS('Prediction Log'!$AA655))</f>
        <v/>
      </c>
    </row>
    <row r="656" spans="1:28" x14ac:dyDescent="0.45">
      <c r="A656" s="13">
        <f>IF(ISBLANK(Games!$B655), "",Games!A655)</f>
        <v>0</v>
      </c>
      <c r="B656" s="13" t="str">
        <f>IF(ISBLANK(Games!$B638), "",Games!B638)</f>
        <v/>
      </c>
      <c r="C656" s="13" t="str">
        <f>IF(ISBLANK(Games!$B638), "",Games!C638)</f>
        <v/>
      </c>
      <c r="D656" s="14" t="str">
        <f>IF(ISBLANK(Games!$D638), "",Games!D638)</f>
        <v/>
      </c>
      <c r="E656" s="14">
        <f>IF(ISBLANK(Games!$B638), "",Games!J638)</f>
        <v>0</v>
      </c>
      <c r="F656" s="15" t="str">
        <f>IFERROR(IF(ISBLANK(Games!B638), "", IF(Games!N638=Games!B638, Games!O638, 1-Games!O638)), "")</f>
        <v/>
      </c>
      <c r="G656" s="16" t="str">
        <f>IF(ISBLANK(Games!B638), "", IF('Prediction Log'!$D656&lt;0, 'Prediction Log'!$B656, 'Prediction Log'!$C656))</f>
        <v/>
      </c>
      <c r="H656" s="17" t="str">
        <f>IF(ISBLANK(Games!$B638), "",Games!K638)</f>
        <v/>
      </c>
      <c r="I656" s="17" t="str">
        <f>IF('Prediction Log'!$F656&gt;0.5, 'Prediction Log'!$B656, IF('Prediction Log'!$F656&lt;0.5, 'Prediction Log'!$C656, "PICK"))</f>
        <v/>
      </c>
      <c r="J656" s="18" t="str">
        <f>IF(ISBLANK(Games!B638), "",IF('Prediction Log'!$I656='Prediction Log'!$B656, 'Prediction Log'!$F656, 1-'Prediction Log'!$F656))</f>
        <v/>
      </c>
      <c r="K656" s="19" t="str">
        <f>IF(ISBLANK(Games!$B638), "",Games!Q638)</f>
        <v/>
      </c>
      <c r="L656" s="26" t="str">
        <f>IF(ISBLANK(Games!W638), "",Games!Y638)</f>
        <v/>
      </c>
      <c r="M656" s="9" t="str">
        <f>IF(ISBLANK(Games!W638), "",Games!X638-Games!W638)</f>
        <v/>
      </c>
      <c r="N656" s="20" t="str">
        <f>IF(ISBLANK(Games!W638), "", IF(AND(Games!Y638 = Games!B638, Games!D638&lt;0, Table3[[#This Row],[Actual Difference ]]&lt;Games!D638), "Y", IF(AND(Games!Y638=Games!C638, Games!D638&gt;0, Table3[[#This Row],[Actual Difference ]]&gt;0), "Y",IF(Games!Y638&lt;&gt;Table3[[#This Row],[Market Predicted Side]], "Y","N"))))</f>
        <v/>
      </c>
      <c r="O656" s="21" t="str">
        <f>IF(ISBLANK(Games!W638),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6" s="21" t="str">
        <f>IF(ISBLANK(Games!W638),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6" s="22" t="str">
        <f>IF(ISBLANK(Games!W638),"",IF('Prediction Log'!$L656='Prediction Log'!$G656, "Y", "N"))</f>
        <v/>
      </c>
      <c r="R656" s="22" t="str">
        <f>Table3[[#This Row],[Home Team Covered Market]]</f>
        <v/>
      </c>
      <c r="S656" s="22" t="str">
        <f>IF(ISBLANK(Games!W638), "",IF(AND('Prediction Log'!$Q656="Y", 'Prediction Log'!$R656="Y"), "Y", "N"))</f>
        <v/>
      </c>
      <c r="T656" s="23" t="str">
        <f>IF(ISBLANK(Games!W638),"",IF(Games!Y638='Prediction Log'!$H656, "Y", "N"))</f>
        <v/>
      </c>
      <c r="U656" s="23" t="str">
        <f>IF(ISBLANK(Games!W638), "", IF(Table3[[#This Row],[Home Team Covered Market]]=Games!P638, "Y", "N"))</f>
        <v/>
      </c>
      <c r="V656" s="24" t="str">
        <f>IF(ISBLANK(Games!W638), "",IF('Prediction Log'!$I656='Prediction Log'!$L656, "Y", "N"))</f>
        <v/>
      </c>
      <c r="W656" s="23" t="str">
        <f>IF(ISBLANK(Games!W638), "",IF('Prediction Log'!$H656&lt;&gt;'Prediction Log'!$L656, "N",IF(AND('Prediction Log'!$E656&gt;0, 'Prediction Log'!$M656&gt;'Prediction Log'!$E656, 'Prediction Log'!$H656='Prediction Log'!$C656), "Y", IF(AND('Prediction Log'!$E656&lt;0, 'Prediction Log'!$M656&lt;'Prediction Log'!$E656,'Prediction Log'!$H656='Prediction Log'!$B656 ), "Y", IF('Prediction Log'!$M656='Prediction Log'!$E656, "PUSH", "N")))))</f>
        <v/>
      </c>
      <c r="X656" s="23" t="str">
        <f>IF(ISBLANK(Games!W638), "",IF(AND('Prediction Log'!$T656="Y", 'Prediction Log'!$U656="Y"), "Y", "N"))</f>
        <v/>
      </c>
      <c r="Y656" s="22" t="str">
        <f>IF(ISBLANK(Games!W638), "",IF('Prediction Log'!$D656&gt;0, 'Prediction Log'!$M656-'Prediction Log'!$D656, IF('Prediction Log'!$D656&lt;0, -'Prediction Log'!$M656+'Prediction Log'!$D656, "NA")))</f>
        <v/>
      </c>
      <c r="Z656" s="22" t="str">
        <f>IF(ISBLANK(Games!W638), "",ABS('Prediction Log'!$Y656))</f>
        <v/>
      </c>
      <c r="AA656" s="23" t="str">
        <f>IF(ISBLANK(Games!W638), "",IF('Prediction Log'!$E656&gt;0, 'Prediction Log'!$M656-'Prediction Log'!$E656, IF('Prediction Log'!$E656&lt;0, -'Prediction Log'!$M656+'Prediction Log'!$E656, "NA")))</f>
        <v/>
      </c>
      <c r="AB656" s="23" t="str">
        <f>IF(ISBLANK(Games!X638), "",ABS('Prediction Log'!$AA656))</f>
        <v/>
      </c>
    </row>
    <row r="657" spans="1:28" x14ac:dyDescent="0.45">
      <c r="A657" s="13">
        <f>IF(ISBLANK(Games!$B656), "",Games!A656)</f>
        <v>0</v>
      </c>
      <c r="B657" s="13" t="str">
        <f>IF(ISBLANK(Games!$B639), "",Games!B639)</f>
        <v/>
      </c>
      <c r="C657" s="13" t="str">
        <f>IF(ISBLANK(Games!$B639), "",Games!C639)</f>
        <v/>
      </c>
      <c r="D657" s="14" t="str">
        <f>IF(ISBLANK(Games!$D639), "",Games!D639)</f>
        <v/>
      </c>
      <c r="E657" s="14">
        <f>IF(ISBLANK(Games!$B639), "",Games!J639)</f>
        <v>0</v>
      </c>
      <c r="F657" s="15" t="str">
        <f>IFERROR(IF(ISBLANK(Games!B639), "", IF(Games!N639=Games!B639, Games!O639, 1-Games!O639)), "")</f>
        <v/>
      </c>
      <c r="G657" s="16" t="str">
        <f>IF(ISBLANK(Games!B639), "", IF('Prediction Log'!$D657&lt;0, 'Prediction Log'!$B657, 'Prediction Log'!$C657))</f>
        <v/>
      </c>
      <c r="H657" s="17" t="str">
        <f>IF(ISBLANK(Games!$B639), "",Games!K639)</f>
        <v/>
      </c>
      <c r="I657" s="17" t="str">
        <f>IF('Prediction Log'!$F657&gt;0.5, 'Prediction Log'!$B657, IF('Prediction Log'!$F657&lt;0.5, 'Prediction Log'!$C657, "PICK"))</f>
        <v/>
      </c>
      <c r="J657" s="18" t="str">
        <f>IF(ISBLANK(Games!B639), "",IF('Prediction Log'!$I657='Prediction Log'!$B657, 'Prediction Log'!$F657, 1-'Prediction Log'!$F657))</f>
        <v/>
      </c>
      <c r="K657" s="19" t="str">
        <f>IF(ISBLANK(Games!$B639), "",Games!Q639)</f>
        <v/>
      </c>
      <c r="L657" s="26" t="str">
        <f>IF(ISBLANK(Games!W639), "",Games!Y639)</f>
        <v/>
      </c>
      <c r="M657" s="9" t="str">
        <f>IF(ISBLANK(Games!W639), "",Games!X639-Games!W639)</f>
        <v/>
      </c>
      <c r="N657" s="20" t="str">
        <f>IF(ISBLANK(Games!W639), "", IF(AND(Games!Y639 = Games!B639, Games!D639&lt;0, Table3[[#This Row],[Actual Difference ]]&lt;Games!D639), "Y", IF(AND(Games!Y639=Games!C639, Games!D639&gt;0, Table3[[#This Row],[Actual Difference ]]&gt;0), "Y",IF(Games!Y639&lt;&gt;Table3[[#This Row],[Market Predicted Side]], "Y","N"))))</f>
        <v/>
      </c>
      <c r="O657" s="21" t="str">
        <f>IF(ISBLANK(Games!W639),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7" s="21" t="str">
        <f>IF(ISBLANK(Games!W639),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7" s="22" t="str">
        <f>IF(ISBLANK(Games!W639),"",IF('Prediction Log'!$L657='Prediction Log'!$G657, "Y", "N"))</f>
        <v/>
      </c>
      <c r="R657" s="22" t="str">
        <f>Table3[[#This Row],[Home Team Covered Market]]</f>
        <v/>
      </c>
      <c r="S657" s="22" t="str">
        <f>IF(ISBLANK(Games!W639), "",IF(AND('Prediction Log'!$Q657="Y", 'Prediction Log'!$R657="Y"), "Y", "N"))</f>
        <v/>
      </c>
      <c r="T657" s="23" t="str">
        <f>IF(ISBLANK(Games!W639),"",IF(Games!Y639='Prediction Log'!$H657, "Y", "N"))</f>
        <v/>
      </c>
      <c r="U657" s="23" t="str">
        <f>IF(ISBLANK(Games!W639), "", IF(Table3[[#This Row],[Home Team Covered Market]]=Games!P639, "Y", "N"))</f>
        <v/>
      </c>
      <c r="V657" s="24" t="str">
        <f>IF(ISBLANK(Games!W639), "",IF('Prediction Log'!$I657='Prediction Log'!$L657, "Y", "N"))</f>
        <v/>
      </c>
      <c r="W657" s="23" t="str">
        <f>IF(ISBLANK(Games!W639), "",IF('Prediction Log'!$H657&lt;&gt;'Prediction Log'!$L657, "N",IF(AND('Prediction Log'!$E657&gt;0, 'Prediction Log'!$M657&gt;'Prediction Log'!$E657, 'Prediction Log'!$H657='Prediction Log'!$C657), "Y", IF(AND('Prediction Log'!$E657&lt;0, 'Prediction Log'!$M657&lt;'Prediction Log'!$E657,'Prediction Log'!$H657='Prediction Log'!$B657 ), "Y", IF('Prediction Log'!$M657='Prediction Log'!$E657, "PUSH", "N")))))</f>
        <v/>
      </c>
      <c r="X657" s="23" t="str">
        <f>IF(ISBLANK(Games!W639), "",IF(AND('Prediction Log'!$T657="Y", 'Prediction Log'!$U657="Y"), "Y", "N"))</f>
        <v/>
      </c>
      <c r="Y657" s="22" t="str">
        <f>IF(ISBLANK(Games!W639), "",IF('Prediction Log'!$D657&gt;0, 'Prediction Log'!$M657-'Prediction Log'!$D657, IF('Prediction Log'!$D657&lt;0, -'Prediction Log'!$M657+'Prediction Log'!$D657, "NA")))</f>
        <v/>
      </c>
      <c r="Z657" s="22" t="str">
        <f>IF(ISBLANK(Games!W639), "",ABS('Prediction Log'!$Y657))</f>
        <v/>
      </c>
      <c r="AA657" s="23" t="str">
        <f>IF(ISBLANK(Games!W639), "",IF('Prediction Log'!$E657&gt;0, 'Prediction Log'!$M657-'Prediction Log'!$E657, IF('Prediction Log'!$E657&lt;0, -'Prediction Log'!$M657+'Prediction Log'!$E657, "NA")))</f>
        <v/>
      </c>
      <c r="AB657" s="23" t="str">
        <f>IF(ISBLANK(Games!X639), "",ABS('Prediction Log'!$AA657))</f>
        <v/>
      </c>
    </row>
    <row r="658" spans="1:28" x14ac:dyDescent="0.45">
      <c r="A658" s="13">
        <f>IF(ISBLANK(Games!$B657), "",Games!A657)</f>
        <v>0</v>
      </c>
      <c r="B658" s="13" t="str">
        <f>IF(ISBLANK(Games!$B640), "",Games!B640)</f>
        <v/>
      </c>
      <c r="C658" s="13" t="str">
        <f>IF(ISBLANK(Games!$B640), "",Games!C640)</f>
        <v/>
      </c>
      <c r="D658" s="14" t="str">
        <f>IF(ISBLANK(Games!$D640), "",Games!D640)</f>
        <v/>
      </c>
      <c r="E658" s="14">
        <f>IF(ISBLANK(Games!$B640), "",Games!J640)</f>
        <v>0</v>
      </c>
      <c r="F658" s="15" t="str">
        <f>IFERROR(IF(ISBLANK(Games!B640), "", IF(Games!N640=Games!B640, Games!O640, 1-Games!O640)), "")</f>
        <v/>
      </c>
      <c r="G658" s="16" t="str">
        <f>IF(ISBLANK(Games!B640), "", IF('Prediction Log'!$D658&lt;0, 'Prediction Log'!$B658, 'Prediction Log'!$C658))</f>
        <v/>
      </c>
      <c r="H658" s="17" t="str">
        <f>IF(ISBLANK(Games!$B640), "",Games!K640)</f>
        <v/>
      </c>
      <c r="I658" s="17" t="str">
        <f>IF('Prediction Log'!$F658&gt;0.5, 'Prediction Log'!$B658, IF('Prediction Log'!$F658&lt;0.5, 'Prediction Log'!$C658, "PICK"))</f>
        <v/>
      </c>
      <c r="J658" s="18" t="str">
        <f>IF(ISBLANK(Games!B640), "",IF('Prediction Log'!$I658='Prediction Log'!$B658, 'Prediction Log'!$F658, 1-'Prediction Log'!$F658))</f>
        <v/>
      </c>
      <c r="K658" s="19" t="str">
        <f>IF(ISBLANK(Games!$B640), "",Games!Q640)</f>
        <v/>
      </c>
      <c r="L658" s="26" t="str">
        <f>IF(ISBLANK(Games!W640), "",Games!Y640)</f>
        <v/>
      </c>
      <c r="M658" s="9" t="str">
        <f>IF(ISBLANK(Games!W640), "",Games!X640-Games!W640)</f>
        <v/>
      </c>
      <c r="N658" s="20" t="str">
        <f>IF(ISBLANK(Games!W640), "", IF(AND(Games!Y640 = Games!B640, Games!D640&lt;0, Table3[[#This Row],[Actual Difference ]]&lt;Games!D640), "Y", IF(AND(Games!Y640=Games!C640, Games!D640&gt;0, Table3[[#This Row],[Actual Difference ]]&gt;0), "Y",IF(Games!Y640&lt;&gt;Table3[[#This Row],[Market Predicted Side]], "Y","N"))))</f>
        <v/>
      </c>
      <c r="O658" s="21" t="str">
        <f>IF(ISBLANK(Games!W640),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8" s="21" t="str">
        <f>IF(ISBLANK(Games!W640),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8" s="22" t="str">
        <f>IF(ISBLANK(Games!W640),"",IF('Prediction Log'!$L658='Prediction Log'!$G658, "Y", "N"))</f>
        <v/>
      </c>
      <c r="R658" s="22" t="str">
        <f>Table3[[#This Row],[Home Team Covered Market]]</f>
        <v/>
      </c>
      <c r="S658" s="22" t="str">
        <f>IF(ISBLANK(Games!W640), "",IF(AND('Prediction Log'!$Q658="Y", 'Prediction Log'!$R658="Y"), "Y", "N"))</f>
        <v/>
      </c>
      <c r="T658" s="23" t="str">
        <f>IF(ISBLANK(Games!W640),"",IF(Games!Y640='Prediction Log'!$H658, "Y", "N"))</f>
        <v/>
      </c>
      <c r="U658" s="23" t="str">
        <f>IF(ISBLANK(Games!W640), "", IF(Table3[[#This Row],[Home Team Covered Market]]=Games!P640, "Y", "N"))</f>
        <v/>
      </c>
      <c r="V658" s="24" t="str">
        <f>IF(ISBLANK(Games!W640), "",IF('Prediction Log'!$I658='Prediction Log'!$L658, "Y", "N"))</f>
        <v/>
      </c>
      <c r="W658" s="23" t="str">
        <f>IF(ISBLANK(Games!W640), "",IF('Prediction Log'!$H658&lt;&gt;'Prediction Log'!$L658, "N",IF(AND('Prediction Log'!$E658&gt;0, 'Prediction Log'!$M658&gt;'Prediction Log'!$E658, 'Prediction Log'!$H658='Prediction Log'!$C658), "Y", IF(AND('Prediction Log'!$E658&lt;0, 'Prediction Log'!$M658&lt;'Prediction Log'!$E658,'Prediction Log'!$H658='Prediction Log'!$B658 ), "Y", IF('Prediction Log'!$M658='Prediction Log'!$E658, "PUSH", "N")))))</f>
        <v/>
      </c>
      <c r="X658" s="23" t="str">
        <f>IF(ISBLANK(Games!W640), "",IF(AND('Prediction Log'!$T658="Y", 'Prediction Log'!$U658="Y"), "Y", "N"))</f>
        <v/>
      </c>
      <c r="Y658" s="22" t="str">
        <f>IF(ISBLANK(Games!W640), "",IF('Prediction Log'!$D658&gt;0, 'Prediction Log'!$M658-'Prediction Log'!$D658, IF('Prediction Log'!$D658&lt;0, -'Prediction Log'!$M658+'Prediction Log'!$D658, "NA")))</f>
        <v/>
      </c>
      <c r="Z658" s="22" t="str">
        <f>IF(ISBLANK(Games!W640), "",ABS('Prediction Log'!$Y658))</f>
        <v/>
      </c>
      <c r="AA658" s="23" t="str">
        <f>IF(ISBLANK(Games!W640), "",IF('Prediction Log'!$E658&gt;0, 'Prediction Log'!$M658-'Prediction Log'!$E658, IF('Prediction Log'!$E658&lt;0, -'Prediction Log'!$M658+'Prediction Log'!$E658, "NA")))</f>
        <v/>
      </c>
      <c r="AB658" s="23" t="str">
        <f>IF(ISBLANK(Games!X640), "",ABS('Prediction Log'!$AA658))</f>
        <v/>
      </c>
    </row>
    <row r="659" spans="1:28" x14ac:dyDescent="0.45">
      <c r="A659" s="13">
        <f>IF(ISBLANK(Games!$B658), "",Games!A658)</f>
        <v>0</v>
      </c>
      <c r="B659" s="13" t="str">
        <f>IF(ISBLANK(Games!$B641), "",Games!B641)</f>
        <v/>
      </c>
      <c r="C659" s="13" t="str">
        <f>IF(ISBLANK(Games!$B641), "",Games!C641)</f>
        <v/>
      </c>
      <c r="D659" s="14" t="str">
        <f>IF(ISBLANK(Games!$D641), "",Games!D641)</f>
        <v/>
      </c>
      <c r="E659" s="14">
        <f>IF(ISBLANK(Games!$B641), "",Games!J641)</f>
        <v>0</v>
      </c>
      <c r="F659" s="15" t="str">
        <f>IFERROR(IF(ISBLANK(Games!B641), "", IF(Games!N641=Games!B641, Games!O641, 1-Games!O641)), "")</f>
        <v/>
      </c>
      <c r="G659" s="16" t="str">
        <f>IF(ISBLANK(Games!B641), "", IF('Prediction Log'!$D659&lt;0, 'Prediction Log'!$B659, 'Prediction Log'!$C659))</f>
        <v/>
      </c>
      <c r="H659" s="17" t="str">
        <f>IF(ISBLANK(Games!$B641), "",Games!K641)</f>
        <v/>
      </c>
      <c r="I659" s="17" t="str">
        <f>IF('Prediction Log'!$F659&gt;0.5, 'Prediction Log'!$B659, IF('Prediction Log'!$F659&lt;0.5, 'Prediction Log'!$C659, "PICK"))</f>
        <v/>
      </c>
      <c r="J659" s="18" t="str">
        <f>IF(ISBLANK(Games!B641), "",IF('Prediction Log'!$I659='Prediction Log'!$B659, 'Prediction Log'!$F659, 1-'Prediction Log'!$F659))</f>
        <v/>
      </c>
      <c r="K659" s="19" t="str">
        <f>IF(ISBLANK(Games!$B641), "",Games!Q641)</f>
        <v/>
      </c>
      <c r="L659" s="26" t="str">
        <f>IF(ISBLANK(Games!W641), "",Games!Y641)</f>
        <v/>
      </c>
      <c r="M659" s="9" t="str">
        <f>IF(ISBLANK(Games!W641), "",Games!X641-Games!W641)</f>
        <v/>
      </c>
      <c r="N659" s="20" t="str">
        <f>IF(ISBLANK(Games!W641), "", IF(AND(Games!Y641 = Games!B641, Games!D641&lt;0, Table3[[#This Row],[Actual Difference ]]&lt;Games!D641), "Y", IF(AND(Games!Y641=Games!C641, Games!D641&gt;0, Table3[[#This Row],[Actual Difference ]]&gt;0), "Y",IF(Games!Y641&lt;&gt;Table3[[#This Row],[Market Predicted Side]], "Y","N"))))</f>
        <v/>
      </c>
      <c r="O659" s="21" t="str">
        <f>IF(ISBLANK(Games!W641),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59" s="21" t="str">
        <f>IF(ISBLANK(Games!W641),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59" s="22" t="str">
        <f>IF(ISBLANK(Games!W641),"",IF('Prediction Log'!$L659='Prediction Log'!$G659, "Y", "N"))</f>
        <v/>
      </c>
      <c r="R659" s="22" t="str">
        <f>Table3[[#This Row],[Home Team Covered Market]]</f>
        <v/>
      </c>
      <c r="S659" s="22" t="str">
        <f>IF(ISBLANK(Games!W641), "",IF(AND('Prediction Log'!$Q659="Y", 'Prediction Log'!$R659="Y"), "Y", "N"))</f>
        <v/>
      </c>
      <c r="T659" s="23" t="str">
        <f>IF(ISBLANK(Games!W641),"",IF(Games!Y641='Prediction Log'!$H659, "Y", "N"))</f>
        <v/>
      </c>
      <c r="U659" s="23" t="str">
        <f>IF(ISBLANK(Games!W641), "", IF(Table3[[#This Row],[Home Team Covered Market]]=Games!P641, "Y", "N"))</f>
        <v/>
      </c>
      <c r="V659" s="24" t="str">
        <f>IF(ISBLANK(Games!W641), "",IF('Prediction Log'!$I659='Prediction Log'!$L659, "Y", "N"))</f>
        <v/>
      </c>
      <c r="W659" s="23" t="str">
        <f>IF(ISBLANK(Games!W641), "",IF('Prediction Log'!$H659&lt;&gt;'Prediction Log'!$L659, "N",IF(AND('Prediction Log'!$E659&gt;0, 'Prediction Log'!$M659&gt;'Prediction Log'!$E659, 'Prediction Log'!$H659='Prediction Log'!$C659), "Y", IF(AND('Prediction Log'!$E659&lt;0, 'Prediction Log'!$M659&lt;'Prediction Log'!$E659,'Prediction Log'!$H659='Prediction Log'!$B659 ), "Y", IF('Prediction Log'!$M659='Prediction Log'!$E659, "PUSH", "N")))))</f>
        <v/>
      </c>
      <c r="X659" s="23" t="str">
        <f>IF(ISBLANK(Games!W641), "",IF(AND('Prediction Log'!$T659="Y", 'Prediction Log'!$U659="Y"), "Y", "N"))</f>
        <v/>
      </c>
      <c r="Y659" s="22" t="str">
        <f>IF(ISBLANK(Games!W641), "",IF('Prediction Log'!$D659&gt;0, 'Prediction Log'!$M659-'Prediction Log'!$D659, IF('Prediction Log'!$D659&lt;0, -'Prediction Log'!$M659+'Prediction Log'!$D659, "NA")))</f>
        <v/>
      </c>
      <c r="Z659" s="22" t="str">
        <f>IF(ISBLANK(Games!W641), "",ABS('Prediction Log'!$Y659))</f>
        <v/>
      </c>
      <c r="AA659" s="23" t="str">
        <f>IF(ISBLANK(Games!W641), "",IF('Prediction Log'!$E659&gt;0, 'Prediction Log'!$M659-'Prediction Log'!$E659, IF('Prediction Log'!$E659&lt;0, -'Prediction Log'!$M659+'Prediction Log'!$E659, "NA")))</f>
        <v/>
      </c>
      <c r="AB659" s="23" t="str">
        <f>IF(ISBLANK(Games!X641), "",ABS('Prediction Log'!$AA659))</f>
        <v/>
      </c>
    </row>
    <row r="660" spans="1:28" x14ac:dyDescent="0.45">
      <c r="A660" s="13">
        <f>IF(ISBLANK(Games!$B659), "",Games!A659)</f>
        <v>0</v>
      </c>
      <c r="B660" s="13" t="str">
        <f>IF(ISBLANK(Games!$B642), "",Games!B642)</f>
        <v/>
      </c>
      <c r="C660" s="13" t="str">
        <f>IF(ISBLANK(Games!$B642), "",Games!C642)</f>
        <v/>
      </c>
      <c r="D660" s="14" t="str">
        <f>IF(ISBLANK(Games!$D642), "",Games!D642)</f>
        <v/>
      </c>
      <c r="E660" s="14">
        <f>IF(ISBLANK(Games!$B642), "",Games!J642)</f>
        <v>0</v>
      </c>
      <c r="F660" s="15" t="str">
        <f>IFERROR(IF(ISBLANK(Games!B642), "", IF(Games!N642=Games!B642, Games!O642, 1-Games!O642)), "")</f>
        <v/>
      </c>
      <c r="G660" s="16" t="str">
        <f>IF(ISBLANK(Games!B642), "", IF('Prediction Log'!$D660&lt;0, 'Prediction Log'!$B660, 'Prediction Log'!$C660))</f>
        <v/>
      </c>
      <c r="H660" s="17" t="str">
        <f>IF(ISBLANK(Games!$B642), "",Games!K642)</f>
        <v/>
      </c>
      <c r="I660" s="17" t="str">
        <f>IF('Prediction Log'!$F660&gt;0.5, 'Prediction Log'!$B660, IF('Prediction Log'!$F660&lt;0.5, 'Prediction Log'!$C660, "PICK"))</f>
        <v/>
      </c>
      <c r="J660" s="18" t="str">
        <f>IF(ISBLANK(Games!B642), "",IF('Prediction Log'!$I660='Prediction Log'!$B660, 'Prediction Log'!$F660, 1-'Prediction Log'!$F660))</f>
        <v/>
      </c>
      <c r="K660" s="19" t="str">
        <f>IF(ISBLANK(Games!$B642), "",Games!Q642)</f>
        <v/>
      </c>
      <c r="L660" s="26" t="str">
        <f>IF(ISBLANK(Games!W642), "",Games!Y642)</f>
        <v/>
      </c>
      <c r="M660" s="9" t="str">
        <f>IF(ISBLANK(Games!W642), "",Games!X642-Games!W642)</f>
        <v/>
      </c>
      <c r="N660" s="20" t="str">
        <f>IF(ISBLANK(Games!W642), "", IF(AND(Games!Y642 = Games!B642, Games!D642&lt;0, Table3[[#This Row],[Actual Difference ]]&lt;Games!D642), "Y", IF(AND(Games!Y642=Games!C642, Games!D642&gt;0, Table3[[#This Row],[Actual Difference ]]&gt;0), "Y",IF(Games!Y642&lt;&gt;Table3[[#This Row],[Market Predicted Side]], "Y","N"))))</f>
        <v/>
      </c>
      <c r="O660" s="21" t="str">
        <f>IF(ISBLANK(Games!W642),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0" s="21" t="str">
        <f>IF(ISBLANK(Games!W642),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0" s="22" t="str">
        <f>IF(ISBLANK(Games!W642),"",IF('Prediction Log'!$L660='Prediction Log'!$G660, "Y", "N"))</f>
        <v/>
      </c>
      <c r="R660" s="22" t="str">
        <f>Table3[[#This Row],[Home Team Covered Market]]</f>
        <v/>
      </c>
      <c r="S660" s="22" t="str">
        <f>IF(ISBLANK(Games!W642), "",IF(AND('Prediction Log'!$Q660="Y", 'Prediction Log'!$R660="Y"), "Y", "N"))</f>
        <v/>
      </c>
      <c r="T660" s="23" t="str">
        <f>IF(ISBLANK(Games!W642),"",IF(Games!Y642='Prediction Log'!$H660, "Y", "N"))</f>
        <v/>
      </c>
      <c r="U660" s="23" t="str">
        <f>IF(ISBLANK(Games!W642), "", IF(Table3[[#This Row],[Home Team Covered Market]]=Games!P642, "Y", "N"))</f>
        <v/>
      </c>
      <c r="V660" s="24" t="str">
        <f>IF(ISBLANK(Games!W642), "",IF('Prediction Log'!$I660='Prediction Log'!$L660, "Y", "N"))</f>
        <v/>
      </c>
      <c r="W660" s="23" t="str">
        <f>IF(ISBLANK(Games!W642), "",IF('Prediction Log'!$H660&lt;&gt;'Prediction Log'!$L660, "N",IF(AND('Prediction Log'!$E660&gt;0, 'Prediction Log'!$M660&gt;'Prediction Log'!$E660, 'Prediction Log'!$H660='Prediction Log'!$C660), "Y", IF(AND('Prediction Log'!$E660&lt;0, 'Prediction Log'!$M660&lt;'Prediction Log'!$E660,'Prediction Log'!$H660='Prediction Log'!$B660 ), "Y", IF('Prediction Log'!$M660='Prediction Log'!$E660, "PUSH", "N")))))</f>
        <v/>
      </c>
      <c r="X660" s="23" t="str">
        <f>IF(ISBLANK(Games!W642), "",IF(AND('Prediction Log'!$T660="Y", 'Prediction Log'!$U660="Y"), "Y", "N"))</f>
        <v/>
      </c>
      <c r="Y660" s="22" t="str">
        <f>IF(ISBLANK(Games!W642), "",IF('Prediction Log'!$D660&gt;0, 'Prediction Log'!$M660-'Prediction Log'!$D660, IF('Prediction Log'!$D660&lt;0, -'Prediction Log'!$M660+'Prediction Log'!$D660, "NA")))</f>
        <v/>
      </c>
      <c r="Z660" s="22" t="str">
        <f>IF(ISBLANK(Games!W642), "",ABS('Prediction Log'!$Y660))</f>
        <v/>
      </c>
      <c r="AA660" s="23" t="str">
        <f>IF(ISBLANK(Games!W642), "",IF('Prediction Log'!$E660&gt;0, 'Prediction Log'!$M660-'Prediction Log'!$E660, IF('Prediction Log'!$E660&lt;0, -'Prediction Log'!$M660+'Prediction Log'!$E660, "NA")))</f>
        <v/>
      </c>
      <c r="AB660" s="23" t="str">
        <f>IF(ISBLANK(Games!X642), "",ABS('Prediction Log'!$AA660))</f>
        <v/>
      </c>
    </row>
    <row r="661" spans="1:28" x14ac:dyDescent="0.45">
      <c r="A661" s="13">
        <f>IF(ISBLANK(Games!$B660), "",Games!A660)</f>
        <v>0</v>
      </c>
      <c r="B661" s="13" t="str">
        <f>IF(ISBLANK(Games!$B643), "",Games!B643)</f>
        <v/>
      </c>
      <c r="C661" s="13" t="str">
        <f>IF(ISBLANK(Games!$B643), "",Games!C643)</f>
        <v/>
      </c>
      <c r="D661" s="14" t="str">
        <f>IF(ISBLANK(Games!$D643), "",Games!D643)</f>
        <v/>
      </c>
      <c r="E661" s="14">
        <f>IF(ISBLANK(Games!$B643), "",Games!J643)</f>
        <v>0</v>
      </c>
      <c r="F661" s="15" t="str">
        <f>IFERROR(IF(ISBLANK(Games!B643), "", IF(Games!N643=Games!B643, Games!O643, 1-Games!O643)), "")</f>
        <v/>
      </c>
      <c r="G661" s="16" t="str">
        <f>IF(ISBLANK(Games!B643), "", IF('Prediction Log'!$D661&lt;0, 'Prediction Log'!$B661, 'Prediction Log'!$C661))</f>
        <v/>
      </c>
      <c r="H661" s="17" t="str">
        <f>IF(ISBLANK(Games!$B643), "",Games!K643)</f>
        <v/>
      </c>
      <c r="I661" s="17" t="str">
        <f>IF('Prediction Log'!$F661&gt;0.5, 'Prediction Log'!$B661, IF('Prediction Log'!$F661&lt;0.5, 'Prediction Log'!$C661, "PICK"))</f>
        <v/>
      </c>
      <c r="J661" s="18" t="str">
        <f>IF(ISBLANK(Games!B643), "",IF('Prediction Log'!$I661='Prediction Log'!$B661, 'Prediction Log'!$F661, 1-'Prediction Log'!$F661))</f>
        <v/>
      </c>
      <c r="K661" s="19" t="str">
        <f>IF(ISBLANK(Games!$B643), "",Games!Q643)</f>
        <v/>
      </c>
      <c r="L661" s="26" t="str">
        <f>IF(ISBLANK(Games!W643), "",Games!Y643)</f>
        <v/>
      </c>
      <c r="M661" s="9" t="str">
        <f>IF(ISBLANK(Games!W643), "",Games!X643-Games!W643)</f>
        <v/>
      </c>
      <c r="N661" s="20" t="str">
        <f>IF(ISBLANK(Games!W643), "", IF(AND(Games!Y643 = Games!B643, Games!D643&lt;0, Table3[[#This Row],[Actual Difference ]]&lt;Games!D643), "Y", IF(AND(Games!Y643=Games!C643, Games!D643&gt;0, Table3[[#This Row],[Actual Difference ]]&gt;0), "Y",IF(Games!Y643&lt;&gt;Table3[[#This Row],[Market Predicted Side]], "Y","N"))))</f>
        <v/>
      </c>
      <c r="O661" s="21" t="str">
        <f>IF(ISBLANK(Games!W643),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1" s="21" t="str">
        <f>IF(ISBLANK(Games!W643),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1" s="22" t="str">
        <f>IF(ISBLANK(Games!W643),"",IF('Prediction Log'!$L661='Prediction Log'!$G661, "Y", "N"))</f>
        <v/>
      </c>
      <c r="R661" s="22" t="str">
        <f>Table3[[#This Row],[Home Team Covered Market]]</f>
        <v/>
      </c>
      <c r="S661" s="22" t="str">
        <f>IF(ISBLANK(Games!W643), "",IF(AND('Prediction Log'!$Q661="Y", 'Prediction Log'!$R661="Y"), "Y", "N"))</f>
        <v/>
      </c>
      <c r="T661" s="23" t="str">
        <f>IF(ISBLANK(Games!W643),"",IF(Games!Y643='Prediction Log'!$H661, "Y", "N"))</f>
        <v/>
      </c>
      <c r="U661" s="23" t="str">
        <f>IF(ISBLANK(Games!W643), "", IF(Table3[[#This Row],[Home Team Covered Market]]=Games!P643, "Y", "N"))</f>
        <v/>
      </c>
      <c r="V661" s="24" t="str">
        <f>IF(ISBLANK(Games!W643), "",IF('Prediction Log'!$I661='Prediction Log'!$L661, "Y", "N"))</f>
        <v/>
      </c>
      <c r="W661" s="23" t="str">
        <f>IF(ISBLANK(Games!W643), "",IF('Prediction Log'!$H661&lt;&gt;'Prediction Log'!$L661, "N",IF(AND('Prediction Log'!$E661&gt;0, 'Prediction Log'!$M661&gt;'Prediction Log'!$E661, 'Prediction Log'!$H661='Prediction Log'!$C661), "Y", IF(AND('Prediction Log'!$E661&lt;0, 'Prediction Log'!$M661&lt;'Prediction Log'!$E661,'Prediction Log'!$H661='Prediction Log'!$B661 ), "Y", IF('Prediction Log'!$M661='Prediction Log'!$E661, "PUSH", "N")))))</f>
        <v/>
      </c>
      <c r="X661" s="23" t="str">
        <f>IF(ISBLANK(Games!W643), "",IF(AND('Prediction Log'!$T661="Y", 'Prediction Log'!$U661="Y"), "Y", "N"))</f>
        <v/>
      </c>
      <c r="Y661" s="22" t="str">
        <f>IF(ISBLANK(Games!W643), "",IF('Prediction Log'!$D661&gt;0, 'Prediction Log'!$M661-'Prediction Log'!$D661, IF('Prediction Log'!$D661&lt;0, -'Prediction Log'!$M661+'Prediction Log'!$D661, "NA")))</f>
        <v/>
      </c>
      <c r="Z661" s="22" t="str">
        <f>IF(ISBLANK(Games!W643), "",ABS('Prediction Log'!$Y661))</f>
        <v/>
      </c>
      <c r="AA661" s="23" t="str">
        <f>IF(ISBLANK(Games!W643), "",IF('Prediction Log'!$E661&gt;0, 'Prediction Log'!$M661-'Prediction Log'!$E661, IF('Prediction Log'!$E661&lt;0, -'Prediction Log'!$M661+'Prediction Log'!$E661, "NA")))</f>
        <v/>
      </c>
      <c r="AB661" s="23" t="str">
        <f>IF(ISBLANK(Games!X643), "",ABS('Prediction Log'!$AA661))</f>
        <v/>
      </c>
    </row>
    <row r="662" spans="1:28" x14ac:dyDescent="0.45">
      <c r="A662" s="13">
        <f>IF(ISBLANK(Games!$B661), "",Games!A661)</f>
        <v>0</v>
      </c>
      <c r="B662" s="13" t="str">
        <f>IF(ISBLANK(Games!$B644), "",Games!B644)</f>
        <v/>
      </c>
      <c r="C662" s="13" t="str">
        <f>IF(ISBLANK(Games!$B644), "",Games!C644)</f>
        <v/>
      </c>
      <c r="D662" s="14" t="str">
        <f>IF(ISBLANK(Games!$D644), "",Games!D644)</f>
        <v/>
      </c>
      <c r="E662" s="14">
        <f>IF(ISBLANK(Games!$B644), "",Games!J644)</f>
        <v>0</v>
      </c>
      <c r="F662" s="15" t="str">
        <f>IFERROR(IF(ISBLANK(Games!B644), "", IF(Games!N644=Games!B644, Games!O644, 1-Games!O644)), "")</f>
        <v/>
      </c>
      <c r="G662" s="16" t="str">
        <f>IF(ISBLANK(Games!B644), "", IF('Prediction Log'!$D662&lt;0, 'Prediction Log'!$B662, 'Prediction Log'!$C662))</f>
        <v/>
      </c>
      <c r="H662" s="17" t="str">
        <f>IF(ISBLANK(Games!$B644), "",Games!K644)</f>
        <v/>
      </c>
      <c r="I662" s="17" t="str">
        <f>IF('Prediction Log'!$F662&gt;0.5, 'Prediction Log'!$B662, IF('Prediction Log'!$F662&lt;0.5, 'Prediction Log'!$C662, "PICK"))</f>
        <v/>
      </c>
      <c r="J662" s="18" t="str">
        <f>IF(ISBLANK(Games!B644), "",IF('Prediction Log'!$I662='Prediction Log'!$B662, 'Prediction Log'!$F662, 1-'Prediction Log'!$F662))</f>
        <v/>
      </c>
      <c r="K662" s="19" t="str">
        <f>IF(ISBLANK(Games!$B644), "",Games!Q644)</f>
        <v/>
      </c>
      <c r="L662" s="26" t="str">
        <f>IF(ISBLANK(Games!W644), "",Games!Y644)</f>
        <v/>
      </c>
      <c r="M662" s="9" t="str">
        <f>IF(ISBLANK(Games!W644), "",Games!X644-Games!W644)</f>
        <v/>
      </c>
      <c r="N662" s="20" t="str">
        <f>IF(ISBLANK(Games!W644), "", IF(AND(Games!Y644 = Games!B644, Games!D644&lt;0, Table3[[#This Row],[Actual Difference ]]&lt;Games!D644), "Y", IF(AND(Games!Y644=Games!C644, Games!D644&gt;0, Table3[[#This Row],[Actual Difference ]]&gt;0), "Y",IF(Games!Y644&lt;&gt;Table3[[#This Row],[Market Predicted Side]], "Y","N"))))</f>
        <v/>
      </c>
      <c r="O662" s="21" t="str">
        <f>IF(ISBLANK(Games!W644),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2" s="21" t="str">
        <f>IF(ISBLANK(Games!W644),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2" s="22" t="str">
        <f>IF(ISBLANK(Games!W644),"",IF('Prediction Log'!$L662='Prediction Log'!$G662, "Y", "N"))</f>
        <v/>
      </c>
      <c r="R662" s="22" t="str">
        <f>Table3[[#This Row],[Home Team Covered Market]]</f>
        <v/>
      </c>
      <c r="S662" s="22" t="str">
        <f>IF(ISBLANK(Games!W644), "",IF(AND('Prediction Log'!$Q662="Y", 'Prediction Log'!$R662="Y"), "Y", "N"))</f>
        <v/>
      </c>
      <c r="T662" s="23" t="str">
        <f>IF(ISBLANK(Games!W644),"",IF(Games!Y644='Prediction Log'!$H662, "Y", "N"))</f>
        <v/>
      </c>
      <c r="U662" s="23" t="str">
        <f>IF(ISBLANK(Games!W644), "", IF(Table3[[#This Row],[Home Team Covered Market]]=Games!P644, "Y", "N"))</f>
        <v/>
      </c>
      <c r="V662" s="24" t="str">
        <f>IF(ISBLANK(Games!W644), "",IF('Prediction Log'!$I662='Prediction Log'!$L662, "Y", "N"))</f>
        <v/>
      </c>
      <c r="W662" s="23" t="str">
        <f>IF(ISBLANK(Games!W644), "",IF('Prediction Log'!$H662&lt;&gt;'Prediction Log'!$L662, "N",IF(AND('Prediction Log'!$E662&gt;0, 'Prediction Log'!$M662&gt;'Prediction Log'!$E662, 'Prediction Log'!$H662='Prediction Log'!$C662), "Y", IF(AND('Prediction Log'!$E662&lt;0, 'Prediction Log'!$M662&lt;'Prediction Log'!$E662,'Prediction Log'!$H662='Prediction Log'!$B662 ), "Y", IF('Prediction Log'!$M662='Prediction Log'!$E662, "PUSH", "N")))))</f>
        <v/>
      </c>
      <c r="X662" s="23" t="str">
        <f>IF(ISBLANK(Games!W644), "",IF(AND('Prediction Log'!$T662="Y", 'Prediction Log'!$U662="Y"), "Y", "N"))</f>
        <v/>
      </c>
      <c r="Y662" s="22" t="str">
        <f>IF(ISBLANK(Games!W644), "",IF('Prediction Log'!$D662&gt;0, 'Prediction Log'!$M662-'Prediction Log'!$D662, IF('Prediction Log'!$D662&lt;0, -'Prediction Log'!$M662+'Prediction Log'!$D662, "NA")))</f>
        <v/>
      </c>
      <c r="Z662" s="22" t="str">
        <f>IF(ISBLANK(Games!W644), "",ABS('Prediction Log'!$Y662))</f>
        <v/>
      </c>
      <c r="AA662" s="23" t="str">
        <f>IF(ISBLANK(Games!W644), "",IF('Prediction Log'!$E662&gt;0, 'Prediction Log'!$M662-'Prediction Log'!$E662, IF('Prediction Log'!$E662&lt;0, -'Prediction Log'!$M662+'Prediction Log'!$E662, "NA")))</f>
        <v/>
      </c>
      <c r="AB662" s="23" t="str">
        <f>IF(ISBLANK(Games!X644), "",ABS('Prediction Log'!$AA662))</f>
        <v/>
      </c>
    </row>
    <row r="663" spans="1:28" x14ac:dyDescent="0.45">
      <c r="A663" s="13">
        <f>IF(ISBLANK(Games!$B662), "",Games!A662)</f>
        <v>0</v>
      </c>
      <c r="B663" s="13" t="str">
        <f>IF(ISBLANK(Games!$B645), "",Games!B645)</f>
        <v/>
      </c>
      <c r="C663" s="13" t="str">
        <f>IF(ISBLANK(Games!$B645), "",Games!C645)</f>
        <v/>
      </c>
      <c r="D663" s="14" t="str">
        <f>IF(ISBLANK(Games!$D645), "",Games!D645)</f>
        <v/>
      </c>
      <c r="E663" s="14">
        <f>IF(ISBLANK(Games!$B645), "",Games!J645)</f>
        <v>0</v>
      </c>
      <c r="F663" s="15" t="str">
        <f>IFERROR(IF(ISBLANK(Games!B645), "", IF(Games!N645=Games!B645, Games!O645, 1-Games!O645)), "")</f>
        <v/>
      </c>
      <c r="G663" s="16" t="str">
        <f>IF(ISBLANK(Games!B645), "", IF('Prediction Log'!$D663&lt;0, 'Prediction Log'!$B663, 'Prediction Log'!$C663))</f>
        <v/>
      </c>
      <c r="H663" s="17" t="str">
        <f>IF(ISBLANK(Games!$B645), "",Games!K645)</f>
        <v/>
      </c>
      <c r="I663" s="17" t="str">
        <f>IF('Prediction Log'!$F663&gt;0.5, 'Prediction Log'!$B663, IF('Prediction Log'!$F663&lt;0.5, 'Prediction Log'!$C663, "PICK"))</f>
        <v/>
      </c>
      <c r="J663" s="18" t="str">
        <f>IF(ISBLANK(Games!B645), "",IF('Prediction Log'!$I663='Prediction Log'!$B663, 'Prediction Log'!$F663, 1-'Prediction Log'!$F663))</f>
        <v/>
      </c>
      <c r="K663" s="19" t="str">
        <f>IF(ISBLANK(Games!$B645), "",Games!Q645)</f>
        <v/>
      </c>
      <c r="L663" s="26" t="str">
        <f>IF(ISBLANK(Games!W645), "",Games!Y645)</f>
        <v/>
      </c>
      <c r="M663" s="9" t="str">
        <f>IF(ISBLANK(Games!W645), "",Games!X645-Games!W645)</f>
        <v/>
      </c>
      <c r="N663" s="20" t="str">
        <f>IF(ISBLANK(Games!W645), "", IF(AND(Games!Y645 = Games!B645, Games!D645&lt;0, Table3[[#This Row],[Actual Difference ]]&lt;Games!D645), "Y", IF(AND(Games!Y645=Games!C645, Games!D645&gt;0, Table3[[#This Row],[Actual Difference ]]&gt;0), "Y",IF(Games!Y645&lt;&gt;Table3[[#This Row],[Market Predicted Side]], "Y","N"))))</f>
        <v/>
      </c>
      <c r="O663" s="21" t="str">
        <f>IF(ISBLANK(Games!W645),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3" s="21" t="str">
        <f>IF(ISBLANK(Games!W645),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3" s="22" t="str">
        <f>IF(ISBLANK(Games!W645),"",IF('Prediction Log'!$L663='Prediction Log'!$G663, "Y", "N"))</f>
        <v/>
      </c>
      <c r="R663" s="22" t="str">
        <f>Table3[[#This Row],[Home Team Covered Market]]</f>
        <v/>
      </c>
      <c r="S663" s="22" t="str">
        <f>IF(ISBLANK(Games!W645), "",IF(AND('Prediction Log'!$Q663="Y", 'Prediction Log'!$R663="Y"), "Y", "N"))</f>
        <v/>
      </c>
      <c r="T663" s="23" t="str">
        <f>IF(ISBLANK(Games!W645),"",IF(Games!Y645='Prediction Log'!$H663, "Y", "N"))</f>
        <v/>
      </c>
      <c r="U663" s="23" t="str">
        <f>IF(ISBLANK(Games!W645), "", IF(Table3[[#This Row],[Home Team Covered Market]]=Games!P645, "Y", "N"))</f>
        <v/>
      </c>
      <c r="V663" s="24" t="str">
        <f>IF(ISBLANK(Games!W645), "",IF('Prediction Log'!$I663='Prediction Log'!$L663, "Y", "N"))</f>
        <v/>
      </c>
      <c r="W663" s="23" t="str">
        <f>IF(ISBLANK(Games!W645), "",IF('Prediction Log'!$H663&lt;&gt;'Prediction Log'!$L663, "N",IF(AND('Prediction Log'!$E663&gt;0, 'Prediction Log'!$M663&gt;'Prediction Log'!$E663, 'Prediction Log'!$H663='Prediction Log'!$C663), "Y", IF(AND('Prediction Log'!$E663&lt;0, 'Prediction Log'!$M663&lt;'Prediction Log'!$E663,'Prediction Log'!$H663='Prediction Log'!$B663 ), "Y", IF('Prediction Log'!$M663='Prediction Log'!$E663, "PUSH", "N")))))</f>
        <v/>
      </c>
      <c r="X663" s="23" t="str">
        <f>IF(ISBLANK(Games!W645), "",IF(AND('Prediction Log'!$T663="Y", 'Prediction Log'!$U663="Y"), "Y", "N"))</f>
        <v/>
      </c>
      <c r="Y663" s="22" t="str">
        <f>IF(ISBLANK(Games!W645), "",IF('Prediction Log'!$D663&gt;0, 'Prediction Log'!$M663-'Prediction Log'!$D663, IF('Prediction Log'!$D663&lt;0, -'Prediction Log'!$M663+'Prediction Log'!$D663, "NA")))</f>
        <v/>
      </c>
      <c r="Z663" s="22" t="str">
        <f>IF(ISBLANK(Games!W645), "",ABS('Prediction Log'!$Y663))</f>
        <v/>
      </c>
      <c r="AA663" s="23" t="str">
        <f>IF(ISBLANK(Games!W645), "",IF('Prediction Log'!$E663&gt;0, 'Prediction Log'!$M663-'Prediction Log'!$E663, IF('Prediction Log'!$E663&lt;0, -'Prediction Log'!$M663+'Prediction Log'!$E663, "NA")))</f>
        <v/>
      </c>
      <c r="AB663" s="23" t="str">
        <f>IF(ISBLANK(Games!X645), "",ABS('Prediction Log'!$AA663))</f>
        <v/>
      </c>
    </row>
    <row r="664" spans="1:28" x14ac:dyDescent="0.45">
      <c r="A664" s="13">
        <f>IF(ISBLANK(Games!$B663), "",Games!A663)</f>
        <v>0</v>
      </c>
      <c r="B664" s="13" t="str">
        <f>IF(ISBLANK(Games!$B646), "",Games!B646)</f>
        <v/>
      </c>
      <c r="C664" s="13" t="str">
        <f>IF(ISBLANK(Games!$B646), "",Games!C646)</f>
        <v/>
      </c>
      <c r="D664" s="14" t="str">
        <f>IF(ISBLANK(Games!$D646), "",Games!D646)</f>
        <v/>
      </c>
      <c r="E664" s="14">
        <f>IF(ISBLANK(Games!$B646), "",Games!J646)</f>
        <v>0</v>
      </c>
      <c r="F664" s="15" t="str">
        <f>IFERROR(IF(ISBLANK(Games!B646), "", IF(Games!N646=Games!B646, Games!O646, 1-Games!O646)), "")</f>
        <v/>
      </c>
      <c r="G664" s="16" t="str">
        <f>IF(ISBLANK(Games!B646), "", IF('Prediction Log'!$D664&lt;0, 'Prediction Log'!$B664, 'Prediction Log'!$C664))</f>
        <v/>
      </c>
      <c r="H664" s="17" t="str">
        <f>IF(ISBLANK(Games!$B646), "",Games!K646)</f>
        <v/>
      </c>
      <c r="I664" s="17" t="str">
        <f>IF('Prediction Log'!$F664&gt;0.5, 'Prediction Log'!$B664, IF('Prediction Log'!$F664&lt;0.5, 'Prediction Log'!$C664, "PICK"))</f>
        <v/>
      </c>
      <c r="J664" s="18" t="str">
        <f>IF(ISBLANK(Games!B646), "",IF('Prediction Log'!$I664='Prediction Log'!$B664, 'Prediction Log'!$F664, 1-'Prediction Log'!$F664))</f>
        <v/>
      </c>
      <c r="K664" s="19" t="str">
        <f>IF(ISBLANK(Games!$B646), "",Games!Q646)</f>
        <v/>
      </c>
      <c r="L664" s="26" t="str">
        <f>IF(ISBLANK(Games!W646), "",Games!Y646)</f>
        <v/>
      </c>
      <c r="M664" s="9" t="str">
        <f>IF(ISBLANK(Games!W646), "",Games!X646-Games!W646)</f>
        <v/>
      </c>
      <c r="N664" s="20" t="str">
        <f>IF(ISBLANK(Games!W646), "", IF(AND(Games!Y646 = Games!B646, Games!D646&lt;0, Table3[[#This Row],[Actual Difference ]]&lt;Games!D646), "Y", IF(AND(Games!Y646=Games!C646, Games!D646&gt;0, Table3[[#This Row],[Actual Difference ]]&gt;0), "Y",IF(Games!Y646&lt;&gt;Table3[[#This Row],[Market Predicted Side]], "Y","N"))))</f>
        <v/>
      </c>
      <c r="O664" s="21" t="str">
        <f>IF(ISBLANK(Games!W646),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4" s="21" t="str">
        <f>IF(ISBLANK(Games!W646),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4" s="22" t="str">
        <f>IF(ISBLANK(Games!W646),"",IF('Prediction Log'!$L664='Prediction Log'!$G664, "Y", "N"))</f>
        <v/>
      </c>
      <c r="R664" s="22" t="str">
        <f>Table3[[#This Row],[Home Team Covered Market]]</f>
        <v/>
      </c>
      <c r="S664" s="22" t="str">
        <f>IF(ISBLANK(Games!W646), "",IF(AND('Prediction Log'!$Q664="Y", 'Prediction Log'!$R664="Y"), "Y", "N"))</f>
        <v/>
      </c>
      <c r="T664" s="23" t="str">
        <f>IF(ISBLANK(Games!W646),"",IF(Games!Y646='Prediction Log'!$H664, "Y", "N"))</f>
        <v/>
      </c>
      <c r="U664" s="23" t="str">
        <f>IF(ISBLANK(Games!W646), "", IF(Table3[[#This Row],[Home Team Covered Market]]=Games!P646, "Y", "N"))</f>
        <v/>
      </c>
      <c r="V664" s="24" t="str">
        <f>IF(ISBLANK(Games!W646), "",IF('Prediction Log'!$I664='Prediction Log'!$L664, "Y", "N"))</f>
        <v/>
      </c>
      <c r="W664" s="23" t="str">
        <f>IF(ISBLANK(Games!W646), "",IF('Prediction Log'!$H664&lt;&gt;'Prediction Log'!$L664, "N",IF(AND('Prediction Log'!$E664&gt;0, 'Prediction Log'!$M664&gt;'Prediction Log'!$E664, 'Prediction Log'!$H664='Prediction Log'!$C664), "Y", IF(AND('Prediction Log'!$E664&lt;0, 'Prediction Log'!$M664&lt;'Prediction Log'!$E664,'Prediction Log'!$H664='Prediction Log'!$B664 ), "Y", IF('Prediction Log'!$M664='Prediction Log'!$E664, "PUSH", "N")))))</f>
        <v/>
      </c>
      <c r="X664" s="23" t="str">
        <f>IF(ISBLANK(Games!W646), "",IF(AND('Prediction Log'!$T664="Y", 'Prediction Log'!$U664="Y"), "Y", "N"))</f>
        <v/>
      </c>
      <c r="Y664" s="22" t="str">
        <f>IF(ISBLANK(Games!W646), "",IF('Prediction Log'!$D664&gt;0, 'Prediction Log'!$M664-'Prediction Log'!$D664, IF('Prediction Log'!$D664&lt;0, -'Prediction Log'!$M664+'Prediction Log'!$D664, "NA")))</f>
        <v/>
      </c>
      <c r="Z664" s="22" t="str">
        <f>IF(ISBLANK(Games!W646), "",ABS('Prediction Log'!$Y664))</f>
        <v/>
      </c>
      <c r="AA664" s="23" t="str">
        <f>IF(ISBLANK(Games!W646), "",IF('Prediction Log'!$E664&gt;0, 'Prediction Log'!$M664-'Prediction Log'!$E664, IF('Prediction Log'!$E664&lt;0, -'Prediction Log'!$M664+'Prediction Log'!$E664, "NA")))</f>
        <v/>
      </c>
      <c r="AB664" s="23" t="str">
        <f>IF(ISBLANK(Games!X646), "",ABS('Prediction Log'!$AA664))</f>
        <v/>
      </c>
    </row>
    <row r="665" spans="1:28" x14ac:dyDescent="0.45">
      <c r="A665" s="13">
        <f>IF(ISBLANK(Games!$B664), "",Games!A664)</f>
        <v>0</v>
      </c>
      <c r="B665" s="13" t="str">
        <f>IF(ISBLANK(Games!$B647), "",Games!B647)</f>
        <v/>
      </c>
      <c r="C665" s="13" t="str">
        <f>IF(ISBLANK(Games!$B647), "",Games!C647)</f>
        <v/>
      </c>
      <c r="D665" s="14" t="str">
        <f>IF(ISBLANK(Games!$D647), "",Games!D647)</f>
        <v/>
      </c>
      <c r="E665" s="14">
        <f>IF(ISBLANK(Games!$B647), "",Games!J647)</f>
        <v>0</v>
      </c>
      <c r="F665" s="15" t="str">
        <f>IFERROR(IF(ISBLANK(Games!B647), "", IF(Games!N647=Games!B647, Games!O647, 1-Games!O647)), "")</f>
        <v/>
      </c>
      <c r="G665" s="16" t="str">
        <f>IF(ISBLANK(Games!B647), "", IF('Prediction Log'!$D665&lt;0, 'Prediction Log'!$B665, 'Prediction Log'!$C665))</f>
        <v/>
      </c>
      <c r="H665" s="17" t="str">
        <f>IF(ISBLANK(Games!$B647), "",Games!K647)</f>
        <v/>
      </c>
      <c r="I665" s="17" t="str">
        <f>IF('Prediction Log'!$F665&gt;0.5, 'Prediction Log'!$B665, IF('Prediction Log'!$F665&lt;0.5, 'Prediction Log'!$C665, "PICK"))</f>
        <v/>
      </c>
      <c r="J665" s="18" t="str">
        <f>IF(ISBLANK(Games!B647), "",IF('Prediction Log'!$I665='Prediction Log'!$B665, 'Prediction Log'!$F665, 1-'Prediction Log'!$F665))</f>
        <v/>
      </c>
      <c r="K665" s="19" t="str">
        <f>IF(ISBLANK(Games!$B647), "",Games!Q647)</f>
        <v/>
      </c>
      <c r="L665" s="26" t="str">
        <f>IF(ISBLANK(Games!W647), "",Games!Y647)</f>
        <v/>
      </c>
      <c r="M665" s="9" t="str">
        <f>IF(ISBLANK(Games!W647), "",Games!X647-Games!W647)</f>
        <v/>
      </c>
      <c r="N665" s="20" t="str">
        <f>IF(ISBLANK(Games!W647), "", IF(AND(Games!Y647 = Games!B647, Games!D647&lt;0, Table3[[#This Row],[Actual Difference ]]&lt;Games!D647), "Y", IF(AND(Games!Y647=Games!C647, Games!D647&gt;0, Table3[[#This Row],[Actual Difference ]]&gt;0), "Y",IF(Games!Y647&lt;&gt;Table3[[#This Row],[Market Predicted Side]], "Y","N"))))</f>
        <v/>
      </c>
      <c r="O665" s="21" t="str">
        <f>IF(ISBLANK(Games!W647),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5" s="21" t="str">
        <f>IF(ISBLANK(Games!W647),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5" s="22" t="str">
        <f>IF(ISBLANK(Games!W647),"",IF('Prediction Log'!$L665='Prediction Log'!$G665, "Y", "N"))</f>
        <v/>
      </c>
      <c r="R665" s="22" t="str">
        <f>Table3[[#This Row],[Home Team Covered Market]]</f>
        <v/>
      </c>
      <c r="S665" s="22" t="str">
        <f>IF(ISBLANK(Games!W647), "",IF(AND('Prediction Log'!$Q665="Y", 'Prediction Log'!$R665="Y"), "Y", "N"))</f>
        <v/>
      </c>
      <c r="T665" s="23" t="str">
        <f>IF(ISBLANK(Games!W647),"",IF(Games!Y647='Prediction Log'!$H665, "Y", "N"))</f>
        <v/>
      </c>
      <c r="U665" s="23" t="str">
        <f>IF(ISBLANK(Games!W647), "", IF(Table3[[#This Row],[Home Team Covered Market]]=Games!P647, "Y", "N"))</f>
        <v/>
      </c>
      <c r="V665" s="24" t="str">
        <f>IF(ISBLANK(Games!W647), "",IF('Prediction Log'!$I665='Prediction Log'!$L665, "Y", "N"))</f>
        <v/>
      </c>
      <c r="W665" s="23" t="str">
        <f>IF(ISBLANK(Games!W647), "",IF('Prediction Log'!$H665&lt;&gt;'Prediction Log'!$L665, "N",IF(AND('Prediction Log'!$E665&gt;0, 'Prediction Log'!$M665&gt;'Prediction Log'!$E665, 'Prediction Log'!$H665='Prediction Log'!$C665), "Y", IF(AND('Prediction Log'!$E665&lt;0, 'Prediction Log'!$M665&lt;'Prediction Log'!$E665,'Prediction Log'!$H665='Prediction Log'!$B665 ), "Y", IF('Prediction Log'!$M665='Prediction Log'!$E665, "PUSH", "N")))))</f>
        <v/>
      </c>
      <c r="X665" s="23" t="str">
        <f>IF(ISBLANK(Games!W647), "",IF(AND('Prediction Log'!$T665="Y", 'Prediction Log'!$U665="Y"), "Y", "N"))</f>
        <v/>
      </c>
      <c r="Y665" s="22" t="str">
        <f>IF(ISBLANK(Games!W647), "",IF('Prediction Log'!$D665&gt;0, 'Prediction Log'!$M665-'Prediction Log'!$D665, IF('Prediction Log'!$D665&lt;0, -'Prediction Log'!$M665+'Prediction Log'!$D665, "NA")))</f>
        <v/>
      </c>
      <c r="Z665" s="22" t="str">
        <f>IF(ISBLANK(Games!W647), "",ABS('Prediction Log'!$Y665))</f>
        <v/>
      </c>
      <c r="AA665" s="23" t="str">
        <f>IF(ISBLANK(Games!W647), "",IF('Prediction Log'!$E665&gt;0, 'Prediction Log'!$M665-'Prediction Log'!$E665, IF('Prediction Log'!$E665&lt;0, -'Prediction Log'!$M665+'Prediction Log'!$E665, "NA")))</f>
        <v/>
      </c>
      <c r="AB665" s="23" t="str">
        <f>IF(ISBLANK(Games!X647), "",ABS('Prediction Log'!$AA665))</f>
        <v/>
      </c>
    </row>
    <row r="666" spans="1:28" x14ac:dyDescent="0.45">
      <c r="A666" s="13">
        <f>IF(ISBLANK(Games!$B665), "",Games!A665)</f>
        <v>0</v>
      </c>
      <c r="B666" s="13" t="str">
        <f>IF(ISBLANK(Games!$B648), "",Games!B648)</f>
        <v/>
      </c>
      <c r="C666" s="13" t="str">
        <f>IF(ISBLANK(Games!$B648), "",Games!C648)</f>
        <v/>
      </c>
      <c r="D666" s="14" t="str">
        <f>IF(ISBLANK(Games!$D648), "",Games!D648)</f>
        <v/>
      </c>
      <c r="E666" s="14">
        <f>IF(ISBLANK(Games!$B648), "",Games!J648)</f>
        <v>0</v>
      </c>
      <c r="F666" s="15" t="str">
        <f>IFERROR(IF(ISBLANK(Games!B648), "", IF(Games!N648=Games!B648, Games!O648, 1-Games!O648)), "")</f>
        <v/>
      </c>
      <c r="G666" s="16" t="str">
        <f>IF(ISBLANK(Games!B648), "", IF('Prediction Log'!$D666&lt;0, 'Prediction Log'!$B666, 'Prediction Log'!$C666))</f>
        <v/>
      </c>
      <c r="H666" s="17" t="str">
        <f>IF(ISBLANK(Games!$B648), "",Games!K648)</f>
        <v/>
      </c>
      <c r="I666" s="17" t="str">
        <f>IF('Prediction Log'!$F666&gt;0.5, 'Prediction Log'!$B666, IF('Prediction Log'!$F666&lt;0.5, 'Prediction Log'!$C666, "PICK"))</f>
        <v/>
      </c>
      <c r="J666" s="18" t="str">
        <f>IF(ISBLANK(Games!B648), "",IF('Prediction Log'!$I666='Prediction Log'!$B666, 'Prediction Log'!$F666, 1-'Prediction Log'!$F666))</f>
        <v/>
      </c>
      <c r="K666" s="19" t="str">
        <f>IF(ISBLANK(Games!$B648), "",Games!Q648)</f>
        <v/>
      </c>
      <c r="L666" s="26" t="str">
        <f>IF(ISBLANK(Games!W648), "",Games!Y648)</f>
        <v/>
      </c>
      <c r="M666" s="9" t="str">
        <f>IF(ISBLANK(Games!W648), "",Games!X648-Games!W648)</f>
        <v/>
      </c>
      <c r="N666" s="20" t="str">
        <f>IF(ISBLANK(Games!W648), "", IF(AND(Games!Y648 = Games!B648, Games!D648&lt;0, Table3[[#This Row],[Actual Difference ]]&lt;Games!D648), "Y", IF(AND(Games!Y648=Games!C648, Games!D648&gt;0, Table3[[#This Row],[Actual Difference ]]&gt;0), "Y",IF(Games!Y648&lt;&gt;Table3[[#This Row],[Market Predicted Side]], "Y","N"))))</f>
        <v/>
      </c>
      <c r="O666" s="21" t="str">
        <f>IF(ISBLANK(Games!W648),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6" s="21" t="str">
        <f>IF(ISBLANK(Games!W648),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6" s="22" t="str">
        <f>IF(ISBLANK(Games!W648),"",IF('Prediction Log'!$L666='Prediction Log'!$G666, "Y", "N"))</f>
        <v/>
      </c>
      <c r="R666" s="22" t="str">
        <f>Table3[[#This Row],[Home Team Covered Market]]</f>
        <v/>
      </c>
      <c r="S666" s="22" t="str">
        <f>IF(ISBLANK(Games!W648), "",IF(AND('Prediction Log'!$Q666="Y", 'Prediction Log'!$R666="Y"), "Y", "N"))</f>
        <v/>
      </c>
      <c r="T666" s="23" t="str">
        <f>IF(ISBLANK(Games!W648),"",IF(Games!Y648='Prediction Log'!$H666, "Y", "N"))</f>
        <v/>
      </c>
      <c r="U666" s="23" t="str">
        <f>IF(ISBLANK(Games!W648), "", IF(Table3[[#This Row],[Home Team Covered Market]]=Games!P648, "Y", "N"))</f>
        <v/>
      </c>
      <c r="V666" s="24" t="str">
        <f>IF(ISBLANK(Games!W648), "",IF('Prediction Log'!$I666='Prediction Log'!$L666, "Y", "N"))</f>
        <v/>
      </c>
      <c r="W666" s="23" t="str">
        <f>IF(ISBLANK(Games!W648), "",IF('Prediction Log'!$H666&lt;&gt;'Prediction Log'!$L666, "N",IF(AND('Prediction Log'!$E666&gt;0, 'Prediction Log'!$M666&gt;'Prediction Log'!$E666, 'Prediction Log'!$H666='Prediction Log'!$C666), "Y", IF(AND('Prediction Log'!$E666&lt;0, 'Prediction Log'!$M666&lt;'Prediction Log'!$E666,'Prediction Log'!$H666='Prediction Log'!$B666 ), "Y", IF('Prediction Log'!$M666='Prediction Log'!$E666, "PUSH", "N")))))</f>
        <v/>
      </c>
      <c r="X666" s="23" t="str">
        <f>IF(ISBLANK(Games!W648), "",IF(AND('Prediction Log'!$T666="Y", 'Prediction Log'!$U666="Y"), "Y", "N"))</f>
        <v/>
      </c>
      <c r="Y666" s="22" t="str">
        <f>IF(ISBLANK(Games!W648), "",IF('Prediction Log'!$D666&gt;0, 'Prediction Log'!$M666-'Prediction Log'!$D666, IF('Prediction Log'!$D666&lt;0, -'Prediction Log'!$M666+'Prediction Log'!$D666, "NA")))</f>
        <v/>
      </c>
      <c r="Z666" s="22" t="str">
        <f>IF(ISBLANK(Games!W648), "",ABS('Prediction Log'!$Y666))</f>
        <v/>
      </c>
      <c r="AA666" s="23" t="str">
        <f>IF(ISBLANK(Games!W648), "",IF('Prediction Log'!$E666&gt;0, 'Prediction Log'!$M666-'Prediction Log'!$E666, IF('Prediction Log'!$E666&lt;0, -'Prediction Log'!$M666+'Prediction Log'!$E666, "NA")))</f>
        <v/>
      </c>
      <c r="AB666" s="23" t="str">
        <f>IF(ISBLANK(Games!X648), "",ABS('Prediction Log'!$AA666))</f>
        <v/>
      </c>
    </row>
    <row r="667" spans="1:28" x14ac:dyDescent="0.45">
      <c r="A667" s="13">
        <f>IF(ISBLANK(Games!$B666), "",Games!A666)</f>
        <v>0</v>
      </c>
      <c r="B667" s="13" t="str">
        <f>IF(ISBLANK(Games!$B649), "",Games!B649)</f>
        <v/>
      </c>
      <c r="C667" s="13" t="str">
        <f>IF(ISBLANK(Games!$B649), "",Games!C649)</f>
        <v/>
      </c>
      <c r="D667" s="14" t="str">
        <f>IF(ISBLANK(Games!$D649), "",Games!D649)</f>
        <v/>
      </c>
      <c r="E667" s="14">
        <f>IF(ISBLANK(Games!$B649), "",Games!J649)</f>
        <v>0</v>
      </c>
      <c r="F667" s="15" t="str">
        <f>IFERROR(IF(ISBLANK(Games!B649), "", IF(Games!N649=Games!B649, Games!O649, 1-Games!O649)), "")</f>
        <v/>
      </c>
      <c r="G667" s="16" t="str">
        <f>IF(ISBLANK(Games!B649), "", IF('Prediction Log'!$D667&lt;0, 'Prediction Log'!$B667, 'Prediction Log'!$C667))</f>
        <v/>
      </c>
      <c r="H667" s="17" t="str">
        <f>IF(ISBLANK(Games!$B649), "",Games!K649)</f>
        <v/>
      </c>
      <c r="I667" s="17" t="str">
        <f>IF('Prediction Log'!$F667&gt;0.5, 'Prediction Log'!$B667, IF('Prediction Log'!$F667&lt;0.5, 'Prediction Log'!$C667, "PICK"))</f>
        <v/>
      </c>
      <c r="J667" s="18" t="str">
        <f>IF(ISBLANK(Games!B649), "",IF('Prediction Log'!$I667='Prediction Log'!$B667, 'Prediction Log'!$F667, 1-'Prediction Log'!$F667))</f>
        <v/>
      </c>
      <c r="K667" s="19" t="str">
        <f>IF(ISBLANK(Games!$B649), "",Games!Q649)</f>
        <v/>
      </c>
      <c r="L667" s="26" t="str">
        <f>IF(ISBLANK(Games!W649), "",Games!Y649)</f>
        <v/>
      </c>
      <c r="M667" s="9" t="str">
        <f>IF(ISBLANK(Games!W649), "",Games!X649-Games!W649)</f>
        <v/>
      </c>
      <c r="N667" s="20" t="str">
        <f>IF(ISBLANK(Games!W649), "", IF(AND(Games!Y649 = Games!B649, Games!D649&lt;0, Table3[[#This Row],[Actual Difference ]]&lt;Games!D649), "Y", IF(AND(Games!Y649=Games!C649, Games!D649&gt;0, Table3[[#This Row],[Actual Difference ]]&gt;0), "Y",IF(Games!Y649&lt;&gt;Table3[[#This Row],[Market Predicted Side]], "Y","N"))))</f>
        <v/>
      </c>
      <c r="O667" s="21" t="str">
        <f>IF(ISBLANK(Games!W649),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7" s="21" t="str">
        <f>IF(ISBLANK(Games!W649),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7" s="22" t="str">
        <f>IF(ISBLANK(Games!W649),"",IF('Prediction Log'!$L667='Prediction Log'!$G667, "Y", "N"))</f>
        <v/>
      </c>
      <c r="R667" s="22" t="str">
        <f>Table3[[#This Row],[Home Team Covered Market]]</f>
        <v/>
      </c>
      <c r="S667" s="22" t="str">
        <f>IF(ISBLANK(Games!W649), "",IF(AND('Prediction Log'!$Q667="Y", 'Prediction Log'!$R667="Y"), "Y", "N"))</f>
        <v/>
      </c>
      <c r="T667" s="23" t="str">
        <f>IF(ISBLANK(Games!W649),"",IF(Games!Y649='Prediction Log'!$H667, "Y", "N"))</f>
        <v/>
      </c>
      <c r="U667" s="23" t="str">
        <f>IF(ISBLANK(Games!W649), "", IF(Table3[[#This Row],[Home Team Covered Market]]=Games!P649, "Y", "N"))</f>
        <v/>
      </c>
      <c r="V667" s="24" t="str">
        <f>IF(ISBLANK(Games!W649), "",IF('Prediction Log'!$I667='Prediction Log'!$L667, "Y", "N"))</f>
        <v/>
      </c>
      <c r="W667" s="23" t="str">
        <f>IF(ISBLANK(Games!W649), "",IF('Prediction Log'!$H667&lt;&gt;'Prediction Log'!$L667, "N",IF(AND('Prediction Log'!$E667&gt;0, 'Prediction Log'!$M667&gt;'Prediction Log'!$E667, 'Prediction Log'!$H667='Prediction Log'!$C667), "Y", IF(AND('Prediction Log'!$E667&lt;0, 'Prediction Log'!$M667&lt;'Prediction Log'!$E667,'Prediction Log'!$H667='Prediction Log'!$B667 ), "Y", IF('Prediction Log'!$M667='Prediction Log'!$E667, "PUSH", "N")))))</f>
        <v/>
      </c>
      <c r="X667" s="23" t="str">
        <f>IF(ISBLANK(Games!W649), "",IF(AND('Prediction Log'!$T667="Y", 'Prediction Log'!$U667="Y"), "Y", "N"))</f>
        <v/>
      </c>
      <c r="Y667" s="22" t="str">
        <f>IF(ISBLANK(Games!W649), "",IF('Prediction Log'!$D667&gt;0, 'Prediction Log'!$M667-'Prediction Log'!$D667, IF('Prediction Log'!$D667&lt;0, -'Prediction Log'!$M667+'Prediction Log'!$D667, "NA")))</f>
        <v/>
      </c>
      <c r="Z667" s="22" t="str">
        <f>IF(ISBLANK(Games!W649), "",ABS('Prediction Log'!$Y667))</f>
        <v/>
      </c>
      <c r="AA667" s="23" t="str">
        <f>IF(ISBLANK(Games!W649), "",IF('Prediction Log'!$E667&gt;0, 'Prediction Log'!$M667-'Prediction Log'!$E667, IF('Prediction Log'!$E667&lt;0, -'Prediction Log'!$M667+'Prediction Log'!$E667, "NA")))</f>
        <v/>
      </c>
      <c r="AB667" s="23" t="str">
        <f>IF(ISBLANK(Games!X649), "",ABS('Prediction Log'!$AA667))</f>
        <v/>
      </c>
    </row>
    <row r="668" spans="1:28" x14ac:dyDescent="0.45">
      <c r="A668" s="13">
        <f>IF(ISBLANK(Games!$B667), "",Games!A667)</f>
        <v>0</v>
      </c>
      <c r="B668" s="13" t="str">
        <f>IF(ISBLANK(Games!$B650), "",Games!B650)</f>
        <v/>
      </c>
      <c r="C668" s="13" t="str">
        <f>IF(ISBLANK(Games!$B650), "",Games!C650)</f>
        <v/>
      </c>
      <c r="D668" s="14" t="str">
        <f>IF(ISBLANK(Games!$D650), "",Games!D650)</f>
        <v/>
      </c>
      <c r="E668" s="14">
        <f>IF(ISBLANK(Games!$B650), "",Games!J650)</f>
        <v>0</v>
      </c>
      <c r="F668" s="15" t="str">
        <f>IFERROR(IF(ISBLANK(Games!B650), "", IF(Games!N650=Games!B650, Games!O650, 1-Games!O650)), "")</f>
        <v/>
      </c>
      <c r="G668" s="16" t="str">
        <f>IF(ISBLANK(Games!B650), "", IF('Prediction Log'!$D668&lt;0, 'Prediction Log'!$B668, 'Prediction Log'!$C668))</f>
        <v/>
      </c>
      <c r="H668" s="17" t="str">
        <f>IF(ISBLANK(Games!$B650), "",Games!K650)</f>
        <v/>
      </c>
      <c r="I668" s="17" t="str">
        <f>IF('Prediction Log'!$F668&gt;0.5, 'Prediction Log'!$B668, IF('Prediction Log'!$F668&lt;0.5, 'Prediction Log'!$C668, "PICK"))</f>
        <v/>
      </c>
      <c r="J668" s="18" t="str">
        <f>IF(ISBLANK(Games!B650), "",IF('Prediction Log'!$I668='Prediction Log'!$B668, 'Prediction Log'!$F668, 1-'Prediction Log'!$F668))</f>
        <v/>
      </c>
      <c r="K668" s="19" t="str">
        <f>IF(ISBLANK(Games!$B650), "",Games!Q650)</f>
        <v/>
      </c>
      <c r="L668" s="26" t="str">
        <f>IF(ISBLANK(Games!W650), "",Games!Y650)</f>
        <v/>
      </c>
      <c r="M668" s="9" t="str">
        <f>IF(ISBLANK(Games!W650), "",Games!X650-Games!W650)</f>
        <v/>
      </c>
      <c r="N668" s="20" t="str">
        <f>IF(ISBLANK(Games!W650), "", IF(AND(Games!Y650 = Games!B650, Games!D650&lt;0, Table3[[#This Row],[Actual Difference ]]&lt;Games!D650), "Y", IF(AND(Games!Y650=Games!C650, Games!D650&gt;0, Table3[[#This Row],[Actual Difference ]]&gt;0), "Y",IF(Games!Y650&lt;&gt;Table3[[#This Row],[Market Predicted Side]], "Y","N"))))</f>
        <v/>
      </c>
      <c r="O668" s="21" t="str">
        <f>IF(ISBLANK(Games!W650),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8" s="21" t="str">
        <f>IF(ISBLANK(Games!W650),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8" s="22" t="str">
        <f>IF(ISBLANK(Games!W650),"",IF('Prediction Log'!$L668='Prediction Log'!$G668, "Y", "N"))</f>
        <v/>
      </c>
      <c r="R668" s="22" t="str">
        <f>Table3[[#This Row],[Home Team Covered Market]]</f>
        <v/>
      </c>
      <c r="S668" s="22" t="str">
        <f>IF(ISBLANK(Games!W650), "",IF(AND('Prediction Log'!$Q668="Y", 'Prediction Log'!$R668="Y"), "Y", "N"))</f>
        <v/>
      </c>
      <c r="T668" s="23" t="str">
        <f>IF(ISBLANK(Games!W650),"",IF(Games!Y650='Prediction Log'!$H668, "Y", "N"))</f>
        <v/>
      </c>
      <c r="U668" s="23" t="str">
        <f>IF(ISBLANK(Games!W650), "", IF(Table3[[#This Row],[Home Team Covered Market]]=Games!P650, "Y", "N"))</f>
        <v/>
      </c>
      <c r="V668" s="24" t="str">
        <f>IF(ISBLANK(Games!W650), "",IF('Prediction Log'!$I668='Prediction Log'!$L668, "Y", "N"))</f>
        <v/>
      </c>
      <c r="W668" s="23" t="str">
        <f>IF(ISBLANK(Games!W650), "",IF('Prediction Log'!$H668&lt;&gt;'Prediction Log'!$L668, "N",IF(AND('Prediction Log'!$E668&gt;0, 'Prediction Log'!$M668&gt;'Prediction Log'!$E668, 'Prediction Log'!$H668='Prediction Log'!$C668), "Y", IF(AND('Prediction Log'!$E668&lt;0, 'Prediction Log'!$M668&lt;'Prediction Log'!$E668,'Prediction Log'!$H668='Prediction Log'!$B668 ), "Y", IF('Prediction Log'!$M668='Prediction Log'!$E668, "PUSH", "N")))))</f>
        <v/>
      </c>
      <c r="X668" s="23" t="str">
        <f>IF(ISBLANK(Games!W650), "",IF(AND('Prediction Log'!$T668="Y", 'Prediction Log'!$U668="Y"), "Y", "N"))</f>
        <v/>
      </c>
      <c r="Y668" s="22" t="str">
        <f>IF(ISBLANK(Games!W650), "",IF('Prediction Log'!$D668&gt;0, 'Prediction Log'!$M668-'Prediction Log'!$D668, IF('Prediction Log'!$D668&lt;0, -'Prediction Log'!$M668+'Prediction Log'!$D668, "NA")))</f>
        <v/>
      </c>
      <c r="Z668" s="22" t="str">
        <f>IF(ISBLANK(Games!W650), "",ABS('Prediction Log'!$Y668))</f>
        <v/>
      </c>
      <c r="AA668" s="23" t="str">
        <f>IF(ISBLANK(Games!W650), "",IF('Prediction Log'!$E668&gt;0, 'Prediction Log'!$M668-'Prediction Log'!$E668, IF('Prediction Log'!$E668&lt;0, -'Prediction Log'!$M668+'Prediction Log'!$E668, "NA")))</f>
        <v/>
      </c>
      <c r="AB668" s="23" t="str">
        <f>IF(ISBLANK(Games!X650), "",ABS('Prediction Log'!$AA668))</f>
        <v/>
      </c>
    </row>
    <row r="669" spans="1:28" x14ac:dyDescent="0.45">
      <c r="A669" s="13">
        <f>IF(ISBLANK(Games!$B668), "",Games!A668)</f>
        <v>0</v>
      </c>
      <c r="B669" s="13" t="str">
        <f>IF(ISBLANK(Games!$B651), "",Games!B651)</f>
        <v/>
      </c>
      <c r="C669" s="13" t="str">
        <f>IF(ISBLANK(Games!$B651), "",Games!C651)</f>
        <v/>
      </c>
      <c r="D669" s="14" t="str">
        <f>IF(ISBLANK(Games!$D651), "",Games!D651)</f>
        <v/>
      </c>
      <c r="E669" s="14">
        <f>IF(ISBLANK(Games!$B651), "",Games!J651)</f>
        <v>0</v>
      </c>
      <c r="F669" s="15" t="str">
        <f>IFERROR(IF(ISBLANK(Games!B651), "", IF(Games!N651=Games!B651, Games!O651, 1-Games!O651)), "")</f>
        <v/>
      </c>
      <c r="G669" s="16" t="str">
        <f>IF(ISBLANK(Games!B651), "", IF('Prediction Log'!$D669&lt;0, 'Prediction Log'!$B669, 'Prediction Log'!$C669))</f>
        <v/>
      </c>
      <c r="H669" s="17" t="str">
        <f>IF(ISBLANK(Games!$B651), "",Games!K651)</f>
        <v/>
      </c>
      <c r="I669" s="17" t="str">
        <f>IF('Prediction Log'!$F669&gt;0.5, 'Prediction Log'!$B669, IF('Prediction Log'!$F669&lt;0.5, 'Prediction Log'!$C669, "PICK"))</f>
        <v/>
      </c>
      <c r="J669" s="18" t="str">
        <f>IF(ISBLANK(Games!B651), "",IF('Prediction Log'!$I669='Prediction Log'!$B669, 'Prediction Log'!$F669, 1-'Prediction Log'!$F669))</f>
        <v/>
      </c>
      <c r="K669" s="19" t="str">
        <f>IF(ISBLANK(Games!$B651), "",Games!Q651)</f>
        <v/>
      </c>
      <c r="L669" s="26" t="str">
        <f>IF(ISBLANK(Games!W651), "",Games!Y651)</f>
        <v/>
      </c>
      <c r="M669" s="9" t="str">
        <f>IF(ISBLANK(Games!W651), "",Games!X651-Games!W651)</f>
        <v/>
      </c>
      <c r="N669" s="20" t="str">
        <f>IF(ISBLANK(Games!W651), "", IF(AND(Games!Y651 = Games!B651, Games!D651&lt;0, Table3[[#This Row],[Actual Difference ]]&lt;Games!D651), "Y", IF(AND(Games!Y651=Games!C651, Games!D651&gt;0, Table3[[#This Row],[Actual Difference ]]&gt;0), "Y",IF(Games!Y651&lt;&gt;Table3[[#This Row],[Market Predicted Side]], "Y","N"))))</f>
        <v/>
      </c>
      <c r="O669" s="21" t="str">
        <f>IF(ISBLANK(Games!W651),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69" s="21" t="str">
        <f>IF(ISBLANK(Games!W651),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69" s="22" t="str">
        <f>IF(ISBLANK(Games!W651),"",IF('Prediction Log'!$L669='Prediction Log'!$G669, "Y", "N"))</f>
        <v/>
      </c>
      <c r="R669" s="22" t="str">
        <f>Table3[[#This Row],[Home Team Covered Market]]</f>
        <v/>
      </c>
      <c r="S669" s="22" t="str">
        <f>IF(ISBLANK(Games!W651), "",IF(AND('Prediction Log'!$Q669="Y", 'Prediction Log'!$R669="Y"), "Y", "N"))</f>
        <v/>
      </c>
      <c r="T669" s="23" t="str">
        <f>IF(ISBLANK(Games!W651),"",IF(Games!Y651='Prediction Log'!$H669, "Y", "N"))</f>
        <v/>
      </c>
      <c r="U669" s="23" t="str">
        <f>IF(ISBLANK(Games!W651), "", IF(Table3[[#This Row],[Home Team Covered Market]]=Games!P651, "Y", "N"))</f>
        <v/>
      </c>
      <c r="V669" s="24" t="str">
        <f>IF(ISBLANK(Games!W651), "",IF('Prediction Log'!$I669='Prediction Log'!$L669, "Y", "N"))</f>
        <v/>
      </c>
      <c r="W669" s="23" t="str">
        <f>IF(ISBLANK(Games!W651), "",IF('Prediction Log'!$H669&lt;&gt;'Prediction Log'!$L669, "N",IF(AND('Prediction Log'!$E669&gt;0, 'Prediction Log'!$M669&gt;'Prediction Log'!$E669, 'Prediction Log'!$H669='Prediction Log'!$C669), "Y", IF(AND('Prediction Log'!$E669&lt;0, 'Prediction Log'!$M669&lt;'Prediction Log'!$E669,'Prediction Log'!$H669='Prediction Log'!$B669 ), "Y", IF('Prediction Log'!$M669='Prediction Log'!$E669, "PUSH", "N")))))</f>
        <v/>
      </c>
      <c r="X669" s="23" t="str">
        <f>IF(ISBLANK(Games!W651), "",IF(AND('Prediction Log'!$T669="Y", 'Prediction Log'!$U669="Y"), "Y", "N"))</f>
        <v/>
      </c>
      <c r="Y669" s="22" t="str">
        <f>IF(ISBLANK(Games!W651), "",IF('Prediction Log'!$D669&gt;0, 'Prediction Log'!$M669-'Prediction Log'!$D669, IF('Prediction Log'!$D669&lt;0, -'Prediction Log'!$M669+'Prediction Log'!$D669, "NA")))</f>
        <v/>
      </c>
      <c r="Z669" s="22" t="str">
        <f>IF(ISBLANK(Games!W651), "",ABS('Prediction Log'!$Y669))</f>
        <v/>
      </c>
      <c r="AA669" s="23" t="str">
        <f>IF(ISBLANK(Games!W651), "",IF('Prediction Log'!$E669&gt;0, 'Prediction Log'!$M669-'Prediction Log'!$E669, IF('Prediction Log'!$E669&lt;0, -'Prediction Log'!$M669+'Prediction Log'!$E669, "NA")))</f>
        <v/>
      </c>
      <c r="AB669" s="23" t="str">
        <f>IF(ISBLANK(Games!X651), "",ABS('Prediction Log'!$AA669))</f>
        <v/>
      </c>
    </row>
    <row r="670" spans="1:28" x14ac:dyDescent="0.45">
      <c r="A670" s="13">
        <f>IF(ISBLANK(Games!$B669), "",Games!A669)</f>
        <v>0</v>
      </c>
      <c r="B670" s="13" t="str">
        <f>IF(ISBLANK(Games!$B652), "",Games!B652)</f>
        <v/>
      </c>
      <c r="C670" s="13" t="str">
        <f>IF(ISBLANK(Games!$B652), "",Games!C652)</f>
        <v/>
      </c>
      <c r="D670" s="14" t="str">
        <f>IF(ISBLANK(Games!$D652), "",Games!D652)</f>
        <v/>
      </c>
      <c r="E670" s="14">
        <f>IF(ISBLANK(Games!$B652), "",Games!J652)</f>
        <v>0</v>
      </c>
      <c r="F670" s="15" t="str">
        <f>IFERROR(IF(ISBLANK(Games!B652), "", IF(Games!N652=Games!B652, Games!O652, 1-Games!O652)), "")</f>
        <v/>
      </c>
      <c r="G670" s="16" t="str">
        <f>IF(ISBLANK(Games!B652), "", IF('Prediction Log'!$D670&lt;0, 'Prediction Log'!$B670, 'Prediction Log'!$C670))</f>
        <v/>
      </c>
      <c r="H670" s="17" t="str">
        <f>IF(ISBLANK(Games!$B652), "",Games!K652)</f>
        <v/>
      </c>
      <c r="I670" s="17" t="str">
        <f>IF('Prediction Log'!$F670&gt;0.5, 'Prediction Log'!$B670, IF('Prediction Log'!$F670&lt;0.5, 'Prediction Log'!$C670, "PICK"))</f>
        <v/>
      </c>
      <c r="J670" s="18" t="str">
        <f>IF(ISBLANK(Games!B652), "",IF('Prediction Log'!$I670='Prediction Log'!$B670, 'Prediction Log'!$F670, 1-'Prediction Log'!$F670))</f>
        <v/>
      </c>
      <c r="K670" s="19" t="str">
        <f>IF(ISBLANK(Games!$B652), "",Games!Q652)</f>
        <v/>
      </c>
      <c r="L670" s="26" t="str">
        <f>IF(ISBLANK(Games!W652), "",Games!Y652)</f>
        <v/>
      </c>
      <c r="M670" s="9" t="str">
        <f>IF(ISBLANK(Games!W652), "",Games!X652-Games!W652)</f>
        <v/>
      </c>
      <c r="N670" s="20" t="str">
        <f>IF(ISBLANK(Games!W652), "", IF(AND(Games!Y652 = Games!B652, Games!D652&lt;0, Table3[[#This Row],[Actual Difference ]]&lt;Games!D652), "Y", IF(AND(Games!Y652=Games!C652, Games!D652&gt;0, Table3[[#This Row],[Actual Difference ]]&gt;0), "Y",IF(Games!Y652&lt;&gt;Table3[[#This Row],[Market Predicted Side]], "Y","N"))))</f>
        <v/>
      </c>
      <c r="O670" s="21" t="str">
        <f>IF(ISBLANK(Games!W652),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0" s="21" t="str">
        <f>IF(ISBLANK(Games!W652),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0" s="22" t="str">
        <f>IF(ISBLANK(Games!W652),"",IF('Prediction Log'!$L670='Prediction Log'!$G670, "Y", "N"))</f>
        <v/>
      </c>
      <c r="R670" s="22" t="str">
        <f>Table3[[#This Row],[Home Team Covered Market]]</f>
        <v/>
      </c>
      <c r="S670" s="22" t="str">
        <f>IF(ISBLANK(Games!W652), "",IF(AND('Prediction Log'!$Q670="Y", 'Prediction Log'!$R670="Y"), "Y", "N"))</f>
        <v/>
      </c>
      <c r="T670" s="23" t="str">
        <f>IF(ISBLANK(Games!W652),"",IF(Games!Y652='Prediction Log'!$H670, "Y", "N"))</f>
        <v/>
      </c>
      <c r="U670" s="23" t="str">
        <f>IF(ISBLANK(Games!W652), "", IF(Table3[[#This Row],[Home Team Covered Market]]=Games!P652, "Y", "N"))</f>
        <v/>
      </c>
      <c r="V670" s="24" t="str">
        <f>IF(ISBLANK(Games!W652), "",IF('Prediction Log'!$I670='Prediction Log'!$L670, "Y", "N"))</f>
        <v/>
      </c>
      <c r="W670" s="23" t="str">
        <f>IF(ISBLANK(Games!W652), "",IF('Prediction Log'!$H670&lt;&gt;'Prediction Log'!$L670, "N",IF(AND('Prediction Log'!$E670&gt;0, 'Prediction Log'!$M670&gt;'Prediction Log'!$E670, 'Prediction Log'!$H670='Prediction Log'!$C670), "Y", IF(AND('Prediction Log'!$E670&lt;0, 'Prediction Log'!$M670&lt;'Prediction Log'!$E670,'Prediction Log'!$H670='Prediction Log'!$B670 ), "Y", IF('Prediction Log'!$M670='Prediction Log'!$E670, "PUSH", "N")))))</f>
        <v/>
      </c>
      <c r="X670" s="23" t="str">
        <f>IF(ISBLANK(Games!W652), "",IF(AND('Prediction Log'!$T670="Y", 'Prediction Log'!$U670="Y"), "Y", "N"))</f>
        <v/>
      </c>
      <c r="Y670" s="22" t="str">
        <f>IF(ISBLANK(Games!W652), "",IF('Prediction Log'!$D670&gt;0, 'Prediction Log'!$M670-'Prediction Log'!$D670, IF('Prediction Log'!$D670&lt;0, -'Prediction Log'!$M670+'Prediction Log'!$D670, "NA")))</f>
        <v/>
      </c>
      <c r="Z670" s="22" t="str">
        <f>IF(ISBLANK(Games!W652), "",ABS('Prediction Log'!$Y670))</f>
        <v/>
      </c>
      <c r="AA670" s="23" t="str">
        <f>IF(ISBLANK(Games!W652), "",IF('Prediction Log'!$E670&gt;0, 'Prediction Log'!$M670-'Prediction Log'!$E670, IF('Prediction Log'!$E670&lt;0, -'Prediction Log'!$M670+'Prediction Log'!$E670, "NA")))</f>
        <v/>
      </c>
      <c r="AB670" s="23" t="str">
        <f>IF(ISBLANK(Games!X652), "",ABS('Prediction Log'!$AA670))</f>
        <v/>
      </c>
    </row>
    <row r="671" spans="1:28" x14ac:dyDescent="0.45">
      <c r="A671" s="13">
        <f>IF(ISBLANK(Games!$B670), "",Games!A670)</f>
        <v>0</v>
      </c>
      <c r="B671" s="13" t="str">
        <f>IF(ISBLANK(Games!$B653), "",Games!B653)</f>
        <v/>
      </c>
      <c r="C671" s="13" t="str">
        <f>IF(ISBLANK(Games!$B653), "",Games!C653)</f>
        <v/>
      </c>
      <c r="D671" s="14" t="str">
        <f>IF(ISBLANK(Games!$D653), "",Games!D653)</f>
        <v/>
      </c>
      <c r="E671" s="14">
        <f>IF(ISBLANK(Games!$B653), "",Games!J653)</f>
        <v>0</v>
      </c>
      <c r="F671" s="15" t="str">
        <f>IFERROR(IF(ISBLANK(Games!B653), "", IF(Games!N653=Games!B653, Games!O653, 1-Games!O653)), "")</f>
        <v/>
      </c>
      <c r="G671" s="16" t="str">
        <f>IF(ISBLANK(Games!B653), "", IF('Prediction Log'!$D671&lt;0, 'Prediction Log'!$B671, 'Prediction Log'!$C671))</f>
        <v/>
      </c>
      <c r="H671" s="17" t="str">
        <f>IF(ISBLANK(Games!$B653), "",Games!K653)</f>
        <v/>
      </c>
      <c r="I671" s="17" t="str">
        <f>IF('Prediction Log'!$F671&gt;0.5, 'Prediction Log'!$B671, IF('Prediction Log'!$F671&lt;0.5, 'Prediction Log'!$C671, "PICK"))</f>
        <v/>
      </c>
      <c r="J671" s="18" t="str">
        <f>IF(ISBLANK(Games!B653), "",IF('Prediction Log'!$I671='Prediction Log'!$B671, 'Prediction Log'!$F671, 1-'Prediction Log'!$F671))</f>
        <v/>
      </c>
      <c r="K671" s="19" t="str">
        <f>IF(ISBLANK(Games!$B653), "",Games!Q653)</f>
        <v/>
      </c>
      <c r="L671" s="26" t="str">
        <f>IF(ISBLANK(Games!W653), "",Games!Y653)</f>
        <v/>
      </c>
      <c r="M671" s="9" t="str">
        <f>IF(ISBLANK(Games!W653), "",Games!X653-Games!W653)</f>
        <v/>
      </c>
      <c r="N671" s="20" t="str">
        <f>IF(ISBLANK(Games!W653), "", IF(AND(Games!Y653 = Games!B653, Games!D653&lt;0, Table3[[#This Row],[Actual Difference ]]&lt;Games!D653), "Y", IF(AND(Games!Y653=Games!C653, Games!D653&gt;0, Table3[[#This Row],[Actual Difference ]]&gt;0), "Y",IF(Games!Y653&lt;&gt;Table3[[#This Row],[Market Predicted Side]], "Y","N"))))</f>
        <v/>
      </c>
      <c r="O671" s="21" t="str">
        <f>IF(ISBLANK(Games!W653),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1" s="21" t="str">
        <f>IF(ISBLANK(Games!W653),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1" s="22" t="str">
        <f>IF(ISBLANK(Games!W653),"",IF('Prediction Log'!$L671='Prediction Log'!$G671, "Y", "N"))</f>
        <v/>
      </c>
      <c r="R671" s="22" t="str">
        <f>Table3[[#This Row],[Home Team Covered Market]]</f>
        <v/>
      </c>
      <c r="S671" s="22" t="str">
        <f>IF(ISBLANK(Games!W653), "",IF(AND('Prediction Log'!$Q671="Y", 'Prediction Log'!$R671="Y"), "Y", "N"))</f>
        <v/>
      </c>
      <c r="T671" s="23" t="str">
        <f>IF(ISBLANK(Games!W653),"",IF(Games!Y653='Prediction Log'!$H671, "Y", "N"))</f>
        <v/>
      </c>
      <c r="U671" s="23" t="str">
        <f>IF(ISBLANK(Games!W653), "", IF(Table3[[#This Row],[Home Team Covered Market]]=Games!P653, "Y", "N"))</f>
        <v/>
      </c>
      <c r="V671" s="24" t="str">
        <f>IF(ISBLANK(Games!W653), "",IF('Prediction Log'!$I671='Prediction Log'!$L671, "Y", "N"))</f>
        <v/>
      </c>
      <c r="W671" s="23" t="str">
        <f>IF(ISBLANK(Games!W653), "",IF('Prediction Log'!$H671&lt;&gt;'Prediction Log'!$L671, "N",IF(AND('Prediction Log'!$E671&gt;0, 'Prediction Log'!$M671&gt;'Prediction Log'!$E671, 'Prediction Log'!$H671='Prediction Log'!$C671), "Y", IF(AND('Prediction Log'!$E671&lt;0, 'Prediction Log'!$M671&lt;'Prediction Log'!$E671,'Prediction Log'!$H671='Prediction Log'!$B671 ), "Y", IF('Prediction Log'!$M671='Prediction Log'!$E671, "PUSH", "N")))))</f>
        <v/>
      </c>
      <c r="X671" s="23" t="str">
        <f>IF(ISBLANK(Games!W653), "",IF(AND('Prediction Log'!$T671="Y", 'Prediction Log'!$U671="Y"), "Y", "N"))</f>
        <v/>
      </c>
      <c r="Y671" s="22" t="str">
        <f>IF(ISBLANK(Games!W653), "",IF('Prediction Log'!$D671&gt;0, 'Prediction Log'!$M671-'Prediction Log'!$D671, IF('Prediction Log'!$D671&lt;0, -'Prediction Log'!$M671+'Prediction Log'!$D671, "NA")))</f>
        <v/>
      </c>
      <c r="Z671" s="22" t="str">
        <f>IF(ISBLANK(Games!W653), "",ABS('Prediction Log'!$Y671))</f>
        <v/>
      </c>
      <c r="AA671" s="23" t="str">
        <f>IF(ISBLANK(Games!W653), "",IF('Prediction Log'!$E671&gt;0, 'Prediction Log'!$M671-'Prediction Log'!$E671, IF('Prediction Log'!$E671&lt;0, -'Prediction Log'!$M671+'Prediction Log'!$E671, "NA")))</f>
        <v/>
      </c>
      <c r="AB671" s="23" t="str">
        <f>IF(ISBLANK(Games!X653), "",ABS('Prediction Log'!$AA671))</f>
        <v/>
      </c>
    </row>
    <row r="672" spans="1:28" x14ac:dyDescent="0.45">
      <c r="A672" s="13">
        <f>IF(ISBLANK(Games!$B671), "",Games!A671)</f>
        <v>0</v>
      </c>
      <c r="B672" s="13" t="str">
        <f>IF(ISBLANK(Games!$B654), "",Games!B654)</f>
        <v/>
      </c>
      <c r="C672" s="13" t="str">
        <f>IF(ISBLANK(Games!$B654), "",Games!C654)</f>
        <v/>
      </c>
      <c r="D672" s="14" t="str">
        <f>IF(ISBLANK(Games!$D654), "",Games!D654)</f>
        <v/>
      </c>
      <c r="E672" s="14">
        <f>IF(ISBLANK(Games!$B654), "",Games!J654)</f>
        <v>0</v>
      </c>
      <c r="F672" s="15" t="str">
        <f>IFERROR(IF(ISBLANK(Games!B654), "", IF(Games!N654=Games!B654, Games!O654, 1-Games!O654)), "")</f>
        <v/>
      </c>
      <c r="G672" s="16" t="str">
        <f>IF(ISBLANK(Games!B654), "", IF('Prediction Log'!$D672&lt;0, 'Prediction Log'!$B672, 'Prediction Log'!$C672))</f>
        <v/>
      </c>
      <c r="H672" s="17" t="str">
        <f>IF(ISBLANK(Games!$B654), "",Games!K654)</f>
        <v/>
      </c>
      <c r="I672" s="17" t="str">
        <f>IF('Prediction Log'!$F672&gt;0.5, 'Prediction Log'!$B672, IF('Prediction Log'!$F672&lt;0.5, 'Prediction Log'!$C672, "PICK"))</f>
        <v/>
      </c>
      <c r="J672" s="18" t="str">
        <f>IF(ISBLANK(Games!B654), "",IF('Prediction Log'!$I672='Prediction Log'!$B672, 'Prediction Log'!$F672, 1-'Prediction Log'!$F672))</f>
        <v/>
      </c>
      <c r="K672" s="19" t="str">
        <f>IF(ISBLANK(Games!$B654), "",Games!Q654)</f>
        <v/>
      </c>
      <c r="L672" s="26" t="str">
        <f>IF(ISBLANK(Games!W654), "",Games!Y654)</f>
        <v/>
      </c>
      <c r="M672" s="9" t="str">
        <f>IF(ISBLANK(Games!W654), "",Games!X654-Games!W654)</f>
        <v/>
      </c>
      <c r="N672" s="20" t="str">
        <f>IF(ISBLANK(Games!W654), "", IF(AND(Games!Y654 = Games!B654, Games!D654&lt;0, Table3[[#This Row],[Actual Difference ]]&lt;Games!D654), "Y", IF(AND(Games!Y654=Games!C654, Games!D654&gt;0, Table3[[#This Row],[Actual Difference ]]&gt;0), "Y",IF(Games!Y654&lt;&gt;Table3[[#This Row],[Market Predicted Side]], "Y","N"))))</f>
        <v/>
      </c>
      <c r="O672" s="21" t="str">
        <f>IF(ISBLANK(Games!W654),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2" s="21" t="str">
        <f>IF(ISBLANK(Games!W654),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2" s="22" t="str">
        <f>IF(ISBLANK(Games!W654),"",IF('Prediction Log'!$L672='Prediction Log'!$G672, "Y", "N"))</f>
        <v/>
      </c>
      <c r="R672" s="22" t="str">
        <f>Table3[[#This Row],[Home Team Covered Market]]</f>
        <v/>
      </c>
      <c r="S672" s="22" t="str">
        <f>IF(ISBLANK(Games!W654), "",IF(AND('Prediction Log'!$Q672="Y", 'Prediction Log'!$R672="Y"), "Y", "N"))</f>
        <v/>
      </c>
      <c r="T672" s="23" t="str">
        <f>IF(ISBLANK(Games!W654),"",IF(Games!Y654='Prediction Log'!$H672, "Y", "N"))</f>
        <v/>
      </c>
      <c r="U672" s="23" t="str">
        <f>IF(ISBLANK(Games!W654), "", IF(Table3[[#This Row],[Home Team Covered Market]]=Games!P654, "Y", "N"))</f>
        <v/>
      </c>
      <c r="V672" s="24" t="str">
        <f>IF(ISBLANK(Games!W654), "",IF('Prediction Log'!$I672='Prediction Log'!$L672, "Y", "N"))</f>
        <v/>
      </c>
      <c r="W672" s="23" t="str">
        <f>IF(ISBLANK(Games!W654), "",IF('Prediction Log'!$H672&lt;&gt;'Prediction Log'!$L672, "N",IF(AND('Prediction Log'!$E672&gt;0, 'Prediction Log'!$M672&gt;'Prediction Log'!$E672, 'Prediction Log'!$H672='Prediction Log'!$C672), "Y", IF(AND('Prediction Log'!$E672&lt;0, 'Prediction Log'!$M672&lt;'Prediction Log'!$E672,'Prediction Log'!$H672='Prediction Log'!$B672 ), "Y", IF('Prediction Log'!$M672='Prediction Log'!$E672, "PUSH", "N")))))</f>
        <v/>
      </c>
      <c r="X672" s="23" t="str">
        <f>IF(ISBLANK(Games!W654), "",IF(AND('Prediction Log'!$T672="Y", 'Prediction Log'!$U672="Y"), "Y", "N"))</f>
        <v/>
      </c>
      <c r="Y672" s="22" t="str">
        <f>IF(ISBLANK(Games!W654), "",IF('Prediction Log'!$D672&gt;0, 'Prediction Log'!$M672-'Prediction Log'!$D672, IF('Prediction Log'!$D672&lt;0, -'Prediction Log'!$M672+'Prediction Log'!$D672, "NA")))</f>
        <v/>
      </c>
      <c r="Z672" s="22" t="str">
        <f>IF(ISBLANK(Games!W654), "",ABS('Prediction Log'!$Y672))</f>
        <v/>
      </c>
      <c r="AA672" s="23" t="str">
        <f>IF(ISBLANK(Games!W654), "",IF('Prediction Log'!$E672&gt;0, 'Prediction Log'!$M672-'Prediction Log'!$E672, IF('Prediction Log'!$E672&lt;0, -'Prediction Log'!$M672+'Prediction Log'!$E672, "NA")))</f>
        <v/>
      </c>
      <c r="AB672" s="23" t="str">
        <f>IF(ISBLANK(Games!X654), "",ABS('Prediction Log'!$AA672))</f>
        <v/>
      </c>
    </row>
    <row r="673" spans="1:28" x14ac:dyDescent="0.45">
      <c r="A673" s="13">
        <f>IF(ISBLANK(Games!$B672), "",Games!A672)</f>
        <v>0</v>
      </c>
      <c r="B673" s="13" t="str">
        <f>IF(ISBLANK(Games!$B655), "",Games!B655)</f>
        <v/>
      </c>
      <c r="C673" s="13" t="str">
        <f>IF(ISBLANK(Games!$B655), "",Games!C655)</f>
        <v/>
      </c>
      <c r="D673" s="14" t="str">
        <f>IF(ISBLANK(Games!$D655), "",Games!D655)</f>
        <v/>
      </c>
      <c r="E673" s="14">
        <f>IF(ISBLANK(Games!$B655), "",Games!J655)</f>
        <v>0</v>
      </c>
      <c r="F673" s="15" t="str">
        <f>IFERROR(IF(ISBLANK(Games!B655), "", IF(Games!N655=Games!B655, Games!O655, 1-Games!O655)), "")</f>
        <v/>
      </c>
      <c r="G673" s="16" t="str">
        <f>IF(ISBLANK(Games!B655), "", IF('Prediction Log'!$D673&lt;0, 'Prediction Log'!$B673, 'Prediction Log'!$C673))</f>
        <v/>
      </c>
      <c r="H673" s="17" t="str">
        <f>IF(ISBLANK(Games!$B655), "",Games!K655)</f>
        <v/>
      </c>
      <c r="I673" s="17" t="str">
        <f>IF('Prediction Log'!$F673&gt;0.5, 'Prediction Log'!$B673, IF('Prediction Log'!$F673&lt;0.5, 'Prediction Log'!$C673, "PICK"))</f>
        <v/>
      </c>
      <c r="J673" s="18" t="str">
        <f>IF(ISBLANK(Games!B655), "",IF('Prediction Log'!$I673='Prediction Log'!$B673, 'Prediction Log'!$F673, 1-'Prediction Log'!$F673))</f>
        <v/>
      </c>
      <c r="K673" s="19" t="str">
        <f>IF(ISBLANK(Games!$B655), "",Games!Q655)</f>
        <v/>
      </c>
      <c r="L673" s="26" t="str">
        <f>IF(ISBLANK(Games!W655), "",Games!Y655)</f>
        <v/>
      </c>
      <c r="M673" s="9" t="str">
        <f>IF(ISBLANK(Games!W655), "",Games!X655-Games!W655)</f>
        <v/>
      </c>
      <c r="N673" s="20" t="str">
        <f>IF(ISBLANK(Games!W655), "", IF(AND(Games!Y655 = Games!B655, Games!D655&lt;0, Table3[[#This Row],[Actual Difference ]]&lt;Games!D655), "Y", IF(AND(Games!Y655=Games!C655, Games!D655&gt;0, Table3[[#This Row],[Actual Difference ]]&gt;0), "Y",IF(Games!Y655&lt;&gt;Table3[[#This Row],[Market Predicted Side]], "Y","N"))))</f>
        <v/>
      </c>
      <c r="O673" s="21" t="str">
        <f>IF(ISBLANK(Games!W655),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3" s="21" t="str">
        <f>IF(ISBLANK(Games!W655),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3" s="22" t="str">
        <f>IF(ISBLANK(Games!W655),"",IF('Prediction Log'!$L673='Prediction Log'!$G673, "Y", "N"))</f>
        <v/>
      </c>
      <c r="R673" s="22" t="str">
        <f>Table3[[#This Row],[Home Team Covered Market]]</f>
        <v/>
      </c>
      <c r="S673" s="22" t="str">
        <f>IF(ISBLANK(Games!W655), "",IF(AND('Prediction Log'!$Q673="Y", 'Prediction Log'!$R673="Y"), "Y", "N"))</f>
        <v/>
      </c>
      <c r="T673" s="23" t="str">
        <f>IF(ISBLANK(Games!W655),"",IF(Games!Y655='Prediction Log'!$H673, "Y", "N"))</f>
        <v/>
      </c>
      <c r="U673" s="23" t="str">
        <f>IF(ISBLANK(Games!W655), "", IF(Table3[[#This Row],[Home Team Covered Market]]=Games!P655, "Y", "N"))</f>
        <v/>
      </c>
      <c r="V673" s="24" t="str">
        <f>IF(ISBLANK(Games!W655), "",IF('Prediction Log'!$I673='Prediction Log'!$L673, "Y", "N"))</f>
        <v/>
      </c>
      <c r="W673" s="23" t="str">
        <f>IF(ISBLANK(Games!W655), "",IF('Prediction Log'!$H673&lt;&gt;'Prediction Log'!$L673, "N",IF(AND('Prediction Log'!$E673&gt;0, 'Prediction Log'!$M673&gt;'Prediction Log'!$E673, 'Prediction Log'!$H673='Prediction Log'!$C673), "Y", IF(AND('Prediction Log'!$E673&lt;0, 'Prediction Log'!$M673&lt;'Prediction Log'!$E673,'Prediction Log'!$H673='Prediction Log'!$B673 ), "Y", IF('Prediction Log'!$M673='Prediction Log'!$E673, "PUSH", "N")))))</f>
        <v/>
      </c>
      <c r="X673" s="23" t="str">
        <f>IF(ISBLANK(Games!W655), "",IF(AND('Prediction Log'!$T673="Y", 'Prediction Log'!$U673="Y"), "Y", "N"))</f>
        <v/>
      </c>
      <c r="Y673" s="22" t="str">
        <f>IF(ISBLANK(Games!W655), "",IF('Prediction Log'!$D673&gt;0, 'Prediction Log'!$M673-'Prediction Log'!$D673, IF('Prediction Log'!$D673&lt;0, -'Prediction Log'!$M673+'Prediction Log'!$D673, "NA")))</f>
        <v/>
      </c>
      <c r="Z673" s="22" t="str">
        <f>IF(ISBLANK(Games!W655), "",ABS('Prediction Log'!$Y673))</f>
        <v/>
      </c>
      <c r="AA673" s="23" t="str">
        <f>IF(ISBLANK(Games!W655), "",IF('Prediction Log'!$E673&gt;0, 'Prediction Log'!$M673-'Prediction Log'!$E673, IF('Prediction Log'!$E673&lt;0, -'Prediction Log'!$M673+'Prediction Log'!$E673, "NA")))</f>
        <v/>
      </c>
      <c r="AB673" s="23" t="str">
        <f>IF(ISBLANK(Games!X655), "",ABS('Prediction Log'!$AA673))</f>
        <v/>
      </c>
    </row>
    <row r="674" spans="1:28" x14ac:dyDescent="0.45">
      <c r="A674" s="13">
        <f>IF(ISBLANK(Games!$B673), "",Games!A673)</f>
        <v>0</v>
      </c>
      <c r="B674" s="13" t="str">
        <f>IF(ISBLANK(Games!$B656), "",Games!B656)</f>
        <v/>
      </c>
      <c r="C674" s="13" t="str">
        <f>IF(ISBLANK(Games!$B656), "",Games!C656)</f>
        <v/>
      </c>
      <c r="D674" s="14" t="str">
        <f>IF(ISBLANK(Games!$D656), "",Games!D656)</f>
        <v/>
      </c>
      <c r="E674" s="14">
        <f>IF(ISBLANK(Games!$B656), "",Games!J656)</f>
        <v>0</v>
      </c>
      <c r="F674" s="15" t="str">
        <f>IFERROR(IF(ISBLANK(Games!B656), "", IF(Games!N656=Games!B656, Games!O656, 1-Games!O656)), "")</f>
        <v/>
      </c>
      <c r="G674" s="16" t="str">
        <f>IF(ISBLANK(Games!B656), "", IF('Prediction Log'!$D674&lt;0, 'Prediction Log'!$B674, 'Prediction Log'!$C674))</f>
        <v/>
      </c>
      <c r="H674" s="17" t="str">
        <f>IF(ISBLANK(Games!$B656), "",Games!K656)</f>
        <v/>
      </c>
      <c r="I674" s="17" t="str">
        <f>IF('Prediction Log'!$F674&gt;0.5, 'Prediction Log'!$B674, IF('Prediction Log'!$F674&lt;0.5, 'Prediction Log'!$C674, "PICK"))</f>
        <v/>
      </c>
      <c r="J674" s="18" t="str">
        <f>IF(ISBLANK(Games!B656), "",IF('Prediction Log'!$I674='Prediction Log'!$B674, 'Prediction Log'!$F674, 1-'Prediction Log'!$F674))</f>
        <v/>
      </c>
      <c r="K674" s="19" t="str">
        <f>IF(ISBLANK(Games!$B656), "",Games!Q656)</f>
        <v/>
      </c>
      <c r="L674" s="26" t="str">
        <f>IF(ISBLANK(Games!W656), "",Games!Y656)</f>
        <v/>
      </c>
      <c r="M674" s="9" t="str">
        <f>IF(ISBLANK(Games!W656), "",Games!X656-Games!W656)</f>
        <v/>
      </c>
      <c r="N674" s="20" t="str">
        <f>IF(ISBLANK(Games!W656), "", IF(AND(Games!Y656 = Games!B656, Games!D656&lt;0, Table3[[#This Row],[Actual Difference ]]&lt;Games!D656), "Y", IF(AND(Games!Y656=Games!C656, Games!D656&gt;0, Table3[[#This Row],[Actual Difference ]]&gt;0), "Y",IF(Games!Y656&lt;&gt;Table3[[#This Row],[Market Predicted Side]], "Y","N"))))</f>
        <v/>
      </c>
      <c r="O674" s="21" t="str">
        <f>IF(ISBLANK(Games!W656),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4" s="21" t="str">
        <f>IF(ISBLANK(Games!W656),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4" s="22" t="str">
        <f>IF(ISBLANK(Games!W656),"",IF('Prediction Log'!$L674='Prediction Log'!$G674, "Y", "N"))</f>
        <v/>
      </c>
      <c r="R674" s="22" t="str">
        <f>Table3[[#This Row],[Home Team Covered Market]]</f>
        <v/>
      </c>
      <c r="S674" s="22" t="str">
        <f>IF(ISBLANK(Games!W656), "",IF(AND('Prediction Log'!$Q674="Y", 'Prediction Log'!$R674="Y"), "Y", "N"))</f>
        <v/>
      </c>
      <c r="T674" s="23" t="str">
        <f>IF(ISBLANK(Games!W656),"",IF(Games!Y656='Prediction Log'!$H674, "Y", "N"))</f>
        <v/>
      </c>
      <c r="U674" s="23" t="str">
        <f>IF(ISBLANK(Games!W656), "", IF(Table3[[#This Row],[Home Team Covered Market]]=Games!P656, "Y", "N"))</f>
        <v/>
      </c>
      <c r="V674" s="24" t="str">
        <f>IF(ISBLANK(Games!W656), "",IF('Prediction Log'!$I674='Prediction Log'!$L674, "Y", "N"))</f>
        <v/>
      </c>
      <c r="W674" s="23" t="str">
        <f>IF(ISBLANK(Games!W656), "",IF('Prediction Log'!$H674&lt;&gt;'Prediction Log'!$L674, "N",IF(AND('Prediction Log'!$E674&gt;0, 'Prediction Log'!$M674&gt;'Prediction Log'!$E674, 'Prediction Log'!$H674='Prediction Log'!$C674), "Y", IF(AND('Prediction Log'!$E674&lt;0, 'Prediction Log'!$M674&lt;'Prediction Log'!$E674,'Prediction Log'!$H674='Prediction Log'!$B674 ), "Y", IF('Prediction Log'!$M674='Prediction Log'!$E674, "PUSH", "N")))))</f>
        <v/>
      </c>
      <c r="X674" s="23" t="str">
        <f>IF(ISBLANK(Games!W656), "",IF(AND('Prediction Log'!$T674="Y", 'Prediction Log'!$U674="Y"), "Y", "N"))</f>
        <v/>
      </c>
      <c r="Y674" s="22" t="str">
        <f>IF(ISBLANK(Games!W656), "",IF('Prediction Log'!$D674&gt;0, 'Prediction Log'!$M674-'Prediction Log'!$D674, IF('Prediction Log'!$D674&lt;0, -'Prediction Log'!$M674+'Prediction Log'!$D674, "NA")))</f>
        <v/>
      </c>
      <c r="Z674" s="22" t="str">
        <f>IF(ISBLANK(Games!W656), "",ABS('Prediction Log'!$Y674))</f>
        <v/>
      </c>
      <c r="AA674" s="23" t="str">
        <f>IF(ISBLANK(Games!W656), "",IF('Prediction Log'!$E674&gt;0, 'Prediction Log'!$M674-'Prediction Log'!$E674, IF('Prediction Log'!$E674&lt;0, -'Prediction Log'!$M674+'Prediction Log'!$E674, "NA")))</f>
        <v/>
      </c>
      <c r="AB674" s="23" t="str">
        <f>IF(ISBLANK(Games!X656), "",ABS('Prediction Log'!$AA674))</f>
        <v/>
      </c>
    </row>
    <row r="675" spans="1:28" x14ac:dyDescent="0.45">
      <c r="A675" s="13">
        <f>IF(ISBLANK(Games!$B674), "",Games!A674)</f>
        <v>0</v>
      </c>
      <c r="B675" s="13" t="str">
        <f>IF(ISBLANK(Games!$B657), "",Games!B657)</f>
        <v/>
      </c>
      <c r="C675" s="13" t="str">
        <f>IF(ISBLANK(Games!$B657), "",Games!C657)</f>
        <v/>
      </c>
      <c r="D675" s="14" t="str">
        <f>IF(ISBLANK(Games!$D657), "",Games!D657)</f>
        <v/>
      </c>
      <c r="E675" s="14">
        <f>IF(ISBLANK(Games!$B657), "",Games!J657)</f>
        <v>0</v>
      </c>
      <c r="F675" s="15" t="str">
        <f>IFERROR(IF(ISBLANK(Games!B657), "", IF(Games!N657=Games!B657, Games!O657, 1-Games!O657)), "")</f>
        <v/>
      </c>
      <c r="G675" s="16" t="str">
        <f>IF(ISBLANK(Games!B657), "", IF('Prediction Log'!$D675&lt;0, 'Prediction Log'!$B675, 'Prediction Log'!$C675))</f>
        <v/>
      </c>
      <c r="H675" s="17" t="str">
        <f>IF(ISBLANK(Games!$B657), "",Games!K657)</f>
        <v/>
      </c>
      <c r="I675" s="17" t="str">
        <f>IF('Prediction Log'!$F675&gt;0.5, 'Prediction Log'!$B675, IF('Prediction Log'!$F675&lt;0.5, 'Prediction Log'!$C675, "PICK"))</f>
        <v/>
      </c>
      <c r="J675" s="18" t="str">
        <f>IF(ISBLANK(Games!B657), "",IF('Prediction Log'!$I675='Prediction Log'!$B675, 'Prediction Log'!$F675, 1-'Prediction Log'!$F675))</f>
        <v/>
      </c>
      <c r="K675" s="19" t="str">
        <f>IF(ISBLANK(Games!$B657), "",Games!Q657)</f>
        <v/>
      </c>
      <c r="L675" s="26" t="str">
        <f>IF(ISBLANK(Games!W657), "",Games!Y657)</f>
        <v/>
      </c>
      <c r="M675" s="9" t="str">
        <f>IF(ISBLANK(Games!W657), "",Games!X657-Games!W657)</f>
        <v/>
      </c>
      <c r="N675" s="20" t="str">
        <f>IF(ISBLANK(Games!W657), "", IF(AND(Games!Y657 = Games!B657, Games!D657&lt;0, Table3[[#This Row],[Actual Difference ]]&lt;Games!D657), "Y", IF(AND(Games!Y657=Games!C657, Games!D657&gt;0, Table3[[#This Row],[Actual Difference ]]&gt;0), "Y",IF(Games!Y657&lt;&gt;Table3[[#This Row],[Market Predicted Side]], "Y","N"))))</f>
        <v/>
      </c>
      <c r="O675" s="21" t="str">
        <f>IF(ISBLANK(Games!W657),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5" s="21" t="str">
        <f>IF(ISBLANK(Games!W657),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5" s="22" t="str">
        <f>IF(ISBLANK(Games!W657),"",IF('Prediction Log'!$L675='Prediction Log'!$G675, "Y", "N"))</f>
        <v/>
      </c>
      <c r="R675" s="22" t="str">
        <f>Table3[[#This Row],[Home Team Covered Market]]</f>
        <v/>
      </c>
      <c r="S675" s="22" t="str">
        <f>IF(ISBLANK(Games!W657), "",IF(AND('Prediction Log'!$Q675="Y", 'Prediction Log'!$R675="Y"), "Y", "N"))</f>
        <v/>
      </c>
      <c r="T675" s="23" t="str">
        <f>IF(ISBLANK(Games!W657),"",IF(Games!Y657='Prediction Log'!$H675, "Y", "N"))</f>
        <v/>
      </c>
      <c r="U675" s="23" t="str">
        <f>IF(ISBLANK(Games!W657), "", IF(Table3[[#This Row],[Home Team Covered Market]]=Games!P657, "Y", "N"))</f>
        <v/>
      </c>
      <c r="V675" s="24" t="str">
        <f>IF(ISBLANK(Games!W657), "",IF('Prediction Log'!$I675='Prediction Log'!$L675, "Y", "N"))</f>
        <v/>
      </c>
      <c r="W675" s="23" t="str">
        <f>IF(ISBLANK(Games!W657), "",IF('Prediction Log'!$H675&lt;&gt;'Prediction Log'!$L675, "N",IF(AND('Prediction Log'!$E675&gt;0, 'Prediction Log'!$M675&gt;'Prediction Log'!$E675, 'Prediction Log'!$H675='Prediction Log'!$C675), "Y", IF(AND('Prediction Log'!$E675&lt;0, 'Prediction Log'!$M675&lt;'Prediction Log'!$E675,'Prediction Log'!$H675='Prediction Log'!$B675 ), "Y", IF('Prediction Log'!$M675='Prediction Log'!$E675, "PUSH", "N")))))</f>
        <v/>
      </c>
      <c r="X675" s="23" t="str">
        <f>IF(ISBLANK(Games!W657), "",IF(AND('Prediction Log'!$T675="Y", 'Prediction Log'!$U675="Y"), "Y", "N"))</f>
        <v/>
      </c>
      <c r="Y675" s="22" t="str">
        <f>IF(ISBLANK(Games!W657), "",IF('Prediction Log'!$D675&gt;0, 'Prediction Log'!$M675-'Prediction Log'!$D675, IF('Prediction Log'!$D675&lt;0, -'Prediction Log'!$M675+'Prediction Log'!$D675, "NA")))</f>
        <v/>
      </c>
      <c r="Z675" s="22" t="str">
        <f>IF(ISBLANK(Games!W657), "",ABS('Prediction Log'!$Y675))</f>
        <v/>
      </c>
      <c r="AA675" s="23" t="str">
        <f>IF(ISBLANK(Games!W657), "",IF('Prediction Log'!$E675&gt;0, 'Prediction Log'!$M675-'Prediction Log'!$E675, IF('Prediction Log'!$E675&lt;0, -'Prediction Log'!$M675+'Prediction Log'!$E675, "NA")))</f>
        <v/>
      </c>
      <c r="AB675" s="23" t="str">
        <f>IF(ISBLANK(Games!X657), "",ABS('Prediction Log'!$AA675))</f>
        <v/>
      </c>
    </row>
    <row r="676" spans="1:28" x14ac:dyDescent="0.45">
      <c r="A676" s="13">
        <f>IF(ISBLANK(Games!$B675), "",Games!A675)</f>
        <v>0</v>
      </c>
      <c r="B676" s="13" t="str">
        <f>IF(ISBLANK(Games!$B658), "",Games!B658)</f>
        <v/>
      </c>
      <c r="C676" s="13" t="str">
        <f>IF(ISBLANK(Games!$B658), "",Games!C658)</f>
        <v/>
      </c>
      <c r="D676" s="14" t="str">
        <f>IF(ISBLANK(Games!$D658), "",Games!D658)</f>
        <v/>
      </c>
      <c r="E676" s="14">
        <f>IF(ISBLANK(Games!$B658), "",Games!J658)</f>
        <v>0</v>
      </c>
      <c r="F676" s="15" t="str">
        <f>IFERROR(IF(ISBLANK(Games!B658), "", IF(Games!N658=Games!B658, Games!O658, 1-Games!O658)), "")</f>
        <v/>
      </c>
      <c r="G676" s="16" t="str">
        <f>IF(ISBLANK(Games!B658), "", IF('Prediction Log'!$D676&lt;0, 'Prediction Log'!$B676, 'Prediction Log'!$C676))</f>
        <v/>
      </c>
      <c r="H676" s="17" t="str">
        <f>IF(ISBLANK(Games!$B658), "",Games!K658)</f>
        <v/>
      </c>
      <c r="I676" s="17" t="str">
        <f>IF('Prediction Log'!$F676&gt;0.5, 'Prediction Log'!$B676, IF('Prediction Log'!$F676&lt;0.5, 'Prediction Log'!$C676, "PICK"))</f>
        <v/>
      </c>
      <c r="J676" s="18" t="str">
        <f>IF(ISBLANK(Games!B658), "",IF('Prediction Log'!$I676='Prediction Log'!$B676, 'Prediction Log'!$F676, 1-'Prediction Log'!$F676))</f>
        <v/>
      </c>
      <c r="K676" s="19" t="str">
        <f>IF(ISBLANK(Games!$B658), "",Games!Q658)</f>
        <v/>
      </c>
      <c r="L676" s="26" t="str">
        <f>IF(ISBLANK(Games!W658), "",Games!Y658)</f>
        <v/>
      </c>
      <c r="M676" s="9" t="str">
        <f>IF(ISBLANK(Games!W658), "",Games!X658-Games!W658)</f>
        <v/>
      </c>
      <c r="N676" s="20" t="str">
        <f>IF(ISBLANK(Games!W658), "", IF(AND(Games!Y658 = Games!B658, Games!D658&lt;0, Table3[[#This Row],[Actual Difference ]]&lt;Games!D658), "Y", IF(AND(Games!Y658=Games!C658, Games!D658&gt;0, Table3[[#This Row],[Actual Difference ]]&gt;0), "Y",IF(Games!Y658&lt;&gt;Table3[[#This Row],[Market Predicted Side]], "Y","N"))))</f>
        <v/>
      </c>
      <c r="O676" s="21" t="str">
        <f>IF(ISBLANK(Games!W658),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6" s="21" t="str">
        <f>IF(ISBLANK(Games!W658),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6" s="22" t="str">
        <f>IF(ISBLANK(Games!W658),"",IF('Prediction Log'!$L676='Prediction Log'!$G676, "Y", "N"))</f>
        <v/>
      </c>
      <c r="R676" s="22" t="str">
        <f>Table3[[#This Row],[Home Team Covered Market]]</f>
        <v/>
      </c>
      <c r="S676" s="22" t="str">
        <f>IF(ISBLANK(Games!W658), "",IF(AND('Prediction Log'!$Q676="Y", 'Prediction Log'!$R676="Y"), "Y", "N"))</f>
        <v/>
      </c>
      <c r="T676" s="23" t="str">
        <f>IF(ISBLANK(Games!W658),"",IF(Games!Y658='Prediction Log'!$H676, "Y", "N"))</f>
        <v/>
      </c>
      <c r="U676" s="23" t="str">
        <f>IF(ISBLANK(Games!W658), "", IF(Table3[[#This Row],[Home Team Covered Market]]=Games!P658, "Y", "N"))</f>
        <v/>
      </c>
      <c r="V676" s="24" t="str">
        <f>IF(ISBLANK(Games!W658), "",IF('Prediction Log'!$I676='Prediction Log'!$L676, "Y", "N"))</f>
        <v/>
      </c>
      <c r="W676" s="23" t="str">
        <f>IF(ISBLANK(Games!W658), "",IF('Prediction Log'!$H676&lt;&gt;'Prediction Log'!$L676, "N",IF(AND('Prediction Log'!$E676&gt;0, 'Prediction Log'!$M676&gt;'Prediction Log'!$E676, 'Prediction Log'!$H676='Prediction Log'!$C676), "Y", IF(AND('Prediction Log'!$E676&lt;0, 'Prediction Log'!$M676&lt;'Prediction Log'!$E676,'Prediction Log'!$H676='Prediction Log'!$B676 ), "Y", IF('Prediction Log'!$M676='Prediction Log'!$E676, "PUSH", "N")))))</f>
        <v/>
      </c>
      <c r="X676" s="23" t="str">
        <f>IF(ISBLANK(Games!W658), "",IF(AND('Prediction Log'!$T676="Y", 'Prediction Log'!$U676="Y"), "Y", "N"))</f>
        <v/>
      </c>
      <c r="Y676" s="22" t="str">
        <f>IF(ISBLANK(Games!W658), "",IF('Prediction Log'!$D676&gt;0, 'Prediction Log'!$M676-'Prediction Log'!$D676, IF('Prediction Log'!$D676&lt;0, -'Prediction Log'!$M676+'Prediction Log'!$D676, "NA")))</f>
        <v/>
      </c>
      <c r="Z676" s="22" t="str">
        <f>IF(ISBLANK(Games!W658), "",ABS('Prediction Log'!$Y676))</f>
        <v/>
      </c>
      <c r="AA676" s="23" t="str">
        <f>IF(ISBLANK(Games!W658), "",IF('Prediction Log'!$E676&gt;0, 'Prediction Log'!$M676-'Prediction Log'!$E676, IF('Prediction Log'!$E676&lt;0, -'Prediction Log'!$M676+'Prediction Log'!$E676, "NA")))</f>
        <v/>
      </c>
      <c r="AB676" s="23" t="str">
        <f>IF(ISBLANK(Games!X658), "",ABS('Prediction Log'!$AA676))</f>
        <v/>
      </c>
    </row>
    <row r="677" spans="1:28" x14ac:dyDescent="0.45">
      <c r="A677" s="13">
        <f>IF(ISBLANK(Games!$B676), "",Games!A676)</f>
        <v>0</v>
      </c>
      <c r="B677" s="13" t="str">
        <f>IF(ISBLANK(Games!$B659), "",Games!B659)</f>
        <v/>
      </c>
      <c r="C677" s="13" t="str">
        <f>IF(ISBLANK(Games!$B659), "",Games!C659)</f>
        <v/>
      </c>
      <c r="D677" s="14" t="str">
        <f>IF(ISBLANK(Games!$D659), "",Games!D659)</f>
        <v/>
      </c>
      <c r="E677" s="14">
        <f>IF(ISBLANK(Games!$B659), "",Games!J659)</f>
        <v>0</v>
      </c>
      <c r="F677" s="15" t="str">
        <f>IFERROR(IF(ISBLANK(Games!B659), "", IF(Games!N659=Games!B659, Games!O659, 1-Games!O659)), "")</f>
        <v/>
      </c>
      <c r="G677" s="16" t="str">
        <f>IF(ISBLANK(Games!B659), "", IF('Prediction Log'!$D677&lt;0, 'Prediction Log'!$B677, 'Prediction Log'!$C677))</f>
        <v/>
      </c>
      <c r="H677" s="17" t="str">
        <f>IF(ISBLANK(Games!$B659), "",Games!K659)</f>
        <v/>
      </c>
      <c r="I677" s="17" t="str">
        <f>IF('Prediction Log'!$F677&gt;0.5, 'Prediction Log'!$B677, IF('Prediction Log'!$F677&lt;0.5, 'Prediction Log'!$C677, "PICK"))</f>
        <v/>
      </c>
      <c r="J677" s="18" t="str">
        <f>IF(ISBLANK(Games!B659), "",IF('Prediction Log'!$I677='Prediction Log'!$B677, 'Prediction Log'!$F677, 1-'Prediction Log'!$F677))</f>
        <v/>
      </c>
      <c r="K677" s="19" t="str">
        <f>IF(ISBLANK(Games!$B659), "",Games!Q659)</f>
        <v/>
      </c>
      <c r="L677" s="26" t="str">
        <f>IF(ISBLANK(Games!W659), "",Games!Y659)</f>
        <v/>
      </c>
      <c r="M677" s="9" t="str">
        <f>IF(ISBLANK(Games!W659), "",Games!X659-Games!W659)</f>
        <v/>
      </c>
      <c r="N677" s="20" t="str">
        <f>IF(ISBLANK(Games!W659), "", IF(AND(Games!Y659 = Games!B659, Games!D659&lt;0, Table3[[#This Row],[Actual Difference ]]&lt;Games!D659), "Y", IF(AND(Games!Y659=Games!C659, Games!D659&gt;0, Table3[[#This Row],[Actual Difference ]]&gt;0), "Y",IF(Games!Y659&lt;&gt;Table3[[#This Row],[Market Predicted Side]], "Y","N"))))</f>
        <v/>
      </c>
      <c r="O677" s="21" t="str">
        <f>IF(ISBLANK(Games!W659),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7" s="21" t="str">
        <f>IF(ISBLANK(Games!W659),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7" s="22" t="str">
        <f>IF(ISBLANK(Games!W659),"",IF('Prediction Log'!$L677='Prediction Log'!$G677, "Y", "N"))</f>
        <v/>
      </c>
      <c r="R677" s="22" t="str">
        <f>Table3[[#This Row],[Home Team Covered Market]]</f>
        <v/>
      </c>
      <c r="S677" s="22" t="str">
        <f>IF(ISBLANK(Games!W659), "",IF(AND('Prediction Log'!$Q677="Y", 'Prediction Log'!$R677="Y"), "Y", "N"))</f>
        <v/>
      </c>
      <c r="T677" s="23" t="str">
        <f>IF(ISBLANK(Games!W659),"",IF(Games!Y659='Prediction Log'!$H677, "Y", "N"))</f>
        <v/>
      </c>
      <c r="U677" s="23" t="str">
        <f>IF(ISBLANK(Games!W659), "", IF(Table3[[#This Row],[Home Team Covered Market]]=Games!P659, "Y", "N"))</f>
        <v/>
      </c>
      <c r="V677" s="24" t="str">
        <f>IF(ISBLANK(Games!W659), "",IF('Prediction Log'!$I677='Prediction Log'!$L677, "Y", "N"))</f>
        <v/>
      </c>
      <c r="W677" s="23" t="str">
        <f>IF(ISBLANK(Games!W659), "",IF('Prediction Log'!$H677&lt;&gt;'Prediction Log'!$L677, "N",IF(AND('Prediction Log'!$E677&gt;0, 'Prediction Log'!$M677&gt;'Prediction Log'!$E677, 'Prediction Log'!$H677='Prediction Log'!$C677), "Y", IF(AND('Prediction Log'!$E677&lt;0, 'Prediction Log'!$M677&lt;'Prediction Log'!$E677,'Prediction Log'!$H677='Prediction Log'!$B677 ), "Y", IF('Prediction Log'!$M677='Prediction Log'!$E677, "PUSH", "N")))))</f>
        <v/>
      </c>
      <c r="X677" s="23" t="str">
        <f>IF(ISBLANK(Games!W659), "",IF(AND('Prediction Log'!$T677="Y", 'Prediction Log'!$U677="Y"), "Y", "N"))</f>
        <v/>
      </c>
      <c r="Y677" s="22" t="str">
        <f>IF(ISBLANK(Games!W659), "",IF('Prediction Log'!$D677&gt;0, 'Prediction Log'!$M677-'Prediction Log'!$D677, IF('Prediction Log'!$D677&lt;0, -'Prediction Log'!$M677+'Prediction Log'!$D677, "NA")))</f>
        <v/>
      </c>
      <c r="Z677" s="22" t="str">
        <f>IF(ISBLANK(Games!W659), "",ABS('Prediction Log'!$Y677))</f>
        <v/>
      </c>
      <c r="AA677" s="23" t="str">
        <f>IF(ISBLANK(Games!W659), "",IF('Prediction Log'!$E677&gt;0, 'Prediction Log'!$M677-'Prediction Log'!$E677, IF('Prediction Log'!$E677&lt;0, -'Prediction Log'!$M677+'Prediction Log'!$E677, "NA")))</f>
        <v/>
      </c>
      <c r="AB677" s="23" t="str">
        <f>IF(ISBLANK(Games!X659), "",ABS('Prediction Log'!$AA677))</f>
        <v/>
      </c>
    </row>
    <row r="678" spans="1:28" x14ac:dyDescent="0.45">
      <c r="A678" s="13">
        <f>IF(ISBLANK(Games!$B677), "",Games!A677)</f>
        <v>0</v>
      </c>
      <c r="B678" s="13" t="str">
        <f>IF(ISBLANK(Games!$B660), "",Games!B660)</f>
        <v/>
      </c>
      <c r="C678" s="13" t="str">
        <f>IF(ISBLANK(Games!$B660), "",Games!C660)</f>
        <v/>
      </c>
      <c r="D678" s="14" t="str">
        <f>IF(ISBLANK(Games!$D660), "",Games!D660)</f>
        <v/>
      </c>
      <c r="E678" s="14">
        <f>IF(ISBLANK(Games!$B660), "",Games!J660)</f>
        <v>0</v>
      </c>
      <c r="F678" s="15" t="str">
        <f>IFERROR(IF(ISBLANK(Games!B660), "", IF(Games!N660=Games!B660, Games!O660, 1-Games!O660)), "")</f>
        <v/>
      </c>
      <c r="G678" s="16" t="str">
        <f>IF(ISBLANK(Games!B660), "", IF('Prediction Log'!$D678&lt;0, 'Prediction Log'!$B678, 'Prediction Log'!$C678))</f>
        <v/>
      </c>
      <c r="H678" s="17" t="str">
        <f>IF(ISBLANK(Games!$B660), "",Games!K660)</f>
        <v/>
      </c>
      <c r="I678" s="17" t="str">
        <f>IF('Prediction Log'!$F678&gt;0.5, 'Prediction Log'!$B678, IF('Prediction Log'!$F678&lt;0.5, 'Prediction Log'!$C678, "PICK"))</f>
        <v/>
      </c>
      <c r="J678" s="18" t="str">
        <f>IF(ISBLANK(Games!B660), "",IF('Prediction Log'!$I678='Prediction Log'!$B678, 'Prediction Log'!$F678, 1-'Prediction Log'!$F678))</f>
        <v/>
      </c>
      <c r="K678" s="19" t="str">
        <f>IF(ISBLANK(Games!$B660), "",Games!Q660)</f>
        <v/>
      </c>
      <c r="L678" s="26" t="str">
        <f>IF(ISBLANK(Games!W660), "",Games!Y660)</f>
        <v/>
      </c>
      <c r="M678" s="9" t="str">
        <f>IF(ISBLANK(Games!W660), "",Games!X660-Games!W660)</f>
        <v/>
      </c>
      <c r="N678" s="20" t="str">
        <f>IF(ISBLANK(Games!W660), "", IF(AND(Games!Y660 = Games!B660, Games!D660&lt;0, Table3[[#This Row],[Actual Difference ]]&lt;Games!D660), "Y", IF(AND(Games!Y660=Games!C660, Games!D660&gt;0, Table3[[#This Row],[Actual Difference ]]&gt;0), "Y",IF(Games!Y660&lt;&gt;Table3[[#This Row],[Market Predicted Side]], "Y","N"))))</f>
        <v/>
      </c>
      <c r="O678" s="21" t="str">
        <f>IF(ISBLANK(Games!W660),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8" s="21" t="str">
        <f>IF(ISBLANK(Games!W660),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8" s="22" t="str">
        <f>IF(ISBLANK(Games!W660),"",IF('Prediction Log'!$L678='Prediction Log'!$G678, "Y", "N"))</f>
        <v/>
      </c>
      <c r="R678" s="22" t="str">
        <f>Table3[[#This Row],[Home Team Covered Market]]</f>
        <v/>
      </c>
      <c r="S678" s="22" t="str">
        <f>IF(ISBLANK(Games!W660), "",IF(AND('Prediction Log'!$Q678="Y", 'Prediction Log'!$R678="Y"), "Y", "N"))</f>
        <v/>
      </c>
      <c r="T678" s="23" t="str">
        <f>IF(ISBLANK(Games!W660),"",IF(Games!Y660='Prediction Log'!$H678, "Y", "N"))</f>
        <v/>
      </c>
      <c r="U678" s="23" t="str">
        <f>IF(ISBLANK(Games!W660), "", IF(Table3[[#This Row],[Home Team Covered Market]]=Games!P660, "Y", "N"))</f>
        <v/>
      </c>
      <c r="V678" s="24" t="str">
        <f>IF(ISBLANK(Games!W660), "",IF('Prediction Log'!$I678='Prediction Log'!$L678, "Y", "N"))</f>
        <v/>
      </c>
      <c r="W678" s="23" t="str">
        <f>IF(ISBLANK(Games!W660), "",IF('Prediction Log'!$H678&lt;&gt;'Prediction Log'!$L678, "N",IF(AND('Prediction Log'!$E678&gt;0, 'Prediction Log'!$M678&gt;'Prediction Log'!$E678, 'Prediction Log'!$H678='Prediction Log'!$C678), "Y", IF(AND('Prediction Log'!$E678&lt;0, 'Prediction Log'!$M678&lt;'Prediction Log'!$E678,'Prediction Log'!$H678='Prediction Log'!$B678 ), "Y", IF('Prediction Log'!$M678='Prediction Log'!$E678, "PUSH", "N")))))</f>
        <v/>
      </c>
      <c r="X678" s="23" t="str">
        <f>IF(ISBLANK(Games!W660), "",IF(AND('Prediction Log'!$T678="Y", 'Prediction Log'!$U678="Y"), "Y", "N"))</f>
        <v/>
      </c>
      <c r="Y678" s="22" t="str">
        <f>IF(ISBLANK(Games!W660), "",IF('Prediction Log'!$D678&gt;0, 'Prediction Log'!$M678-'Prediction Log'!$D678, IF('Prediction Log'!$D678&lt;0, -'Prediction Log'!$M678+'Prediction Log'!$D678, "NA")))</f>
        <v/>
      </c>
      <c r="Z678" s="22" t="str">
        <f>IF(ISBLANK(Games!W660), "",ABS('Prediction Log'!$Y678))</f>
        <v/>
      </c>
      <c r="AA678" s="23" t="str">
        <f>IF(ISBLANK(Games!W660), "",IF('Prediction Log'!$E678&gt;0, 'Prediction Log'!$M678-'Prediction Log'!$E678, IF('Prediction Log'!$E678&lt;0, -'Prediction Log'!$M678+'Prediction Log'!$E678, "NA")))</f>
        <v/>
      </c>
      <c r="AB678" s="23" t="str">
        <f>IF(ISBLANK(Games!X660), "",ABS('Prediction Log'!$AA678))</f>
        <v/>
      </c>
    </row>
    <row r="679" spans="1:28" x14ac:dyDescent="0.45">
      <c r="A679" s="13">
        <f>IF(ISBLANK(Games!$B678), "",Games!A678)</f>
        <v>0</v>
      </c>
      <c r="B679" s="13" t="str">
        <f>IF(ISBLANK(Games!$B661), "",Games!B661)</f>
        <v/>
      </c>
      <c r="C679" s="13" t="str">
        <f>IF(ISBLANK(Games!$B661), "",Games!C661)</f>
        <v/>
      </c>
      <c r="D679" s="14" t="str">
        <f>IF(ISBLANK(Games!$D661), "",Games!D661)</f>
        <v/>
      </c>
      <c r="E679" s="14">
        <f>IF(ISBLANK(Games!$B661), "",Games!J661)</f>
        <v>0</v>
      </c>
      <c r="F679" s="15" t="str">
        <f>IFERROR(IF(ISBLANK(Games!B661), "", IF(Games!N661=Games!B661, Games!O661, 1-Games!O661)), "")</f>
        <v/>
      </c>
      <c r="G679" s="16" t="str">
        <f>IF(ISBLANK(Games!B661), "", IF('Prediction Log'!$D679&lt;0, 'Prediction Log'!$B679, 'Prediction Log'!$C679))</f>
        <v/>
      </c>
      <c r="H679" s="17" t="str">
        <f>IF(ISBLANK(Games!$B661), "",Games!K661)</f>
        <v/>
      </c>
      <c r="I679" s="17" t="str">
        <f>IF('Prediction Log'!$F679&gt;0.5, 'Prediction Log'!$B679, IF('Prediction Log'!$F679&lt;0.5, 'Prediction Log'!$C679, "PICK"))</f>
        <v/>
      </c>
      <c r="J679" s="18" t="str">
        <f>IF(ISBLANK(Games!B661), "",IF('Prediction Log'!$I679='Prediction Log'!$B679, 'Prediction Log'!$F679, 1-'Prediction Log'!$F679))</f>
        <v/>
      </c>
      <c r="K679" s="19" t="str">
        <f>IF(ISBLANK(Games!$B661), "",Games!Q661)</f>
        <v/>
      </c>
      <c r="L679" s="26" t="str">
        <f>IF(ISBLANK(Games!W661), "",Games!Y661)</f>
        <v/>
      </c>
      <c r="M679" s="9" t="str">
        <f>IF(ISBLANK(Games!W661), "",Games!X661-Games!W661)</f>
        <v/>
      </c>
      <c r="N679" s="20" t="str">
        <f>IF(ISBLANK(Games!W661), "", IF(AND(Games!Y661 = Games!B661, Games!D661&lt;0, Table3[[#This Row],[Actual Difference ]]&lt;Games!D661), "Y", IF(AND(Games!Y661=Games!C661, Games!D661&gt;0, Table3[[#This Row],[Actual Difference ]]&gt;0), "Y",IF(Games!Y661&lt;&gt;Table3[[#This Row],[Market Predicted Side]], "Y","N"))))</f>
        <v/>
      </c>
      <c r="O679" s="21" t="str">
        <f>IF(ISBLANK(Games!W661),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79" s="21" t="str">
        <f>IF(ISBLANK(Games!W661),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79" s="22" t="str">
        <f>IF(ISBLANK(Games!W661),"",IF('Prediction Log'!$L679='Prediction Log'!$G679, "Y", "N"))</f>
        <v/>
      </c>
      <c r="R679" s="22" t="str">
        <f>Table3[[#This Row],[Home Team Covered Market]]</f>
        <v/>
      </c>
      <c r="S679" s="22" t="str">
        <f>IF(ISBLANK(Games!W661), "",IF(AND('Prediction Log'!$Q679="Y", 'Prediction Log'!$R679="Y"), "Y", "N"))</f>
        <v/>
      </c>
      <c r="T679" s="23" t="str">
        <f>IF(ISBLANK(Games!W661),"",IF(Games!Y661='Prediction Log'!$H679, "Y", "N"))</f>
        <v/>
      </c>
      <c r="U679" s="23" t="str">
        <f>IF(ISBLANK(Games!W661), "", IF(Table3[[#This Row],[Home Team Covered Market]]=Games!P661, "Y", "N"))</f>
        <v/>
      </c>
      <c r="V679" s="24" t="str">
        <f>IF(ISBLANK(Games!W661), "",IF('Prediction Log'!$I679='Prediction Log'!$L679, "Y", "N"))</f>
        <v/>
      </c>
      <c r="W679" s="23" t="str">
        <f>IF(ISBLANK(Games!W661), "",IF('Prediction Log'!$H679&lt;&gt;'Prediction Log'!$L679, "N",IF(AND('Prediction Log'!$E679&gt;0, 'Prediction Log'!$M679&gt;'Prediction Log'!$E679, 'Prediction Log'!$H679='Prediction Log'!$C679), "Y", IF(AND('Prediction Log'!$E679&lt;0, 'Prediction Log'!$M679&lt;'Prediction Log'!$E679,'Prediction Log'!$H679='Prediction Log'!$B679 ), "Y", IF('Prediction Log'!$M679='Prediction Log'!$E679, "PUSH", "N")))))</f>
        <v/>
      </c>
      <c r="X679" s="23" t="str">
        <f>IF(ISBLANK(Games!W661), "",IF(AND('Prediction Log'!$T679="Y", 'Prediction Log'!$U679="Y"), "Y", "N"))</f>
        <v/>
      </c>
      <c r="Y679" s="22" t="str">
        <f>IF(ISBLANK(Games!W661), "",IF('Prediction Log'!$D679&gt;0, 'Prediction Log'!$M679-'Prediction Log'!$D679, IF('Prediction Log'!$D679&lt;0, -'Prediction Log'!$M679+'Prediction Log'!$D679, "NA")))</f>
        <v/>
      </c>
      <c r="Z679" s="22" t="str">
        <f>IF(ISBLANK(Games!W661), "",ABS('Prediction Log'!$Y679))</f>
        <v/>
      </c>
      <c r="AA679" s="23" t="str">
        <f>IF(ISBLANK(Games!W661), "",IF('Prediction Log'!$E679&gt;0, 'Prediction Log'!$M679-'Prediction Log'!$E679, IF('Prediction Log'!$E679&lt;0, -'Prediction Log'!$M679+'Prediction Log'!$E679, "NA")))</f>
        <v/>
      </c>
      <c r="AB679" s="23" t="str">
        <f>IF(ISBLANK(Games!X661), "",ABS('Prediction Log'!$AA679))</f>
        <v/>
      </c>
    </row>
    <row r="680" spans="1:28" x14ac:dyDescent="0.45">
      <c r="A680" s="13">
        <f>IF(ISBLANK(Games!$B679), "",Games!A679)</f>
        <v>0</v>
      </c>
      <c r="B680" s="13" t="str">
        <f>IF(ISBLANK(Games!$B662), "",Games!B662)</f>
        <v/>
      </c>
      <c r="C680" s="13" t="str">
        <f>IF(ISBLANK(Games!$B662), "",Games!C662)</f>
        <v/>
      </c>
      <c r="D680" s="14" t="str">
        <f>IF(ISBLANK(Games!$D662), "",Games!D662)</f>
        <v/>
      </c>
      <c r="E680" s="14">
        <f>IF(ISBLANK(Games!$B662), "",Games!J662)</f>
        <v>0</v>
      </c>
      <c r="F680" s="15" t="str">
        <f>IFERROR(IF(ISBLANK(Games!B662), "", IF(Games!N662=Games!B662, Games!O662, 1-Games!O662)), "")</f>
        <v/>
      </c>
      <c r="G680" s="16" t="str">
        <f>IF(ISBLANK(Games!B662), "", IF('Prediction Log'!$D680&lt;0, 'Prediction Log'!$B680, 'Prediction Log'!$C680))</f>
        <v/>
      </c>
      <c r="H680" s="17" t="str">
        <f>IF(ISBLANK(Games!$B662), "",Games!K662)</f>
        <v/>
      </c>
      <c r="I680" s="17" t="str">
        <f>IF('Prediction Log'!$F680&gt;0.5, 'Prediction Log'!$B680, IF('Prediction Log'!$F680&lt;0.5, 'Prediction Log'!$C680, "PICK"))</f>
        <v/>
      </c>
      <c r="J680" s="18" t="str">
        <f>IF(ISBLANK(Games!B662), "",IF('Prediction Log'!$I680='Prediction Log'!$B680, 'Prediction Log'!$F680, 1-'Prediction Log'!$F680))</f>
        <v/>
      </c>
      <c r="K680" s="19" t="str">
        <f>IF(ISBLANK(Games!$B662), "",Games!Q662)</f>
        <v/>
      </c>
      <c r="L680" s="26" t="str">
        <f>IF(ISBLANK(Games!W662), "",Games!Y662)</f>
        <v/>
      </c>
      <c r="M680" s="9" t="str">
        <f>IF(ISBLANK(Games!W662), "",Games!X662-Games!W662)</f>
        <v/>
      </c>
      <c r="N680" s="20" t="str">
        <f>IF(ISBLANK(Games!W662), "", IF(AND(Games!Y662 = Games!B662, Games!D662&lt;0, Table3[[#This Row],[Actual Difference ]]&lt;Games!D662), "Y", IF(AND(Games!Y662=Games!C662, Games!D662&gt;0, Table3[[#This Row],[Actual Difference ]]&gt;0), "Y",IF(Games!Y662&lt;&gt;Table3[[#This Row],[Market Predicted Side]], "Y","N"))))</f>
        <v/>
      </c>
      <c r="O680" s="21" t="str">
        <f>IF(ISBLANK(Games!W662),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0" s="21" t="str">
        <f>IF(ISBLANK(Games!W662),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0" s="22" t="str">
        <f>IF(ISBLANK(Games!W662),"",IF('Prediction Log'!$L680='Prediction Log'!$G680, "Y", "N"))</f>
        <v/>
      </c>
      <c r="R680" s="22" t="str">
        <f>Table3[[#This Row],[Home Team Covered Market]]</f>
        <v/>
      </c>
      <c r="S680" s="22" t="str">
        <f>IF(ISBLANK(Games!W662), "",IF(AND('Prediction Log'!$Q680="Y", 'Prediction Log'!$R680="Y"), "Y", "N"))</f>
        <v/>
      </c>
      <c r="T680" s="23" t="str">
        <f>IF(ISBLANK(Games!W662),"",IF(Games!Y662='Prediction Log'!$H680, "Y", "N"))</f>
        <v/>
      </c>
      <c r="U680" s="23" t="str">
        <f>IF(ISBLANK(Games!W662), "", IF(Table3[[#This Row],[Home Team Covered Market]]=Games!P662, "Y", "N"))</f>
        <v/>
      </c>
      <c r="V680" s="24" t="str">
        <f>IF(ISBLANK(Games!W662), "",IF('Prediction Log'!$I680='Prediction Log'!$L680, "Y", "N"))</f>
        <v/>
      </c>
      <c r="W680" s="23" t="str">
        <f>IF(ISBLANK(Games!W662), "",IF('Prediction Log'!$H680&lt;&gt;'Prediction Log'!$L680, "N",IF(AND('Prediction Log'!$E680&gt;0, 'Prediction Log'!$M680&gt;'Prediction Log'!$E680, 'Prediction Log'!$H680='Prediction Log'!$C680), "Y", IF(AND('Prediction Log'!$E680&lt;0, 'Prediction Log'!$M680&lt;'Prediction Log'!$E680,'Prediction Log'!$H680='Prediction Log'!$B680 ), "Y", IF('Prediction Log'!$M680='Prediction Log'!$E680, "PUSH", "N")))))</f>
        <v/>
      </c>
      <c r="X680" s="23" t="str">
        <f>IF(ISBLANK(Games!W662), "",IF(AND('Prediction Log'!$T680="Y", 'Prediction Log'!$U680="Y"), "Y", "N"))</f>
        <v/>
      </c>
      <c r="Y680" s="22" t="str">
        <f>IF(ISBLANK(Games!W662), "",IF('Prediction Log'!$D680&gt;0, 'Prediction Log'!$M680-'Prediction Log'!$D680, IF('Prediction Log'!$D680&lt;0, -'Prediction Log'!$M680+'Prediction Log'!$D680, "NA")))</f>
        <v/>
      </c>
      <c r="Z680" s="22" t="str">
        <f>IF(ISBLANK(Games!W662), "",ABS('Prediction Log'!$Y680))</f>
        <v/>
      </c>
      <c r="AA680" s="23" t="str">
        <f>IF(ISBLANK(Games!W662), "",IF('Prediction Log'!$E680&gt;0, 'Prediction Log'!$M680-'Prediction Log'!$E680, IF('Prediction Log'!$E680&lt;0, -'Prediction Log'!$M680+'Prediction Log'!$E680, "NA")))</f>
        <v/>
      </c>
      <c r="AB680" s="23" t="str">
        <f>IF(ISBLANK(Games!X662), "",ABS('Prediction Log'!$AA680))</f>
        <v/>
      </c>
    </row>
    <row r="681" spans="1:28" x14ac:dyDescent="0.45">
      <c r="A681" s="13">
        <f>IF(ISBLANK(Games!$B680), "",Games!A680)</f>
        <v>0</v>
      </c>
      <c r="B681" s="13" t="str">
        <f>IF(ISBLANK(Games!$B663), "",Games!B663)</f>
        <v/>
      </c>
      <c r="C681" s="13" t="str">
        <f>IF(ISBLANK(Games!$B663), "",Games!C663)</f>
        <v/>
      </c>
      <c r="D681" s="14" t="str">
        <f>IF(ISBLANK(Games!$D663), "",Games!D663)</f>
        <v/>
      </c>
      <c r="E681" s="14">
        <f>IF(ISBLANK(Games!$B663), "",Games!J663)</f>
        <v>0</v>
      </c>
      <c r="F681" s="15" t="str">
        <f>IFERROR(IF(ISBLANK(Games!B663), "", IF(Games!N663=Games!B663, Games!O663, 1-Games!O663)), "")</f>
        <v/>
      </c>
      <c r="G681" s="16" t="str">
        <f>IF(ISBLANK(Games!B663), "", IF('Prediction Log'!$D681&lt;0, 'Prediction Log'!$B681, 'Prediction Log'!$C681))</f>
        <v/>
      </c>
      <c r="H681" s="17" t="str">
        <f>IF(ISBLANK(Games!$B663), "",Games!K663)</f>
        <v/>
      </c>
      <c r="I681" s="17" t="str">
        <f>IF('Prediction Log'!$F681&gt;0.5, 'Prediction Log'!$B681, IF('Prediction Log'!$F681&lt;0.5, 'Prediction Log'!$C681, "PICK"))</f>
        <v/>
      </c>
      <c r="J681" s="18" t="str">
        <f>IF(ISBLANK(Games!B663), "",IF('Prediction Log'!$I681='Prediction Log'!$B681, 'Prediction Log'!$F681, 1-'Prediction Log'!$F681))</f>
        <v/>
      </c>
      <c r="K681" s="19" t="str">
        <f>IF(ISBLANK(Games!$B663), "",Games!Q663)</f>
        <v/>
      </c>
      <c r="L681" s="26" t="str">
        <f>IF(ISBLANK(Games!W663), "",Games!Y663)</f>
        <v/>
      </c>
      <c r="M681" s="9" t="str">
        <f>IF(ISBLANK(Games!W663), "",Games!X663-Games!W663)</f>
        <v/>
      </c>
      <c r="N681" s="20" t="str">
        <f>IF(ISBLANK(Games!W663), "", IF(AND(Games!Y663 = Games!B663, Games!D663&lt;0, Table3[[#This Row],[Actual Difference ]]&lt;Games!D663), "Y", IF(AND(Games!Y663=Games!C663, Games!D663&gt;0, Table3[[#This Row],[Actual Difference ]]&gt;0), "Y",IF(Games!Y663&lt;&gt;Table3[[#This Row],[Market Predicted Side]], "Y","N"))))</f>
        <v/>
      </c>
      <c r="O681" s="21" t="str">
        <f>IF(ISBLANK(Games!W663),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1" s="21" t="str">
        <f>IF(ISBLANK(Games!W663),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1" s="22" t="str">
        <f>IF(ISBLANK(Games!W663),"",IF('Prediction Log'!$L681='Prediction Log'!$G681, "Y", "N"))</f>
        <v/>
      </c>
      <c r="R681" s="22" t="str">
        <f>Table3[[#This Row],[Home Team Covered Market]]</f>
        <v/>
      </c>
      <c r="S681" s="22" t="str">
        <f>IF(ISBLANK(Games!W663), "",IF(AND('Prediction Log'!$Q681="Y", 'Prediction Log'!$R681="Y"), "Y", "N"))</f>
        <v/>
      </c>
      <c r="T681" s="23" t="str">
        <f>IF(ISBLANK(Games!W663),"",IF(Games!Y663='Prediction Log'!$H681, "Y", "N"))</f>
        <v/>
      </c>
      <c r="U681" s="23" t="str">
        <f>IF(ISBLANK(Games!W663), "", IF(Table3[[#This Row],[Home Team Covered Market]]=Games!P663, "Y", "N"))</f>
        <v/>
      </c>
      <c r="V681" s="24" t="str">
        <f>IF(ISBLANK(Games!W663), "",IF('Prediction Log'!$I681='Prediction Log'!$L681, "Y", "N"))</f>
        <v/>
      </c>
      <c r="W681" s="23" t="str">
        <f>IF(ISBLANK(Games!W663), "",IF('Prediction Log'!$H681&lt;&gt;'Prediction Log'!$L681, "N",IF(AND('Prediction Log'!$E681&gt;0, 'Prediction Log'!$M681&gt;'Prediction Log'!$E681, 'Prediction Log'!$H681='Prediction Log'!$C681), "Y", IF(AND('Prediction Log'!$E681&lt;0, 'Prediction Log'!$M681&lt;'Prediction Log'!$E681,'Prediction Log'!$H681='Prediction Log'!$B681 ), "Y", IF('Prediction Log'!$M681='Prediction Log'!$E681, "PUSH", "N")))))</f>
        <v/>
      </c>
      <c r="X681" s="23" t="str">
        <f>IF(ISBLANK(Games!W663), "",IF(AND('Prediction Log'!$T681="Y", 'Prediction Log'!$U681="Y"), "Y", "N"))</f>
        <v/>
      </c>
      <c r="Y681" s="22" t="str">
        <f>IF(ISBLANK(Games!W663), "",IF('Prediction Log'!$D681&gt;0, 'Prediction Log'!$M681-'Prediction Log'!$D681, IF('Prediction Log'!$D681&lt;0, -'Prediction Log'!$M681+'Prediction Log'!$D681, "NA")))</f>
        <v/>
      </c>
      <c r="Z681" s="22" t="str">
        <f>IF(ISBLANK(Games!W663), "",ABS('Prediction Log'!$Y681))</f>
        <v/>
      </c>
      <c r="AA681" s="23" t="str">
        <f>IF(ISBLANK(Games!W663), "",IF('Prediction Log'!$E681&gt;0, 'Prediction Log'!$M681-'Prediction Log'!$E681, IF('Prediction Log'!$E681&lt;0, -'Prediction Log'!$M681+'Prediction Log'!$E681, "NA")))</f>
        <v/>
      </c>
      <c r="AB681" s="23" t="str">
        <f>IF(ISBLANK(Games!X663), "",ABS('Prediction Log'!$AA681))</f>
        <v/>
      </c>
    </row>
    <row r="682" spans="1:28" x14ac:dyDescent="0.45">
      <c r="A682" s="13">
        <f>IF(ISBLANK(Games!$B681), "",Games!A681)</f>
        <v>0</v>
      </c>
      <c r="B682" s="13" t="str">
        <f>IF(ISBLANK(Games!$B664), "",Games!B664)</f>
        <v/>
      </c>
      <c r="C682" s="13" t="str">
        <f>IF(ISBLANK(Games!$B664), "",Games!C664)</f>
        <v/>
      </c>
      <c r="D682" s="14" t="str">
        <f>IF(ISBLANK(Games!$D664), "",Games!D664)</f>
        <v/>
      </c>
      <c r="E682" s="14">
        <f>IF(ISBLANK(Games!$B664), "",Games!J664)</f>
        <v>0</v>
      </c>
      <c r="F682" s="15" t="str">
        <f>IFERROR(IF(ISBLANK(Games!B664), "", IF(Games!N664=Games!B664, Games!O664, 1-Games!O664)), "")</f>
        <v/>
      </c>
      <c r="G682" s="16" t="str">
        <f>IF(ISBLANK(Games!B664), "", IF('Prediction Log'!$D682&lt;0, 'Prediction Log'!$B682, 'Prediction Log'!$C682))</f>
        <v/>
      </c>
      <c r="H682" s="17" t="str">
        <f>IF(ISBLANK(Games!$B664), "",Games!K664)</f>
        <v/>
      </c>
      <c r="I682" s="17" t="str">
        <f>IF('Prediction Log'!$F682&gt;0.5, 'Prediction Log'!$B682, IF('Prediction Log'!$F682&lt;0.5, 'Prediction Log'!$C682, "PICK"))</f>
        <v/>
      </c>
      <c r="J682" s="18" t="str">
        <f>IF(ISBLANK(Games!B664), "",IF('Prediction Log'!$I682='Prediction Log'!$B682, 'Prediction Log'!$F682, 1-'Prediction Log'!$F682))</f>
        <v/>
      </c>
      <c r="K682" s="19" t="str">
        <f>IF(ISBLANK(Games!$B664), "",Games!Q664)</f>
        <v/>
      </c>
      <c r="L682" s="26" t="str">
        <f>IF(ISBLANK(Games!W664), "",Games!Y664)</f>
        <v/>
      </c>
      <c r="M682" s="9" t="str">
        <f>IF(ISBLANK(Games!W664), "",Games!X664-Games!W664)</f>
        <v/>
      </c>
      <c r="N682" s="20" t="str">
        <f>IF(ISBLANK(Games!W664), "", IF(AND(Games!Y664 = Games!B664, Games!D664&lt;0, Table3[[#This Row],[Actual Difference ]]&lt;Games!D664), "Y", IF(AND(Games!Y664=Games!C664, Games!D664&gt;0, Table3[[#This Row],[Actual Difference ]]&gt;0), "Y",IF(Games!Y664&lt;&gt;Table3[[#This Row],[Market Predicted Side]], "Y","N"))))</f>
        <v/>
      </c>
      <c r="O682" s="21" t="str">
        <f>IF(ISBLANK(Games!W664),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2" s="21" t="str">
        <f>IF(ISBLANK(Games!W664),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2" s="22" t="str">
        <f>IF(ISBLANK(Games!W664),"",IF('Prediction Log'!$L682='Prediction Log'!$G682, "Y", "N"))</f>
        <v/>
      </c>
      <c r="R682" s="22" t="str">
        <f>Table3[[#This Row],[Home Team Covered Market]]</f>
        <v/>
      </c>
      <c r="S682" s="22" t="str">
        <f>IF(ISBLANK(Games!W664), "",IF(AND('Prediction Log'!$Q682="Y", 'Prediction Log'!$R682="Y"), "Y", "N"))</f>
        <v/>
      </c>
      <c r="T682" s="23" t="str">
        <f>IF(ISBLANK(Games!W664),"",IF(Games!Y664='Prediction Log'!$H682, "Y", "N"))</f>
        <v/>
      </c>
      <c r="U682" s="23" t="str">
        <f>IF(ISBLANK(Games!W664), "", IF(Table3[[#This Row],[Home Team Covered Market]]=Games!P664, "Y", "N"))</f>
        <v/>
      </c>
      <c r="V682" s="24" t="str">
        <f>IF(ISBLANK(Games!W664), "",IF('Prediction Log'!$I682='Prediction Log'!$L682, "Y", "N"))</f>
        <v/>
      </c>
      <c r="W682" s="23" t="str">
        <f>IF(ISBLANK(Games!W664), "",IF('Prediction Log'!$H682&lt;&gt;'Prediction Log'!$L682, "N",IF(AND('Prediction Log'!$E682&gt;0, 'Prediction Log'!$M682&gt;'Prediction Log'!$E682, 'Prediction Log'!$H682='Prediction Log'!$C682), "Y", IF(AND('Prediction Log'!$E682&lt;0, 'Prediction Log'!$M682&lt;'Prediction Log'!$E682,'Prediction Log'!$H682='Prediction Log'!$B682 ), "Y", IF('Prediction Log'!$M682='Prediction Log'!$E682, "PUSH", "N")))))</f>
        <v/>
      </c>
      <c r="X682" s="23" t="str">
        <f>IF(ISBLANK(Games!W664), "",IF(AND('Prediction Log'!$T682="Y", 'Prediction Log'!$U682="Y"), "Y", "N"))</f>
        <v/>
      </c>
      <c r="Y682" s="22" t="str">
        <f>IF(ISBLANK(Games!W664), "",IF('Prediction Log'!$D682&gt;0, 'Prediction Log'!$M682-'Prediction Log'!$D682, IF('Prediction Log'!$D682&lt;0, -'Prediction Log'!$M682+'Prediction Log'!$D682, "NA")))</f>
        <v/>
      </c>
      <c r="Z682" s="22" t="str">
        <f>IF(ISBLANK(Games!W664), "",ABS('Prediction Log'!$Y682))</f>
        <v/>
      </c>
      <c r="AA682" s="23" t="str">
        <f>IF(ISBLANK(Games!W664), "",IF('Prediction Log'!$E682&gt;0, 'Prediction Log'!$M682-'Prediction Log'!$E682, IF('Prediction Log'!$E682&lt;0, -'Prediction Log'!$M682+'Prediction Log'!$E682, "NA")))</f>
        <v/>
      </c>
      <c r="AB682" s="23" t="str">
        <f>IF(ISBLANK(Games!X664), "",ABS('Prediction Log'!$AA682))</f>
        <v/>
      </c>
    </row>
    <row r="683" spans="1:28" x14ac:dyDescent="0.45">
      <c r="A683" s="13">
        <f>IF(ISBLANK(Games!$B682), "",Games!A682)</f>
        <v>0</v>
      </c>
      <c r="B683" s="13" t="str">
        <f>IF(ISBLANK(Games!$B665), "",Games!B665)</f>
        <v/>
      </c>
      <c r="C683" s="13" t="str">
        <f>IF(ISBLANK(Games!$B665), "",Games!C665)</f>
        <v/>
      </c>
      <c r="D683" s="14" t="str">
        <f>IF(ISBLANK(Games!$D665), "",Games!D665)</f>
        <v/>
      </c>
      <c r="E683" s="14">
        <f>IF(ISBLANK(Games!$B665), "",Games!J665)</f>
        <v>0</v>
      </c>
      <c r="F683" s="15" t="str">
        <f>IFERROR(IF(ISBLANK(Games!B665), "", IF(Games!N665=Games!B665, Games!O665, 1-Games!O665)), "")</f>
        <v/>
      </c>
      <c r="G683" s="16" t="str">
        <f>IF(ISBLANK(Games!B665), "", IF('Prediction Log'!$D683&lt;0, 'Prediction Log'!$B683, 'Prediction Log'!$C683))</f>
        <v/>
      </c>
      <c r="H683" s="17" t="str">
        <f>IF(ISBLANK(Games!$B665), "",Games!K665)</f>
        <v/>
      </c>
      <c r="I683" s="17" t="str">
        <f>IF('Prediction Log'!$F683&gt;0.5, 'Prediction Log'!$B683, IF('Prediction Log'!$F683&lt;0.5, 'Prediction Log'!$C683, "PICK"))</f>
        <v/>
      </c>
      <c r="J683" s="18" t="str">
        <f>IF(ISBLANK(Games!B665), "",IF('Prediction Log'!$I683='Prediction Log'!$B683, 'Prediction Log'!$F683, 1-'Prediction Log'!$F683))</f>
        <v/>
      </c>
      <c r="K683" s="19" t="str">
        <f>IF(ISBLANK(Games!$B665), "",Games!Q665)</f>
        <v/>
      </c>
      <c r="L683" s="26" t="str">
        <f>IF(ISBLANK(Games!W665), "",Games!Y665)</f>
        <v/>
      </c>
      <c r="M683" s="9" t="str">
        <f>IF(ISBLANK(Games!W665), "",Games!X665-Games!W665)</f>
        <v/>
      </c>
      <c r="N683" s="20" t="str">
        <f>IF(ISBLANK(Games!W665), "", IF(AND(Games!Y665 = Games!B665, Games!D665&lt;0, Table3[[#This Row],[Actual Difference ]]&lt;Games!D665), "Y", IF(AND(Games!Y665=Games!C665, Games!D665&gt;0, Table3[[#This Row],[Actual Difference ]]&gt;0), "Y",IF(Games!Y665&lt;&gt;Table3[[#This Row],[Market Predicted Side]], "Y","N"))))</f>
        <v/>
      </c>
      <c r="O683" s="21" t="str">
        <f>IF(ISBLANK(Games!W665),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3" s="21" t="str">
        <f>IF(ISBLANK(Games!W665),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3" s="22" t="str">
        <f>IF(ISBLANK(Games!W665),"",IF('Prediction Log'!$L683='Prediction Log'!$G683, "Y", "N"))</f>
        <v/>
      </c>
      <c r="R683" s="22" t="str">
        <f>Table3[[#This Row],[Home Team Covered Market]]</f>
        <v/>
      </c>
      <c r="S683" s="22" t="str">
        <f>IF(ISBLANK(Games!W665), "",IF(AND('Prediction Log'!$Q683="Y", 'Prediction Log'!$R683="Y"), "Y", "N"))</f>
        <v/>
      </c>
      <c r="T683" s="23" t="str">
        <f>IF(ISBLANK(Games!W665),"",IF(Games!Y665='Prediction Log'!$H683, "Y", "N"))</f>
        <v/>
      </c>
      <c r="U683" s="23" t="str">
        <f>IF(ISBLANK(Games!W665), "", IF(Table3[[#This Row],[Home Team Covered Market]]=Games!P665, "Y", "N"))</f>
        <v/>
      </c>
      <c r="V683" s="24" t="str">
        <f>IF(ISBLANK(Games!W665), "",IF('Prediction Log'!$I683='Prediction Log'!$L683, "Y", "N"))</f>
        <v/>
      </c>
      <c r="W683" s="23" t="str">
        <f>IF(ISBLANK(Games!W665), "",IF('Prediction Log'!$H683&lt;&gt;'Prediction Log'!$L683, "N",IF(AND('Prediction Log'!$E683&gt;0, 'Prediction Log'!$M683&gt;'Prediction Log'!$E683, 'Prediction Log'!$H683='Prediction Log'!$C683), "Y", IF(AND('Prediction Log'!$E683&lt;0, 'Prediction Log'!$M683&lt;'Prediction Log'!$E683,'Prediction Log'!$H683='Prediction Log'!$B683 ), "Y", IF('Prediction Log'!$M683='Prediction Log'!$E683, "PUSH", "N")))))</f>
        <v/>
      </c>
      <c r="X683" s="23" t="str">
        <f>IF(ISBLANK(Games!W665), "",IF(AND('Prediction Log'!$T683="Y", 'Prediction Log'!$U683="Y"), "Y", "N"))</f>
        <v/>
      </c>
      <c r="Y683" s="22" t="str">
        <f>IF(ISBLANK(Games!W665), "",IF('Prediction Log'!$D683&gt;0, 'Prediction Log'!$M683-'Prediction Log'!$D683, IF('Prediction Log'!$D683&lt;0, -'Prediction Log'!$M683+'Prediction Log'!$D683, "NA")))</f>
        <v/>
      </c>
      <c r="Z683" s="22" t="str">
        <f>IF(ISBLANK(Games!W665), "",ABS('Prediction Log'!$Y683))</f>
        <v/>
      </c>
      <c r="AA683" s="23" t="str">
        <f>IF(ISBLANK(Games!W665), "",IF('Prediction Log'!$E683&gt;0, 'Prediction Log'!$M683-'Prediction Log'!$E683, IF('Prediction Log'!$E683&lt;0, -'Prediction Log'!$M683+'Prediction Log'!$E683, "NA")))</f>
        <v/>
      </c>
      <c r="AB683" s="23" t="str">
        <f>IF(ISBLANK(Games!X665), "",ABS('Prediction Log'!$AA683))</f>
        <v/>
      </c>
    </row>
    <row r="684" spans="1:28" x14ac:dyDescent="0.45">
      <c r="A684" s="13">
        <f>IF(ISBLANK(Games!$B683), "",Games!A683)</f>
        <v>0</v>
      </c>
      <c r="B684" s="13" t="str">
        <f>IF(ISBLANK(Games!$B666), "",Games!B666)</f>
        <v/>
      </c>
      <c r="C684" s="13" t="str">
        <f>IF(ISBLANK(Games!$B666), "",Games!C666)</f>
        <v/>
      </c>
      <c r="D684" s="14" t="str">
        <f>IF(ISBLANK(Games!$D666), "",Games!D666)</f>
        <v/>
      </c>
      <c r="E684" s="14">
        <f>IF(ISBLANK(Games!$B666), "",Games!J666)</f>
        <v>0</v>
      </c>
      <c r="F684" s="15" t="str">
        <f>IFERROR(IF(ISBLANK(Games!B666), "", IF(Games!N666=Games!B666, Games!O666, 1-Games!O666)), "")</f>
        <v/>
      </c>
      <c r="G684" s="16" t="str">
        <f>IF(ISBLANK(Games!B666), "", IF('Prediction Log'!$D684&lt;0, 'Prediction Log'!$B684, 'Prediction Log'!$C684))</f>
        <v/>
      </c>
      <c r="H684" s="17" t="str">
        <f>IF(ISBLANK(Games!$B666), "",Games!K666)</f>
        <v/>
      </c>
      <c r="I684" s="17" t="str">
        <f>IF('Prediction Log'!$F684&gt;0.5, 'Prediction Log'!$B684, IF('Prediction Log'!$F684&lt;0.5, 'Prediction Log'!$C684, "PICK"))</f>
        <v/>
      </c>
      <c r="J684" s="18" t="str">
        <f>IF(ISBLANK(Games!B666), "",IF('Prediction Log'!$I684='Prediction Log'!$B684, 'Prediction Log'!$F684, 1-'Prediction Log'!$F684))</f>
        <v/>
      </c>
      <c r="K684" s="19" t="str">
        <f>IF(ISBLANK(Games!$B666), "",Games!Q666)</f>
        <v/>
      </c>
      <c r="L684" s="26" t="str">
        <f>IF(ISBLANK(Games!W666), "",Games!Y666)</f>
        <v/>
      </c>
      <c r="M684" s="9" t="str">
        <f>IF(ISBLANK(Games!W666), "",Games!X666-Games!W666)</f>
        <v/>
      </c>
      <c r="N684" s="20" t="str">
        <f>IF(ISBLANK(Games!W666), "", IF(AND(Games!Y666 = Games!B666, Games!D666&lt;0, Table3[[#This Row],[Actual Difference ]]&lt;Games!D666), "Y", IF(AND(Games!Y666=Games!C666, Games!D666&gt;0, Table3[[#This Row],[Actual Difference ]]&gt;0), "Y",IF(Games!Y666&lt;&gt;Table3[[#This Row],[Market Predicted Side]], "Y","N"))))</f>
        <v/>
      </c>
      <c r="O684" s="21" t="str">
        <f>IF(ISBLANK(Games!W666),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4" s="21" t="str">
        <f>IF(ISBLANK(Games!W666),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4" s="22" t="str">
        <f>IF(ISBLANK(Games!W666),"",IF('Prediction Log'!$L684='Prediction Log'!$G684, "Y", "N"))</f>
        <v/>
      </c>
      <c r="R684" s="22" t="str">
        <f>Table3[[#This Row],[Home Team Covered Market]]</f>
        <v/>
      </c>
      <c r="S684" s="22" t="str">
        <f>IF(ISBLANK(Games!W666), "",IF(AND('Prediction Log'!$Q684="Y", 'Prediction Log'!$R684="Y"), "Y", "N"))</f>
        <v/>
      </c>
      <c r="T684" s="23" t="str">
        <f>IF(ISBLANK(Games!W666),"",IF(Games!Y666='Prediction Log'!$H684, "Y", "N"))</f>
        <v/>
      </c>
      <c r="U684" s="23" t="str">
        <f>IF(ISBLANK(Games!W666), "", IF(Table3[[#This Row],[Home Team Covered Market]]=Games!P666, "Y", "N"))</f>
        <v/>
      </c>
      <c r="V684" s="24" t="str">
        <f>IF(ISBLANK(Games!W666), "",IF('Prediction Log'!$I684='Prediction Log'!$L684, "Y", "N"))</f>
        <v/>
      </c>
      <c r="W684" s="23" t="str">
        <f>IF(ISBLANK(Games!W666), "",IF('Prediction Log'!$H684&lt;&gt;'Prediction Log'!$L684, "N",IF(AND('Prediction Log'!$E684&gt;0, 'Prediction Log'!$M684&gt;'Prediction Log'!$E684, 'Prediction Log'!$H684='Prediction Log'!$C684), "Y", IF(AND('Prediction Log'!$E684&lt;0, 'Prediction Log'!$M684&lt;'Prediction Log'!$E684,'Prediction Log'!$H684='Prediction Log'!$B684 ), "Y", IF('Prediction Log'!$M684='Prediction Log'!$E684, "PUSH", "N")))))</f>
        <v/>
      </c>
      <c r="X684" s="23" t="str">
        <f>IF(ISBLANK(Games!W666), "",IF(AND('Prediction Log'!$T684="Y", 'Prediction Log'!$U684="Y"), "Y", "N"))</f>
        <v/>
      </c>
      <c r="Y684" s="22" t="str">
        <f>IF(ISBLANK(Games!W666), "",IF('Prediction Log'!$D684&gt;0, 'Prediction Log'!$M684-'Prediction Log'!$D684, IF('Prediction Log'!$D684&lt;0, -'Prediction Log'!$M684+'Prediction Log'!$D684, "NA")))</f>
        <v/>
      </c>
      <c r="Z684" s="22" t="str">
        <f>IF(ISBLANK(Games!W666), "",ABS('Prediction Log'!$Y684))</f>
        <v/>
      </c>
      <c r="AA684" s="23" t="str">
        <f>IF(ISBLANK(Games!W666), "",IF('Prediction Log'!$E684&gt;0, 'Prediction Log'!$M684-'Prediction Log'!$E684, IF('Prediction Log'!$E684&lt;0, -'Prediction Log'!$M684+'Prediction Log'!$E684, "NA")))</f>
        <v/>
      </c>
      <c r="AB684" s="23" t="str">
        <f>IF(ISBLANK(Games!X666), "",ABS('Prediction Log'!$AA684))</f>
        <v/>
      </c>
    </row>
    <row r="685" spans="1:28" x14ac:dyDescent="0.45">
      <c r="A685" s="13">
        <f>IF(ISBLANK(Games!$B684), "",Games!A684)</f>
        <v>0</v>
      </c>
      <c r="B685" s="13" t="str">
        <f>IF(ISBLANK(Games!$B667), "",Games!B667)</f>
        <v/>
      </c>
      <c r="C685" s="13" t="str">
        <f>IF(ISBLANK(Games!$B667), "",Games!C667)</f>
        <v/>
      </c>
      <c r="D685" s="14" t="str">
        <f>IF(ISBLANK(Games!$D667), "",Games!D667)</f>
        <v/>
      </c>
      <c r="E685" s="14">
        <f>IF(ISBLANK(Games!$B667), "",Games!J667)</f>
        <v>0</v>
      </c>
      <c r="F685" s="15" t="str">
        <f>IFERROR(IF(ISBLANK(Games!B667), "", IF(Games!N667=Games!B667, Games!O667, 1-Games!O667)), "")</f>
        <v/>
      </c>
      <c r="G685" s="16" t="str">
        <f>IF(ISBLANK(Games!B667), "", IF('Prediction Log'!$D685&lt;0, 'Prediction Log'!$B685, 'Prediction Log'!$C685))</f>
        <v/>
      </c>
      <c r="H685" s="17" t="str">
        <f>IF(ISBLANK(Games!$B667), "",Games!K667)</f>
        <v/>
      </c>
      <c r="I685" s="17" t="str">
        <f>IF('Prediction Log'!$F685&gt;0.5, 'Prediction Log'!$B685, IF('Prediction Log'!$F685&lt;0.5, 'Prediction Log'!$C685, "PICK"))</f>
        <v/>
      </c>
      <c r="J685" s="18" t="str">
        <f>IF(ISBLANK(Games!B667), "",IF('Prediction Log'!$I685='Prediction Log'!$B685, 'Prediction Log'!$F685, 1-'Prediction Log'!$F685))</f>
        <v/>
      </c>
      <c r="K685" s="19" t="str">
        <f>IF(ISBLANK(Games!$B667), "",Games!Q667)</f>
        <v/>
      </c>
      <c r="L685" s="26" t="str">
        <f>IF(ISBLANK(Games!W667), "",Games!Y667)</f>
        <v/>
      </c>
      <c r="M685" s="9" t="str">
        <f>IF(ISBLANK(Games!W667), "",Games!X667-Games!W667)</f>
        <v/>
      </c>
      <c r="N685" s="20" t="str">
        <f>IF(ISBLANK(Games!W667), "", IF(AND(Games!Y667 = Games!B667, Games!D667&lt;0, Table3[[#This Row],[Actual Difference ]]&lt;Games!D667), "Y", IF(AND(Games!Y667=Games!C667, Games!D667&gt;0, Table3[[#This Row],[Actual Difference ]]&gt;0), "Y",IF(Games!Y667&lt;&gt;Table3[[#This Row],[Market Predicted Side]], "Y","N"))))</f>
        <v/>
      </c>
      <c r="O685" s="21" t="str">
        <f>IF(ISBLANK(Games!W667),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5" s="21" t="str">
        <f>IF(ISBLANK(Games!W667),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5" s="22" t="str">
        <f>IF(ISBLANK(Games!W667),"",IF('Prediction Log'!$L685='Prediction Log'!$G685, "Y", "N"))</f>
        <v/>
      </c>
      <c r="R685" s="22" t="str">
        <f>Table3[[#This Row],[Home Team Covered Market]]</f>
        <v/>
      </c>
      <c r="S685" s="22" t="str">
        <f>IF(ISBLANK(Games!W667), "",IF(AND('Prediction Log'!$Q685="Y", 'Prediction Log'!$R685="Y"), "Y", "N"))</f>
        <v/>
      </c>
      <c r="T685" s="23" t="str">
        <f>IF(ISBLANK(Games!W667),"",IF(Games!Y667='Prediction Log'!$H685, "Y", "N"))</f>
        <v/>
      </c>
      <c r="U685" s="23" t="str">
        <f>IF(ISBLANK(Games!W667), "", IF(Table3[[#This Row],[Home Team Covered Market]]=Games!P667, "Y", "N"))</f>
        <v/>
      </c>
      <c r="V685" s="24" t="str">
        <f>IF(ISBLANK(Games!W667), "",IF('Prediction Log'!$I685='Prediction Log'!$L685, "Y", "N"))</f>
        <v/>
      </c>
      <c r="W685" s="23" t="str">
        <f>IF(ISBLANK(Games!W667), "",IF('Prediction Log'!$H685&lt;&gt;'Prediction Log'!$L685, "N",IF(AND('Prediction Log'!$E685&gt;0, 'Prediction Log'!$M685&gt;'Prediction Log'!$E685, 'Prediction Log'!$H685='Prediction Log'!$C685), "Y", IF(AND('Prediction Log'!$E685&lt;0, 'Prediction Log'!$M685&lt;'Prediction Log'!$E685,'Prediction Log'!$H685='Prediction Log'!$B685 ), "Y", IF('Prediction Log'!$M685='Prediction Log'!$E685, "PUSH", "N")))))</f>
        <v/>
      </c>
      <c r="X685" s="23" t="str">
        <f>IF(ISBLANK(Games!W667), "",IF(AND('Prediction Log'!$T685="Y", 'Prediction Log'!$U685="Y"), "Y", "N"))</f>
        <v/>
      </c>
      <c r="Y685" s="22" t="str">
        <f>IF(ISBLANK(Games!W667), "",IF('Prediction Log'!$D685&gt;0, 'Prediction Log'!$M685-'Prediction Log'!$D685, IF('Prediction Log'!$D685&lt;0, -'Prediction Log'!$M685+'Prediction Log'!$D685, "NA")))</f>
        <v/>
      </c>
      <c r="Z685" s="22" t="str">
        <f>IF(ISBLANK(Games!W667), "",ABS('Prediction Log'!$Y685))</f>
        <v/>
      </c>
      <c r="AA685" s="23" t="str">
        <f>IF(ISBLANK(Games!W667), "",IF('Prediction Log'!$E685&gt;0, 'Prediction Log'!$M685-'Prediction Log'!$E685, IF('Prediction Log'!$E685&lt;0, -'Prediction Log'!$M685+'Prediction Log'!$E685, "NA")))</f>
        <v/>
      </c>
      <c r="AB685" s="23" t="str">
        <f>IF(ISBLANK(Games!X667), "",ABS('Prediction Log'!$AA685))</f>
        <v/>
      </c>
    </row>
    <row r="686" spans="1:28" x14ac:dyDescent="0.45">
      <c r="A686" s="13">
        <f>IF(ISBLANK(Games!$B685), "",Games!A685)</f>
        <v>0</v>
      </c>
      <c r="B686" s="13" t="str">
        <f>IF(ISBLANK(Games!$B668), "",Games!B668)</f>
        <v/>
      </c>
      <c r="C686" s="13" t="str">
        <f>IF(ISBLANK(Games!$B668), "",Games!C668)</f>
        <v/>
      </c>
      <c r="D686" s="14" t="str">
        <f>IF(ISBLANK(Games!$D668), "",Games!D668)</f>
        <v/>
      </c>
      <c r="E686" s="14">
        <f>IF(ISBLANK(Games!$B668), "",Games!J668)</f>
        <v>0</v>
      </c>
      <c r="F686" s="15" t="str">
        <f>IFERROR(IF(ISBLANK(Games!B668), "", IF(Games!N668=Games!B668, Games!O668, 1-Games!O668)), "")</f>
        <v/>
      </c>
      <c r="G686" s="16" t="str">
        <f>IF(ISBLANK(Games!B668), "", IF('Prediction Log'!$D686&lt;0, 'Prediction Log'!$B686, 'Prediction Log'!$C686))</f>
        <v/>
      </c>
      <c r="H686" s="17" t="str">
        <f>IF(ISBLANK(Games!$B668), "",Games!K668)</f>
        <v/>
      </c>
      <c r="I686" s="17" t="str">
        <f>IF('Prediction Log'!$F686&gt;0.5, 'Prediction Log'!$B686, IF('Prediction Log'!$F686&lt;0.5, 'Prediction Log'!$C686, "PICK"))</f>
        <v/>
      </c>
      <c r="J686" s="18" t="str">
        <f>IF(ISBLANK(Games!B668), "",IF('Prediction Log'!$I686='Prediction Log'!$B686, 'Prediction Log'!$F686, 1-'Prediction Log'!$F686))</f>
        <v/>
      </c>
      <c r="K686" s="19" t="str">
        <f>IF(ISBLANK(Games!$B668), "",Games!Q668)</f>
        <v/>
      </c>
      <c r="L686" s="26" t="str">
        <f>IF(ISBLANK(Games!W668), "",Games!Y668)</f>
        <v/>
      </c>
      <c r="M686" s="9" t="str">
        <f>IF(ISBLANK(Games!W668), "",Games!X668-Games!W668)</f>
        <v/>
      </c>
      <c r="N686" s="20" t="str">
        <f>IF(ISBLANK(Games!W668), "", IF(AND(Games!Y668 = Games!B668, Games!D668&lt;0, Table3[[#This Row],[Actual Difference ]]&lt;Games!D668), "Y", IF(AND(Games!Y668=Games!C668, Games!D668&gt;0, Table3[[#This Row],[Actual Difference ]]&gt;0), "Y",IF(Games!Y668&lt;&gt;Table3[[#This Row],[Market Predicted Side]], "Y","N"))))</f>
        <v/>
      </c>
      <c r="O686" s="21" t="str">
        <f>IF(ISBLANK(Games!W668),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6" s="21" t="str">
        <f>IF(ISBLANK(Games!W668),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6" s="22" t="str">
        <f>IF(ISBLANK(Games!W668),"",IF('Prediction Log'!$L686='Prediction Log'!$G686, "Y", "N"))</f>
        <v/>
      </c>
      <c r="R686" s="22" t="str">
        <f>Table3[[#This Row],[Home Team Covered Market]]</f>
        <v/>
      </c>
      <c r="S686" s="22" t="str">
        <f>IF(ISBLANK(Games!W668), "",IF(AND('Prediction Log'!$Q686="Y", 'Prediction Log'!$R686="Y"), "Y", "N"))</f>
        <v/>
      </c>
      <c r="T686" s="23" t="str">
        <f>IF(ISBLANK(Games!W668),"",IF(Games!Y668='Prediction Log'!$H686, "Y", "N"))</f>
        <v/>
      </c>
      <c r="U686" s="23" t="str">
        <f>IF(ISBLANK(Games!W668), "", IF(Table3[[#This Row],[Home Team Covered Market]]=Games!P668, "Y", "N"))</f>
        <v/>
      </c>
      <c r="V686" s="24" t="str">
        <f>IF(ISBLANK(Games!W668), "",IF('Prediction Log'!$I686='Prediction Log'!$L686, "Y", "N"))</f>
        <v/>
      </c>
      <c r="W686" s="23" t="str">
        <f>IF(ISBLANK(Games!W668), "",IF('Prediction Log'!$H686&lt;&gt;'Prediction Log'!$L686, "N",IF(AND('Prediction Log'!$E686&gt;0, 'Prediction Log'!$M686&gt;'Prediction Log'!$E686, 'Prediction Log'!$H686='Prediction Log'!$C686), "Y", IF(AND('Prediction Log'!$E686&lt;0, 'Prediction Log'!$M686&lt;'Prediction Log'!$E686,'Prediction Log'!$H686='Prediction Log'!$B686 ), "Y", IF('Prediction Log'!$M686='Prediction Log'!$E686, "PUSH", "N")))))</f>
        <v/>
      </c>
      <c r="X686" s="23" t="str">
        <f>IF(ISBLANK(Games!W668), "",IF(AND('Prediction Log'!$T686="Y", 'Prediction Log'!$U686="Y"), "Y", "N"))</f>
        <v/>
      </c>
      <c r="Y686" s="22" t="str">
        <f>IF(ISBLANK(Games!W668), "",IF('Prediction Log'!$D686&gt;0, 'Prediction Log'!$M686-'Prediction Log'!$D686, IF('Prediction Log'!$D686&lt;0, -'Prediction Log'!$M686+'Prediction Log'!$D686, "NA")))</f>
        <v/>
      </c>
      <c r="Z686" s="22" t="str">
        <f>IF(ISBLANK(Games!W668), "",ABS('Prediction Log'!$Y686))</f>
        <v/>
      </c>
      <c r="AA686" s="23" t="str">
        <f>IF(ISBLANK(Games!W668), "",IF('Prediction Log'!$E686&gt;0, 'Prediction Log'!$M686-'Prediction Log'!$E686, IF('Prediction Log'!$E686&lt;0, -'Prediction Log'!$M686+'Prediction Log'!$E686, "NA")))</f>
        <v/>
      </c>
      <c r="AB686" s="23" t="str">
        <f>IF(ISBLANK(Games!X668), "",ABS('Prediction Log'!$AA686))</f>
        <v/>
      </c>
    </row>
    <row r="687" spans="1:28" x14ac:dyDescent="0.45">
      <c r="A687" s="13">
        <f>IF(ISBLANK(Games!$B686), "",Games!A686)</f>
        <v>0</v>
      </c>
      <c r="B687" s="13" t="str">
        <f>IF(ISBLANK(Games!$B669), "",Games!B669)</f>
        <v/>
      </c>
      <c r="C687" s="13" t="str">
        <f>IF(ISBLANK(Games!$B669), "",Games!C669)</f>
        <v/>
      </c>
      <c r="D687" s="14" t="str">
        <f>IF(ISBLANK(Games!$D669), "",Games!D669)</f>
        <v/>
      </c>
      <c r="E687" s="14">
        <f>IF(ISBLANK(Games!$B669), "",Games!J669)</f>
        <v>0</v>
      </c>
      <c r="F687" s="15" t="str">
        <f>IFERROR(IF(ISBLANK(Games!B669), "", IF(Games!N669=Games!B669, Games!O669, 1-Games!O669)), "")</f>
        <v/>
      </c>
      <c r="G687" s="16" t="str">
        <f>IF(ISBLANK(Games!B669), "", IF('Prediction Log'!$D687&lt;0, 'Prediction Log'!$B687, 'Prediction Log'!$C687))</f>
        <v/>
      </c>
      <c r="H687" s="17" t="str">
        <f>IF(ISBLANK(Games!$B669), "",Games!K669)</f>
        <v/>
      </c>
      <c r="I687" s="17" t="str">
        <f>IF('Prediction Log'!$F687&gt;0.5, 'Prediction Log'!$B687, IF('Prediction Log'!$F687&lt;0.5, 'Prediction Log'!$C687, "PICK"))</f>
        <v/>
      </c>
      <c r="J687" s="18" t="str">
        <f>IF(ISBLANK(Games!B669), "",IF('Prediction Log'!$I687='Prediction Log'!$B687, 'Prediction Log'!$F687, 1-'Prediction Log'!$F687))</f>
        <v/>
      </c>
      <c r="K687" s="19" t="str">
        <f>IF(ISBLANK(Games!$B669), "",Games!Q669)</f>
        <v/>
      </c>
      <c r="L687" s="26" t="str">
        <f>IF(ISBLANK(Games!W669), "",Games!Y669)</f>
        <v/>
      </c>
      <c r="M687" s="9" t="str">
        <f>IF(ISBLANK(Games!W669), "",Games!X669-Games!W669)</f>
        <v/>
      </c>
      <c r="N687" s="20" t="str">
        <f>IF(ISBLANK(Games!W669), "", IF(AND(Games!Y669 = Games!B669, Games!D669&lt;0, Table3[[#This Row],[Actual Difference ]]&lt;Games!D669), "Y", IF(AND(Games!Y669=Games!C669, Games!D669&gt;0, Table3[[#This Row],[Actual Difference ]]&gt;0), "Y",IF(Games!Y669&lt;&gt;Table3[[#This Row],[Market Predicted Side]], "Y","N"))))</f>
        <v/>
      </c>
      <c r="O687" s="21" t="str">
        <f>IF(ISBLANK(Games!W669),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7" s="21" t="str">
        <f>IF(ISBLANK(Games!W669),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7" s="22" t="str">
        <f>IF(ISBLANK(Games!W669),"",IF('Prediction Log'!$L687='Prediction Log'!$G687, "Y", "N"))</f>
        <v/>
      </c>
      <c r="R687" s="22" t="str">
        <f>Table3[[#This Row],[Home Team Covered Market]]</f>
        <v/>
      </c>
      <c r="S687" s="22" t="str">
        <f>IF(ISBLANK(Games!W669), "",IF(AND('Prediction Log'!$Q687="Y", 'Prediction Log'!$R687="Y"), "Y", "N"))</f>
        <v/>
      </c>
      <c r="T687" s="23" t="str">
        <f>IF(ISBLANK(Games!W669),"",IF(Games!Y669='Prediction Log'!$H687, "Y", "N"))</f>
        <v/>
      </c>
      <c r="U687" s="23" t="str">
        <f>IF(ISBLANK(Games!W669), "", IF(Table3[[#This Row],[Home Team Covered Market]]=Games!P669, "Y", "N"))</f>
        <v/>
      </c>
      <c r="V687" s="24" t="str">
        <f>IF(ISBLANK(Games!W669), "",IF('Prediction Log'!$I687='Prediction Log'!$L687, "Y", "N"))</f>
        <v/>
      </c>
      <c r="W687" s="23" t="str">
        <f>IF(ISBLANK(Games!W669), "",IF('Prediction Log'!$H687&lt;&gt;'Prediction Log'!$L687, "N",IF(AND('Prediction Log'!$E687&gt;0, 'Prediction Log'!$M687&gt;'Prediction Log'!$E687, 'Prediction Log'!$H687='Prediction Log'!$C687), "Y", IF(AND('Prediction Log'!$E687&lt;0, 'Prediction Log'!$M687&lt;'Prediction Log'!$E687,'Prediction Log'!$H687='Prediction Log'!$B687 ), "Y", IF('Prediction Log'!$M687='Prediction Log'!$E687, "PUSH", "N")))))</f>
        <v/>
      </c>
      <c r="X687" s="23" t="str">
        <f>IF(ISBLANK(Games!W669), "",IF(AND('Prediction Log'!$T687="Y", 'Prediction Log'!$U687="Y"), "Y", "N"))</f>
        <v/>
      </c>
      <c r="Y687" s="22" t="str">
        <f>IF(ISBLANK(Games!W669), "",IF('Prediction Log'!$D687&gt;0, 'Prediction Log'!$M687-'Prediction Log'!$D687, IF('Prediction Log'!$D687&lt;0, -'Prediction Log'!$M687+'Prediction Log'!$D687, "NA")))</f>
        <v/>
      </c>
      <c r="Z687" s="22" t="str">
        <f>IF(ISBLANK(Games!W669), "",ABS('Prediction Log'!$Y687))</f>
        <v/>
      </c>
      <c r="AA687" s="23" t="str">
        <f>IF(ISBLANK(Games!W669), "",IF('Prediction Log'!$E687&gt;0, 'Prediction Log'!$M687-'Prediction Log'!$E687, IF('Prediction Log'!$E687&lt;0, -'Prediction Log'!$M687+'Prediction Log'!$E687, "NA")))</f>
        <v/>
      </c>
      <c r="AB687" s="23" t="str">
        <f>IF(ISBLANK(Games!X669), "",ABS('Prediction Log'!$AA687))</f>
        <v/>
      </c>
    </row>
    <row r="688" spans="1:28" x14ac:dyDescent="0.45">
      <c r="A688" s="13">
        <f>IF(ISBLANK(Games!$B687), "",Games!A687)</f>
        <v>0</v>
      </c>
      <c r="B688" s="13" t="str">
        <f>IF(ISBLANK(Games!$B670), "",Games!B670)</f>
        <v/>
      </c>
      <c r="C688" s="13" t="str">
        <f>IF(ISBLANK(Games!$B670), "",Games!C670)</f>
        <v/>
      </c>
      <c r="D688" s="14" t="str">
        <f>IF(ISBLANK(Games!$D670), "",Games!D670)</f>
        <v/>
      </c>
      <c r="E688" s="14">
        <f>IF(ISBLANK(Games!$B670), "",Games!J670)</f>
        <v>0</v>
      </c>
      <c r="F688" s="15" t="str">
        <f>IFERROR(IF(ISBLANK(Games!B670), "", IF(Games!N670=Games!B670, Games!O670, 1-Games!O670)), "")</f>
        <v/>
      </c>
      <c r="G688" s="16" t="str">
        <f>IF(ISBLANK(Games!B670), "", IF('Prediction Log'!$D688&lt;0, 'Prediction Log'!$B688, 'Prediction Log'!$C688))</f>
        <v/>
      </c>
      <c r="H688" s="17" t="str">
        <f>IF(ISBLANK(Games!$B670), "",Games!K670)</f>
        <v/>
      </c>
      <c r="I688" s="17" t="str">
        <f>IF('Prediction Log'!$F688&gt;0.5, 'Prediction Log'!$B688, IF('Prediction Log'!$F688&lt;0.5, 'Prediction Log'!$C688, "PICK"))</f>
        <v/>
      </c>
      <c r="J688" s="18" t="str">
        <f>IF(ISBLANK(Games!B670), "",IF('Prediction Log'!$I688='Prediction Log'!$B688, 'Prediction Log'!$F688, 1-'Prediction Log'!$F688))</f>
        <v/>
      </c>
      <c r="K688" s="19" t="str">
        <f>IF(ISBLANK(Games!$B670), "",Games!Q670)</f>
        <v/>
      </c>
      <c r="L688" s="26" t="str">
        <f>IF(ISBLANK(Games!W670), "",Games!Y670)</f>
        <v/>
      </c>
      <c r="M688" s="9" t="str">
        <f>IF(ISBLANK(Games!W670), "",Games!X670-Games!W670)</f>
        <v/>
      </c>
      <c r="N688" s="20" t="str">
        <f>IF(ISBLANK(Games!W670), "", IF(AND(Games!Y670 = Games!B670, Games!D670&lt;0, Table3[[#This Row],[Actual Difference ]]&lt;Games!D670), "Y", IF(AND(Games!Y670=Games!C670, Games!D670&gt;0, Table3[[#This Row],[Actual Difference ]]&gt;0), "Y",IF(Games!Y670&lt;&gt;Table3[[#This Row],[Market Predicted Side]], "Y","N"))))</f>
        <v/>
      </c>
      <c r="O688" s="21" t="str">
        <f>IF(ISBLANK(Games!W670),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8" s="21" t="str">
        <f>IF(ISBLANK(Games!W670),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8" s="22" t="str">
        <f>IF(ISBLANK(Games!W670),"",IF('Prediction Log'!$L688='Prediction Log'!$G688, "Y", "N"))</f>
        <v/>
      </c>
      <c r="R688" s="22" t="str">
        <f>Table3[[#This Row],[Home Team Covered Market]]</f>
        <v/>
      </c>
      <c r="S688" s="22" t="str">
        <f>IF(ISBLANK(Games!W670), "",IF(AND('Prediction Log'!$Q688="Y", 'Prediction Log'!$R688="Y"), "Y", "N"))</f>
        <v/>
      </c>
      <c r="T688" s="23" t="str">
        <f>IF(ISBLANK(Games!W670),"",IF(Games!Y670='Prediction Log'!$H688, "Y", "N"))</f>
        <v/>
      </c>
      <c r="U688" s="23" t="str">
        <f>IF(ISBLANK(Games!W670), "", IF(Table3[[#This Row],[Home Team Covered Market]]=Games!P670, "Y", "N"))</f>
        <v/>
      </c>
      <c r="V688" s="24" t="str">
        <f>IF(ISBLANK(Games!W670), "",IF('Prediction Log'!$I688='Prediction Log'!$L688, "Y", "N"))</f>
        <v/>
      </c>
      <c r="W688" s="23" t="str">
        <f>IF(ISBLANK(Games!W670), "",IF('Prediction Log'!$H688&lt;&gt;'Prediction Log'!$L688, "N",IF(AND('Prediction Log'!$E688&gt;0, 'Prediction Log'!$M688&gt;'Prediction Log'!$E688, 'Prediction Log'!$H688='Prediction Log'!$C688), "Y", IF(AND('Prediction Log'!$E688&lt;0, 'Prediction Log'!$M688&lt;'Prediction Log'!$E688,'Prediction Log'!$H688='Prediction Log'!$B688 ), "Y", IF('Prediction Log'!$M688='Prediction Log'!$E688, "PUSH", "N")))))</f>
        <v/>
      </c>
      <c r="X688" s="23" t="str">
        <f>IF(ISBLANK(Games!W670), "",IF(AND('Prediction Log'!$T688="Y", 'Prediction Log'!$U688="Y"), "Y", "N"))</f>
        <v/>
      </c>
      <c r="Y688" s="22" t="str">
        <f>IF(ISBLANK(Games!W670), "",IF('Prediction Log'!$D688&gt;0, 'Prediction Log'!$M688-'Prediction Log'!$D688, IF('Prediction Log'!$D688&lt;0, -'Prediction Log'!$M688+'Prediction Log'!$D688, "NA")))</f>
        <v/>
      </c>
      <c r="Z688" s="22" t="str">
        <f>IF(ISBLANK(Games!W670), "",ABS('Prediction Log'!$Y688))</f>
        <v/>
      </c>
      <c r="AA688" s="23" t="str">
        <f>IF(ISBLANK(Games!W670), "",IF('Prediction Log'!$E688&gt;0, 'Prediction Log'!$M688-'Prediction Log'!$E688, IF('Prediction Log'!$E688&lt;0, -'Prediction Log'!$M688+'Prediction Log'!$E688, "NA")))</f>
        <v/>
      </c>
      <c r="AB688" s="23" t="str">
        <f>IF(ISBLANK(Games!X670), "",ABS('Prediction Log'!$AA688))</f>
        <v/>
      </c>
    </row>
    <row r="689" spans="1:28" x14ac:dyDescent="0.45">
      <c r="A689" s="13">
        <f>IF(ISBLANK(Games!$B688), "",Games!A688)</f>
        <v>0</v>
      </c>
      <c r="B689" s="13" t="str">
        <f>IF(ISBLANK(Games!$B671), "",Games!B671)</f>
        <v/>
      </c>
      <c r="C689" s="13" t="str">
        <f>IF(ISBLANK(Games!$B671), "",Games!C671)</f>
        <v/>
      </c>
      <c r="D689" s="14" t="str">
        <f>IF(ISBLANK(Games!$D671), "",Games!D671)</f>
        <v/>
      </c>
      <c r="E689" s="14">
        <f>IF(ISBLANK(Games!$B671), "",Games!J671)</f>
        <v>0</v>
      </c>
      <c r="F689" s="15" t="str">
        <f>IFERROR(IF(ISBLANK(Games!B671), "", IF(Games!N671=Games!B671, Games!O671, 1-Games!O671)), "")</f>
        <v/>
      </c>
      <c r="G689" s="16" t="str">
        <f>IF(ISBLANK(Games!B671), "", IF('Prediction Log'!$D689&lt;0, 'Prediction Log'!$B689, 'Prediction Log'!$C689))</f>
        <v/>
      </c>
      <c r="H689" s="17" t="str">
        <f>IF(ISBLANK(Games!$B671), "",Games!K671)</f>
        <v/>
      </c>
      <c r="I689" s="17" t="str">
        <f>IF('Prediction Log'!$F689&gt;0.5, 'Prediction Log'!$B689, IF('Prediction Log'!$F689&lt;0.5, 'Prediction Log'!$C689, "PICK"))</f>
        <v/>
      </c>
      <c r="J689" s="18" t="str">
        <f>IF(ISBLANK(Games!B671), "",IF('Prediction Log'!$I689='Prediction Log'!$B689, 'Prediction Log'!$F689, 1-'Prediction Log'!$F689))</f>
        <v/>
      </c>
      <c r="K689" s="19" t="str">
        <f>IF(ISBLANK(Games!$B671), "",Games!Q671)</f>
        <v/>
      </c>
      <c r="L689" s="26" t="str">
        <f>IF(ISBLANK(Games!W671), "",Games!Y671)</f>
        <v/>
      </c>
      <c r="M689" s="9" t="str">
        <f>IF(ISBLANK(Games!W671), "",Games!X671-Games!W671)</f>
        <v/>
      </c>
      <c r="N689" s="20" t="str">
        <f>IF(ISBLANK(Games!W671), "", IF(AND(Games!Y671 = Games!B671, Games!D671&lt;0, Table3[[#This Row],[Actual Difference ]]&lt;Games!D671), "Y", IF(AND(Games!Y671=Games!C671, Games!D671&gt;0, Table3[[#This Row],[Actual Difference ]]&gt;0), "Y",IF(Games!Y671&lt;&gt;Table3[[#This Row],[Market Predicted Side]], "Y","N"))))</f>
        <v/>
      </c>
      <c r="O689" s="21" t="str">
        <f>IF(ISBLANK(Games!W671),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89" s="21" t="str">
        <f>IF(ISBLANK(Games!W671),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89" s="22" t="str">
        <f>IF(ISBLANK(Games!W671),"",IF('Prediction Log'!$L689='Prediction Log'!$G689, "Y", "N"))</f>
        <v/>
      </c>
      <c r="R689" s="22" t="str">
        <f>Table3[[#This Row],[Home Team Covered Market]]</f>
        <v/>
      </c>
      <c r="S689" s="22" t="str">
        <f>IF(ISBLANK(Games!W671), "",IF(AND('Prediction Log'!$Q689="Y", 'Prediction Log'!$R689="Y"), "Y", "N"))</f>
        <v/>
      </c>
      <c r="T689" s="23" t="str">
        <f>IF(ISBLANK(Games!W671),"",IF(Games!Y671='Prediction Log'!$H689, "Y", "N"))</f>
        <v/>
      </c>
      <c r="U689" s="23" t="str">
        <f>IF(ISBLANK(Games!W671), "", IF(Table3[[#This Row],[Home Team Covered Market]]=Games!P671, "Y", "N"))</f>
        <v/>
      </c>
      <c r="V689" s="24" t="str">
        <f>IF(ISBLANK(Games!W671), "",IF('Prediction Log'!$I689='Prediction Log'!$L689, "Y", "N"))</f>
        <v/>
      </c>
      <c r="W689" s="23" t="str">
        <f>IF(ISBLANK(Games!W671), "",IF('Prediction Log'!$H689&lt;&gt;'Prediction Log'!$L689, "N",IF(AND('Prediction Log'!$E689&gt;0, 'Prediction Log'!$M689&gt;'Prediction Log'!$E689, 'Prediction Log'!$H689='Prediction Log'!$C689), "Y", IF(AND('Prediction Log'!$E689&lt;0, 'Prediction Log'!$M689&lt;'Prediction Log'!$E689,'Prediction Log'!$H689='Prediction Log'!$B689 ), "Y", IF('Prediction Log'!$M689='Prediction Log'!$E689, "PUSH", "N")))))</f>
        <v/>
      </c>
      <c r="X689" s="23" t="str">
        <f>IF(ISBLANK(Games!W671), "",IF(AND('Prediction Log'!$T689="Y", 'Prediction Log'!$U689="Y"), "Y", "N"))</f>
        <v/>
      </c>
      <c r="Y689" s="22" t="str">
        <f>IF(ISBLANK(Games!W671), "",IF('Prediction Log'!$D689&gt;0, 'Prediction Log'!$M689-'Prediction Log'!$D689, IF('Prediction Log'!$D689&lt;0, -'Prediction Log'!$M689+'Prediction Log'!$D689, "NA")))</f>
        <v/>
      </c>
      <c r="Z689" s="22" t="str">
        <f>IF(ISBLANK(Games!W671), "",ABS('Prediction Log'!$Y689))</f>
        <v/>
      </c>
      <c r="AA689" s="23" t="str">
        <f>IF(ISBLANK(Games!W671), "",IF('Prediction Log'!$E689&gt;0, 'Prediction Log'!$M689-'Prediction Log'!$E689, IF('Prediction Log'!$E689&lt;0, -'Prediction Log'!$M689+'Prediction Log'!$E689, "NA")))</f>
        <v/>
      </c>
      <c r="AB689" s="23" t="str">
        <f>IF(ISBLANK(Games!X671), "",ABS('Prediction Log'!$AA689))</f>
        <v/>
      </c>
    </row>
    <row r="690" spans="1:28" x14ac:dyDescent="0.45">
      <c r="A690" s="13">
        <f>IF(ISBLANK(Games!$B689), "",Games!A689)</f>
        <v>0</v>
      </c>
      <c r="B690" s="13" t="str">
        <f>IF(ISBLANK(Games!$B672), "",Games!B672)</f>
        <v/>
      </c>
      <c r="C690" s="13" t="str">
        <f>IF(ISBLANK(Games!$B672), "",Games!C672)</f>
        <v/>
      </c>
      <c r="D690" s="14" t="str">
        <f>IF(ISBLANK(Games!$D672), "",Games!D672)</f>
        <v/>
      </c>
      <c r="E690" s="14">
        <f>IF(ISBLANK(Games!$B672), "",Games!J672)</f>
        <v>0</v>
      </c>
      <c r="F690" s="15" t="str">
        <f>IFERROR(IF(ISBLANK(Games!B672), "", IF(Games!N672=Games!B672, Games!O672, 1-Games!O672)), "")</f>
        <v/>
      </c>
      <c r="G690" s="16" t="str">
        <f>IF(ISBLANK(Games!B672), "", IF('Prediction Log'!$D690&lt;0, 'Prediction Log'!$B690, 'Prediction Log'!$C690))</f>
        <v/>
      </c>
      <c r="H690" s="17" t="str">
        <f>IF(ISBLANK(Games!$B672), "",Games!K672)</f>
        <v/>
      </c>
      <c r="I690" s="17" t="str">
        <f>IF('Prediction Log'!$F690&gt;0.5, 'Prediction Log'!$B690, IF('Prediction Log'!$F690&lt;0.5, 'Prediction Log'!$C690, "PICK"))</f>
        <v/>
      </c>
      <c r="J690" s="18" t="str">
        <f>IF(ISBLANK(Games!B672), "",IF('Prediction Log'!$I690='Prediction Log'!$B690, 'Prediction Log'!$F690, 1-'Prediction Log'!$F690))</f>
        <v/>
      </c>
      <c r="K690" s="19" t="str">
        <f>IF(ISBLANK(Games!$B672), "",Games!Q672)</f>
        <v/>
      </c>
      <c r="L690" s="26" t="str">
        <f>IF(ISBLANK(Games!W672), "",Games!Y672)</f>
        <v/>
      </c>
      <c r="M690" s="9" t="str">
        <f>IF(ISBLANK(Games!W672), "",Games!X672-Games!W672)</f>
        <v/>
      </c>
      <c r="N690" s="20" t="str">
        <f>IF(ISBLANK(Games!W672), "", IF(AND(Games!Y672 = Games!B672, Games!D672&lt;0, Table3[[#This Row],[Actual Difference ]]&lt;Games!D672), "Y", IF(AND(Games!Y672=Games!C672, Games!D672&gt;0, Table3[[#This Row],[Actual Difference ]]&gt;0), "Y",IF(Games!Y672&lt;&gt;Table3[[#This Row],[Market Predicted Side]], "Y","N"))))</f>
        <v/>
      </c>
      <c r="O690" s="21" t="str">
        <f>IF(ISBLANK(Games!W672),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0" s="21" t="str">
        <f>IF(ISBLANK(Games!W672),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0" s="22" t="str">
        <f>IF(ISBLANK(Games!W672),"",IF('Prediction Log'!$L690='Prediction Log'!$G690, "Y", "N"))</f>
        <v/>
      </c>
      <c r="R690" s="22" t="str">
        <f>Table3[[#This Row],[Home Team Covered Market]]</f>
        <v/>
      </c>
      <c r="S690" s="22" t="str">
        <f>IF(ISBLANK(Games!W672), "",IF(AND('Prediction Log'!$Q690="Y", 'Prediction Log'!$R690="Y"), "Y", "N"))</f>
        <v/>
      </c>
      <c r="T690" s="23" t="str">
        <f>IF(ISBLANK(Games!W672),"",IF(Games!Y672='Prediction Log'!$H690, "Y", "N"))</f>
        <v/>
      </c>
      <c r="U690" s="23" t="str">
        <f>IF(ISBLANK(Games!W672), "", IF(Table3[[#This Row],[Home Team Covered Market]]=Games!P672, "Y", "N"))</f>
        <v/>
      </c>
      <c r="V690" s="24" t="str">
        <f>IF(ISBLANK(Games!W672), "",IF('Prediction Log'!$I690='Prediction Log'!$L690, "Y", "N"))</f>
        <v/>
      </c>
      <c r="W690" s="23" t="str">
        <f>IF(ISBLANK(Games!W672), "",IF('Prediction Log'!$H690&lt;&gt;'Prediction Log'!$L690, "N",IF(AND('Prediction Log'!$E690&gt;0, 'Prediction Log'!$M690&gt;'Prediction Log'!$E690, 'Prediction Log'!$H690='Prediction Log'!$C690), "Y", IF(AND('Prediction Log'!$E690&lt;0, 'Prediction Log'!$M690&lt;'Prediction Log'!$E690,'Prediction Log'!$H690='Prediction Log'!$B690 ), "Y", IF('Prediction Log'!$M690='Prediction Log'!$E690, "PUSH", "N")))))</f>
        <v/>
      </c>
      <c r="X690" s="23" t="str">
        <f>IF(ISBLANK(Games!W672), "",IF(AND('Prediction Log'!$T690="Y", 'Prediction Log'!$U690="Y"), "Y", "N"))</f>
        <v/>
      </c>
      <c r="Y690" s="22" t="str">
        <f>IF(ISBLANK(Games!W672), "",IF('Prediction Log'!$D690&gt;0, 'Prediction Log'!$M690-'Prediction Log'!$D690, IF('Prediction Log'!$D690&lt;0, -'Prediction Log'!$M690+'Prediction Log'!$D690, "NA")))</f>
        <v/>
      </c>
      <c r="Z690" s="22" t="str">
        <f>IF(ISBLANK(Games!W672), "",ABS('Prediction Log'!$Y690))</f>
        <v/>
      </c>
      <c r="AA690" s="23" t="str">
        <f>IF(ISBLANK(Games!W672), "",IF('Prediction Log'!$E690&gt;0, 'Prediction Log'!$M690-'Prediction Log'!$E690, IF('Prediction Log'!$E690&lt;0, -'Prediction Log'!$M690+'Prediction Log'!$E690, "NA")))</f>
        <v/>
      </c>
      <c r="AB690" s="23" t="str">
        <f>IF(ISBLANK(Games!X672), "",ABS('Prediction Log'!$AA690))</f>
        <v/>
      </c>
    </row>
    <row r="691" spans="1:28" x14ac:dyDescent="0.45">
      <c r="A691" s="13">
        <f>IF(ISBLANK(Games!$B690), "",Games!A690)</f>
        <v>0</v>
      </c>
      <c r="B691" s="13" t="str">
        <f>IF(ISBLANK(Games!$B673), "",Games!B673)</f>
        <v/>
      </c>
      <c r="C691" s="13" t="str">
        <f>IF(ISBLANK(Games!$B673), "",Games!C673)</f>
        <v/>
      </c>
      <c r="D691" s="14" t="str">
        <f>IF(ISBLANK(Games!$D673), "",Games!D673)</f>
        <v/>
      </c>
      <c r="E691" s="14">
        <f>IF(ISBLANK(Games!$B673), "",Games!J673)</f>
        <v>0</v>
      </c>
      <c r="F691" s="15" t="str">
        <f>IFERROR(IF(ISBLANK(Games!B673), "", IF(Games!N673=Games!B673, Games!O673, 1-Games!O673)), "")</f>
        <v/>
      </c>
      <c r="G691" s="16" t="str">
        <f>IF(ISBLANK(Games!B673), "", IF('Prediction Log'!$D691&lt;0, 'Prediction Log'!$B691, 'Prediction Log'!$C691))</f>
        <v/>
      </c>
      <c r="H691" s="17" t="str">
        <f>IF(ISBLANK(Games!$B673), "",Games!K673)</f>
        <v/>
      </c>
      <c r="I691" s="17" t="str">
        <f>IF('Prediction Log'!$F691&gt;0.5, 'Prediction Log'!$B691, IF('Prediction Log'!$F691&lt;0.5, 'Prediction Log'!$C691, "PICK"))</f>
        <v/>
      </c>
      <c r="J691" s="18" t="str">
        <f>IF(ISBLANK(Games!B673), "",IF('Prediction Log'!$I691='Prediction Log'!$B691, 'Prediction Log'!$F691, 1-'Prediction Log'!$F691))</f>
        <v/>
      </c>
      <c r="K691" s="19" t="str">
        <f>IF(ISBLANK(Games!$B673), "",Games!Q673)</f>
        <v/>
      </c>
      <c r="L691" s="26" t="str">
        <f>IF(ISBLANK(Games!W673), "",Games!Y673)</f>
        <v/>
      </c>
      <c r="M691" s="9" t="str">
        <f>IF(ISBLANK(Games!W673), "",Games!X673-Games!W673)</f>
        <v/>
      </c>
      <c r="N691" s="20" t="str">
        <f>IF(ISBLANK(Games!W673), "", IF(AND(Games!Y673 = Games!B673, Games!D673&lt;0, Table3[[#This Row],[Actual Difference ]]&lt;Games!D673), "Y", IF(AND(Games!Y673=Games!C673, Games!D673&gt;0, Table3[[#This Row],[Actual Difference ]]&gt;0), "Y",IF(Games!Y673&lt;&gt;Table3[[#This Row],[Market Predicted Side]], "Y","N"))))</f>
        <v/>
      </c>
      <c r="O691" s="21" t="str">
        <f>IF(ISBLANK(Games!W673),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1" s="21" t="str">
        <f>IF(ISBLANK(Games!W673),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1" s="22" t="str">
        <f>IF(ISBLANK(Games!W673),"",IF('Prediction Log'!$L691='Prediction Log'!$G691, "Y", "N"))</f>
        <v/>
      </c>
      <c r="R691" s="22" t="str">
        <f>Table3[[#This Row],[Home Team Covered Market]]</f>
        <v/>
      </c>
      <c r="S691" s="22" t="str">
        <f>IF(ISBLANK(Games!W673), "",IF(AND('Prediction Log'!$Q691="Y", 'Prediction Log'!$R691="Y"), "Y", "N"))</f>
        <v/>
      </c>
      <c r="T691" s="23" t="str">
        <f>IF(ISBLANK(Games!W673),"",IF(Games!Y673='Prediction Log'!$H691, "Y", "N"))</f>
        <v/>
      </c>
      <c r="U691" s="23" t="str">
        <f>IF(ISBLANK(Games!W673), "", IF(Table3[[#This Row],[Home Team Covered Market]]=Games!P673, "Y", "N"))</f>
        <v/>
      </c>
      <c r="V691" s="24" t="str">
        <f>IF(ISBLANK(Games!W673), "",IF('Prediction Log'!$I691='Prediction Log'!$L691, "Y", "N"))</f>
        <v/>
      </c>
      <c r="W691" s="23" t="str">
        <f>IF(ISBLANK(Games!W673), "",IF('Prediction Log'!$H691&lt;&gt;'Prediction Log'!$L691, "N",IF(AND('Prediction Log'!$E691&gt;0, 'Prediction Log'!$M691&gt;'Prediction Log'!$E691, 'Prediction Log'!$H691='Prediction Log'!$C691), "Y", IF(AND('Prediction Log'!$E691&lt;0, 'Prediction Log'!$M691&lt;'Prediction Log'!$E691,'Prediction Log'!$H691='Prediction Log'!$B691 ), "Y", IF('Prediction Log'!$M691='Prediction Log'!$E691, "PUSH", "N")))))</f>
        <v/>
      </c>
      <c r="X691" s="23" t="str">
        <f>IF(ISBLANK(Games!W673), "",IF(AND('Prediction Log'!$T691="Y", 'Prediction Log'!$U691="Y"), "Y", "N"))</f>
        <v/>
      </c>
      <c r="Y691" s="22" t="str">
        <f>IF(ISBLANK(Games!W673), "",IF('Prediction Log'!$D691&gt;0, 'Prediction Log'!$M691-'Prediction Log'!$D691, IF('Prediction Log'!$D691&lt;0, -'Prediction Log'!$M691+'Prediction Log'!$D691, "NA")))</f>
        <v/>
      </c>
      <c r="Z691" s="22" t="str">
        <f>IF(ISBLANK(Games!W673), "",ABS('Prediction Log'!$Y691))</f>
        <v/>
      </c>
      <c r="AA691" s="23" t="str">
        <f>IF(ISBLANK(Games!W673), "",IF('Prediction Log'!$E691&gt;0, 'Prediction Log'!$M691-'Prediction Log'!$E691, IF('Prediction Log'!$E691&lt;0, -'Prediction Log'!$M691+'Prediction Log'!$E691, "NA")))</f>
        <v/>
      </c>
      <c r="AB691" s="23" t="str">
        <f>IF(ISBLANK(Games!X673), "",ABS('Prediction Log'!$AA691))</f>
        <v/>
      </c>
    </row>
    <row r="692" spans="1:28" x14ac:dyDescent="0.45">
      <c r="A692" s="13">
        <f>IF(ISBLANK(Games!$B691), "",Games!A691)</f>
        <v>0</v>
      </c>
      <c r="B692" s="13" t="str">
        <f>IF(ISBLANK(Games!$B674), "",Games!B674)</f>
        <v/>
      </c>
      <c r="C692" s="13" t="str">
        <f>IF(ISBLANK(Games!$B674), "",Games!C674)</f>
        <v/>
      </c>
      <c r="D692" s="14" t="str">
        <f>IF(ISBLANK(Games!$D674), "",Games!D674)</f>
        <v/>
      </c>
      <c r="E692" s="14">
        <f>IF(ISBLANK(Games!$B674), "",Games!J674)</f>
        <v>0</v>
      </c>
      <c r="F692" s="15" t="str">
        <f>IFERROR(IF(ISBLANK(Games!B674), "", IF(Games!N674=Games!B674, Games!O674, 1-Games!O674)), "")</f>
        <v/>
      </c>
      <c r="G692" s="16" t="str">
        <f>IF(ISBLANK(Games!B674), "", IF('Prediction Log'!$D692&lt;0, 'Prediction Log'!$B692, 'Prediction Log'!$C692))</f>
        <v/>
      </c>
      <c r="H692" s="17" t="str">
        <f>IF(ISBLANK(Games!$B674), "",Games!K674)</f>
        <v/>
      </c>
      <c r="I692" s="17" t="str">
        <f>IF('Prediction Log'!$F692&gt;0.5, 'Prediction Log'!$B692, IF('Prediction Log'!$F692&lt;0.5, 'Prediction Log'!$C692, "PICK"))</f>
        <v/>
      </c>
      <c r="J692" s="18" t="str">
        <f>IF(ISBLANK(Games!B674), "",IF('Prediction Log'!$I692='Prediction Log'!$B692, 'Prediction Log'!$F692, 1-'Prediction Log'!$F692))</f>
        <v/>
      </c>
      <c r="K692" s="19" t="str">
        <f>IF(ISBLANK(Games!$B674), "",Games!Q674)</f>
        <v/>
      </c>
      <c r="L692" s="26" t="str">
        <f>IF(ISBLANK(Games!W674), "",Games!Y674)</f>
        <v/>
      </c>
      <c r="M692" s="9" t="str">
        <f>IF(ISBLANK(Games!W674), "",Games!X674-Games!W674)</f>
        <v/>
      </c>
      <c r="N692" s="20" t="str">
        <f>IF(ISBLANK(Games!W674), "", IF(AND(Games!Y674 = Games!B674, Games!D674&lt;0, Table3[[#This Row],[Actual Difference ]]&lt;Games!D674), "Y", IF(AND(Games!Y674=Games!C674, Games!D674&gt;0, Table3[[#This Row],[Actual Difference ]]&gt;0), "Y",IF(Games!Y674&lt;&gt;Table3[[#This Row],[Market Predicted Side]], "Y","N"))))</f>
        <v/>
      </c>
      <c r="O692" s="21" t="str">
        <f>IF(ISBLANK(Games!W674),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2" s="21" t="str">
        <f>IF(ISBLANK(Games!W674),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2" s="22" t="str">
        <f>IF(ISBLANK(Games!W674),"",IF('Prediction Log'!$L692='Prediction Log'!$G692, "Y", "N"))</f>
        <v/>
      </c>
      <c r="R692" s="22" t="str">
        <f>Table3[[#This Row],[Home Team Covered Market]]</f>
        <v/>
      </c>
      <c r="S692" s="22" t="str">
        <f>IF(ISBLANK(Games!W674), "",IF(AND('Prediction Log'!$Q692="Y", 'Prediction Log'!$R692="Y"), "Y", "N"))</f>
        <v/>
      </c>
      <c r="T692" s="23" t="str">
        <f>IF(ISBLANK(Games!W674),"",IF(Games!Y674='Prediction Log'!$H692, "Y", "N"))</f>
        <v/>
      </c>
      <c r="U692" s="23" t="str">
        <f>IF(ISBLANK(Games!W674), "", IF(Table3[[#This Row],[Home Team Covered Market]]=Games!P674, "Y", "N"))</f>
        <v/>
      </c>
      <c r="V692" s="24" t="str">
        <f>IF(ISBLANK(Games!W674), "",IF('Prediction Log'!$I692='Prediction Log'!$L692, "Y", "N"))</f>
        <v/>
      </c>
      <c r="W692" s="23" t="str">
        <f>IF(ISBLANK(Games!W674), "",IF('Prediction Log'!$H692&lt;&gt;'Prediction Log'!$L692, "N",IF(AND('Prediction Log'!$E692&gt;0, 'Prediction Log'!$M692&gt;'Prediction Log'!$E692, 'Prediction Log'!$H692='Prediction Log'!$C692), "Y", IF(AND('Prediction Log'!$E692&lt;0, 'Prediction Log'!$M692&lt;'Prediction Log'!$E692,'Prediction Log'!$H692='Prediction Log'!$B692 ), "Y", IF('Prediction Log'!$M692='Prediction Log'!$E692, "PUSH", "N")))))</f>
        <v/>
      </c>
      <c r="X692" s="23" t="str">
        <f>IF(ISBLANK(Games!W674), "",IF(AND('Prediction Log'!$T692="Y", 'Prediction Log'!$U692="Y"), "Y", "N"))</f>
        <v/>
      </c>
      <c r="Y692" s="22" t="str">
        <f>IF(ISBLANK(Games!W674), "",IF('Prediction Log'!$D692&gt;0, 'Prediction Log'!$M692-'Prediction Log'!$D692, IF('Prediction Log'!$D692&lt;0, -'Prediction Log'!$M692+'Prediction Log'!$D692, "NA")))</f>
        <v/>
      </c>
      <c r="Z692" s="22" t="str">
        <f>IF(ISBLANK(Games!W674), "",ABS('Prediction Log'!$Y692))</f>
        <v/>
      </c>
      <c r="AA692" s="23" t="str">
        <f>IF(ISBLANK(Games!W674), "",IF('Prediction Log'!$E692&gt;0, 'Prediction Log'!$M692-'Prediction Log'!$E692, IF('Prediction Log'!$E692&lt;0, -'Prediction Log'!$M692+'Prediction Log'!$E692, "NA")))</f>
        <v/>
      </c>
      <c r="AB692" s="23" t="str">
        <f>IF(ISBLANK(Games!X674), "",ABS('Prediction Log'!$AA692))</f>
        <v/>
      </c>
    </row>
    <row r="693" spans="1:28" x14ac:dyDescent="0.45">
      <c r="A693" s="13">
        <f>IF(ISBLANK(Games!$B692), "",Games!A692)</f>
        <v>0</v>
      </c>
      <c r="B693" s="13" t="str">
        <f>IF(ISBLANK(Games!$B675), "",Games!B675)</f>
        <v/>
      </c>
      <c r="C693" s="13" t="str">
        <f>IF(ISBLANK(Games!$B675), "",Games!C675)</f>
        <v/>
      </c>
      <c r="D693" s="14" t="str">
        <f>IF(ISBLANK(Games!$D675), "",Games!D675)</f>
        <v/>
      </c>
      <c r="E693" s="14">
        <f>IF(ISBLANK(Games!$B675), "",Games!J675)</f>
        <v>0</v>
      </c>
      <c r="F693" s="15" t="str">
        <f>IFERROR(IF(ISBLANK(Games!B675), "", IF(Games!N675=Games!B675, Games!O675, 1-Games!O675)), "")</f>
        <v/>
      </c>
      <c r="G693" s="16" t="str">
        <f>IF(ISBLANK(Games!B675), "", IF('Prediction Log'!$D693&lt;0, 'Prediction Log'!$B693, 'Prediction Log'!$C693))</f>
        <v/>
      </c>
      <c r="H693" s="17" t="str">
        <f>IF(ISBLANK(Games!$B675), "",Games!K675)</f>
        <v/>
      </c>
      <c r="I693" s="17" t="str">
        <f>IF('Prediction Log'!$F693&gt;0.5, 'Prediction Log'!$B693, IF('Prediction Log'!$F693&lt;0.5, 'Prediction Log'!$C693, "PICK"))</f>
        <v/>
      </c>
      <c r="J693" s="18" t="str">
        <f>IF(ISBLANK(Games!B675), "",IF('Prediction Log'!$I693='Prediction Log'!$B693, 'Prediction Log'!$F693, 1-'Prediction Log'!$F693))</f>
        <v/>
      </c>
      <c r="K693" s="19" t="str">
        <f>IF(ISBLANK(Games!$B675), "",Games!Q675)</f>
        <v/>
      </c>
      <c r="L693" s="26" t="str">
        <f>IF(ISBLANK(Games!W675), "",Games!Y675)</f>
        <v/>
      </c>
      <c r="M693" s="9" t="str">
        <f>IF(ISBLANK(Games!W675), "",Games!X675-Games!W675)</f>
        <v/>
      </c>
      <c r="N693" s="20" t="str">
        <f>IF(ISBLANK(Games!W675), "", IF(AND(Games!Y675 = Games!B675, Games!D675&lt;0, Table3[[#This Row],[Actual Difference ]]&lt;Games!D675), "Y", IF(AND(Games!Y675=Games!C675, Games!D675&gt;0, Table3[[#This Row],[Actual Difference ]]&gt;0), "Y",IF(Games!Y675&lt;&gt;Table3[[#This Row],[Market Predicted Side]], "Y","N"))))</f>
        <v/>
      </c>
      <c r="O693" s="21" t="str">
        <f>IF(ISBLANK(Games!W675),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3" s="21" t="str">
        <f>IF(ISBLANK(Games!W675),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3" s="22" t="str">
        <f>IF(ISBLANK(Games!W675),"",IF('Prediction Log'!$L693='Prediction Log'!$G693, "Y", "N"))</f>
        <v/>
      </c>
      <c r="R693" s="22" t="str">
        <f>Table3[[#This Row],[Home Team Covered Market]]</f>
        <v/>
      </c>
      <c r="S693" s="22" t="str">
        <f>IF(ISBLANK(Games!W675), "",IF(AND('Prediction Log'!$Q693="Y", 'Prediction Log'!$R693="Y"), "Y", "N"))</f>
        <v/>
      </c>
      <c r="T693" s="23" t="str">
        <f>IF(ISBLANK(Games!W675),"",IF(Games!Y675='Prediction Log'!$H693, "Y", "N"))</f>
        <v/>
      </c>
      <c r="U693" s="23" t="str">
        <f>IF(ISBLANK(Games!W675), "", IF(Table3[[#This Row],[Home Team Covered Market]]=Games!P675, "Y", "N"))</f>
        <v/>
      </c>
      <c r="V693" s="24" t="str">
        <f>IF(ISBLANK(Games!W675), "",IF('Prediction Log'!$I693='Prediction Log'!$L693, "Y", "N"))</f>
        <v/>
      </c>
      <c r="W693" s="23" t="str">
        <f>IF(ISBLANK(Games!W675), "",IF('Prediction Log'!$H693&lt;&gt;'Prediction Log'!$L693, "N",IF(AND('Prediction Log'!$E693&gt;0, 'Prediction Log'!$M693&gt;'Prediction Log'!$E693, 'Prediction Log'!$H693='Prediction Log'!$C693), "Y", IF(AND('Prediction Log'!$E693&lt;0, 'Prediction Log'!$M693&lt;'Prediction Log'!$E693,'Prediction Log'!$H693='Prediction Log'!$B693 ), "Y", IF('Prediction Log'!$M693='Prediction Log'!$E693, "PUSH", "N")))))</f>
        <v/>
      </c>
      <c r="X693" s="23" t="str">
        <f>IF(ISBLANK(Games!W675), "",IF(AND('Prediction Log'!$T693="Y", 'Prediction Log'!$U693="Y"), "Y", "N"))</f>
        <v/>
      </c>
      <c r="Y693" s="22" t="str">
        <f>IF(ISBLANK(Games!W675), "",IF('Prediction Log'!$D693&gt;0, 'Prediction Log'!$M693-'Prediction Log'!$D693, IF('Prediction Log'!$D693&lt;0, -'Prediction Log'!$M693+'Prediction Log'!$D693, "NA")))</f>
        <v/>
      </c>
      <c r="Z693" s="22" t="str">
        <f>IF(ISBLANK(Games!W675), "",ABS('Prediction Log'!$Y693))</f>
        <v/>
      </c>
      <c r="AA693" s="23" t="str">
        <f>IF(ISBLANK(Games!W675), "",IF('Prediction Log'!$E693&gt;0, 'Prediction Log'!$M693-'Prediction Log'!$E693, IF('Prediction Log'!$E693&lt;0, -'Prediction Log'!$M693+'Prediction Log'!$E693, "NA")))</f>
        <v/>
      </c>
      <c r="AB693" s="23" t="str">
        <f>IF(ISBLANK(Games!X675), "",ABS('Prediction Log'!$AA693))</f>
        <v/>
      </c>
    </row>
    <row r="694" spans="1:28" x14ac:dyDescent="0.45">
      <c r="A694" s="13">
        <f>IF(ISBLANK(Games!$B693), "",Games!A693)</f>
        <v>0</v>
      </c>
      <c r="B694" s="13" t="str">
        <f>IF(ISBLANK(Games!$B676), "",Games!B676)</f>
        <v/>
      </c>
      <c r="C694" s="13" t="str">
        <f>IF(ISBLANK(Games!$B676), "",Games!C676)</f>
        <v/>
      </c>
      <c r="D694" s="14" t="str">
        <f>IF(ISBLANK(Games!$D676), "",Games!D676)</f>
        <v/>
      </c>
      <c r="E694" s="14">
        <f>IF(ISBLANK(Games!$B676), "",Games!J676)</f>
        <v>0</v>
      </c>
      <c r="F694" s="15" t="str">
        <f>IFERROR(IF(ISBLANK(Games!B676), "", IF(Games!N676=Games!B676, Games!O676, 1-Games!O676)), "")</f>
        <v/>
      </c>
      <c r="G694" s="16" t="str">
        <f>IF(ISBLANK(Games!B676), "", IF('Prediction Log'!$D694&lt;0, 'Prediction Log'!$B694, 'Prediction Log'!$C694))</f>
        <v/>
      </c>
      <c r="H694" s="17" t="str">
        <f>IF(ISBLANK(Games!$B676), "",Games!K676)</f>
        <v/>
      </c>
      <c r="I694" s="17" t="str">
        <f>IF('Prediction Log'!$F694&gt;0.5, 'Prediction Log'!$B694, IF('Prediction Log'!$F694&lt;0.5, 'Prediction Log'!$C694, "PICK"))</f>
        <v/>
      </c>
      <c r="J694" s="18" t="str">
        <f>IF(ISBLANK(Games!B676), "",IF('Prediction Log'!$I694='Prediction Log'!$B694, 'Prediction Log'!$F694, 1-'Prediction Log'!$F694))</f>
        <v/>
      </c>
      <c r="K694" s="19" t="str">
        <f>IF(ISBLANK(Games!$B676), "",Games!Q676)</f>
        <v/>
      </c>
      <c r="L694" s="26" t="str">
        <f>IF(ISBLANK(Games!W676), "",Games!Y676)</f>
        <v/>
      </c>
      <c r="M694" s="9" t="str">
        <f>IF(ISBLANK(Games!W676), "",Games!X676-Games!W676)</f>
        <v/>
      </c>
      <c r="N694" s="20" t="str">
        <f>IF(ISBLANK(Games!W676), "", IF(AND(Games!Y676 = Games!B676, Games!D676&lt;0, Table3[[#This Row],[Actual Difference ]]&lt;Games!D676), "Y", IF(AND(Games!Y676=Games!C676, Games!D676&gt;0, Table3[[#This Row],[Actual Difference ]]&gt;0), "Y",IF(Games!Y676&lt;&gt;Table3[[#This Row],[Market Predicted Side]], "Y","N"))))</f>
        <v/>
      </c>
      <c r="O694" s="21" t="str">
        <f>IF(ISBLANK(Games!W676),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4" s="21" t="str">
        <f>IF(ISBLANK(Games!W676),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4" s="22" t="str">
        <f>IF(ISBLANK(Games!W676),"",IF('Prediction Log'!$L694='Prediction Log'!$G694, "Y", "N"))</f>
        <v/>
      </c>
      <c r="R694" s="22" t="str">
        <f>Table3[[#This Row],[Home Team Covered Market]]</f>
        <v/>
      </c>
      <c r="S694" s="22" t="str">
        <f>IF(ISBLANK(Games!W676), "",IF(AND('Prediction Log'!$Q694="Y", 'Prediction Log'!$R694="Y"), "Y", "N"))</f>
        <v/>
      </c>
      <c r="T694" s="23" t="str">
        <f>IF(ISBLANK(Games!W676),"",IF(Games!Y676='Prediction Log'!$H694, "Y", "N"))</f>
        <v/>
      </c>
      <c r="U694" s="23" t="str">
        <f>IF(ISBLANK(Games!W676), "", IF(Table3[[#This Row],[Home Team Covered Market]]=Games!P676, "Y", "N"))</f>
        <v/>
      </c>
      <c r="V694" s="24" t="str">
        <f>IF(ISBLANK(Games!W676), "",IF('Prediction Log'!$I694='Prediction Log'!$L694, "Y", "N"))</f>
        <v/>
      </c>
      <c r="W694" s="23" t="str">
        <f>IF(ISBLANK(Games!W676), "",IF('Prediction Log'!$H694&lt;&gt;'Prediction Log'!$L694, "N",IF(AND('Prediction Log'!$E694&gt;0, 'Prediction Log'!$M694&gt;'Prediction Log'!$E694, 'Prediction Log'!$H694='Prediction Log'!$C694), "Y", IF(AND('Prediction Log'!$E694&lt;0, 'Prediction Log'!$M694&lt;'Prediction Log'!$E694,'Prediction Log'!$H694='Prediction Log'!$B694 ), "Y", IF('Prediction Log'!$M694='Prediction Log'!$E694, "PUSH", "N")))))</f>
        <v/>
      </c>
      <c r="X694" s="23" t="str">
        <f>IF(ISBLANK(Games!W676), "",IF(AND('Prediction Log'!$T694="Y", 'Prediction Log'!$U694="Y"), "Y", "N"))</f>
        <v/>
      </c>
      <c r="Y694" s="22" t="str">
        <f>IF(ISBLANK(Games!W676), "",IF('Prediction Log'!$D694&gt;0, 'Prediction Log'!$M694-'Prediction Log'!$D694, IF('Prediction Log'!$D694&lt;0, -'Prediction Log'!$M694+'Prediction Log'!$D694, "NA")))</f>
        <v/>
      </c>
      <c r="Z694" s="22" t="str">
        <f>IF(ISBLANK(Games!W676), "",ABS('Prediction Log'!$Y694))</f>
        <v/>
      </c>
      <c r="AA694" s="23" t="str">
        <f>IF(ISBLANK(Games!W676), "",IF('Prediction Log'!$E694&gt;0, 'Prediction Log'!$M694-'Prediction Log'!$E694, IF('Prediction Log'!$E694&lt;0, -'Prediction Log'!$M694+'Prediction Log'!$E694, "NA")))</f>
        <v/>
      </c>
      <c r="AB694" s="23" t="str">
        <f>IF(ISBLANK(Games!X676), "",ABS('Prediction Log'!$AA694))</f>
        <v/>
      </c>
    </row>
    <row r="695" spans="1:28" x14ac:dyDescent="0.45">
      <c r="A695" s="13">
        <f>IF(ISBLANK(Games!$B694), "",Games!A694)</f>
        <v>0</v>
      </c>
      <c r="B695" s="13" t="str">
        <f>IF(ISBLANK(Games!$B677), "",Games!B677)</f>
        <v/>
      </c>
      <c r="C695" s="13" t="str">
        <f>IF(ISBLANK(Games!$B677), "",Games!C677)</f>
        <v/>
      </c>
      <c r="D695" s="14" t="str">
        <f>IF(ISBLANK(Games!$D677), "",Games!D677)</f>
        <v/>
      </c>
      <c r="E695" s="14">
        <f>IF(ISBLANK(Games!$B677), "",Games!J677)</f>
        <v>0</v>
      </c>
      <c r="F695" s="15" t="str">
        <f>IFERROR(IF(ISBLANK(Games!B677), "", IF(Games!N677=Games!B677, Games!O677, 1-Games!O677)), "")</f>
        <v/>
      </c>
      <c r="G695" s="16" t="str">
        <f>IF(ISBLANK(Games!B677), "", IF('Prediction Log'!$D695&lt;0, 'Prediction Log'!$B695, 'Prediction Log'!$C695))</f>
        <v/>
      </c>
      <c r="H695" s="17" t="str">
        <f>IF(ISBLANK(Games!$B677), "",Games!K677)</f>
        <v/>
      </c>
      <c r="I695" s="17" t="str">
        <f>IF('Prediction Log'!$F695&gt;0.5, 'Prediction Log'!$B695, IF('Prediction Log'!$F695&lt;0.5, 'Prediction Log'!$C695, "PICK"))</f>
        <v/>
      </c>
      <c r="J695" s="18" t="str">
        <f>IF(ISBLANK(Games!B677), "",IF('Prediction Log'!$I695='Prediction Log'!$B695, 'Prediction Log'!$F695, 1-'Prediction Log'!$F695))</f>
        <v/>
      </c>
      <c r="K695" s="19" t="str">
        <f>IF(ISBLANK(Games!$B677), "",Games!Q677)</f>
        <v/>
      </c>
      <c r="L695" s="26" t="str">
        <f>IF(ISBLANK(Games!W677), "",Games!Y677)</f>
        <v/>
      </c>
      <c r="M695" s="9" t="str">
        <f>IF(ISBLANK(Games!W677), "",Games!X677-Games!W677)</f>
        <v/>
      </c>
      <c r="N695" s="20" t="str">
        <f>IF(ISBLANK(Games!W677), "", IF(AND(Games!Y677 = Games!B677, Games!D677&lt;0, Table3[[#This Row],[Actual Difference ]]&lt;Games!D677), "Y", IF(AND(Games!Y677=Games!C677, Games!D677&gt;0, Table3[[#This Row],[Actual Difference ]]&gt;0), "Y",IF(Games!Y677&lt;&gt;Table3[[#This Row],[Market Predicted Side]], "Y","N"))))</f>
        <v/>
      </c>
      <c r="O695" s="21" t="str">
        <f>IF(ISBLANK(Games!W677),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5" s="21" t="str">
        <f>IF(ISBLANK(Games!W677),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5" s="22" t="str">
        <f>IF(ISBLANK(Games!W677),"",IF('Prediction Log'!$L695='Prediction Log'!$G695, "Y", "N"))</f>
        <v/>
      </c>
      <c r="R695" s="22" t="str">
        <f>Table3[[#This Row],[Home Team Covered Market]]</f>
        <v/>
      </c>
      <c r="S695" s="22" t="str">
        <f>IF(ISBLANK(Games!W677), "",IF(AND('Prediction Log'!$Q695="Y", 'Prediction Log'!$R695="Y"), "Y", "N"))</f>
        <v/>
      </c>
      <c r="T695" s="23" t="str">
        <f>IF(ISBLANK(Games!W677),"",IF(Games!Y677='Prediction Log'!$H695, "Y", "N"))</f>
        <v/>
      </c>
      <c r="U695" s="23" t="str">
        <f>IF(ISBLANK(Games!W677), "", IF(Table3[[#This Row],[Home Team Covered Market]]=Games!P677, "Y", "N"))</f>
        <v/>
      </c>
      <c r="V695" s="24" t="str">
        <f>IF(ISBLANK(Games!W677), "",IF('Prediction Log'!$I695='Prediction Log'!$L695, "Y", "N"))</f>
        <v/>
      </c>
      <c r="W695" s="23" t="str">
        <f>IF(ISBLANK(Games!W677), "",IF('Prediction Log'!$H695&lt;&gt;'Prediction Log'!$L695, "N",IF(AND('Prediction Log'!$E695&gt;0, 'Prediction Log'!$M695&gt;'Prediction Log'!$E695, 'Prediction Log'!$H695='Prediction Log'!$C695), "Y", IF(AND('Prediction Log'!$E695&lt;0, 'Prediction Log'!$M695&lt;'Prediction Log'!$E695,'Prediction Log'!$H695='Prediction Log'!$B695 ), "Y", IF('Prediction Log'!$M695='Prediction Log'!$E695, "PUSH", "N")))))</f>
        <v/>
      </c>
      <c r="X695" s="23" t="str">
        <f>IF(ISBLANK(Games!W677), "",IF(AND('Prediction Log'!$T695="Y", 'Prediction Log'!$U695="Y"), "Y", "N"))</f>
        <v/>
      </c>
      <c r="Y695" s="22" t="str">
        <f>IF(ISBLANK(Games!W677), "",IF('Prediction Log'!$D695&gt;0, 'Prediction Log'!$M695-'Prediction Log'!$D695, IF('Prediction Log'!$D695&lt;0, -'Prediction Log'!$M695+'Prediction Log'!$D695, "NA")))</f>
        <v/>
      </c>
      <c r="Z695" s="22" t="str">
        <f>IF(ISBLANK(Games!W677), "",ABS('Prediction Log'!$Y695))</f>
        <v/>
      </c>
      <c r="AA695" s="23" t="str">
        <f>IF(ISBLANK(Games!W677), "",IF('Prediction Log'!$E695&gt;0, 'Prediction Log'!$M695-'Prediction Log'!$E695, IF('Prediction Log'!$E695&lt;0, -'Prediction Log'!$M695+'Prediction Log'!$E695, "NA")))</f>
        <v/>
      </c>
      <c r="AB695" s="23" t="str">
        <f>IF(ISBLANK(Games!X677), "",ABS('Prediction Log'!$AA695))</f>
        <v/>
      </c>
    </row>
    <row r="696" spans="1:28" x14ac:dyDescent="0.45">
      <c r="A696" s="13">
        <f>IF(ISBLANK(Games!$B695), "",Games!A695)</f>
        <v>0</v>
      </c>
      <c r="B696" s="13" t="str">
        <f>IF(ISBLANK(Games!$B678), "",Games!B678)</f>
        <v/>
      </c>
      <c r="C696" s="13" t="str">
        <f>IF(ISBLANK(Games!$B678), "",Games!C678)</f>
        <v/>
      </c>
      <c r="D696" s="14" t="str">
        <f>IF(ISBLANK(Games!$D678), "",Games!D678)</f>
        <v/>
      </c>
      <c r="E696" s="14">
        <f>IF(ISBLANK(Games!$B678), "",Games!J678)</f>
        <v>0</v>
      </c>
      <c r="F696" s="15" t="str">
        <f>IFERROR(IF(ISBLANK(Games!B678), "", IF(Games!N678=Games!B678, Games!O678, 1-Games!O678)), "")</f>
        <v/>
      </c>
      <c r="G696" s="16" t="str">
        <f>IF(ISBLANK(Games!B678), "", IF('Prediction Log'!$D696&lt;0, 'Prediction Log'!$B696, 'Prediction Log'!$C696))</f>
        <v/>
      </c>
      <c r="H696" s="17" t="str">
        <f>IF(ISBLANK(Games!$B678), "",Games!K678)</f>
        <v/>
      </c>
      <c r="I696" s="17" t="str">
        <f>IF('Prediction Log'!$F696&gt;0.5, 'Prediction Log'!$B696, IF('Prediction Log'!$F696&lt;0.5, 'Prediction Log'!$C696, "PICK"))</f>
        <v/>
      </c>
      <c r="J696" s="18" t="str">
        <f>IF(ISBLANK(Games!B678), "",IF('Prediction Log'!$I696='Prediction Log'!$B696, 'Prediction Log'!$F696, 1-'Prediction Log'!$F696))</f>
        <v/>
      </c>
      <c r="K696" s="19" t="str">
        <f>IF(ISBLANK(Games!$B678), "",Games!Q678)</f>
        <v/>
      </c>
      <c r="L696" s="26" t="str">
        <f>IF(ISBLANK(Games!W678), "",Games!Y678)</f>
        <v/>
      </c>
      <c r="M696" s="9" t="str">
        <f>IF(ISBLANK(Games!W678), "",Games!X678-Games!W678)</f>
        <v/>
      </c>
      <c r="N696" s="20" t="str">
        <f>IF(ISBLANK(Games!W678), "", IF(AND(Games!Y678 = Games!B678, Games!D678&lt;0, Table3[[#This Row],[Actual Difference ]]&lt;Games!D678), "Y", IF(AND(Games!Y678=Games!C678, Games!D678&gt;0, Table3[[#This Row],[Actual Difference ]]&gt;0), "Y",IF(Games!Y678&lt;&gt;Table3[[#This Row],[Market Predicted Side]], "Y","N"))))</f>
        <v/>
      </c>
      <c r="O696" s="21" t="str">
        <f>IF(ISBLANK(Games!W678),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6" s="21" t="str">
        <f>IF(ISBLANK(Games!W678),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6" s="22" t="str">
        <f>IF(ISBLANK(Games!W678),"",IF('Prediction Log'!$L696='Prediction Log'!$G696, "Y", "N"))</f>
        <v/>
      </c>
      <c r="R696" s="22" t="str">
        <f>Table3[[#This Row],[Home Team Covered Market]]</f>
        <v/>
      </c>
      <c r="S696" s="22" t="str">
        <f>IF(ISBLANK(Games!W678), "",IF(AND('Prediction Log'!$Q696="Y", 'Prediction Log'!$R696="Y"), "Y", "N"))</f>
        <v/>
      </c>
      <c r="T696" s="23" t="str">
        <f>IF(ISBLANK(Games!W678),"",IF(Games!Y678='Prediction Log'!$H696, "Y", "N"))</f>
        <v/>
      </c>
      <c r="U696" s="23" t="str">
        <f>IF(ISBLANK(Games!W678), "", IF(Table3[[#This Row],[Home Team Covered Market]]=Games!P678, "Y", "N"))</f>
        <v/>
      </c>
      <c r="V696" s="24" t="str">
        <f>IF(ISBLANK(Games!W678), "",IF('Prediction Log'!$I696='Prediction Log'!$L696, "Y", "N"))</f>
        <v/>
      </c>
      <c r="W696" s="23" t="str">
        <f>IF(ISBLANK(Games!W678), "",IF('Prediction Log'!$H696&lt;&gt;'Prediction Log'!$L696, "N",IF(AND('Prediction Log'!$E696&gt;0, 'Prediction Log'!$M696&gt;'Prediction Log'!$E696, 'Prediction Log'!$H696='Prediction Log'!$C696), "Y", IF(AND('Prediction Log'!$E696&lt;0, 'Prediction Log'!$M696&lt;'Prediction Log'!$E696,'Prediction Log'!$H696='Prediction Log'!$B696 ), "Y", IF('Prediction Log'!$M696='Prediction Log'!$E696, "PUSH", "N")))))</f>
        <v/>
      </c>
      <c r="X696" s="23" t="str">
        <f>IF(ISBLANK(Games!W678), "",IF(AND('Prediction Log'!$T696="Y", 'Prediction Log'!$U696="Y"), "Y", "N"))</f>
        <v/>
      </c>
      <c r="Y696" s="22" t="str">
        <f>IF(ISBLANK(Games!W678), "",IF('Prediction Log'!$D696&gt;0, 'Prediction Log'!$M696-'Prediction Log'!$D696, IF('Prediction Log'!$D696&lt;0, -'Prediction Log'!$M696+'Prediction Log'!$D696, "NA")))</f>
        <v/>
      </c>
      <c r="Z696" s="22" t="str">
        <f>IF(ISBLANK(Games!W678), "",ABS('Prediction Log'!$Y696))</f>
        <v/>
      </c>
      <c r="AA696" s="23" t="str">
        <f>IF(ISBLANK(Games!W678), "",IF('Prediction Log'!$E696&gt;0, 'Prediction Log'!$M696-'Prediction Log'!$E696, IF('Prediction Log'!$E696&lt;0, -'Prediction Log'!$M696+'Prediction Log'!$E696, "NA")))</f>
        <v/>
      </c>
      <c r="AB696" s="23" t="str">
        <f>IF(ISBLANK(Games!X678), "",ABS('Prediction Log'!$AA696))</f>
        <v/>
      </c>
    </row>
    <row r="697" spans="1:28" x14ac:dyDescent="0.45">
      <c r="A697" s="13">
        <f>IF(ISBLANK(Games!$B696), "",Games!A696)</f>
        <v>0</v>
      </c>
      <c r="B697" s="13" t="str">
        <f>IF(ISBLANK(Games!$B679), "",Games!B679)</f>
        <v/>
      </c>
      <c r="C697" s="13" t="str">
        <f>IF(ISBLANK(Games!$B679), "",Games!C679)</f>
        <v/>
      </c>
      <c r="D697" s="14" t="str">
        <f>IF(ISBLANK(Games!$D679), "",Games!D679)</f>
        <v/>
      </c>
      <c r="E697" s="14">
        <f>IF(ISBLANK(Games!$B679), "",Games!J679)</f>
        <v>0</v>
      </c>
      <c r="F697" s="15" t="str">
        <f>IFERROR(IF(ISBLANK(Games!B679), "", IF(Games!N679=Games!B679, Games!O679, 1-Games!O679)), "")</f>
        <v/>
      </c>
      <c r="G697" s="16" t="str">
        <f>IF(ISBLANK(Games!B679), "", IF('Prediction Log'!$D697&lt;0, 'Prediction Log'!$B697, 'Prediction Log'!$C697))</f>
        <v/>
      </c>
      <c r="H697" s="17" t="str">
        <f>IF(ISBLANK(Games!$B679), "",Games!K679)</f>
        <v/>
      </c>
      <c r="I697" s="17" t="str">
        <f>IF('Prediction Log'!$F697&gt;0.5, 'Prediction Log'!$B697, IF('Prediction Log'!$F697&lt;0.5, 'Prediction Log'!$C697, "PICK"))</f>
        <v/>
      </c>
      <c r="J697" s="18" t="str">
        <f>IF(ISBLANK(Games!B679), "",IF('Prediction Log'!$I697='Prediction Log'!$B697, 'Prediction Log'!$F697, 1-'Prediction Log'!$F697))</f>
        <v/>
      </c>
      <c r="K697" s="19" t="str">
        <f>IF(ISBLANK(Games!$B679), "",Games!Q679)</f>
        <v/>
      </c>
      <c r="L697" s="26" t="str">
        <f>IF(ISBLANK(Games!W679), "",Games!Y679)</f>
        <v/>
      </c>
      <c r="M697" s="9" t="str">
        <f>IF(ISBLANK(Games!W679), "",Games!X679-Games!W679)</f>
        <v/>
      </c>
      <c r="N697" s="20" t="str">
        <f>IF(ISBLANK(Games!W679), "", IF(AND(Games!Y679 = Games!B679, Games!D679&lt;0, Table3[[#This Row],[Actual Difference ]]&lt;Games!D679), "Y", IF(AND(Games!Y679=Games!C679, Games!D679&gt;0, Table3[[#This Row],[Actual Difference ]]&gt;0), "Y",IF(Games!Y679&lt;&gt;Table3[[#This Row],[Market Predicted Side]], "Y","N"))))</f>
        <v/>
      </c>
      <c r="O697" s="21" t="str">
        <f>IF(ISBLANK(Games!W679),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7" s="21" t="str">
        <f>IF(ISBLANK(Games!W679),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7" s="22" t="str">
        <f>IF(ISBLANK(Games!W679),"",IF('Prediction Log'!$L697='Prediction Log'!$G697, "Y", "N"))</f>
        <v/>
      </c>
      <c r="R697" s="22" t="str">
        <f>Table3[[#This Row],[Home Team Covered Market]]</f>
        <v/>
      </c>
      <c r="S697" s="22" t="str">
        <f>IF(ISBLANK(Games!W679), "",IF(AND('Prediction Log'!$Q697="Y", 'Prediction Log'!$R697="Y"), "Y", "N"))</f>
        <v/>
      </c>
      <c r="T697" s="23" t="str">
        <f>IF(ISBLANK(Games!W679),"",IF(Games!Y679='Prediction Log'!$H697, "Y", "N"))</f>
        <v/>
      </c>
      <c r="U697" s="23" t="str">
        <f>IF(ISBLANK(Games!W679), "", IF(Table3[[#This Row],[Home Team Covered Market]]=Games!P679, "Y", "N"))</f>
        <v/>
      </c>
      <c r="V697" s="24" t="str">
        <f>IF(ISBLANK(Games!W679), "",IF('Prediction Log'!$I697='Prediction Log'!$L697, "Y", "N"))</f>
        <v/>
      </c>
      <c r="W697" s="23" t="str">
        <f>IF(ISBLANK(Games!W679), "",IF('Prediction Log'!$H697&lt;&gt;'Prediction Log'!$L697, "N",IF(AND('Prediction Log'!$E697&gt;0, 'Prediction Log'!$M697&gt;'Prediction Log'!$E697, 'Prediction Log'!$H697='Prediction Log'!$C697), "Y", IF(AND('Prediction Log'!$E697&lt;0, 'Prediction Log'!$M697&lt;'Prediction Log'!$E697,'Prediction Log'!$H697='Prediction Log'!$B697 ), "Y", IF('Prediction Log'!$M697='Prediction Log'!$E697, "PUSH", "N")))))</f>
        <v/>
      </c>
      <c r="X697" s="23" t="str">
        <f>IF(ISBLANK(Games!W679), "",IF(AND('Prediction Log'!$T697="Y", 'Prediction Log'!$U697="Y"), "Y", "N"))</f>
        <v/>
      </c>
      <c r="Y697" s="22" t="str">
        <f>IF(ISBLANK(Games!W679), "",IF('Prediction Log'!$D697&gt;0, 'Prediction Log'!$M697-'Prediction Log'!$D697, IF('Prediction Log'!$D697&lt;0, -'Prediction Log'!$M697+'Prediction Log'!$D697, "NA")))</f>
        <v/>
      </c>
      <c r="Z697" s="22" t="str">
        <f>IF(ISBLANK(Games!W679), "",ABS('Prediction Log'!$Y697))</f>
        <v/>
      </c>
      <c r="AA697" s="23" t="str">
        <f>IF(ISBLANK(Games!W679), "",IF('Prediction Log'!$E697&gt;0, 'Prediction Log'!$M697-'Prediction Log'!$E697, IF('Prediction Log'!$E697&lt;0, -'Prediction Log'!$M697+'Prediction Log'!$E697, "NA")))</f>
        <v/>
      </c>
      <c r="AB697" s="23" t="str">
        <f>IF(ISBLANK(Games!X679), "",ABS('Prediction Log'!$AA697))</f>
        <v/>
      </c>
    </row>
    <row r="698" spans="1:28" x14ac:dyDescent="0.45">
      <c r="A698" s="13">
        <f>IF(ISBLANK(Games!$B697), "",Games!A697)</f>
        <v>0</v>
      </c>
      <c r="B698" s="13" t="str">
        <f>IF(ISBLANK(Games!$B680), "",Games!B680)</f>
        <v/>
      </c>
      <c r="C698" s="13" t="str">
        <f>IF(ISBLANK(Games!$B680), "",Games!C680)</f>
        <v/>
      </c>
      <c r="D698" s="14" t="str">
        <f>IF(ISBLANK(Games!$D680), "",Games!D680)</f>
        <v/>
      </c>
      <c r="E698" s="14">
        <f>IF(ISBLANK(Games!$B680), "",Games!J680)</f>
        <v>0</v>
      </c>
      <c r="F698" s="15" t="str">
        <f>IFERROR(IF(ISBLANK(Games!B680), "", IF(Games!N680=Games!B680, Games!O680, 1-Games!O680)), "")</f>
        <v/>
      </c>
      <c r="G698" s="16" t="str">
        <f>IF(ISBLANK(Games!B680), "", IF('Prediction Log'!$D698&lt;0, 'Prediction Log'!$B698, 'Prediction Log'!$C698))</f>
        <v/>
      </c>
      <c r="H698" s="17" t="str">
        <f>IF(ISBLANK(Games!$B680), "",Games!K680)</f>
        <v/>
      </c>
      <c r="I698" s="17" t="str">
        <f>IF('Prediction Log'!$F698&gt;0.5, 'Prediction Log'!$B698, IF('Prediction Log'!$F698&lt;0.5, 'Prediction Log'!$C698, "PICK"))</f>
        <v/>
      </c>
      <c r="J698" s="18" t="str">
        <f>IF(ISBLANK(Games!B680), "",IF('Prediction Log'!$I698='Prediction Log'!$B698, 'Prediction Log'!$F698, 1-'Prediction Log'!$F698))</f>
        <v/>
      </c>
      <c r="K698" s="19" t="str">
        <f>IF(ISBLANK(Games!$B680), "",Games!Q680)</f>
        <v/>
      </c>
      <c r="L698" s="26" t="str">
        <f>IF(ISBLANK(Games!W680), "",Games!Y680)</f>
        <v/>
      </c>
      <c r="M698" s="9" t="str">
        <f>IF(ISBLANK(Games!W680), "",Games!X680-Games!W680)</f>
        <v/>
      </c>
      <c r="N698" s="20" t="str">
        <f>IF(ISBLANK(Games!W680), "", IF(AND(Games!Y680 = Games!B680, Games!D680&lt;0, Table3[[#This Row],[Actual Difference ]]&lt;Games!D680), "Y", IF(AND(Games!Y680=Games!C680, Games!D680&gt;0, Table3[[#This Row],[Actual Difference ]]&gt;0), "Y",IF(Games!Y680&lt;&gt;Table3[[#This Row],[Market Predicted Side]], "Y","N"))))</f>
        <v/>
      </c>
      <c r="O698" s="21" t="str">
        <f>IF(ISBLANK(Games!W680),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8" s="21" t="str">
        <f>IF(ISBLANK(Games!W680),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8" s="22" t="str">
        <f>IF(ISBLANK(Games!W680),"",IF('Prediction Log'!$L698='Prediction Log'!$G698, "Y", "N"))</f>
        <v/>
      </c>
      <c r="R698" s="22" t="str">
        <f>Table3[[#This Row],[Home Team Covered Market]]</f>
        <v/>
      </c>
      <c r="S698" s="22" t="str">
        <f>IF(ISBLANK(Games!W680), "",IF(AND('Prediction Log'!$Q698="Y", 'Prediction Log'!$R698="Y"), "Y", "N"))</f>
        <v/>
      </c>
      <c r="T698" s="23" t="str">
        <f>IF(ISBLANK(Games!W680),"",IF(Games!Y680='Prediction Log'!$H698, "Y", "N"))</f>
        <v/>
      </c>
      <c r="U698" s="23" t="str">
        <f>IF(ISBLANK(Games!W680), "", IF(Table3[[#This Row],[Home Team Covered Market]]=Games!P680, "Y", "N"))</f>
        <v/>
      </c>
      <c r="V698" s="24" t="str">
        <f>IF(ISBLANK(Games!W680), "",IF('Prediction Log'!$I698='Prediction Log'!$L698, "Y", "N"))</f>
        <v/>
      </c>
      <c r="W698" s="23" t="str">
        <f>IF(ISBLANK(Games!W680), "",IF('Prediction Log'!$H698&lt;&gt;'Prediction Log'!$L698, "N",IF(AND('Prediction Log'!$E698&gt;0, 'Prediction Log'!$M698&gt;'Prediction Log'!$E698, 'Prediction Log'!$H698='Prediction Log'!$C698), "Y", IF(AND('Prediction Log'!$E698&lt;0, 'Prediction Log'!$M698&lt;'Prediction Log'!$E698,'Prediction Log'!$H698='Prediction Log'!$B698 ), "Y", IF('Prediction Log'!$M698='Prediction Log'!$E698, "PUSH", "N")))))</f>
        <v/>
      </c>
      <c r="X698" s="23" t="str">
        <f>IF(ISBLANK(Games!W680), "",IF(AND('Prediction Log'!$T698="Y", 'Prediction Log'!$U698="Y"), "Y", "N"))</f>
        <v/>
      </c>
      <c r="Y698" s="22" t="str">
        <f>IF(ISBLANK(Games!W680), "",IF('Prediction Log'!$D698&gt;0, 'Prediction Log'!$M698-'Prediction Log'!$D698, IF('Prediction Log'!$D698&lt;0, -'Prediction Log'!$M698+'Prediction Log'!$D698, "NA")))</f>
        <v/>
      </c>
      <c r="Z698" s="22" t="str">
        <f>IF(ISBLANK(Games!W680), "",ABS('Prediction Log'!$Y698))</f>
        <v/>
      </c>
      <c r="AA698" s="23" t="str">
        <f>IF(ISBLANK(Games!W680), "",IF('Prediction Log'!$E698&gt;0, 'Prediction Log'!$M698-'Prediction Log'!$E698, IF('Prediction Log'!$E698&lt;0, -'Prediction Log'!$M698+'Prediction Log'!$E698, "NA")))</f>
        <v/>
      </c>
      <c r="AB698" s="23" t="str">
        <f>IF(ISBLANK(Games!X680), "",ABS('Prediction Log'!$AA698))</f>
        <v/>
      </c>
    </row>
    <row r="699" spans="1:28" x14ac:dyDescent="0.45">
      <c r="A699" s="13">
        <f>IF(ISBLANK(Games!$B698), "",Games!A698)</f>
        <v>0</v>
      </c>
      <c r="B699" s="13" t="str">
        <f>IF(ISBLANK(Games!$B681), "",Games!B681)</f>
        <v/>
      </c>
      <c r="C699" s="13" t="str">
        <f>IF(ISBLANK(Games!$B681), "",Games!C681)</f>
        <v/>
      </c>
      <c r="D699" s="14" t="str">
        <f>IF(ISBLANK(Games!$D681), "",Games!D681)</f>
        <v/>
      </c>
      <c r="E699" s="14">
        <f>IF(ISBLANK(Games!$B681), "",Games!J681)</f>
        <v>0</v>
      </c>
      <c r="F699" s="15" t="str">
        <f>IFERROR(IF(ISBLANK(Games!B681), "", IF(Games!N681=Games!B681, Games!O681, 1-Games!O681)), "")</f>
        <v/>
      </c>
      <c r="G699" s="16" t="str">
        <f>IF(ISBLANK(Games!B681), "", IF('Prediction Log'!$D699&lt;0, 'Prediction Log'!$B699, 'Prediction Log'!$C699))</f>
        <v/>
      </c>
      <c r="H699" s="17" t="str">
        <f>IF(ISBLANK(Games!$B681), "",Games!K681)</f>
        <v/>
      </c>
      <c r="I699" s="17" t="str">
        <f>IF('Prediction Log'!$F699&gt;0.5, 'Prediction Log'!$B699, IF('Prediction Log'!$F699&lt;0.5, 'Prediction Log'!$C699, "PICK"))</f>
        <v/>
      </c>
      <c r="J699" s="18" t="str">
        <f>IF(ISBLANK(Games!B681), "",IF('Prediction Log'!$I699='Prediction Log'!$B699, 'Prediction Log'!$F699, 1-'Prediction Log'!$F699))</f>
        <v/>
      </c>
      <c r="K699" s="19" t="str">
        <f>IF(ISBLANK(Games!$B681), "",Games!Q681)</f>
        <v/>
      </c>
      <c r="L699" s="26" t="str">
        <f>IF(ISBLANK(Games!W681), "",Games!Y681)</f>
        <v/>
      </c>
      <c r="M699" s="9" t="str">
        <f>IF(ISBLANK(Games!W681), "",Games!X681-Games!W681)</f>
        <v/>
      </c>
      <c r="N699" s="20" t="str">
        <f>IF(ISBLANK(Games!W681), "", IF(AND(Games!Y681 = Games!B681, Games!D681&lt;0, Table3[[#This Row],[Actual Difference ]]&lt;Games!D681), "Y", IF(AND(Games!Y681=Games!C681, Games!D681&gt;0, Table3[[#This Row],[Actual Difference ]]&gt;0), "Y",IF(Games!Y681&lt;&gt;Table3[[#This Row],[Market Predicted Side]], "Y","N"))))</f>
        <v/>
      </c>
      <c r="O699" s="21" t="str">
        <f>IF(ISBLANK(Games!W681),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699" s="21" t="str">
        <f>IF(ISBLANK(Games!W681),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699" s="22" t="str">
        <f>IF(ISBLANK(Games!W681),"",IF('Prediction Log'!$L699='Prediction Log'!$G699, "Y", "N"))</f>
        <v/>
      </c>
      <c r="R699" s="22" t="str">
        <f>Table3[[#This Row],[Home Team Covered Market]]</f>
        <v/>
      </c>
      <c r="S699" s="22" t="str">
        <f>IF(ISBLANK(Games!W681), "",IF(AND('Prediction Log'!$Q699="Y", 'Prediction Log'!$R699="Y"), "Y", "N"))</f>
        <v/>
      </c>
      <c r="T699" s="23" t="str">
        <f>IF(ISBLANK(Games!W681),"",IF(Games!Y681='Prediction Log'!$H699, "Y", "N"))</f>
        <v/>
      </c>
      <c r="U699" s="23" t="str">
        <f>IF(ISBLANK(Games!W681), "", IF(Table3[[#This Row],[Home Team Covered Market]]=Games!P681, "Y", "N"))</f>
        <v/>
      </c>
      <c r="V699" s="24" t="str">
        <f>IF(ISBLANK(Games!W681), "",IF('Prediction Log'!$I699='Prediction Log'!$L699, "Y", "N"))</f>
        <v/>
      </c>
      <c r="W699" s="23" t="str">
        <f>IF(ISBLANK(Games!W681), "",IF('Prediction Log'!$H699&lt;&gt;'Prediction Log'!$L699, "N",IF(AND('Prediction Log'!$E699&gt;0, 'Prediction Log'!$M699&gt;'Prediction Log'!$E699, 'Prediction Log'!$H699='Prediction Log'!$C699), "Y", IF(AND('Prediction Log'!$E699&lt;0, 'Prediction Log'!$M699&lt;'Prediction Log'!$E699,'Prediction Log'!$H699='Prediction Log'!$B699 ), "Y", IF('Prediction Log'!$M699='Prediction Log'!$E699, "PUSH", "N")))))</f>
        <v/>
      </c>
      <c r="X699" s="23" t="str">
        <f>IF(ISBLANK(Games!W681), "",IF(AND('Prediction Log'!$T699="Y", 'Prediction Log'!$U699="Y"), "Y", "N"))</f>
        <v/>
      </c>
      <c r="Y699" s="22" t="str">
        <f>IF(ISBLANK(Games!W681), "",IF('Prediction Log'!$D699&gt;0, 'Prediction Log'!$M699-'Prediction Log'!$D699, IF('Prediction Log'!$D699&lt;0, -'Prediction Log'!$M699+'Prediction Log'!$D699, "NA")))</f>
        <v/>
      </c>
      <c r="Z699" s="22" t="str">
        <f>IF(ISBLANK(Games!W681), "",ABS('Prediction Log'!$Y699))</f>
        <v/>
      </c>
      <c r="AA699" s="23" t="str">
        <f>IF(ISBLANK(Games!W681), "",IF('Prediction Log'!$E699&gt;0, 'Prediction Log'!$M699-'Prediction Log'!$E699, IF('Prediction Log'!$E699&lt;0, -'Prediction Log'!$M699+'Prediction Log'!$E699, "NA")))</f>
        <v/>
      </c>
      <c r="AB699" s="23" t="str">
        <f>IF(ISBLANK(Games!X681), "",ABS('Prediction Log'!$AA699))</f>
        <v/>
      </c>
    </row>
    <row r="700" spans="1:28" x14ac:dyDescent="0.45">
      <c r="A700" s="13">
        <f>IF(ISBLANK(Games!$B699), "",Games!A699)</f>
        <v>0</v>
      </c>
      <c r="B700" s="13" t="str">
        <f>IF(ISBLANK(Games!$B682), "",Games!B682)</f>
        <v/>
      </c>
      <c r="C700" s="13" t="str">
        <f>IF(ISBLANK(Games!$B682), "",Games!C682)</f>
        <v/>
      </c>
      <c r="D700" s="14" t="str">
        <f>IF(ISBLANK(Games!$D682), "",Games!D682)</f>
        <v/>
      </c>
      <c r="E700" s="14">
        <f>IF(ISBLANK(Games!$B682), "",Games!J682)</f>
        <v>0</v>
      </c>
      <c r="F700" s="15" t="str">
        <f>IFERROR(IF(ISBLANK(Games!B682), "", IF(Games!N682=Games!B682, Games!O682, 1-Games!O682)), "")</f>
        <v/>
      </c>
      <c r="G700" s="16" t="str">
        <f>IF(ISBLANK(Games!B682), "", IF('Prediction Log'!$D700&lt;0, 'Prediction Log'!$B700, 'Prediction Log'!$C700))</f>
        <v/>
      </c>
      <c r="H700" s="17" t="str">
        <f>IF(ISBLANK(Games!$B682), "",Games!K682)</f>
        <v/>
      </c>
      <c r="I700" s="17" t="str">
        <f>IF('Prediction Log'!$F700&gt;0.5, 'Prediction Log'!$B700, IF('Prediction Log'!$F700&lt;0.5, 'Prediction Log'!$C700, "PICK"))</f>
        <v/>
      </c>
      <c r="J700" s="18" t="str">
        <f>IF(ISBLANK(Games!B682), "",IF('Prediction Log'!$I700='Prediction Log'!$B700, 'Prediction Log'!$F700, 1-'Prediction Log'!$F700))</f>
        <v/>
      </c>
      <c r="K700" s="19" t="str">
        <f>IF(ISBLANK(Games!$B682), "",Games!Q682)</f>
        <v/>
      </c>
      <c r="L700" s="26" t="str">
        <f>IF(ISBLANK(Games!W682), "",Games!Y682)</f>
        <v/>
      </c>
      <c r="M700" s="9" t="str">
        <f>IF(ISBLANK(Games!W682), "",Games!X682-Games!W682)</f>
        <v/>
      </c>
      <c r="N700" s="20" t="str">
        <f>IF(ISBLANK(Games!W682), "", IF(AND(Games!Y682 = Games!B682, Games!D682&lt;0, Table3[[#This Row],[Actual Difference ]]&lt;Games!D682), "Y", IF(AND(Games!Y682=Games!C682, Games!D682&gt;0, Table3[[#This Row],[Actual Difference ]]&gt;0), "Y",IF(Games!Y682&lt;&gt;Table3[[#This Row],[Market Predicted Side]], "Y","N"))))</f>
        <v/>
      </c>
      <c r="O700" s="21" t="str">
        <f>IF(ISBLANK(Games!W682),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0" s="21" t="str">
        <f>IF(ISBLANK(Games!W682),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0" s="22" t="str">
        <f>IF(ISBLANK(Games!W682),"",IF('Prediction Log'!$L700='Prediction Log'!$G700, "Y", "N"))</f>
        <v/>
      </c>
      <c r="R700" s="22" t="str">
        <f>Table3[[#This Row],[Home Team Covered Market]]</f>
        <v/>
      </c>
      <c r="S700" s="22" t="str">
        <f>IF(ISBLANK(Games!W682), "",IF(AND('Prediction Log'!$Q700="Y", 'Prediction Log'!$R700="Y"), "Y", "N"))</f>
        <v/>
      </c>
      <c r="T700" s="23" t="str">
        <f>IF(ISBLANK(Games!W682),"",IF(Games!Y682='Prediction Log'!$H700, "Y", "N"))</f>
        <v/>
      </c>
      <c r="U700" s="23" t="str">
        <f>IF(ISBLANK(Games!W682), "", IF(Table3[[#This Row],[Home Team Covered Market]]=Games!P682, "Y", "N"))</f>
        <v/>
      </c>
      <c r="V700" s="24" t="str">
        <f>IF(ISBLANK(Games!W682), "",IF('Prediction Log'!$I700='Prediction Log'!$L700, "Y", "N"))</f>
        <v/>
      </c>
      <c r="W700" s="23" t="str">
        <f>IF(ISBLANK(Games!W682), "",IF('Prediction Log'!$H700&lt;&gt;'Prediction Log'!$L700, "N",IF(AND('Prediction Log'!$E700&gt;0, 'Prediction Log'!$M700&gt;'Prediction Log'!$E700, 'Prediction Log'!$H700='Prediction Log'!$C700), "Y", IF(AND('Prediction Log'!$E700&lt;0, 'Prediction Log'!$M700&lt;'Prediction Log'!$E700,'Prediction Log'!$H700='Prediction Log'!$B700 ), "Y", IF('Prediction Log'!$M700='Prediction Log'!$E700, "PUSH", "N")))))</f>
        <v/>
      </c>
      <c r="X700" s="23" t="str">
        <f>IF(ISBLANK(Games!W682), "",IF(AND('Prediction Log'!$T700="Y", 'Prediction Log'!$U700="Y"), "Y", "N"))</f>
        <v/>
      </c>
      <c r="Y700" s="22" t="str">
        <f>IF(ISBLANK(Games!W682), "",IF('Prediction Log'!$D700&gt;0, 'Prediction Log'!$M700-'Prediction Log'!$D700, IF('Prediction Log'!$D700&lt;0, -'Prediction Log'!$M700+'Prediction Log'!$D700, "NA")))</f>
        <v/>
      </c>
      <c r="Z700" s="22" t="str">
        <f>IF(ISBLANK(Games!W682), "",ABS('Prediction Log'!$Y700))</f>
        <v/>
      </c>
      <c r="AA700" s="23" t="str">
        <f>IF(ISBLANK(Games!W682), "",IF('Prediction Log'!$E700&gt;0, 'Prediction Log'!$M700-'Prediction Log'!$E700, IF('Prediction Log'!$E700&lt;0, -'Prediction Log'!$M700+'Prediction Log'!$E700, "NA")))</f>
        <v/>
      </c>
      <c r="AB700" s="23" t="str">
        <f>IF(ISBLANK(Games!X682), "",ABS('Prediction Log'!$AA700))</f>
        <v/>
      </c>
    </row>
    <row r="701" spans="1:28" x14ac:dyDescent="0.45">
      <c r="A701" s="13">
        <f>IF(ISBLANK(Games!$B700), "",Games!A700)</f>
        <v>0</v>
      </c>
      <c r="B701" s="13" t="str">
        <f>IF(ISBLANK(Games!$B683), "",Games!B683)</f>
        <v/>
      </c>
      <c r="C701" s="13" t="str">
        <f>IF(ISBLANK(Games!$B683), "",Games!C683)</f>
        <v/>
      </c>
      <c r="D701" s="14" t="str">
        <f>IF(ISBLANK(Games!$D683), "",Games!D683)</f>
        <v/>
      </c>
      <c r="E701" s="14">
        <f>IF(ISBLANK(Games!$B683), "",Games!J683)</f>
        <v>0</v>
      </c>
      <c r="F701" s="15" t="str">
        <f>IFERROR(IF(ISBLANK(Games!B683), "", IF(Games!N683=Games!B683, Games!O683, 1-Games!O683)), "")</f>
        <v/>
      </c>
      <c r="G701" s="16" t="str">
        <f>IF(ISBLANK(Games!B683), "", IF('Prediction Log'!$D701&lt;0, 'Prediction Log'!$B701, 'Prediction Log'!$C701))</f>
        <v/>
      </c>
      <c r="H701" s="17" t="str">
        <f>IF(ISBLANK(Games!$B683), "",Games!K683)</f>
        <v/>
      </c>
      <c r="I701" s="17" t="str">
        <f>IF('Prediction Log'!$F701&gt;0.5, 'Prediction Log'!$B701, IF('Prediction Log'!$F701&lt;0.5, 'Prediction Log'!$C701, "PICK"))</f>
        <v/>
      </c>
      <c r="J701" s="18" t="str">
        <f>IF(ISBLANK(Games!B683), "",IF('Prediction Log'!$I701='Prediction Log'!$B701, 'Prediction Log'!$F701, 1-'Prediction Log'!$F701))</f>
        <v/>
      </c>
      <c r="K701" s="19" t="str">
        <f>IF(ISBLANK(Games!$B683), "",Games!Q683)</f>
        <v/>
      </c>
      <c r="L701" s="26" t="str">
        <f>IF(ISBLANK(Games!W683), "",Games!Y683)</f>
        <v/>
      </c>
      <c r="M701" s="9" t="str">
        <f>IF(ISBLANK(Games!W683), "",Games!X683-Games!W683)</f>
        <v/>
      </c>
      <c r="N701" s="20" t="str">
        <f>IF(ISBLANK(Games!W683), "", IF(AND(Games!Y683 = Games!B683, Games!D683&lt;0, Table3[[#This Row],[Actual Difference ]]&lt;Games!D683), "Y", IF(AND(Games!Y683=Games!C683, Games!D683&gt;0, Table3[[#This Row],[Actual Difference ]]&gt;0), "Y",IF(Games!Y683&lt;&gt;Table3[[#This Row],[Market Predicted Side]], "Y","N"))))</f>
        <v/>
      </c>
      <c r="O701" s="21" t="str">
        <f>IF(ISBLANK(Games!W683),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1" s="21" t="str">
        <f>IF(ISBLANK(Games!W683),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1" s="22" t="str">
        <f>IF(ISBLANK(Games!W683),"",IF('Prediction Log'!$L701='Prediction Log'!$G701, "Y", "N"))</f>
        <v/>
      </c>
      <c r="R701" s="22" t="str">
        <f>Table3[[#This Row],[Home Team Covered Market]]</f>
        <v/>
      </c>
      <c r="S701" s="22" t="str">
        <f>IF(ISBLANK(Games!W683), "",IF(AND('Prediction Log'!$Q701="Y", 'Prediction Log'!$R701="Y"), "Y", "N"))</f>
        <v/>
      </c>
      <c r="T701" s="23" t="str">
        <f>IF(ISBLANK(Games!W683),"",IF(Games!Y683='Prediction Log'!$H701, "Y", "N"))</f>
        <v/>
      </c>
      <c r="U701" s="23" t="str">
        <f>IF(ISBLANK(Games!W683), "", IF(Table3[[#This Row],[Home Team Covered Market]]=Games!P683, "Y", "N"))</f>
        <v/>
      </c>
      <c r="V701" s="24" t="str">
        <f>IF(ISBLANK(Games!W683), "",IF('Prediction Log'!$I701='Prediction Log'!$L701, "Y", "N"))</f>
        <v/>
      </c>
      <c r="W701" s="23" t="str">
        <f>IF(ISBLANK(Games!W683), "",IF('Prediction Log'!$H701&lt;&gt;'Prediction Log'!$L701, "N",IF(AND('Prediction Log'!$E701&gt;0, 'Prediction Log'!$M701&gt;'Prediction Log'!$E701, 'Prediction Log'!$H701='Prediction Log'!$C701), "Y", IF(AND('Prediction Log'!$E701&lt;0, 'Prediction Log'!$M701&lt;'Prediction Log'!$E701,'Prediction Log'!$H701='Prediction Log'!$B701 ), "Y", IF('Prediction Log'!$M701='Prediction Log'!$E701, "PUSH", "N")))))</f>
        <v/>
      </c>
      <c r="X701" s="23" t="str">
        <f>IF(ISBLANK(Games!W683), "",IF(AND('Prediction Log'!$T701="Y", 'Prediction Log'!$U701="Y"), "Y", "N"))</f>
        <v/>
      </c>
      <c r="Y701" s="22" t="str">
        <f>IF(ISBLANK(Games!W683), "",IF('Prediction Log'!$D701&gt;0, 'Prediction Log'!$M701-'Prediction Log'!$D701, IF('Prediction Log'!$D701&lt;0, -'Prediction Log'!$M701+'Prediction Log'!$D701, "NA")))</f>
        <v/>
      </c>
      <c r="Z701" s="22" t="str">
        <f>IF(ISBLANK(Games!W683), "",ABS('Prediction Log'!$Y701))</f>
        <v/>
      </c>
      <c r="AA701" s="23" t="str">
        <f>IF(ISBLANK(Games!W683), "",IF('Prediction Log'!$E701&gt;0, 'Prediction Log'!$M701-'Prediction Log'!$E701, IF('Prediction Log'!$E701&lt;0, -'Prediction Log'!$M701+'Prediction Log'!$E701, "NA")))</f>
        <v/>
      </c>
      <c r="AB701" s="23" t="str">
        <f>IF(ISBLANK(Games!X683), "",ABS('Prediction Log'!$AA701))</f>
        <v/>
      </c>
    </row>
    <row r="702" spans="1:28" x14ac:dyDescent="0.45">
      <c r="A702" s="13">
        <f>IF(ISBLANK(Games!$B701), "",Games!A701)</f>
        <v>0</v>
      </c>
      <c r="B702" s="13" t="str">
        <f>IF(ISBLANK(Games!$B684), "",Games!B684)</f>
        <v/>
      </c>
      <c r="C702" s="13" t="str">
        <f>IF(ISBLANK(Games!$B684), "",Games!C684)</f>
        <v/>
      </c>
      <c r="D702" s="14" t="str">
        <f>IF(ISBLANK(Games!$D684), "",Games!D684)</f>
        <v/>
      </c>
      <c r="E702" s="14">
        <f>IF(ISBLANK(Games!$B684), "",Games!J684)</f>
        <v>0</v>
      </c>
      <c r="F702" s="15" t="str">
        <f>IFERROR(IF(ISBLANK(Games!B684), "", IF(Games!N684=Games!B684, Games!O684, 1-Games!O684)), "")</f>
        <v/>
      </c>
      <c r="G702" s="16" t="str">
        <f>IF(ISBLANK(Games!B684), "", IF('Prediction Log'!$D702&lt;0, 'Prediction Log'!$B702, 'Prediction Log'!$C702))</f>
        <v/>
      </c>
      <c r="H702" s="17" t="str">
        <f>IF(ISBLANK(Games!$B684), "",Games!K684)</f>
        <v/>
      </c>
      <c r="I702" s="17" t="str">
        <f>IF('Prediction Log'!$F702&gt;0.5, 'Prediction Log'!$B702, IF('Prediction Log'!$F702&lt;0.5, 'Prediction Log'!$C702, "PICK"))</f>
        <v/>
      </c>
      <c r="J702" s="18" t="str">
        <f>IF(ISBLANK(Games!B684), "",IF('Prediction Log'!$I702='Prediction Log'!$B702, 'Prediction Log'!$F702, 1-'Prediction Log'!$F702))</f>
        <v/>
      </c>
      <c r="K702" s="19" t="str">
        <f>IF(ISBLANK(Games!$B684), "",Games!Q684)</f>
        <v/>
      </c>
      <c r="L702" s="26" t="str">
        <f>IF(ISBLANK(Games!W684), "",Games!Y684)</f>
        <v/>
      </c>
      <c r="M702" s="9" t="str">
        <f>IF(ISBLANK(Games!W684), "",Games!X684-Games!W684)</f>
        <v/>
      </c>
      <c r="N702" s="20" t="str">
        <f>IF(ISBLANK(Games!W684), "", IF(AND(Games!Y684 = Games!B684, Games!D684&lt;0, Table3[[#This Row],[Actual Difference ]]&lt;Games!D684), "Y", IF(AND(Games!Y684=Games!C684, Games!D684&gt;0, Table3[[#This Row],[Actual Difference ]]&gt;0), "Y",IF(Games!Y684&lt;&gt;Table3[[#This Row],[Market Predicted Side]], "Y","N"))))</f>
        <v/>
      </c>
      <c r="O702" s="21" t="str">
        <f>IF(ISBLANK(Games!W684),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2" s="21" t="str">
        <f>IF(ISBLANK(Games!W684),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2" s="22" t="str">
        <f>IF(ISBLANK(Games!W684),"",IF('Prediction Log'!$L702='Prediction Log'!$G702, "Y", "N"))</f>
        <v/>
      </c>
      <c r="R702" s="22" t="str">
        <f>Table3[[#This Row],[Home Team Covered Market]]</f>
        <v/>
      </c>
      <c r="S702" s="22" t="str">
        <f>IF(ISBLANK(Games!W684), "",IF(AND('Prediction Log'!$Q702="Y", 'Prediction Log'!$R702="Y"), "Y", "N"))</f>
        <v/>
      </c>
      <c r="T702" s="23" t="str">
        <f>IF(ISBLANK(Games!W684),"",IF(Games!Y684='Prediction Log'!$H702, "Y", "N"))</f>
        <v/>
      </c>
      <c r="U702" s="23" t="str">
        <f>IF(ISBLANK(Games!W684), "", IF(Table3[[#This Row],[Home Team Covered Market]]=Games!P684, "Y", "N"))</f>
        <v/>
      </c>
      <c r="V702" s="24" t="str">
        <f>IF(ISBLANK(Games!W684), "",IF('Prediction Log'!$I702='Prediction Log'!$L702, "Y", "N"))</f>
        <v/>
      </c>
      <c r="W702" s="23" t="str">
        <f>IF(ISBLANK(Games!W684), "",IF('Prediction Log'!$H702&lt;&gt;'Prediction Log'!$L702, "N",IF(AND('Prediction Log'!$E702&gt;0, 'Prediction Log'!$M702&gt;'Prediction Log'!$E702, 'Prediction Log'!$H702='Prediction Log'!$C702), "Y", IF(AND('Prediction Log'!$E702&lt;0, 'Prediction Log'!$M702&lt;'Prediction Log'!$E702,'Prediction Log'!$H702='Prediction Log'!$B702 ), "Y", IF('Prediction Log'!$M702='Prediction Log'!$E702, "PUSH", "N")))))</f>
        <v/>
      </c>
      <c r="X702" s="23" t="str">
        <f>IF(ISBLANK(Games!W684), "",IF(AND('Prediction Log'!$T702="Y", 'Prediction Log'!$U702="Y"), "Y", "N"))</f>
        <v/>
      </c>
      <c r="Y702" s="22" t="str">
        <f>IF(ISBLANK(Games!W684), "",IF('Prediction Log'!$D702&gt;0, 'Prediction Log'!$M702-'Prediction Log'!$D702, IF('Prediction Log'!$D702&lt;0, -'Prediction Log'!$M702+'Prediction Log'!$D702, "NA")))</f>
        <v/>
      </c>
      <c r="Z702" s="22" t="str">
        <f>IF(ISBLANK(Games!W684), "",ABS('Prediction Log'!$Y702))</f>
        <v/>
      </c>
      <c r="AA702" s="23" t="str">
        <f>IF(ISBLANK(Games!W684), "",IF('Prediction Log'!$E702&gt;0, 'Prediction Log'!$M702-'Prediction Log'!$E702, IF('Prediction Log'!$E702&lt;0, -'Prediction Log'!$M702+'Prediction Log'!$E702, "NA")))</f>
        <v/>
      </c>
      <c r="AB702" s="23" t="str">
        <f>IF(ISBLANK(Games!X684), "",ABS('Prediction Log'!$AA702))</f>
        <v/>
      </c>
    </row>
    <row r="703" spans="1:28" x14ac:dyDescent="0.45">
      <c r="A703" s="13">
        <f>IF(ISBLANK(Games!$B702), "",Games!A702)</f>
        <v>0</v>
      </c>
      <c r="B703" s="13" t="str">
        <f>IF(ISBLANK(Games!$B685), "",Games!B685)</f>
        <v/>
      </c>
      <c r="C703" s="13" t="str">
        <f>IF(ISBLANK(Games!$B685), "",Games!C685)</f>
        <v/>
      </c>
      <c r="D703" s="14" t="str">
        <f>IF(ISBLANK(Games!$D685), "",Games!D685)</f>
        <v/>
      </c>
      <c r="E703" s="14">
        <f>IF(ISBLANK(Games!$B685), "",Games!J685)</f>
        <v>0</v>
      </c>
      <c r="F703" s="15" t="str">
        <f>IFERROR(IF(ISBLANK(Games!B685), "", IF(Games!N685=Games!B685, Games!O685, 1-Games!O685)), "")</f>
        <v/>
      </c>
      <c r="G703" s="16" t="str">
        <f>IF(ISBLANK(Games!B685), "", IF('Prediction Log'!$D703&lt;0, 'Prediction Log'!$B703, 'Prediction Log'!$C703))</f>
        <v/>
      </c>
      <c r="H703" s="17" t="str">
        <f>IF(ISBLANK(Games!$B685), "",Games!K685)</f>
        <v/>
      </c>
      <c r="I703" s="17" t="str">
        <f>IF('Prediction Log'!$F703&gt;0.5, 'Prediction Log'!$B703, IF('Prediction Log'!$F703&lt;0.5, 'Prediction Log'!$C703, "PICK"))</f>
        <v/>
      </c>
      <c r="J703" s="18" t="str">
        <f>IF(ISBLANK(Games!B685), "",IF('Prediction Log'!$I703='Prediction Log'!$B703, 'Prediction Log'!$F703, 1-'Prediction Log'!$F703))</f>
        <v/>
      </c>
      <c r="K703" s="19" t="str">
        <f>IF(ISBLANK(Games!$B685), "",Games!Q685)</f>
        <v/>
      </c>
      <c r="L703" s="26" t="str">
        <f>IF(ISBLANK(Games!W685), "",Games!Y685)</f>
        <v/>
      </c>
      <c r="M703" s="9" t="str">
        <f>IF(ISBLANK(Games!W685), "",Games!X685-Games!W685)</f>
        <v/>
      </c>
      <c r="N703" s="20" t="str">
        <f>IF(ISBLANK(Games!W685), "", IF(AND(Games!Y685 = Games!B685, Games!D685&lt;0, Table3[[#This Row],[Actual Difference ]]&lt;Games!D685), "Y", IF(AND(Games!Y685=Games!C685, Games!D685&gt;0, Table3[[#This Row],[Actual Difference ]]&gt;0), "Y",IF(Games!Y685&lt;&gt;Table3[[#This Row],[Market Predicted Side]], "Y","N"))))</f>
        <v/>
      </c>
      <c r="O703" s="21" t="str">
        <f>IF(ISBLANK(Games!W685),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3" s="21" t="str">
        <f>IF(ISBLANK(Games!W685),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3" s="22" t="str">
        <f>IF(ISBLANK(Games!W685),"",IF('Prediction Log'!$L703='Prediction Log'!$G703, "Y", "N"))</f>
        <v/>
      </c>
      <c r="R703" s="22" t="str">
        <f>Table3[[#This Row],[Home Team Covered Market]]</f>
        <v/>
      </c>
      <c r="S703" s="22" t="str">
        <f>IF(ISBLANK(Games!W685), "",IF(AND('Prediction Log'!$Q703="Y", 'Prediction Log'!$R703="Y"), "Y", "N"))</f>
        <v/>
      </c>
      <c r="T703" s="23" t="str">
        <f>IF(ISBLANK(Games!W685),"",IF(Games!Y685='Prediction Log'!$H703, "Y", "N"))</f>
        <v/>
      </c>
      <c r="U703" s="23" t="str">
        <f>IF(ISBLANK(Games!W685), "", IF(Table3[[#This Row],[Home Team Covered Market]]=Games!P685, "Y", "N"))</f>
        <v/>
      </c>
      <c r="V703" s="24" t="str">
        <f>IF(ISBLANK(Games!W685), "",IF('Prediction Log'!$I703='Prediction Log'!$L703, "Y", "N"))</f>
        <v/>
      </c>
      <c r="W703" s="23" t="str">
        <f>IF(ISBLANK(Games!W685), "",IF('Prediction Log'!$H703&lt;&gt;'Prediction Log'!$L703, "N",IF(AND('Prediction Log'!$E703&gt;0, 'Prediction Log'!$M703&gt;'Prediction Log'!$E703, 'Prediction Log'!$H703='Prediction Log'!$C703), "Y", IF(AND('Prediction Log'!$E703&lt;0, 'Prediction Log'!$M703&lt;'Prediction Log'!$E703,'Prediction Log'!$H703='Prediction Log'!$B703 ), "Y", IF('Prediction Log'!$M703='Prediction Log'!$E703, "PUSH", "N")))))</f>
        <v/>
      </c>
      <c r="X703" s="23" t="str">
        <f>IF(ISBLANK(Games!W685), "",IF(AND('Prediction Log'!$T703="Y", 'Prediction Log'!$U703="Y"), "Y", "N"))</f>
        <v/>
      </c>
      <c r="Y703" s="22" t="str">
        <f>IF(ISBLANK(Games!W685), "",IF('Prediction Log'!$D703&gt;0, 'Prediction Log'!$M703-'Prediction Log'!$D703, IF('Prediction Log'!$D703&lt;0, -'Prediction Log'!$M703+'Prediction Log'!$D703, "NA")))</f>
        <v/>
      </c>
      <c r="Z703" s="22" t="str">
        <f>IF(ISBLANK(Games!W685), "",ABS('Prediction Log'!$Y703))</f>
        <v/>
      </c>
      <c r="AA703" s="23" t="str">
        <f>IF(ISBLANK(Games!W685), "",IF('Prediction Log'!$E703&gt;0, 'Prediction Log'!$M703-'Prediction Log'!$E703, IF('Prediction Log'!$E703&lt;0, -'Prediction Log'!$M703+'Prediction Log'!$E703, "NA")))</f>
        <v/>
      </c>
      <c r="AB703" s="23" t="str">
        <f>IF(ISBLANK(Games!X685), "",ABS('Prediction Log'!$AA703))</f>
        <v/>
      </c>
    </row>
    <row r="704" spans="1:28" x14ac:dyDescent="0.45">
      <c r="A704" s="13">
        <f>IF(ISBLANK(Games!$B703), "",Games!A703)</f>
        <v>0</v>
      </c>
      <c r="B704" s="13" t="str">
        <f>IF(ISBLANK(Games!$B686), "",Games!B686)</f>
        <v/>
      </c>
      <c r="C704" s="13" t="str">
        <f>IF(ISBLANK(Games!$B686), "",Games!C686)</f>
        <v/>
      </c>
      <c r="D704" s="14" t="str">
        <f>IF(ISBLANK(Games!$D686), "",Games!D686)</f>
        <v/>
      </c>
      <c r="E704" s="14">
        <f>IF(ISBLANK(Games!$B686), "",Games!J686)</f>
        <v>0</v>
      </c>
      <c r="F704" s="15" t="str">
        <f>IFERROR(IF(ISBLANK(Games!B686), "", IF(Games!N686=Games!B686, Games!O686, 1-Games!O686)), "")</f>
        <v/>
      </c>
      <c r="G704" s="16" t="str">
        <f>IF(ISBLANK(Games!B686), "", IF('Prediction Log'!$D704&lt;0, 'Prediction Log'!$B704, 'Prediction Log'!$C704))</f>
        <v/>
      </c>
      <c r="H704" s="17" t="str">
        <f>IF(ISBLANK(Games!$B686), "",Games!K686)</f>
        <v/>
      </c>
      <c r="I704" s="17" t="str">
        <f>IF('Prediction Log'!$F704&gt;0.5, 'Prediction Log'!$B704, IF('Prediction Log'!$F704&lt;0.5, 'Prediction Log'!$C704, "PICK"))</f>
        <v/>
      </c>
      <c r="J704" s="18" t="str">
        <f>IF(ISBLANK(Games!B686), "",IF('Prediction Log'!$I704='Prediction Log'!$B704, 'Prediction Log'!$F704, 1-'Prediction Log'!$F704))</f>
        <v/>
      </c>
      <c r="K704" s="19" t="str">
        <f>IF(ISBLANK(Games!$B686), "",Games!Q686)</f>
        <v/>
      </c>
      <c r="L704" s="26" t="str">
        <f>IF(ISBLANK(Games!W686), "",Games!Y686)</f>
        <v/>
      </c>
      <c r="M704" s="9" t="str">
        <f>IF(ISBLANK(Games!W686), "",Games!X686-Games!W686)</f>
        <v/>
      </c>
      <c r="N704" s="20" t="str">
        <f>IF(ISBLANK(Games!W686), "", IF(AND(Games!Y686 = Games!B686, Games!D686&lt;0, Table3[[#This Row],[Actual Difference ]]&lt;Games!D686), "Y", IF(AND(Games!Y686=Games!C686, Games!D686&gt;0, Table3[[#This Row],[Actual Difference ]]&gt;0), "Y",IF(Games!Y686&lt;&gt;Table3[[#This Row],[Market Predicted Side]], "Y","N"))))</f>
        <v/>
      </c>
      <c r="O704" s="21" t="str">
        <f>IF(ISBLANK(Games!W686),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4" s="21" t="str">
        <f>IF(ISBLANK(Games!W686),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4" s="22" t="str">
        <f>IF(ISBLANK(Games!W686),"",IF('Prediction Log'!$L704='Prediction Log'!$G704, "Y", "N"))</f>
        <v/>
      </c>
      <c r="R704" s="22" t="str">
        <f>Table3[[#This Row],[Home Team Covered Market]]</f>
        <v/>
      </c>
      <c r="S704" s="22" t="str">
        <f>IF(ISBLANK(Games!W686), "",IF(AND('Prediction Log'!$Q704="Y", 'Prediction Log'!$R704="Y"), "Y", "N"))</f>
        <v/>
      </c>
      <c r="T704" s="23" t="str">
        <f>IF(ISBLANK(Games!W686),"",IF(Games!Y686='Prediction Log'!$H704, "Y", "N"))</f>
        <v/>
      </c>
      <c r="U704" s="23" t="str">
        <f>IF(ISBLANK(Games!W686), "", IF(Table3[[#This Row],[Home Team Covered Market]]=Games!P686, "Y", "N"))</f>
        <v/>
      </c>
      <c r="V704" s="24" t="str">
        <f>IF(ISBLANK(Games!W686), "",IF('Prediction Log'!$I704='Prediction Log'!$L704, "Y", "N"))</f>
        <v/>
      </c>
      <c r="W704" s="23" t="str">
        <f>IF(ISBLANK(Games!W686), "",IF('Prediction Log'!$H704&lt;&gt;'Prediction Log'!$L704, "N",IF(AND('Prediction Log'!$E704&gt;0, 'Prediction Log'!$M704&gt;'Prediction Log'!$E704, 'Prediction Log'!$H704='Prediction Log'!$C704), "Y", IF(AND('Prediction Log'!$E704&lt;0, 'Prediction Log'!$M704&lt;'Prediction Log'!$E704,'Prediction Log'!$H704='Prediction Log'!$B704 ), "Y", IF('Prediction Log'!$M704='Prediction Log'!$E704, "PUSH", "N")))))</f>
        <v/>
      </c>
      <c r="X704" s="23" t="str">
        <f>IF(ISBLANK(Games!W686), "",IF(AND('Prediction Log'!$T704="Y", 'Prediction Log'!$U704="Y"), "Y", "N"))</f>
        <v/>
      </c>
      <c r="Y704" s="22" t="str">
        <f>IF(ISBLANK(Games!W686), "",IF('Prediction Log'!$D704&gt;0, 'Prediction Log'!$M704-'Prediction Log'!$D704, IF('Prediction Log'!$D704&lt;0, -'Prediction Log'!$M704+'Prediction Log'!$D704, "NA")))</f>
        <v/>
      </c>
      <c r="Z704" s="22" t="str">
        <f>IF(ISBLANK(Games!W686), "",ABS('Prediction Log'!$Y704))</f>
        <v/>
      </c>
      <c r="AA704" s="23" t="str">
        <f>IF(ISBLANK(Games!W686), "",IF('Prediction Log'!$E704&gt;0, 'Prediction Log'!$M704-'Prediction Log'!$E704, IF('Prediction Log'!$E704&lt;0, -'Prediction Log'!$M704+'Prediction Log'!$E704, "NA")))</f>
        <v/>
      </c>
      <c r="AB704" s="23" t="str">
        <f>IF(ISBLANK(Games!X686), "",ABS('Prediction Log'!$AA704))</f>
        <v/>
      </c>
    </row>
    <row r="705" spans="1:28" x14ac:dyDescent="0.45">
      <c r="A705" s="13">
        <f>IF(ISBLANK(Games!$B704), "",Games!A704)</f>
        <v>0</v>
      </c>
      <c r="B705" s="13" t="str">
        <f>IF(ISBLANK(Games!$B687), "",Games!B687)</f>
        <v/>
      </c>
      <c r="C705" s="13" t="str">
        <f>IF(ISBLANK(Games!$B687), "",Games!C687)</f>
        <v/>
      </c>
      <c r="D705" s="14" t="str">
        <f>IF(ISBLANK(Games!$D687), "",Games!D687)</f>
        <v/>
      </c>
      <c r="E705" s="14">
        <f>IF(ISBLANK(Games!$B687), "",Games!J687)</f>
        <v>0</v>
      </c>
      <c r="F705" s="15" t="str">
        <f>IFERROR(IF(ISBLANK(Games!B687), "", IF(Games!N687=Games!B687, Games!O687, 1-Games!O687)), "")</f>
        <v/>
      </c>
      <c r="G705" s="16" t="str">
        <f>IF(ISBLANK(Games!B687), "", IF('Prediction Log'!$D705&lt;0, 'Prediction Log'!$B705, 'Prediction Log'!$C705))</f>
        <v/>
      </c>
      <c r="H705" s="17" t="str">
        <f>IF(ISBLANK(Games!$B687), "",Games!K687)</f>
        <v/>
      </c>
      <c r="I705" s="17" t="str">
        <f>IF('Prediction Log'!$F705&gt;0.5, 'Prediction Log'!$B705, IF('Prediction Log'!$F705&lt;0.5, 'Prediction Log'!$C705, "PICK"))</f>
        <v/>
      </c>
      <c r="J705" s="18" t="str">
        <f>IF(ISBLANK(Games!B687), "",IF('Prediction Log'!$I705='Prediction Log'!$B705, 'Prediction Log'!$F705, 1-'Prediction Log'!$F705))</f>
        <v/>
      </c>
      <c r="K705" s="19" t="str">
        <f>IF(ISBLANK(Games!$B687), "",Games!Q687)</f>
        <v/>
      </c>
      <c r="L705" s="26" t="str">
        <f>IF(ISBLANK(Games!W687), "",Games!Y687)</f>
        <v/>
      </c>
      <c r="M705" s="9" t="str">
        <f>IF(ISBLANK(Games!W687), "",Games!X687-Games!W687)</f>
        <v/>
      </c>
      <c r="N705" s="20" t="str">
        <f>IF(ISBLANK(Games!W687), "", IF(AND(Games!Y687 = Games!B687, Games!D687&lt;0, Table3[[#This Row],[Actual Difference ]]&lt;Games!D687), "Y", IF(AND(Games!Y687=Games!C687, Games!D687&gt;0, Table3[[#This Row],[Actual Difference ]]&gt;0), "Y",IF(Games!Y687&lt;&gt;Table3[[#This Row],[Market Predicted Side]], "Y","N"))))</f>
        <v/>
      </c>
      <c r="O705" s="21" t="str">
        <f>IF(ISBLANK(Games!W687),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5" s="21" t="str">
        <f>IF(ISBLANK(Games!W687),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5" s="22" t="str">
        <f>IF(ISBLANK(Games!W687),"",IF('Prediction Log'!$L705='Prediction Log'!$G705, "Y", "N"))</f>
        <v/>
      </c>
      <c r="R705" s="22" t="str">
        <f>Table3[[#This Row],[Home Team Covered Market]]</f>
        <v/>
      </c>
      <c r="S705" s="22" t="str">
        <f>IF(ISBLANK(Games!W687), "",IF(AND('Prediction Log'!$Q705="Y", 'Prediction Log'!$R705="Y"), "Y", "N"))</f>
        <v/>
      </c>
      <c r="T705" s="23" t="str">
        <f>IF(ISBLANK(Games!W687),"",IF(Games!Y687='Prediction Log'!$H705, "Y", "N"))</f>
        <v/>
      </c>
      <c r="U705" s="23" t="str">
        <f>IF(ISBLANK(Games!W687), "", IF(Table3[[#This Row],[Home Team Covered Market]]=Games!P687, "Y", "N"))</f>
        <v/>
      </c>
      <c r="V705" s="24" t="str">
        <f>IF(ISBLANK(Games!W687), "",IF('Prediction Log'!$I705='Prediction Log'!$L705, "Y", "N"))</f>
        <v/>
      </c>
      <c r="W705" s="23" t="str">
        <f>IF(ISBLANK(Games!W687), "",IF('Prediction Log'!$H705&lt;&gt;'Prediction Log'!$L705, "N",IF(AND('Prediction Log'!$E705&gt;0, 'Prediction Log'!$M705&gt;'Prediction Log'!$E705, 'Prediction Log'!$H705='Prediction Log'!$C705), "Y", IF(AND('Prediction Log'!$E705&lt;0, 'Prediction Log'!$M705&lt;'Prediction Log'!$E705,'Prediction Log'!$H705='Prediction Log'!$B705 ), "Y", IF('Prediction Log'!$M705='Prediction Log'!$E705, "PUSH", "N")))))</f>
        <v/>
      </c>
      <c r="X705" s="23" t="str">
        <f>IF(ISBLANK(Games!W687), "",IF(AND('Prediction Log'!$T705="Y", 'Prediction Log'!$U705="Y"), "Y", "N"))</f>
        <v/>
      </c>
      <c r="Y705" s="22" t="str">
        <f>IF(ISBLANK(Games!W687), "",IF('Prediction Log'!$D705&gt;0, 'Prediction Log'!$M705-'Prediction Log'!$D705, IF('Prediction Log'!$D705&lt;0, -'Prediction Log'!$M705+'Prediction Log'!$D705, "NA")))</f>
        <v/>
      </c>
      <c r="Z705" s="22" t="str">
        <f>IF(ISBLANK(Games!W687), "",ABS('Prediction Log'!$Y705))</f>
        <v/>
      </c>
      <c r="AA705" s="23" t="str">
        <f>IF(ISBLANK(Games!W687), "",IF('Prediction Log'!$E705&gt;0, 'Prediction Log'!$M705-'Prediction Log'!$E705, IF('Prediction Log'!$E705&lt;0, -'Prediction Log'!$M705+'Prediction Log'!$E705, "NA")))</f>
        <v/>
      </c>
      <c r="AB705" s="23" t="str">
        <f>IF(ISBLANK(Games!X687), "",ABS('Prediction Log'!$AA705))</f>
        <v/>
      </c>
    </row>
    <row r="706" spans="1:28" x14ac:dyDescent="0.45">
      <c r="A706" s="13">
        <f>IF(ISBLANK(Games!$B705), "",Games!A705)</f>
        <v>0</v>
      </c>
      <c r="B706" s="13" t="str">
        <f>IF(ISBLANK(Games!$B688), "",Games!B688)</f>
        <v/>
      </c>
      <c r="C706" s="13" t="str">
        <f>IF(ISBLANK(Games!$B688), "",Games!C688)</f>
        <v/>
      </c>
      <c r="D706" s="14" t="str">
        <f>IF(ISBLANK(Games!$D688), "",Games!D688)</f>
        <v/>
      </c>
      <c r="E706" s="14">
        <f>IF(ISBLANK(Games!$B688), "",Games!J688)</f>
        <v>0</v>
      </c>
      <c r="F706" s="15" t="str">
        <f>IFERROR(IF(ISBLANK(Games!B688), "", IF(Games!N688=Games!B688, Games!O688, 1-Games!O688)), "")</f>
        <v/>
      </c>
      <c r="G706" s="16" t="str">
        <f>IF(ISBLANK(Games!B688), "", IF('Prediction Log'!$D706&lt;0, 'Prediction Log'!$B706, 'Prediction Log'!$C706))</f>
        <v/>
      </c>
      <c r="H706" s="17" t="str">
        <f>IF(ISBLANK(Games!$B688), "",Games!K688)</f>
        <v/>
      </c>
      <c r="I706" s="17" t="str">
        <f>IF('Prediction Log'!$F706&gt;0.5, 'Prediction Log'!$B706, IF('Prediction Log'!$F706&lt;0.5, 'Prediction Log'!$C706, "PICK"))</f>
        <v/>
      </c>
      <c r="J706" s="18" t="str">
        <f>IF(ISBLANK(Games!B688), "",IF('Prediction Log'!$I706='Prediction Log'!$B706, 'Prediction Log'!$F706, 1-'Prediction Log'!$F706))</f>
        <v/>
      </c>
      <c r="K706" s="19" t="str">
        <f>IF(ISBLANK(Games!$B688), "",Games!Q688)</f>
        <v/>
      </c>
      <c r="L706" s="26" t="str">
        <f>IF(ISBLANK(Games!W688), "",Games!Y688)</f>
        <v/>
      </c>
      <c r="M706" s="9" t="str">
        <f>IF(ISBLANK(Games!W688), "",Games!X688-Games!W688)</f>
        <v/>
      </c>
      <c r="N706" s="20" t="str">
        <f>IF(ISBLANK(Games!W688), "", IF(AND(Games!Y688 = Games!B688, Games!D688&lt;0, Table3[[#This Row],[Actual Difference ]]&lt;Games!D688), "Y", IF(AND(Games!Y688=Games!C688, Games!D688&gt;0, Table3[[#This Row],[Actual Difference ]]&gt;0), "Y",IF(Games!Y688&lt;&gt;Table3[[#This Row],[Market Predicted Side]], "Y","N"))))</f>
        <v/>
      </c>
      <c r="O706" s="21" t="str">
        <f>IF(ISBLANK(Games!W688),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6" s="21" t="str">
        <f>IF(ISBLANK(Games!W688),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6" s="22" t="str">
        <f>IF(ISBLANK(Games!W688),"",IF('Prediction Log'!$L706='Prediction Log'!$G706, "Y", "N"))</f>
        <v/>
      </c>
      <c r="R706" s="22" t="str">
        <f>Table3[[#This Row],[Home Team Covered Market]]</f>
        <v/>
      </c>
      <c r="S706" s="22" t="str">
        <f>IF(ISBLANK(Games!W688), "",IF(AND('Prediction Log'!$Q706="Y", 'Prediction Log'!$R706="Y"), "Y", "N"))</f>
        <v/>
      </c>
      <c r="T706" s="23" t="str">
        <f>IF(ISBLANK(Games!W688),"",IF(Games!Y688='Prediction Log'!$H706, "Y", "N"))</f>
        <v/>
      </c>
      <c r="U706" s="23" t="str">
        <f>IF(ISBLANK(Games!W688), "", IF(Table3[[#This Row],[Home Team Covered Market]]=Games!P688, "Y", "N"))</f>
        <v/>
      </c>
      <c r="V706" s="24" t="str">
        <f>IF(ISBLANK(Games!W688), "",IF('Prediction Log'!$I706='Prediction Log'!$L706, "Y", "N"))</f>
        <v/>
      </c>
      <c r="W706" s="23" t="str">
        <f>IF(ISBLANK(Games!W688), "",IF('Prediction Log'!$H706&lt;&gt;'Prediction Log'!$L706, "N",IF(AND('Prediction Log'!$E706&gt;0, 'Prediction Log'!$M706&gt;'Prediction Log'!$E706, 'Prediction Log'!$H706='Prediction Log'!$C706), "Y", IF(AND('Prediction Log'!$E706&lt;0, 'Prediction Log'!$M706&lt;'Prediction Log'!$E706,'Prediction Log'!$H706='Prediction Log'!$B706 ), "Y", IF('Prediction Log'!$M706='Prediction Log'!$E706, "PUSH", "N")))))</f>
        <v/>
      </c>
      <c r="X706" s="23" t="str">
        <f>IF(ISBLANK(Games!W688), "",IF(AND('Prediction Log'!$T706="Y", 'Prediction Log'!$U706="Y"), "Y", "N"))</f>
        <v/>
      </c>
      <c r="Y706" s="22" t="str">
        <f>IF(ISBLANK(Games!W688), "",IF('Prediction Log'!$D706&gt;0, 'Prediction Log'!$M706-'Prediction Log'!$D706, IF('Prediction Log'!$D706&lt;0, -'Prediction Log'!$M706+'Prediction Log'!$D706, "NA")))</f>
        <v/>
      </c>
      <c r="Z706" s="22" t="str">
        <f>IF(ISBLANK(Games!W688), "",ABS('Prediction Log'!$Y706))</f>
        <v/>
      </c>
      <c r="AA706" s="23" t="str">
        <f>IF(ISBLANK(Games!W688), "",IF('Prediction Log'!$E706&gt;0, 'Prediction Log'!$M706-'Prediction Log'!$E706, IF('Prediction Log'!$E706&lt;0, -'Prediction Log'!$M706+'Prediction Log'!$E706, "NA")))</f>
        <v/>
      </c>
      <c r="AB706" s="23" t="str">
        <f>IF(ISBLANK(Games!X688), "",ABS('Prediction Log'!$AA706))</f>
        <v/>
      </c>
    </row>
    <row r="707" spans="1:28" x14ac:dyDescent="0.45">
      <c r="A707" s="13">
        <f>IF(ISBLANK(Games!$B706), "",Games!A706)</f>
        <v>0</v>
      </c>
      <c r="B707" s="13" t="str">
        <f>IF(ISBLANK(Games!$B689), "",Games!B689)</f>
        <v/>
      </c>
      <c r="C707" s="13" t="str">
        <f>IF(ISBLANK(Games!$B689), "",Games!C689)</f>
        <v/>
      </c>
      <c r="D707" s="14" t="str">
        <f>IF(ISBLANK(Games!$D689), "",Games!D689)</f>
        <v/>
      </c>
      <c r="E707" s="14">
        <f>IF(ISBLANK(Games!$B689), "",Games!J689)</f>
        <v>0</v>
      </c>
      <c r="F707" s="15" t="str">
        <f>IFERROR(IF(ISBLANK(Games!B689), "", IF(Games!N689=Games!B689, Games!O689, 1-Games!O689)), "")</f>
        <v/>
      </c>
      <c r="G707" s="16" t="str">
        <f>IF(ISBLANK(Games!B689), "", IF('Prediction Log'!$D707&lt;0, 'Prediction Log'!$B707, 'Prediction Log'!$C707))</f>
        <v/>
      </c>
      <c r="H707" s="17" t="str">
        <f>IF(ISBLANK(Games!$B689), "",Games!K689)</f>
        <v/>
      </c>
      <c r="I707" s="17" t="str">
        <f>IF('Prediction Log'!$F707&gt;0.5, 'Prediction Log'!$B707, IF('Prediction Log'!$F707&lt;0.5, 'Prediction Log'!$C707, "PICK"))</f>
        <v/>
      </c>
      <c r="J707" s="18" t="str">
        <f>IF(ISBLANK(Games!B689), "",IF('Prediction Log'!$I707='Prediction Log'!$B707, 'Prediction Log'!$F707, 1-'Prediction Log'!$F707))</f>
        <v/>
      </c>
      <c r="K707" s="19" t="str">
        <f>IF(ISBLANK(Games!$B689), "",Games!Q689)</f>
        <v/>
      </c>
      <c r="L707" s="26" t="str">
        <f>IF(ISBLANK(Games!W689), "",Games!Y689)</f>
        <v/>
      </c>
      <c r="M707" s="9" t="str">
        <f>IF(ISBLANK(Games!W689), "",Games!X689-Games!W689)</f>
        <v/>
      </c>
      <c r="N707" s="20" t="str">
        <f>IF(ISBLANK(Games!W689), "", IF(AND(Games!Y689 = Games!B689, Games!D689&lt;0, Table3[[#This Row],[Actual Difference ]]&lt;Games!D689), "Y", IF(AND(Games!Y689=Games!C689, Games!D689&gt;0, Table3[[#This Row],[Actual Difference ]]&gt;0), "Y",IF(Games!Y689&lt;&gt;Table3[[#This Row],[Market Predicted Side]], "Y","N"))))</f>
        <v/>
      </c>
      <c r="O707" s="21" t="str">
        <f>IF(ISBLANK(Games!W689),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7" s="21" t="str">
        <f>IF(ISBLANK(Games!W689),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7" s="22" t="str">
        <f>IF(ISBLANK(Games!W689),"",IF('Prediction Log'!$L707='Prediction Log'!$G707, "Y", "N"))</f>
        <v/>
      </c>
      <c r="R707" s="22" t="str">
        <f>Table3[[#This Row],[Home Team Covered Market]]</f>
        <v/>
      </c>
      <c r="S707" s="22" t="str">
        <f>IF(ISBLANK(Games!W689), "",IF(AND('Prediction Log'!$Q707="Y", 'Prediction Log'!$R707="Y"), "Y", "N"))</f>
        <v/>
      </c>
      <c r="T707" s="23" t="str">
        <f>IF(ISBLANK(Games!W689),"",IF(Games!Y689='Prediction Log'!$H707, "Y", "N"))</f>
        <v/>
      </c>
      <c r="U707" s="23" t="str">
        <f>IF(ISBLANK(Games!W689), "", IF(Table3[[#This Row],[Home Team Covered Market]]=Games!P689, "Y", "N"))</f>
        <v/>
      </c>
      <c r="V707" s="24" t="str">
        <f>IF(ISBLANK(Games!W689), "",IF('Prediction Log'!$I707='Prediction Log'!$L707, "Y", "N"))</f>
        <v/>
      </c>
      <c r="W707" s="23" t="str">
        <f>IF(ISBLANK(Games!W689), "",IF('Prediction Log'!$H707&lt;&gt;'Prediction Log'!$L707, "N",IF(AND('Prediction Log'!$E707&gt;0, 'Prediction Log'!$M707&gt;'Prediction Log'!$E707, 'Prediction Log'!$H707='Prediction Log'!$C707), "Y", IF(AND('Prediction Log'!$E707&lt;0, 'Prediction Log'!$M707&lt;'Prediction Log'!$E707,'Prediction Log'!$H707='Prediction Log'!$B707 ), "Y", IF('Prediction Log'!$M707='Prediction Log'!$E707, "PUSH", "N")))))</f>
        <v/>
      </c>
      <c r="X707" s="23" t="str">
        <f>IF(ISBLANK(Games!W689), "",IF(AND('Prediction Log'!$T707="Y", 'Prediction Log'!$U707="Y"), "Y", "N"))</f>
        <v/>
      </c>
      <c r="Y707" s="22" t="str">
        <f>IF(ISBLANK(Games!W689), "",IF('Prediction Log'!$D707&gt;0, 'Prediction Log'!$M707-'Prediction Log'!$D707, IF('Prediction Log'!$D707&lt;0, -'Prediction Log'!$M707+'Prediction Log'!$D707, "NA")))</f>
        <v/>
      </c>
      <c r="Z707" s="22" t="str">
        <f>IF(ISBLANK(Games!W689), "",ABS('Prediction Log'!$Y707))</f>
        <v/>
      </c>
      <c r="AA707" s="23" t="str">
        <f>IF(ISBLANK(Games!W689), "",IF('Prediction Log'!$E707&gt;0, 'Prediction Log'!$M707-'Prediction Log'!$E707, IF('Prediction Log'!$E707&lt;0, -'Prediction Log'!$M707+'Prediction Log'!$E707, "NA")))</f>
        <v/>
      </c>
      <c r="AB707" s="23" t="str">
        <f>IF(ISBLANK(Games!X689), "",ABS('Prediction Log'!$AA707))</f>
        <v/>
      </c>
    </row>
    <row r="708" spans="1:28" x14ac:dyDescent="0.45">
      <c r="A708" s="13">
        <f>IF(ISBLANK(Games!$B707), "",Games!A707)</f>
        <v>0</v>
      </c>
      <c r="B708" s="13" t="str">
        <f>IF(ISBLANK(Games!$B690), "",Games!B690)</f>
        <v/>
      </c>
      <c r="C708" s="13" t="str">
        <f>IF(ISBLANK(Games!$B690), "",Games!C690)</f>
        <v/>
      </c>
      <c r="D708" s="14" t="str">
        <f>IF(ISBLANK(Games!$D690), "",Games!D690)</f>
        <v/>
      </c>
      <c r="E708" s="14">
        <f>IF(ISBLANK(Games!$B690), "",Games!J690)</f>
        <v>0</v>
      </c>
      <c r="F708" s="15" t="str">
        <f>IFERROR(IF(ISBLANK(Games!B690), "", IF(Games!N690=Games!B690, Games!O690, 1-Games!O690)), "")</f>
        <v/>
      </c>
      <c r="G708" s="16" t="str">
        <f>IF(ISBLANK(Games!B690), "", IF('Prediction Log'!$D708&lt;0, 'Prediction Log'!$B708, 'Prediction Log'!$C708))</f>
        <v/>
      </c>
      <c r="H708" s="17" t="str">
        <f>IF(ISBLANK(Games!$B690), "",Games!K690)</f>
        <v/>
      </c>
      <c r="I708" s="17" t="str">
        <f>IF('Prediction Log'!$F708&gt;0.5, 'Prediction Log'!$B708, IF('Prediction Log'!$F708&lt;0.5, 'Prediction Log'!$C708, "PICK"))</f>
        <v/>
      </c>
      <c r="J708" s="18" t="str">
        <f>IF(ISBLANK(Games!B690), "",IF('Prediction Log'!$I708='Prediction Log'!$B708, 'Prediction Log'!$F708, 1-'Prediction Log'!$F708))</f>
        <v/>
      </c>
      <c r="K708" s="19" t="str">
        <f>IF(ISBLANK(Games!$B690), "",Games!Q690)</f>
        <v/>
      </c>
      <c r="L708" s="26" t="str">
        <f>IF(ISBLANK(Games!W690), "",Games!Y690)</f>
        <v/>
      </c>
      <c r="M708" s="9" t="str">
        <f>IF(ISBLANK(Games!W690), "",Games!X690-Games!W690)</f>
        <v/>
      </c>
      <c r="N708" s="20" t="str">
        <f>IF(ISBLANK(Games!W690), "", IF(AND(Games!Y690 = Games!B690, Games!D690&lt;0, Table3[[#This Row],[Actual Difference ]]&lt;Games!D690), "Y", IF(AND(Games!Y690=Games!C690, Games!D690&gt;0, Table3[[#This Row],[Actual Difference ]]&gt;0), "Y",IF(Games!Y690&lt;&gt;Table3[[#This Row],[Market Predicted Side]], "Y","N"))))</f>
        <v/>
      </c>
      <c r="O708" s="21" t="str">
        <f>IF(ISBLANK(Games!W690),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8" s="21" t="str">
        <f>IF(ISBLANK(Games!W690),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8" s="22" t="str">
        <f>IF(ISBLANK(Games!W690),"",IF('Prediction Log'!$L708='Prediction Log'!$G708, "Y", "N"))</f>
        <v/>
      </c>
      <c r="R708" s="22" t="str">
        <f>Table3[[#This Row],[Home Team Covered Market]]</f>
        <v/>
      </c>
      <c r="S708" s="22" t="str">
        <f>IF(ISBLANK(Games!W690), "",IF(AND('Prediction Log'!$Q708="Y", 'Prediction Log'!$R708="Y"), "Y", "N"))</f>
        <v/>
      </c>
      <c r="T708" s="23" t="str">
        <f>IF(ISBLANK(Games!W690),"",IF(Games!Y690='Prediction Log'!$H708, "Y", "N"))</f>
        <v/>
      </c>
      <c r="U708" s="23" t="str">
        <f>IF(ISBLANK(Games!W690), "", IF(Table3[[#This Row],[Home Team Covered Market]]=Games!P690, "Y", "N"))</f>
        <v/>
      </c>
      <c r="V708" s="24" t="str">
        <f>IF(ISBLANK(Games!W690), "",IF('Prediction Log'!$I708='Prediction Log'!$L708, "Y", "N"))</f>
        <v/>
      </c>
      <c r="W708" s="23" t="str">
        <f>IF(ISBLANK(Games!W690), "",IF('Prediction Log'!$H708&lt;&gt;'Prediction Log'!$L708, "N",IF(AND('Prediction Log'!$E708&gt;0, 'Prediction Log'!$M708&gt;'Prediction Log'!$E708, 'Prediction Log'!$H708='Prediction Log'!$C708), "Y", IF(AND('Prediction Log'!$E708&lt;0, 'Prediction Log'!$M708&lt;'Prediction Log'!$E708,'Prediction Log'!$H708='Prediction Log'!$B708 ), "Y", IF('Prediction Log'!$M708='Prediction Log'!$E708, "PUSH", "N")))))</f>
        <v/>
      </c>
      <c r="X708" s="23" t="str">
        <f>IF(ISBLANK(Games!W690), "",IF(AND('Prediction Log'!$T708="Y", 'Prediction Log'!$U708="Y"), "Y", "N"))</f>
        <v/>
      </c>
      <c r="Y708" s="22" t="str">
        <f>IF(ISBLANK(Games!W690), "",IF('Prediction Log'!$D708&gt;0, 'Prediction Log'!$M708-'Prediction Log'!$D708, IF('Prediction Log'!$D708&lt;0, -'Prediction Log'!$M708+'Prediction Log'!$D708, "NA")))</f>
        <v/>
      </c>
      <c r="Z708" s="22" t="str">
        <f>IF(ISBLANK(Games!W690), "",ABS('Prediction Log'!$Y708))</f>
        <v/>
      </c>
      <c r="AA708" s="23" t="str">
        <f>IF(ISBLANK(Games!W690), "",IF('Prediction Log'!$E708&gt;0, 'Prediction Log'!$M708-'Prediction Log'!$E708, IF('Prediction Log'!$E708&lt;0, -'Prediction Log'!$M708+'Prediction Log'!$E708, "NA")))</f>
        <v/>
      </c>
      <c r="AB708" s="23" t="str">
        <f>IF(ISBLANK(Games!X690), "",ABS('Prediction Log'!$AA708))</f>
        <v/>
      </c>
    </row>
    <row r="709" spans="1:28" x14ac:dyDescent="0.45">
      <c r="A709" s="13">
        <f>IF(ISBLANK(Games!$B708), "",Games!A708)</f>
        <v>0</v>
      </c>
      <c r="B709" s="13" t="str">
        <f>IF(ISBLANK(Games!$B691), "",Games!B691)</f>
        <v/>
      </c>
      <c r="C709" s="13" t="str">
        <f>IF(ISBLANK(Games!$B691), "",Games!C691)</f>
        <v/>
      </c>
      <c r="D709" s="14" t="str">
        <f>IF(ISBLANK(Games!$D691), "",Games!D691)</f>
        <v/>
      </c>
      <c r="E709" s="14">
        <f>IF(ISBLANK(Games!$B691), "",Games!J691)</f>
        <v>0</v>
      </c>
      <c r="F709" s="15" t="str">
        <f>IFERROR(IF(ISBLANK(Games!B691), "", IF(Games!N691=Games!B691, Games!O691, 1-Games!O691)), "")</f>
        <v/>
      </c>
      <c r="G709" s="16" t="str">
        <f>IF(ISBLANK(Games!B691), "", IF('Prediction Log'!$D709&lt;0, 'Prediction Log'!$B709, 'Prediction Log'!$C709))</f>
        <v/>
      </c>
      <c r="H709" s="17" t="str">
        <f>IF(ISBLANK(Games!$B691), "",Games!K691)</f>
        <v/>
      </c>
      <c r="I709" s="17" t="str">
        <f>IF('Prediction Log'!$F709&gt;0.5, 'Prediction Log'!$B709, IF('Prediction Log'!$F709&lt;0.5, 'Prediction Log'!$C709, "PICK"))</f>
        <v/>
      </c>
      <c r="J709" s="18" t="str">
        <f>IF(ISBLANK(Games!B691), "",IF('Prediction Log'!$I709='Prediction Log'!$B709, 'Prediction Log'!$F709, 1-'Prediction Log'!$F709))</f>
        <v/>
      </c>
      <c r="K709" s="19" t="str">
        <f>IF(ISBLANK(Games!$B691), "",Games!Q691)</f>
        <v/>
      </c>
      <c r="L709" s="26" t="str">
        <f>IF(ISBLANK(Games!W691), "",Games!Y691)</f>
        <v/>
      </c>
      <c r="M709" s="9" t="str">
        <f>IF(ISBLANK(Games!W691), "",Games!X691-Games!W691)</f>
        <v/>
      </c>
      <c r="N709" s="20" t="str">
        <f>IF(ISBLANK(Games!W691), "", IF(AND(Games!Y691 = Games!B691, Games!D691&lt;0, Table3[[#This Row],[Actual Difference ]]&lt;Games!D691), "Y", IF(AND(Games!Y691=Games!C691, Games!D691&gt;0, Table3[[#This Row],[Actual Difference ]]&gt;0), "Y",IF(Games!Y691&lt;&gt;Table3[[#This Row],[Market Predicted Side]], "Y","N"))))</f>
        <v/>
      </c>
      <c r="O709" s="21" t="str">
        <f>IF(ISBLANK(Games!W691),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09" s="21" t="str">
        <f>IF(ISBLANK(Games!W691),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09" s="22" t="str">
        <f>IF(ISBLANK(Games!W691),"",IF('Prediction Log'!$L709='Prediction Log'!$G709, "Y", "N"))</f>
        <v/>
      </c>
      <c r="R709" s="22" t="str">
        <f>Table3[[#This Row],[Home Team Covered Market]]</f>
        <v/>
      </c>
      <c r="S709" s="22" t="str">
        <f>IF(ISBLANK(Games!W691), "",IF(AND('Prediction Log'!$Q709="Y", 'Prediction Log'!$R709="Y"), "Y", "N"))</f>
        <v/>
      </c>
      <c r="T709" s="23" t="str">
        <f>IF(ISBLANK(Games!W691),"",IF(Games!Y691='Prediction Log'!$H709, "Y", "N"))</f>
        <v/>
      </c>
      <c r="U709" s="23" t="str">
        <f>IF(ISBLANK(Games!W691), "", IF(Table3[[#This Row],[Home Team Covered Market]]=Games!P691, "Y", "N"))</f>
        <v/>
      </c>
      <c r="V709" s="24" t="str">
        <f>IF(ISBLANK(Games!W691), "",IF('Prediction Log'!$I709='Prediction Log'!$L709, "Y", "N"))</f>
        <v/>
      </c>
      <c r="W709" s="23" t="str">
        <f>IF(ISBLANK(Games!W691), "",IF('Prediction Log'!$H709&lt;&gt;'Prediction Log'!$L709, "N",IF(AND('Prediction Log'!$E709&gt;0, 'Prediction Log'!$M709&gt;'Prediction Log'!$E709, 'Prediction Log'!$H709='Prediction Log'!$C709), "Y", IF(AND('Prediction Log'!$E709&lt;0, 'Prediction Log'!$M709&lt;'Prediction Log'!$E709,'Prediction Log'!$H709='Prediction Log'!$B709 ), "Y", IF('Prediction Log'!$M709='Prediction Log'!$E709, "PUSH", "N")))))</f>
        <v/>
      </c>
      <c r="X709" s="23" t="str">
        <f>IF(ISBLANK(Games!W691), "",IF(AND('Prediction Log'!$T709="Y", 'Prediction Log'!$U709="Y"), "Y", "N"))</f>
        <v/>
      </c>
      <c r="Y709" s="22" t="str">
        <f>IF(ISBLANK(Games!W691), "",IF('Prediction Log'!$D709&gt;0, 'Prediction Log'!$M709-'Prediction Log'!$D709, IF('Prediction Log'!$D709&lt;0, -'Prediction Log'!$M709+'Prediction Log'!$D709, "NA")))</f>
        <v/>
      </c>
      <c r="Z709" s="22" t="str">
        <f>IF(ISBLANK(Games!W691), "",ABS('Prediction Log'!$Y709))</f>
        <v/>
      </c>
      <c r="AA709" s="23" t="str">
        <f>IF(ISBLANK(Games!W691), "",IF('Prediction Log'!$E709&gt;0, 'Prediction Log'!$M709-'Prediction Log'!$E709, IF('Prediction Log'!$E709&lt;0, -'Prediction Log'!$M709+'Prediction Log'!$E709, "NA")))</f>
        <v/>
      </c>
      <c r="AB709" s="23" t="str">
        <f>IF(ISBLANK(Games!X691), "",ABS('Prediction Log'!$AA709))</f>
        <v/>
      </c>
    </row>
    <row r="710" spans="1:28" x14ac:dyDescent="0.45">
      <c r="A710" s="13">
        <f>IF(ISBLANK(Games!$B709), "",Games!A709)</f>
        <v>0</v>
      </c>
      <c r="B710" s="13" t="str">
        <f>IF(ISBLANK(Games!$B692), "",Games!B692)</f>
        <v/>
      </c>
      <c r="C710" s="13" t="str">
        <f>IF(ISBLANK(Games!$B692), "",Games!C692)</f>
        <v/>
      </c>
      <c r="D710" s="14" t="str">
        <f>IF(ISBLANK(Games!$D692), "",Games!D692)</f>
        <v/>
      </c>
      <c r="E710" s="14">
        <f>IF(ISBLANK(Games!$B692), "",Games!J692)</f>
        <v>0</v>
      </c>
      <c r="F710" s="15" t="str">
        <f>IFERROR(IF(ISBLANK(Games!B692), "", IF(Games!N692=Games!B692, Games!O692, 1-Games!O692)), "")</f>
        <v/>
      </c>
      <c r="G710" s="16" t="str">
        <f>IF(ISBLANK(Games!B692), "", IF('Prediction Log'!$D710&lt;0, 'Prediction Log'!$B710, 'Prediction Log'!$C710))</f>
        <v/>
      </c>
      <c r="H710" s="17" t="str">
        <f>IF(ISBLANK(Games!$B692), "",Games!K692)</f>
        <v/>
      </c>
      <c r="I710" s="17" t="str">
        <f>IF('Prediction Log'!$F710&gt;0.5, 'Prediction Log'!$B710, IF('Prediction Log'!$F710&lt;0.5, 'Prediction Log'!$C710, "PICK"))</f>
        <v/>
      </c>
      <c r="J710" s="18" t="str">
        <f>IF(ISBLANK(Games!B692), "",IF('Prediction Log'!$I710='Prediction Log'!$B710, 'Prediction Log'!$F710, 1-'Prediction Log'!$F710))</f>
        <v/>
      </c>
      <c r="K710" s="19" t="str">
        <f>IF(ISBLANK(Games!$B692), "",Games!Q692)</f>
        <v/>
      </c>
      <c r="L710" s="26" t="str">
        <f>IF(ISBLANK(Games!W692), "",Games!Y692)</f>
        <v/>
      </c>
      <c r="M710" s="9" t="str">
        <f>IF(ISBLANK(Games!W692), "",Games!X692-Games!W692)</f>
        <v/>
      </c>
      <c r="N710" s="20" t="str">
        <f>IF(ISBLANK(Games!W692), "", IF(AND(Games!Y692 = Games!B692, Games!D692&lt;0, Table3[[#This Row],[Actual Difference ]]&lt;Games!D692), "Y", IF(AND(Games!Y692=Games!C692, Games!D692&gt;0, Table3[[#This Row],[Actual Difference ]]&gt;0), "Y",IF(Games!Y692&lt;&gt;Table3[[#This Row],[Market Predicted Side]], "Y","N"))))</f>
        <v/>
      </c>
      <c r="O710" s="21" t="str">
        <f>IF(ISBLANK(Games!W692),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0" s="21" t="str">
        <f>IF(ISBLANK(Games!W692),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0" s="22" t="str">
        <f>IF(ISBLANK(Games!W692),"",IF('Prediction Log'!$L710='Prediction Log'!$G710, "Y", "N"))</f>
        <v/>
      </c>
      <c r="R710" s="22" t="str">
        <f>Table3[[#This Row],[Home Team Covered Market]]</f>
        <v/>
      </c>
      <c r="S710" s="22" t="str">
        <f>IF(ISBLANK(Games!W692), "",IF(AND('Prediction Log'!$Q710="Y", 'Prediction Log'!$R710="Y"), "Y", "N"))</f>
        <v/>
      </c>
      <c r="T710" s="23" t="str">
        <f>IF(ISBLANK(Games!W692),"",IF(Games!Y692='Prediction Log'!$H710, "Y", "N"))</f>
        <v/>
      </c>
      <c r="U710" s="23" t="str">
        <f>IF(ISBLANK(Games!W692), "", IF(Table3[[#This Row],[Home Team Covered Market]]=Games!P692, "Y", "N"))</f>
        <v/>
      </c>
      <c r="V710" s="24" t="str">
        <f>IF(ISBLANK(Games!W692), "",IF('Prediction Log'!$I710='Prediction Log'!$L710, "Y", "N"))</f>
        <v/>
      </c>
      <c r="W710" s="23" t="str">
        <f>IF(ISBLANK(Games!W692), "",IF('Prediction Log'!$H710&lt;&gt;'Prediction Log'!$L710, "N",IF(AND('Prediction Log'!$E710&gt;0, 'Prediction Log'!$M710&gt;'Prediction Log'!$E710, 'Prediction Log'!$H710='Prediction Log'!$C710), "Y", IF(AND('Prediction Log'!$E710&lt;0, 'Prediction Log'!$M710&lt;'Prediction Log'!$E710,'Prediction Log'!$H710='Prediction Log'!$B710 ), "Y", IF('Prediction Log'!$M710='Prediction Log'!$E710, "PUSH", "N")))))</f>
        <v/>
      </c>
      <c r="X710" s="23" t="str">
        <f>IF(ISBLANK(Games!W692), "",IF(AND('Prediction Log'!$T710="Y", 'Prediction Log'!$U710="Y"), "Y", "N"))</f>
        <v/>
      </c>
      <c r="Y710" s="22" t="str">
        <f>IF(ISBLANK(Games!W692), "",IF('Prediction Log'!$D710&gt;0, 'Prediction Log'!$M710-'Prediction Log'!$D710, IF('Prediction Log'!$D710&lt;0, -'Prediction Log'!$M710+'Prediction Log'!$D710, "NA")))</f>
        <v/>
      </c>
      <c r="Z710" s="22" t="str">
        <f>IF(ISBLANK(Games!W692), "",ABS('Prediction Log'!$Y710))</f>
        <v/>
      </c>
      <c r="AA710" s="23" t="str">
        <f>IF(ISBLANK(Games!W692), "",IF('Prediction Log'!$E710&gt;0, 'Prediction Log'!$M710-'Prediction Log'!$E710, IF('Prediction Log'!$E710&lt;0, -'Prediction Log'!$M710+'Prediction Log'!$E710, "NA")))</f>
        <v/>
      </c>
      <c r="AB710" s="23" t="str">
        <f>IF(ISBLANK(Games!X692), "",ABS('Prediction Log'!$AA710))</f>
        <v/>
      </c>
    </row>
    <row r="711" spans="1:28" x14ac:dyDescent="0.45">
      <c r="A711" s="13">
        <f>IF(ISBLANK(Games!$B710), "",Games!A710)</f>
        <v>0</v>
      </c>
      <c r="B711" s="13" t="str">
        <f>IF(ISBLANK(Games!$B693), "",Games!B693)</f>
        <v/>
      </c>
      <c r="C711" s="13" t="str">
        <f>IF(ISBLANK(Games!$B693), "",Games!C693)</f>
        <v/>
      </c>
      <c r="D711" s="14" t="str">
        <f>IF(ISBLANK(Games!$D693), "",Games!D693)</f>
        <v/>
      </c>
      <c r="E711" s="14">
        <f>IF(ISBLANK(Games!$B693), "",Games!J693)</f>
        <v>0</v>
      </c>
      <c r="F711" s="15" t="str">
        <f>IFERROR(IF(ISBLANK(Games!B693), "", IF(Games!N693=Games!B693, Games!O693, 1-Games!O693)), "")</f>
        <v/>
      </c>
      <c r="G711" s="16" t="str">
        <f>IF(ISBLANK(Games!B693), "", IF('Prediction Log'!$D711&lt;0, 'Prediction Log'!$B711, 'Prediction Log'!$C711))</f>
        <v/>
      </c>
      <c r="H711" s="17" t="str">
        <f>IF(ISBLANK(Games!$B693), "",Games!K693)</f>
        <v/>
      </c>
      <c r="I711" s="17" t="str">
        <f>IF('Prediction Log'!$F711&gt;0.5, 'Prediction Log'!$B711, IF('Prediction Log'!$F711&lt;0.5, 'Prediction Log'!$C711, "PICK"))</f>
        <v/>
      </c>
      <c r="J711" s="18" t="str">
        <f>IF(ISBLANK(Games!B693), "",IF('Prediction Log'!$I711='Prediction Log'!$B711, 'Prediction Log'!$F711, 1-'Prediction Log'!$F711))</f>
        <v/>
      </c>
      <c r="K711" s="19" t="str">
        <f>IF(ISBLANK(Games!$B693), "",Games!Q693)</f>
        <v/>
      </c>
      <c r="L711" s="26" t="str">
        <f>IF(ISBLANK(Games!W693), "",Games!Y693)</f>
        <v/>
      </c>
      <c r="M711" s="9" t="str">
        <f>IF(ISBLANK(Games!W693), "",Games!X693-Games!W693)</f>
        <v/>
      </c>
      <c r="N711" s="20" t="str">
        <f>IF(ISBLANK(Games!W693), "", IF(AND(Games!Y693 = Games!B693, Games!D693&lt;0, Table3[[#This Row],[Actual Difference ]]&lt;Games!D693), "Y", IF(AND(Games!Y693=Games!C693, Games!D693&gt;0, Table3[[#This Row],[Actual Difference ]]&gt;0), "Y",IF(Games!Y693&lt;&gt;Table3[[#This Row],[Market Predicted Side]], "Y","N"))))</f>
        <v/>
      </c>
      <c r="O711" s="21" t="str">
        <f>IF(ISBLANK(Games!W693),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1" s="21" t="str">
        <f>IF(ISBLANK(Games!W693),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1" s="22" t="str">
        <f>IF(ISBLANK(Games!W693),"",IF('Prediction Log'!$L711='Prediction Log'!$G711, "Y", "N"))</f>
        <v/>
      </c>
      <c r="R711" s="22" t="str">
        <f>Table3[[#This Row],[Home Team Covered Market]]</f>
        <v/>
      </c>
      <c r="S711" s="22" t="str">
        <f>IF(ISBLANK(Games!W693), "",IF(AND('Prediction Log'!$Q711="Y", 'Prediction Log'!$R711="Y"), "Y", "N"))</f>
        <v/>
      </c>
      <c r="T711" s="23" t="str">
        <f>IF(ISBLANK(Games!W693),"",IF(Games!Y693='Prediction Log'!$H711, "Y", "N"))</f>
        <v/>
      </c>
      <c r="U711" s="23" t="str">
        <f>IF(ISBLANK(Games!W693), "", IF(Table3[[#This Row],[Home Team Covered Market]]=Games!P693, "Y", "N"))</f>
        <v/>
      </c>
      <c r="V711" s="24" t="str">
        <f>IF(ISBLANK(Games!W693), "",IF('Prediction Log'!$I711='Prediction Log'!$L711, "Y", "N"))</f>
        <v/>
      </c>
      <c r="W711" s="23" t="str">
        <f>IF(ISBLANK(Games!W693), "",IF('Prediction Log'!$H711&lt;&gt;'Prediction Log'!$L711, "N",IF(AND('Prediction Log'!$E711&gt;0, 'Prediction Log'!$M711&gt;'Prediction Log'!$E711, 'Prediction Log'!$H711='Prediction Log'!$C711), "Y", IF(AND('Prediction Log'!$E711&lt;0, 'Prediction Log'!$M711&lt;'Prediction Log'!$E711,'Prediction Log'!$H711='Prediction Log'!$B711 ), "Y", IF('Prediction Log'!$M711='Prediction Log'!$E711, "PUSH", "N")))))</f>
        <v/>
      </c>
      <c r="X711" s="23" t="str">
        <f>IF(ISBLANK(Games!W693), "",IF(AND('Prediction Log'!$T711="Y", 'Prediction Log'!$U711="Y"), "Y", "N"))</f>
        <v/>
      </c>
      <c r="Y711" s="22" t="str">
        <f>IF(ISBLANK(Games!W693), "",IF('Prediction Log'!$D711&gt;0, 'Prediction Log'!$M711-'Prediction Log'!$D711, IF('Prediction Log'!$D711&lt;0, -'Prediction Log'!$M711+'Prediction Log'!$D711, "NA")))</f>
        <v/>
      </c>
      <c r="Z711" s="22" t="str">
        <f>IF(ISBLANK(Games!W693), "",ABS('Prediction Log'!$Y711))</f>
        <v/>
      </c>
      <c r="AA711" s="23" t="str">
        <f>IF(ISBLANK(Games!W693), "",IF('Prediction Log'!$E711&gt;0, 'Prediction Log'!$M711-'Prediction Log'!$E711, IF('Prediction Log'!$E711&lt;0, -'Prediction Log'!$M711+'Prediction Log'!$E711, "NA")))</f>
        <v/>
      </c>
      <c r="AB711" s="23" t="str">
        <f>IF(ISBLANK(Games!X693), "",ABS('Prediction Log'!$AA711))</f>
        <v/>
      </c>
    </row>
    <row r="712" spans="1:28" x14ac:dyDescent="0.45">
      <c r="A712" s="13">
        <f>IF(ISBLANK(Games!$B711), "",Games!A711)</f>
        <v>0</v>
      </c>
      <c r="B712" s="13" t="str">
        <f>IF(ISBLANK(Games!$B694), "",Games!B694)</f>
        <v/>
      </c>
      <c r="C712" s="13" t="str">
        <f>IF(ISBLANK(Games!$B694), "",Games!C694)</f>
        <v/>
      </c>
      <c r="D712" s="14" t="str">
        <f>IF(ISBLANK(Games!$D694), "",Games!D694)</f>
        <v/>
      </c>
      <c r="E712" s="14">
        <f>IF(ISBLANK(Games!$B694), "",Games!J694)</f>
        <v>0</v>
      </c>
      <c r="F712" s="15" t="str">
        <f>IFERROR(IF(ISBLANK(Games!B694), "", IF(Games!N694=Games!B694, Games!O694, 1-Games!O694)), "")</f>
        <v/>
      </c>
      <c r="G712" s="16" t="str">
        <f>IF(ISBLANK(Games!B694), "", IF('Prediction Log'!$D712&lt;0, 'Prediction Log'!$B712, 'Prediction Log'!$C712))</f>
        <v/>
      </c>
      <c r="H712" s="17" t="str">
        <f>IF(ISBLANK(Games!$B694), "",Games!K694)</f>
        <v/>
      </c>
      <c r="I712" s="17" t="str">
        <f>IF('Prediction Log'!$F712&gt;0.5, 'Prediction Log'!$B712, IF('Prediction Log'!$F712&lt;0.5, 'Prediction Log'!$C712, "PICK"))</f>
        <v/>
      </c>
      <c r="J712" s="18" t="str">
        <f>IF(ISBLANK(Games!B694), "",IF('Prediction Log'!$I712='Prediction Log'!$B712, 'Prediction Log'!$F712, 1-'Prediction Log'!$F712))</f>
        <v/>
      </c>
      <c r="K712" s="19" t="str">
        <f>IF(ISBLANK(Games!$B694), "",Games!Q694)</f>
        <v/>
      </c>
      <c r="L712" s="26" t="str">
        <f>IF(ISBLANK(Games!W694), "",Games!Y694)</f>
        <v/>
      </c>
      <c r="M712" s="9" t="str">
        <f>IF(ISBLANK(Games!W694), "",Games!X694-Games!W694)</f>
        <v/>
      </c>
      <c r="N712" s="20" t="str">
        <f>IF(ISBLANK(Games!W694), "", IF(AND(Games!Y694 = Games!B694, Games!D694&lt;0, Table3[[#This Row],[Actual Difference ]]&lt;Games!D694), "Y", IF(AND(Games!Y694=Games!C694, Games!D694&gt;0, Table3[[#This Row],[Actual Difference ]]&gt;0), "Y",IF(Games!Y694&lt;&gt;Table3[[#This Row],[Market Predicted Side]], "Y","N"))))</f>
        <v/>
      </c>
      <c r="O712" s="21" t="str">
        <f>IF(ISBLANK(Games!W694),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2" s="21" t="str">
        <f>IF(ISBLANK(Games!W694),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2" s="22" t="str">
        <f>IF(ISBLANK(Games!W694),"",IF('Prediction Log'!$L712='Prediction Log'!$G712, "Y", "N"))</f>
        <v/>
      </c>
      <c r="R712" s="22" t="str">
        <f>Table3[[#This Row],[Home Team Covered Market]]</f>
        <v/>
      </c>
      <c r="S712" s="22" t="str">
        <f>IF(ISBLANK(Games!W694), "",IF(AND('Prediction Log'!$Q712="Y", 'Prediction Log'!$R712="Y"), "Y", "N"))</f>
        <v/>
      </c>
      <c r="T712" s="23" t="str">
        <f>IF(ISBLANK(Games!W694),"",IF(Games!Y694='Prediction Log'!$H712, "Y", "N"))</f>
        <v/>
      </c>
      <c r="U712" s="23" t="str">
        <f>IF(ISBLANK(Games!W694), "", IF(Table3[[#This Row],[Home Team Covered Market]]=Games!P694, "Y", "N"))</f>
        <v/>
      </c>
      <c r="V712" s="24" t="str">
        <f>IF(ISBLANK(Games!W694), "",IF('Prediction Log'!$I712='Prediction Log'!$L712, "Y", "N"))</f>
        <v/>
      </c>
      <c r="W712" s="23" t="str">
        <f>IF(ISBLANK(Games!W694), "",IF('Prediction Log'!$H712&lt;&gt;'Prediction Log'!$L712, "N",IF(AND('Prediction Log'!$E712&gt;0, 'Prediction Log'!$M712&gt;'Prediction Log'!$E712, 'Prediction Log'!$H712='Prediction Log'!$C712), "Y", IF(AND('Prediction Log'!$E712&lt;0, 'Prediction Log'!$M712&lt;'Prediction Log'!$E712,'Prediction Log'!$H712='Prediction Log'!$B712 ), "Y", IF('Prediction Log'!$M712='Prediction Log'!$E712, "PUSH", "N")))))</f>
        <v/>
      </c>
      <c r="X712" s="23" t="str">
        <f>IF(ISBLANK(Games!W694), "",IF(AND('Prediction Log'!$T712="Y", 'Prediction Log'!$U712="Y"), "Y", "N"))</f>
        <v/>
      </c>
      <c r="Y712" s="22" t="str">
        <f>IF(ISBLANK(Games!W694), "",IF('Prediction Log'!$D712&gt;0, 'Prediction Log'!$M712-'Prediction Log'!$D712, IF('Prediction Log'!$D712&lt;0, -'Prediction Log'!$M712+'Prediction Log'!$D712, "NA")))</f>
        <v/>
      </c>
      <c r="Z712" s="22" t="str">
        <f>IF(ISBLANK(Games!W694), "",ABS('Prediction Log'!$Y712))</f>
        <v/>
      </c>
      <c r="AA712" s="23" t="str">
        <f>IF(ISBLANK(Games!W694), "",IF('Prediction Log'!$E712&gt;0, 'Prediction Log'!$M712-'Prediction Log'!$E712, IF('Prediction Log'!$E712&lt;0, -'Prediction Log'!$M712+'Prediction Log'!$E712, "NA")))</f>
        <v/>
      </c>
      <c r="AB712" s="23" t="str">
        <f>IF(ISBLANK(Games!X694), "",ABS('Prediction Log'!$AA712))</f>
        <v/>
      </c>
    </row>
    <row r="713" spans="1:28" x14ac:dyDescent="0.45">
      <c r="A713" s="13">
        <f>IF(ISBLANK(Games!$B712), "",Games!A712)</f>
        <v>0</v>
      </c>
      <c r="B713" s="13" t="str">
        <f>IF(ISBLANK(Games!$B695), "",Games!B695)</f>
        <v/>
      </c>
      <c r="C713" s="13" t="str">
        <f>IF(ISBLANK(Games!$B695), "",Games!C695)</f>
        <v/>
      </c>
      <c r="D713" s="14" t="str">
        <f>IF(ISBLANK(Games!$D695), "",Games!D695)</f>
        <v/>
      </c>
      <c r="E713" s="14">
        <f>IF(ISBLANK(Games!$B695), "",Games!J695)</f>
        <v>0</v>
      </c>
      <c r="F713" s="15" t="str">
        <f>IFERROR(IF(ISBLANK(Games!B695), "", IF(Games!N695=Games!B695, Games!O695, 1-Games!O695)), "")</f>
        <v/>
      </c>
      <c r="G713" s="16" t="str">
        <f>IF(ISBLANK(Games!B695), "", IF('Prediction Log'!$D713&lt;0, 'Prediction Log'!$B713, 'Prediction Log'!$C713))</f>
        <v/>
      </c>
      <c r="H713" s="17" t="str">
        <f>IF(ISBLANK(Games!$B695), "",Games!K695)</f>
        <v/>
      </c>
      <c r="I713" s="17" t="str">
        <f>IF('Prediction Log'!$F713&gt;0.5, 'Prediction Log'!$B713, IF('Prediction Log'!$F713&lt;0.5, 'Prediction Log'!$C713, "PICK"))</f>
        <v/>
      </c>
      <c r="J713" s="18" t="str">
        <f>IF(ISBLANK(Games!B695), "",IF('Prediction Log'!$I713='Prediction Log'!$B713, 'Prediction Log'!$F713, 1-'Prediction Log'!$F713))</f>
        <v/>
      </c>
      <c r="K713" s="19" t="str">
        <f>IF(ISBLANK(Games!$B695), "",Games!Q695)</f>
        <v/>
      </c>
      <c r="L713" s="26" t="str">
        <f>IF(ISBLANK(Games!W695), "",Games!Y695)</f>
        <v/>
      </c>
      <c r="M713" s="9" t="str">
        <f>IF(ISBLANK(Games!W695), "",Games!X695-Games!W695)</f>
        <v/>
      </c>
      <c r="N713" s="20" t="str">
        <f>IF(ISBLANK(Games!W695), "", IF(AND(Games!Y695 = Games!B695, Games!D695&lt;0, Table3[[#This Row],[Actual Difference ]]&lt;Games!D695), "Y", IF(AND(Games!Y695=Games!C695, Games!D695&gt;0, Table3[[#This Row],[Actual Difference ]]&gt;0), "Y",IF(Games!Y695&lt;&gt;Table3[[#This Row],[Market Predicted Side]], "Y","N"))))</f>
        <v/>
      </c>
      <c r="O713" s="21" t="str">
        <f>IF(ISBLANK(Games!W695),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3" s="21" t="str">
        <f>IF(ISBLANK(Games!W695),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3" s="22" t="str">
        <f>IF(ISBLANK(Games!W695),"",IF('Prediction Log'!$L713='Prediction Log'!$G713, "Y", "N"))</f>
        <v/>
      </c>
      <c r="R713" s="22" t="str">
        <f>Table3[[#This Row],[Home Team Covered Market]]</f>
        <v/>
      </c>
      <c r="S713" s="22" t="str">
        <f>IF(ISBLANK(Games!W695), "",IF(AND('Prediction Log'!$Q713="Y", 'Prediction Log'!$R713="Y"), "Y", "N"))</f>
        <v/>
      </c>
      <c r="T713" s="23" t="str">
        <f>IF(ISBLANK(Games!W695),"",IF(Games!Y695='Prediction Log'!$H713, "Y", "N"))</f>
        <v/>
      </c>
      <c r="U713" s="23" t="str">
        <f>IF(ISBLANK(Games!W695), "", IF(Table3[[#This Row],[Home Team Covered Market]]=Games!P695, "Y", "N"))</f>
        <v/>
      </c>
      <c r="V713" s="24" t="str">
        <f>IF(ISBLANK(Games!W695), "",IF('Prediction Log'!$I713='Prediction Log'!$L713, "Y", "N"))</f>
        <v/>
      </c>
      <c r="W713" s="23" t="str">
        <f>IF(ISBLANK(Games!W695), "",IF('Prediction Log'!$H713&lt;&gt;'Prediction Log'!$L713, "N",IF(AND('Prediction Log'!$E713&gt;0, 'Prediction Log'!$M713&gt;'Prediction Log'!$E713, 'Prediction Log'!$H713='Prediction Log'!$C713), "Y", IF(AND('Prediction Log'!$E713&lt;0, 'Prediction Log'!$M713&lt;'Prediction Log'!$E713,'Prediction Log'!$H713='Prediction Log'!$B713 ), "Y", IF('Prediction Log'!$M713='Prediction Log'!$E713, "PUSH", "N")))))</f>
        <v/>
      </c>
      <c r="X713" s="23" t="str">
        <f>IF(ISBLANK(Games!W695), "",IF(AND('Prediction Log'!$T713="Y", 'Prediction Log'!$U713="Y"), "Y", "N"))</f>
        <v/>
      </c>
      <c r="Y713" s="22" t="str">
        <f>IF(ISBLANK(Games!W695), "",IF('Prediction Log'!$D713&gt;0, 'Prediction Log'!$M713-'Prediction Log'!$D713, IF('Prediction Log'!$D713&lt;0, -'Prediction Log'!$M713+'Prediction Log'!$D713, "NA")))</f>
        <v/>
      </c>
      <c r="Z713" s="22" t="str">
        <f>IF(ISBLANK(Games!W695), "",ABS('Prediction Log'!$Y713))</f>
        <v/>
      </c>
      <c r="AA713" s="23" t="str">
        <f>IF(ISBLANK(Games!W695), "",IF('Prediction Log'!$E713&gt;0, 'Prediction Log'!$M713-'Prediction Log'!$E713, IF('Prediction Log'!$E713&lt;0, -'Prediction Log'!$M713+'Prediction Log'!$E713, "NA")))</f>
        <v/>
      </c>
      <c r="AB713" s="23" t="str">
        <f>IF(ISBLANK(Games!X695), "",ABS('Prediction Log'!$AA713))</f>
        <v/>
      </c>
    </row>
    <row r="714" spans="1:28" x14ac:dyDescent="0.45">
      <c r="A714" s="13">
        <f>IF(ISBLANK(Games!$B713), "",Games!A713)</f>
        <v>0</v>
      </c>
      <c r="B714" s="13" t="str">
        <f>IF(ISBLANK(Games!$B696), "",Games!B696)</f>
        <v/>
      </c>
      <c r="C714" s="13" t="str">
        <f>IF(ISBLANK(Games!$B696), "",Games!C696)</f>
        <v/>
      </c>
      <c r="D714" s="14" t="str">
        <f>IF(ISBLANK(Games!$D696), "",Games!D696)</f>
        <v/>
      </c>
      <c r="E714" s="14">
        <f>IF(ISBLANK(Games!$B696), "",Games!J696)</f>
        <v>0</v>
      </c>
      <c r="F714" s="15" t="str">
        <f>IFERROR(IF(ISBLANK(Games!B696), "", IF(Games!N696=Games!B696, Games!O696, 1-Games!O696)), "")</f>
        <v/>
      </c>
      <c r="G714" s="16" t="str">
        <f>IF(ISBLANK(Games!B696), "", IF('Prediction Log'!$D714&lt;0, 'Prediction Log'!$B714, 'Prediction Log'!$C714))</f>
        <v/>
      </c>
      <c r="H714" s="17" t="str">
        <f>IF(ISBLANK(Games!$B696), "",Games!K696)</f>
        <v/>
      </c>
      <c r="I714" s="17" t="str">
        <f>IF('Prediction Log'!$F714&gt;0.5, 'Prediction Log'!$B714, IF('Prediction Log'!$F714&lt;0.5, 'Prediction Log'!$C714, "PICK"))</f>
        <v/>
      </c>
      <c r="J714" s="18" t="str">
        <f>IF(ISBLANK(Games!B696), "",IF('Prediction Log'!$I714='Prediction Log'!$B714, 'Prediction Log'!$F714, 1-'Prediction Log'!$F714))</f>
        <v/>
      </c>
      <c r="K714" s="19" t="str">
        <f>IF(ISBLANK(Games!$B696), "",Games!Q696)</f>
        <v/>
      </c>
      <c r="L714" s="26" t="str">
        <f>IF(ISBLANK(Games!W696), "",Games!Y696)</f>
        <v/>
      </c>
      <c r="M714" s="9" t="str">
        <f>IF(ISBLANK(Games!W696), "",Games!X696-Games!W696)</f>
        <v/>
      </c>
      <c r="N714" s="20" t="str">
        <f>IF(ISBLANK(Games!W696), "", IF(AND(Games!Y696 = Games!B696, Games!D696&lt;0, Table3[[#This Row],[Actual Difference ]]&lt;Games!D696), "Y", IF(AND(Games!Y696=Games!C696, Games!D696&gt;0, Table3[[#This Row],[Actual Difference ]]&gt;0), "Y",IF(Games!Y696&lt;&gt;Table3[[#This Row],[Market Predicted Side]], "Y","N"))))</f>
        <v/>
      </c>
      <c r="O714" s="21" t="str">
        <f>IF(ISBLANK(Games!W696),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4" s="21" t="str">
        <f>IF(ISBLANK(Games!W696),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4" s="22" t="str">
        <f>IF(ISBLANK(Games!W696),"",IF('Prediction Log'!$L714='Prediction Log'!$G714, "Y", "N"))</f>
        <v/>
      </c>
      <c r="R714" s="22" t="str">
        <f>Table3[[#This Row],[Home Team Covered Market]]</f>
        <v/>
      </c>
      <c r="S714" s="22" t="str">
        <f>IF(ISBLANK(Games!W696), "",IF(AND('Prediction Log'!$Q714="Y", 'Prediction Log'!$R714="Y"), "Y", "N"))</f>
        <v/>
      </c>
      <c r="T714" s="23" t="str">
        <f>IF(ISBLANK(Games!W696),"",IF(Games!Y696='Prediction Log'!$H714, "Y", "N"))</f>
        <v/>
      </c>
      <c r="U714" s="23" t="str">
        <f>IF(ISBLANK(Games!W696), "", IF(Table3[[#This Row],[Home Team Covered Market]]=Games!P696, "Y", "N"))</f>
        <v/>
      </c>
      <c r="V714" s="24" t="str">
        <f>IF(ISBLANK(Games!W696), "",IF('Prediction Log'!$I714='Prediction Log'!$L714, "Y", "N"))</f>
        <v/>
      </c>
      <c r="W714" s="23" t="str">
        <f>IF(ISBLANK(Games!W696), "",IF('Prediction Log'!$H714&lt;&gt;'Prediction Log'!$L714, "N",IF(AND('Prediction Log'!$E714&gt;0, 'Prediction Log'!$M714&gt;'Prediction Log'!$E714, 'Prediction Log'!$H714='Prediction Log'!$C714), "Y", IF(AND('Prediction Log'!$E714&lt;0, 'Prediction Log'!$M714&lt;'Prediction Log'!$E714,'Prediction Log'!$H714='Prediction Log'!$B714 ), "Y", IF('Prediction Log'!$M714='Prediction Log'!$E714, "PUSH", "N")))))</f>
        <v/>
      </c>
      <c r="X714" s="23" t="str">
        <f>IF(ISBLANK(Games!W696), "",IF(AND('Prediction Log'!$T714="Y", 'Prediction Log'!$U714="Y"), "Y", "N"))</f>
        <v/>
      </c>
      <c r="Y714" s="22" t="str">
        <f>IF(ISBLANK(Games!W696), "",IF('Prediction Log'!$D714&gt;0, 'Prediction Log'!$M714-'Prediction Log'!$D714, IF('Prediction Log'!$D714&lt;0, -'Prediction Log'!$M714+'Prediction Log'!$D714, "NA")))</f>
        <v/>
      </c>
      <c r="Z714" s="22" t="str">
        <f>IF(ISBLANK(Games!W696), "",ABS('Prediction Log'!$Y714))</f>
        <v/>
      </c>
      <c r="AA714" s="23" t="str">
        <f>IF(ISBLANK(Games!W696), "",IF('Prediction Log'!$E714&gt;0, 'Prediction Log'!$M714-'Prediction Log'!$E714, IF('Prediction Log'!$E714&lt;0, -'Prediction Log'!$M714+'Prediction Log'!$E714, "NA")))</f>
        <v/>
      </c>
      <c r="AB714" s="23" t="str">
        <f>IF(ISBLANK(Games!X696), "",ABS('Prediction Log'!$AA714))</f>
        <v/>
      </c>
    </row>
    <row r="715" spans="1:28" x14ac:dyDescent="0.45">
      <c r="A715" s="13">
        <f>IF(ISBLANK(Games!$B714), "",Games!A714)</f>
        <v>0</v>
      </c>
      <c r="B715" s="13" t="str">
        <f>IF(ISBLANK(Games!$B697), "",Games!B697)</f>
        <v/>
      </c>
      <c r="C715" s="13" t="str">
        <f>IF(ISBLANK(Games!$B697), "",Games!C697)</f>
        <v/>
      </c>
      <c r="D715" s="14" t="str">
        <f>IF(ISBLANK(Games!$D697), "",Games!D697)</f>
        <v/>
      </c>
      <c r="E715" s="14">
        <f>IF(ISBLANK(Games!$B697), "",Games!J697)</f>
        <v>0</v>
      </c>
      <c r="F715" s="15" t="str">
        <f>IFERROR(IF(ISBLANK(Games!B697), "", IF(Games!N697=Games!B697, Games!O697, 1-Games!O697)), "")</f>
        <v/>
      </c>
      <c r="G715" s="16" t="str">
        <f>IF(ISBLANK(Games!B697), "", IF('Prediction Log'!$D715&lt;0, 'Prediction Log'!$B715, 'Prediction Log'!$C715))</f>
        <v/>
      </c>
      <c r="H715" s="17" t="str">
        <f>IF(ISBLANK(Games!$B697), "",Games!K697)</f>
        <v/>
      </c>
      <c r="I715" s="17" t="str">
        <f>IF('Prediction Log'!$F715&gt;0.5, 'Prediction Log'!$B715, IF('Prediction Log'!$F715&lt;0.5, 'Prediction Log'!$C715, "PICK"))</f>
        <v/>
      </c>
      <c r="J715" s="18" t="str">
        <f>IF(ISBLANK(Games!B697), "",IF('Prediction Log'!$I715='Prediction Log'!$B715, 'Prediction Log'!$F715, 1-'Prediction Log'!$F715))</f>
        <v/>
      </c>
      <c r="K715" s="19" t="str">
        <f>IF(ISBLANK(Games!$B697), "",Games!Q697)</f>
        <v/>
      </c>
      <c r="L715" s="26" t="str">
        <f>IF(ISBLANK(Games!W697), "",Games!Y697)</f>
        <v/>
      </c>
      <c r="M715" s="9" t="str">
        <f>IF(ISBLANK(Games!W697), "",Games!X697-Games!W697)</f>
        <v/>
      </c>
      <c r="N715" s="20" t="str">
        <f>IF(ISBLANK(Games!W697), "", IF(AND(Games!Y697 = Games!B697, Games!D697&lt;0, Table3[[#This Row],[Actual Difference ]]&lt;Games!D697), "Y", IF(AND(Games!Y697=Games!C697, Games!D697&gt;0, Table3[[#This Row],[Actual Difference ]]&gt;0), "Y",IF(Games!Y697&lt;&gt;Table3[[#This Row],[Market Predicted Side]], "Y","N"))))</f>
        <v/>
      </c>
      <c r="O715" s="21" t="str">
        <f>IF(ISBLANK(Games!W697),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5" s="21" t="str">
        <f>IF(ISBLANK(Games!W697),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5" s="22" t="str">
        <f>IF(ISBLANK(Games!W697),"",IF('Prediction Log'!$L715='Prediction Log'!$G715, "Y", "N"))</f>
        <v/>
      </c>
      <c r="R715" s="22" t="str">
        <f>Table3[[#This Row],[Home Team Covered Market]]</f>
        <v/>
      </c>
      <c r="S715" s="22" t="str">
        <f>IF(ISBLANK(Games!W697), "",IF(AND('Prediction Log'!$Q715="Y", 'Prediction Log'!$R715="Y"), "Y", "N"))</f>
        <v/>
      </c>
      <c r="T715" s="23" t="str">
        <f>IF(ISBLANK(Games!W697),"",IF(Games!Y697='Prediction Log'!$H715, "Y", "N"))</f>
        <v/>
      </c>
      <c r="U715" s="23" t="str">
        <f>IF(ISBLANK(Games!W697), "", IF(Table3[[#This Row],[Home Team Covered Market]]=Games!P697, "Y", "N"))</f>
        <v/>
      </c>
      <c r="V715" s="24" t="str">
        <f>IF(ISBLANK(Games!W697), "",IF('Prediction Log'!$I715='Prediction Log'!$L715, "Y", "N"))</f>
        <v/>
      </c>
      <c r="W715" s="23" t="str">
        <f>IF(ISBLANK(Games!W697), "",IF('Prediction Log'!$H715&lt;&gt;'Prediction Log'!$L715, "N",IF(AND('Prediction Log'!$E715&gt;0, 'Prediction Log'!$M715&gt;'Prediction Log'!$E715, 'Prediction Log'!$H715='Prediction Log'!$C715), "Y", IF(AND('Prediction Log'!$E715&lt;0, 'Prediction Log'!$M715&lt;'Prediction Log'!$E715,'Prediction Log'!$H715='Prediction Log'!$B715 ), "Y", IF('Prediction Log'!$M715='Prediction Log'!$E715, "PUSH", "N")))))</f>
        <v/>
      </c>
      <c r="X715" s="23" t="str">
        <f>IF(ISBLANK(Games!W697), "",IF(AND('Prediction Log'!$T715="Y", 'Prediction Log'!$U715="Y"), "Y", "N"))</f>
        <v/>
      </c>
      <c r="Y715" s="22" t="str">
        <f>IF(ISBLANK(Games!W697), "",IF('Prediction Log'!$D715&gt;0, 'Prediction Log'!$M715-'Prediction Log'!$D715, IF('Prediction Log'!$D715&lt;0, -'Prediction Log'!$M715+'Prediction Log'!$D715, "NA")))</f>
        <v/>
      </c>
      <c r="Z715" s="22" t="str">
        <f>IF(ISBLANK(Games!W697), "",ABS('Prediction Log'!$Y715))</f>
        <v/>
      </c>
      <c r="AA715" s="23" t="str">
        <f>IF(ISBLANK(Games!W697), "",IF('Prediction Log'!$E715&gt;0, 'Prediction Log'!$M715-'Prediction Log'!$E715, IF('Prediction Log'!$E715&lt;0, -'Prediction Log'!$M715+'Prediction Log'!$E715, "NA")))</f>
        <v/>
      </c>
      <c r="AB715" s="23" t="str">
        <f>IF(ISBLANK(Games!X697), "",ABS('Prediction Log'!$AA715))</f>
        <v/>
      </c>
    </row>
    <row r="716" spans="1:28" x14ac:dyDescent="0.45">
      <c r="A716" s="13">
        <f>IF(ISBLANK(Games!$B715), "",Games!A715)</f>
        <v>0</v>
      </c>
      <c r="B716" s="13" t="str">
        <f>IF(ISBLANK(Games!$B698), "",Games!B698)</f>
        <v/>
      </c>
      <c r="C716" s="13" t="str">
        <f>IF(ISBLANK(Games!$B698), "",Games!C698)</f>
        <v/>
      </c>
      <c r="D716" s="14" t="str">
        <f>IF(ISBLANK(Games!$D698), "",Games!D698)</f>
        <v/>
      </c>
      <c r="E716" s="14">
        <f>IF(ISBLANK(Games!$B698), "",Games!J698)</f>
        <v>0</v>
      </c>
      <c r="F716" s="15" t="str">
        <f>IFERROR(IF(ISBLANK(Games!B698), "", IF(Games!N698=Games!B698, Games!O698, 1-Games!O698)), "")</f>
        <v/>
      </c>
      <c r="G716" s="16" t="str">
        <f>IF(ISBLANK(Games!B698), "", IF('Prediction Log'!$D716&lt;0, 'Prediction Log'!$B716, 'Prediction Log'!$C716))</f>
        <v/>
      </c>
      <c r="H716" s="17" t="str">
        <f>IF(ISBLANK(Games!$B698), "",Games!K698)</f>
        <v/>
      </c>
      <c r="I716" s="17" t="str">
        <f>IF('Prediction Log'!$F716&gt;0.5, 'Prediction Log'!$B716, IF('Prediction Log'!$F716&lt;0.5, 'Prediction Log'!$C716, "PICK"))</f>
        <v/>
      </c>
      <c r="J716" s="18" t="str">
        <f>IF(ISBLANK(Games!B698), "",IF('Prediction Log'!$I716='Prediction Log'!$B716, 'Prediction Log'!$F716, 1-'Prediction Log'!$F716))</f>
        <v/>
      </c>
      <c r="K716" s="19" t="str">
        <f>IF(ISBLANK(Games!$B698), "",Games!Q698)</f>
        <v/>
      </c>
      <c r="L716" s="26" t="str">
        <f>IF(ISBLANK(Games!W698), "",Games!Y698)</f>
        <v/>
      </c>
      <c r="M716" s="9" t="str">
        <f>IF(ISBLANK(Games!W698), "",Games!X698-Games!W698)</f>
        <v/>
      </c>
      <c r="N716" s="20" t="str">
        <f>IF(ISBLANK(Games!W698), "", IF(AND(Games!Y698 = Games!B698, Games!D698&lt;0, Table3[[#This Row],[Actual Difference ]]&lt;Games!D698), "Y", IF(AND(Games!Y698=Games!C698, Games!D698&gt;0, Table3[[#This Row],[Actual Difference ]]&gt;0), "Y",IF(Games!Y698&lt;&gt;Table3[[#This Row],[Market Predicted Side]], "Y","N"))))</f>
        <v/>
      </c>
      <c r="O716" s="21" t="str">
        <f>IF(ISBLANK(Games!W698),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6" s="21" t="str">
        <f>IF(ISBLANK(Games!W698),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6" s="22" t="str">
        <f>IF(ISBLANK(Games!W698),"",IF('Prediction Log'!$L716='Prediction Log'!$G716, "Y", "N"))</f>
        <v/>
      </c>
      <c r="R716" s="22" t="str">
        <f>Table3[[#This Row],[Home Team Covered Market]]</f>
        <v/>
      </c>
      <c r="S716" s="22" t="str">
        <f>IF(ISBLANK(Games!W698), "",IF(AND('Prediction Log'!$Q716="Y", 'Prediction Log'!$R716="Y"), "Y", "N"))</f>
        <v/>
      </c>
      <c r="T716" s="23" t="str">
        <f>IF(ISBLANK(Games!W698),"",IF(Games!Y698='Prediction Log'!$H716, "Y", "N"))</f>
        <v/>
      </c>
      <c r="U716" s="23" t="str">
        <f>IF(ISBLANK(Games!W698), "", IF(Table3[[#This Row],[Home Team Covered Market]]=Games!P698, "Y", "N"))</f>
        <v/>
      </c>
      <c r="V716" s="24" t="str">
        <f>IF(ISBLANK(Games!W698), "",IF('Prediction Log'!$I716='Prediction Log'!$L716, "Y", "N"))</f>
        <v/>
      </c>
      <c r="W716" s="23" t="str">
        <f>IF(ISBLANK(Games!W698), "",IF('Prediction Log'!$H716&lt;&gt;'Prediction Log'!$L716, "N",IF(AND('Prediction Log'!$E716&gt;0, 'Prediction Log'!$M716&gt;'Prediction Log'!$E716, 'Prediction Log'!$H716='Prediction Log'!$C716), "Y", IF(AND('Prediction Log'!$E716&lt;0, 'Prediction Log'!$M716&lt;'Prediction Log'!$E716,'Prediction Log'!$H716='Prediction Log'!$B716 ), "Y", IF('Prediction Log'!$M716='Prediction Log'!$E716, "PUSH", "N")))))</f>
        <v/>
      </c>
      <c r="X716" s="23" t="str">
        <f>IF(ISBLANK(Games!W698), "",IF(AND('Prediction Log'!$T716="Y", 'Prediction Log'!$U716="Y"), "Y", "N"))</f>
        <v/>
      </c>
      <c r="Y716" s="22" t="str">
        <f>IF(ISBLANK(Games!W698), "",IF('Prediction Log'!$D716&gt;0, 'Prediction Log'!$M716-'Prediction Log'!$D716, IF('Prediction Log'!$D716&lt;0, -'Prediction Log'!$M716+'Prediction Log'!$D716, "NA")))</f>
        <v/>
      </c>
      <c r="Z716" s="22" t="str">
        <f>IF(ISBLANK(Games!W698), "",ABS('Prediction Log'!$Y716))</f>
        <v/>
      </c>
      <c r="AA716" s="23" t="str">
        <f>IF(ISBLANK(Games!W698), "",IF('Prediction Log'!$E716&gt;0, 'Prediction Log'!$M716-'Prediction Log'!$E716, IF('Prediction Log'!$E716&lt;0, -'Prediction Log'!$M716+'Prediction Log'!$E716, "NA")))</f>
        <v/>
      </c>
      <c r="AB716" s="23" t="str">
        <f>IF(ISBLANK(Games!X698), "",ABS('Prediction Log'!$AA716))</f>
        <v/>
      </c>
    </row>
    <row r="717" spans="1:28" x14ac:dyDescent="0.45">
      <c r="A717" s="13">
        <f>IF(ISBLANK(Games!$B716), "",Games!A716)</f>
        <v>0</v>
      </c>
      <c r="B717" s="13" t="str">
        <f>IF(ISBLANK(Games!$B699), "",Games!B699)</f>
        <v/>
      </c>
      <c r="C717" s="13" t="str">
        <f>IF(ISBLANK(Games!$B699), "",Games!C699)</f>
        <v/>
      </c>
      <c r="D717" s="14" t="str">
        <f>IF(ISBLANK(Games!$D699), "",Games!D699)</f>
        <v/>
      </c>
      <c r="E717" s="14">
        <f>IF(ISBLANK(Games!$B699), "",Games!J699)</f>
        <v>0</v>
      </c>
      <c r="F717" s="15" t="str">
        <f>IFERROR(IF(ISBLANK(Games!B699), "", IF(Games!N699=Games!B699, Games!O699, 1-Games!O699)), "")</f>
        <v/>
      </c>
      <c r="G717" s="16" t="str">
        <f>IF(ISBLANK(Games!B699), "", IF('Prediction Log'!$D717&lt;0, 'Prediction Log'!$B717, 'Prediction Log'!$C717))</f>
        <v/>
      </c>
      <c r="H717" s="17" t="str">
        <f>IF(ISBLANK(Games!$B699), "",Games!K699)</f>
        <v/>
      </c>
      <c r="I717" s="17" t="str">
        <f>IF('Prediction Log'!$F717&gt;0.5, 'Prediction Log'!$B717, IF('Prediction Log'!$F717&lt;0.5, 'Prediction Log'!$C717, "PICK"))</f>
        <v/>
      </c>
      <c r="J717" s="18" t="str">
        <f>IF(ISBLANK(Games!B699), "",IF('Prediction Log'!$I717='Prediction Log'!$B717, 'Prediction Log'!$F717, 1-'Prediction Log'!$F717))</f>
        <v/>
      </c>
      <c r="K717" s="19" t="str">
        <f>IF(ISBLANK(Games!$B699), "",Games!Q699)</f>
        <v/>
      </c>
      <c r="L717" s="26" t="str">
        <f>IF(ISBLANK(Games!W699), "",Games!Y699)</f>
        <v/>
      </c>
      <c r="M717" s="9" t="str">
        <f>IF(ISBLANK(Games!W699), "",Games!X699-Games!W699)</f>
        <v/>
      </c>
      <c r="N717" s="20" t="str">
        <f>IF(ISBLANK(Games!W699), "", IF(AND(Games!Y699 = Games!B699, Games!D699&lt;0, Table3[[#This Row],[Actual Difference ]]&lt;Games!D699), "Y", IF(AND(Games!Y699=Games!C699, Games!D699&gt;0, Table3[[#This Row],[Actual Difference ]]&gt;0), "Y",IF(Games!Y699&lt;&gt;Table3[[#This Row],[Market Predicted Side]], "Y","N"))))</f>
        <v/>
      </c>
      <c r="O717" s="21" t="str">
        <f>IF(ISBLANK(Games!W699),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7" s="21" t="str">
        <f>IF(ISBLANK(Games!W699),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7" s="22" t="str">
        <f>IF(ISBLANK(Games!W699),"",IF('Prediction Log'!$L717='Prediction Log'!$G717, "Y", "N"))</f>
        <v/>
      </c>
      <c r="R717" s="22" t="str">
        <f>Table3[[#This Row],[Home Team Covered Market]]</f>
        <v/>
      </c>
      <c r="S717" s="22" t="str">
        <f>IF(ISBLANK(Games!W699), "",IF(AND('Prediction Log'!$Q717="Y", 'Prediction Log'!$R717="Y"), "Y", "N"))</f>
        <v/>
      </c>
      <c r="T717" s="23" t="str">
        <f>IF(ISBLANK(Games!W699),"",IF(Games!Y699='Prediction Log'!$H717, "Y", "N"))</f>
        <v/>
      </c>
      <c r="U717" s="23" t="str">
        <f>IF(ISBLANK(Games!W699), "", IF(Table3[[#This Row],[Home Team Covered Market]]=Games!P699, "Y", "N"))</f>
        <v/>
      </c>
      <c r="V717" s="24" t="str">
        <f>IF(ISBLANK(Games!W699), "",IF('Prediction Log'!$I717='Prediction Log'!$L717, "Y", "N"))</f>
        <v/>
      </c>
      <c r="W717" s="23" t="str">
        <f>IF(ISBLANK(Games!W699), "",IF('Prediction Log'!$H717&lt;&gt;'Prediction Log'!$L717, "N",IF(AND('Prediction Log'!$E717&gt;0, 'Prediction Log'!$M717&gt;'Prediction Log'!$E717, 'Prediction Log'!$H717='Prediction Log'!$C717), "Y", IF(AND('Prediction Log'!$E717&lt;0, 'Prediction Log'!$M717&lt;'Prediction Log'!$E717,'Prediction Log'!$H717='Prediction Log'!$B717 ), "Y", IF('Prediction Log'!$M717='Prediction Log'!$E717, "PUSH", "N")))))</f>
        <v/>
      </c>
      <c r="X717" s="23" t="str">
        <f>IF(ISBLANK(Games!W699), "",IF(AND('Prediction Log'!$T717="Y", 'Prediction Log'!$U717="Y"), "Y", "N"))</f>
        <v/>
      </c>
      <c r="Y717" s="22" t="str">
        <f>IF(ISBLANK(Games!W699), "",IF('Prediction Log'!$D717&gt;0, 'Prediction Log'!$M717-'Prediction Log'!$D717, IF('Prediction Log'!$D717&lt;0, -'Prediction Log'!$M717+'Prediction Log'!$D717, "NA")))</f>
        <v/>
      </c>
      <c r="Z717" s="22" t="str">
        <f>IF(ISBLANK(Games!W699), "",ABS('Prediction Log'!$Y717))</f>
        <v/>
      </c>
      <c r="AA717" s="23" t="str">
        <f>IF(ISBLANK(Games!W699), "",IF('Prediction Log'!$E717&gt;0, 'Prediction Log'!$M717-'Prediction Log'!$E717, IF('Prediction Log'!$E717&lt;0, -'Prediction Log'!$M717+'Prediction Log'!$E717, "NA")))</f>
        <v/>
      </c>
      <c r="AB717" s="23" t="str">
        <f>IF(ISBLANK(Games!X699), "",ABS('Prediction Log'!$AA717))</f>
        <v/>
      </c>
    </row>
    <row r="718" spans="1:28" x14ac:dyDescent="0.45">
      <c r="A718" s="13">
        <f>IF(ISBLANK(Games!$B717), "",Games!A717)</f>
        <v>0</v>
      </c>
      <c r="B718" s="13" t="str">
        <f>IF(ISBLANK(Games!$B700), "",Games!B700)</f>
        <v/>
      </c>
      <c r="C718" s="13" t="str">
        <f>IF(ISBLANK(Games!$B700), "",Games!C700)</f>
        <v/>
      </c>
      <c r="D718" s="14" t="str">
        <f>IF(ISBLANK(Games!$D700), "",Games!D700)</f>
        <v/>
      </c>
      <c r="E718" s="14">
        <f>IF(ISBLANK(Games!$B700), "",Games!J700)</f>
        <v>0</v>
      </c>
      <c r="F718" s="15" t="str">
        <f>IFERROR(IF(ISBLANK(Games!B700), "", IF(Games!N700=Games!B700, Games!O700, 1-Games!O700)), "")</f>
        <v/>
      </c>
      <c r="G718" s="16" t="str">
        <f>IF(ISBLANK(Games!B700), "", IF('Prediction Log'!$D718&lt;0, 'Prediction Log'!$B718, 'Prediction Log'!$C718))</f>
        <v/>
      </c>
      <c r="H718" s="17" t="str">
        <f>IF(ISBLANK(Games!$B700), "",Games!K700)</f>
        <v/>
      </c>
      <c r="I718" s="17" t="str">
        <f>IF('Prediction Log'!$F718&gt;0.5, 'Prediction Log'!$B718, IF('Prediction Log'!$F718&lt;0.5, 'Prediction Log'!$C718, "PICK"))</f>
        <v/>
      </c>
      <c r="J718" s="18" t="str">
        <f>IF(ISBLANK(Games!B700), "",IF('Prediction Log'!$I718='Prediction Log'!$B718, 'Prediction Log'!$F718, 1-'Prediction Log'!$F718))</f>
        <v/>
      </c>
      <c r="K718" s="19" t="str">
        <f>IF(ISBLANK(Games!$B700), "",Games!Q700)</f>
        <v/>
      </c>
      <c r="L718" s="26" t="str">
        <f>IF(ISBLANK(Games!W700), "",Games!Y700)</f>
        <v/>
      </c>
      <c r="M718" s="9" t="str">
        <f>IF(ISBLANK(Games!W700), "",Games!X700-Games!W700)</f>
        <v/>
      </c>
      <c r="N718" s="20" t="str">
        <f>IF(ISBLANK(Games!W700), "", IF(AND(Games!Y700 = Games!B700, Games!D700&lt;0, Table3[[#This Row],[Actual Difference ]]&lt;Games!D700), "Y", IF(AND(Games!Y700=Games!C700, Games!D700&gt;0, Table3[[#This Row],[Actual Difference ]]&gt;0), "Y",IF(Games!Y700&lt;&gt;Table3[[#This Row],[Market Predicted Side]], "Y","N"))))</f>
        <v/>
      </c>
      <c r="O718" s="21" t="str">
        <f>IF(ISBLANK(Games!W700),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8" s="21" t="str">
        <f>IF(ISBLANK(Games!W700),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8" s="22" t="str">
        <f>IF(ISBLANK(Games!W700),"",IF('Prediction Log'!$L718='Prediction Log'!$G718, "Y", "N"))</f>
        <v/>
      </c>
      <c r="R718" s="22" t="str">
        <f>Table3[[#This Row],[Home Team Covered Market]]</f>
        <v/>
      </c>
      <c r="S718" s="22" t="str">
        <f>IF(ISBLANK(Games!W700), "",IF(AND('Prediction Log'!$Q718="Y", 'Prediction Log'!$R718="Y"), "Y", "N"))</f>
        <v/>
      </c>
      <c r="T718" s="23" t="str">
        <f>IF(ISBLANK(Games!W700),"",IF(Games!Y700='Prediction Log'!$H718, "Y", "N"))</f>
        <v/>
      </c>
      <c r="U718" s="23" t="str">
        <f>IF(ISBLANK(Games!W700), "", IF(Table3[[#This Row],[Home Team Covered Market]]=Games!P700, "Y", "N"))</f>
        <v/>
      </c>
      <c r="V718" s="24" t="str">
        <f>IF(ISBLANK(Games!W700), "",IF('Prediction Log'!$I718='Prediction Log'!$L718, "Y", "N"))</f>
        <v/>
      </c>
      <c r="W718" s="23" t="str">
        <f>IF(ISBLANK(Games!W700), "",IF('Prediction Log'!$H718&lt;&gt;'Prediction Log'!$L718, "N",IF(AND('Prediction Log'!$E718&gt;0, 'Prediction Log'!$M718&gt;'Prediction Log'!$E718, 'Prediction Log'!$H718='Prediction Log'!$C718), "Y", IF(AND('Prediction Log'!$E718&lt;0, 'Prediction Log'!$M718&lt;'Prediction Log'!$E718,'Prediction Log'!$H718='Prediction Log'!$B718 ), "Y", IF('Prediction Log'!$M718='Prediction Log'!$E718, "PUSH", "N")))))</f>
        <v/>
      </c>
      <c r="X718" s="23" t="str">
        <f>IF(ISBLANK(Games!W700), "",IF(AND('Prediction Log'!$T718="Y", 'Prediction Log'!$U718="Y"), "Y", "N"))</f>
        <v/>
      </c>
      <c r="Y718" s="22" t="str">
        <f>IF(ISBLANK(Games!W700), "",IF('Prediction Log'!$D718&gt;0, 'Prediction Log'!$M718-'Prediction Log'!$D718, IF('Prediction Log'!$D718&lt;0, -'Prediction Log'!$M718+'Prediction Log'!$D718, "NA")))</f>
        <v/>
      </c>
      <c r="Z718" s="22" t="str">
        <f>IF(ISBLANK(Games!W700), "",ABS('Prediction Log'!$Y718))</f>
        <v/>
      </c>
      <c r="AA718" s="23" t="str">
        <f>IF(ISBLANK(Games!W700), "",IF('Prediction Log'!$E718&gt;0, 'Prediction Log'!$M718-'Prediction Log'!$E718, IF('Prediction Log'!$E718&lt;0, -'Prediction Log'!$M718+'Prediction Log'!$E718, "NA")))</f>
        <v/>
      </c>
      <c r="AB718" s="23" t="str">
        <f>IF(ISBLANK(Games!X700), "",ABS('Prediction Log'!$AA718))</f>
        <v/>
      </c>
    </row>
    <row r="719" spans="1:28" x14ac:dyDescent="0.45">
      <c r="A719" s="13">
        <f>IF(ISBLANK(Games!$B718), "",Games!A718)</f>
        <v>0</v>
      </c>
      <c r="B719" s="13" t="str">
        <f>IF(ISBLANK(Games!$B701), "",Games!B701)</f>
        <v/>
      </c>
      <c r="C719" s="13" t="str">
        <f>IF(ISBLANK(Games!$B701), "",Games!C701)</f>
        <v/>
      </c>
      <c r="D719" s="14" t="str">
        <f>IF(ISBLANK(Games!$D701), "",Games!D701)</f>
        <v/>
      </c>
      <c r="E719" s="14">
        <f>IF(ISBLANK(Games!$B701), "",Games!J701)</f>
        <v>0</v>
      </c>
      <c r="F719" s="15" t="str">
        <f>IFERROR(IF(ISBLANK(Games!B701), "", IF(Games!N701=Games!B701, Games!O701, 1-Games!O701)), "")</f>
        <v/>
      </c>
      <c r="G719" s="16" t="str">
        <f>IF(ISBLANK(Games!B701), "", IF('Prediction Log'!$D719&lt;0, 'Prediction Log'!$B719, 'Prediction Log'!$C719))</f>
        <v/>
      </c>
      <c r="H719" s="17" t="str">
        <f>IF(ISBLANK(Games!$B701), "",Games!K701)</f>
        <v/>
      </c>
      <c r="I719" s="17" t="str">
        <f>IF('Prediction Log'!$F719&gt;0.5, 'Prediction Log'!$B719, IF('Prediction Log'!$F719&lt;0.5, 'Prediction Log'!$C719, "PICK"))</f>
        <v/>
      </c>
      <c r="J719" s="18" t="str">
        <f>IF(ISBLANK(Games!B701), "",IF('Prediction Log'!$I719='Prediction Log'!$B719, 'Prediction Log'!$F719, 1-'Prediction Log'!$F719))</f>
        <v/>
      </c>
      <c r="K719" s="19" t="str">
        <f>IF(ISBLANK(Games!$B701), "",Games!Q701)</f>
        <v/>
      </c>
      <c r="L719" s="26" t="str">
        <f>IF(ISBLANK(Games!W701), "",Games!Y701)</f>
        <v/>
      </c>
      <c r="M719" s="9" t="str">
        <f>IF(ISBLANK(Games!W701), "",Games!X701-Games!W701)</f>
        <v/>
      </c>
      <c r="N719" s="20" t="str">
        <f>IF(ISBLANK(Games!W701), "", IF(AND(Games!Y701 = Games!B701, Games!D701&lt;0, Table3[[#This Row],[Actual Difference ]]&lt;Games!D701), "Y", IF(AND(Games!Y701=Games!C701, Games!D701&gt;0, Table3[[#This Row],[Actual Difference ]]&gt;0), "Y",IF(Games!Y701&lt;&gt;Table3[[#This Row],[Market Predicted Side]], "Y","N"))))</f>
        <v/>
      </c>
      <c r="O719" s="21" t="str">
        <f>IF(ISBLANK(Games!W701),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19" s="21" t="str">
        <f>IF(ISBLANK(Games!W701),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19" s="22" t="str">
        <f>IF(ISBLANK(Games!W701),"",IF('Prediction Log'!$L719='Prediction Log'!$G719, "Y", "N"))</f>
        <v/>
      </c>
      <c r="R719" s="22" t="str">
        <f>Table3[[#This Row],[Home Team Covered Market]]</f>
        <v/>
      </c>
      <c r="S719" s="22" t="str">
        <f>IF(ISBLANK(Games!W701), "",IF(AND('Prediction Log'!$Q719="Y", 'Prediction Log'!$R719="Y"), "Y", "N"))</f>
        <v/>
      </c>
      <c r="T719" s="23" t="str">
        <f>IF(ISBLANK(Games!W701),"",IF(Games!Y701='Prediction Log'!$H719, "Y", "N"))</f>
        <v/>
      </c>
      <c r="U719" s="23" t="str">
        <f>IF(ISBLANK(Games!W701), "", IF(Table3[[#This Row],[Home Team Covered Market]]=Games!P701, "Y", "N"))</f>
        <v/>
      </c>
      <c r="V719" s="24" t="str">
        <f>IF(ISBLANK(Games!W701), "",IF('Prediction Log'!$I719='Prediction Log'!$L719, "Y", "N"))</f>
        <v/>
      </c>
      <c r="W719" s="23" t="str">
        <f>IF(ISBLANK(Games!W701), "",IF('Prediction Log'!$H719&lt;&gt;'Prediction Log'!$L719, "N",IF(AND('Prediction Log'!$E719&gt;0, 'Prediction Log'!$M719&gt;'Prediction Log'!$E719, 'Prediction Log'!$H719='Prediction Log'!$C719), "Y", IF(AND('Prediction Log'!$E719&lt;0, 'Prediction Log'!$M719&lt;'Prediction Log'!$E719,'Prediction Log'!$H719='Prediction Log'!$B719 ), "Y", IF('Prediction Log'!$M719='Prediction Log'!$E719, "PUSH", "N")))))</f>
        <v/>
      </c>
      <c r="X719" s="23" t="str">
        <f>IF(ISBLANK(Games!W701), "",IF(AND('Prediction Log'!$T719="Y", 'Prediction Log'!$U719="Y"), "Y", "N"))</f>
        <v/>
      </c>
      <c r="Y719" s="22" t="str">
        <f>IF(ISBLANK(Games!W701), "",IF('Prediction Log'!$D719&gt;0, 'Prediction Log'!$M719-'Prediction Log'!$D719, IF('Prediction Log'!$D719&lt;0, -'Prediction Log'!$M719+'Prediction Log'!$D719, "NA")))</f>
        <v/>
      </c>
      <c r="Z719" s="22" t="str">
        <f>IF(ISBLANK(Games!W701), "",ABS('Prediction Log'!$Y719))</f>
        <v/>
      </c>
      <c r="AA719" s="23" t="str">
        <f>IF(ISBLANK(Games!W701), "",IF('Prediction Log'!$E719&gt;0, 'Prediction Log'!$M719-'Prediction Log'!$E719, IF('Prediction Log'!$E719&lt;0, -'Prediction Log'!$M719+'Prediction Log'!$E719, "NA")))</f>
        <v/>
      </c>
      <c r="AB719" s="23" t="str">
        <f>IF(ISBLANK(Games!X701), "",ABS('Prediction Log'!$AA719))</f>
        <v/>
      </c>
    </row>
    <row r="720" spans="1:28" x14ac:dyDescent="0.45">
      <c r="A720" s="13">
        <f>IF(ISBLANK(Games!$B719), "",Games!A719)</f>
        <v>0</v>
      </c>
      <c r="B720" s="13" t="str">
        <f>IF(ISBLANK(Games!$B702), "",Games!B702)</f>
        <v/>
      </c>
      <c r="C720" s="13" t="str">
        <f>IF(ISBLANK(Games!$B702), "",Games!C702)</f>
        <v/>
      </c>
      <c r="D720" s="14" t="str">
        <f>IF(ISBLANK(Games!$D702), "",Games!D702)</f>
        <v/>
      </c>
      <c r="E720" s="14">
        <f>IF(ISBLANK(Games!$B702), "",Games!J702)</f>
        <v>0</v>
      </c>
      <c r="F720" s="15" t="str">
        <f>IFERROR(IF(ISBLANK(Games!B702), "", IF(Games!N702=Games!B702, Games!O702, 1-Games!O702)), "")</f>
        <v/>
      </c>
      <c r="G720" s="16" t="str">
        <f>IF(ISBLANK(Games!B702), "", IF('Prediction Log'!$D720&lt;0, 'Prediction Log'!$B720, 'Prediction Log'!$C720))</f>
        <v/>
      </c>
      <c r="H720" s="17" t="str">
        <f>IF(ISBLANK(Games!$B702), "",Games!K702)</f>
        <v/>
      </c>
      <c r="I720" s="17" t="str">
        <f>IF('Prediction Log'!$F720&gt;0.5, 'Prediction Log'!$B720, IF('Prediction Log'!$F720&lt;0.5, 'Prediction Log'!$C720, "PICK"))</f>
        <v/>
      </c>
      <c r="J720" s="18" t="str">
        <f>IF(ISBLANK(Games!B702), "",IF('Prediction Log'!$I720='Prediction Log'!$B720, 'Prediction Log'!$F720, 1-'Prediction Log'!$F720))</f>
        <v/>
      </c>
      <c r="K720" s="19" t="str">
        <f>IF(ISBLANK(Games!$B702), "",Games!Q702)</f>
        <v/>
      </c>
      <c r="L720" s="26" t="str">
        <f>IF(ISBLANK(Games!W702), "",Games!Y702)</f>
        <v/>
      </c>
      <c r="M720" s="9" t="str">
        <f>IF(ISBLANK(Games!W702), "",Games!X702-Games!W702)</f>
        <v/>
      </c>
      <c r="N720" s="20" t="str">
        <f>IF(ISBLANK(Games!W702), "", IF(AND(Games!Y702 = Games!B702, Games!D702&lt;0, Table3[[#This Row],[Actual Difference ]]&lt;Games!D702), "Y", IF(AND(Games!Y702=Games!C702, Games!D702&gt;0, Table3[[#This Row],[Actual Difference ]]&gt;0), "Y",IF(Games!Y702&lt;&gt;Table3[[#This Row],[Market Predicted Side]], "Y","N"))))</f>
        <v/>
      </c>
      <c r="O720" s="21" t="str">
        <f>IF(ISBLANK(Games!W702),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0" s="21" t="str">
        <f>IF(ISBLANK(Games!W702),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0" s="22" t="str">
        <f>IF(ISBLANK(Games!W702),"",IF('Prediction Log'!$L720='Prediction Log'!$G720, "Y", "N"))</f>
        <v/>
      </c>
      <c r="R720" s="22" t="str">
        <f>Table3[[#This Row],[Home Team Covered Market]]</f>
        <v/>
      </c>
      <c r="S720" s="22" t="str">
        <f>IF(ISBLANK(Games!W702), "",IF(AND('Prediction Log'!$Q720="Y", 'Prediction Log'!$R720="Y"), "Y", "N"))</f>
        <v/>
      </c>
      <c r="T720" s="23" t="str">
        <f>IF(ISBLANK(Games!W702),"",IF(Games!Y702='Prediction Log'!$H720, "Y", "N"))</f>
        <v/>
      </c>
      <c r="U720" s="23" t="str">
        <f>IF(ISBLANK(Games!W702), "", IF(Table3[[#This Row],[Home Team Covered Market]]=Games!P702, "Y", "N"))</f>
        <v/>
      </c>
      <c r="V720" s="24" t="str">
        <f>IF(ISBLANK(Games!W702), "",IF('Prediction Log'!$I720='Prediction Log'!$L720, "Y", "N"))</f>
        <v/>
      </c>
      <c r="W720" s="23" t="str">
        <f>IF(ISBLANK(Games!W702), "",IF('Prediction Log'!$H720&lt;&gt;'Prediction Log'!$L720, "N",IF(AND('Prediction Log'!$E720&gt;0, 'Prediction Log'!$M720&gt;'Prediction Log'!$E720, 'Prediction Log'!$H720='Prediction Log'!$C720), "Y", IF(AND('Prediction Log'!$E720&lt;0, 'Prediction Log'!$M720&lt;'Prediction Log'!$E720,'Prediction Log'!$H720='Prediction Log'!$B720 ), "Y", IF('Prediction Log'!$M720='Prediction Log'!$E720, "PUSH", "N")))))</f>
        <v/>
      </c>
      <c r="X720" s="23" t="str">
        <f>IF(ISBLANK(Games!W702), "",IF(AND('Prediction Log'!$T720="Y", 'Prediction Log'!$U720="Y"), "Y", "N"))</f>
        <v/>
      </c>
      <c r="Y720" s="22" t="str">
        <f>IF(ISBLANK(Games!W702), "",IF('Prediction Log'!$D720&gt;0, 'Prediction Log'!$M720-'Prediction Log'!$D720, IF('Prediction Log'!$D720&lt;0, -'Prediction Log'!$M720+'Prediction Log'!$D720, "NA")))</f>
        <v/>
      </c>
      <c r="Z720" s="22" t="str">
        <f>IF(ISBLANK(Games!W702), "",ABS('Prediction Log'!$Y720))</f>
        <v/>
      </c>
      <c r="AA720" s="23" t="str">
        <f>IF(ISBLANK(Games!W702), "",IF('Prediction Log'!$E720&gt;0, 'Prediction Log'!$M720-'Prediction Log'!$E720, IF('Prediction Log'!$E720&lt;0, -'Prediction Log'!$M720+'Prediction Log'!$E720, "NA")))</f>
        <v/>
      </c>
      <c r="AB720" s="23" t="str">
        <f>IF(ISBLANK(Games!X702), "",ABS('Prediction Log'!$AA720))</f>
        <v/>
      </c>
    </row>
    <row r="721" spans="1:28" x14ac:dyDescent="0.45">
      <c r="A721" s="13">
        <f>IF(ISBLANK(Games!$B720), "",Games!A720)</f>
        <v>0</v>
      </c>
      <c r="B721" s="13" t="str">
        <f>IF(ISBLANK(Games!$B703), "",Games!B703)</f>
        <v/>
      </c>
      <c r="C721" s="13" t="str">
        <f>IF(ISBLANK(Games!$B703), "",Games!C703)</f>
        <v/>
      </c>
      <c r="D721" s="14" t="str">
        <f>IF(ISBLANK(Games!$D703), "",Games!D703)</f>
        <v/>
      </c>
      <c r="E721" s="14">
        <f>IF(ISBLANK(Games!$B703), "",Games!J703)</f>
        <v>0</v>
      </c>
      <c r="F721" s="15" t="str">
        <f>IFERROR(IF(ISBLANK(Games!B703), "", IF(Games!N703=Games!B703, Games!O703, 1-Games!O703)), "")</f>
        <v/>
      </c>
      <c r="G721" s="16" t="str">
        <f>IF(ISBLANK(Games!B703), "", IF('Prediction Log'!$D721&lt;0, 'Prediction Log'!$B721, 'Prediction Log'!$C721))</f>
        <v/>
      </c>
      <c r="H721" s="17" t="str">
        <f>IF(ISBLANK(Games!$B703), "",Games!K703)</f>
        <v/>
      </c>
      <c r="I721" s="17" t="str">
        <f>IF('Prediction Log'!$F721&gt;0.5, 'Prediction Log'!$B721, IF('Prediction Log'!$F721&lt;0.5, 'Prediction Log'!$C721, "PICK"))</f>
        <v/>
      </c>
      <c r="J721" s="18" t="str">
        <f>IF(ISBLANK(Games!B703), "",IF('Prediction Log'!$I721='Prediction Log'!$B721, 'Prediction Log'!$F721, 1-'Prediction Log'!$F721))</f>
        <v/>
      </c>
      <c r="K721" s="19" t="str">
        <f>IF(ISBLANK(Games!$B703), "",Games!Q703)</f>
        <v/>
      </c>
      <c r="L721" s="26" t="str">
        <f>IF(ISBLANK(Games!W703), "",Games!Y703)</f>
        <v/>
      </c>
      <c r="M721" s="9" t="str">
        <f>IF(ISBLANK(Games!W703), "",Games!X703-Games!W703)</f>
        <v/>
      </c>
      <c r="N721" s="20" t="str">
        <f>IF(ISBLANK(Games!W703), "", IF(AND(Games!Y703 = Games!B703, Games!D703&lt;0, Table3[[#This Row],[Actual Difference ]]&lt;Games!D703), "Y", IF(AND(Games!Y703=Games!C703, Games!D703&gt;0, Table3[[#This Row],[Actual Difference ]]&gt;0), "Y",IF(Games!Y703&lt;&gt;Table3[[#This Row],[Market Predicted Side]], "Y","N"))))</f>
        <v/>
      </c>
      <c r="O721" s="21" t="str">
        <f>IF(ISBLANK(Games!W703),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1" s="21" t="str">
        <f>IF(ISBLANK(Games!W703),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1" s="22" t="str">
        <f>IF(ISBLANK(Games!W703),"",IF('Prediction Log'!$L721='Prediction Log'!$G721, "Y", "N"))</f>
        <v/>
      </c>
      <c r="R721" s="22" t="str">
        <f>Table3[[#This Row],[Home Team Covered Market]]</f>
        <v/>
      </c>
      <c r="S721" s="22" t="str">
        <f>IF(ISBLANK(Games!W703), "",IF(AND('Prediction Log'!$Q721="Y", 'Prediction Log'!$R721="Y"), "Y", "N"))</f>
        <v/>
      </c>
      <c r="T721" s="23" t="str">
        <f>IF(ISBLANK(Games!W703),"",IF(Games!Y703='Prediction Log'!$H721, "Y", "N"))</f>
        <v/>
      </c>
      <c r="U721" s="23" t="str">
        <f>IF(ISBLANK(Games!W703), "", IF(Table3[[#This Row],[Home Team Covered Market]]=Games!P703, "Y", "N"))</f>
        <v/>
      </c>
      <c r="V721" s="24" t="str">
        <f>IF(ISBLANK(Games!W703), "",IF('Prediction Log'!$I721='Prediction Log'!$L721, "Y", "N"))</f>
        <v/>
      </c>
      <c r="W721" s="23" t="str">
        <f>IF(ISBLANK(Games!W703), "",IF('Prediction Log'!$H721&lt;&gt;'Prediction Log'!$L721, "N",IF(AND('Prediction Log'!$E721&gt;0, 'Prediction Log'!$M721&gt;'Prediction Log'!$E721, 'Prediction Log'!$H721='Prediction Log'!$C721), "Y", IF(AND('Prediction Log'!$E721&lt;0, 'Prediction Log'!$M721&lt;'Prediction Log'!$E721,'Prediction Log'!$H721='Prediction Log'!$B721 ), "Y", IF('Prediction Log'!$M721='Prediction Log'!$E721, "PUSH", "N")))))</f>
        <v/>
      </c>
      <c r="X721" s="23" t="str">
        <f>IF(ISBLANK(Games!W703), "",IF(AND('Prediction Log'!$T721="Y", 'Prediction Log'!$U721="Y"), "Y", "N"))</f>
        <v/>
      </c>
      <c r="Y721" s="22" t="str">
        <f>IF(ISBLANK(Games!W703), "",IF('Prediction Log'!$D721&gt;0, 'Prediction Log'!$M721-'Prediction Log'!$D721, IF('Prediction Log'!$D721&lt;0, -'Prediction Log'!$M721+'Prediction Log'!$D721, "NA")))</f>
        <v/>
      </c>
      <c r="Z721" s="22" t="str">
        <f>IF(ISBLANK(Games!W703), "",ABS('Prediction Log'!$Y721))</f>
        <v/>
      </c>
      <c r="AA721" s="23" t="str">
        <f>IF(ISBLANK(Games!W703), "",IF('Prediction Log'!$E721&gt;0, 'Prediction Log'!$M721-'Prediction Log'!$E721, IF('Prediction Log'!$E721&lt;0, -'Prediction Log'!$M721+'Prediction Log'!$E721, "NA")))</f>
        <v/>
      </c>
      <c r="AB721" s="23" t="str">
        <f>IF(ISBLANK(Games!X703), "",ABS('Prediction Log'!$AA721))</f>
        <v/>
      </c>
    </row>
    <row r="722" spans="1:28" x14ac:dyDescent="0.45">
      <c r="A722" s="13">
        <f>IF(ISBLANK(Games!$B721), "",Games!A721)</f>
        <v>0</v>
      </c>
      <c r="B722" s="13" t="str">
        <f>IF(ISBLANK(Games!$B704), "",Games!B704)</f>
        <v/>
      </c>
      <c r="C722" s="13" t="str">
        <f>IF(ISBLANK(Games!$B704), "",Games!C704)</f>
        <v/>
      </c>
      <c r="D722" s="14" t="str">
        <f>IF(ISBLANK(Games!$D704), "",Games!D704)</f>
        <v/>
      </c>
      <c r="E722" s="14">
        <f>IF(ISBLANK(Games!$B704), "",Games!J704)</f>
        <v>0</v>
      </c>
      <c r="F722" s="15" t="str">
        <f>IFERROR(IF(ISBLANK(Games!B704), "", IF(Games!N704=Games!B704, Games!O704, 1-Games!O704)), "")</f>
        <v/>
      </c>
      <c r="G722" s="16" t="str">
        <f>IF(ISBLANK(Games!B704), "", IF('Prediction Log'!$D722&lt;0, 'Prediction Log'!$B722, 'Prediction Log'!$C722))</f>
        <v/>
      </c>
      <c r="H722" s="17" t="str">
        <f>IF(ISBLANK(Games!$B704), "",Games!K704)</f>
        <v/>
      </c>
      <c r="I722" s="17" t="str">
        <f>IF('Prediction Log'!$F722&gt;0.5, 'Prediction Log'!$B722, IF('Prediction Log'!$F722&lt;0.5, 'Prediction Log'!$C722, "PICK"))</f>
        <v/>
      </c>
      <c r="J722" s="18" t="str">
        <f>IF(ISBLANK(Games!B704), "",IF('Prediction Log'!$I722='Prediction Log'!$B722, 'Prediction Log'!$F722, 1-'Prediction Log'!$F722))</f>
        <v/>
      </c>
      <c r="K722" s="19" t="str">
        <f>IF(ISBLANK(Games!$B704), "",Games!Q704)</f>
        <v/>
      </c>
      <c r="L722" s="26" t="str">
        <f>IF(ISBLANK(Games!W704), "",Games!Y704)</f>
        <v/>
      </c>
      <c r="M722" s="9" t="str">
        <f>IF(ISBLANK(Games!W704), "",Games!X704-Games!W704)</f>
        <v/>
      </c>
      <c r="N722" s="20" t="str">
        <f>IF(ISBLANK(Games!W704), "", IF(AND(Games!Y704 = Games!B704, Games!D704&lt;0, Table3[[#This Row],[Actual Difference ]]&lt;Games!D704), "Y", IF(AND(Games!Y704=Games!C704, Games!D704&gt;0, Table3[[#This Row],[Actual Difference ]]&gt;0), "Y",IF(Games!Y704&lt;&gt;Table3[[#This Row],[Market Predicted Side]], "Y","N"))))</f>
        <v/>
      </c>
      <c r="O722" s="21" t="str">
        <f>IF(ISBLANK(Games!W704),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2" s="21" t="str">
        <f>IF(ISBLANK(Games!W704),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2" s="22" t="str">
        <f>IF(ISBLANK(Games!W704),"",IF('Prediction Log'!$L722='Prediction Log'!$G722, "Y", "N"))</f>
        <v/>
      </c>
      <c r="R722" s="22" t="str">
        <f>Table3[[#This Row],[Home Team Covered Market]]</f>
        <v/>
      </c>
      <c r="S722" s="22" t="str">
        <f>IF(ISBLANK(Games!W704), "",IF(AND('Prediction Log'!$Q722="Y", 'Prediction Log'!$R722="Y"), "Y", "N"))</f>
        <v/>
      </c>
      <c r="T722" s="23" t="str">
        <f>IF(ISBLANK(Games!W704),"",IF(Games!Y704='Prediction Log'!$H722, "Y", "N"))</f>
        <v/>
      </c>
      <c r="U722" s="23" t="str">
        <f>IF(ISBLANK(Games!W704), "", IF(Table3[[#This Row],[Home Team Covered Market]]=Games!P704, "Y", "N"))</f>
        <v/>
      </c>
      <c r="V722" s="24" t="str">
        <f>IF(ISBLANK(Games!W704), "",IF('Prediction Log'!$I722='Prediction Log'!$L722, "Y", "N"))</f>
        <v/>
      </c>
      <c r="W722" s="23" t="str">
        <f>IF(ISBLANK(Games!W704), "",IF('Prediction Log'!$H722&lt;&gt;'Prediction Log'!$L722, "N",IF(AND('Prediction Log'!$E722&gt;0, 'Prediction Log'!$M722&gt;'Prediction Log'!$E722, 'Prediction Log'!$H722='Prediction Log'!$C722), "Y", IF(AND('Prediction Log'!$E722&lt;0, 'Prediction Log'!$M722&lt;'Prediction Log'!$E722,'Prediction Log'!$H722='Prediction Log'!$B722 ), "Y", IF('Prediction Log'!$M722='Prediction Log'!$E722, "PUSH", "N")))))</f>
        <v/>
      </c>
      <c r="X722" s="23" t="str">
        <f>IF(ISBLANK(Games!W704), "",IF(AND('Prediction Log'!$T722="Y", 'Prediction Log'!$U722="Y"), "Y", "N"))</f>
        <v/>
      </c>
      <c r="Y722" s="22" t="str">
        <f>IF(ISBLANK(Games!W704), "",IF('Prediction Log'!$D722&gt;0, 'Prediction Log'!$M722-'Prediction Log'!$D722, IF('Prediction Log'!$D722&lt;0, -'Prediction Log'!$M722+'Prediction Log'!$D722, "NA")))</f>
        <v/>
      </c>
      <c r="Z722" s="22" t="str">
        <f>IF(ISBLANK(Games!W704), "",ABS('Prediction Log'!$Y722))</f>
        <v/>
      </c>
      <c r="AA722" s="23" t="str">
        <f>IF(ISBLANK(Games!W704), "",IF('Prediction Log'!$E722&gt;0, 'Prediction Log'!$M722-'Prediction Log'!$E722, IF('Prediction Log'!$E722&lt;0, -'Prediction Log'!$M722+'Prediction Log'!$E722, "NA")))</f>
        <v/>
      </c>
      <c r="AB722" s="23" t="str">
        <f>IF(ISBLANK(Games!X704), "",ABS('Prediction Log'!$AA722))</f>
        <v/>
      </c>
    </row>
    <row r="723" spans="1:28" x14ac:dyDescent="0.45">
      <c r="A723" s="13">
        <f>IF(ISBLANK(Games!$B722), "",Games!A722)</f>
        <v>0</v>
      </c>
      <c r="B723" s="13" t="str">
        <f>IF(ISBLANK(Games!$B705), "",Games!B705)</f>
        <v/>
      </c>
      <c r="C723" s="13" t="str">
        <f>IF(ISBLANK(Games!$B705), "",Games!C705)</f>
        <v/>
      </c>
      <c r="D723" s="14" t="str">
        <f>IF(ISBLANK(Games!$D705), "",Games!D705)</f>
        <v/>
      </c>
      <c r="E723" s="14">
        <f>IF(ISBLANK(Games!$B705), "",Games!J705)</f>
        <v>0</v>
      </c>
      <c r="F723" s="15" t="str">
        <f>IFERROR(IF(ISBLANK(Games!B705), "", IF(Games!N705=Games!B705, Games!O705, 1-Games!O705)), "")</f>
        <v/>
      </c>
      <c r="G723" s="16" t="str">
        <f>IF(ISBLANK(Games!B705), "", IF('Prediction Log'!$D723&lt;0, 'Prediction Log'!$B723, 'Prediction Log'!$C723))</f>
        <v/>
      </c>
      <c r="H723" s="17" t="str">
        <f>IF(ISBLANK(Games!$B705), "",Games!K705)</f>
        <v/>
      </c>
      <c r="I723" s="17" t="str">
        <f>IF('Prediction Log'!$F723&gt;0.5, 'Prediction Log'!$B723, IF('Prediction Log'!$F723&lt;0.5, 'Prediction Log'!$C723, "PICK"))</f>
        <v/>
      </c>
      <c r="J723" s="18" t="str">
        <f>IF(ISBLANK(Games!B705), "",IF('Prediction Log'!$I723='Prediction Log'!$B723, 'Prediction Log'!$F723, 1-'Prediction Log'!$F723))</f>
        <v/>
      </c>
      <c r="K723" s="19" t="str">
        <f>IF(ISBLANK(Games!$B705), "",Games!Q705)</f>
        <v/>
      </c>
      <c r="L723" s="26" t="str">
        <f>IF(ISBLANK(Games!W705), "",Games!Y705)</f>
        <v/>
      </c>
      <c r="M723" s="9" t="str">
        <f>IF(ISBLANK(Games!W705), "",Games!X705-Games!W705)</f>
        <v/>
      </c>
      <c r="N723" s="20" t="str">
        <f>IF(ISBLANK(Games!W705), "", IF(AND(Games!Y705 = Games!B705, Games!D705&lt;0, Table3[[#This Row],[Actual Difference ]]&lt;Games!D705), "Y", IF(AND(Games!Y705=Games!C705, Games!D705&gt;0, Table3[[#This Row],[Actual Difference ]]&gt;0), "Y",IF(Games!Y705&lt;&gt;Table3[[#This Row],[Market Predicted Side]], "Y","N"))))</f>
        <v/>
      </c>
      <c r="O723" s="21" t="str">
        <f>IF(ISBLANK(Games!W705),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3" s="21" t="str">
        <f>IF(ISBLANK(Games!W705),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3" s="22" t="str">
        <f>IF(ISBLANK(Games!W705),"",IF('Prediction Log'!$L723='Prediction Log'!$G723, "Y", "N"))</f>
        <v/>
      </c>
      <c r="R723" s="22" t="str">
        <f>Table3[[#This Row],[Home Team Covered Market]]</f>
        <v/>
      </c>
      <c r="S723" s="22" t="str">
        <f>IF(ISBLANK(Games!W705), "",IF(AND('Prediction Log'!$Q723="Y", 'Prediction Log'!$R723="Y"), "Y", "N"))</f>
        <v/>
      </c>
      <c r="T723" s="23" t="str">
        <f>IF(ISBLANK(Games!W705),"",IF(Games!Y705='Prediction Log'!$H723, "Y", "N"))</f>
        <v/>
      </c>
      <c r="U723" s="23" t="str">
        <f>IF(ISBLANK(Games!W705), "", IF(Table3[[#This Row],[Home Team Covered Market]]=Games!P705, "Y", "N"))</f>
        <v/>
      </c>
      <c r="V723" s="24" t="str">
        <f>IF(ISBLANK(Games!W705), "",IF('Prediction Log'!$I723='Prediction Log'!$L723, "Y", "N"))</f>
        <v/>
      </c>
      <c r="W723" s="23" t="str">
        <f>IF(ISBLANK(Games!W705), "",IF('Prediction Log'!$H723&lt;&gt;'Prediction Log'!$L723, "N",IF(AND('Prediction Log'!$E723&gt;0, 'Prediction Log'!$M723&gt;'Prediction Log'!$E723, 'Prediction Log'!$H723='Prediction Log'!$C723), "Y", IF(AND('Prediction Log'!$E723&lt;0, 'Prediction Log'!$M723&lt;'Prediction Log'!$E723,'Prediction Log'!$H723='Prediction Log'!$B723 ), "Y", IF('Prediction Log'!$M723='Prediction Log'!$E723, "PUSH", "N")))))</f>
        <v/>
      </c>
      <c r="X723" s="23" t="str">
        <f>IF(ISBLANK(Games!W705), "",IF(AND('Prediction Log'!$T723="Y", 'Prediction Log'!$U723="Y"), "Y", "N"))</f>
        <v/>
      </c>
      <c r="Y723" s="22" t="str">
        <f>IF(ISBLANK(Games!W705), "",IF('Prediction Log'!$D723&gt;0, 'Prediction Log'!$M723-'Prediction Log'!$D723, IF('Prediction Log'!$D723&lt;0, -'Prediction Log'!$M723+'Prediction Log'!$D723, "NA")))</f>
        <v/>
      </c>
      <c r="Z723" s="22" t="str">
        <f>IF(ISBLANK(Games!W705), "",ABS('Prediction Log'!$Y723))</f>
        <v/>
      </c>
      <c r="AA723" s="23" t="str">
        <f>IF(ISBLANK(Games!W705), "",IF('Prediction Log'!$E723&gt;0, 'Prediction Log'!$M723-'Prediction Log'!$E723, IF('Prediction Log'!$E723&lt;0, -'Prediction Log'!$M723+'Prediction Log'!$E723, "NA")))</f>
        <v/>
      </c>
      <c r="AB723" s="23" t="str">
        <f>IF(ISBLANK(Games!X705), "",ABS('Prediction Log'!$AA723))</f>
        <v/>
      </c>
    </row>
    <row r="724" spans="1:28" x14ac:dyDescent="0.45">
      <c r="A724" s="13">
        <f>IF(ISBLANK(Games!$B723), "",Games!A723)</f>
        <v>0</v>
      </c>
      <c r="B724" s="13" t="str">
        <f>IF(ISBLANK(Games!$B706), "",Games!B706)</f>
        <v/>
      </c>
      <c r="C724" s="13" t="str">
        <f>IF(ISBLANK(Games!$B706), "",Games!C706)</f>
        <v/>
      </c>
      <c r="D724" s="14" t="str">
        <f>IF(ISBLANK(Games!$D706), "",Games!D706)</f>
        <v/>
      </c>
      <c r="E724" s="14">
        <f>IF(ISBLANK(Games!$B706), "",Games!J706)</f>
        <v>0</v>
      </c>
      <c r="F724" s="15" t="str">
        <f>IFERROR(IF(ISBLANK(Games!B706), "", IF(Games!N706=Games!B706, Games!O706, 1-Games!O706)), "")</f>
        <v/>
      </c>
      <c r="G724" s="16" t="str">
        <f>IF(ISBLANK(Games!B706), "", IF('Prediction Log'!$D724&lt;0, 'Prediction Log'!$B724, 'Prediction Log'!$C724))</f>
        <v/>
      </c>
      <c r="H724" s="17" t="str">
        <f>IF(ISBLANK(Games!$B706), "",Games!K706)</f>
        <v/>
      </c>
      <c r="I724" s="17" t="str">
        <f>IF('Prediction Log'!$F724&gt;0.5, 'Prediction Log'!$B724, IF('Prediction Log'!$F724&lt;0.5, 'Prediction Log'!$C724, "PICK"))</f>
        <v/>
      </c>
      <c r="J724" s="18" t="str">
        <f>IF(ISBLANK(Games!B706), "",IF('Prediction Log'!$I724='Prediction Log'!$B724, 'Prediction Log'!$F724, 1-'Prediction Log'!$F724))</f>
        <v/>
      </c>
      <c r="K724" s="19" t="str">
        <f>IF(ISBLANK(Games!$B706), "",Games!Q706)</f>
        <v/>
      </c>
      <c r="L724" s="26" t="str">
        <f>IF(ISBLANK(Games!W706), "",Games!Y706)</f>
        <v/>
      </c>
      <c r="M724" s="9" t="str">
        <f>IF(ISBLANK(Games!W706), "",Games!X706-Games!W706)</f>
        <v/>
      </c>
      <c r="N724" s="20" t="str">
        <f>IF(ISBLANK(Games!W706), "", IF(AND(Games!Y706 = Games!B706, Games!D706&lt;0, Table3[[#This Row],[Actual Difference ]]&lt;Games!D706), "Y", IF(AND(Games!Y706=Games!C706, Games!D706&gt;0, Table3[[#This Row],[Actual Difference ]]&gt;0), "Y",IF(Games!Y706&lt;&gt;Table3[[#This Row],[Market Predicted Side]], "Y","N"))))</f>
        <v/>
      </c>
      <c r="O724" s="21" t="str">
        <f>IF(ISBLANK(Games!W706),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4" s="21" t="str">
        <f>IF(ISBLANK(Games!W706),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4" s="22" t="str">
        <f>IF(ISBLANK(Games!W706),"",IF('Prediction Log'!$L724='Prediction Log'!$G724, "Y", "N"))</f>
        <v/>
      </c>
      <c r="R724" s="22" t="str">
        <f>Table3[[#This Row],[Home Team Covered Market]]</f>
        <v/>
      </c>
      <c r="S724" s="22" t="str">
        <f>IF(ISBLANK(Games!W706), "",IF(AND('Prediction Log'!$Q724="Y", 'Prediction Log'!$R724="Y"), "Y", "N"))</f>
        <v/>
      </c>
      <c r="T724" s="23" t="str">
        <f>IF(ISBLANK(Games!W706),"",IF(Games!Y706='Prediction Log'!$H724, "Y", "N"))</f>
        <v/>
      </c>
      <c r="U724" s="23" t="str">
        <f>IF(ISBLANK(Games!W706), "", IF(Table3[[#This Row],[Home Team Covered Market]]=Games!P706, "Y", "N"))</f>
        <v/>
      </c>
      <c r="V724" s="24" t="str">
        <f>IF(ISBLANK(Games!W706), "",IF('Prediction Log'!$I724='Prediction Log'!$L724, "Y", "N"))</f>
        <v/>
      </c>
      <c r="W724" s="23" t="str">
        <f>IF(ISBLANK(Games!W706), "",IF('Prediction Log'!$H724&lt;&gt;'Prediction Log'!$L724, "N",IF(AND('Prediction Log'!$E724&gt;0, 'Prediction Log'!$M724&gt;'Prediction Log'!$E724, 'Prediction Log'!$H724='Prediction Log'!$C724), "Y", IF(AND('Prediction Log'!$E724&lt;0, 'Prediction Log'!$M724&lt;'Prediction Log'!$E724,'Prediction Log'!$H724='Prediction Log'!$B724 ), "Y", IF('Prediction Log'!$M724='Prediction Log'!$E724, "PUSH", "N")))))</f>
        <v/>
      </c>
      <c r="X724" s="23" t="str">
        <f>IF(ISBLANK(Games!W706), "",IF(AND('Prediction Log'!$T724="Y", 'Prediction Log'!$U724="Y"), "Y", "N"))</f>
        <v/>
      </c>
      <c r="Y724" s="22" t="str">
        <f>IF(ISBLANK(Games!W706), "",IF('Prediction Log'!$D724&gt;0, 'Prediction Log'!$M724-'Prediction Log'!$D724, IF('Prediction Log'!$D724&lt;0, -'Prediction Log'!$M724+'Prediction Log'!$D724, "NA")))</f>
        <v/>
      </c>
      <c r="Z724" s="22" t="str">
        <f>IF(ISBLANK(Games!W706), "",ABS('Prediction Log'!$Y724))</f>
        <v/>
      </c>
      <c r="AA724" s="23" t="str">
        <f>IF(ISBLANK(Games!W706), "",IF('Prediction Log'!$E724&gt;0, 'Prediction Log'!$M724-'Prediction Log'!$E724, IF('Prediction Log'!$E724&lt;0, -'Prediction Log'!$M724+'Prediction Log'!$E724, "NA")))</f>
        <v/>
      </c>
      <c r="AB724" s="23" t="str">
        <f>IF(ISBLANK(Games!X706), "",ABS('Prediction Log'!$AA724))</f>
        <v/>
      </c>
    </row>
    <row r="725" spans="1:28" x14ac:dyDescent="0.45">
      <c r="A725" s="13">
        <f>IF(ISBLANK(Games!$B724), "",Games!A724)</f>
        <v>0</v>
      </c>
      <c r="B725" s="13" t="str">
        <f>IF(ISBLANK(Games!$B707), "",Games!B707)</f>
        <v/>
      </c>
      <c r="C725" s="13" t="str">
        <f>IF(ISBLANK(Games!$B707), "",Games!C707)</f>
        <v/>
      </c>
      <c r="D725" s="14" t="str">
        <f>IF(ISBLANK(Games!$D707), "",Games!D707)</f>
        <v/>
      </c>
      <c r="E725" s="14">
        <f>IF(ISBLANK(Games!$B707), "",Games!J707)</f>
        <v>0</v>
      </c>
      <c r="F725" s="15" t="str">
        <f>IFERROR(IF(ISBLANK(Games!B707), "", IF(Games!N707=Games!B707, Games!O707, 1-Games!O707)), "")</f>
        <v/>
      </c>
      <c r="G725" s="16" t="str">
        <f>IF(ISBLANK(Games!B707), "", IF('Prediction Log'!$D725&lt;0, 'Prediction Log'!$B725, 'Prediction Log'!$C725))</f>
        <v/>
      </c>
      <c r="H725" s="17" t="str">
        <f>IF(ISBLANK(Games!$B707), "",Games!K707)</f>
        <v/>
      </c>
      <c r="I725" s="17" t="str">
        <f>IF('Prediction Log'!$F725&gt;0.5, 'Prediction Log'!$B725, IF('Prediction Log'!$F725&lt;0.5, 'Prediction Log'!$C725, "PICK"))</f>
        <v/>
      </c>
      <c r="J725" s="18" t="str">
        <f>IF(ISBLANK(Games!B707), "",IF('Prediction Log'!$I725='Prediction Log'!$B725, 'Prediction Log'!$F725, 1-'Prediction Log'!$F725))</f>
        <v/>
      </c>
      <c r="K725" s="19" t="str">
        <f>IF(ISBLANK(Games!$B707), "",Games!Q707)</f>
        <v/>
      </c>
      <c r="L725" s="26" t="str">
        <f>IF(ISBLANK(Games!W707), "",Games!Y707)</f>
        <v/>
      </c>
      <c r="M725" s="9" t="str">
        <f>IF(ISBLANK(Games!W707), "",Games!X707-Games!W707)</f>
        <v/>
      </c>
      <c r="N725" s="20" t="str">
        <f>IF(ISBLANK(Games!W707), "", IF(AND(Games!Y707 = Games!B707, Games!D707&lt;0, Table3[[#This Row],[Actual Difference ]]&lt;Games!D707), "Y", IF(AND(Games!Y707=Games!C707, Games!D707&gt;0, Table3[[#This Row],[Actual Difference ]]&gt;0), "Y",IF(Games!Y707&lt;&gt;Table3[[#This Row],[Market Predicted Side]], "Y","N"))))</f>
        <v/>
      </c>
      <c r="O725" s="21" t="str">
        <f>IF(ISBLANK(Games!W707),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5" s="21" t="str">
        <f>IF(ISBLANK(Games!W707),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5" s="22" t="str">
        <f>IF(ISBLANK(Games!W707),"",IF('Prediction Log'!$L725='Prediction Log'!$G725, "Y", "N"))</f>
        <v/>
      </c>
      <c r="R725" s="22" t="str">
        <f>Table3[[#This Row],[Home Team Covered Market]]</f>
        <v/>
      </c>
      <c r="S725" s="22" t="str">
        <f>IF(ISBLANK(Games!W707), "",IF(AND('Prediction Log'!$Q725="Y", 'Prediction Log'!$R725="Y"), "Y", "N"))</f>
        <v/>
      </c>
      <c r="T725" s="23" t="str">
        <f>IF(ISBLANK(Games!W707),"",IF(Games!Y707='Prediction Log'!$H725, "Y", "N"))</f>
        <v/>
      </c>
      <c r="U725" s="23" t="str">
        <f>IF(ISBLANK(Games!W707), "", IF(Table3[[#This Row],[Home Team Covered Market]]=Games!P707, "Y", "N"))</f>
        <v/>
      </c>
      <c r="V725" s="24" t="str">
        <f>IF(ISBLANK(Games!W707), "",IF('Prediction Log'!$I725='Prediction Log'!$L725, "Y", "N"))</f>
        <v/>
      </c>
      <c r="W725" s="23" t="str">
        <f>IF(ISBLANK(Games!W707), "",IF('Prediction Log'!$H725&lt;&gt;'Prediction Log'!$L725, "N",IF(AND('Prediction Log'!$E725&gt;0, 'Prediction Log'!$M725&gt;'Prediction Log'!$E725, 'Prediction Log'!$H725='Prediction Log'!$C725), "Y", IF(AND('Prediction Log'!$E725&lt;0, 'Prediction Log'!$M725&lt;'Prediction Log'!$E725,'Prediction Log'!$H725='Prediction Log'!$B725 ), "Y", IF('Prediction Log'!$M725='Prediction Log'!$E725, "PUSH", "N")))))</f>
        <v/>
      </c>
      <c r="X725" s="23" t="str">
        <f>IF(ISBLANK(Games!W707), "",IF(AND('Prediction Log'!$T725="Y", 'Prediction Log'!$U725="Y"), "Y", "N"))</f>
        <v/>
      </c>
      <c r="Y725" s="22" t="str">
        <f>IF(ISBLANK(Games!W707), "",IF('Prediction Log'!$D725&gt;0, 'Prediction Log'!$M725-'Prediction Log'!$D725, IF('Prediction Log'!$D725&lt;0, -'Prediction Log'!$M725+'Prediction Log'!$D725, "NA")))</f>
        <v/>
      </c>
      <c r="Z725" s="22" t="str">
        <f>IF(ISBLANK(Games!W707), "",ABS('Prediction Log'!$Y725))</f>
        <v/>
      </c>
      <c r="AA725" s="23" t="str">
        <f>IF(ISBLANK(Games!W707), "",IF('Prediction Log'!$E725&gt;0, 'Prediction Log'!$M725-'Prediction Log'!$E725, IF('Prediction Log'!$E725&lt;0, -'Prediction Log'!$M725+'Prediction Log'!$E725, "NA")))</f>
        <v/>
      </c>
      <c r="AB725" s="23" t="str">
        <f>IF(ISBLANK(Games!X707), "",ABS('Prediction Log'!$AA725))</f>
        <v/>
      </c>
    </row>
    <row r="726" spans="1:28" x14ac:dyDescent="0.45">
      <c r="A726" s="13">
        <f>IF(ISBLANK(Games!$B725), "",Games!A725)</f>
        <v>0</v>
      </c>
      <c r="B726" s="13" t="str">
        <f>IF(ISBLANK(Games!$B708), "",Games!B708)</f>
        <v/>
      </c>
      <c r="C726" s="13" t="str">
        <f>IF(ISBLANK(Games!$B708), "",Games!C708)</f>
        <v/>
      </c>
      <c r="D726" s="14" t="str">
        <f>IF(ISBLANK(Games!$D708), "",Games!D708)</f>
        <v/>
      </c>
      <c r="E726" s="14">
        <f>IF(ISBLANK(Games!$B708), "",Games!J708)</f>
        <v>0</v>
      </c>
      <c r="F726" s="15" t="str">
        <f>IFERROR(IF(ISBLANK(Games!B708), "", IF(Games!N708=Games!B708, Games!O708, 1-Games!O708)), "")</f>
        <v/>
      </c>
      <c r="G726" s="16" t="str">
        <f>IF(ISBLANK(Games!B708), "", IF('Prediction Log'!$D726&lt;0, 'Prediction Log'!$B726, 'Prediction Log'!$C726))</f>
        <v/>
      </c>
      <c r="H726" s="17" t="str">
        <f>IF(ISBLANK(Games!$B708), "",Games!K708)</f>
        <v/>
      </c>
      <c r="I726" s="17" t="str">
        <f>IF('Prediction Log'!$F726&gt;0.5, 'Prediction Log'!$B726, IF('Prediction Log'!$F726&lt;0.5, 'Prediction Log'!$C726, "PICK"))</f>
        <v/>
      </c>
      <c r="J726" s="18" t="str">
        <f>IF(ISBLANK(Games!B708), "",IF('Prediction Log'!$I726='Prediction Log'!$B726, 'Prediction Log'!$F726, 1-'Prediction Log'!$F726))</f>
        <v/>
      </c>
      <c r="K726" s="19" t="str">
        <f>IF(ISBLANK(Games!$B708), "",Games!Q708)</f>
        <v/>
      </c>
      <c r="L726" s="26" t="str">
        <f>IF(ISBLANK(Games!W708), "",Games!Y708)</f>
        <v/>
      </c>
      <c r="M726" s="9" t="str">
        <f>IF(ISBLANK(Games!W708), "",Games!X708-Games!W708)</f>
        <v/>
      </c>
      <c r="N726" s="20" t="str">
        <f>IF(ISBLANK(Games!W708), "", IF(AND(Games!Y708 = Games!B708, Games!D708&lt;0, Table3[[#This Row],[Actual Difference ]]&lt;Games!D708), "Y", IF(AND(Games!Y708=Games!C708, Games!D708&gt;0, Table3[[#This Row],[Actual Difference ]]&gt;0), "Y",IF(Games!Y708&lt;&gt;Table3[[#This Row],[Market Predicted Side]], "Y","N"))))</f>
        <v/>
      </c>
      <c r="O726" s="21" t="str">
        <f>IF(ISBLANK(Games!W708),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6" s="21" t="str">
        <f>IF(ISBLANK(Games!W708),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6" s="22" t="str">
        <f>IF(ISBLANK(Games!W708),"",IF('Prediction Log'!$L726='Prediction Log'!$G726, "Y", "N"))</f>
        <v/>
      </c>
      <c r="R726" s="22" t="str">
        <f>Table3[[#This Row],[Home Team Covered Market]]</f>
        <v/>
      </c>
      <c r="S726" s="22" t="str">
        <f>IF(ISBLANK(Games!W708), "",IF(AND('Prediction Log'!$Q726="Y", 'Prediction Log'!$R726="Y"), "Y", "N"))</f>
        <v/>
      </c>
      <c r="T726" s="23" t="str">
        <f>IF(ISBLANK(Games!W708),"",IF(Games!Y708='Prediction Log'!$H726, "Y", "N"))</f>
        <v/>
      </c>
      <c r="U726" s="23" t="str">
        <f>IF(ISBLANK(Games!W708), "", IF(Table3[[#This Row],[Home Team Covered Market]]=Games!P708, "Y", "N"))</f>
        <v/>
      </c>
      <c r="V726" s="24" t="str">
        <f>IF(ISBLANK(Games!W708), "",IF('Prediction Log'!$I726='Prediction Log'!$L726, "Y", "N"))</f>
        <v/>
      </c>
      <c r="W726" s="23" t="str">
        <f>IF(ISBLANK(Games!W708), "",IF('Prediction Log'!$H726&lt;&gt;'Prediction Log'!$L726, "N",IF(AND('Prediction Log'!$E726&gt;0, 'Prediction Log'!$M726&gt;'Prediction Log'!$E726, 'Prediction Log'!$H726='Prediction Log'!$C726), "Y", IF(AND('Prediction Log'!$E726&lt;0, 'Prediction Log'!$M726&lt;'Prediction Log'!$E726,'Prediction Log'!$H726='Prediction Log'!$B726 ), "Y", IF('Prediction Log'!$M726='Prediction Log'!$E726, "PUSH", "N")))))</f>
        <v/>
      </c>
      <c r="X726" s="23" t="str">
        <f>IF(ISBLANK(Games!W708), "",IF(AND('Prediction Log'!$T726="Y", 'Prediction Log'!$U726="Y"), "Y", "N"))</f>
        <v/>
      </c>
      <c r="Y726" s="22" t="str">
        <f>IF(ISBLANK(Games!W708), "",IF('Prediction Log'!$D726&gt;0, 'Prediction Log'!$M726-'Prediction Log'!$D726, IF('Prediction Log'!$D726&lt;0, -'Prediction Log'!$M726+'Prediction Log'!$D726, "NA")))</f>
        <v/>
      </c>
      <c r="Z726" s="22" t="str">
        <f>IF(ISBLANK(Games!W708), "",ABS('Prediction Log'!$Y726))</f>
        <v/>
      </c>
      <c r="AA726" s="23" t="str">
        <f>IF(ISBLANK(Games!W708), "",IF('Prediction Log'!$E726&gt;0, 'Prediction Log'!$M726-'Prediction Log'!$E726, IF('Prediction Log'!$E726&lt;0, -'Prediction Log'!$M726+'Prediction Log'!$E726, "NA")))</f>
        <v/>
      </c>
      <c r="AB726" s="23" t="str">
        <f>IF(ISBLANK(Games!X708), "",ABS('Prediction Log'!$AA726))</f>
        <v/>
      </c>
    </row>
    <row r="727" spans="1:28" x14ac:dyDescent="0.45">
      <c r="A727" s="13">
        <f>IF(ISBLANK(Games!$B726), "",Games!A726)</f>
        <v>0</v>
      </c>
      <c r="B727" s="13" t="str">
        <f>IF(ISBLANK(Games!$B709), "",Games!B709)</f>
        <v/>
      </c>
      <c r="C727" s="13" t="str">
        <f>IF(ISBLANK(Games!$B709), "",Games!C709)</f>
        <v/>
      </c>
      <c r="D727" s="14" t="str">
        <f>IF(ISBLANK(Games!$D709), "",Games!D709)</f>
        <v/>
      </c>
      <c r="E727" s="14">
        <f>IF(ISBLANK(Games!$B709), "",Games!J709)</f>
        <v>0</v>
      </c>
      <c r="F727" s="15" t="str">
        <f>IFERROR(IF(ISBLANK(Games!B709), "", IF(Games!N709=Games!B709, Games!O709, 1-Games!O709)), "")</f>
        <v/>
      </c>
      <c r="G727" s="16" t="str">
        <f>IF(ISBLANK(Games!B709), "", IF('Prediction Log'!$D727&lt;0, 'Prediction Log'!$B727, 'Prediction Log'!$C727))</f>
        <v/>
      </c>
      <c r="H727" s="17" t="str">
        <f>IF(ISBLANK(Games!$B709), "",Games!K709)</f>
        <v/>
      </c>
      <c r="I727" s="17" t="str">
        <f>IF('Prediction Log'!$F727&gt;0.5, 'Prediction Log'!$B727, IF('Prediction Log'!$F727&lt;0.5, 'Prediction Log'!$C727, "PICK"))</f>
        <v/>
      </c>
      <c r="J727" s="18" t="str">
        <f>IF(ISBLANK(Games!B709), "",IF('Prediction Log'!$I727='Prediction Log'!$B727, 'Prediction Log'!$F727, 1-'Prediction Log'!$F727))</f>
        <v/>
      </c>
      <c r="K727" s="19" t="str">
        <f>IF(ISBLANK(Games!$B709), "",Games!Q709)</f>
        <v/>
      </c>
      <c r="L727" s="26" t="str">
        <f>IF(ISBLANK(Games!W709), "",Games!Y709)</f>
        <v/>
      </c>
      <c r="M727" s="9" t="str">
        <f>IF(ISBLANK(Games!W709), "",Games!X709-Games!W709)</f>
        <v/>
      </c>
      <c r="N727" s="20" t="str">
        <f>IF(ISBLANK(Games!W709), "", IF(AND(Games!Y709 = Games!B709, Games!D709&lt;0, Table3[[#This Row],[Actual Difference ]]&lt;Games!D709), "Y", IF(AND(Games!Y709=Games!C709, Games!D709&gt;0, Table3[[#This Row],[Actual Difference ]]&gt;0), "Y",IF(Games!Y709&lt;&gt;Table3[[#This Row],[Market Predicted Side]], "Y","N"))))</f>
        <v/>
      </c>
      <c r="O727" s="21" t="str">
        <f>IF(ISBLANK(Games!W709),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7" s="21" t="str">
        <f>IF(ISBLANK(Games!W709),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7" s="22" t="str">
        <f>IF(ISBLANK(Games!W709),"",IF('Prediction Log'!$L727='Prediction Log'!$G727, "Y", "N"))</f>
        <v/>
      </c>
      <c r="R727" s="22" t="str">
        <f>Table3[[#This Row],[Home Team Covered Market]]</f>
        <v/>
      </c>
      <c r="S727" s="22" t="str">
        <f>IF(ISBLANK(Games!W709), "",IF(AND('Prediction Log'!$Q727="Y", 'Prediction Log'!$R727="Y"), "Y", "N"))</f>
        <v/>
      </c>
      <c r="T727" s="23" t="str">
        <f>IF(ISBLANK(Games!W709),"",IF(Games!Y709='Prediction Log'!$H727, "Y", "N"))</f>
        <v/>
      </c>
      <c r="U727" s="23" t="str">
        <f>IF(ISBLANK(Games!W709), "", IF(Table3[[#This Row],[Home Team Covered Market]]=Games!P709, "Y", "N"))</f>
        <v/>
      </c>
      <c r="V727" s="24" t="str">
        <f>IF(ISBLANK(Games!W709), "",IF('Prediction Log'!$I727='Prediction Log'!$L727, "Y", "N"))</f>
        <v/>
      </c>
      <c r="W727" s="23" t="str">
        <f>IF(ISBLANK(Games!W709), "",IF('Prediction Log'!$H727&lt;&gt;'Prediction Log'!$L727, "N",IF(AND('Prediction Log'!$E727&gt;0, 'Prediction Log'!$M727&gt;'Prediction Log'!$E727, 'Prediction Log'!$H727='Prediction Log'!$C727), "Y", IF(AND('Prediction Log'!$E727&lt;0, 'Prediction Log'!$M727&lt;'Prediction Log'!$E727,'Prediction Log'!$H727='Prediction Log'!$B727 ), "Y", IF('Prediction Log'!$M727='Prediction Log'!$E727, "PUSH", "N")))))</f>
        <v/>
      </c>
      <c r="X727" s="23" t="str">
        <f>IF(ISBLANK(Games!W709), "",IF(AND('Prediction Log'!$T727="Y", 'Prediction Log'!$U727="Y"), "Y", "N"))</f>
        <v/>
      </c>
      <c r="Y727" s="22" t="str">
        <f>IF(ISBLANK(Games!W709), "",IF('Prediction Log'!$D727&gt;0, 'Prediction Log'!$M727-'Prediction Log'!$D727, IF('Prediction Log'!$D727&lt;0, -'Prediction Log'!$M727+'Prediction Log'!$D727, "NA")))</f>
        <v/>
      </c>
      <c r="Z727" s="22" t="str">
        <f>IF(ISBLANK(Games!W709), "",ABS('Prediction Log'!$Y727))</f>
        <v/>
      </c>
      <c r="AA727" s="23" t="str">
        <f>IF(ISBLANK(Games!W709), "",IF('Prediction Log'!$E727&gt;0, 'Prediction Log'!$M727-'Prediction Log'!$E727, IF('Prediction Log'!$E727&lt;0, -'Prediction Log'!$M727+'Prediction Log'!$E727, "NA")))</f>
        <v/>
      </c>
      <c r="AB727" s="23" t="str">
        <f>IF(ISBLANK(Games!X709), "",ABS('Prediction Log'!$AA727))</f>
        <v/>
      </c>
    </row>
    <row r="728" spans="1:28" x14ac:dyDescent="0.45">
      <c r="A728" s="13">
        <f>IF(ISBLANK(Games!$B727), "",Games!A727)</f>
        <v>0</v>
      </c>
      <c r="B728" s="13" t="str">
        <f>IF(ISBLANK(Games!$B710), "",Games!B710)</f>
        <v/>
      </c>
      <c r="C728" s="13" t="str">
        <f>IF(ISBLANK(Games!$B710), "",Games!C710)</f>
        <v/>
      </c>
      <c r="D728" s="14" t="str">
        <f>IF(ISBLANK(Games!$D710), "",Games!D710)</f>
        <v/>
      </c>
      <c r="E728" s="14">
        <f>IF(ISBLANK(Games!$B710), "",Games!J710)</f>
        <v>0</v>
      </c>
      <c r="F728" s="15" t="str">
        <f>IFERROR(IF(ISBLANK(Games!B710), "", IF(Games!N710=Games!B710, Games!O710, 1-Games!O710)), "")</f>
        <v/>
      </c>
      <c r="G728" s="16" t="str">
        <f>IF(ISBLANK(Games!B710), "", IF('Prediction Log'!$D728&lt;0, 'Prediction Log'!$B728, 'Prediction Log'!$C728))</f>
        <v/>
      </c>
      <c r="H728" s="17" t="str">
        <f>IF(ISBLANK(Games!$B710), "",Games!K710)</f>
        <v/>
      </c>
      <c r="I728" s="17" t="str">
        <f>IF('Prediction Log'!$F728&gt;0.5, 'Prediction Log'!$B728, IF('Prediction Log'!$F728&lt;0.5, 'Prediction Log'!$C728, "PICK"))</f>
        <v/>
      </c>
      <c r="J728" s="18" t="str">
        <f>IF(ISBLANK(Games!B710), "",IF('Prediction Log'!$I728='Prediction Log'!$B728, 'Prediction Log'!$F728, 1-'Prediction Log'!$F728))</f>
        <v/>
      </c>
      <c r="K728" s="19" t="str">
        <f>IF(ISBLANK(Games!$B710), "",Games!Q710)</f>
        <v/>
      </c>
      <c r="L728" s="26" t="str">
        <f>IF(ISBLANK(Games!W710), "",Games!Y710)</f>
        <v/>
      </c>
      <c r="M728" s="9" t="str">
        <f>IF(ISBLANK(Games!W710), "",Games!X710-Games!W710)</f>
        <v/>
      </c>
      <c r="N728" s="20" t="str">
        <f>IF(ISBLANK(Games!W710), "", IF(AND(Games!Y710 = Games!B710, Games!D710&lt;0, Table3[[#This Row],[Actual Difference ]]&lt;Games!D710), "Y", IF(AND(Games!Y710=Games!C710, Games!D710&gt;0, Table3[[#This Row],[Actual Difference ]]&gt;0), "Y",IF(Games!Y710&lt;&gt;Table3[[#This Row],[Market Predicted Side]], "Y","N"))))</f>
        <v/>
      </c>
      <c r="O728" s="21" t="str">
        <f>IF(ISBLANK(Games!W710),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8" s="21" t="str">
        <f>IF(ISBLANK(Games!W710),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8" s="22" t="str">
        <f>IF(ISBLANK(Games!W710),"",IF('Prediction Log'!$L728='Prediction Log'!$G728, "Y", "N"))</f>
        <v/>
      </c>
      <c r="R728" s="22" t="str">
        <f>Table3[[#This Row],[Home Team Covered Market]]</f>
        <v/>
      </c>
      <c r="S728" s="22" t="str">
        <f>IF(ISBLANK(Games!W710), "",IF(AND('Prediction Log'!$Q728="Y", 'Prediction Log'!$R728="Y"), "Y", "N"))</f>
        <v/>
      </c>
      <c r="T728" s="23" t="str">
        <f>IF(ISBLANK(Games!W710),"",IF(Games!Y710='Prediction Log'!$H728, "Y", "N"))</f>
        <v/>
      </c>
      <c r="U728" s="23" t="str">
        <f>IF(ISBLANK(Games!W710), "", IF(Table3[[#This Row],[Home Team Covered Market]]=Games!P710, "Y", "N"))</f>
        <v/>
      </c>
      <c r="V728" s="24" t="str">
        <f>IF(ISBLANK(Games!W710), "",IF('Prediction Log'!$I728='Prediction Log'!$L728, "Y", "N"))</f>
        <v/>
      </c>
      <c r="W728" s="23" t="str">
        <f>IF(ISBLANK(Games!W710), "",IF('Prediction Log'!$H728&lt;&gt;'Prediction Log'!$L728, "N",IF(AND('Prediction Log'!$E728&gt;0, 'Prediction Log'!$M728&gt;'Prediction Log'!$E728, 'Prediction Log'!$H728='Prediction Log'!$C728), "Y", IF(AND('Prediction Log'!$E728&lt;0, 'Prediction Log'!$M728&lt;'Prediction Log'!$E728,'Prediction Log'!$H728='Prediction Log'!$B728 ), "Y", IF('Prediction Log'!$M728='Prediction Log'!$E728, "PUSH", "N")))))</f>
        <v/>
      </c>
      <c r="X728" s="23" t="str">
        <f>IF(ISBLANK(Games!W710), "",IF(AND('Prediction Log'!$T728="Y", 'Prediction Log'!$U728="Y"), "Y", "N"))</f>
        <v/>
      </c>
      <c r="Y728" s="22" t="str">
        <f>IF(ISBLANK(Games!W710), "",IF('Prediction Log'!$D728&gt;0, 'Prediction Log'!$M728-'Prediction Log'!$D728, IF('Prediction Log'!$D728&lt;0, -'Prediction Log'!$M728+'Prediction Log'!$D728, "NA")))</f>
        <v/>
      </c>
      <c r="Z728" s="22" t="str">
        <f>IF(ISBLANK(Games!W710), "",ABS('Prediction Log'!$Y728))</f>
        <v/>
      </c>
      <c r="AA728" s="23" t="str">
        <f>IF(ISBLANK(Games!W710), "",IF('Prediction Log'!$E728&gt;0, 'Prediction Log'!$M728-'Prediction Log'!$E728, IF('Prediction Log'!$E728&lt;0, -'Prediction Log'!$M728+'Prediction Log'!$E728, "NA")))</f>
        <v/>
      </c>
      <c r="AB728" s="23" t="str">
        <f>IF(ISBLANK(Games!X710), "",ABS('Prediction Log'!$AA728))</f>
        <v/>
      </c>
    </row>
    <row r="729" spans="1:28" x14ac:dyDescent="0.45">
      <c r="A729" s="13">
        <f>IF(ISBLANK(Games!$B728), "",Games!A728)</f>
        <v>0</v>
      </c>
      <c r="B729" s="13" t="str">
        <f>IF(ISBLANK(Games!$B711), "",Games!B711)</f>
        <v/>
      </c>
      <c r="C729" s="13" t="str">
        <f>IF(ISBLANK(Games!$B711), "",Games!C711)</f>
        <v/>
      </c>
      <c r="D729" s="14" t="str">
        <f>IF(ISBLANK(Games!$D711), "",Games!D711)</f>
        <v/>
      </c>
      <c r="E729" s="14">
        <f>IF(ISBLANK(Games!$B711), "",Games!J711)</f>
        <v>0</v>
      </c>
      <c r="F729" s="15" t="str">
        <f>IFERROR(IF(ISBLANK(Games!B711), "", IF(Games!N711=Games!B711, Games!O711, 1-Games!O711)), "")</f>
        <v/>
      </c>
      <c r="G729" s="16" t="str">
        <f>IF(ISBLANK(Games!B711), "", IF('Prediction Log'!$D729&lt;0, 'Prediction Log'!$B729, 'Prediction Log'!$C729))</f>
        <v/>
      </c>
      <c r="H729" s="17" t="str">
        <f>IF(ISBLANK(Games!$B711), "",Games!K711)</f>
        <v/>
      </c>
      <c r="I729" s="17" t="str">
        <f>IF('Prediction Log'!$F729&gt;0.5, 'Prediction Log'!$B729, IF('Prediction Log'!$F729&lt;0.5, 'Prediction Log'!$C729, "PICK"))</f>
        <v/>
      </c>
      <c r="J729" s="18" t="str">
        <f>IF(ISBLANK(Games!B711), "",IF('Prediction Log'!$I729='Prediction Log'!$B729, 'Prediction Log'!$F729, 1-'Prediction Log'!$F729))</f>
        <v/>
      </c>
      <c r="K729" s="19" t="str">
        <f>IF(ISBLANK(Games!$B711), "",Games!Q711)</f>
        <v/>
      </c>
      <c r="L729" s="26" t="str">
        <f>IF(ISBLANK(Games!W711), "",Games!Y711)</f>
        <v/>
      </c>
      <c r="M729" s="9" t="str">
        <f>IF(ISBLANK(Games!W711), "",Games!X711-Games!W711)</f>
        <v/>
      </c>
      <c r="N729" s="20" t="str">
        <f>IF(ISBLANK(Games!W711), "", IF(AND(Games!Y711 = Games!B711, Games!D711&lt;0, Table3[[#This Row],[Actual Difference ]]&lt;Games!D711), "Y", IF(AND(Games!Y711=Games!C711, Games!D711&gt;0, Table3[[#This Row],[Actual Difference ]]&gt;0), "Y",IF(Games!Y711&lt;&gt;Table3[[#This Row],[Market Predicted Side]], "Y","N"))))</f>
        <v/>
      </c>
      <c r="O729" s="21" t="str">
        <f>IF(ISBLANK(Games!W711),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29" s="21" t="str">
        <f>IF(ISBLANK(Games!W711),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29" s="22" t="str">
        <f>IF(ISBLANK(Games!W711),"",IF('Prediction Log'!$L729='Prediction Log'!$G729, "Y", "N"))</f>
        <v/>
      </c>
      <c r="R729" s="22" t="str">
        <f>Table3[[#This Row],[Home Team Covered Market]]</f>
        <v/>
      </c>
      <c r="S729" s="22" t="str">
        <f>IF(ISBLANK(Games!W711), "",IF(AND('Prediction Log'!$Q729="Y", 'Prediction Log'!$R729="Y"), "Y", "N"))</f>
        <v/>
      </c>
      <c r="T729" s="23" t="str">
        <f>IF(ISBLANK(Games!W711),"",IF(Games!Y711='Prediction Log'!$H729, "Y", "N"))</f>
        <v/>
      </c>
      <c r="U729" s="23" t="str">
        <f>IF(ISBLANK(Games!W711), "", IF(Table3[[#This Row],[Home Team Covered Market]]=Games!P711, "Y", "N"))</f>
        <v/>
      </c>
      <c r="V729" s="24" t="str">
        <f>IF(ISBLANK(Games!W711), "",IF('Prediction Log'!$I729='Prediction Log'!$L729, "Y", "N"))</f>
        <v/>
      </c>
      <c r="W729" s="23" t="str">
        <f>IF(ISBLANK(Games!W711), "",IF('Prediction Log'!$H729&lt;&gt;'Prediction Log'!$L729, "N",IF(AND('Prediction Log'!$E729&gt;0, 'Prediction Log'!$M729&gt;'Prediction Log'!$E729, 'Prediction Log'!$H729='Prediction Log'!$C729), "Y", IF(AND('Prediction Log'!$E729&lt;0, 'Prediction Log'!$M729&lt;'Prediction Log'!$E729,'Prediction Log'!$H729='Prediction Log'!$B729 ), "Y", IF('Prediction Log'!$M729='Prediction Log'!$E729, "PUSH", "N")))))</f>
        <v/>
      </c>
      <c r="X729" s="23" t="str">
        <f>IF(ISBLANK(Games!W711), "",IF(AND('Prediction Log'!$T729="Y", 'Prediction Log'!$U729="Y"), "Y", "N"))</f>
        <v/>
      </c>
      <c r="Y729" s="22" t="str">
        <f>IF(ISBLANK(Games!W711), "",IF('Prediction Log'!$D729&gt;0, 'Prediction Log'!$M729-'Prediction Log'!$D729, IF('Prediction Log'!$D729&lt;0, -'Prediction Log'!$M729+'Prediction Log'!$D729, "NA")))</f>
        <v/>
      </c>
      <c r="Z729" s="22" t="str">
        <f>IF(ISBLANK(Games!W711), "",ABS('Prediction Log'!$Y729))</f>
        <v/>
      </c>
      <c r="AA729" s="23" t="str">
        <f>IF(ISBLANK(Games!W711), "",IF('Prediction Log'!$E729&gt;0, 'Prediction Log'!$M729-'Prediction Log'!$E729, IF('Prediction Log'!$E729&lt;0, -'Prediction Log'!$M729+'Prediction Log'!$E729, "NA")))</f>
        <v/>
      </c>
      <c r="AB729" s="23" t="str">
        <f>IF(ISBLANK(Games!X711), "",ABS('Prediction Log'!$AA729))</f>
        <v/>
      </c>
    </row>
    <row r="730" spans="1:28" x14ac:dyDescent="0.45">
      <c r="A730" s="13">
        <f>IF(ISBLANK(Games!$B729), "",Games!A729)</f>
        <v>0</v>
      </c>
      <c r="B730" s="13" t="str">
        <f>IF(ISBLANK(Games!$B712), "",Games!B712)</f>
        <v/>
      </c>
      <c r="C730" s="13" t="str">
        <f>IF(ISBLANK(Games!$B712), "",Games!C712)</f>
        <v/>
      </c>
      <c r="D730" s="14" t="str">
        <f>IF(ISBLANK(Games!$D712), "",Games!D712)</f>
        <v/>
      </c>
      <c r="E730" s="14">
        <f>IF(ISBLANK(Games!$B712), "",Games!J712)</f>
        <v>0</v>
      </c>
      <c r="F730" s="15" t="str">
        <f>IFERROR(IF(ISBLANK(Games!B712), "", IF(Games!N712=Games!B712, Games!O712, 1-Games!O712)), "")</f>
        <v/>
      </c>
      <c r="G730" s="16" t="str">
        <f>IF(ISBLANK(Games!B712), "", IF('Prediction Log'!$D730&lt;0, 'Prediction Log'!$B730, 'Prediction Log'!$C730))</f>
        <v/>
      </c>
      <c r="H730" s="17" t="str">
        <f>IF(ISBLANK(Games!$B712), "",Games!K712)</f>
        <v/>
      </c>
      <c r="I730" s="17" t="str">
        <f>IF('Prediction Log'!$F730&gt;0.5, 'Prediction Log'!$B730, IF('Prediction Log'!$F730&lt;0.5, 'Prediction Log'!$C730, "PICK"))</f>
        <v/>
      </c>
      <c r="J730" s="18" t="str">
        <f>IF(ISBLANK(Games!B712), "",IF('Prediction Log'!$I730='Prediction Log'!$B730, 'Prediction Log'!$F730, 1-'Prediction Log'!$F730))</f>
        <v/>
      </c>
      <c r="K730" s="19" t="str">
        <f>IF(ISBLANK(Games!$B712), "",Games!Q712)</f>
        <v/>
      </c>
      <c r="L730" s="26" t="str">
        <f>IF(ISBLANK(Games!W712), "",Games!Y712)</f>
        <v/>
      </c>
      <c r="M730" s="9" t="str">
        <f>IF(ISBLANK(Games!W712), "",Games!X712-Games!W712)</f>
        <v/>
      </c>
      <c r="N730" s="20" t="str">
        <f>IF(ISBLANK(Games!W712), "", IF(AND(Games!Y712 = Games!B712, Games!D712&lt;0, Table3[[#This Row],[Actual Difference ]]&lt;Games!D712), "Y", IF(AND(Games!Y712=Games!C712, Games!D712&gt;0, Table3[[#This Row],[Actual Difference ]]&gt;0), "Y",IF(Games!Y712&lt;&gt;Table3[[#This Row],[Market Predicted Side]], "Y","N"))))</f>
        <v/>
      </c>
      <c r="O730" s="21" t="str">
        <f>IF(ISBLANK(Games!W712),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0" s="21" t="str">
        <f>IF(ISBLANK(Games!W712),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0" s="22" t="str">
        <f>IF(ISBLANK(Games!W712),"",IF('Prediction Log'!$L730='Prediction Log'!$G730, "Y", "N"))</f>
        <v/>
      </c>
      <c r="R730" s="22" t="str">
        <f>Table3[[#This Row],[Home Team Covered Market]]</f>
        <v/>
      </c>
      <c r="S730" s="22" t="str">
        <f>IF(ISBLANK(Games!W712), "",IF(AND('Prediction Log'!$Q730="Y", 'Prediction Log'!$R730="Y"), "Y", "N"))</f>
        <v/>
      </c>
      <c r="T730" s="23" t="str">
        <f>IF(ISBLANK(Games!W712),"",IF(Games!Y712='Prediction Log'!$H730, "Y", "N"))</f>
        <v/>
      </c>
      <c r="U730" s="23" t="str">
        <f>IF(ISBLANK(Games!W712), "", IF(Table3[[#This Row],[Home Team Covered Market]]=Games!P712, "Y", "N"))</f>
        <v/>
      </c>
      <c r="V730" s="24" t="str">
        <f>IF(ISBLANK(Games!W712), "",IF('Prediction Log'!$I730='Prediction Log'!$L730, "Y", "N"))</f>
        <v/>
      </c>
      <c r="W730" s="23" t="str">
        <f>IF(ISBLANK(Games!W712), "",IF('Prediction Log'!$H730&lt;&gt;'Prediction Log'!$L730, "N",IF(AND('Prediction Log'!$E730&gt;0, 'Prediction Log'!$M730&gt;'Prediction Log'!$E730, 'Prediction Log'!$H730='Prediction Log'!$C730), "Y", IF(AND('Prediction Log'!$E730&lt;0, 'Prediction Log'!$M730&lt;'Prediction Log'!$E730,'Prediction Log'!$H730='Prediction Log'!$B730 ), "Y", IF('Prediction Log'!$M730='Prediction Log'!$E730, "PUSH", "N")))))</f>
        <v/>
      </c>
      <c r="X730" s="23" t="str">
        <f>IF(ISBLANK(Games!W712), "",IF(AND('Prediction Log'!$T730="Y", 'Prediction Log'!$U730="Y"), "Y", "N"))</f>
        <v/>
      </c>
      <c r="Y730" s="22" t="str">
        <f>IF(ISBLANK(Games!W712), "",IF('Prediction Log'!$D730&gt;0, 'Prediction Log'!$M730-'Prediction Log'!$D730, IF('Prediction Log'!$D730&lt;0, -'Prediction Log'!$M730+'Prediction Log'!$D730, "NA")))</f>
        <v/>
      </c>
      <c r="Z730" s="22" t="str">
        <f>IF(ISBLANK(Games!W712), "",ABS('Prediction Log'!$Y730))</f>
        <v/>
      </c>
      <c r="AA730" s="23" t="str">
        <f>IF(ISBLANK(Games!W712), "",IF('Prediction Log'!$E730&gt;0, 'Prediction Log'!$M730-'Prediction Log'!$E730, IF('Prediction Log'!$E730&lt;0, -'Prediction Log'!$M730+'Prediction Log'!$E730, "NA")))</f>
        <v/>
      </c>
      <c r="AB730" s="23" t="str">
        <f>IF(ISBLANK(Games!X712), "",ABS('Prediction Log'!$AA730))</f>
        <v/>
      </c>
    </row>
    <row r="731" spans="1:28" x14ac:dyDescent="0.45">
      <c r="A731" s="13">
        <f>IF(ISBLANK(Games!$B730), "",Games!A730)</f>
        <v>0</v>
      </c>
      <c r="B731" s="13" t="str">
        <f>IF(ISBLANK(Games!$B713), "",Games!B713)</f>
        <v/>
      </c>
      <c r="C731" s="13" t="str">
        <f>IF(ISBLANK(Games!$B713), "",Games!C713)</f>
        <v/>
      </c>
      <c r="D731" s="14" t="str">
        <f>IF(ISBLANK(Games!$D713), "",Games!D713)</f>
        <v/>
      </c>
      <c r="E731" s="14">
        <f>IF(ISBLANK(Games!$B713), "",Games!J713)</f>
        <v>0</v>
      </c>
      <c r="F731" s="15" t="str">
        <f>IFERROR(IF(ISBLANK(Games!B713), "", IF(Games!N713=Games!B713, Games!O713, 1-Games!O713)), "")</f>
        <v/>
      </c>
      <c r="G731" s="16" t="str">
        <f>IF(ISBLANK(Games!B713), "", IF('Prediction Log'!$D731&lt;0, 'Prediction Log'!$B731, 'Prediction Log'!$C731))</f>
        <v/>
      </c>
      <c r="H731" s="17" t="str">
        <f>IF(ISBLANK(Games!$B713), "",Games!K713)</f>
        <v/>
      </c>
      <c r="I731" s="17" t="str">
        <f>IF('Prediction Log'!$F731&gt;0.5, 'Prediction Log'!$B731, IF('Prediction Log'!$F731&lt;0.5, 'Prediction Log'!$C731, "PICK"))</f>
        <v/>
      </c>
      <c r="J731" s="18" t="str">
        <f>IF(ISBLANK(Games!B713), "",IF('Prediction Log'!$I731='Prediction Log'!$B731, 'Prediction Log'!$F731, 1-'Prediction Log'!$F731))</f>
        <v/>
      </c>
      <c r="K731" s="19" t="str">
        <f>IF(ISBLANK(Games!$B713), "",Games!Q713)</f>
        <v/>
      </c>
      <c r="L731" s="26" t="str">
        <f>IF(ISBLANK(Games!W713), "",Games!Y713)</f>
        <v/>
      </c>
      <c r="M731" s="9" t="str">
        <f>IF(ISBLANK(Games!W713), "",Games!X713-Games!W713)</f>
        <v/>
      </c>
      <c r="N731" s="20" t="str">
        <f>IF(ISBLANK(Games!W713), "", IF(AND(Games!Y713 = Games!B713, Games!D713&lt;0, Table3[[#This Row],[Actual Difference ]]&lt;Games!D713), "Y", IF(AND(Games!Y713=Games!C713, Games!D713&gt;0, Table3[[#This Row],[Actual Difference ]]&gt;0), "Y",IF(Games!Y713&lt;&gt;Table3[[#This Row],[Market Predicted Side]], "Y","N"))))</f>
        <v/>
      </c>
      <c r="O731" s="21" t="str">
        <f>IF(ISBLANK(Games!W713),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1" s="21" t="str">
        <f>IF(ISBLANK(Games!W713),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1" s="22" t="str">
        <f>IF(ISBLANK(Games!W713),"",IF('Prediction Log'!$L731='Prediction Log'!$G731, "Y", "N"))</f>
        <v/>
      </c>
      <c r="R731" s="22" t="str">
        <f>Table3[[#This Row],[Home Team Covered Market]]</f>
        <v/>
      </c>
      <c r="S731" s="22" t="str">
        <f>IF(ISBLANK(Games!W713), "",IF(AND('Prediction Log'!$Q731="Y", 'Prediction Log'!$R731="Y"), "Y", "N"))</f>
        <v/>
      </c>
      <c r="T731" s="23" t="str">
        <f>IF(ISBLANK(Games!W713),"",IF(Games!Y713='Prediction Log'!$H731, "Y", "N"))</f>
        <v/>
      </c>
      <c r="U731" s="23" t="str">
        <f>IF(ISBLANK(Games!W713), "", IF(Table3[[#This Row],[Home Team Covered Market]]=Games!P713, "Y", "N"))</f>
        <v/>
      </c>
      <c r="V731" s="24" t="str">
        <f>IF(ISBLANK(Games!W713), "",IF('Prediction Log'!$I731='Prediction Log'!$L731, "Y", "N"))</f>
        <v/>
      </c>
      <c r="W731" s="23" t="str">
        <f>IF(ISBLANK(Games!W713), "",IF('Prediction Log'!$H731&lt;&gt;'Prediction Log'!$L731, "N",IF(AND('Prediction Log'!$E731&gt;0, 'Prediction Log'!$M731&gt;'Prediction Log'!$E731, 'Prediction Log'!$H731='Prediction Log'!$C731), "Y", IF(AND('Prediction Log'!$E731&lt;0, 'Prediction Log'!$M731&lt;'Prediction Log'!$E731,'Prediction Log'!$H731='Prediction Log'!$B731 ), "Y", IF('Prediction Log'!$M731='Prediction Log'!$E731, "PUSH", "N")))))</f>
        <v/>
      </c>
      <c r="X731" s="23" t="str">
        <f>IF(ISBLANK(Games!W713), "",IF(AND('Prediction Log'!$T731="Y", 'Prediction Log'!$U731="Y"), "Y", "N"))</f>
        <v/>
      </c>
      <c r="Y731" s="22" t="str">
        <f>IF(ISBLANK(Games!W713), "",IF('Prediction Log'!$D731&gt;0, 'Prediction Log'!$M731-'Prediction Log'!$D731, IF('Prediction Log'!$D731&lt;0, -'Prediction Log'!$M731+'Prediction Log'!$D731, "NA")))</f>
        <v/>
      </c>
      <c r="Z731" s="22" t="str">
        <f>IF(ISBLANK(Games!W713), "",ABS('Prediction Log'!$Y731))</f>
        <v/>
      </c>
      <c r="AA731" s="23" t="str">
        <f>IF(ISBLANK(Games!W713), "",IF('Prediction Log'!$E731&gt;0, 'Prediction Log'!$M731-'Prediction Log'!$E731, IF('Prediction Log'!$E731&lt;0, -'Prediction Log'!$M731+'Prediction Log'!$E731, "NA")))</f>
        <v/>
      </c>
      <c r="AB731" s="23" t="str">
        <f>IF(ISBLANK(Games!X713), "",ABS('Prediction Log'!$AA731))</f>
        <v/>
      </c>
    </row>
    <row r="732" spans="1:28" x14ac:dyDescent="0.45">
      <c r="A732" s="13">
        <f>IF(ISBLANK(Games!$B731), "",Games!A731)</f>
        <v>0</v>
      </c>
      <c r="B732" s="13" t="str">
        <f>IF(ISBLANK(Games!$B714), "",Games!B714)</f>
        <v/>
      </c>
      <c r="C732" s="13" t="str">
        <f>IF(ISBLANK(Games!$B714), "",Games!C714)</f>
        <v/>
      </c>
      <c r="D732" s="14" t="str">
        <f>IF(ISBLANK(Games!$D714), "",Games!D714)</f>
        <v/>
      </c>
      <c r="E732" s="14">
        <f>IF(ISBLANK(Games!$B714), "",Games!J714)</f>
        <v>0</v>
      </c>
      <c r="F732" s="15" t="str">
        <f>IFERROR(IF(ISBLANK(Games!B714), "", IF(Games!N714=Games!B714, Games!O714, 1-Games!O714)), "")</f>
        <v/>
      </c>
      <c r="G732" s="16" t="str">
        <f>IF(ISBLANK(Games!B714), "", IF('Prediction Log'!$D732&lt;0, 'Prediction Log'!$B732, 'Prediction Log'!$C732))</f>
        <v/>
      </c>
      <c r="H732" s="17" t="str">
        <f>IF(ISBLANK(Games!$B714), "",Games!K714)</f>
        <v/>
      </c>
      <c r="I732" s="17" t="str">
        <f>IF('Prediction Log'!$F732&gt;0.5, 'Prediction Log'!$B732, IF('Prediction Log'!$F732&lt;0.5, 'Prediction Log'!$C732, "PICK"))</f>
        <v/>
      </c>
      <c r="J732" s="18" t="str">
        <f>IF(ISBLANK(Games!B714), "",IF('Prediction Log'!$I732='Prediction Log'!$B732, 'Prediction Log'!$F732, 1-'Prediction Log'!$F732))</f>
        <v/>
      </c>
      <c r="K732" s="19" t="str">
        <f>IF(ISBLANK(Games!$B714), "",Games!Q714)</f>
        <v/>
      </c>
      <c r="L732" s="26" t="str">
        <f>IF(ISBLANK(Games!W714), "",Games!Y714)</f>
        <v/>
      </c>
      <c r="M732" s="9" t="str">
        <f>IF(ISBLANK(Games!W714), "",Games!X714-Games!W714)</f>
        <v/>
      </c>
      <c r="N732" s="20" t="str">
        <f>IF(ISBLANK(Games!W714), "", IF(AND(Games!Y714 = Games!B714, Games!D714&lt;0, Table3[[#This Row],[Actual Difference ]]&lt;Games!D714), "Y", IF(AND(Games!Y714=Games!C714, Games!D714&gt;0, Table3[[#This Row],[Actual Difference ]]&gt;0), "Y",IF(Games!Y714&lt;&gt;Table3[[#This Row],[Market Predicted Side]], "Y","N"))))</f>
        <v/>
      </c>
      <c r="O732" s="21" t="str">
        <f>IF(ISBLANK(Games!W714),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2" s="21" t="str">
        <f>IF(ISBLANK(Games!W714),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2" s="22" t="str">
        <f>IF(ISBLANK(Games!W714),"",IF('Prediction Log'!$L732='Prediction Log'!$G732, "Y", "N"))</f>
        <v/>
      </c>
      <c r="R732" s="22" t="str">
        <f>Table3[[#This Row],[Home Team Covered Market]]</f>
        <v/>
      </c>
      <c r="S732" s="22" t="str">
        <f>IF(ISBLANK(Games!W714), "",IF(AND('Prediction Log'!$Q732="Y", 'Prediction Log'!$R732="Y"), "Y", "N"))</f>
        <v/>
      </c>
      <c r="T732" s="23" t="str">
        <f>IF(ISBLANK(Games!W714),"",IF(Games!Y714='Prediction Log'!$H732, "Y", "N"))</f>
        <v/>
      </c>
      <c r="U732" s="23" t="str">
        <f>IF(ISBLANK(Games!W714), "", IF(Table3[[#This Row],[Home Team Covered Market]]=Games!P714, "Y", "N"))</f>
        <v/>
      </c>
      <c r="V732" s="24" t="str">
        <f>IF(ISBLANK(Games!W714), "",IF('Prediction Log'!$I732='Prediction Log'!$L732, "Y", "N"))</f>
        <v/>
      </c>
      <c r="W732" s="23" t="str">
        <f>IF(ISBLANK(Games!W714), "",IF('Prediction Log'!$H732&lt;&gt;'Prediction Log'!$L732, "N",IF(AND('Prediction Log'!$E732&gt;0, 'Prediction Log'!$M732&gt;'Prediction Log'!$E732, 'Prediction Log'!$H732='Prediction Log'!$C732), "Y", IF(AND('Prediction Log'!$E732&lt;0, 'Prediction Log'!$M732&lt;'Prediction Log'!$E732,'Prediction Log'!$H732='Prediction Log'!$B732 ), "Y", IF('Prediction Log'!$M732='Prediction Log'!$E732, "PUSH", "N")))))</f>
        <v/>
      </c>
      <c r="X732" s="23" t="str">
        <f>IF(ISBLANK(Games!W714), "",IF(AND('Prediction Log'!$T732="Y", 'Prediction Log'!$U732="Y"), "Y", "N"))</f>
        <v/>
      </c>
      <c r="Y732" s="22" t="str">
        <f>IF(ISBLANK(Games!W714), "",IF('Prediction Log'!$D732&gt;0, 'Prediction Log'!$M732-'Prediction Log'!$D732, IF('Prediction Log'!$D732&lt;0, -'Prediction Log'!$M732+'Prediction Log'!$D732, "NA")))</f>
        <v/>
      </c>
      <c r="Z732" s="22" t="str">
        <f>IF(ISBLANK(Games!W714), "",ABS('Prediction Log'!$Y732))</f>
        <v/>
      </c>
      <c r="AA732" s="23" t="str">
        <f>IF(ISBLANK(Games!W714), "",IF('Prediction Log'!$E732&gt;0, 'Prediction Log'!$M732-'Prediction Log'!$E732, IF('Prediction Log'!$E732&lt;0, -'Prediction Log'!$M732+'Prediction Log'!$E732, "NA")))</f>
        <v/>
      </c>
      <c r="AB732" s="23" t="str">
        <f>IF(ISBLANK(Games!X714), "",ABS('Prediction Log'!$AA732))</f>
        <v/>
      </c>
    </row>
    <row r="733" spans="1:28" x14ac:dyDescent="0.45">
      <c r="A733" s="13">
        <f>IF(ISBLANK(Games!$B732), "",Games!A732)</f>
        <v>0</v>
      </c>
      <c r="B733" s="13" t="str">
        <f>IF(ISBLANK(Games!$B715), "",Games!B715)</f>
        <v/>
      </c>
      <c r="C733" s="13" t="str">
        <f>IF(ISBLANK(Games!$B715), "",Games!C715)</f>
        <v/>
      </c>
      <c r="D733" s="14" t="str">
        <f>IF(ISBLANK(Games!$D715), "",Games!D715)</f>
        <v/>
      </c>
      <c r="E733" s="14">
        <f>IF(ISBLANK(Games!$B715), "",Games!J715)</f>
        <v>0</v>
      </c>
      <c r="F733" s="15" t="str">
        <f>IFERROR(IF(ISBLANK(Games!B715), "", IF(Games!N715=Games!B715, Games!O715, 1-Games!O715)), "")</f>
        <v/>
      </c>
      <c r="G733" s="16" t="str">
        <f>IF(ISBLANK(Games!B715), "", IF('Prediction Log'!$D733&lt;0, 'Prediction Log'!$B733, 'Prediction Log'!$C733))</f>
        <v/>
      </c>
      <c r="H733" s="17" t="str">
        <f>IF(ISBLANK(Games!$B715), "",Games!K715)</f>
        <v/>
      </c>
      <c r="I733" s="17" t="str">
        <f>IF('Prediction Log'!$F733&gt;0.5, 'Prediction Log'!$B733, IF('Prediction Log'!$F733&lt;0.5, 'Prediction Log'!$C733, "PICK"))</f>
        <v/>
      </c>
      <c r="J733" s="18" t="str">
        <f>IF(ISBLANK(Games!B715), "",IF('Prediction Log'!$I733='Prediction Log'!$B733, 'Prediction Log'!$F733, 1-'Prediction Log'!$F733))</f>
        <v/>
      </c>
      <c r="K733" s="19" t="str">
        <f>IF(ISBLANK(Games!$B715), "",Games!Q715)</f>
        <v/>
      </c>
      <c r="L733" s="26" t="str">
        <f>IF(ISBLANK(Games!W715), "",Games!Y715)</f>
        <v/>
      </c>
      <c r="M733" s="9" t="str">
        <f>IF(ISBLANK(Games!W715), "",Games!X715-Games!W715)</f>
        <v/>
      </c>
      <c r="N733" s="20" t="str">
        <f>IF(ISBLANK(Games!W715), "", IF(AND(Games!Y715 = Games!B715, Games!D715&lt;0, Table3[[#This Row],[Actual Difference ]]&lt;Games!D715), "Y", IF(AND(Games!Y715=Games!C715, Games!D715&gt;0, Table3[[#This Row],[Actual Difference ]]&gt;0), "Y",IF(Games!Y715&lt;&gt;Table3[[#This Row],[Market Predicted Side]], "Y","N"))))</f>
        <v/>
      </c>
      <c r="O733" s="21" t="str">
        <f>IF(ISBLANK(Games!W715),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3" s="21" t="str">
        <f>IF(ISBLANK(Games!W715),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3" s="22" t="str">
        <f>IF(ISBLANK(Games!W715),"",IF('Prediction Log'!$L733='Prediction Log'!$G733, "Y", "N"))</f>
        <v/>
      </c>
      <c r="R733" s="22" t="str">
        <f>Table3[[#This Row],[Home Team Covered Market]]</f>
        <v/>
      </c>
      <c r="S733" s="22" t="str">
        <f>IF(ISBLANK(Games!W715), "",IF(AND('Prediction Log'!$Q733="Y", 'Prediction Log'!$R733="Y"), "Y", "N"))</f>
        <v/>
      </c>
      <c r="T733" s="23" t="str">
        <f>IF(ISBLANK(Games!W715),"",IF(Games!Y715='Prediction Log'!$H733, "Y", "N"))</f>
        <v/>
      </c>
      <c r="U733" s="23" t="str">
        <f>IF(ISBLANK(Games!W715), "", IF(Table3[[#This Row],[Home Team Covered Market]]=Games!P715, "Y", "N"))</f>
        <v/>
      </c>
      <c r="V733" s="24" t="str">
        <f>IF(ISBLANK(Games!W715), "",IF('Prediction Log'!$I733='Prediction Log'!$L733, "Y", "N"))</f>
        <v/>
      </c>
      <c r="W733" s="23" t="str">
        <f>IF(ISBLANK(Games!W715), "",IF('Prediction Log'!$H733&lt;&gt;'Prediction Log'!$L733, "N",IF(AND('Prediction Log'!$E733&gt;0, 'Prediction Log'!$M733&gt;'Prediction Log'!$E733, 'Prediction Log'!$H733='Prediction Log'!$C733), "Y", IF(AND('Prediction Log'!$E733&lt;0, 'Prediction Log'!$M733&lt;'Prediction Log'!$E733,'Prediction Log'!$H733='Prediction Log'!$B733 ), "Y", IF('Prediction Log'!$M733='Prediction Log'!$E733, "PUSH", "N")))))</f>
        <v/>
      </c>
      <c r="X733" s="23" t="str">
        <f>IF(ISBLANK(Games!W715), "",IF(AND('Prediction Log'!$T733="Y", 'Prediction Log'!$U733="Y"), "Y", "N"))</f>
        <v/>
      </c>
      <c r="Y733" s="22" t="str">
        <f>IF(ISBLANK(Games!W715), "",IF('Prediction Log'!$D733&gt;0, 'Prediction Log'!$M733-'Prediction Log'!$D733, IF('Prediction Log'!$D733&lt;0, -'Prediction Log'!$M733+'Prediction Log'!$D733, "NA")))</f>
        <v/>
      </c>
      <c r="Z733" s="22" t="str">
        <f>IF(ISBLANK(Games!W715), "",ABS('Prediction Log'!$Y733))</f>
        <v/>
      </c>
      <c r="AA733" s="23" t="str">
        <f>IF(ISBLANK(Games!W715), "",IF('Prediction Log'!$E733&gt;0, 'Prediction Log'!$M733-'Prediction Log'!$E733, IF('Prediction Log'!$E733&lt;0, -'Prediction Log'!$M733+'Prediction Log'!$E733, "NA")))</f>
        <v/>
      </c>
      <c r="AB733" s="23" t="str">
        <f>IF(ISBLANK(Games!X715), "",ABS('Prediction Log'!$AA733))</f>
        <v/>
      </c>
    </row>
    <row r="734" spans="1:28" x14ac:dyDescent="0.45">
      <c r="A734" s="13">
        <f>IF(ISBLANK(Games!$B733), "",Games!A733)</f>
        <v>0</v>
      </c>
      <c r="B734" s="13" t="str">
        <f>IF(ISBLANK(Games!$B716), "",Games!B716)</f>
        <v/>
      </c>
      <c r="C734" s="13" t="str">
        <f>IF(ISBLANK(Games!$B716), "",Games!C716)</f>
        <v/>
      </c>
      <c r="D734" s="14" t="str">
        <f>IF(ISBLANK(Games!$D716), "",Games!D716)</f>
        <v/>
      </c>
      <c r="E734" s="14">
        <f>IF(ISBLANK(Games!$B716), "",Games!J716)</f>
        <v>0</v>
      </c>
      <c r="F734" s="15" t="str">
        <f>IFERROR(IF(ISBLANK(Games!B716), "", IF(Games!N716=Games!B716, Games!O716, 1-Games!O716)), "")</f>
        <v/>
      </c>
      <c r="G734" s="16" t="str">
        <f>IF(ISBLANK(Games!B716), "", IF('Prediction Log'!$D734&lt;0, 'Prediction Log'!$B734, 'Prediction Log'!$C734))</f>
        <v/>
      </c>
      <c r="H734" s="17" t="str">
        <f>IF(ISBLANK(Games!$B716), "",Games!K716)</f>
        <v/>
      </c>
      <c r="I734" s="17" t="str">
        <f>IF('Prediction Log'!$F734&gt;0.5, 'Prediction Log'!$B734, IF('Prediction Log'!$F734&lt;0.5, 'Prediction Log'!$C734, "PICK"))</f>
        <v/>
      </c>
      <c r="J734" s="18" t="str">
        <f>IF(ISBLANK(Games!B716), "",IF('Prediction Log'!$I734='Prediction Log'!$B734, 'Prediction Log'!$F734, 1-'Prediction Log'!$F734))</f>
        <v/>
      </c>
      <c r="K734" s="19" t="str">
        <f>IF(ISBLANK(Games!$B716), "",Games!Q716)</f>
        <v/>
      </c>
      <c r="L734" s="26" t="str">
        <f>IF(ISBLANK(Games!W716), "",Games!Y716)</f>
        <v/>
      </c>
      <c r="M734" s="9" t="str">
        <f>IF(ISBLANK(Games!W716), "",Games!X716-Games!W716)</f>
        <v/>
      </c>
      <c r="N734" s="20" t="str">
        <f>IF(ISBLANK(Games!W716), "", IF(AND(Games!Y716 = Games!B716, Games!D716&lt;0, Table3[[#This Row],[Actual Difference ]]&lt;Games!D716), "Y", IF(AND(Games!Y716=Games!C716, Games!D716&gt;0, Table3[[#This Row],[Actual Difference ]]&gt;0), "Y",IF(Games!Y716&lt;&gt;Table3[[#This Row],[Market Predicted Side]], "Y","N"))))</f>
        <v/>
      </c>
      <c r="O734" s="21" t="str">
        <f>IF(ISBLANK(Games!W716),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4" s="21" t="str">
        <f>IF(ISBLANK(Games!W716),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4" s="22" t="str">
        <f>IF(ISBLANK(Games!W716),"",IF('Prediction Log'!$L734='Prediction Log'!$G734, "Y", "N"))</f>
        <v/>
      </c>
      <c r="R734" s="22" t="str">
        <f>Table3[[#This Row],[Home Team Covered Market]]</f>
        <v/>
      </c>
      <c r="S734" s="22" t="str">
        <f>IF(ISBLANK(Games!W716), "",IF(AND('Prediction Log'!$Q734="Y", 'Prediction Log'!$R734="Y"), "Y", "N"))</f>
        <v/>
      </c>
      <c r="T734" s="23" t="str">
        <f>IF(ISBLANK(Games!W716),"",IF(Games!Y716='Prediction Log'!$H734, "Y", "N"))</f>
        <v/>
      </c>
      <c r="U734" s="23" t="str">
        <f>IF(ISBLANK(Games!W716), "", IF(Table3[[#This Row],[Home Team Covered Market]]=Games!P716, "Y", "N"))</f>
        <v/>
      </c>
      <c r="V734" s="24" t="str">
        <f>IF(ISBLANK(Games!W716), "",IF('Prediction Log'!$I734='Prediction Log'!$L734, "Y", "N"))</f>
        <v/>
      </c>
      <c r="W734" s="23" t="str">
        <f>IF(ISBLANK(Games!W716), "",IF('Prediction Log'!$H734&lt;&gt;'Prediction Log'!$L734, "N",IF(AND('Prediction Log'!$E734&gt;0, 'Prediction Log'!$M734&gt;'Prediction Log'!$E734, 'Prediction Log'!$H734='Prediction Log'!$C734), "Y", IF(AND('Prediction Log'!$E734&lt;0, 'Prediction Log'!$M734&lt;'Prediction Log'!$E734,'Prediction Log'!$H734='Prediction Log'!$B734 ), "Y", IF('Prediction Log'!$M734='Prediction Log'!$E734, "PUSH", "N")))))</f>
        <v/>
      </c>
      <c r="X734" s="23" t="str">
        <f>IF(ISBLANK(Games!W716), "",IF(AND('Prediction Log'!$T734="Y", 'Prediction Log'!$U734="Y"), "Y", "N"))</f>
        <v/>
      </c>
      <c r="Y734" s="22" t="str">
        <f>IF(ISBLANK(Games!W716), "",IF('Prediction Log'!$D734&gt;0, 'Prediction Log'!$M734-'Prediction Log'!$D734, IF('Prediction Log'!$D734&lt;0, -'Prediction Log'!$M734+'Prediction Log'!$D734, "NA")))</f>
        <v/>
      </c>
      <c r="Z734" s="22" t="str">
        <f>IF(ISBLANK(Games!W716), "",ABS('Prediction Log'!$Y734))</f>
        <v/>
      </c>
      <c r="AA734" s="23" t="str">
        <f>IF(ISBLANK(Games!W716), "",IF('Prediction Log'!$E734&gt;0, 'Prediction Log'!$M734-'Prediction Log'!$E734, IF('Prediction Log'!$E734&lt;0, -'Prediction Log'!$M734+'Prediction Log'!$E734, "NA")))</f>
        <v/>
      </c>
      <c r="AB734" s="23" t="str">
        <f>IF(ISBLANK(Games!X716), "",ABS('Prediction Log'!$AA734))</f>
        <v/>
      </c>
    </row>
    <row r="735" spans="1:28" x14ac:dyDescent="0.45">
      <c r="A735" s="13">
        <f>IF(ISBLANK(Games!$B734), "",Games!A734)</f>
        <v>0</v>
      </c>
      <c r="B735" s="13" t="str">
        <f>IF(ISBLANK(Games!$B717), "",Games!B717)</f>
        <v/>
      </c>
      <c r="C735" s="13" t="str">
        <f>IF(ISBLANK(Games!$B717), "",Games!C717)</f>
        <v/>
      </c>
      <c r="D735" s="14" t="str">
        <f>IF(ISBLANK(Games!$D717), "",Games!D717)</f>
        <v/>
      </c>
      <c r="E735" s="14">
        <f>IF(ISBLANK(Games!$B717), "",Games!J717)</f>
        <v>0</v>
      </c>
      <c r="F735" s="15" t="str">
        <f>IFERROR(IF(ISBLANK(Games!B717), "", IF(Games!N717=Games!B717, Games!O717, 1-Games!O717)), "")</f>
        <v/>
      </c>
      <c r="G735" s="16" t="str">
        <f>IF(ISBLANK(Games!B717), "", IF('Prediction Log'!$D735&lt;0, 'Prediction Log'!$B735, 'Prediction Log'!$C735))</f>
        <v/>
      </c>
      <c r="H735" s="17" t="str">
        <f>IF(ISBLANK(Games!$B717), "",Games!K717)</f>
        <v/>
      </c>
      <c r="I735" s="17" t="str">
        <f>IF('Prediction Log'!$F735&gt;0.5, 'Prediction Log'!$B735, IF('Prediction Log'!$F735&lt;0.5, 'Prediction Log'!$C735, "PICK"))</f>
        <v/>
      </c>
      <c r="J735" s="18" t="str">
        <f>IF(ISBLANK(Games!B717), "",IF('Prediction Log'!$I735='Prediction Log'!$B735, 'Prediction Log'!$F735, 1-'Prediction Log'!$F735))</f>
        <v/>
      </c>
      <c r="K735" s="19" t="str">
        <f>IF(ISBLANK(Games!$B717), "",Games!Q717)</f>
        <v/>
      </c>
      <c r="L735" s="26" t="str">
        <f>IF(ISBLANK(Games!W717), "",Games!Y717)</f>
        <v/>
      </c>
      <c r="M735" s="9" t="str">
        <f>IF(ISBLANK(Games!W717), "",Games!X717-Games!W717)</f>
        <v/>
      </c>
      <c r="N735" s="20" t="str">
        <f>IF(ISBLANK(Games!W717), "", IF(AND(Games!Y717 = Games!B717, Games!D717&lt;0, Table3[[#This Row],[Actual Difference ]]&lt;Games!D717), "Y", IF(AND(Games!Y717=Games!C717, Games!D717&gt;0, Table3[[#This Row],[Actual Difference ]]&gt;0), "Y",IF(Games!Y717&lt;&gt;Table3[[#This Row],[Market Predicted Side]], "Y","N"))))</f>
        <v/>
      </c>
      <c r="O735" s="21" t="str">
        <f>IF(ISBLANK(Games!W717),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5" s="21" t="str">
        <f>IF(ISBLANK(Games!W717),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5" s="22" t="str">
        <f>IF(ISBLANK(Games!W717),"",IF('Prediction Log'!$L735='Prediction Log'!$G735, "Y", "N"))</f>
        <v/>
      </c>
      <c r="R735" s="22" t="str">
        <f>Table3[[#This Row],[Home Team Covered Market]]</f>
        <v/>
      </c>
      <c r="S735" s="22" t="str">
        <f>IF(ISBLANK(Games!W717), "",IF(AND('Prediction Log'!$Q735="Y", 'Prediction Log'!$R735="Y"), "Y", "N"))</f>
        <v/>
      </c>
      <c r="T735" s="23" t="str">
        <f>IF(ISBLANK(Games!W717),"",IF(Games!Y717='Prediction Log'!$H735, "Y", "N"))</f>
        <v/>
      </c>
      <c r="U735" s="23" t="str">
        <f>IF(ISBLANK(Games!W717), "", IF(Table3[[#This Row],[Home Team Covered Market]]=Games!P717, "Y", "N"))</f>
        <v/>
      </c>
      <c r="V735" s="24" t="str">
        <f>IF(ISBLANK(Games!W717), "",IF('Prediction Log'!$I735='Prediction Log'!$L735, "Y", "N"))</f>
        <v/>
      </c>
      <c r="W735" s="23" t="str">
        <f>IF(ISBLANK(Games!W717), "",IF('Prediction Log'!$H735&lt;&gt;'Prediction Log'!$L735, "N",IF(AND('Prediction Log'!$E735&gt;0, 'Prediction Log'!$M735&gt;'Prediction Log'!$E735, 'Prediction Log'!$H735='Prediction Log'!$C735), "Y", IF(AND('Prediction Log'!$E735&lt;0, 'Prediction Log'!$M735&lt;'Prediction Log'!$E735,'Prediction Log'!$H735='Prediction Log'!$B735 ), "Y", IF('Prediction Log'!$M735='Prediction Log'!$E735, "PUSH", "N")))))</f>
        <v/>
      </c>
      <c r="X735" s="23" t="str">
        <f>IF(ISBLANK(Games!W717), "",IF(AND('Prediction Log'!$T735="Y", 'Prediction Log'!$U735="Y"), "Y", "N"))</f>
        <v/>
      </c>
      <c r="Y735" s="22" t="str">
        <f>IF(ISBLANK(Games!W717), "",IF('Prediction Log'!$D735&gt;0, 'Prediction Log'!$M735-'Prediction Log'!$D735, IF('Prediction Log'!$D735&lt;0, -'Prediction Log'!$M735+'Prediction Log'!$D735, "NA")))</f>
        <v/>
      </c>
      <c r="Z735" s="22" t="str">
        <f>IF(ISBLANK(Games!W717), "",ABS('Prediction Log'!$Y735))</f>
        <v/>
      </c>
      <c r="AA735" s="23" t="str">
        <f>IF(ISBLANK(Games!W717), "",IF('Prediction Log'!$E735&gt;0, 'Prediction Log'!$M735-'Prediction Log'!$E735, IF('Prediction Log'!$E735&lt;0, -'Prediction Log'!$M735+'Prediction Log'!$E735, "NA")))</f>
        <v/>
      </c>
      <c r="AB735" s="23" t="str">
        <f>IF(ISBLANK(Games!X717), "",ABS('Prediction Log'!$AA735))</f>
        <v/>
      </c>
    </row>
    <row r="736" spans="1:28" x14ac:dyDescent="0.45">
      <c r="A736" s="13">
        <f>IF(ISBLANK(Games!$B735), "",Games!A735)</f>
        <v>0</v>
      </c>
      <c r="B736" s="13" t="str">
        <f>IF(ISBLANK(Games!$B718), "",Games!B718)</f>
        <v/>
      </c>
      <c r="C736" s="13" t="str">
        <f>IF(ISBLANK(Games!$B718), "",Games!C718)</f>
        <v/>
      </c>
      <c r="D736" s="14" t="str">
        <f>IF(ISBLANK(Games!$D718), "",Games!D718)</f>
        <v/>
      </c>
      <c r="E736" s="14">
        <f>IF(ISBLANK(Games!$B718), "",Games!J718)</f>
        <v>0</v>
      </c>
      <c r="F736" s="15" t="str">
        <f>IFERROR(IF(ISBLANK(Games!B718), "", IF(Games!N718=Games!B718, Games!O718, 1-Games!O718)), "")</f>
        <v/>
      </c>
      <c r="G736" s="16" t="str">
        <f>IF(ISBLANK(Games!B718), "", IF('Prediction Log'!$D736&lt;0, 'Prediction Log'!$B736, 'Prediction Log'!$C736))</f>
        <v/>
      </c>
      <c r="H736" s="17" t="str">
        <f>IF(ISBLANK(Games!$B718), "",Games!K718)</f>
        <v/>
      </c>
      <c r="I736" s="17" t="str">
        <f>IF('Prediction Log'!$F736&gt;0.5, 'Prediction Log'!$B736, IF('Prediction Log'!$F736&lt;0.5, 'Prediction Log'!$C736, "PICK"))</f>
        <v/>
      </c>
      <c r="J736" s="18" t="str">
        <f>IF(ISBLANK(Games!B718), "",IF('Prediction Log'!$I736='Prediction Log'!$B736, 'Prediction Log'!$F736, 1-'Prediction Log'!$F736))</f>
        <v/>
      </c>
      <c r="K736" s="19" t="str">
        <f>IF(ISBLANK(Games!$B718), "",Games!Q718)</f>
        <v/>
      </c>
      <c r="L736" s="26" t="str">
        <f>IF(ISBLANK(Games!W718), "",Games!Y718)</f>
        <v/>
      </c>
      <c r="M736" s="9" t="str">
        <f>IF(ISBLANK(Games!W718), "",Games!X718-Games!W718)</f>
        <v/>
      </c>
      <c r="N736" s="20" t="str">
        <f>IF(ISBLANK(Games!W718), "", IF(AND(Games!Y718 = Games!B718, Games!D718&lt;0, Table3[[#This Row],[Actual Difference ]]&lt;Games!D718), "Y", IF(AND(Games!Y718=Games!C718, Games!D718&gt;0, Table3[[#This Row],[Actual Difference ]]&gt;0), "Y",IF(Games!Y718&lt;&gt;Table3[[#This Row],[Market Predicted Side]], "Y","N"))))</f>
        <v/>
      </c>
      <c r="O736" s="21" t="str">
        <f>IF(ISBLANK(Games!W718),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6" s="21" t="str">
        <f>IF(ISBLANK(Games!W718),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6" s="22" t="str">
        <f>IF(ISBLANK(Games!W718),"",IF('Prediction Log'!$L736='Prediction Log'!$G736, "Y", "N"))</f>
        <v/>
      </c>
      <c r="R736" s="22" t="str">
        <f>Table3[[#This Row],[Home Team Covered Market]]</f>
        <v/>
      </c>
      <c r="S736" s="22" t="str">
        <f>IF(ISBLANK(Games!W718), "",IF(AND('Prediction Log'!$Q736="Y", 'Prediction Log'!$R736="Y"), "Y", "N"))</f>
        <v/>
      </c>
      <c r="T736" s="23" t="str">
        <f>IF(ISBLANK(Games!W718),"",IF(Games!Y718='Prediction Log'!$H736, "Y", "N"))</f>
        <v/>
      </c>
      <c r="U736" s="23" t="str">
        <f>IF(ISBLANK(Games!W718), "", IF(Table3[[#This Row],[Home Team Covered Market]]=Games!P718, "Y", "N"))</f>
        <v/>
      </c>
      <c r="V736" s="24" t="str">
        <f>IF(ISBLANK(Games!W718), "",IF('Prediction Log'!$I736='Prediction Log'!$L736, "Y", "N"))</f>
        <v/>
      </c>
      <c r="W736" s="23" t="str">
        <f>IF(ISBLANK(Games!W718), "",IF('Prediction Log'!$H736&lt;&gt;'Prediction Log'!$L736, "N",IF(AND('Prediction Log'!$E736&gt;0, 'Prediction Log'!$M736&gt;'Prediction Log'!$E736, 'Prediction Log'!$H736='Prediction Log'!$C736), "Y", IF(AND('Prediction Log'!$E736&lt;0, 'Prediction Log'!$M736&lt;'Prediction Log'!$E736,'Prediction Log'!$H736='Prediction Log'!$B736 ), "Y", IF('Prediction Log'!$M736='Prediction Log'!$E736, "PUSH", "N")))))</f>
        <v/>
      </c>
      <c r="X736" s="23" t="str">
        <f>IF(ISBLANK(Games!W718), "",IF(AND('Prediction Log'!$T736="Y", 'Prediction Log'!$U736="Y"), "Y", "N"))</f>
        <v/>
      </c>
      <c r="Y736" s="22" t="str">
        <f>IF(ISBLANK(Games!W718), "",IF('Prediction Log'!$D736&gt;0, 'Prediction Log'!$M736-'Prediction Log'!$D736, IF('Prediction Log'!$D736&lt;0, -'Prediction Log'!$M736+'Prediction Log'!$D736, "NA")))</f>
        <v/>
      </c>
      <c r="Z736" s="22" t="str">
        <f>IF(ISBLANK(Games!W718), "",ABS('Prediction Log'!$Y736))</f>
        <v/>
      </c>
      <c r="AA736" s="23" t="str">
        <f>IF(ISBLANK(Games!W718), "",IF('Prediction Log'!$E736&gt;0, 'Prediction Log'!$M736-'Prediction Log'!$E736, IF('Prediction Log'!$E736&lt;0, -'Prediction Log'!$M736+'Prediction Log'!$E736, "NA")))</f>
        <v/>
      </c>
      <c r="AB736" s="23" t="str">
        <f>IF(ISBLANK(Games!X718), "",ABS('Prediction Log'!$AA736))</f>
        <v/>
      </c>
    </row>
    <row r="737" spans="1:28" x14ac:dyDescent="0.45">
      <c r="A737" s="13">
        <f>IF(ISBLANK(Games!$B736), "",Games!A736)</f>
        <v>0</v>
      </c>
      <c r="B737" s="13" t="str">
        <f>IF(ISBLANK(Games!$B719), "",Games!B719)</f>
        <v/>
      </c>
      <c r="C737" s="13" t="str">
        <f>IF(ISBLANK(Games!$B719), "",Games!C719)</f>
        <v/>
      </c>
      <c r="D737" s="14" t="str">
        <f>IF(ISBLANK(Games!$D719), "",Games!D719)</f>
        <v/>
      </c>
      <c r="E737" s="14">
        <f>IF(ISBLANK(Games!$B719), "",Games!J719)</f>
        <v>0</v>
      </c>
      <c r="F737" s="15" t="str">
        <f>IFERROR(IF(ISBLANK(Games!B719), "", IF(Games!N719=Games!B719, Games!O719, 1-Games!O719)), "")</f>
        <v/>
      </c>
      <c r="G737" s="16" t="str">
        <f>IF(ISBLANK(Games!B719), "", IF('Prediction Log'!$D737&lt;0, 'Prediction Log'!$B737, 'Prediction Log'!$C737))</f>
        <v/>
      </c>
      <c r="H737" s="17" t="str">
        <f>IF(ISBLANK(Games!$B719), "",Games!K719)</f>
        <v/>
      </c>
      <c r="I737" s="17" t="str">
        <f>IF('Prediction Log'!$F737&gt;0.5, 'Prediction Log'!$B737, IF('Prediction Log'!$F737&lt;0.5, 'Prediction Log'!$C737, "PICK"))</f>
        <v/>
      </c>
      <c r="J737" s="18" t="str">
        <f>IF(ISBLANK(Games!B719), "",IF('Prediction Log'!$I737='Prediction Log'!$B737, 'Prediction Log'!$F737, 1-'Prediction Log'!$F737))</f>
        <v/>
      </c>
      <c r="K737" s="19" t="str">
        <f>IF(ISBLANK(Games!$B719), "",Games!Q719)</f>
        <v/>
      </c>
      <c r="L737" s="26" t="str">
        <f>IF(ISBLANK(Games!W719), "",Games!Y719)</f>
        <v/>
      </c>
      <c r="M737" s="9" t="str">
        <f>IF(ISBLANK(Games!W719), "",Games!X719-Games!W719)</f>
        <v/>
      </c>
      <c r="N737" s="20" t="str">
        <f>IF(ISBLANK(Games!W719), "", IF(AND(Games!Y719 = Games!B719, Games!D719&lt;0, Table3[[#This Row],[Actual Difference ]]&lt;Games!D719), "Y", IF(AND(Games!Y719=Games!C719, Games!D719&gt;0, Table3[[#This Row],[Actual Difference ]]&gt;0), "Y",IF(Games!Y719&lt;&gt;Table3[[#This Row],[Market Predicted Side]], "Y","N"))))</f>
        <v/>
      </c>
      <c r="O737" s="21" t="str">
        <f>IF(ISBLANK(Games!W719),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7" s="21" t="str">
        <f>IF(ISBLANK(Games!W719),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7" s="22" t="str">
        <f>IF(ISBLANK(Games!W719),"",IF('Prediction Log'!$L737='Prediction Log'!$G737, "Y", "N"))</f>
        <v/>
      </c>
      <c r="R737" s="22" t="str">
        <f>Table3[[#This Row],[Home Team Covered Market]]</f>
        <v/>
      </c>
      <c r="S737" s="22" t="str">
        <f>IF(ISBLANK(Games!W719), "",IF(AND('Prediction Log'!$Q737="Y", 'Prediction Log'!$R737="Y"), "Y", "N"))</f>
        <v/>
      </c>
      <c r="T737" s="23" t="str">
        <f>IF(ISBLANK(Games!W719),"",IF(Games!Y719='Prediction Log'!$H737, "Y", "N"))</f>
        <v/>
      </c>
      <c r="U737" s="23" t="str">
        <f>IF(ISBLANK(Games!W719), "", IF(Table3[[#This Row],[Home Team Covered Market]]=Games!P719, "Y", "N"))</f>
        <v/>
      </c>
      <c r="V737" s="24" t="str">
        <f>IF(ISBLANK(Games!W719), "",IF('Prediction Log'!$I737='Prediction Log'!$L737, "Y", "N"))</f>
        <v/>
      </c>
      <c r="W737" s="23" t="str">
        <f>IF(ISBLANK(Games!W719), "",IF('Prediction Log'!$H737&lt;&gt;'Prediction Log'!$L737, "N",IF(AND('Prediction Log'!$E737&gt;0, 'Prediction Log'!$M737&gt;'Prediction Log'!$E737, 'Prediction Log'!$H737='Prediction Log'!$C737), "Y", IF(AND('Prediction Log'!$E737&lt;0, 'Prediction Log'!$M737&lt;'Prediction Log'!$E737,'Prediction Log'!$H737='Prediction Log'!$B737 ), "Y", IF('Prediction Log'!$M737='Prediction Log'!$E737, "PUSH", "N")))))</f>
        <v/>
      </c>
      <c r="X737" s="23" t="str">
        <f>IF(ISBLANK(Games!W719), "",IF(AND('Prediction Log'!$T737="Y", 'Prediction Log'!$U737="Y"), "Y", "N"))</f>
        <v/>
      </c>
      <c r="Y737" s="22" t="str">
        <f>IF(ISBLANK(Games!W719), "",IF('Prediction Log'!$D737&gt;0, 'Prediction Log'!$M737-'Prediction Log'!$D737, IF('Prediction Log'!$D737&lt;0, -'Prediction Log'!$M737+'Prediction Log'!$D737, "NA")))</f>
        <v/>
      </c>
      <c r="Z737" s="22" t="str">
        <f>IF(ISBLANK(Games!W719), "",ABS('Prediction Log'!$Y737))</f>
        <v/>
      </c>
      <c r="AA737" s="23" t="str">
        <f>IF(ISBLANK(Games!W719), "",IF('Prediction Log'!$E737&gt;0, 'Prediction Log'!$M737-'Prediction Log'!$E737, IF('Prediction Log'!$E737&lt;0, -'Prediction Log'!$M737+'Prediction Log'!$E737, "NA")))</f>
        <v/>
      </c>
      <c r="AB737" s="23" t="str">
        <f>IF(ISBLANK(Games!X719), "",ABS('Prediction Log'!$AA737))</f>
        <v/>
      </c>
    </row>
    <row r="738" spans="1:28" x14ac:dyDescent="0.45">
      <c r="A738" s="13">
        <f>IF(ISBLANK(Games!$B737), "",Games!A737)</f>
        <v>0</v>
      </c>
      <c r="B738" s="13" t="str">
        <f>IF(ISBLANK(Games!$B720), "",Games!B720)</f>
        <v/>
      </c>
      <c r="C738" s="13" t="str">
        <f>IF(ISBLANK(Games!$B720), "",Games!C720)</f>
        <v/>
      </c>
      <c r="D738" s="14" t="str">
        <f>IF(ISBLANK(Games!$D720), "",Games!D720)</f>
        <v/>
      </c>
      <c r="E738" s="14">
        <f>IF(ISBLANK(Games!$B720), "",Games!J720)</f>
        <v>0</v>
      </c>
      <c r="F738" s="15" t="str">
        <f>IFERROR(IF(ISBLANK(Games!B720), "", IF(Games!N720=Games!B720, Games!O720, 1-Games!O720)), "")</f>
        <v/>
      </c>
      <c r="G738" s="16" t="str">
        <f>IF(ISBLANK(Games!B720), "", IF('Prediction Log'!$D738&lt;0, 'Prediction Log'!$B738, 'Prediction Log'!$C738))</f>
        <v/>
      </c>
      <c r="H738" s="17" t="str">
        <f>IF(ISBLANK(Games!$B720), "",Games!K720)</f>
        <v/>
      </c>
      <c r="I738" s="17" t="str">
        <f>IF('Prediction Log'!$F738&gt;0.5, 'Prediction Log'!$B738, IF('Prediction Log'!$F738&lt;0.5, 'Prediction Log'!$C738, "PICK"))</f>
        <v/>
      </c>
      <c r="J738" s="18" t="str">
        <f>IF(ISBLANK(Games!B720), "",IF('Prediction Log'!$I738='Prediction Log'!$B738, 'Prediction Log'!$F738, 1-'Prediction Log'!$F738))</f>
        <v/>
      </c>
      <c r="K738" s="19" t="str">
        <f>IF(ISBLANK(Games!$B720), "",Games!Q720)</f>
        <v/>
      </c>
      <c r="L738" s="26" t="str">
        <f>IF(ISBLANK(Games!W720), "",Games!Y720)</f>
        <v/>
      </c>
      <c r="M738" s="9" t="str">
        <f>IF(ISBLANK(Games!W720), "",Games!X720-Games!W720)</f>
        <v/>
      </c>
      <c r="N738" s="20" t="str">
        <f>IF(ISBLANK(Games!W720), "", IF(AND(Games!Y720 = Games!B720, Games!D720&lt;0, Table3[[#This Row],[Actual Difference ]]&lt;Games!D720), "Y", IF(AND(Games!Y720=Games!C720, Games!D720&gt;0, Table3[[#This Row],[Actual Difference ]]&gt;0), "Y",IF(Games!Y720&lt;&gt;Table3[[#This Row],[Market Predicted Side]], "Y","N"))))</f>
        <v/>
      </c>
      <c r="O738" s="21" t="str">
        <f>IF(ISBLANK(Games!W720),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8" s="21" t="str">
        <f>IF(ISBLANK(Games!W720),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8" s="22" t="str">
        <f>IF(ISBLANK(Games!W720),"",IF('Prediction Log'!$L738='Prediction Log'!$G738, "Y", "N"))</f>
        <v/>
      </c>
      <c r="R738" s="22" t="str">
        <f>Table3[[#This Row],[Home Team Covered Market]]</f>
        <v/>
      </c>
      <c r="S738" s="22" t="str">
        <f>IF(ISBLANK(Games!W720), "",IF(AND('Prediction Log'!$Q738="Y", 'Prediction Log'!$R738="Y"), "Y", "N"))</f>
        <v/>
      </c>
      <c r="T738" s="23" t="str">
        <f>IF(ISBLANK(Games!W720),"",IF(Games!Y720='Prediction Log'!$H738, "Y", "N"))</f>
        <v/>
      </c>
      <c r="U738" s="23" t="str">
        <f>IF(ISBLANK(Games!W720), "", IF(Table3[[#This Row],[Home Team Covered Market]]=Games!P720, "Y", "N"))</f>
        <v/>
      </c>
      <c r="V738" s="24" t="str">
        <f>IF(ISBLANK(Games!W720), "",IF('Prediction Log'!$I738='Prediction Log'!$L738, "Y", "N"))</f>
        <v/>
      </c>
      <c r="W738" s="23" t="str">
        <f>IF(ISBLANK(Games!W720), "",IF('Prediction Log'!$H738&lt;&gt;'Prediction Log'!$L738, "N",IF(AND('Prediction Log'!$E738&gt;0, 'Prediction Log'!$M738&gt;'Prediction Log'!$E738, 'Prediction Log'!$H738='Prediction Log'!$C738), "Y", IF(AND('Prediction Log'!$E738&lt;0, 'Prediction Log'!$M738&lt;'Prediction Log'!$E738,'Prediction Log'!$H738='Prediction Log'!$B738 ), "Y", IF('Prediction Log'!$M738='Prediction Log'!$E738, "PUSH", "N")))))</f>
        <v/>
      </c>
      <c r="X738" s="23" t="str">
        <f>IF(ISBLANK(Games!W720), "",IF(AND('Prediction Log'!$T738="Y", 'Prediction Log'!$U738="Y"), "Y", "N"))</f>
        <v/>
      </c>
      <c r="Y738" s="22" t="str">
        <f>IF(ISBLANK(Games!W720), "",IF('Prediction Log'!$D738&gt;0, 'Prediction Log'!$M738-'Prediction Log'!$D738, IF('Prediction Log'!$D738&lt;0, -'Prediction Log'!$M738+'Prediction Log'!$D738, "NA")))</f>
        <v/>
      </c>
      <c r="Z738" s="22" t="str">
        <f>IF(ISBLANK(Games!W720), "",ABS('Prediction Log'!$Y738))</f>
        <v/>
      </c>
      <c r="AA738" s="23" t="str">
        <f>IF(ISBLANK(Games!W720), "",IF('Prediction Log'!$E738&gt;0, 'Prediction Log'!$M738-'Prediction Log'!$E738, IF('Prediction Log'!$E738&lt;0, -'Prediction Log'!$M738+'Prediction Log'!$E738, "NA")))</f>
        <v/>
      </c>
      <c r="AB738" s="23" t="str">
        <f>IF(ISBLANK(Games!X720), "",ABS('Prediction Log'!$AA738))</f>
        <v/>
      </c>
    </row>
    <row r="739" spans="1:28" x14ac:dyDescent="0.45">
      <c r="A739" s="13">
        <f>IF(ISBLANK(Games!$B738), "",Games!A738)</f>
        <v>0</v>
      </c>
      <c r="B739" s="13" t="str">
        <f>IF(ISBLANK(Games!$B721), "",Games!B721)</f>
        <v/>
      </c>
      <c r="C739" s="13" t="str">
        <f>IF(ISBLANK(Games!$B721), "",Games!C721)</f>
        <v/>
      </c>
      <c r="D739" s="14" t="str">
        <f>IF(ISBLANK(Games!$D721), "",Games!D721)</f>
        <v/>
      </c>
      <c r="E739" s="14">
        <f>IF(ISBLANK(Games!$B721), "",Games!J721)</f>
        <v>0</v>
      </c>
      <c r="F739" s="15" t="str">
        <f>IFERROR(IF(ISBLANK(Games!B721), "", IF(Games!N721=Games!B721, Games!O721, 1-Games!O721)), "")</f>
        <v/>
      </c>
      <c r="G739" s="16" t="str">
        <f>IF(ISBLANK(Games!B721), "", IF('Prediction Log'!$D739&lt;0, 'Prediction Log'!$B739, 'Prediction Log'!$C739))</f>
        <v/>
      </c>
      <c r="H739" s="17" t="str">
        <f>IF(ISBLANK(Games!$B721), "",Games!K721)</f>
        <v/>
      </c>
      <c r="I739" s="17" t="str">
        <f>IF('Prediction Log'!$F739&gt;0.5, 'Prediction Log'!$B739, IF('Prediction Log'!$F739&lt;0.5, 'Prediction Log'!$C739, "PICK"))</f>
        <v/>
      </c>
      <c r="J739" s="18" t="str">
        <f>IF(ISBLANK(Games!B721), "",IF('Prediction Log'!$I739='Prediction Log'!$B739, 'Prediction Log'!$F739, 1-'Prediction Log'!$F739))</f>
        <v/>
      </c>
      <c r="K739" s="19" t="str">
        <f>IF(ISBLANK(Games!$B721), "",Games!Q721)</f>
        <v/>
      </c>
      <c r="L739" s="26" t="str">
        <f>IF(ISBLANK(Games!W721), "",Games!Y721)</f>
        <v/>
      </c>
      <c r="M739" s="9" t="str">
        <f>IF(ISBLANK(Games!W721), "",Games!X721-Games!W721)</f>
        <v/>
      </c>
      <c r="N739" s="20" t="str">
        <f>IF(ISBLANK(Games!W721), "", IF(AND(Games!Y721 = Games!B721, Games!D721&lt;0, Table3[[#This Row],[Actual Difference ]]&lt;Games!D721), "Y", IF(AND(Games!Y721=Games!C721, Games!D721&gt;0, Table3[[#This Row],[Actual Difference ]]&gt;0), "Y",IF(Games!Y721&lt;&gt;Table3[[#This Row],[Market Predicted Side]], "Y","N"))))</f>
        <v/>
      </c>
      <c r="O739" s="21" t="str">
        <f>IF(ISBLANK(Games!W721),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39" s="21" t="str">
        <f>IF(ISBLANK(Games!W721),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39" s="22" t="str">
        <f>IF(ISBLANK(Games!W721),"",IF('Prediction Log'!$L739='Prediction Log'!$G739, "Y", "N"))</f>
        <v/>
      </c>
      <c r="R739" s="22" t="str">
        <f>Table3[[#This Row],[Home Team Covered Market]]</f>
        <v/>
      </c>
      <c r="S739" s="22" t="str">
        <f>IF(ISBLANK(Games!W721), "",IF(AND('Prediction Log'!$Q739="Y", 'Prediction Log'!$R739="Y"), "Y", "N"))</f>
        <v/>
      </c>
      <c r="T739" s="23" t="str">
        <f>IF(ISBLANK(Games!W721),"",IF(Games!Y721='Prediction Log'!$H739, "Y", "N"))</f>
        <v/>
      </c>
      <c r="U739" s="23" t="str">
        <f>IF(ISBLANK(Games!W721), "", IF(Table3[[#This Row],[Home Team Covered Market]]=Games!P721, "Y", "N"))</f>
        <v/>
      </c>
      <c r="V739" s="24" t="str">
        <f>IF(ISBLANK(Games!W721), "",IF('Prediction Log'!$I739='Prediction Log'!$L739, "Y", "N"))</f>
        <v/>
      </c>
      <c r="W739" s="23" t="str">
        <f>IF(ISBLANK(Games!W721), "",IF('Prediction Log'!$H739&lt;&gt;'Prediction Log'!$L739, "N",IF(AND('Prediction Log'!$E739&gt;0, 'Prediction Log'!$M739&gt;'Prediction Log'!$E739, 'Prediction Log'!$H739='Prediction Log'!$C739), "Y", IF(AND('Prediction Log'!$E739&lt;0, 'Prediction Log'!$M739&lt;'Prediction Log'!$E739,'Prediction Log'!$H739='Prediction Log'!$B739 ), "Y", IF('Prediction Log'!$M739='Prediction Log'!$E739, "PUSH", "N")))))</f>
        <v/>
      </c>
      <c r="X739" s="23" t="str">
        <f>IF(ISBLANK(Games!W721), "",IF(AND('Prediction Log'!$T739="Y", 'Prediction Log'!$U739="Y"), "Y", "N"))</f>
        <v/>
      </c>
      <c r="Y739" s="22" t="str">
        <f>IF(ISBLANK(Games!W721), "",IF('Prediction Log'!$D739&gt;0, 'Prediction Log'!$M739-'Prediction Log'!$D739, IF('Prediction Log'!$D739&lt;0, -'Prediction Log'!$M739+'Prediction Log'!$D739, "NA")))</f>
        <v/>
      </c>
      <c r="Z739" s="22" t="str">
        <f>IF(ISBLANK(Games!W721), "",ABS('Prediction Log'!$Y739))</f>
        <v/>
      </c>
      <c r="AA739" s="23" t="str">
        <f>IF(ISBLANK(Games!W721), "",IF('Prediction Log'!$E739&gt;0, 'Prediction Log'!$M739-'Prediction Log'!$E739, IF('Prediction Log'!$E739&lt;0, -'Prediction Log'!$M739+'Prediction Log'!$E739, "NA")))</f>
        <v/>
      </c>
      <c r="AB739" s="23" t="str">
        <f>IF(ISBLANK(Games!X721), "",ABS('Prediction Log'!$AA739))</f>
        <v/>
      </c>
    </row>
    <row r="740" spans="1:28" x14ac:dyDescent="0.45">
      <c r="A740" s="13" t="str">
        <f>IF(ISBLANK(Games!$B739), "",Games!A739)</f>
        <v/>
      </c>
      <c r="B740" s="13" t="str">
        <f>IF(ISBLANK(Games!$B722), "",Games!B722)</f>
        <v/>
      </c>
      <c r="C740" s="13" t="str">
        <f>IF(ISBLANK(Games!$B722), "",Games!C722)</f>
        <v/>
      </c>
      <c r="D740" s="14" t="str">
        <f>IF(ISBLANK(Games!$D722), "",Games!D722)</f>
        <v/>
      </c>
      <c r="E740" s="14">
        <f>IF(ISBLANK(Games!$B722), "",Games!J722)</f>
        <v>0</v>
      </c>
      <c r="F740" s="15" t="str">
        <f>IFERROR(IF(ISBLANK(Games!B722), "", IF(Games!N722=Games!B722, Games!O722, 1-Games!O722)), "")</f>
        <v/>
      </c>
      <c r="G740" s="16" t="str">
        <f>IF(ISBLANK(Games!B722), "", IF('Prediction Log'!$D740&lt;0, 'Prediction Log'!$B740, 'Prediction Log'!$C740))</f>
        <v/>
      </c>
      <c r="H740" s="17" t="str">
        <f>IF(ISBLANK(Games!$B722), "",Games!K722)</f>
        <v/>
      </c>
      <c r="I740" s="17" t="str">
        <f>IF('Prediction Log'!$F740&gt;0.5, 'Prediction Log'!$B740, IF('Prediction Log'!$F740&lt;0.5, 'Prediction Log'!$C740, "PICK"))</f>
        <v/>
      </c>
      <c r="J740" s="18" t="str">
        <f>IF(ISBLANK(Games!B722), "",IF('Prediction Log'!$I740='Prediction Log'!$B740, 'Prediction Log'!$F740, 1-'Prediction Log'!$F740))</f>
        <v/>
      </c>
      <c r="K740" s="19" t="str">
        <f>IF(ISBLANK(Games!$B722), "",Games!Q722)</f>
        <v/>
      </c>
      <c r="L740" s="26" t="str">
        <f>IF(ISBLANK(Games!W722), "",Games!Y722)</f>
        <v/>
      </c>
      <c r="M740" s="9" t="str">
        <f>IF(ISBLANK(Games!W722), "",Games!X722-Games!W722)</f>
        <v/>
      </c>
      <c r="N740" s="20" t="str">
        <f>IF(ISBLANK(Games!W722), "", IF(AND(Games!Y722 = Games!B722, Games!D722&lt;0, Table3[[#This Row],[Actual Difference ]]&lt;Games!D722), "Y", IF(AND(Games!Y722=Games!C722, Games!D722&gt;0, Table3[[#This Row],[Actual Difference ]]&gt;0), "Y",IF(Games!Y722&lt;&gt;Table3[[#This Row],[Market Predicted Side]], "Y","N"))))</f>
        <v/>
      </c>
      <c r="O740" s="21" t="str">
        <f>IF(ISBLANK(Games!W722),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0" s="21" t="str">
        <f>IF(ISBLANK(Games!W722),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0" s="22" t="str">
        <f>IF(ISBLANK(Games!W722),"",IF('Prediction Log'!$L740='Prediction Log'!$G740, "Y", "N"))</f>
        <v/>
      </c>
      <c r="R740" s="22" t="str">
        <f>Table3[[#This Row],[Home Team Covered Market]]</f>
        <v/>
      </c>
      <c r="S740" s="22" t="str">
        <f>IF(ISBLANK(Games!W722), "",IF(AND('Prediction Log'!$Q740="Y", 'Prediction Log'!$R740="Y"), "Y", "N"))</f>
        <v/>
      </c>
      <c r="T740" s="23" t="str">
        <f>IF(ISBLANK(Games!W722),"",IF(Games!Y722='Prediction Log'!$H740, "Y", "N"))</f>
        <v/>
      </c>
      <c r="U740" s="23" t="str">
        <f>IF(ISBLANK(Games!W722), "", IF(Table3[[#This Row],[Home Team Covered Market]]=Games!P722, "Y", "N"))</f>
        <v/>
      </c>
      <c r="V740" s="24" t="str">
        <f>IF(ISBLANK(Games!W722), "",IF('Prediction Log'!$I740='Prediction Log'!$L740, "Y", "N"))</f>
        <v/>
      </c>
      <c r="W740" s="23" t="str">
        <f>IF(ISBLANK(Games!W722), "",IF('Prediction Log'!$H740&lt;&gt;'Prediction Log'!$L740, "N",IF(AND('Prediction Log'!$E740&gt;0, 'Prediction Log'!$M740&gt;'Prediction Log'!$E740, 'Prediction Log'!$H740='Prediction Log'!$C740), "Y", IF(AND('Prediction Log'!$E740&lt;0, 'Prediction Log'!$M740&lt;'Prediction Log'!$E740,'Prediction Log'!$H740='Prediction Log'!$B740 ), "Y", IF('Prediction Log'!$M740='Prediction Log'!$E740, "PUSH", "N")))))</f>
        <v/>
      </c>
      <c r="X740" s="23" t="str">
        <f>IF(ISBLANK(Games!W722), "",IF(AND('Prediction Log'!$T740="Y", 'Prediction Log'!$U740="Y"), "Y", "N"))</f>
        <v/>
      </c>
      <c r="Y740" s="22" t="str">
        <f>IF(ISBLANK(Games!W722), "",IF('Prediction Log'!$D740&gt;0, 'Prediction Log'!$M740-'Prediction Log'!$D740, IF('Prediction Log'!$D740&lt;0, -'Prediction Log'!$M740+'Prediction Log'!$D740, "NA")))</f>
        <v/>
      </c>
      <c r="Z740" s="22" t="str">
        <f>IF(ISBLANK(Games!W722), "",ABS('Prediction Log'!$Y740))</f>
        <v/>
      </c>
      <c r="AA740" s="23" t="str">
        <f>IF(ISBLANK(Games!W722), "",IF('Prediction Log'!$E740&gt;0, 'Prediction Log'!$M740-'Prediction Log'!$E740, IF('Prediction Log'!$E740&lt;0, -'Prediction Log'!$M740+'Prediction Log'!$E740, "NA")))</f>
        <v/>
      </c>
      <c r="AB740" s="23" t="str">
        <f>IF(ISBLANK(Games!X722), "",ABS('Prediction Log'!$AA740))</f>
        <v/>
      </c>
    </row>
    <row r="741" spans="1:28" x14ac:dyDescent="0.45">
      <c r="A741" s="13" t="str">
        <f>IF(ISBLANK(Games!$B740), "",Games!A740)</f>
        <v/>
      </c>
      <c r="B741" s="13" t="str">
        <f>IF(ISBLANK(Games!$B723), "",Games!B723)</f>
        <v/>
      </c>
      <c r="C741" s="13" t="str">
        <f>IF(ISBLANK(Games!$B723), "",Games!C723)</f>
        <v/>
      </c>
      <c r="D741" s="14" t="str">
        <f>IF(ISBLANK(Games!$D723), "",Games!D723)</f>
        <v/>
      </c>
      <c r="E741" s="14">
        <f>IF(ISBLANK(Games!$B723), "",Games!J723)</f>
        <v>0</v>
      </c>
      <c r="F741" s="15" t="str">
        <f>IFERROR(IF(ISBLANK(Games!B723), "", IF(Games!N723=Games!B723, Games!O723, 1-Games!O723)), "")</f>
        <v/>
      </c>
      <c r="G741" s="16" t="str">
        <f>IF(ISBLANK(Games!B723), "", IF('Prediction Log'!$D741&lt;0, 'Prediction Log'!$B741, 'Prediction Log'!$C741))</f>
        <v/>
      </c>
      <c r="H741" s="17" t="str">
        <f>IF(ISBLANK(Games!$B723), "",Games!K723)</f>
        <v/>
      </c>
      <c r="I741" s="17" t="str">
        <f>IF('Prediction Log'!$F741&gt;0.5, 'Prediction Log'!$B741, IF('Prediction Log'!$F741&lt;0.5, 'Prediction Log'!$C741, "PICK"))</f>
        <v/>
      </c>
      <c r="J741" s="18" t="str">
        <f>IF(ISBLANK(Games!B723), "",IF('Prediction Log'!$I741='Prediction Log'!$B741, 'Prediction Log'!$F741, 1-'Prediction Log'!$F741))</f>
        <v/>
      </c>
      <c r="K741" s="19" t="str">
        <f>IF(ISBLANK(Games!$B723), "",Games!Q723)</f>
        <v/>
      </c>
      <c r="L741" s="26" t="str">
        <f>IF(ISBLANK(Games!W723), "",Games!Y723)</f>
        <v/>
      </c>
      <c r="M741" s="9" t="str">
        <f>IF(ISBLANK(Games!W723), "",Games!X723-Games!W723)</f>
        <v/>
      </c>
      <c r="N741" s="20" t="str">
        <f>IF(ISBLANK(Games!W723), "", IF(AND(Games!Y723 = Games!B723, Games!D723&lt;0, Table3[[#This Row],[Actual Difference ]]&lt;Games!D723), "Y", IF(AND(Games!Y723=Games!C723, Games!D723&gt;0, Table3[[#This Row],[Actual Difference ]]&gt;0), "Y",IF(Games!Y723&lt;&gt;Table3[[#This Row],[Market Predicted Side]], "Y","N"))))</f>
        <v/>
      </c>
      <c r="O741" s="21" t="str">
        <f>IF(ISBLANK(Games!W723),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1" s="21" t="str">
        <f>IF(ISBLANK(Games!W723),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1" s="22" t="str">
        <f>IF(ISBLANK(Games!W723),"",IF('Prediction Log'!$L741='Prediction Log'!$G741, "Y", "N"))</f>
        <v/>
      </c>
      <c r="R741" s="22" t="str">
        <f>Table3[[#This Row],[Home Team Covered Market]]</f>
        <v/>
      </c>
      <c r="S741" s="22" t="str">
        <f>IF(ISBLANK(Games!W723), "",IF(AND('Prediction Log'!$Q741="Y", 'Prediction Log'!$R741="Y"), "Y", "N"))</f>
        <v/>
      </c>
      <c r="T741" s="23" t="str">
        <f>IF(ISBLANK(Games!W723),"",IF(Games!Y723='Prediction Log'!$H741, "Y", "N"))</f>
        <v/>
      </c>
      <c r="U741" s="23" t="str">
        <f>IF(ISBLANK(Games!W723), "", IF(Table3[[#This Row],[Home Team Covered Market]]=Games!P723, "Y", "N"))</f>
        <v/>
      </c>
      <c r="V741" s="24" t="str">
        <f>IF(ISBLANK(Games!W723), "",IF('Prediction Log'!$I741='Prediction Log'!$L741, "Y", "N"))</f>
        <v/>
      </c>
      <c r="W741" s="23" t="str">
        <f>IF(ISBLANK(Games!W723), "",IF('Prediction Log'!$H741&lt;&gt;'Prediction Log'!$L741, "N",IF(AND('Prediction Log'!$E741&gt;0, 'Prediction Log'!$M741&gt;'Prediction Log'!$E741, 'Prediction Log'!$H741='Prediction Log'!$C741), "Y", IF(AND('Prediction Log'!$E741&lt;0, 'Prediction Log'!$M741&lt;'Prediction Log'!$E741,'Prediction Log'!$H741='Prediction Log'!$B741 ), "Y", IF('Prediction Log'!$M741='Prediction Log'!$E741, "PUSH", "N")))))</f>
        <v/>
      </c>
      <c r="X741" s="23" t="str">
        <f>IF(ISBLANK(Games!W723), "",IF(AND('Prediction Log'!$T741="Y", 'Prediction Log'!$U741="Y"), "Y", "N"))</f>
        <v/>
      </c>
      <c r="Y741" s="22" t="str">
        <f>IF(ISBLANK(Games!W723), "",IF('Prediction Log'!$D741&gt;0, 'Prediction Log'!$M741-'Prediction Log'!$D741, IF('Prediction Log'!$D741&lt;0, -'Prediction Log'!$M741+'Prediction Log'!$D741, "NA")))</f>
        <v/>
      </c>
      <c r="Z741" s="22" t="str">
        <f>IF(ISBLANK(Games!W723), "",ABS('Prediction Log'!$Y741))</f>
        <v/>
      </c>
      <c r="AA741" s="23" t="str">
        <f>IF(ISBLANK(Games!W723), "",IF('Prediction Log'!$E741&gt;0, 'Prediction Log'!$M741-'Prediction Log'!$E741, IF('Prediction Log'!$E741&lt;0, -'Prediction Log'!$M741+'Prediction Log'!$E741, "NA")))</f>
        <v/>
      </c>
      <c r="AB741" s="23" t="str">
        <f>IF(ISBLANK(Games!X723), "",ABS('Prediction Log'!$AA741))</f>
        <v/>
      </c>
    </row>
    <row r="742" spans="1:28" x14ac:dyDescent="0.45">
      <c r="A742" s="13" t="str">
        <f>IF(ISBLANK(Games!$B741), "",Games!A741)</f>
        <v/>
      </c>
      <c r="B742" s="13" t="str">
        <f>IF(ISBLANK(Games!$B724), "",Games!B724)</f>
        <v/>
      </c>
      <c r="C742" s="13" t="str">
        <f>IF(ISBLANK(Games!$B724), "",Games!C724)</f>
        <v/>
      </c>
      <c r="D742" s="14" t="str">
        <f>IF(ISBLANK(Games!$D724), "",Games!D724)</f>
        <v/>
      </c>
      <c r="E742" s="14">
        <f>IF(ISBLANK(Games!$B724), "",Games!J724)</f>
        <v>0</v>
      </c>
      <c r="F742" s="15" t="str">
        <f>IFERROR(IF(ISBLANK(Games!B724), "", IF(Games!N724=Games!B724, Games!O724, 1-Games!O724)), "")</f>
        <v/>
      </c>
      <c r="G742" s="16" t="str">
        <f>IF(ISBLANK(Games!B724), "", IF('Prediction Log'!$D742&lt;0, 'Prediction Log'!$B742, 'Prediction Log'!$C742))</f>
        <v/>
      </c>
      <c r="H742" s="17" t="str">
        <f>IF(ISBLANK(Games!$B724), "",Games!K724)</f>
        <v/>
      </c>
      <c r="I742" s="17" t="str">
        <f>IF('Prediction Log'!$F742&gt;0.5, 'Prediction Log'!$B742, IF('Prediction Log'!$F742&lt;0.5, 'Prediction Log'!$C742, "PICK"))</f>
        <v/>
      </c>
      <c r="J742" s="18" t="str">
        <f>IF(ISBLANK(Games!B724), "",IF('Prediction Log'!$I742='Prediction Log'!$B742, 'Prediction Log'!$F742, 1-'Prediction Log'!$F742))</f>
        <v/>
      </c>
      <c r="K742" s="19" t="str">
        <f>IF(ISBLANK(Games!$B724), "",Games!Q724)</f>
        <v/>
      </c>
      <c r="L742" s="26" t="str">
        <f>IF(ISBLANK(Games!W724), "",Games!Y724)</f>
        <v/>
      </c>
      <c r="M742" s="9" t="str">
        <f>IF(ISBLANK(Games!W724), "",Games!X724-Games!W724)</f>
        <v/>
      </c>
      <c r="N742" s="20" t="str">
        <f>IF(ISBLANK(Games!W724), "", IF(AND(Games!Y724 = Games!B724, Games!D724&lt;0, Table3[[#This Row],[Actual Difference ]]&lt;Games!D724), "Y", IF(AND(Games!Y724=Games!C724, Games!D724&gt;0, Table3[[#This Row],[Actual Difference ]]&gt;0), "Y",IF(Games!Y724&lt;&gt;Table3[[#This Row],[Market Predicted Side]], "Y","N"))))</f>
        <v/>
      </c>
      <c r="O742" s="21" t="str">
        <f>IF(ISBLANK(Games!W724),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2" s="21" t="str">
        <f>IF(ISBLANK(Games!W724),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2" s="22" t="str">
        <f>IF(ISBLANK(Games!W724),"",IF('Prediction Log'!$L742='Prediction Log'!$G742, "Y", "N"))</f>
        <v/>
      </c>
      <c r="R742" s="22" t="str">
        <f>Table3[[#This Row],[Home Team Covered Market]]</f>
        <v/>
      </c>
      <c r="S742" s="22" t="str">
        <f>IF(ISBLANK(Games!W724), "",IF(AND('Prediction Log'!$Q742="Y", 'Prediction Log'!$R742="Y"), "Y", "N"))</f>
        <v/>
      </c>
      <c r="T742" s="23" t="str">
        <f>IF(ISBLANK(Games!W724),"",IF(Games!Y724='Prediction Log'!$H742, "Y", "N"))</f>
        <v/>
      </c>
      <c r="U742" s="23" t="str">
        <f>IF(ISBLANK(Games!W724), "", IF(Table3[[#This Row],[Home Team Covered Market]]=Games!P724, "Y", "N"))</f>
        <v/>
      </c>
      <c r="V742" s="24" t="str">
        <f>IF(ISBLANK(Games!W724), "",IF('Prediction Log'!$I742='Prediction Log'!$L742, "Y", "N"))</f>
        <v/>
      </c>
      <c r="W742" s="23" t="str">
        <f>IF(ISBLANK(Games!W724), "",IF('Prediction Log'!$H742&lt;&gt;'Prediction Log'!$L742, "N",IF(AND('Prediction Log'!$E742&gt;0, 'Prediction Log'!$M742&gt;'Prediction Log'!$E742, 'Prediction Log'!$H742='Prediction Log'!$C742), "Y", IF(AND('Prediction Log'!$E742&lt;0, 'Prediction Log'!$M742&lt;'Prediction Log'!$E742,'Prediction Log'!$H742='Prediction Log'!$B742 ), "Y", IF('Prediction Log'!$M742='Prediction Log'!$E742, "PUSH", "N")))))</f>
        <v/>
      </c>
      <c r="X742" s="23" t="str">
        <f>IF(ISBLANK(Games!W724), "",IF(AND('Prediction Log'!$T742="Y", 'Prediction Log'!$U742="Y"), "Y", "N"))</f>
        <v/>
      </c>
      <c r="Y742" s="22" t="str">
        <f>IF(ISBLANK(Games!W724), "",IF('Prediction Log'!$D742&gt;0, 'Prediction Log'!$M742-'Prediction Log'!$D742, IF('Prediction Log'!$D742&lt;0, -'Prediction Log'!$M742+'Prediction Log'!$D742, "NA")))</f>
        <v/>
      </c>
      <c r="Z742" s="22" t="str">
        <f>IF(ISBLANK(Games!W724), "",ABS('Prediction Log'!$Y742))</f>
        <v/>
      </c>
      <c r="AA742" s="23" t="str">
        <f>IF(ISBLANK(Games!W724), "",IF('Prediction Log'!$E742&gt;0, 'Prediction Log'!$M742-'Prediction Log'!$E742, IF('Prediction Log'!$E742&lt;0, -'Prediction Log'!$M742+'Prediction Log'!$E742, "NA")))</f>
        <v/>
      </c>
      <c r="AB742" s="23" t="str">
        <f>IF(ISBLANK(Games!X724), "",ABS('Prediction Log'!$AA742))</f>
        <v/>
      </c>
    </row>
    <row r="743" spans="1:28" x14ac:dyDescent="0.45">
      <c r="A743" s="13" t="str">
        <f>IF(ISBLANK(Games!$B742), "",Games!A742)</f>
        <v/>
      </c>
      <c r="B743" s="13" t="str">
        <f>IF(ISBLANK(Games!$B725), "",Games!B725)</f>
        <v/>
      </c>
      <c r="C743" s="13" t="str">
        <f>IF(ISBLANK(Games!$B725), "",Games!C725)</f>
        <v/>
      </c>
      <c r="D743" s="14" t="str">
        <f>IF(ISBLANK(Games!$D725), "",Games!D725)</f>
        <v/>
      </c>
      <c r="E743" s="14">
        <f>IF(ISBLANK(Games!$B725), "",Games!J725)</f>
        <v>0</v>
      </c>
      <c r="F743" s="15" t="str">
        <f>IFERROR(IF(ISBLANK(Games!B725), "", IF(Games!N725=Games!B725, Games!O725, 1-Games!O725)), "")</f>
        <v/>
      </c>
      <c r="G743" s="16" t="str">
        <f>IF(ISBLANK(Games!B725), "", IF('Prediction Log'!$D743&lt;0, 'Prediction Log'!$B743, 'Prediction Log'!$C743))</f>
        <v/>
      </c>
      <c r="H743" s="17" t="str">
        <f>IF(ISBLANK(Games!$B725), "",Games!K725)</f>
        <v/>
      </c>
      <c r="I743" s="17" t="str">
        <f>IF('Prediction Log'!$F743&gt;0.5, 'Prediction Log'!$B743, IF('Prediction Log'!$F743&lt;0.5, 'Prediction Log'!$C743, "PICK"))</f>
        <v/>
      </c>
      <c r="J743" s="18" t="str">
        <f>IF(ISBLANK(Games!B725), "",IF('Prediction Log'!$I743='Prediction Log'!$B743, 'Prediction Log'!$F743, 1-'Prediction Log'!$F743))</f>
        <v/>
      </c>
      <c r="K743" s="19" t="str">
        <f>IF(ISBLANK(Games!$B725), "",Games!Q725)</f>
        <v/>
      </c>
      <c r="L743" s="26" t="str">
        <f>IF(ISBLANK(Games!W725), "",Games!Y725)</f>
        <v/>
      </c>
      <c r="M743" s="9" t="str">
        <f>IF(ISBLANK(Games!W725), "",Games!X725-Games!W725)</f>
        <v/>
      </c>
      <c r="N743" s="20" t="str">
        <f>IF(ISBLANK(Games!W725), "", IF(AND(Games!Y725 = Games!B725, Games!D725&lt;0, Table3[[#This Row],[Actual Difference ]]&lt;Games!D725), "Y", IF(AND(Games!Y725=Games!C725, Games!D725&gt;0, Table3[[#This Row],[Actual Difference ]]&gt;0), "Y",IF(Games!Y725&lt;&gt;Table3[[#This Row],[Market Predicted Side]], "Y","N"))))</f>
        <v/>
      </c>
      <c r="O743" s="21" t="str">
        <f>IF(ISBLANK(Games!W725),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3" s="21" t="str">
        <f>IF(ISBLANK(Games!W725),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3" s="22" t="str">
        <f>IF(ISBLANK(Games!W725),"",IF('Prediction Log'!$L743='Prediction Log'!$G743, "Y", "N"))</f>
        <v/>
      </c>
      <c r="R743" s="22" t="str">
        <f>Table3[[#This Row],[Home Team Covered Market]]</f>
        <v/>
      </c>
      <c r="S743" s="22" t="str">
        <f>IF(ISBLANK(Games!W725), "",IF(AND('Prediction Log'!$Q743="Y", 'Prediction Log'!$R743="Y"), "Y", "N"))</f>
        <v/>
      </c>
      <c r="T743" s="23" t="str">
        <f>IF(ISBLANK(Games!W725),"",IF(Games!Y725='Prediction Log'!$H743, "Y", "N"))</f>
        <v/>
      </c>
      <c r="U743" s="23" t="str">
        <f>IF(ISBLANK(Games!W725), "", IF(Table3[[#This Row],[Home Team Covered Market]]=Games!P725, "Y", "N"))</f>
        <v/>
      </c>
      <c r="V743" s="24" t="str">
        <f>IF(ISBLANK(Games!W725), "",IF('Prediction Log'!$I743='Prediction Log'!$L743, "Y", "N"))</f>
        <v/>
      </c>
      <c r="W743" s="23" t="str">
        <f>IF(ISBLANK(Games!W725), "",IF('Prediction Log'!$H743&lt;&gt;'Prediction Log'!$L743, "N",IF(AND('Prediction Log'!$E743&gt;0, 'Prediction Log'!$M743&gt;'Prediction Log'!$E743, 'Prediction Log'!$H743='Prediction Log'!$C743), "Y", IF(AND('Prediction Log'!$E743&lt;0, 'Prediction Log'!$M743&lt;'Prediction Log'!$E743,'Prediction Log'!$H743='Prediction Log'!$B743 ), "Y", IF('Prediction Log'!$M743='Prediction Log'!$E743, "PUSH", "N")))))</f>
        <v/>
      </c>
      <c r="X743" s="23" t="str">
        <f>IF(ISBLANK(Games!W725), "",IF(AND('Prediction Log'!$T743="Y", 'Prediction Log'!$U743="Y"), "Y", "N"))</f>
        <v/>
      </c>
      <c r="Y743" s="22" t="str">
        <f>IF(ISBLANK(Games!W725), "",IF('Prediction Log'!$D743&gt;0, 'Prediction Log'!$M743-'Prediction Log'!$D743, IF('Prediction Log'!$D743&lt;0, -'Prediction Log'!$M743+'Prediction Log'!$D743, "NA")))</f>
        <v/>
      </c>
      <c r="Z743" s="22" t="str">
        <f>IF(ISBLANK(Games!W725), "",ABS('Prediction Log'!$Y743))</f>
        <v/>
      </c>
      <c r="AA743" s="23" t="str">
        <f>IF(ISBLANK(Games!W725), "",IF('Prediction Log'!$E743&gt;0, 'Prediction Log'!$M743-'Prediction Log'!$E743, IF('Prediction Log'!$E743&lt;0, -'Prediction Log'!$M743+'Prediction Log'!$E743, "NA")))</f>
        <v/>
      </c>
      <c r="AB743" s="23" t="str">
        <f>IF(ISBLANK(Games!X725), "",ABS('Prediction Log'!$AA743))</f>
        <v/>
      </c>
    </row>
    <row r="744" spans="1:28" x14ac:dyDescent="0.45">
      <c r="A744" s="13" t="str">
        <f>IF(ISBLANK(Games!$B743), "",Games!A743)</f>
        <v/>
      </c>
      <c r="B744" s="13" t="str">
        <f>IF(ISBLANK(Games!$B726), "",Games!B726)</f>
        <v/>
      </c>
      <c r="C744" s="13" t="str">
        <f>IF(ISBLANK(Games!$B726), "",Games!C726)</f>
        <v/>
      </c>
      <c r="D744" s="14" t="str">
        <f>IF(ISBLANK(Games!$D726), "",Games!D726)</f>
        <v/>
      </c>
      <c r="E744" s="14">
        <f>IF(ISBLANK(Games!$B726), "",Games!J726)</f>
        <v>0</v>
      </c>
      <c r="F744" s="15" t="str">
        <f>IFERROR(IF(ISBLANK(Games!B726), "", IF(Games!N726=Games!B726, Games!O726, 1-Games!O726)), "")</f>
        <v/>
      </c>
      <c r="G744" s="16" t="str">
        <f>IF(ISBLANK(Games!B726), "", IF('Prediction Log'!$D744&lt;0, 'Prediction Log'!$B744, 'Prediction Log'!$C744))</f>
        <v/>
      </c>
      <c r="H744" s="17" t="str">
        <f>IF(ISBLANK(Games!$B726), "",Games!K726)</f>
        <v/>
      </c>
      <c r="I744" s="17" t="str">
        <f>IF('Prediction Log'!$F744&gt;0.5, 'Prediction Log'!$B744, IF('Prediction Log'!$F744&lt;0.5, 'Prediction Log'!$C744, "PICK"))</f>
        <v/>
      </c>
      <c r="J744" s="18" t="str">
        <f>IF(ISBLANK(Games!B726), "",IF('Prediction Log'!$I744='Prediction Log'!$B744, 'Prediction Log'!$F744, 1-'Prediction Log'!$F744))</f>
        <v/>
      </c>
      <c r="K744" s="19" t="str">
        <f>IF(ISBLANK(Games!$B726), "",Games!Q726)</f>
        <v/>
      </c>
      <c r="L744" s="26" t="str">
        <f>IF(ISBLANK(Games!W726), "",Games!Y726)</f>
        <v/>
      </c>
      <c r="M744" s="9" t="str">
        <f>IF(ISBLANK(Games!W726), "",Games!X726-Games!W726)</f>
        <v/>
      </c>
      <c r="N744" s="20" t="str">
        <f>IF(ISBLANK(Games!W726), "", IF(AND(Games!Y726 = Games!B726, Games!D726&lt;0, Table3[[#This Row],[Actual Difference ]]&lt;Games!D726), "Y", IF(AND(Games!Y726=Games!C726, Games!D726&gt;0, Table3[[#This Row],[Actual Difference ]]&gt;0), "Y",IF(Games!Y726&lt;&gt;Table3[[#This Row],[Market Predicted Side]], "Y","N"))))</f>
        <v/>
      </c>
      <c r="O744" s="21" t="str">
        <f>IF(ISBLANK(Games!W726),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4" s="21" t="str">
        <f>IF(ISBLANK(Games!W726),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4" s="22" t="str">
        <f>IF(ISBLANK(Games!W726),"",IF('Prediction Log'!$L744='Prediction Log'!$G744, "Y", "N"))</f>
        <v/>
      </c>
      <c r="R744" s="22" t="str">
        <f>Table3[[#This Row],[Home Team Covered Market]]</f>
        <v/>
      </c>
      <c r="S744" s="22" t="str">
        <f>IF(ISBLANK(Games!W726), "",IF(AND('Prediction Log'!$Q744="Y", 'Prediction Log'!$R744="Y"), "Y", "N"))</f>
        <v/>
      </c>
      <c r="T744" s="23" t="str">
        <f>IF(ISBLANK(Games!W726),"",IF(Games!Y726='Prediction Log'!$H744, "Y", "N"))</f>
        <v/>
      </c>
      <c r="U744" s="23" t="str">
        <f>IF(ISBLANK(Games!W726), "", IF(Table3[[#This Row],[Home Team Covered Market]]=Games!P726, "Y", "N"))</f>
        <v/>
      </c>
      <c r="V744" s="24" t="str">
        <f>IF(ISBLANK(Games!W726), "",IF('Prediction Log'!$I744='Prediction Log'!$L744, "Y", "N"))</f>
        <v/>
      </c>
      <c r="W744" s="23" t="str">
        <f>IF(ISBLANK(Games!W726), "",IF('Prediction Log'!$H744&lt;&gt;'Prediction Log'!$L744, "N",IF(AND('Prediction Log'!$E744&gt;0, 'Prediction Log'!$M744&gt;'Prediction Log'!$E744, 'Prediction Log'!$H744='Prediction Log'!$C744), "Y", IF(AND('Prediction Log'!$E744&lt;0, 'Prediction Log'!$M744&lt;'Prediction Log'!$E744,'Prediction Log'!$H744='Prediction Log'!$B744 ), "Y", IF('Prediction Log'!$M744='Prediction Log'!$E744, "PUSH", "N")))))</f>
        <v/>
      </c>
      <c r="X744" s="23" t="str">
        <f>IF(ISBLANK(Games!W726), "",IF(AND('Prediction Log'!$T744="Y", 'Prediction Log'!$U744="Y"), "Y", "N"))</f>
        <v/>
      </c>
      <c r="Y744" s="22" t="str">
        <f>IF(ISBLANK(Games!W726), "",IF('Prediction Log'!$D744&gt;0, 'Prediction Log'!$M744-'Prediction Log'!$D744, IF('Prediction Log'!$D744&lt;0, -'Prediction Log'!$M744+'Prediction Log'!$D744, "NA")))</f>
        <v/>
      </c>
      <c r="Z744" s="22" t="str">
        <f>IF(ISBLANK(Games!W726), "",ABS('Prediction Log'!$Y744))</f>
        <v/>
      </c>
      <c r="AA744" s="23" t="str">
        <f>IF(ISBLANK(Games!W726), "",IF('Prediction Log'!$E744&gt;0, 'Prediction Log'!$M744-'Prediction Log'!$E744, IF('Prediction Log'!$E744&lt;0, -'Prediction Log'!$M744+'Prediction Log'!$E744, "NA")))</f>
        <v/>
      </c>
      <c r="AB744" s="23" t="str">
        <f>IF(ISBLANK(Games!X726), "",ABS('Prediction Log'!$AA744))</f>
        <v/>
      </c>
    </row>
    <row r="745" spans="1:28" x14ac:dyDescent="0.45">
      <c r="A745" s="13" t="str">
        <f>IF(ISBLANK(Games!$B744), "",Games!A744)</f>
        <v/>
      </c>
      <c r="B745" s="13" t="str">
        <f>IF(ISBLANK(Games!$B727), "",Games!B727)</f>
        <v/>
      </c>
      <c r="C745" s="13" t="str">
        <f>IF(ISBLANK(Games!$B727), "",Games!C727)</f>
        <v/>
      </c>
      <c r="D745" s="14" t="str">
        <f>IF(ISBLANK(Games!$D727), "",Games!D727)</f>
        <v/>
      </c>
      <c r="E745" s="14">
        <f>IF(ISBLANK(Games!$B727), "",Games!J727)</f>
        <v>0</v>
      </c>
      <c r="F745" s="15" t="str">
        <f>IFERROR(IF(ISBLANK(Games!B727), "", IF(Games!N727=Games!B727, Games!O727, 1-Games!O727)), "")</f>
        <v/>
      </c>
      <c r="G745" s="16" t="str">
        <f>IF(ISBLANK(Games!B727), "", IF('Prediction Log'!$D745&lt;0, 'Prediction Log'!$B745, 'Prediction Log'!$C745))</f>
        <v/>
      </c>
      <c r="H745" s="17" t="str">
        <f>IF(ISBLANK(Games!$B727), "",Games!K727)</f>
        <v/>
      </c>
      <c r="I745" s="17" t="str">
        <f>IF('Prediction Log'!$F745&gt;0.5, 'Prediction Log'!$B745, IF('Prediction Log'!$F745&lt;0.5, 'Prediction Log'!$C745, "PICK"))</f>
        <v/>
      </c>
      <c r="J745" s="18" t="str">
        <f>IF(ISBLANK(Games!B727), "",IF('Prediction Log'!$I745='Prediction Log'!$B745, 'Prediction Log'!$F745, 1-'Prediction Log'!$F745))</f>
        <v/>
      </c>
      <c r="K745" s="19" t="str">
        <f>IF(ISBLANK(Games!$B727), "",Games!Q727)</f>
        <v/>
      </c>
      <c r="L745" s="26" t="str">
        <f>IF(ISBLANK(Games!W727), "",Games!Y727)</f>
        <v/>
      </c>
      <c r="M745" s="9" t="str">
        <f>IF(ISBLANK(Games!W727), "",Games!X727-Games!W727)</f>
        <v/>
      </c>
      <c r="N745" s="20" t="str">
        <f>IF(ISBLANK(Games!W727), "", IF(AND(Games!Y727 = Games!B727, Games!D727&lt;0, Table3[[#This Row],[Actual Difference ]]&lt;Games!D727), "Y", IF(AND(Games!Y727=Games!C727, Games!D727&gt;0, Table3[[#This Row],[Actual Difference ]]&gt;0), "Y",IF(Games!Y727&lt;&gt;Table3[[#This Row],[Market Predicted Side]], "Y","N"))))</f>
        <v/>
      </c>
      <c r="O745" s="21" t="str">
        <f>IF(ISBLANK(Games!W727),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5" s="21" t="str">
        <f>IF(ISBLANK(Games!W727),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5" s="22" t="str">
        <f>IF(ISBLANK(Games!W727),"",IF('Prediction Log'!$L745='Prediction Log'!$G745, "Y", "N"))</f>
        <v/>
      </c>
      <c r="R745" s="22" t="str">
        <f>Table3[[#This Row],[Home Team Covered Market]]</f>
        <v/>
      </c>
      <c r="S745" s="22" t="str">
        <f>IF(ISBLANK(Games!W727), "",IF(AND('Prediction Log'!$Q745="Y", 'Prediction Log'!$R745="Y"), "Y", "N"))</f>
        <v/>
      </c>
      <c r="T745" s="23" t="str">
        <f>IF(ISBLANK(Games!W727),"",IF(Games!Y727='Prediction Log'!$H745, "Y", "N"))</f>
        <v/>
      </c>
      <c r="U745" s="23" t="str">
        <f>IF(ISBLANK(Games!W727), "", IF(Table3[[#This Row],[Home Team Covered Market]]=Games!P727, "Y", "N"))</f>
        <v/>
      </c>
      <c r="V745" s="24" t="str">
        <f>IF(ISBLANK(Games!W727), "",IF('Prediction Log'!$I745='Prediction Log'!$L745, "Y", "N"))</f>
        <v/>
      </c>
      <c r="W745" s="23" t="str">
        <f>IF(ISBLANK(Games!W727), "",IF('Prediction Log'!$H745&lt;&gt;'Prediction Log'!$L745, "N",IF(AND('Prediction Log'!$E745&gt;0, 'Prediction Log'!$M745&gt;'Prediction Log'!$E745, 'Prediction Log'!$H745='Prediction Log'!$C745), "Y", IF(AND('Prediction Log'!$E745&lt;0, 'Prediction Log'!$M745&lt;'Prediction Log'!$E745,'Prediction Log'!$H745='Prediction Log'!$B745 ), "Y", IF('Prediction Log'!$M745='Prediction Log'!$E745, "PUSH", "N")))))</f>
        <v/>
      </c>
      <c r="X745" s="23" t="str">
        <f>IF(ISBLANK(Games!W727), "",IF(AND('Prediction Log'!$T745="Y", 'Prediction Log'!$U745="Y"), "Y", "N"))</f>
        <v/>
      </c>
      <c r="Y745" s="22" t="str">
        <f>IF(ISBLANK(Games!W727), "",IF('Prediction Log'!$D745&gt;0, 'Prediction Log'!$M745-'Prediction Log'!$D745, IF('Prediction Log'!$D745&lt;0, -'Prediction Log'!$M745+'Prediction Log'!$D745, "NA")))</f>
        <v/>
      </c>
      <c r="Z745" s="22" t="str">
        <f>IF(ISBLANK(Games!W727), "",ABS('Prediction Log'!$Y745))</f>
        <v/>
      </c>
      <c r="AA745" s="23" t="str">
        <f>IF(ISBLANK(Games!W727), "",IF('Prediction Log'!$E745&gt;0, 'Prediction Log'!$M745-'Prediction Log'!$E745, IF('Prediction Log'!$E745&lt;0, -'Prediction Log'!$M745+'Prediction Log'!$E745, "NA")))</f>
        <v/>
      </c>
      <c r="AB745" s="23" t="str">
        <f>IF(ISBLANK(Games!X727), "",ABS('Prediction Log'!$AA745))</f>
        <v/>
      </c>
    </row>
    <row r="746" spans="1:28" x14ac:dyDescent="0.45">
      <c r="A746" s="13" t="str">
        <f>IF(ISBLANK(Games!$B745), "",Games!A745)</f>
        <v/>
      </c>
      <c r="B746" s="13" t="str">
        <f>IF(ISBLANK(Games!$B728), "",Games!B728)</f>
        <v/>
      </c>
      <c r="C746" s="13" t="str">
        <f>IF(ISBLANK(Games!$B728), "",Games!C728)</f>
        <v/>
      </c>
      <c r="D746" s="14" t="str">
        <f>IF(ISBLANK(Games!$D728), "",Games!D728)</f>
        <v/>
      </c>
      <c r="E746" s="14">
        <f>IF(ISBLANK(Games!$B728), "",Games!J728)</f>
        <v>0</v>
      </c>
      <c r="F746" s="15" t="str">
        <f>IFERROR(IF(ISBLANK(Games!B728), "", IF(Games!N728=Games!B728, Games!O728, 1-Games!O728)), "")</f>
        <v/>
      </c>
      <c r="G746" s="16" t="str">
        <f>IF(ISBLANK(Games!B728), "", IF('Prediction Log'!$D746&lt;0, 'Prediction Log'!$B746, 'Prediction Log'!$C746))</f>
        <v/>
      </c>
      <c r="H746" s="17" t="str">
        <f>IF(ISBLANK(Games!$B728), "",Games!K728)</f>
        <v/>
      </c>
      <c r="I746" s="17" t="str">
        <f>IF('Prediction Log'!$F746&gt;0.5, 'Prediction Log'!$B746, IF('Prediction Log'!$F746&lt;0.5, 'Prediction Log'!$C746, "PICK"))</f>
        <v/>
      </c>
      <c r="J746" s="18" t="str">
        <f>IF(ISBLANK(Games!B728), "",IF('Prediction Log'!$I746='Prediction Log'!$B746, 'Prediction Log'!$F746, 1-'Prediction Log'!$F746))</f>
        <v/>
      </c>
      <c r="K746" s="19" t="str">
        <f>IF(ISBLANK(Games!$B728), "",Games!Q728)</f>
        <v/>
      </c>
      <c r="L746" s="26" t="str">
        <f>IF(ISBLANK(Games!W728), "",Games!Y728)</f>
        <v/>
      </c>
      <c r="M746" s="9" t="str">
        <f>IF(ISBLANK(Games!W728), "",Games!X728-Games!W728)</f>
        <v/>
      </c>
      <c r="N746" s="20" t="str">
        <f>IF(ISBLANK(Games!W728), "", IF(AND(Games!Y728 = Games!B728, Games!D728&lt;0, Table3[[#This Row],[Actual Difference ]]&lt;Games!D728), "Y", IF(AND(Games!Y728=Games!C728, Games!D728&gt;0, Table3[[#This Row],[Actual Difference ]]&gt;0), "Y",IF(Games!Y728&lt;&gt;Table3[[#This Row],[Market Predicted Side]], "Y","N"))))</f>
        <v/>
      </c>
      <c r="O746" s="21" t="str">
        <f>IF(ISBLANK(Games!W728),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6" s="21" t="str">
        <f>IF(ISBLANK(Games!W728),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6" s="22" t="str">
        <f>IF(ISBLANK(Games!W728),"",IF('Prediction Log'!$L746='Prediction Log'!$G746, "Y", "N"))</f>
        <v/>
      </c>
      <c r="R746" s="22" t="str">
        <f>Table3[[#This Row],[Home Team Covered Market]]</f>
        <v/>
      </c>
      <c r="S746" s="22" t="str">
        <f>IF(ISBLANK(Games!W728), "",IF(AND('Prediction Log'!$Q746="Y", 'Prediction Log'!$R746="Y"), "Y", "N"))</f>
        <v/>
      </c>
      <c r="T746" s="23" t="str">
        <f>IF(ISBLANK(Games!W728),"",IF(Games!Y728='Prediction Log'!$H746, "Y", "N"))</f>
        <v/>
      </c>
      <c r="U746" s="23" t="str">
        <f>IF(ISBLANK(Games!W728), "", IF(Table3[[#This Row],[Home Team Covered Market]]=Games!P728, "Y", "N"))</f>
        <v/>
      </c>
      <c r="V746" s="24" t="str">
        <f>IF(ISBLANK(Games!W728), "",IF('Prediction Log'!$I746='Prediction Log'!$L746, "Y", "N"))</f>
        <v/>
      </c>
      <c r="W746" s="23" t="str">
        <f>IF(ISBLANK(Games!W728), "",IF('Prediction Log'!$H746&lt;&gt;'Prediction Log'!$L746, "N",IF(AND('Prediction Log'!$E746&gt;0, 'Prediction Log'!$M746&gt;'Prediction Log'!$E746, 'Prediction Log'!$H746='Prediction Log'!$C746), "Y", IF(AND('Prediction Log'!$E746&lt;0, 'Prediction Log'!$M746&lt;'Prediction Log'!$E746,'Prediction Log'!$H746='Prediction Log'!$B746 ), "Y", IF('Prediction Log'!$M746='Prediction Log'!$E746, "PUSH", "N")))))</f>
        <v/>
      </c>
      <c r="X746" s="23" t="str">
        <f>IF(ISBLANK(Games!W728), "",IF(AND('Prediction Log'!$T746="Y", 'Prediction Log'!$U746="Y"), "Y", "N"))</f>
        <v/>
      </c>
      <c r="Y746" s="22" t="str">
        <f>IF(ISBLANK(Games!W728), "",IF('Prediction Log'!$D746&gt;0, 'Prediction Log'!$M746-'Prediction Log'!$D746, IF('Prediction Log'!$D746&lt;0, -'Prediction Log'!$M746+'Prediction Log'!$D746, "NA")))</f>
        <v/>
      </c>
      <c r="Z746" s="22" t="str">
        <f>IF(ISBLANK(Games!W728), "",ABS('Prediction Log'!$Y746))</f>
        <v/>
      </c>
      <c r="AA746" s="23" t="str">
        <f>IF(ISBLANK(Games!W728), "",IF('Prediction Log'!$E746&gt;0, 'Prediction Log'!$M746-'Prediction Log'!$E746, IF('Prediction Log'!$E746&lt;0, -'Prediction Log'!$M746+'Prediction Log'!$E746, "NA")))</f>
        <v/>
      </c>
      <c r="AB746" s="23" t="str">
        <f>IF(ISBLANK(Games!X728), "",ABS('Prediction Log'!$AA746))</f>
        <v/>
      </c>
    </row>
    <row r="747" spans="1:28" x14ac:dyDescent="0.45">
      <c r="A747" s="13" t="str">
        <f>IF(ISBLANK(Games!$B746), "",Games!A746)</f>
        <v/>
      </c>
      <c r="B747" s="13" t="str">
        <f>IF(ISBLANK(Games!$B729), "",Games!B729)</f>
        <v/>
      </c>
      <c r="C747" s="13" t="str">
        <f>IF(ISBLANK(Games!$B729), "",Games!C729)</f>
        <v/>
      </c>
      <c r="D747" s="14" t="str">
        <f>IF(ISBLANK(Games!$D729), "",Games!D729)</f>
        <v/>
      </c>
      <c r="E747" s="14">
        <f>IF(ISBLANK(Games!$B729), "",Games!J729)</f>
        <v>0</v>
      </c>
      <c r="F747" s="15" t="str">
        <f>IFERROR(IF(ISBLANK(Games!B729), "", IF(Games!N729=Games!B729, Games!O729, 1-Games!O729)), "")</f>
        <v/>
      </c>
      <c r="G747" s="16" t="str">
        <f>IF(ISBLANK(Games!B729), "", IF('Prediction Log'!$D747&lt;0, 'Prediction Log'!$B747, 'Prediction Log'!$C747))</f>
        <v/>
      </c>
      <c r="H747" s="17" t="str">
        <f>IF(ISBLANK(Games!$B729), "",Games!K729)</f>
        <v/>
      </c>
      <c r="I747" s="17" t="str">
        <f>IF('Prediction Log'!$F747&gt;0.5, 'Prediction Log'!$B747, IF('Prediction Log'!$F747&lt;0.5, 'Prediction Log'!$C747, "PICK"))</f>
        <v/>
      </c>
      <c r="J747" s="18" t="str">
        <f>IF(ISBLANK(Games!B729), "",IF('Prediction Log'!$I747='Prediction Log'!$B747, 'Prediction Log'!$F747, 1-'Prediction Log'!$F747))</f>
        <v/>
      </c>
      <c r="K747" s="19" t="str">
        <f>IF(ISBLANK(Games!$B729), "",Games!Q729)</f>
        <v/>
      </c>
      <c r="L747" s="26" t="str">
        <f>IF(ISBLANK(Games!W729), "",Games!Y729)</f>
        <v/>
      </c>
      <c r="M747" s="9" t="str">
        <f>IF(ISBLANK(Games!W729), "",Games!X729-Games!W729)</f>
        <v/>
      </c>
      <c r="N747" s="20" t="str">
        <f>IF(ISBLANK(Games!W729), "", IF(AND(Games!Y729 = Games!B729, Games!D729&lt;0, Table3[[#This Row],[Actual Difference ]]&lt;Games!D729), "Y", IF(AND(Games!Y729=Games!C729, Games!D729&gt;0, Table3[[#This Row],[Actual Difference ]]&gt;0), "Y",IF(Games!Y729&lt;&gt;Table3[[#This Row],[Market Predicted Side]], "Y","N"))))</f>
        <v/>
      </c>
      <c r="O747" s="21" t="str">
        <f>IF(ISBLANK(Games!W729),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7" s="21" t="str">
        <f>IF(ISBLANK(Games!W729),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7" s="22" t="str">
        <f>IF(ISBLANK(Games!W729),"",IF('Prediction Log'!$L747='Prediction Log'!$G747, "Y", "N"))</f>
        <v/>
      </c>
      <c r="R747" s="22" t="str">
        <f>Table3[[#This Row],[Home Team Covered Market]]</f>
        <v/>
      </c>
      <c r="S747" s="22" t="str">
        <f>IF(ISBLANK(Games!W729), "",IF(AND('Prediction Log'!$Q747="Y", 'Prediction Log'!$R747="Y"), "Y", "N"))</f>
        <v/>
      </c>
      <c r="T747" s="23" t="str">
        <f>IF(ISBLANK(Games!W729),"",IF(Games!Y729='Prediction Log'!$H747, "Y", "N"))</f>
        <v/>
      </c>
      <c r="U747" s="23" t="str">
        <f>IF(ISBLANK(Games!W729), "", IF(Table3[[#This Row],[Home Team Covered Market]]=Games!P729, "Y", "N"))</f>
        <v/>
      </c>
      <c r="V747" s="24" t="str">
        <f>IF(ISBLANK(Games!W729), "",IF('Prediction Log'!$I747='Prediction Log'!$L747, "Y", "N"))</f>
        <v/>
      </c>
      <c r="W747" s="23" t="str">
        <f>IF(ISBLANK(Games!W729), "",IF('Prediction Log'!$H747&lt;&gt;'Prediction Log'!$L747, "N",IF(AND('Prediction Log'!$E747&gt;0, 'Prediction Log'!$M747&gt;'Prediction Log'!$E747, 'Prediction Log'!$H747='Prediction Log'!$C747), "Y", IF(AND('Prediction Log'!$E747&lt;0, 'Prediction Log'!$M747&lt;'Prediction Log'!$E747,'Prediction Log'!$H747='Prediction Log'!$B747 ), "Y", IF('Prediction Log'!$M747='Prediction Log'!$E747, "PUSH", "N")))))</f>
        <v/>
      </c>
      <c r="X747" s="23" t="str">
        <f>IF(ISBLANK(Games!W729), "",IF(AND('Prediction Log'!$T747="Y", 'Prediction Log'!$U747="Y"), "Y", "N"))</f>
        <v/>
      </c>
      <c r="Y747" s="22" t="str">
        <f>IF(ISBLANK(Games!W729), "",IF('Prediction Log'!$D747&gt;0, 'Prediction Log'!$M747-'Prediction Log'!$D747, IF('Prediction Log'!$D747&lt;0, -'Prediction Log'!$M747+'Prediction Log'!$D747, "NA")))</f>
        <v/>
      </c>
      <c r="Z747" s="22" t="str">
        <f>IF(ISBLANK(Games!W729), "",ABS('Prediction Log'!$Y747))</f>
        <v/>
      </c>
      <c r="AA747" s="23" t="str">
        <f>IF(ISBLANK(Games!W729), "",IF('Prediction Log'!$E747&gt;0, 'Prediction Log'!$M747-'Prediction Log'!$E747, IF('Prediction Log'!$E747&lt;0, -'Prediction Log'!$M747+'Prediction Log'!$E747, "NA")))</f>
        <v/>
      </c>
      <c r="AB747" s="23" t="str">
        <f>IF(ISBLANK(Games!X729), "",ABS('Prediction Log'!$AA747))</f>
        <v/>
      </c>
    </row>
    <row r="748" spans="1:28" x14ac:dyDescent="0.45">
      <c r="A748" s="13" t="str">
        <f>IF(ISBLANK(Games!$B747), "",Games!A747)</f>
        <v/>
      </c>
      <c r="B748" s="13" t="str">
        <f>IF(ISBLANK(Games!$B730), "",Games!B730)</f>
        <v/>
      </c>
      <c r="C748" s="13" t="str">
        <f>IF(ISBLANK(Games!$B730), "",Games!C730)</f>
        <v/>
      </c>
      <c r="D748" s="14" t="str">
        <f>IF(ISBLANK(Games!$D730), "",Games!D730)</f>
        <v/>
      </c>
      <c r="E748" s="14">
        <f>IF(ISBLANK(Games!$B730), "",Games!J730)</f>
        <v>0</v>
      </c>
      <c r="F748" s="15" t="str">
        <f>IFERROR(IF(ISBLANK(Games!B730), "", IF(Games!N730=Games!B730, Games!O730, 1-Games!O730)), "")</f>
        <v/>
      </c>
      <c r="G748" s="16" t="str">
        <f>IF(ISBLANK(Games!B730), "", IF('Prediction Log'!$D748&lt;0, 'Prediction Log'!$B748, 'Prediction Log'!$C748))</f>
        <v/>
      </c>
      <c r="H748" s="17" t="str">
        <f>IF(ISBLANK(Games!$B730), "",Games!K730)</f>
        <v/>
      </c>
      <c r="I748" s="17" t="str">
        <f>IF('Prediction Log'!$F748&gt;0.5, 'Prediction Log'!$B748, IF('Prediction Log'!$F748&lt;0.5, 'Prediction Log'!$C748, "PICK"))</f>
        <v/>
      </c>
      <c r="J748" s="18" t="str">
        <f>IF(ISBLANK(Games!B730), "",IF('Prediction Log'!$I748='Prediction Log'!$B748, 'Prediction Log'!$F748, 1-'Prediction Log'!$F748))</f>
        <v/>
      </c>
      <c r="K748" s="19" t="str">
        <f>IF(ISBLANK(Games!$B730), "",Games!Q730)</f>
        <v/>
      </c>
      <c r="L748" s="26" t="str">
        <f>IF(ISBLANK(Games!W730), "",Games!Y730)</f>
        <v/>
      </c>
      <c r="M748" s="9" t="str">
        <f>IF(ISBLANK(Games!W730), "",Games!X730-Games!W730)</f>
        <v/>
      </c>
      <c r="N748" s="20" t="str">
        <f>IF(ISBLANK(Games!W730), "", IF(AND(Games!Y730 = Games!B730, Games!D730&lt;0, Table3[[#This Row],[Actual Difference ]]&lt;Games!D730), "Y", IF(AND(Games!Y730=Games!C730, Games!D730&gt;0, Table3[[#This Row],[Actual Difference ]]&gt;0), "Y",IF(Games!Y730&lt;&gt;Table3[[#This Row],[Market Predicted Side]], "Y","N"))))</f>
        <v/>
      </c>
      <c r="O748" s="21" t="str">
        <f>IF(ISBLANK(Games!W730),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8" s="21" t="str">
        <f>IF(ISBLANK(Games!W730),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8" s="22" t="str">
        <f>IF(ISBLANK(Games!W730),"",IF('Prediction Log'!$L748='Prediction Log'!$G748, "Y", "N"))</f>
        <v/>
      </c>
      <c r="R748" s="22" t="str">
        <f>Table3[[#This Row],[Home Team Covered Market]]</f>
        <v/>
      </c>
      <c r="S748" s="22" t="str">
        <f>IF(ISBLANK(Games!W730), "",IF(AND('Prediction Log'!$Q748="Y", 'Prediction Log'!$R748="Y"), "Y", "N"))</f>
        <v/>
      </c>
      <c r="T748" s="23" t="str">
        <f>IF(ISBLANK(Games!W730),"",IF(Games!Y730='Prediction Log'!$H748, "Y", "N"))</f>
        <v/>
      </c>
      <c r="U748" s="23" t="str">
        <f>IF(ISBLANK(Games!W730), "", IF(Table3[[#This Row],[Home Team Covered Market]]=Games!P730, "Y", "N"))</f>
        <v/>
      </c>
      <c r="V748" s="24" t="str">
        <f>IF(ISBLANK(Games!W730), "",IF('Prediction Log'!$I748='Prediction Log'!$L748, "Y", "N"))</f>
        <v/>
      </c>
      <c r="W748" s="23" t="str">
        <f>IF(ISBLANK(Games!W730), "",IF('Prediction Log'!$H748&lt;&gt;'Prediction Log'!$L748, "N",IF(AND('Prediction Log'!$E748&gt;0, 'Prediction Log'!$M748&gt;'Prediction Log'!$E748, 'Prediction Log'!$H748='Prediction Log'!$C748), "Y", IF(AND('Prediction Log'!$E748&lt;0, 'Prediction Log'!$M748&lt;'Prediction Log'!$E748,'Prediction Log'!$H748='Prediction Log'!$B748 ), "Y", IF('Prediction Log'!$M748='Prediction Log'!$E748, "PUSH", "N")))))</f>
        <v/>
      </c>
      <c r="X748" s="23" t="str">
        <f>IF(ISBLANK(Games!W730), "",IF(AND('Prediction Log'!$T748="Y", 'Prediction Log'!$U748="Y"), "Y", "N"))</f>
        <v/>
      </c>
      <c r="Y748" s="22" t="str">
        <f>IF(ISBLANK(Games!W730), "",IF('Prediction Log'!$D748&gt;0, 'Prediction Log'!$M748-'Prediction Log'!$D748, IF('Prediction Log'!$D748&lt;0, -'Prediction Log'!$M748+'Prediction Log'!$D748, "NA")))</f>
        <v/>
      </c>
      <c r="Z748" s="22" t="str">
        <f>IF(ISBLANK(Games!W730), "",ABS('Prediction Log'!$Y748))</f>
        <v/>
      </c>
      <c r="AA748" s="23" t="str">
        <f>IF(ISBLANK(Games!W730), "",IF('Prediction Log'!$E748&gt;0, 'Prediction Log'!$M748-'Prediction Log'!$E748, IF('Prediction Log'!$E748&lt;0, -'Prediction Log'!$M748+'Prediction Log'!$E748, "NA")))</f>
        <v/>
      </c>
      <c r="AB748" s="23" t="str">
        <f>IF(ISBLANK(Games!X730), "",ABS('Prediction Log'!$AA748))</f>
        <v/>
      </c>
    </row>
    <row r="749" spans="1:28" x14ac:dyDescent="0.45">
      <c r="A749" s="13" t="str">
        <f>IF(ISBLANK(Games!$B748), "",Games!A748)</f>
        <v/>
      </c>
      <c r="B749" s="13" t="str">
        <f>IF(ISBLANK(Games!$B731), "",Games!B731)</f>
        <v/>
      </c>
      <c r="C749" s="13" t="str">
        <f>IF(ISBLANK(Games!$B731), "",Games!C731)</f>
        <v/>
      </c>
      <c r="D749" s="14" t="str">
        <f>IF(ISBLANK(Games!$D731), "",Games!D731)</f>
        <v/>
      </c>
      <c r="E749" s="14">
        <f>IF(ISBLANK(Games!$B731), "",Games!J731)</f>
        <v>0</v>
      </c>
      <c r="F749" s="15" t="str">
        <f>IFERROR(IF(ISBLANK(Games!B731), "", IF(Games!N731=Games!B731, Games!O731, 1-Games!O731)), "")</f>
        <v/>
      </c>
      <c r="G749" s="16" t="str">
        <f>IF(ISBLANK(Games!B731), "", IF('Prediction Log'!$D749&lt;0, 'Prediction Log'!$B749, 'Prediction Log'!$C749))</f>
        <v/>
      </c>
      <c r="H749" s="17" t="str">
        <f>IF(ISBLANK(Games!$B731), "",Games!K731)</f>
        <v/>
      </c>
      <c r="I749" s="17" t="str">
        <f>IF('Prediction Log'!$F749&gt;0.5, 'Prediction Log'!$B749, IF('Prediction Log'!$F749&lt;0.5, 'Prediction Log'!$C749, "PICK"))</f>
        <v/>
      </c>
      <c r="J749" s="18" t="str">
        <f>IF(ISBLANK(Games!B731), "",IF('Prediction Log'!$I749='Prediction Log'!$B749, 'Prediction Log'!$F749, 1-'Prediction Log'!$F749))</f>
        <v/>
      </c>
      <c r="K749" s="19" t="str">
        <f>IF(ISBLANK(Games!$B731), "",Games!Q731)</f>
        <v/>
      </c>
      <c r="L749" s="26" t="str">
        <f>IF(ISBLANK(Games!W731), "",Games!Y731)</f>
        <v/>
      </c>
      <c r="M749" s="9" t="str">
        <f>IF(ISBLANK(Games!W731), "",Games!X731-Games!W731)</f>
        <v/>
      </c>
      <c r="N749" s="20" t="str">
        <f>IF(ISBLANK(Games!W731), "", IF(AND(Games!Y731 = Games!B731, Games!D731&lt;0, Table3[[#This Row],[Actual Difference ]]&lt;Games!D731), "Y", IF(AND(Games!Y731=Games!C731, Games!D731&gt;0, Table3[[#This Row],[Actual Difference ]]&gt;0), "Y",IF(Games!Y731&lt;&gt;Table3[[#This Row],[Market Predicted Side]], "Y","N"))))</f>
        <v/>
      </c>
      <c r="O749" s="21" t="str">
        <f>IF(ISBLANK(Games!W731),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49" s="21" t="str">
        <f>IF(ISBLANK(Games!W731),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49" s="22" t="str">
        <f>IF(ISBLANK(Games!W731),"",IF('Prediction Log'!$L749='Prediction Log'!$G749, "Y", "N"))</f>
        <v/>
      </c>
      <c r="R749" s="22" t="str">
        <f>Table3[[#This Row],[Home Team Covered Market]]</f>
        <v/>
      </c>
      <c r="S749" s="22" t="str">
        <f>IF(ISBLANK(Games!W731), "",IF(AND('Prediction Log'!$Q749="Y", 'Prediction Log'!$R749="Y"), "Y", "N"))</f>
        <v/>
      </c>
      <c r="T749" s="23" t="str">
        <f>IF(ISBLANK(Games!W731),"",IF(Games!Y731='Prediction Log'!$H749, "Y", "N"))</f>
        <v/>
      </c>
      <c r="U749" s="23" t="str">
        <f>IF(ISBLANK(Games!W731), "", IF(Table3[[#This Row],[Home Team Covered Market]]=Games!P731, "Y", "N"))</f>
        <v/>
      </c>
      <c r="V749" s="24" t="str">
        <f>IF(ISBLANK(Games!W731), "",IF('Prediction Log'!$I749='Prediction Log'!$L749, "Y", "N"))</f>
        <v/>
      </c>
      <c r="W749" s="23" t="str">
        <f>IF(ISBLANK(Games!W731), "",IF('Prediction Log'!$H749&lt;&gt;'Prediction Log'!$L749, "N",IF(AND('Prediction Log'!$E749&gt;0, 'Prediction Log'!$M749&gt;'Prediction Log'!$E749, 'Prediction Log'!$H749='Prediction Log'!$C749), "Y", IF(AND('Prediction Log'!$E749&lt;0, 'Prediction Log'!$M749&lt;'Prediction Log'!$E749,'Prediction Log'!$H749='Prediction Log'!$B749 ), "Y", IF('Prediction Log'!$M749='Prediction Log'!$E749, "PUSH", "N")))))</f>
        <v/>
      </c>
      <c r="X749" s="23" t="str">
        <f>IF(ISBLANK(Games!W731), "",IF(AND('Prediction Log'!$T749="Y", 'Prediction Log'!$U749="Y"), "Y", "N"))</f>
        <v/>
      </c>
      <c r="Y749" s="22" t="str">
        <f>IF(ISBLANK(Games!W731), "",IF('Prediction Log'!$D749&gt;0, 'Prediction Log'!$M749-'Prediction Log'!$D749, IF('Prediction Log'!$D749&lt;0, -'Prediction Log'!$M749+'Prediction Log'!$D749, "NA")))</f>
        <v/>
      </c>
      <c r="Z749" s="22" t="str">
        <f>IF(ISBLANK(Games!W731), "",ABS('Prediction Log'!$Y749))</f>
        <v/>
      </c>
      <c r="AA749" s="23" t="str">
        <f>IF(ISBLANK(Games!W731), "",IF('Prediction Log'!$E749&gt;0, 'Prediction Log'!$M749-'Prediction Log'!$E749, IF('Prediction Log'!$E749&lt;0, -'Prediction Log'!$M749+'Prediction Log'!$E749, "NA")))</f>
        <v/>
      </c>
      <c r="AB749" s="23" t="str">
        <f>IF(ISBLANK(Games!X731), "",ABS('Prediction Log'!$AA749))</f>
        <v/>
      </c>
    </row>
    <row r="750" spans="1:28" x14ac:dyDescent="0.45">
      <c r="A750" s="13" t="str">
        <f>IF(ISBLANK(Games!$B749), "",Games!A749)</f>
        <v/>
      </c>
      <c r="B750" s="13" t="str">
        <f>IF(ISBLANK(Games!$B732), "",Games!B732)</f>
        <v/>
      </c>
      <c r="C750" s="13" t="str">
        <f>IF(ISBLANK(Games!$B732), "",Games!C732)</f>
        <v/>
      </c>
      <c r="D750" s="14" t="str">
        <f>IF(ISBLANK(Games!$D732), "",Games!D732)</f>
        <v/>
      </c>
      <c r="E750" s="14">
        <f>IF(ISBLANK(Games!$B732), "",Games!J732)</f>
        <v>0</v>
      </c>
      <c r="F750" s="15" t="str">
        <f>IFERROR(IF(ISBLANK(Games!B732), "", IF(Games!N732=Games!B732, Games!O732, 1-Games!O732)), "")</f>
        <v/>
      </c>
      <c r="G750" s="16" t="str">
        <f>IF(ISBLANK(Games!B732), "", IF('Prediction Log'!$D750&lt;0, 'Prediction Log'!$B750, 'Prediction Log'!$C750))</f>
        <v/>
      </c>
      <c r="H750" s="17" t="str">
        <f>IF(ISBLANK(Games!$B732), "",Games!K732)</f>
        <v/>
      </c>
      <c r="I750" s="17" t="str">
        <f>IF('Prediction Log'!$F750&gt;0.5, 'Prediction Log'!$B750, IF('Prediction Log'!$F750&lt;0.5, 'Prediction Log'!$C750, "PICK"))</f>
        <v/>
      </c>
      <c r="J750" s="18" t="str">
        <f>IF(ISBLANK(Games!B732), "",IF('Prediction Log'!$I750='Prediction Log'!$B750, 'Prediction Log'!$F750, 1-'Prediction Log'!$F750))</f>
        <v/>
      </c>
      <c r="K750" s="19" t="str">
        <f>IF(ISBLANK(Games!$B732), "",Games!Q732)</f>
        <v/>
      </c>
      <c r="L750" s="26" t="str">
        <f>IF(ISBLANK(Games!W732), "",Games!Y732)</f>
        <v/>
      </c>
      <c r="M750" s="9" t="str">
        <f>IF(ISBLANK(Games!W732), "",Games!X732-Games!W732)</f>
        <v/>
      </c>
      <c r="N750" s="20" t="str">
        <f>IF(ISBLANK(Games!W732), "", IF(AND(Games!Y732 = Games!B732, Games!D732&lt;0, Table3[[#This Row],[Actual Difference ]]&lt;Games!D732), "Y", IF(AND(Games!Y732=Games!C732, Games!D732&gt;0, Table3[[#This Row],[Actual Difference ]]&gt;0), "Y",IF(Games!Y732&lt;&gt;Table3[[#This Row],[Market Predicted Side]], "Y","N"))))</f>
        <v/>
      </c>
      <c r="O750" s="21" t="str">
        <f>IF(ISBLANK(Games!W732),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50" s="21" t="str">
        <f>IF(ISBLANK(Games!W732),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50" s="22" t="str">
        <f>IF(ISBLANK(Games!W732),"",IF('Prediction Log'!$L750='Prediction Log'!$G750, "Y", "N"))</f>
        <v/>
      </c>
      <c r="R750" s="22" t="str">
        <f>Table3[[#This Row],[Home Team Covered Market]]</f>
        <v/>
      </c>
      <c r="S750" s="22" t="str">
        <f>IF(ISBLANK(Games!W732), "",IF(AND('Prediction Log'!$Q750="Y", 'Prediction Log'!$R750="Y"), "Y", "N"))</f>
        <v/>
      </c>
      <c r="T750" s="23" t="str">
        <f>IF(ISBLANK(Games!W732),"",IF(Games!Y732='Prediction Log'!$H750, "Y", "N"))</f>
        <v/>
      </c>
      <c r="U750" s="23" t="str">
        <f>IF(ISBLANK(Games!W732), "", IF(Table3[[#This Row],[Home Team Covered Market]]=Games!P732, "Y", "N"))</f>
        <v/>
      </c>
      <c r="V750" s="24" t="str">
        <f>IF(ISBLANK(Games!W732), "",IF('Prediction Log'!$I750='Prediction Log'!$L750, "Y", "N"))</f>
        <v/>
      </c>
      <c r="W750" s="23" t="str">
        <f>IF(ISBLANK(Games!W732), "",IF('Prediction Log'!$H750&lt;&gt;'Prediction Log'!$L750, "N",IF(AND('Prediction Log'!$E750&gt;0, 'Prediction Log'!$M750&gt;'Prediction Log'!$E750, 'Prediction Log'!$H750='Prediction Log'!$C750), "Y", IF(AND('Prediction Log'!$E750&lt;0, 'Prediction Log'!$M750&lt;'Prediction Log'!$E750,'Prediction Log'!$H750='Prediction Log'!$B750 ), "Y", IF('Prediction Log'!$M750='Prediction Log'!$E750, "PUSH", "N")))))</f>
        <v/>
      </c>
      <c r="X750" s="23" t="str">
        <f>IF(ISBLANK(Games!W732), "",IF(AND('Prediction Log'!$T750="Y", 'Prediction Log'!$U750="Y"), "Y", "N"))</f>
        <v/>
      </c>
      <c r="Y750" s="22" t="str">
        <f>IF(ISBLANK(Games!W732), "",IF('Prediction Log'!$D750&gt;0, 'Prediction Log'!$M750-'Prediction Log'!$D750, IF('Prediction Log'!$D750&lt;0, -'Prediction Log'!$M750+'Prediction Log'!$D750, "NA")))</f>
        <v/>
      </c>
      <c r="Z750" s="22" t="str">
        <f>IF(ISBLANK(Games!W732), "",ABS('Prediction Log'!$Y750))</f>
        <v/>
      </c>
      <c r="AA750" s="23" t="str">
        <f>IF(ISBLANK(Games!W732), "",IF('Prediction Log'!$E750&gt;0, 'Prediction Log'!$M750-'Prediction Log'!$E750, IF('Prediction Log'!$E750&lt;0, -'Prediction Log'!$M750+'Prediction Log'!$E750, "NA")))</f>
        <v/>
      </c>
      <c r="AB750" s="23" t="str">
        <f>IF(ISBLANK(Games!X732), "",ABS('Prediction Log'!$AA750))</f>
        <v/>
      </c>
    </row>
    <row r="751" spans="1:28" x14ac:dyDescent="0.45">
      <c r="A751" s="13" t="str">
        <f>IF(ISBLANK(Games!$B750), "",Games!A750)</f>
        <v/>
      </c>
      <c r="B751" s="13" t="str">
        <f>IF(ISBLANK(Games!$B733), "",Games!B733)</f>
        <v/>
      </c>
      <c r="C751" s="13" t="str">
        <f>IF(ISBLANK(Games!$B733), "",Games!C733)</f>
        <v/>
      </c>
      <c r="D751" s="14" t="str">
        <f>IF(ISBLANK(Games!$D733), "",Games!D733)</f>
        <v/>
      </c>
      <c r="E751" s="14">
        <f>IF(ISBLANK(Games!$B733), "",Games!J733)</f>
        <v>0</v>
      </c>
      <c r="F751" s="15" t="str">
        <f>IFERROR(IF(ISBLANK(Games!B733), "", IF(Games!N733=Games!B733, Games!O733, 1-Games!O733)), "")</f>
        <v/>
      </c>
      <c r="G751" s="16" t="str">
        <f>IF(ISBLANK(Games!B733), "", IF('Prediction Log'!$D751&lt;0, 'Prediction Log'!$B751, 'Prediction Log'!$C751))</f>
        <v/>
      </c>
      <c r="H751" s="17" t="str">
        <f>IF(ISBLANK(Games!$B733), "",Games!K733)</f>
        <v/>
      </c>
      <c r="I751" s="17" t="str">
        <f>IF('Prediction Log'!$F751&gt;0.5, 'Prediction Log'!$B751, IF('Prediction Log'!$F751&lt;0.5, 'Prediction Log'!$C751, "PICK"))</f>
        <v/>
      </c>
      <c r="J751" s="18" t="str">
        <f>IF(ISBLANK(Games!B733), "",IF('Prediction Log'!$I751='Prediction Log'!$B751, 'Prediction Log'!$F751, 1-'Prediction Log'!$F751))</f>
        <v/>
      </c>
      <c r="K751" s="19" t="str">
        <f>IF(ISBLANK(Games!$B733), "",Games!Q733)</f>
        <v/>
      </c>
      <c r="L751" s="26" t="str">
        <f>IF(ISBLANK(Games!W733), "",Games!Y733)</f>
        <v/>
      </c>
      <c r="M751" s="9" t="str">
        <f>IF(ISBLANK(Games!W733), "",Games!X733-Games!W733)</f>
        <v/>
      </c>
      <c r="N751" s="20" t="str">
        <f>IF(ISBLANK(Games!W733), "", IF(AND(Games!Y733 = Games!B733, Games!D733&lt;0, Table3[[#This Row],[Actual Difference ]]&lt;Games!D733), "Y", IF(AND(Games!Y733=Games!C733, Games!D733&gt;0, Table3[[#This Row],[Actual Difference ]]&gt;0), "Y",IF(Games!Y733&lt;&gt;Table3[[#This Row],[Market Predicted Side]], "Y","N"))))</f>
        <v/>
      </c>
      <c r="O751" s="21" t="str">
        <f>IF(ISBLANK(Games!W733),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51" s="21" t="str">
        <f>IF(ISBLANK(Games!W733),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51" s="22" t="str">
        <f>IF(ISBLANK(Games!W733),"",IF('Prediction Log'!$L751='Prediction Log'!$G751, "Y", "N"))</f>
        <v/>
      </c>
      <c r="R751" s="22" t="str">
        <f>Table3[[#This Row],[Home Team Covered Market]]</f>
        <v/>
      </c>
      <c r="S751" s="22" t="str">
        <f>IF(ISBLANK(Games!W733), "",IF(AND('Prediction Log'!$Q751="Y", 'Prediction Log'!$R751="Y"), "Y", "N"))</f>
        <v/>
      </c>
      <c r="T751" s="23" t="str">
        <f>IF(ISBLANK(Games!W733),"",IF(Games!Y733='Prediction Log'!$H751, "Y", "N"))</f>
        <v/>
      </c>
      <c r="U751" s="23" t="str">
        <f>IF(ISBLANK(Games!W733), "", IF(Table3[[#This Row],[Home Team Covered Market]]=Games!P733, "Y", "N"))</f>
        <v/>
      </c>
      <c r="V751" s="24" t="str">
        <f>IF(ISBLANK(Games!W733), "",IF('Prediction Log'!$I751='Prediction Log'!$L751, "Y", "N"))</f>
        <v/>
      </c>
      <c r="W751" s="23" t="str">
        <f>IF(ISBLANK(Games!W733), "",IF('Prediction Log'!$H751&lt;&gt;'Prediction Log'!$L751, "N",IF(AND('Prediction Log'!$E751&gt;0, 'Prediction Log'!$M751&gt;'Prediction Log'!$E751, 'Prediction Log'!$H751='Prediction Log'!$C751), "Y", IF(AND('Prediction Log'!$E751&lt;0, 'Prediction Log'!$M751&lt;'Prediction Log'!$E751,'Prediction Log'!$H751='Prediction Log'!$B751 ), "Y", IF('Prediction Log'!$M751='Prediction Log'!$E751, "PUSH", "N")))))</f>
        <v/>
      </c>
      <c r="X751" s="23" t="str">
        <f>IF(ISBLANK(Games!W733), "",IF(AND('Prediction Log'!$T751="Y", 'Prediction Log'!$U751="Y"), "Y", "N"))</f>
        <v/>
      </c>
      <c r="Y751" s="22" t="str">
        <f>IF(ISBLANK(Games!W733), "",IF('Prediction Log'!$D751&gt;0, 'Prediction Log'!$M751-'Prediction Log'!$D751, IF('Prediction Log'!$D751&lt;0, -'Prediction Log'!$M751+'Prediction Log'!$D751, "NA")))</f>
        <v/>
      </c>
      <c r="Z751" s="22" t="str">
        <f>IF(ISBLANK(Games!W733), "",ABS('Prediction Log'!$Y751))</f>
        <v/>
      </c>
      <c r="AA751" s="23" t="str">
        <f>IF(ISBLANK(Games!W733), "",IF('Prediction Log'!$E751&gt;0, 'Prediction Log'!$M751-'Prediction Log'!$E751, IF('Prediction Log'!$E751&lt;0, -'Prediction Log'!$M751+'Prediction Log'!$E751, "NA")))</f>
        <v/>
      </c>
      <c r="AB751" s="23" t="str">
        <f>IF(ISBLANK(Games!X733), "",ABS('Prediction Log'!$AA751))</f>
        <v/>
      </c>
    </row>
    <row r="752" spans="1:28" x14ac:dyDescent="0.45">
      <c r="A752" s="13" t="str">
        <f>IF(ISBLANK(Games!$B751), "",Games!A751)</f>
        <v/>
      </c>
      <c r="B752" s="13" t="str">
        <f>IF(ISBLANK(Games!$B734), "",Games!B734)</f>
        <v/>
      </c>
      <c r="C752" s="13" t="str">
        <f>IF(ISBLANK(Games!$B734), "",Games!C734)</f>
        <v/>
      </c>
      <c r="D752" s="14" t="str">
        <f>IF(ISBLANK(Games!$D734), "",Games!D734)</f>
        <v/>
      </c>
      <c r="E752" s="14">
        <f>IF(ISBLANK(Games!$B734), "",Games!J734)</f>
        <v>0</v>
      </c>
      <c r="F752" s="15" t="str">
        <f>IFERROR(IF(ISBLANK(Games!B734), "", IF(Games!N734=Games!B734, Games!O734, 1-Games!O734)), "")</f>
        <v/>
      </c>
      <c r="G752" s="16" t="str">
        <f>IF(ISBLANK(Games!B734), "", IF('Prediction Log'!$D752&lt;0, 'Prediction Log'!$B752, 'Prediction Log'!$C752))</f>
        <v/>
      </c>
      <c r="H752" s="17" t="str">
        <f>IF(ISBLANK(Games!$B734), "",Games!K734)</f>
        <v/>
      </c>
      <c r="I752" s="17" t="str">
        <f>IF('Prediction Log'!$F752&gt;0.5, 'Prediction Log'!$B752, IF('Prediction Log'!$F752&lt;0.5, 'Prediction Log'!$C752, "PICK"))</f>
        <v/>
      </c>
      <c r="J752" s="18" t="str">
        <f>IF(ISBLANK(Games!B734), "",IF('Prediction Log'!$I752='Prediction Log'!$B752, 'Prediction Log'!$F752, 1-'Prediction Log'!$F752))</f>
        <v/>
      </c>
      <c r="K752" s="19" t="str">
        <f>IF(ISBLANK(Games!$B734), "",Games!Q734)</f>
        <v/>
      </c>
      <c r="L752" s="26" t="str">
        <f>IF(ISBLANK(Games!W734), "",Games!Y734)</f>
        <v/>
      </c>
      <c r="M752" s="9" t="str">
        <f>IF(ISBLANK(Games!W734), "",Games!X734-Games!W734)</f>
        <v/>
      </c>
      <c r="N752" s="20" t="str">
        <f>IF(ISBLANK(Games!W734), "", IF(AND(Games!Y734 = Games!B734, Games!D734&lt;0, Table3[[#This Row],[Actual Difference ]]&lt;Games!D734), "Y", IF(AND(Games!Y734=Games!C734, Games!D734&gt;0, Table3[[#This Row],[Actual Difference ]]&gt;0), "Y",IF(Games!Y734&lt;&gt;Table3[[#This Row],[Market Predicted Side]], "Y","N"))))</f>
        <v/>
      </c>
      <c r="O752" s="21" t="str">
        <f>IF(ISBLANK(Games!W734),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52" s="21" t="str">
        <f>IF(ISBLANK(Games!W734),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52" s="22" t="str">
        <f>IF(ISBLANK(Games!W734),"",IF('Prediction Log'!$L752='Prediction Log'!$G752, "Y", "N"))</f>
        <v/>
      </c>
      <c r="R752" s="22" t="str">
        <f>Table3[[#This Row],[Home Team Covered Market]]</f>
        <v/>
      </c>
      <c r="S752" s="22" t="str">
        <f>IF(ISBLANK(Games!W734), "",IF(AND('Prediction Log'!$Q752="Y", 'Prediction Log'!$R752="Y"), "Y", "N"))</f>
        <v/>
      </c>
      <c r="T752" s="23" t="str">
        <f>IF(ISBLANK(Games!W734),"",IF(Games!Y734='Prediction Log'!$H752, "Y", "N"))</f>
        <v/>
      </c>
      <c r="U752" s="23" t="str">
        <f>IF(ISBLANK(Games!W734), "", IF(Table3[[#This Row],[Home Team Covered Market]]=Games!P734, "Y", "N"))</f>
        <v/>
      </c>
      <c r="V752" s="24" t="str">
        <f>IF(ISBLANK(Games!W734), "",IF('Prediction Log'!$I752='Prediction Log'!$L752, "Y", "N"))</f>
        <v/>
      </c>
      <c r="W752" s="23" t="str">
        <f>IF(ISBLANK(Games!W734), "",IF('Prediction Log'!$H752&lt;&gt;'Prediction Log'!$L752, "N",IF(AND('Prediction Log'!$E752&gt;0, 'Prediction Log'!$M752&gt;'Prediction Log'!$E752, 'Prediction Log'!$H752='Prediction Log'!$C752), "Y", IF(AND('Prediction Log'!$E752&lt;0, 'Prediction Log'!$M752&lt;'Prediction Log'!$E752,'Prediction Log'!$H752='Prediction Log'!$B752 ), "Y", IF('Prediction Log'!$M752='Prediction Log'!$E752, "PUSH", "N")))))</f>
        <v/>
      </c>
      <c r="X752" s="23" t="str">
        <f>IF(ISBLANK(Games!W734), "",IF(AND('Prediction Log'!$T752="Y", 'Prediction Log'!$U752="Y"), "Y", "N"))</f>
        <v/>
      </c>
      <c r="Y752" s="22" t="str">
        <f>IF(ISBLANK(Games!W734), "",IF('Prediction Log'!$D752&gt;0, 'Prediction Log'!$M752-'Prediction Log'!$D752, IF('Prediction Log'!$D752&lt;0, -'Prediction Log'!$M752+'Prediction Log'!$D752, "NA")))</f>
        <v/>
      </c>
      <c r="Z752" s="22" t="str">
        <f>IF(ISBLANK(Games!W734), "",ABS('Prediction Log'!$Y752))</f>
        <v/>
      </c>
      <c r="AA752" s="23" t="str">
        <f>IF(ISBLANK(Games!W734), "",IF('Prediction Log'!$E752&gt;0, 'Prediction Log'!$M752-'Prediction Log'!$E752, IF('Prediction Log'!$E752&lt;0, -'Prediction Log'!$M752+'Prediction Log'!$E752, "NA")))</f>
        <v/>
      </c>
      <c r="AB752" s="23" t="str">
        <f>IF(ISBLANK(Games!X734), "",ABS('Prediction Log'!$AA752))</f>
        <v/>
      </c>
    </row>
    <row r="753" spans="1:28" x14ac:dyDescent="0.45">
      <c r="A753" s="13" t="str">
        <f>IF(ISBLANK(Games!$B752), "",Games!A752)</f>
        <v/>
      </c>
      <c r="B753" s="13" t="str">
        <f>IF(ISBLANK(Games!$B735), "",Games!B735)</f>
        <v/>
      </c>
      <c r="C753" s="13" t="str">
        <f>IF(ISBLANK(Games!$B735), "",Games!C735)</f>
        <v/>
      </c>
      <c r="D753" s="14" t="str">
        <f>IF(ISBLANK(Games!$D735), "",Games!D735)</f>
        <v/>
      </c>
      <c r="E753" s="14">
        <f>IF(ISBLANK(Games!$B735), "",Games!J735)</f>
        <v>0</v>
      </c>
      <c r="F753" s="15" t="str">
        <f>IFERROR(IF(ISBLANK(Games!B735), "", IF(Games!N735=Games!B735, Games!O735, 1-Games!O735)), "")</f>
        <v/>
      </c>
      <c r="G753" s="16" t="str">
        <f>IF(ISBLANK(Games!B735), "", IF('Prediction Log'!$D753&lt;0, 'Prediction Log'!$B753, 'Prediction Log'!$C753))</f>
        <v/>
      </c>
      <c r="H753" s="17" t="str">
        <f>IF(ISBLANK(Games!$B735), "",Games!K735)</f>
        <v/>
      </c>
      <c r="I753" s="17" t="str">
        <f>IF('Prediction Log'!$F753&gt;0.5, 'Prediction Log'!$B753, IF('Prediction Log'!$F753&lt;0.5, 'Prediction Log'!$C753, "PICK"))</f>
        <v/>
      </c>
      <c r="J753" s="18" t="str">
        <f>IF(ISBLANK(Games!B735), "",IF('Prediction Log'!$I753='Prediction Log'!$B753, 'Prediction Log'!$F753, 1-'Prediction Log'!$F753))</f>
        <v/>
      </c>
      <c r="K753" s="19" t="str">
        <f>IF(ISBLANK(Games!$B735), "",Games!Q735)</f>
        <v/>
      </c>
      <c r="L753" s="26" t="str">
        <f>IF(ISBLANK(Games!W735), "",Games!Y735)</f>
        <v/>
      </c>
      <c r="M753" s="9" t="str">
        <f>IF(ISBLANK(Games!W735), "",Games!X735-Games!W735)</f>
        <v/>
      </c>
      <c r="N753" s="20" t="str">
        <f>IF(ISBLANK(Games!W735), "", IF(AND(Games!Y735 = Games!B735, Games!D735&lt;0, Table3[[#This Row],[Actual Difference ]]&lt;Games!D735), "Y", IF(AND(Games!Y735=Games!C735, Games!D735&gt;0, Table3[[#This Row],[Actual Difference ]]&gt;0), "Y",IF(Games!Y735&lt;&gt;Table3[[#This Row],[Market Predicted Side]], "Y","N"))))</f>
        <v/>
      </c>
      <c r="O753" s="21" t="str">
        <f>IF(ISBLANK(Games!W735),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53" s="21" t="str">
        <f>IF(ISBLANK(Games!W735),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53" s="22" t="str">
        <f>IF(ISBLANK(Games!W735),"",IF('Prediction Log'!$L753='Prediction Log'!$G753, "Y", "N"))</f>
        <v/>
      </c>
      <c r="R753" s="22" t="str">
        <f>Table3[[#This Row],[Home Team Covered Market]]</f>
        <v/>
      </c>
      <c r="S753" s="22" t="str">
        <f>IF(ISBLANK(Games!W735), "",IF(AND('Prediction Log'!$Q753="Y", 'Prediction Log'!$R753="Y"), "Y", "N"))</f>
        <v/>
      </c>
      <c r="T753" s="23" t="str">
        <f>IF(ISBLANK(Games!W735),"",IF(Games!Y735='Prediction Log'!$H753, "Y", "N"))</f>
        <v/>
      </c>
      <c r="U753" s="23" t="str">
        <f>IF(ISBLANK(Games!W735), "", IF(Table3[[#This Row],[Home Team Covered Market]]=Games!P735, "Y", "N"))</f>
        <v/>
      </c>
      <c r="V753" s="24" t="str">
        <f>IF(ISBLANK(Games!W735), "",IF('Prediction Log'!$I753='Prediction Log'!$L753, "Y", "N"))</f>
        <v/>
      </c>
      <c r="W753" s="23" t="str">
        <f>IF(ISBLANK(Games!W735), "",IF('Prediction Log'!$H753&lt;&gt;'Prediction Log'!$L753, "N",IF(AND('Prediction Log'!$E753&gt;0, 'Prediction Log'!$M753&gt;'Prediction Log'!$E753, 'Prediction Log'!$H753='Prediction Log'!$C753), "Y", IF(AND('Prediction Log'!$E753&lt;0, 'Prediction Log'!$M753&lt;'Prediction Log'!$E753,'Prediction Log'!$H753='Prediction Log'!$B753 ), "Y", IF('Prediction Log'!$M753='Prediction Log'!$E753, "PUSH", "N")))))</f>
        <v/>
      </c>
      <c r="X753" s="23" t="str">
        <f>IF(ISBLANK(Games!W735), "",IF(AND('Prediction Log'!$T753="Y", 'Prediction Log'!$U753="Y"), "Y", "N"))</f>
        <v/>
      </c>
      <c r="Y753" s="22" t="str">
        <f>IF(ISBLANK(Games!W735), "",IF('Prediction Log'!$D753&gt;0, 'Prediction Log'!$M753-'Prediction Log'!$D753, IF('Prediction Log'!$D753&lt;0, -'Prediction Log'!$M753+'Prediction Log'!$D753, "NA")))</f>
        <v/>
      </c>
      <c r="Z753" s="22" t="str">
        <f>IF(ISBLANK(Games!W735), "",ABS('Prediction Log'!$Y753))</f>
        <v/>
      </c>
      <c r="AA753" s="23" t="str">
        <f>IF(ISBLANK(Games!W735), "",IF('Prediction Log'!$E753&gt;0, 'Prediction Log'!$M753-'Prediction Log'!$E753, IF('Prediction Log'!$E753&lt;0, -'Prediction Log'!$M753+'Prediction Log'!$E753, "NA")))</f>
        <v/>
      </c>
      <c r="AB753" s="23" t="str">
        <f>IF(ISBLANK(Games!X735), "",ABS('Prediction Log'!$AA753))</f>
        <v/>
      </c>
    </row>
    <row r="754" spans="1:28" x14ac:dyDescent="0.45">
      <c r="A754" s="13" t="str">
        <f>IF(ISBLANK(Games!$B753), "",Games!A753)</f>
        <v/>
      </c>
      <c r="B754" s="13" t="str">
        <f>IF(ISBLANK(Games!$B736), "",Games!B736)</f>
        <v/>
      </c>
      <c r="C754" s="13" t="str">
        <f>IF(ISBLANK(Games!$B736), "",Games!C736)</f>
        <v/>
      </c>
      <c r="D754" s="14" t="str">
        <f>IF(ISBLANK(Games!$D736), "",Games!D736)</f>
        <v/>
      </c>
      <c r="E754" s="14">
        <f>IF(ISBLANK(Games!$B736), "",Games!J736)</f>
        <v>0</v>
      </c>
      <c r="F754" s="15" t="str">
        <f>IFERROR(IF(ISBLANK(Games!B736), "", IF(Games!N736=Games!B736, Games!O736, 1-Games!O736)), "")</f>
        <v/>
      </c>
      <c r="G754" s="16" t="str">
        <f>IF(ISBLANK(Games!B736), "", IF('Prediction Log'!$D754&lt;0, 'Prediction Log'!$B754, 'Prediction Log'!$C754))</f>
        <v/>
      </c>
      <c r="H754" s="17" t="str">
        <f>IF(ISBLANK(Games!$B736), "",Games!K736)</f>
        <v/>
      </c>
      <c r="I754" s="17" t="str">
        <f>IF('Prediction Log'!$F754&gt;0.5, 'Prediction Log'!$B754, IF('Prediction Log'!$F754&lt;0.5, 'Prediction Log'!$C754, "PICK"))</f>
        <v/>
      </c>
      <c r="J754" s="18" t="str">
        <f>IF(ISBLANK(Games!B736), "",IF('Prediction Log'!$I754='Prediction Log'!$B754, 'Prediction Log'!$F754, 1-'Prediction Log'!$F754))</f>
        <v/>
      </c>
      <c r="K754" s="19" t="str">
        <f>IF(ISBLANK(Games!$B736), "",Games!Q736)</f>
        <v/>
      </c>
      <c r="L754" s="26" t="str">
        <f>IF(ISBLANK(Games!W736), "",Games!Y736)</f>
        <v/>
      </c>
      <c r="M754" s="9" t="str">
        <f>IF(ISBLANK(Games!W736), "",Games!X736-Games!W736)</f>
        <v/>
      </c>
      <c r="N754" s="20" t="str">
        <f>IF(ISBLANK(Games!W736), "", IF(AND(Games!Y736 = Games!B736, Games!D736&lt;0, Table3[[#This Row],[Actual Difference ]]&lt;Games!D736), "Y", IF(AND(Games!Y736=Games!C736, Games!D736&gt;0, Table3[[#This Row],[Actual Difference ]]&gt;0), "Y",IF(Games!Y736&lt;&gt;Table3[[#This Row],[Market Predicted Side]], "Y","N"))))</f>
        <v/>
      </c>
      <c r="O754" s="21" t="str">
        <f>IF(ISBLANK(Games!W736),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54" s="21" t="str">
        <f>IF(ISBLANK(Games!W736),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54" s="22" t="str">
        <f>IF(ISBLANK(Games!W736),"",IF('Prediction Log'!$L754='Prediction Log'!$G754, "Y", "N"))</f>
        <v/>
      </c>
      <c r="R754" s="22" t="str">
        <f>Table3[[#This Row],[Home Team Covered Market]]</f>
        <v/>
      </c>
      <c r="S754" s="22" t="str">
        <f>IF(ISBLANK(Games!W736), "",IF(AND('Prediction Log'!$Q754="Y", 'Prediction Log'!$R754="Y"), "Y", "N"))</f>
        <v/>
      </c>
      <c r="T754" s="23" t="str">
        <f>IF(ISBLANK(Games!W736),"",IF(Games!Y736='Prediction Log'!$H754, "Y", "N"))</f>
        <v/>
      </c>
      <c r="U754" s="23" t="str">
        <f>IF(ISBLANK(Games!W736), "", IF(Table3[[#This Row],[Home Team Covered Market]]=Games!P736, "Y", "N"))</f>
        <v/>
      </c>
      <c r="V754" s="24" t="str">
        <f>IF(ISBLANK(Games!W736), "",IF('Prediction Log'!$I754='Prediction Log'!$L754, "Y", "N"))</f>
        <v/>
      </c>
      <c r="W754" s="23" t="str">
        <f>IF(ISBLANK(Games!W736), "",IF('Prediction Log'!$H754&lt;&gt;'Prediction Log'!$L754, "N",IF(AND('Prediction Log'!$E754&gt;0, 'Prediction Log'!$M754&gt;'Prediction Log'!$E754, 'Prediction Log'!$H754='Prediction Log'!$C754), "Y", IF(AND('Prediction Log'!$E754&lt;0, 'Prediction Log'!$M754&lt;'Prediction Log'!$E754,'Prediction Log'!$H754='Prediction Log'!$B754 ), "Y", IF('Prediction Log'!$M754='Prediction Log'!$E754, "PUSH", "N")))))</f>
        <v/>
      </c>
      <c r="X754" s="23" t="str">
        <f>IF(ISBLANK(Games!W736), "",IF(AND('Prediction Log'!$T754="Y", 'Prediction Log'!$U754="Y"), "Y", "N"))</f>
        <v/>
      </c>
      <c r="Y754" s="22" t="str">
        <f>IF(ISBLANK(Games!W736), "",IF('Prediction Log'!$D754&gt;0, 'Prediction Log'!$M754-'Prediction Log'!$D754, IF('Prediction Log'!$D754&lt;0, -'Prediction Log'!$M754+'Prediction Log'!$D754, "NA")))</f>
        <v/>
      </c>
      <c r="Z754" s="22" t="str">
        <f>IF(ISBLANK(Games!W736), "",ABS('Prediction Log'!$Y754))</f>
        <v/>
      </c>
      <c r="AA754" s="23" t="str">
        <f>IF(ISBLANK(Games!W736), "",IF('Prediction Log'!$E754&gt;0, 'Prediction Log'!$M754-'Prediction Log'!$E754, IF('Prediction Log'!$E754&lt;0, -'Prediction Log'!$M754+'Prediction Log'!$E754, "NA")))</f>
        <v/>
      </c>
      <c r="AB754" s="23" t="str">
        <f>IF(ISBLANK(Games!X736), "",ABS('Prediction Log'!$AA754))</f>
        <v/>
      </c>
    </row>
    <row r="755" spans="1:28" x14ac:dyDescent="0.45">
      <c r="A755" s="13" t="str">
        <f>IF(ISBLANK(Games!$B754), "",Games!A754)</f>
        <v/>
      </c>
      <c r="B755" s="13" t="str">
        <f>IF(ISBLANK(Games!$B737), "",Games!B737)</f>
        <v/>
      </c>
      <c r="C755" s="13" t="str">
        <f>IF(ISBLANK(Games!$B737), "",Games!C737)</f>
        <v/>
      </c>
      <c r="D755" s="14" t="str">
        <f>IF(ISBLANK(Games!$D737), "",Games!D737)</f>
        <v/>
      </c>
      <c r="E755" s="14">
        <f>IF(ISBLANK(Games!$B737), "",Games!J737)</f>
        <v>0</v>
      </c>
      <c r="F755" s="15" t="str">
        <f>IFERROR(IF(ISBLANK(Games!B737), "", IF(Games!N737=Games!B737, Games!O737, 1-Games!O737)), "")</f>
        <v/>
      </c>
      <c r="G755" s="16" t="str">
        <f>IF(ISBLANK(Games!B737), "", IF('Prediction Log'!$D755&lt;0, 'Prediction Log'!$B755, 'Prediction Log'!$C755))</f>
        <v/>
      </c>
      <c r="H755" s="17" t="str">
        <f>IF(ISBLANK(Games!$B737), "",Games!K737)</f>
        <v/>
      </c>
      <c r="I755" s="17" t="str">
        <f>IF('Prediction Log'!$F755&gt;0.5, 'Prediction Log'!$B755, IF('Prediction Log'!$F755&lt;0.5, 'Prediction Log'!$C755, "PICK"))</f>
        <v/>
      </c>
      <c r="J755" s="18" t="str">
        <f>IF(ISBLANK(Games!B737), "",IF('Prediction Log'!$I755='Prediction Log'!$B755, 'Prediction Log'!$F755, 1-'Prediction Log'!$F755))</f>
        <v/>
      </c>
      <c r="K755" s="19" t="str">
        <f>IF(ISBLANK(Games!$B737), "",Games!Q737)</f>
        <v/>
      </c>
      <c r="L755" s="26" t="str">
        <f>IF(ISBLANK(Games!W737), "",Games!Y737)</f>
        <v/>
      </c>
      <c r="M755" s="9" t="str">
        <f>IF(ISBLANK(Games!W737), "",Games!X737-Games!W737)</f>
        <v/>
      </c>
      <c r="N755" s="20" t="str">
        <f>IF(ISBLANK(Games!W737), "", IF(AND(Games!Y737 = Games!B737, Games!D737&lt;0, Table3[[#This Row],[Actual Difference ]]&lt;Games!D737), "Y", IF(AND(Games!Y737=Games!C737, Games!D737&gt;0, Table3[[#This Row],[Actual Difference ]]&gt;0), "Y",IF(Games!Y737&lt;&gt;Table3[[#This Row],[Market Predicted Side]], "Y","N"))))</f>
        <v/>
      </c>
      <c r="O755" s="21" t="str">
        <f>IF(ISBLANK(Games!W737),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55" s="21" t="str">
        <f>IF(ISBLANK(Games!W737),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55" s="22" t="str">
        <f>IF(ISBLANK(Games!W737),"",IF('Prediction Log'!$L755='Prediction Log'!$G755, "Y", "N"))</f>
        <v/>
      </c>
      <c r="R755" s="22" t="str">
        <f>Table3[[#This Row],[Home Team Covered Market]]</f>
        <v/>
      </c>
      <c r="S755" s="22" t="str">
        <f>IF(ISBLANK(Games!W737), "",IF(AND('Prediction Log'!$Q755="Y", 'Prediction Log'!$R755="Y"), "Y", "N"))</f>
        <v/>
      </c>
      <c r="T755" s="23" t="str">
        <f>IF(ISBLANK(Games!W737),"",IF(Games!Y737='Prediction Log'!$H755, "Y", "N"))</f>
        <v/>
      </c>
      <c r="U755" s="23" t="str">
        <f>IF(ISBLANK(Games!W737), "", IF(Table3[[#This Row],[Home Team Covered Market]]=Games!P737, "Y", "N"))</f>
        <v/>
      </c>
      <c r="V755" s="24" t="str">
        <f>IF(ISBLANK(Games!W737), "",IF('Prediction Log'!$I755='Prediction Log'!$L755, "Y", "N"))</f>
        <v/>
      </c>
      <c r="W755" s="23" t="str">
        <f>IF(ISBLANK(Games!W737), "",IF('Prediction Log'!$H755&lt;&gt;'Prediction Log'!$L755, "N",IF(AND('Prediction Log'!$E755&gt;0, 'Prediction Log'!$M755&gt;'Prediction Log'!$E755, 'Prediction Log'!$H755='Prediction Log'!$C755), "Y", IF(AND('Prediction Log'!$E755&lt;0, 'Prediction Log'!$M755&lt;'Prediction Log'!$E755,'Prediction Log'!$H755='Prediction Log'!$B755 ), "Y", IF('Prediction Log'!$M755='Prediction Log'!$E755, "PUSH", "N")))))</f>
        <v/>
      </c>
      <c r="X755" s="23" t="str">
        <f>IF(ISBLANK(Games!W737), "",IF(AND('Prediction Log'!$T755="Y", 'Prediction Log'!$U755="Y"), "Y", "N"))</f>
        <v/>
      </c>
      <c r="Y755" s="22" t="str">
        <f>IF(ISBLANK(Games!W737), "",IF('Prediction Log'!$D755&gt;0, 'Prediction Log'!$M755-'Prediction Log'!$D755, IF('Prediction Log'!$D755&lt;0, -'Prediction Log'!$M755+'Prediction Log'!$D755, "NA")))</f>
        <v/>
      </c>
      <c r="Z755" s="22" t="str">
        <f>IF(ISBLANK(Games!W737), "",ABS('Prediction Log'!$Y755))</f>
        <v/>
      </c>
      <c r="AA755" s="23" t="str">
        <f>IF(ISBLANK(Games!W737), "",IF('Prediction Log'!$E755&gt;0, 'Prediction Log'!$M755-'Prediction Log'!$E755, IF('Prediction Log'!$E755&lt;0, -'Prediction Log'!$M755+'Prediction Log'!$E755, "NA")))</f>
        <v/>
      </c>
      <c r="AB755" s="23" t="str">
        <f>IF(ISBLANK(Games!X737), "",ABS('Prediction Log'!$AA755))</f>
        <v/>
      </c>
    </row>
    <row r="756" spans="1:28" x14ac:dyDescent="0.45">
      <c r="A756" s="13" t="str">
        <f>IF(ISBLANK(Games!$B755), "",Games!A755)</f>
        <v/>
      </c>
      <c r="B756" s="13" t="str">
        <f>IF(ISBLANK(Games!$B738), "",Games!B738)</f>
        <v/>
      </c>
      <c r="C756" s="13" t="str">
        <f>IF(ISBLANK(Games!$B738), "",Games!C738)</f>
        <v/>
      </c>
      <c r="D756" s="14" t="str">
        <f>IF(ISBLANK(Games!$D738), "",Games!D738)</f>
        <v/>
      </c>
      <c r="E756" s="14">
        <f>IF(ISBLANK(Games!$B738), "",Games!J738)</f>
        <v>0</v>
      </c>
      <c r="F756" s="15" t="str">
        <f>IFERROR(IF(ISBLANK(Games!B738), "", IF(Games!N738=Games!B738, Games!O738, 1-Games!O738)), "")</f>
        <v/>
      </c>
      <c r="G756" s="16" t="str">
        <f>IF(ISBLANK(Games!B738), "", IF('Prediction Log'!$D756&lt;0, 'Prediction Log'!$B756, 'Prediction Log'!$C756))</f>
        <v/>
      </c>
      <c r="H756" s="17" t="str">
        <f>IF(ISBLANK(Games!$B738), "",Games!K738)</f>
        <v/>
      </c>
      <c r="I756" s="17" t="str">
        <f>IF('Prediction Log'!$F756&gt;0.5, 'Prediction Log'!$B756, IF('Prediction Log'!$F756&lt;0.5, 'Prediction Log'!$C756, "PICK"))</f>
        <v/>
      </c>
      <c r="J756" s="18" t="str">
        <f>IF(ISBLANK(Games!B738), "",IF('Prediction Log'!$I756='Prediction Log'!$B756, 'Prediction Log'!$F756, 1-'Prediction Log'!$F756))</f>
        <v/>
      </c>
      <c r="K756" s="19" t="str">
        <f>IF(ISBLANK(Games!$B738), "",Games!Q738)</f>
        <v/>
      </c>
      <c r="L756" s="26" t="str">
        <f>IF(ISBLANK(Games!W738), "",Games!Y738)</f>
        <v/>
      </c>
      <c r="M756" s="9" t="str">
        <f>IF(ISBLANK(Games!W738), "",Games!X738-Games!W738)</f>
        <v/>
      </c>
      <c r="N756" s="20" t="str">
        <f>IF(ISBLANK(Games!W738), "", IF(AND(Games!Y738 = Games!B738, Games!D738&lt;0, Table3[[#This Row],[Actual Difference ]]&lt;Games!D738), "Y", IF(AND(Games!Y738=Games!C738, Games!D738&gt;0, Table3[[#This Row],[Actual Difference ]]&gt;0), "Y",IF(Games!Y738&lt;&gt;Table3[[#This Row],[Market Predicted Side]], "Y","N"))))</f>
        <v/>
      </c>
      <c r="O756" s="21" t="str">
        <f>IF(ISBLANK(Games!W738),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</f>
        <v/>
      </c>
      <c r="P756" s="21" t="str">
        <f>IF(ISBLANK(Games!W738),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</f>
        <v/>
      </c>
      <c r="Q756" s="22" t="str">
        <f>IF(ISBLANK(Games!W738),"",IF('Prediction Log'!$L756='Prediction Log'!$G756, "Y", "N"))</f>
        <v/>
      </c>
      <c r="R756" s="22" t="str">
        <f>Table3[[#This Row],[Home Team Covered Market]]</f>
        <v/>
      </c>
      <c r="S756" s="22" t="str">
        <f>IF(ISBLANK(Games!W738), "",IF(AND('Prediction Log'!$Q756="Y", 'Prediction Log'!$R756="Y"), "Y", "N"))</f>
        <v/>
      </c>
      <c r="T756" s="23" t="str">
        <f>IF(ISBLANK(Games!W738),"",IF(Games!Y738='Prediction Log'!$H756, "Y", "N"))</f>
        <v/>
      </c>
      <c r="U756" s="23" t="str">
        <f>IF(ISBLANK(Games!W738), "", IF(Table3[[#This Row],[Home Team Covered Market]]=Games!P738, "Y", "N"))</f>
        <v/>
      </c>
      <c r="V756" s="24" t="str">
        <f>IF(ISBLANK(Games!W738), "",IF('Prediction Log'!$I756='Prediction Log'!$L756, "Y", "N"))</f>
        <v/>
      </c>
      <c r="W756" s="23" t="str">
        <f>IF(ISBLANK(Games!W738), "",IF('Prediction Log'!$H756&lt;&gt;'Prediction Log'!$L756, "N",IF(AND('Prediction Log'!$E756&gt;0, 'Prediction Log'!$M756&gt;'Prediction Log'!$E756, 'Prediction Log'!$H756='Prediction Log'!$C756), "Y", IF(AND('Prediction Log'!$E756&lt;0, 'Prediction Log'!$M756&lt;'Prediction Log'!$E756,'Prediction Log'!$H756='Prediction Log'!$B756 ), "Y", IF('Prediction Log'!$M756='Prediction Log'!$E756, "PUSH", "N")))))</f>
        <v/>
      </c>
      <c r="X756" s="23" t="str">
        <f>IF(ISBLANK(Games!W738), "",IF(AND('Prediction Log'!$T756="Y", 'Prediction Log'!$U756="Y"), "Y", "N"))</f>
        <v/>
      </c>
      <c r="Y756" s="22" t="str">
        <f>IF(ISBLANK(Games!W738), "",IF('Prediction Log'!$D756&gt;0, 'Prediction Log'!$M756-'Prediction Log'!$D756, IF('Prediction Log'!$D756&lt;0, -'Prediction Log'!$M756+'Prediction Log'!$D756, "NA")))</f>
        <v/>
      </c>
      <c r="Z756" s="22" t="str">
        <f>IF(ISBLANK(Games!W738), "",ABS('Prediction Log'!$Y756))</f>
        <v/>
      </c>
      <c r="AA756" s="23" t="str">
        <f>IF(ISBLANK(Games!W738), "",IF('Prediction Log'!$E756&gt;0, 'Prediction Log'!$M756-'Prediction Log'!$E756, IF('Prediction Log'!$E756&lt;0, -'Prediction Log'!$M756+'Prediction Log'!$E756, "NA")))</f>
        <v/>
      </c>
      <c r="AB756" s="23" t="str">
        <f>IF(ISBLANK(Games!X738), "",ABS('Prediction Log'!$AA756))</f>
        <v/>
      </c>
    </row>
  </sheetData>
  <pageMargins left="0.7" right="0.7" top="0.75" bottom="0.75" header="0.3" footer="0.3"/>
  <pageSetup paperSize="9" orientation="portrait" horizontalDpi="300" verticalDpi="300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E242C-C970-4331-8420-DECAF1E60424}">
  <sheetPr>
    <tabColor theme="9"/>
  </sheetPr>
  <dimension ref="A1:E32"/>
  <sheetViews>
    <sheetView workbookViewId="0">
      <selection activeCell="G22" sqref="G22"/>
    </sheetView>
  </sheetViews>
  <sheetFormatPr defaultRowHeight="14.25" x14ac:dyDescent="0.45"/>
  <cols>
    <col min="1" max="5" width="18.46484375" customWidth="1"/>
    <col min="6" max="6" width="2.796875" customWidth="1"/>
  </cols>
  <sheetData>
    <row r="1" spans="1:5" x14ac:dyDescent="0.45">
      <c r="A1" s="96" t="s">
        <v>108</v>
      </c>
      <c r="B1" s="97"/>
      <c r="C1" s="98"/>
      <c r="D1" s="119" t="s">
        <v>107</v>
      </c>
      <c r="E1" s="99"/>
    </row>
    <row r="2" spans="1:5" x14ac:dyDescent="0.45">
      <c r="A2" s="67" t="s">
        <v>6</v>
      </c>
      <c r="B2" s="63" t="s">
        <v>7</v>
      </c>
      <c r="C2" s="68" t="s">
        <v>8</v>
      </c>
      <c r="D2" s="120" t="s">
        <v>106</v>
      </c>
      <c r="E2" s="89"/>
    </row>
    <row r="3" spans="1:5" x14ac:dyDescent="0.45">
      <c r="A3" s="65">
        <f>COUNTIF('Prediction Log'!$T$3:$T$1048576, "Y")</f>
        <v>1</v>
      </c>
      <c r="B3" s="1">
        <f>COUNTIF('Prediction Log'!$T$3:$T$1048576, "N")</f>
        <v>0</v>
      </c>
      <c r="C3" s="66">
        <f>A3/SUM(A3:B3)</f>
        <v>1</v>
      </c>
      <c r="D3" s="72">
        <f>A3-A6</f>
        <v>0</v>
      </c>
      <c r="E3" s="66">
        <f>D3/SUM(A6:B6)</f>
        <v>0</v>
      </c>
    </row>
    <row r="4" spans="1:5" x14ac:dyDescent="0.45">
      <c r="A4" s="93" t="s">
        <v>101</v>
      </c>
      <c r="B4" s="94"/>
      <c r="C4" s="95"/>
      <c r="D4" s="120" t="s">
        <v>392</v>
      </c>
      <c r="E4" s="89"/>
    </row>
    <row r="5" spans="1:5" x14ac:dyDescent="0.45">
      <c r="A5" s="67" t="s">
        <v>6</v>
      </c>
      <c r="B5" s="63" t="s">
        <v>7</v>
      </c>
      <c r="C5" s="68" t="s">
        <v>8</v>
      </c>
      <c r="D5" s="72">
        <f>A9-A6</f>
        <v>-1</v>
      </c>
      <c r="E5" s="66">
        <f>D5/SUM(A6:B6)</f>
        <v>-1</v>
      </c>
    </row>
    <row r="6" spans="1:5" ht="14.65" thickBot="1" x14ac:dyDescent="0.5">
      <c r="A6" s="65">
        <f>COUNTIF('Prediction Log'!$Q$3:$Q$756, "Y")</f>
        <v>1</v>
      </c>
      <c r="B6" s="1">
        <f>COUNTIF('Prediction Log'!$Q$3:$Q$756, "N")</f>
        <v>0</v>
      </c>
      <c r="C6" s="66">
        <f>A6/SUM(A6:B6)</f>
        <v>1</v>
      </c>
      <c r="D6" s="121"/>
      <c r="E6" s="73"/>
    </row>
    <row r="7" spans="1:5" x14ac:dyDescent="0.45">
      <c r="A7" s="90" t="s">
        <v>105</v>
      </c>
      <c r="B7" s="91"/>
      <c r="C7" s="92"/>
    </row>
    <row r="8" spans="1:5" x14ac:dyDescent="0.45">
      <c r="A8" s="67" t="s">
        <v>6</v>
      </c>
      <c r="B8" s="63" t="s">
        <v>7</v>
      </c>
      <c r="C8" s="68" t="s">
        <v>8</v>
      </c>
    </row>
    <row r="9" spans="1:5" x14ac:dyDescent="0.45">
      <c r="A9" s="65">
        <f>COUNTIF('Prediction Log'!$W$3:$W$1048576, "Y")</f>
        <v>0</v>
      </c>
      <c r="B9" s="1">
        <f>COUNTIF('Prediction Log'!$W$3:$W$1048576, "N")</f>
        <v>1</v>
      </c>
      <c r="C9" s="66">
        <f>A9/SUM(A9:B9)</f>
        <v>0</v>
      </c>
    </row>
    <row r="10" spans="1:5" x14ac:dyDescent="0.45">
      <c r="A10" s="93" t="s">
        <v>101</v>
      </c>
      <c r="B10" s="94"/>
      <c r="C10" s="95"/>
    </row>
    <row r="11" spans="1:5" x14ac:dyDescent="0.45">
      <c r="A11" s="67" t="s">
        <v>10</v>
      </c>
      <c r="B11" s="63" t="s">
        <v>11</v>
      </c>
      <c r="C11" s="68" t="s">
        <v>12</v>
      </c>
    </row>
    <row r="12" spans="1:5" ht="14.65" thickBot="1" x14ac:dyDescent="0.5">
      <c r="A12" s="69">
        <f>A6</f>
        <v>1</v>
      </c>
      <c r="B12" s="70">
        <f>B6</f>
        <v>0</v>
      </c>
      <c r="C12" s="71">
        <f>A12/SUM(A12:B12)</f>
        <v>1</v>
      </c>
    </row>
    <row r="13" spans="1:5" ht="14.65" thickBot="1" x14ac:dyDescent="0.5">
      <c r="A13" s="122" t="s">
        <v>104</v>
      </c>
      <c r="B13" s="103"/>
      <c r="C13" s="123"/>
    </row>
    <row r="14" spans="1:5" x14ac:dyDescent="0.45">
      <c r="A14" s="124" t="s">
        <v>81</v>
      </c>
      <c r="B14" s="64" t="s">
        <v>80</v>
      </c>
      <c r="C14" s="125" t="s">
        <v>8</v>
      </c>
    </row>
    <row r="15" spans="1:5" x14ac:dyDescent="0.45">
      <c r="A15" s="65">
        <f>COUNTIF('Prediction Log'!$U$3:$U$1048576, "Y")</f>
        <v>0</v>
      </c>
      <c r="B15" s="1">
        <f>COUNTIF('Prediction Log'!$U$3:$U$1048576, "N")</f>
        <v>1</v>
      </c>
      <c r="C15" s="66">
        <f>A15/SUM(A15:B15)</f>
        <v>0</v>
      </c>
    </row>
    <row r="16" spans="1:5" x14ac:dyDescent="0.45">
      <c r="A16" s="126" t="s">
        <v>125</v>
      </c>
      <c r="B16" s="102"/>
      <c r="C16" s="127"/>
    </row>
    <row r="17" spans="1:3" x14ac:dyDescent="0.45">
      <c r="A17" s="67" t="s">
        <v>10</v>
      </c>
      <c r="B17" s="63" t="s">
        <v>11</v>
      </c>
      <c r="C17" s="68" t="s">
        <v>12</v>
      </c>
    </row>
    <row r="18" spans="1:3" x14ac:dyDescent="0.45">
      <c r="A18" s="65">
        <f>COUNTIF('Prediction Log'!$X$3:$X$1048576, "Y")</f>
        <v>0</v>
      </c>
      <c r="B18" s="1">
        <f>COUNTIF('Prediction Log'!$X$3:$X$1048576, "N")</f>
        <v>1</v>
      </c>
      <c r="C18" s="66">
        <f>A18/SUM(A18:B18)</f>
        <v>0</v>
      </c>
    </row>
    <row r="19" spans="1:3" x14ac:dyDescent="0.45">
      <c r="A19" s="128" t="s">
        <v>102</v>
      </c>
      <c r="B19" s="83"/>
      <c r="C19" s="84"/>
    </row>
    <row r="20" spans="1:3" x14ac:dyDescent="0.45">
      <c r="A20" s="67" t="s">
        <v>81</v>
      </c>
      <c r="B20" s="63" t="s">
        <v>80</v>
      </c>
      <c r="C20" s="68" t="s">
        <v>8</v>
      </c>
    </row>
    <row r="21" spans="1:3" x14ac:dyDescent="0.45">
      <c r="A21" s="65">
        <f>COUNTIF('Prediction Log'!$R$3:$R$756, "Y")</f>
        <v>1</v>
      </c>
      <c r="B21" s="1">
        <f>COUNTIF('Prediction Log'!$R$3:$R$756, "N")</f>
        <v>0</v>
      </c>
      <c r="C21" s="66">
        <f>A21/SUM(A21:B21)</f>
        <v>1</v>
      </c>
    </row>
    <row r="22" spans="1:3" x14ac:dyDescent="0.45">
      <c r="A22" s="128" t="s">
        <v>103</v>
      </c>
      <c r="B22" s="83"/>
      <c r="C22" s="84"/>
    </row>
    <row r="23" spans="1:3" x14ac:dyDescent="0.45">
      <c r="A23" s="67" t="s">
        <v>81</v>
      </c>
      <c r="B23" s="63" t="s">
        <v>80</v>
      </c>
      <c r="C23" s="68" t="s">
        <v>12</v>
      </c>
    </row>
    <row r="24" spans="1:3" ht="14.65" thickBot="1" x14ac:dyDescent="0.5">
      <c r="A24" s="69">
        <f>COUNTIF('Prediction Log'!$S$3:$S$756, "Y")</f>
        <v>1</v>
      </c>
      <c r="B24" s="70">
        <f>COUNTIF('Prediction Log'!$S$3:$S$756, "N")</f>
        <v>0</v>
      </c>
      <c r="C24" s="71">
        <f>A24/SUM(A24:B24)</f>
        <v>1</v>
      </c>
    </row>
    <row r="25" spans="1:3" x14ac:dyDescent="0.45">
      <c r="A25" s="104" t="s">
        <v>121</v>
      </c>
      <c r="B25" s="105"/>
    </row>
    <row r="26" spans="1:3" x14ac:dyDescent="0.45">
      <c r="A26" s="87" t="e">
        <f>AVERAGEIF('Prediction Log'!#REF!, "&gt;-1",'Prediction Log'!$AA$3:$AA$47)</f>
        <v>#REF!</v>
      </c>
      <c r="B26" s="88"/>
    </row>
    <row r="27" spans="1:3" x14ac:dyDescent="0.45">
      <c r="A27" s="85" t="s">
        <v>122</v>
      </c>
      <c r="B27" s="86"/>
    </row>
    <row r="28" spans="1:3" x14ac:dyDescent="0.45">
      <c r="A28" s="87" t="e">
        <f>AVERAGE('Prediction Log'!$Y$3:$Y$47)</f>
        <v>#VALUE!</v>
      </c>
      <c r="B28" s="88"/>
    </row>
    <row r="29" spans="1:3" x14ac:dyDescent="0.45">
      <c r="A29" s="106" t="s">
        <v>123</v>
      </c>
      <c r="B29" s="107"/>
    </row>
    <row r="30" spans="1:3" x14ac:dyDescent="0.45">
      <c r="A30" s="87" t="e">
        <f>AVERAGEIF('Prediction Log'!#REF!, "&gt;-1",'Prediction Log'!$AB$3:$AB$47)</f>
        <v>#REF!</v>
      </c>
      <c r="B30" s="88"/>
    </row>
    <row r="31" spans="1:3" x14ac:dyDescent="0.45">
      <c r="A31" s="85" t="s">
        <v>124</v>
      </c>
      <c r="B31" s="86"/>
    </row>
    <row r="32" spans="1:3" ht="14.65" thickBot="1" x14ac:dyDescent="0.5">
      <c r="A32" s="100" t="e">
        <f>AVERAGE('Prediction Log'!$Z$3:$Z$47)</f>
        <v>#VALUE!</v>
      </c>
      <c r="B32" s="101"/>
    </row>
  </sheetData>
  <mergeCells count="19">
    <mergeCell ref="A32:B32"/>
    <mergeCell ref="A19:C19"/>
    <mergeCell ref="A16:C16"/>
    <mergeCell ref="A7:C7"/>
    <mergeCell ref="A10:C10"/>
    <mergeCell ref="A1:C1"/>
    <mergeCell ref="A4:C4"/>
    <mergeCell ref="D1:E1"/>
    <mergeCell ref="A22:C22"/>
    <mergeCell ref="A27:B27"/>
    <mergeCell ref="A28:B28"/>
    <mergeCell ref="A31:B31"/>
    <mergeCell ref="D2:E2"/>
    <mergeCell ref="A13:C13"/>
    <mergeCell ref="A25:B25"/>
    <mergeCell ref="A29:B29"/>
    <mergeCell ref="A30:B30"/>
    <mergeCell ref="A26:B26"/>
    <mergeCell ref="D4:E4"/>
  </mergeCells>
  <conditionalFormatting sqref="D3 D5">
    <cfRule type="cellIs" dxfId="7" priority="1" operator="equal">
      <formula>0</formula>
    </cfRule>
    <cfRule type="cellIs" dxfId="6" priority="2" operator="lessThan">
      <formula>0</formula>
    </cfRule>
    <cfRule type="cellIs" dxfId="5" priority="3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807"/>
  <sheetViews>
    <sheetView zoomScale="70" zoomScaleNormal="70" workbookViewId="0">
      <selection activeCell="A6" sqref="A6:AC804"/>
    </sheetView>
  </sheetViews>
  <sheetFormatPr defaultColWidth="10.6640625" defaultRowHeight="14.25" x14ac:dyDescent="0.45"/>
  <cols>
    <col min="1" max="1" width="10" customWidth="1"/>
    <col min="2" max="3" width="13.86328125" customWidth="1"/>
    <col min="4" max="4" width="9.06640625" customWidth="1"/>
    <col min="5" max="5" width="10.796875" customWidth="1"/>
    <col min="6" max="8" width="14.265625" customWidth="1"/>
    <col min="9" max="12" width="11.33203125" customWidth="1"/>
    <col min="13" max="13" width="18.265625" hidden="1" customWidth="1"/>
    <col min="14" max="14" width="17.06640625" customWidth="1"/>
    <col min="15" max="15" width="16.6640625" customWidth="1"/>
    <col min="16" max="16" width="3.33203125" hidden="1" customWidth="1"/>
    <col min="17" max="17" width="17.06640625" customWidth="1"/>
    <col min="18" max="18" width="18.265625" customWidth="1"/>
    <col min="19" max="19" width="9.73046875" hidden="1" customWidth="1"/>
    <col min="20" max="20" width="16.06640625" hidden="1" customWidth="1"/>
    <col min="21" max="25" width="17.33203125" hidden="1" customWidth="1"/>
    <col min="26" max="29" width="10.59765625" customWidth="1"/>
    <col min="30" max="32" width="15.53125" hidden="1" customWidth="1"/>
    <col min="37" max="37" width="17.73046875" customWidth="1"/>
  </cols>
  <sheetData>
    <row r="1" spans="1:32" x14ac:dyDescent="0.45">
      <c r="A1" s="108" t="s">
        <v>60</v>
      </c>
      <c r="B1" s="108"/>
      <c r="C1" s="108"/>
      <c r="D1" s="108"/>
      <c r="E1" s="109" t="s">
        <v>61</v>
      </c>
      <c r="F1" s="109"/>
      <c r="G1" s="109"/>
      <c r="H1" s="109"/>
      <c r="I1" s="110" t="s">
        <v>62</v>
      </c>
      <c r="J1" s="110"/>
      <c r="K1" s="110"/>
      <c r="L1" s="110"/>
    </row>
    <row r="2" spans="1:32" x14ac:dyDescent="0.45">
      <c r="A2" s="7" t="s">
        <v>6</v>
      </c>
      <c r="B2" s="7" t="s">
        <v>7</v>
      </c>
      <c r="C2" s="1" t="s">
        <v>8</v>
      </c>
      <c r="D2" s="1" t="s">
        <v>9</v>
      </c>
      <c r="E2" s="7" t="s">
        <v>6</v>
      </c>
      <c r="F2" s="7" t="s">
        <v>7</v>
      </c>
      <c r="G2" s="1" t="s">
        <v>8</v>
      </c>
      <c r="H2" s="1" t="s">
        <v>9</v>
      </c>
      <c r="I2" s="7" t="s">
        <v>6</v>
      </c>
      <c r="J2" s="7" t="s">
        <v>7</v>
      </c>
      <c r="K2" s="1" t="s">
        <v>8</v>
      </c>
      <c r="L2" s="1" t="s">
        <v>9</v>
      </c>
    </row>
    <row r="3" spans="1:32" x14ac:dyDescent="0.45">
      <c r="A3" s="1">
        <f>COUNTIF($Z$6:$Z$1048576, "W")</f>
        <v>0</v>
      </c>
      <c r="B3" s="1">
        <f>COUNTIF($Z$6:$Z$1048576, "L")</f>
        <v>0</v>
      </c>
      <c r="C3" s="8" t="e">
        <f>A3/SUM(A3:B3)</f>
        <v>#DIV/0!</v>
      </c>
      <c r="D3" s="33">
        <f>SUM(AA6:AA1048576)</f>
        <v>0</v>
      </c>
      <c r="E3" s="1">
        <f>COUNTIF($AB$6:$AB$1048576, "W")</f>
        <v>0</v>
      </c>
      <c r="F3" s="1">
        <f>COUNTIF($AB$6:$AB$1048576, "L")</f>
        <v>0</v>
      </c>
      <c r="G3" s="8" t="e">
        <f>E3/SUM(E3:F3)</f>
        <v>#DIV/0!</v>
      </c>
      <c r="H3" s="33">
        <f>SUM(Table12[Winnings (Spread)])</f>
        <v>0</v>
      </c>
      <c r="I3" s="1">
        <f>E3+A3</f>
        <v>0</v>
      </c>
      <c r="J3" s="1">
        <f>F3+B3</f>
        <v>0</v>
      </c>
      <c r="K3" s="62" t="e">
        <f>I3/SUM(I3:J3)</f>
        <v>#DIV/0!</v>
      </c>
      <c r="L3" s="33">
        <f>H3+D3</f>
        <v>0</v>
      </c>
    </row>
    <row r="5" spans="1:32" ht="10.25" customHeight="1" x14ac:dyDescent="0.45">
      <c r="A5" s="39" t="s">
        <v>82</v>
      </c>
      <c r="B5" s="39" t="s">
        <v>0</v>
      </c>
      <c r="C5" s="39" t="s">
        <v>1</v>
      </c>
      <c r="D5" s="39" t="s">
        <v>2</v>
      </c>
      <c r="E5" s="39" t="s">
        <v>4</v>
      </c>
      <c r="F5" s="39" t="s">
        <v>5</v>
      </c>
      <c r="G5" s="39" t="s">
        <v>73</v>
      </c>
      <c r="H5" s="39" t="s">
        <v>70</v>
      </c>
      <c r="I5" s="39" t="s">
        <v>40</v>
      </c>
      <c r="J5" s="39" t="s">
        <v>68</v>
      </c>
      <c r="K5" s="39" t="s">
        <v>37</v>
      </c>
      <c r="L5" s="39" t="s">
        <v>63</v>
      </c>
      <c r="M5" s="39" t="s">
        <v>39</v>
      </c>
      <c r="N5" s="40" t="s">
        <v>41</v>
      </c>
      <c r="O5" s="40" t="s">
        <v>42</v>
      </c>
      <c r="P5" s="40" t="s">
        <v>43</v>
      </c>
      <c r="Q5" s="40" t="s">
        <v>44</v>
      </c>
      <c r="R5" s="40" t="s">
        <v>45</v>
      </c>
      <c r="S5" s="40" t="s">
        <v>46</v>
      </c>
      <c r="T5" s="41" t="s">
        <v>47</v>
      </c>
      <c r="U5" s="41" t="s">
        <v>48</v>
      </c>
      <c r="V5" s="41" t="s">
        <v>49</v>
      </c>
      <c r="W5" s="41" t="s">
        <v>50</v>
      </c>
      <c r="X5" s="41" t="s">
        <v>51</v>
      </c>
      <c r="Y5" s="41" t="s">
        <v>52</v>
      </c>
      <c r="Z5" s="42" t="s">
        <v>53</v>
      </c>
      <c r="AA5" s="43" t="s">
        <v>54</v>
      </c>
      <c r="AB5" s="42" t="s">
        <v>55</v>
      </c>
      <c r="AC5" s="42" t="s">
        <v>56</v>
      </c>
      <c r="AD5" s="42" t="s">
        <v>57</v>
      </c>
      <c r="AE5" s="42" t="s">
        <v>58</v>
      </c>
      <c r="AF5" s="44" t="s">
        <v>59</v>
      </c>
    </row>
    <row r="6" spans="1:32" x14ac:dyDescent="0.45">
      <c r="A6" s="34">
        <f>IF(ISBLANK(Games!A2), "", Games!A2)</f>
        <v>1</v>
      </c>
      <c r="B6" s="34" t="str">
        <f>IF('Prediction Log'!B3=0, "",'Prediction Log'!B3)</f>
        <v>Georgia Tech</v>
      </c>
      <c r="C6" s="34" t="str">
        <f>IF('Prediction Log'!C3=0, "",'Prediction Log'!C3)</f>
        <v>Florida State</v>
      </c>
      <c r="D6" s="34" t="str">
        <f>IF('Prediction Log'!D3=0, "",'Prediction Log'!D3)</f>
        <v/>
      </c>
      <c r="E6" s="34" t="str">
        <f>IF('Prediction Log'!E3=0, "",'Prediction Log'!E3)</f>
        <v/>
      </c>
      <c r="F6" s="34" t="str">
        <f>IF('Prediction Log'!H3=0, "",'Prediction Log'!H3)</f>
        <v>Florida State</v>
      </c>
      <c r="G6" s="10" t="str">
        <f>IF(ISBLANK(Games!B2), "",'Prediction Log'!$I3)</f>
        <v>Florida State</v>
      </c>
      <c r="H6" s="35">
        <f>'Prediction Log'!$J3</f>
        <v>0.66630309613080452</v>
      </c>
      <c r="I6" s="34" t="str">
        <f>IF(ISBLANK(Games!R2), "",IF(AND(Games!R2="",Games!S2=""),"",IF(ISTEXT(Games!S2), "Side",Games!R2)))</f>
        <v>Side</v>
      </c>
      <c r="J6" s="34" t="str">
        <f>IF(ISBLANK(Games!R2), "",IF(Table12[[#This Row],[Bet]]="Spread", Games!T2, ""))</f>
        <v/>
      </c>
      <c r="K6" s="34" t="str">
        <f>IF(ISBLANK(Games!S2), "",IF(ISTEXT(Games!S2), Games!S2, ""))</f>
        <v>Georgia Tech</v>
      </c>
      <c r="L6" s="34" t="str">
        <f>IF(ISBLANK(Games!V2), "", Games!V2)</f>
        <v/>
      </c>
      <c r="M6" s="34"/>
      <c r="N6" s="36"/>
      <c r="O6" s="36"/>
      <c r="P6" s="36"/>
      <c r="Q6" s="36"/>
      <c r="R6" s="36"/>
      <c r="S6" s="36"/>
      <c r="T6" s="37">
        <f t="shared" ref="T6:T69" si="0">N6+IF(Q6&lt;0, (N6/(Q6/-100)), N6*(Q6/100))</f>
        <v>0</v>
      </c>
      <c r="U6" s="37">
        <f t="shared" ref="U6:U69" si="1">T6-N6</f>
        <v>0</v>
      </c>
      <c r="V6" s="37">
        <f t="shared" ref="V6" si="2">O6+IF(R6&lt;0, (O6/(R6/-100)), O6*(R6/100))</f>
        <v>0</v>
      </c>
      <c r="W6" s="37">
        <f>V6-O6</f>
        <v>0</v>
      </c>
      <c r="X6" s="37">
        <f t="shared" ref="X6" si="3">P6+IF(S6&lt;0, (P6/(S6/-100)), P6*(S6/100))</f>
        <v>0</v>
      </c>
      <c r="Y6" s="37">
        <f t="shared" ref="Y6" si="4">S6-P6</f>
        <v>0</v>
      </c>
      <c r="Z6" s="36"/>
      <c r="AA6" s="37" t="str">
        <f>IF(Z6="W", U6, IF(Z6="L",-N6, ""))</f>
        <v/>
      </c>
      <c r="AB6" s="36"/>
      <c r="AC6" s="37" t="str">
        <f t="shared" ref="AC6" si="5">IF(AB6="W", W6, IF(AB6="L",-O6, ""))</f>
        <v/>
      </c>
      <c r="AD6" s="36"/>
      <c r="AE6" s="34" t="str">
        <f t="shared" ref="AE6" si="6">IF(AD6="W", Y6, IF(AD6="L",-R6, ""))</f>
        <v/>
      </c>
      <c r="AF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" spans="1:32" x14ac:dyDescent="0.45">
      <c r="A7" s="34">
        <f>IF(ISBLANK(Games!A3), "", Games!A3)</f>
        <v>1</v>
      </c>
      <c r="B7" s="34" t="str">
        <f>IF('Prediction Log'!B4=0, "",'Prediction Log'!B4)</f>
        <v>Nevada</v>
      </c>
      <c r="C7" s="34" t="str">
        <f>IF('Prediction Log'!C4=0, "",'Prediction Log'!C4)</f>
        <v>SMU</v>
      </c>
      <c r="D7" s="34" t="str">
        <f>IF('Prediction Log'!D4=0, "",'Prediction Log'!D4)</f>
        <v/>
      </c>
      <c r="E7" s="34" t="str">
        <f>IF('Prediction Log'!E4=0, "",'Prediction Log'!E4)</f>
        <v/>
      </c>
      <c r="F7" s="34" t="str">
        <f>IF('Prediction Log'!H4=0, "",'Prediction Log'!H4)</f>
        <v>SMU</v>
      </c>
      <c r="G7" s="10" t="str">
        <f>IF(ISBLANK(Games!B3), "",'Prediction Log'!$I4)</f>
        <v>SMU</v>
      </c>
      <c r="H7" s="35">
        <f>'Prediction Log'!$J4</f>
        <v>0.97563671613393177</v>
      </c>
      <c r="I7" s="34" t="str">
        <f>IF(ISBLANK(Games!R3), "",IF(AND(Games!R3="",Games!S3=""),"",IF(ISTEXT(Games!S3), "Side",Games!R3)))</f>
        <v/>
      </c>
      <c r="J7" s="34" t="str">
        <f>IF(ISBLANK(Games!R3), "",IF(Table12[[#This Row],[Bet]]="Spread", Games!T3, ""))</f>
        <v/>
      </c>
      <c r="K7" s="34" t="str">
        <f>IF(ISBLANK(Games!S3), "",IF(ISTEXT(Games!S3), Games!S3, ""))</f>
        <v/>
      </c>
      <c r="L7" s="34" t="str">
        <f>IF(ISBLANK(Games!V3), "", Games!V3)</f>
        <v/>
      </c>
      <c r="M7" s="34"/>
      <c r="N7" s="36"/>
      <c r="O7" s="36"/>
      <c r="P7" s="36"/>
      <c r="Q7" s="36"/>
      <c r="R7" s="36"/>
      <c r="S7" s="36"/>
      <c r="T7" s="37">
        <f t="shared" si="0"/>
        <v>0</v>
      </c>
      <c r="U7" s="37">
        <f t="shared" si="1"/>
        <v>0</v>
      </c>
      <c r="V7" s="37">
        <f t="shared" ref="V7:V70" si="7">O7+IF(R7&lt;0, (O7/(R7/-100)), O7*(R7/100))</f>
        <v>0</v>
      </c>
      <c r="W7" s="37">
        <f t="shared" ref="W7:W70" si="8">V7-O7</f>
        <v>0</v>
      </c>
      <c r="X7" s="37">
        <f t="shared" ref="X7:X70" si="9">P7+IF(S7&lt;0, (P7/(S7/-100)), P7*(S7/100))</f>
        <v>0</v>
      </c>
      <c r="Y7" s="37">
        <f t="shared" ref="Y7:Y70" si="10">S7-P7</f>
        <v>0</v>
      </c>
      <c r="Z7" s="36"/>
      <c r="AA7" s="37" t="str">
        <f t="shared" ref="AA7:AA70" si="11">IF(Z7="W", U7, IF(Z7="L",-N7, ""))</f>
        <v/>
      </c>
      <c r="AB7" s="36"/>
      <c r="AC7" s="37" t="str">
        <f t="shared" ref="AC7:AC70" si="12">IF(AB7="W", W7, IF(AB7="L",-O7, ""))</f>
        <v/>
      </c>
      <c r="AD7" s="36"/>
      <c r="AE7" s="34" t="str">
        <f t="shared" ref="AE7:AE70" si="13">IF(AD7="W", Y7, IF(AD7="L",-R7, ""))</f>
        <v/>
      </c>
      <c r="AF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" spans="1:32" x14ac:dyDescent="0.45">
      <c r="A8" s="34">
        <f>IF(ISBLANK(Games!A4), "", Games!A4)</f>
        <v>1</v>
      </c>
      <c r="B8" s="34" t="str">
        <f>IF('Prediction Log'!B5=0, "",'Prediction Log'!B5)</f>
        <v>Minnesota</v>
      </c>
      <c r="C8" s="34" t="str">
        <f>IF('Prediction Log'!C5=0, "",'Prediction Log'!C5)</f>
        <v>North Carolina</v>
      </c>
      <c r="D8" s="34" t="str">
        <f>IF('Prediction Log'!D5=0, "",'Prediction Log'!D5)</f>
        <v/>
      </c>
      <c r="E8" s="34" t="str">
        <f>IF('Prediction Log'!E5=0, "",'Prediction Log'!E5)</f>
        <v/>
      </c>
      <c r="F8" s="34" t="str">
        <f>IF('Prediction Log'!H5=0, "",'Prediction Log'!H5)</f>
        <v>North Carolina</v>
      </c>
      <c r="G8" s="10" t="str">
        <f>IF(ISBLANK(Games!B4), "",'Prediction Log'!$I5)</f>
        <v>North Carolina</v>
      </c>
      <c r="H8" s="35">
        <f>'Prediction Log'!$J5</f>
        <v>0.61699453565337659</v>
      </c>
      <c r="I8" s="34" t="str">
        <f>IF(ISBLANK(Games!R4), "",IF(AND(Games!R4="",Games!S4=""),"",IF(ISTEXT(Games!S4), "Side",Games!R4)))</f>
        <v/>
      </c>
      <c r="J8" s="34" t="str">
        <f>IF(ISBLANK(Games!R4), "",IF(Table12[[#This Row],[Bet]]="Spread", Games!T4, ""))</f>
        <v/>
      </c>
      <c r="K8" s="34" t="str">
        <f>IF(ISBLANK(Games!S4), "",IF(ISTEXT(Games!S4), Games!S4, ""))</f>
        <v/>
      </c>
      <c r="L8" s="34" t="str">
        <f>IF(ISBLANK(Games!V4), "", Games!V4)</f>
        <v/>
      </c>
      <c r="M8" s="34"/>
      <c r="N8" s="36"/>
      <c r="O8" s="36"/>
      <c r="P8" s="36"/>
      <c r="Q8" s="36"/>
      <c r="R8" s="36"/>
      <c r="S8" s="36"/>
      <c r="T8" s="37">
        <f t="shared" si="0"/>
        <v>0</v>
      </c>
      <c r="U8" s="37">
        <f t="shared" si="1"/>
        <v>0</v>
      </c>
      <c r="V8" s="37">
        <f t="shared" si="7"/>
        <v>0</v>
      </c>
      <c r="W8" s="37">
        <f t="shared" si="8"/>
        <v>0</v>
      </c>
      <c r="X8" s="37">
        <f t="shared" si="9"/>
        <v>0</v>
      </c>
      <c r="Y8" s="37">
        <f t="shared" si="10"/>
        <v>0</v>
      </c>
      <c r="Z8" s="36"/>
      <c r="AA8" s="37" t="str">
        <f t="shared" si="11"/>
        <v/>
      </c>
      <c r="AB8" s="36"/>
      <c r="AC8" s="37" t="str">
        <f t="shared" si="12"/>
        <v/>
      </c>
      <c r="AD8" s="36"/>
      <c r="AE8" s="34" t="str">
        <f t="shared" si="13"/>
        <v/>
      </c>
      <c r="AF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" spans="1:32" x14ac:dyDescent="0.45">
      <c r="A9" s="34">
        <f>IF(ISBLANK(Games!A5), "", Games!A5)</f>
        <v>1</v>
      </c>
      <c r="B9" s="34" t="str">
        <f>IF('Prediction Log'!B6=0, "",'Prediction Log'!B6)</f>
        <v>Jacksonville State</v>
      </c>
      <c r="C9" s="34" t="str">
        <f>IF('Prediction Log'!C6=0, "",'Prediction Log'!C6)</f>
        <v>Coastal Carolina</v>
      </c>
      <c r="D9" s="34" t="str">
        <f>IF('Prediction Log'!D6=0, "",'Prediction Log'!D6)</f>
        <v/>
      </c>
      <c r="E9" s="34" t="str">
        <f>IF('Prediction Log'!E6=0, "",'Prediction Log'!E6)</f>
        <v/>
      </c>
      <c r="F9" s="34" t="str">
        <f>IF('Prediction Log'!H6=0, "",'Prediction Log'!H6)</f>
        <v>Coastal Carolina</v>
      </c>
      <c r="G9" s="10" t="str">
        <f>IF(ISBLANK(Games!B5), "",'Prediction Log'!$I6)</f>
        <v>Jacksonville State</v>
      </c>
      <c r="H9" s="35">
        <f>'Prediction Log'!$J6</f>
        <v>0.61898346670071758</v>
      </c>
      <c r="I9" s="34" t="str">
        <f>IF(ISBLANK(Games!R5), "",IF(AND(Games!R5="",Games!S5=""),"",IF(ISTEXT(Games!S5), "Side",Games!R5)))</f>
        <v/>
      </c>
      <c r="J9" s="34" t="str">
        <f>IF(ISBLANK(Games!R5), "",IF(Table12[[#This Row],[Bet]]="Spread", Games!T5, ""))</f>
        <v/>
      </c>
      <c r="K9" s="34" t="str">
        <f>IF(ISBLANK(Games!S5), "",IF(ISTEXT(Games!S5), Games!S5, ""))</f>
        <v/>
      </c>
      <c r="L9" s="34" t="str">
        <f>IF(ISBLANK(Games!V5), "", Games!V5)</f>
        <v/>
      </c>
      <c r="M9" s="34"/>
      <c r="N9" s="36"/>
      <c r="O9" s="36"/>
      <c r="P9" s="36"/>
      <c r="Q9" s="36"/>
      <c r="R9" s="36"/>
      <c r="S9" s="36"/>
      <c r="T9" s="37">
        <f t="shared" si="0"/>
        <v>0</v>
      </c>
      <c r="U9" s="37">
        <f t="shared" si="1"/>
        <v>0</v>
      </c>
      <c r="V9" s="37">
        <f t="shared" si="7"/>
        <v>0</v>
      </c>
      <c r="W9" s="37">
        <f t="shared" si="8"/>
        <v>0</v>
      </c>
      <c r="X9" s="37">
        <f t="shared" si="9"/>
        <v>0</v>
      </c>
      <c r="Y9" s="37">
        <f t="shared" si="10"/>
        <v>0</v>
      </c>
      <c r="Z9" s="36"/>
      <c r="AA9" s="37" t="str">
        <f t="shared" si="11"/>
        <v/>
      </c>
      <c r="AB9" s="36"/>
      <c r="AC9" s="37" t="str">
        <f t="shared" si="12"/>
        <v/>
      </c>
      <c r="AD9" s="36"/>
      <c r="AE9" s="34" t="str">
        <f t="shared" si="13"/>
        <v/>
      </c>
      <c r="AF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" spans="1:32" x14ac:dyDescent="0.45">
      <c r="A10" s="34">
        <f>IF(ISBLANK(Games!A6), "", Games!A6)</f>
        <v>1</v>
      </c>
      <c r="B10" s="34" t="str">
        <f>IF('Prediction Log'!B7=0, "",'Prediction Log'!B7)</f>
        <v>Tulsa</v>
      </c>
      <c r="C10" s="34" t="str">
        <f>IF('Prediction Log'!C7=0, "",'Prediction Log'!C7)</f>
        <v>Northwestern State</v>
      </c>
      <c r="D10" s="34" t="str">
        <f>IF('Prediction Log'!D7=0, "",'Prediction Log'!D7)</f>
        <v/>
      </c>
      <c r="E10" s="34" t="str">
        <f>IF('Prediction Log'!E7=0, "",'Prediction Log'!E7)</f>
        <v/>
      </c>
      <c r="F10" s="34" t="str">
        <f>IF('Prediction Log'!H7=0, "",'Prediction Log'!H7)</f>
        <v/>
      </c>
      <c r="G10" s="10" t="str">
        <f>IF(ISBLANK(Games!B6), "",'Prediction Log'!$I7)</f>
        <v>Tulsa</v>
      </c>
      <c r="H10" s="35" t="str">
        <f>'Prediction Log'!$J7</f>
        <v/>
      </c>
      <c r="I10" s="34" t="str">
        <f>IF(ISBLANK(Games!R6), "",IF(AND(Games!R6="",Games!S6=""),"",IF(ISTEXT(Games!S6), "Side",Games!R6)))</f>
        <v/>
      </c>
      <c r="J10" s="34" t="str">
        <f>IF(ISBLANK(Games!R6), "",IF(Table12[[#This Row],[Bet]]="Spread", Games!T6, ""))</f>
        <v/>
      </c>
      <c r="K10" s="34" t="str">
        <f>IF(ISBLANK(Games!S6), "",IF(ISTEXT(Games!S6), Games!S6, ""))</f>
        <v/>
      </c>
      <c r="L10" s="34" t="str">
        <f>IF(ISBLANK(Games!V6), "", Games!V6)</f>
        <v/>
      </c>
      <c r="M10" s="34"/>
      <c r="N10" s="36"/>
      <c r="O10" s="36"/>
      <c r="P10" s="36"/>
      <c r="Q10" s="36"/>
      <c r="R10" s="36"/>
      <c r="S10" s="36"/>
      <c r="T10" s="37">
        <f t="shared" si="0"/>
        <v>0</v>
      </c>
      <c r="U10" s="37">
        <f t="shared" si="1"/>
        <v>0</v>
      </c>
      <c r="V10" s="37">
        <f t="shared" si="7"/>
        <v>0</v>
      </c>
      <c r="W10" s="37">
        <f t="shared" si="8"/>
        <v>0</v>
      </c>
      <c r="X10" s="37">
        <f t="shared" si="9"/>
        <v>0</v>
      </c>
      <c r="Y10" s="37">
        <f t="shared" si="10"/>
        <v>0</v>
      </c>
      <c r="Z10" s="36"/>
      <c r="AA10" s="37" t="str">
        <f t="shared" si="11"/>
        <v/>
      </c>
      <c r="AB10" s="36"/>
      <c r="AC10" s="37" t="str">
        <f t="shared" si="12"/>
        <v/>
      </c>
      <c r="AD10" s="36"/>
      <c r="AE10" s="34" t="str">
        <f t="shared" si="13"/>
        <v/>
      </c>
      <c r="AF1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" spans="1:32" x14ac:dyDescent="0.45">
      <c r="A11" s="34">
        <f>IF(ISBLANK(Games!A7), "", Games!A7)</f>
        <v>1</v>
      </c>
      <c r="B11" s="34" t="str">
        <f>IF('Prediction Log'!B8=0, "",'Prediction Log'!B8)</f>
        <v>Illinois</v>
      </c>
      <c r="C11" s="34" t="str">
        <f>IF('Prediction Log'!C8=0, "",'Prediction Log'!C8)</f>
        <v>Eastern Illinois</v>
      </c>
      <c r="D11" s="34" t="str">
        <f>IF('Prediction Log'!D8=0, "",'Prediction Log'!D8)</f>
        <v/>
      </c>
      <c r="E11" s="34" t="str">
        <f>IF('Prediction Log'!E8=0, "",'Prediction Log'!E8)</f>
        <v/>
      </c>
      <c r="F11" s="34" t="str">
        <f>IF('Prediction Log'!H8=0, "",'Prediction Log'!H8)</f>
        <v/>
      </c>
      <c r="G11" s="10" t="str">
        <f>IF(ISBLANK(Games!B7), "",'Prediction Log'!$I8)</f>
        <v>Illinois</v>
      </c>
      <c r="H11" s="35" t="str">
        <f>'Prediction Log'!$J8</f>
        <v/>
      </c>
      <c r="I11" s="34" t="str">
        <f>IF(ISBLANK(Games!R7), "",IF(AND(Games!R7="",Games!S7=""),"",IF(ISTEXT(Games!S7), "Side",Games!R7)))</f>
        <v/>
      </c>
      <c r="J11" s="34" t="str">
        <f>IF(ISBLANK(Games!R7), "",IF(Table12[[#This Row],[Bet]]="Spread", Games!T7, ""))</f>
        <v/>
      </c>
      <c r="K11" s="34" t="str">
        <f>IF(ISBLANK(Games!S7), "",IF(ISTEXT(Games!S7), Games!S7, ""))</f>
        <v/>
      </c>
      <c r="L11" s="34" t="str">
        <f>IF(ISBLANK(Games!V7), "", Games!V7)</f>
        <v/>
      </c>
      <c r="M11" s="34"/>
      <c r="N11" s="36"/>
      <c r="O11" s="36"/>
      <c r="P11" s="36"/>
      <c r="Q11" s="36"/>
      <c r="R11" s="36"/>
      <c r="S11" s="36"/>
      <c r="T11" s="37">
        <f t="shared" si="0"/>
        <v>0</v>
      </c>
      <c r="U11" s="37">
        <f t="shared" si="1"/>
        <v>0</v>
      </c>
      <c r="V11" s="37">
        <f t="shared" si="7"/>
        <v>0</v>
      </c>
      <c r="W11" s="37">
        <f t="shared" si="8"/>
        <v>0</v>
      </c>
      <c r="X11" s="37">
        <f t="shared" si="9"/>
        <v>0</v>
      </c>
      <c r="Y11" s="37">
        <f t="shared" si="10"/>
        <v>0</v>
      </c>
      <c r="Z11" s="36"/>
      <c r="AA11" s="37" t="str">
        <f t="shared" si="11"/>
        <v/>
      </c>
      <c r="AB11" s="36"/>
      <c r="AC11" s="37" t="str">
        <f t="shared" si="12"/>
        <v/>
      </c>
      <c r="AD11" s="36"/>
      <c r="AE11" s="34" t="str">
        <f t="shared" si="13"/>
        <v/>
      </c>
      <c r="AF1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" spans="1:32" x14ac:dyDescent="0.45">
      <c r="A12" s="34">
        <f>IF(ISBLANK(Games!A8), "", Games!A8)</f>
        <v>1</v>
      </c>
      <c r="B12" s="34" t="str">
        <f>IF('Prediction Log'!B9=0, "",'Prediction Log'!B9)</f>
        <v>Utah</v>
      </c>
      <c r="C12" s="34" t="str">
        <f>IF('Prediction Log'!C9=0, "",'Prediction Log'!C9)</f>
        <v>Southern Utah</v>
      </c>
      <c r="D12" s="34" t="str">
        <f>IF('Prediction Log'!D9=0, "",'Prediction Log'!D9)</f>
        <v/>
      </c>
      <c r="E12" s="34" t="str">
        <f>IF('Prediction Log'!E9=0, "",'Prediction Log'!E9)</f>
        <v/>
      </c>
      <c r="F12" s="34" t="str">
        <f>IF('Prediction Log'!H9=0, "",'Prediction Log'!H9)</f>
        <v/>
      </c>
      <c r="G12" s="10" t="str">
        <f>IF(ISBLANK(Games!B8), "",'Prediction Log'!$I9)</f>
        <v>Utah</v>
      </c>
      <c r="H12" s="35" t="str">
        <f>'Prediction Log'!$J9</f>
        <v/>
      </c>
      <c r="I12" s="34" t="str">
        <f>IF(ISBLANK(Games!R8), "",IF(AND(Games!R8="",Games!S8=""),"",IF(ISTEXT(Games!S8), "Side",Games!R8)))</f>
        <v/>
      </c>
      <c r="J12" s="34" t="str">
        <f>IF(ISBLANK(Games!R8), "",IF(Table12[[#This Row],[Bet]]="Spread", Games!T8, ""))</f>
        <v/>
      </c>
      <c r="K12" s="34" t="str">
        <f>IF(ISBLANK(Games!S8), "",IF(ISTEXT(Games!S8), Games!S8, ""))</f>
        <v/>
      </c>
      <c r="L12" s="34" t="str">
        <f>IF(ISBLANK(Games!V8), "", Games!V8)</f>
        <v/>
      </c>
      <c r="M12" s="34"/>
      <c r="N12" s="36"/>
      <c r="O12" s="36"/>
      <c r="P12" s="36"/>
      <c r="Q12" s="36"/>
      <c r="R12" s="36"/>
      <c r="S12" s="36"/>
      <c r="T12" s="37">
        <f t="shared" si="0"/>
        <v>0</v>
      </c>
      <c r="U12" s="37">
        <f t="shared" si="1"/>
        <v>0</v>
      </c>
      <c r="V12" s="37">
        <f t="shared" si="7"/>
        <v>0</v>
      </c>
      <c r="W12" s="37">
        <f t="shared" si="8"/>
        <v>0</v>
      </c>
      <c r="X12" s="37">
        <f t="shared" si="9"/>
        <v>0</v>
      </c>
      <c r="Y12" s="37">
        <f t="shared" si="10"/>
        <v>0</v>
      </c>
      <c r="Z12" s="36"/>
      <c r="AA12" s="37" t="str">
        <f t="shared" si="11"/>
        <v/>
      </c>
      <c r="AB12" s="36"/>
      <c r="AC12" s="37" t="str">
        <f t="shared" si="12"/>
        <v/>
      </c>
      <c r="AD12" s="36"/>
      <c r="AE12" s="34" t="str">
        <f t="shared" si="13"/>
        <v/>
      </c>
      <c r="AF1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" spans="1:32" x14ac:dyDescent="0.45">
      <c r="A13" s="34">
        <f>IF(ISBLANK(Games!A9), "", Games!A9)</f>
        <v>1</v>
      </c>
      <c r="B13" s="34" t="str">
        <f>IF('Prediction Log'!B10=0, "",'Prediction Log'!B10)</f>
        <v>San José State</v>
      </c>
      <c r="C13" s="34" t="str">
        <f>IF('Prediction Log'!C10=0, "",'Prediction Log'!C10)</f>
        <v>Sacramento State</v>
      </c>
      <c r="D13" s="34" t="str">
        <f>IF('Prediction Log'!D10=0, "",'Prediction Log'!D10)</f>
        <v/>
      </c>
      <c r="E13" s="34" t="str">
        <f>IF('Prediction Log'!E10=0, "",'Prediction Log'!E10)</f>
        <v/>
      </c>
      <c r="F13" s="34" t="str">
        <f>IF('Prediction Log'!H10=0, "",'Prediction Log'!H10)</f>
        <v/>
      </c>
      <c r="G13" s="10" t="str">
        <f>IF(ISBLANK(Games!B9), "",'Prediction Log'!$I10)</f>
        <v>San José State</v>
      </c>
      <c r="H13" s="35" t="str">
        <f>'Prediction Log'!$J10</f>
        <v/>
      </c>
      <c r="I13" s="34" t="str">
        <f>IF(ISBLANK(Games!R9), "",IF(AND(Games!R9="",Games!S9=""),"",IF(ISTEXT(Games!S9), "Side",Games!R9)))</f>
        <v/>
      </c>
      <c r="J13" s="34" t="str">
        <f>IF(ISBLANK(Games!R9), "",IF(Table12[[#This Row],[Bet]]="Spread", Games!T9, ""))</f>
        <v/>
      </c>
      <c r="K13" s="34" t="str">
        <f>IF(ISBLANK(Games!S9), "",IF(ISTEXT(Games!S9), Games!S9, ""))</f>
        <v/>
      </c>
      <c r="L13" s="34" t="str">
        <f>IF(ISBLANK(Games!V9), "", Games!V9)</f>
        <v/>
      </c>
      <c r="M13" s="34"/>
      <c r="N13" s="36"/>
      <c r="O13" s="36"/>
      <c r="P13" s="36"/>
      <c r="Q13" s="36"/>
      <c r="R13" s="36"/>
      <c r="S13" s="36"/>
      <c r="T13" s="37">
        <f t="shared" si="0"/>
        <v>0</v>
      </c>
      <c r="U13" s="37">
        <f t="shared" si="1"/>
        <v>0</v>
      </c>
      <c r="V13" s="37">
        <f t="shared" si="7"/>
        <v>0</v>
      </c>
      <c r="W13" s="37">
        <f t="shared" si="8"/>
        <v>0</v>
      </c>
      <c r="X13" s="37">
        <f t="shared" si="9"/>
        <v>0</v>
      </c>
      <c r="Y13" s="37">
        <f t="shared" si="10"/>
        <v>0</v>
      </c>
      <c r="Z13" s="36"/>
      <c r="AA13" s="37" t="str">
        <f t="shared" si="11"/>
        <v/>
      </c>
      <c r="AB13" s="36"/>
      <c r="AC13" s="37" t="str">
        <f t="shared" si="12"/>
        <v/>
      </c>
      <c r="AD13" s="36"/>
      <c r="AE13" s="34" t="str">
        <f t="shared" si="13"/>
        <v/>
      </c>
      <c r="AF1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" spans="1:32" x14ac:dyDescent="0.45">
      <c r="A14" s="34">
        <f>IF(ISBLANK(Games!A10), "", Games!A10)</f>
        <v>1</v>
      </c>
      <c r="B14" s="34" t="str">
        <f>IF('Prediction Log'!B11=0, "",'Prediction Log'!B11)</f>
        <v>Army</v>
      </c>
      <c r="C14" s="34" t="str">
        <f>IF('Prediction Log'!C11=0, "",'Prediction Log'!C11)</f>
        <v>Lehigh</v>
      </c>
      <c r="D14" s="34" t="str">
        <f>IF('Prediction Log'!D11=0, "",'Prediction Log'!D11)</f>
        <v/>
      </c>
      <c r="E14" s="34" t="str">
        <f>IF('Prediction Log'!E11=0, "",'Prediction Log'!E11)</f>
        <v/>
      </c>
      <c r="F14" s="34" t="str">
        <f>IF('Prediction Log'!H11=0, "",'Prediction Log'!H11)</f>
        <v/>
      </c>
      <c r="G14" s="10" t="str">
        <f>IF(ISBLANK(Games!B10), "",'Prediction Log'!$I11)</f>
        <v>Army</v>
      </c>
      <c r="H14" s="35" t="str">
        <f>'Prediction Log'!$J11</f>
        <v/>
      </c>
      <c r="I14" s="34" t="str">
        <f>IF(ISBLANK(Games!R10), "",IF(AND(Games!R10="",Games!S10=""),"",IF(ISTEXT(Games!S10), "Side",Games!R10)))</f>
        <v/>
      </c>
      <c r="J14" s="34" t="str">
        <f>IF(ISBLANK(Games!R10), "",IF(Table12[[#This Row],[Bet]]="Spread", Games!T10, ""))</f>
        <v/>
      </c>
      <c r="K14" s="34" t="str">
        <f>IF(ISBLANK(Games!S10), "",IF(ISTEXT(Games!S10), Games!S10, ""))</f>
        <v/>
      </c>
      <c r="L14" s="34" t="str">
        <f>IF(ISBLANK(Games!V10), "", Games!V10)</f>
        <v/>
      </c>
      <c r="M14" s="34"/>
      <c r="N14" s="36"/>
      <c r="O14" s="36"/>
      <c r="P14" s="36"/>
      <c r="Q14" s="36"/>
      <c r="R14" s="36"/>
      <c r="S14" s="36"/>
      <c r="T14" s="37">
        <f t="shared" si="0"/>
        <v>0</v>
      </c>
      <c r="U14" s="37">
        <f t="shared" si="1"/>
        <v>0</v>
      </c>
      <c r="V14" s="37">
        <f t="shared" si="7"/>
        <v>0</v>
      </c>
      <c r="W14" s="37">
        <f t="shared" si="8"/>
        <v>0</v>
      </c>
      <c r="X14" s="37">
        <f t="shared" si="9"/>
        <v>0</v>
      </c>
      <c r="Y14" s="37">
        <f t="shared" si="10"/>
        <v>0</v>
      </c>
      <c r="Z14" s="36"/>
      <c r="AA14" s="37" t="str">
        <f t="shared" si="11"/>
        <v/>
      </c>
      <c r="AB14" s="36"/>
      <c r="AC14" s="37" t="str">
        <f t="shared" si="12"/>
        <v/>
      </c>
      <c r="AD14" s="36"/>
      <c r="AE14" s="34" t="str">
        <f t="shared" si="13"/>
        <v/>
      </c>
      <c r="AF1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" spans="1:32" x14ac:dyDescent="0.45">
      <c r="A15" s="34">
        <f>IF(ISBLANK(Games!A11), "", Games!A11)</f>
        <v>1</v>
      </c>
      <c r="B15" s="34" t="str">
        <f>IF('Prediction Log'!B12=0, "",'Prediction Log'!B12)</f>
        <v>Oklahoma</v>
      </c>
      <c r="C15" s="34" t="str">
        <f>IF('Prediction Log'!C12=0, "",'Prediction Log'!C12)</f>
        <v>Temple</v>
      </c>
      <c r="D15" s="34" t="str">
        <f>IF('Prediction Log'!D12=0, "",'Prediction Log'!D12)</f>
        <v/>
      </c>
      <c r="E15" s="34" t="str">
        <f>IF('Prediction Log'!E12=0, "",'Prediction Log'!E12)</f>
        <v/>
      </c>
      <c r="F15" s="34" t="str">
        <f>IF('Prediction Log'!H12=0, "",'Prediction Log'!H12)</f>
        <v>Temple</v>
      </c>
      <c r="G15" s="10" t="str">
        <f>IF(ISBLANK(Games!B11), "",'Prediction Log'!$I12)</f>
        <v>Oklahoma</v>
      </c>
      <c r="H15" s="35">
        <f>'Prediction Log'!$J12</f>
        <v>0.9902472415436423</v>
      </c>
      <c r="I15" s="34" t="str">
        <f>IF(ISBLANK(Games!R11), "",IF(AND(Games!R11="",Games!S11=""),"",IF(ISTEXT(Games!S11), "Side",Games!R11)))</f>
        <v/>
      </c>
      <c r="J15" s="34" t="str">
        <f>IF(ISBLANK(Games!R11), "",IF(Table12[[#This Row],[Bet]]="Spread", Games!T11, ""))</f>
        <v/>
      </c>
      <c r="K15" s="34" t="str">
        <f>IF(ISBLANK(Games!S11), "",IF(ISTEXT(Games!S11), Games!S11, ""))</f>
        <v/>
      </c>
      <c r="L15" s="34" t="str">
        <f>IF(ISBLANK(Games!V11), "", Games!V11)</f>
        <v/>
      </c>
      <c r="M15" s="34"/>
      <c r="N15" s="36"/>
      <c r="O15" s="36"/>
      <c r="P15" s="36"/>
      <c r="Q15" s="36"/>
      <c r="R15" s="36"/>
      <c r="S15" s="36"/>
      <c r="T15" s="37">
        <f t="shared" si="0"/>
        <v>0</v>
      </c>
      <c r="U15" s="37">
        <f t="shared" si="1"/>
        <v>0</v>
      </c>
      <c r="V15" s="37">
        <f t="shared" si="7"/>
        <v>0</v>
      </c>
      <c r="W15" s="37">
        <f t="shared" si="8"/>
        <v>0</v>
      </c>
      <c r="X15" s="37">
        <f t="shared" si="9"/>
        <v>0</v>
      </c>
      <c r="Y15" s="37">
        <f t="shared" si="10"/>
        <v>0</v>
      </c>
      <c r="Z15" s="36"/>
      <c r="AA15" s="37" t="str">
        <f t="shared" si="11"/>
        <v/>
      </c>
      <c r="AB15" s="36"/>
      <c r="AC15" s="37" t="str">
        <f t="shared" si="12"/>
        <v/>
      </c>
      <c r="AD15" s="36"/>
      <c r="AE15" s="34" t="str">
        <f t="shared" si="13"/>
        <v/>
      </c>
      <c r="AF1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" spans="1:32" x14ac:dyDescent="0.45">
      <c r="A16" s="34">
        <f>IF(ISBLANK(Games!A12), "", Games!A12)</f>
        <v>1</v>
      </c>
      <c r="B16" s="34" t="str">
        <f>IF('Prediction Log'!B13=0, "",'Prediction Log'!B13)</f>
        <v>Michigan State</v>
      </c>
      <c r="C16" s="34" t="str">
        <f>IF('Prediction Log'!C13=0, "",'Prediction Log'!C13)</f>
        <v>Florida Atlantic</v>
      </c>
      <c r="D16" s="34" t="str">
        <f>IF('Prediction Log'!D13=0, "",'Prediction Log'!D13)</f>
        <v/>
      </c>
      <c r="E16" s="34" t="str">
        <f>IF('Prediction Log'!E13=0, "",'Prediction Log'!E13)</f>
        <v/>
      </c>
      <c r="F16" s="34" t="str">
        <f>IF('Prediction Log'!H13=0, "",'Prediction Log'!H13)</f>
        <v>Florida Atlantic</v>
      </c>
      <c r="G16" s="10" t="str">
        <f>IF(ISBLANK(Games!B12), "",'Prediction Log'!$I13)</f>
        <v>Michigan State</v>
      </c>
      <c r="H16" s="35">
        <f>'Prediction Log'!$J13</f>
        <v>0.63319031668955161</v>
      </c>
      <c r="I16" s="34" t="str">
        <f>IF(ISBLANK(Games!R12), "",IF(AND(Games!R12="",Games!S12=""),"",IF(ISTEXT(Games!S12), "Side",Games!R12)))</f>
        <v/>
      </c>
      <c r="J16" s="34" t="str">
        <f>IF(ISBLANK(Games!R12), "",IF(Table12[[#This Row],[Bet]]="Spread", Games!T12, ""))</f>
        <v/>
      </c>
      <c r="K16" s="34" t="str">
        <f>IF(ISBLANK(Games!S12), "",IF(ISTEXT(Games!S12), Games!S12, ""))</f>
        <v/>
      </c>
      <c r="L16" s="34" t="str">
        <f>IF(ISBLANK(Games!V12), "", Games!V12)</f>
        <v/>
      </c>
      <c r="M16" s="34"/>
      <c r="N16" s="36"/>
      <c r="O16" s="36"/>
      <c r="P16" s="36"/>
      <c r="Q16" s="36"/>
      <c r="R16" s="36"/>
      <c r="S16" s="36"/>
      <c r="T16" s="37">
        <f t="shared" si="0"/>
        <v>0</v>
      </c>
      <c r="U16" s="37">
        <f t="shared" si="1"/>
        <v>0</v>
      </c>
      <c r="V16" s="37">
        <f t="shared" si="7"/>
        <v>0</v>
      </c>
      <c r="W16" s="37">
        <f t="shared" si="8"/>
        <v>0</v>
      </c>
      <c r="X16" s="37">
        <f t="shared" si="9"/>
        <v>0</v>
      </c>
      <c r="Y16" s="37">
        <f t="shared" si="10"/>
        <v>0</v>
      </c>
      <c r="Z16" s="36"/>
      <c r="AA16" s="37" t="str">
        <f t="shared" si="11"/>
        <v/>
      </c>
      <c r="AB16" s="36"/>
      <c r="AC16" s="37" t="str">
        <f t="shared" si="12"/>
        <v/>
      </c>
      <c r="AD16" s="36"/>
      <c r="AE16" s="34" t="str">
        <f t="shared" si="13"/>
        <v/>
      </c>
      <c r="AF1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" spans="1:32" x14ac:dyDescent="0.45">
      <c r="A17" s="34">
        <f>IF(ISBLANK(Games!A13), "", Games!A13)</f>
        <v>1</v>
      </c>
      <c r="B17" s="34" t="str">
        <f>IF('Prediction Log'!B14=0, "",'Prediction Log'!B14)</f>
        <v>Duke</v>
      </c>
      <c r="C17" s="34" t="str">
        <f>IF('Prediction Log'!C14=0, "",'Prediction Log'!C14)</f>
        <v>Elon</v>
      </c>
      <c r="D17" s="34" t="str">
        <f>IF('Prediction Log'!D14=0, "",'Prediction Log'!D14)</f>
        <v/>
      </c>
      <c r="E17" s="34" t="str">
        <f>IF('Prediction Log'!E14=0, "",'Prediction Log'!E14)</f>
        <v/>
      </c>
      <c r="F17" s="34" t="str">
        <f>IF('Prediction Log'!H14=0, "",'Prediction Log'!H14)</f>
        <v/>
      </c>
      <c r="G17" s="10" t="str">
        <f>IF(ISBLANK(Games!B13), "",'Prediction Log'!$I14)</f>
        <v>Duke</v>
      </c>
      <c r="H17" s="35" t="str">
        <f>'Prediction Log'!$J14</f>
        <v/>
      </c>
      <c r="I17" s="34" t="str">
        <f>IF(ISBLANK(Games!R13), "",IF(AND(Games!R13="",Games!S13=""),"",IF(ISTEXT(Games!S13), "Side",Games!R13)))</f>
        <v/>
      </c>
      <c r="J17" s="34" t="str">
        <f>IF(ISBLANK(Games!R13), "",IF(Table12[[#This Row],[Bet]]="Spread", Games!T13, ""))</f>
        <v/>
      </c>
      <c r="K17" s="34" t="str">
        <f>IF(ISBLANK(Games!S13), "",IF(ISTEXT(Games!S13), Games!S13, ""))</f>
        <v/>
      </c>
      <c r="L17" s="34" t="str">
        <f>IF(ISBLANK(Games!V13), "", Games!V13)</f>
        <v/>
      </c>
      <c r="M17" s="34"/>
      <c r="N17" s="36"/>
      <c r="O17" s="36"/>
      <c r="P17" s="36"/>
      <c r="Q17" s="36"/>
      <c r="R17" s="36"/>
      <c r="S17" s="36"/>
      <c r="T17" s="37">
        <f t="shared" si="0"/>
        <v>0</v>
      </c>
      <c r="U17" s="37">
        <f t="shared" si="1"/>
        <v>0</v>
      </c>
      <c r="V17" s="37">
        <f t="shared" si="7"/>
        <v>0</v>
      </c>
      <c r="W17" s="37">
        <f t="shared" si="8"/>
        <v>0</v>
      </c>
      <c r="X17" s="37">
        <f t="shared" si="9"/>
        <v>0</v>
      </c>
      <c r="Y17" s="37">
        <f t="shared" si="10"/>
        <v>0</v>
      </c>
      <c r="Z17" s="36"/>
      <c r="AA17" s="37" t="str">
        <f t="shared" si="11"/>
        <v/>
      </c>
      <c r="AB17" s="36"/>
      <c r="AC17" s="37" t="str">
        <f t="shared" si="12"/>
        <v/>
      </c>
      <c r="AD17" s="36"/>
      <c r="AE17" s="34" t="str">
        <f t="shared" si="13"/>
        <v/>
      </c>
      <c r="AF1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" spans="1:32" x14ac:dyDescent="0.45">
      <c r="A18" s="34">
        <f>IF(ISBLANK(Games!A14), "", Games!A14)</f>
        <v>1</v>
      </c>
      <c r="B18" s="34" t="str">
        <f>IF('Prediction Log'!B15=0, "",'Prediction Log'!B15)</f>
        <v>Wisconsin</v>
      </c>
      <c r="C18" s="34" t="str">
        <f>IF('Prediction Log'!C15=0, "",'Prediction Log'!C15)</f>
        <v>Western Michigan</v>
      </c>
      <c r="D18" s="34" t="str">
        <f>IF('Prediction Log'!D15=0, "",'Prediction Log'!D15)</f>
        <v/>
      </c>
      <c r="E18" s="34" t="str">
        <f>IF('Prediction Log'!E15=0, "",'Prediction Log'!E15)</f>
        <v/>
      </c>
      <c r="F18" s="34" t="str">
        <f>IF('Prediction Log'!H15=0, "",'Prediction Log'!H15)</f>
        <v>Western Michigan</v>
      </c>
      <c r="G18" s="10" t="str">
        <f>IF(ISBLANK(Games!B14), "",'Prediction Log'!$I15)</f>
        <v>Wisconsin</v>
      </c>
      <c r="H18" s="35">
        <f>'Prediction Log'!$J15</f>
        <v>0.8841391172224492</v>
      </c>
      <c r="I18" s="34" t="str">
        <f>IF(ISBLANK(Games!R14), "",IF(AND(Games!R14="",Games!S14=""),"",IF(ISTEXT(Games!S14), "Side",Games!R14)))</f>
        <v/>
      </c>
      <c r="J18" s="34" t="str">
        <f>IF(ISBLANK(Games!R14), "",IF(Table12[[#This Row],[Bet]]="Spread", Games!T14, ""))</f>
        <v/>
      </c>
      <c r="K18" s="34" t="str">
        <f>IF(ISBLANK(Games!S14), "",IF(ISTEXT(Games!S14), Games!S14, ""))</f>
        <v/>
      </c>
      <c r="L18" s="34" t="str">
        <f>IF(ISBLANK(Games!V14), "", Games!V14)</f>
        <v/>
      </c>
      <c r="M18" s="34"/>
      <c r="N18" s="36"/>
      <c r="O18" s="36"/>
      <c r="P18" s="36"/>
      <c r="Q18" s="36"/>
      <c r="R18" s="36"/>
      <c r="S18" s="36"/>
      <c r="T18" s="37">
        <f t="shared" si="0"/>
        <v>0</v>
      </c>
      <c r="U18" s="37">
        <f t="shared" si="1"/>
        <v>0</v>
      </c>
      <c r="V18" s="37">
        <f t="shared" si="7"/>
        <v>0</v>
      </c>
      <c r="W18" s="37">
        <f t="shared" si="8"/>
        <v>0</v>
      </c>
      <c r="X18" s="37">
        <f t="shared" si="9"/>
        <v>0</v>
      </c>
      <c r="Y18" s="37">
        <f t="shared" si="10"/>
        <v>0</v>
      </c>
      <c r="Z18" s="36"/>
      <c r="AA18" s="37" t="str">
        <f t="shared" si="11"/>
        <v/>
      </c>
      <c r="AB18" s="36"/>
      <c r="AC18" s="37" t="str">
        <f t="shared" si="12"/>
        <v/>
      </c>
      <c r="AD18" s="36"/>
      <c r="AE18" s="34" t="str">
        <f t="shared" si="13"/>
        <v/>
      </c>
      <c r="AF1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" spans="1:32" x14ac:dyDescent="0.45">
      <c r="A19" s="34">
        <f>IF(ISBLANK(Games!A15), "", Games!A15)</f>
        <v>1</v>
      </c>
      <c r="B19" s="34" t="str">
        <f>IF('Prediction Log'!B16=0, "",'Prediction Log'!B16)</f>
        <v>Stanford</v>
      </c>
      <c r="C19" s="34" t="str">
        <f>IF('Prediction Log'!C16=0, "",'Prediction Log'!C16)</f>
        <v>TCU</v>
      </c>
      <c r="D19" s="34" t="str">
        <f>IF('Prediction Log'!D16=0, "",'Prediction Log'!D16)</f>
        <v/>
      </c>
      <c r="E19" s="34" t="str">
        <f>IF('Prediction Log'!E16=0, "",'Prediction Log'!E16)</f>
        <v/>
      </c>
      <c r="F19" s="34" t="str">
        <f>IF('Prediction Log'!H16=0, "",'Prediction Log'!H16)</f>
        <v>TCU</v>
      </c>
      <c r="G19" s="10" t="str">
        <f>IF(ISBLANK(Games!B15), "",'Prediction Log'!$I16)</f>
        <v>TCU</v>
      </c>
      <c r="H19" s="35">
        <f>'Prediction Log'!$J16</f>
        <v>0.825043757611716</v>
      </c>
      <c r="I19" s="34" t="str">
        <f>IF(ISBLANK(Games!R15), "",IF(AND(Games!R15="",Games!S15=""),"",IF(ISTEXT(Games!S15), "Side",Games!R15)))</f>
        <v/>
      </c>
      <c r="J19" s="34" t="str">
        <f>IF(ISBLANK(Games!R15), "",IF(Table12[[#This Row],[Bet]]="Spread", Games!T15, ""))</f>
        <v/>
      </c>
      <c r="K19" s="34" t="str">
        <f>IF(ISBLANK(Games!S15), "",IF(ISTEXT(Games!S15), Games!S15, ""))</f>
        <v/>
      </c>
      <c r="L19" s="34" t="str">
        <f>IF(ISBLANK(Games!V15), "", Games!V15)</f>
        <v/>
      </c>
      <c r="M19" s="34"/>
      <c r="N19" s="36"/>
      <c r="O19" s="36"/>
      <c r="P19" s="36"/>
      <c r="Q19" s="36"/>
      <c r="R19" s="36"/>
      <c r="S19" s="36"/>
      <c r="T19" s="37">
        <f t="shared" si="0"/>
        <v>0</v>
      </c>
      <c r="U19" s="37">
        <f t="shared" si="1"/>
        <v>0</v>
      </c>
      <c r="V19" s="37">
        <f t="shared" si="7"/>
        <v>0</v>
      </c>
      <c r="W19" s="37">
        <f t="shared" si="8"/>
        <v>0</v>
      </c>
      <c r="X19" s="37">
        <f t="shared" si="9"/>
        <v>0</v>
      </c>
      <c r="Y19" s="37">
        <f t="shared" si="10"/>
        <v>0</v>
      </c>
      <c r="Z19" s="36"/>
      <c r="AA19" s="37" t="str">
        <f t="shared" si="11"/>
        <v/>
      </c>
      <c r="AB19" s="36"/>
      <c r="AC19" s="37" t="str">
        <f t="shared" si="12"/>
        <v/>
      </c>
      <c r="AD19" s="36"/>
      <c r="AE19" s="34" t="str">
        <f t="shared" si="13"/>
        <v/>
      </c>
      <c r="AF1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" spans="1:32" x14ac:dyDescent="0.45">
      <c r="A20" s="34">
        <f>IF(ISBLANK(Games!A16), "", Games!A16)</f>
        <v>1</v>
      </c>
      <c r="B20" s="34" t="str">
        <f>IF('Prediction Log'!B17=0, "",'Prediction Log'!B17)</f>
        <v>Utah State</v>
      </c>
      <c r="C20" s="34" t="str">
        <f>IF('Prediction Log'!C17=0, "",'Prediction Log'!C17)</f>
        <v>Robert Morris</v>
      </c>
      <c r="D20" s="34" t="str">
        <f>IF('Prediction Log'!D17=0, "",'Prediction Log'!D17)</f>
        <v/>
      </c>
      <c r="E20" s="34" t="str">
        <f>IF('Prediction Log'!E17=0, "",'Prediction Log'!E17)</f>
        <v/>
      </c>
      <c r="F20" s="34" t="str">
        <f>IF('Prediction Log'!H17=0, "",'Prediction Log'!H17)</f>
        <v/>
      </c>
      <c r="G20" s="10" t="str">
        <f>IF(ISBLANK(Games!B16), "",'Prediction Log'!$I17)</f>
        <v>Utah State</v>
      </c>
      <c r="H20" s="35" t="str">
        <f>'Prediction Log'!$J17</f>
        <v/>
      </c>
      <c r="I20" s="34" t="str">
        <f>IF(ISBLANK(Games!R16), "",IF(AND(Games!R16="",Games!S16=""),"",IF(ISTEXT(Games!S16), "Side",Games!R16)))</f>
        <v/>
      </c>
      <c r="J20" s="34" t="str">
        <f>IF(ISBLANK(Games!R16), "",IF(Table12[[#This Row],[Bet]]="Spread", Games!T16, ""))</f>
        <v/>
      </c>
      <c r="K20" s="34" t="str">
        <f>IF(ISBLANK(Games!S16), "",IF(ISTEXT(Games!S16), Games!S16, ""))</f>
        <v/>
      </c>
      <c r="L20" s="34" t="str">
        <f>IF(ISBLANK(Games!V16), "", Games!V16)</f>
        <v/>
      </c>
      <c r="M20" s="34"/>
      <c r="N20" s="36"/>
      <c r="O20" s="36"/>
      <c r="P20" s="36"/>
      <c r="Q20" s="36"/>
      <c r="R20" s="36"/>
      <c r="S20" s="36"/>
      <c r="T20" s="37">
        <f t="shared" si="0"/>
        <v>0</v>
      </c>
      <c r="U20" s="37">
        <f t="shared" si="1"/>
        <v>0</v>
      </c>
      <c r="V20" s="37">
        <f t="shared" si="7"/>
        <v>0</v>
      </c>
      <c r="W20" s="37">
        <f t="shared" si="8"/>
        <v>0</v>
      </c>
      <c r="X20" s="37">
        <f t="shared" si="9"/>
        <v>0</v>
      </c>
      <c r="Y20" s="37">
        <f t="shared" si="10"/>
        <v>0</v>
      </c>
      <c r="Z20" s="36"/>
      <c r="AA20" s="37" t="str">
        <f t="shared" si="11"/>
        <v/>
      </c>
      <c r="AB20" s="36"/>
      <c r="AC20" s="37" t="str">
        <f t="shared" si="12"/>
        <v/>
      </c>
      <c r="AD20" s="36"/>
      <c r="AE20" s="34" t="str">
        <f t="shared" si="13"/>
        <v/>
      </c>
      <c r="AF2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" spans="1:32" x14ac:dyDescent="0.45">
      <c r="A21" s="34">
        <f>IF(ISBLANK(Games!A17), "", Games!A17)</f>
        <v>1</v>
      </c>
      <c r="B21" s="34" t="str">
        <f>IF('Prediction Log'!B18=0, "",'Prediction Log'!B18)</f>
        <v>Maryland</v>
      </c>
      <c r="C21" s="34" t="str">
        <f>IF('Prediction Log'!C18=0, "",'Prediction Log'!C18)</f>
        <v>Connecticut</v>
      </c>
      <c r="D21" s="34" t="str">
        <f>IF('Prediction Log'!D18=0, "",'Prediction Log'!D18)</f>
        <v/>
      </c>
      <c r="E21" s="34" t="str">
        <f>IF('Prediction Log'!E18=0, "",'Prediction Log'!E18)</f>
        <v/>
      </c>
      <c r="F21" s="34" t="str">
        <f>IF('Prediction Log'!H18=0, "",'Prediction Log'!H18)</f>
        <v>Connecticut</v>
      </c>
      <c r="G21" s="10" t="str">
        <f>IF(ISBLANK(Games!B17), "",'Prediction Log'!$I18)</f>
        <v>Maryland</v>
      </c>
      <c r="H21" s="35">
        <f>'Prediction Log'!$J18</f>
        <v>0.95270374029961113</v>
      </c>
      <c r="I21" s="34" t="str">
        <f>IF(ISBLANK(Games!R17), "",IF(AND(Games!R17="",Games!S17=""),"",IF(ISTEXT(Games!S17), "Side",Games!R17)))</f>
        <v/>
      </c>
      <c r="J21" s="34" t="str">
        <f>IF(ISBLANK(Games!R17), "",IF(Table12[[#This Row],[Bet]]="Spread", Games!T17, ""))</f>
        <v/>
      </c>
      <c r="K21" s="34" t="str">
        <f>IF(ISBLANK(Games!S17), "",IF(ISTEXT(Games!S17), Games!S17, ""))</f>
        <v/>
      </c>
      <c r="L21" s="34" t="str">
        <f>IF(ISBLANK(Games!V17), "", Games!V17)</f>
        <v/>
      </c>
      <c r="M21" s="34"/>
      <c r="N21" s="36"/>
      <c r="O21" s="36"/>
      <c r="P21" s="36"/>
      <c r="Q21" s="36"/>
      <c r="R21" s="36"/>
      <c r="S21" s="36"/>
      <c r="T21" s="37">
        <f t="shared" si="0"/>
        <v>0</v>
      </c>
      <c r="U21" s="37">
        <f t="shared" si="1"/>
        <v>0</v>
      </c>
      <c r="V21" s="37">
        <f t="shared" si="7"/>
        <v>0</v>
      </c>
      <c r="W21" s="37">
        <f t="shared" si="8"/>
        <v>0</v>
      </c>
      <c r="X21" s="37">
        <f t="shared" si="9"/>
        <v>0</v>
      </c>
      <c r="Y21" s="37">
        <f t="shared" si="10"/>
        <v>0</v>
      </c>
      <c r="Z21" s="36"/>
      <c r="AA21" s="37" t="str">
        <f t="shared" si="11"/>
        <v/>
      </c>
      <c r="AB21" s="36"/>
      <c r="AC21" s="37" t="str">
        <f t="shared" si="12"/>
        <v/>
      </c>
      <c r="AD21" s="36"/>
      <c r="AE21" s="34" t="str">
        <f t="shared" si="13"/>
        <v/>
      </c>
      <c r="AF2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" spans="1:32" x14ac:dyDescent="0.45">
      <c r="A22" s="34">
        <f>IF(ISBLANK(Games!A18), "", Games!A18)</f>
        <v>1</v>
      </c>
      <c r="B22" s="34" t="str">
        <f>IF('Prediction Log'!B19=0, "",'Prediction Log'!B19)</f>
        <v>Vanderbilt</v>
      </c>
      <c r="C22" s="34" t="str">
        <f>IF('Prediction Log'!C19=0, "",'Prediction Log'!C19)</f>
        <v>Virginia Tech</v>
      </c>
      <c r="D22" s="34" t="str">
        <f>IF('Prediction Log'!D19=0, "",'Prediction Log'!D19)</f>
        <v/>
      </c>
      <c r="E22" s="34" t="str">
        <f>IF('Prediction Log'!E19=0, "",'Prediction Log'!E19)</f>
        <v/>
      </c>
      <c r="F22" s="34" t="str">
        <f>IF('Prediction Log'!H19=0, "",'Prediction Log'!H19)</f>
        <v>Virginia Tech</v>
      </c>
      <c r="G22" s="10" t="str">
        <f>IF(ISBLANK(Games!B18), "",'Prediction Log'!$I19)</f>
        <v>Virginia Tech</v>
      </c>
      <c r="H22" s="35">
        <f>'Prediction Log'!$J19</f>
        <v>0.89001376761203932</v>
      </c>
      <c r="I22" s="34" t="str">
        <f>IF(ISBLANK(Games!R18), "",IF(AND(Games!R18="",Games!S18=""),"",IF(ISTEXT(Games!S18), "Side",Games!R18)))</f>
        <v/>
      </c>
      <c r="J22" s="34" t="str">
        <f>IF(ISBLANK(Games!R18), "",IF(Table12[[#This Row],[Bet]]="Spread", Games!T18, ""))</f>
        <v/>
      </c>
      <c r="K22" s="34" t="str">
        <f>IF(ISBLANK(Games!S18), "",IF(ISTEXT(Games!S18), Games!S18, ""))</f>
        <v/>
      </c>
      <c r="L22" s="34" t="str">
        <f>IF(ISBLANK(Games!V18), "", Games!V18)</f>
        <v/>
      </c>
      <c r="M22" s="34"/>
      <c r="N22" s="36"/>
      <c r="O22" s="36"/>
      <c r="P22" s="36"/>
      <c r="Q22" s="36"/>
      <c r="R22" s="36"/>
      <c r="S22" s="36"/>
      <c r="T22" s="37">
        <f t="shared" si="0"/>
        <v>0</v>
      </c>
      <c r="U22" s="37">
        <f t="shared" si="1"/>
        <v>0</v>
      </c>
      <c r="V22" s="37">
        <f t="shared" si="7"/>
        <v>0</v>
      </c>
      <c r="W22" s="37">
        <f t="shared" si="8"/>
        <v>0</v>
      </c>
      <c r="X22" s="37">
        <f t="shared" si="9"/>
        <v>0</v>
      </c>
      <c r="Y22" s="37">
        <f t="shared" si="10"/>
        <v>0</v>
      </c>
      <c r="Z22" s="36"/>
      <c r="AA22" s="37" t="str">
        <f t="shared" si="11"/>
        <v/>
      </c>
      <c r="AB22" s="36"/>
      <c r="AC22" s="37" t="str">
        <f t="shared" si="12"/>
        <v/>
      </c>
      <c r="AD22" s="36"/>
      <c r="AE22" s="34" t="str">
        <f t="shared" si="13"/>
        <v/>
      </c>
      <c r="AF2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" spans="1:32" x14ac:dyDescent="0.45">
      <c r="A23" s="34">
        <f>IF(ISBLANK(Games!A19), "", Games!A19)</f>
        <v>1</v>
      </c>
      <c r="B23" s="34" t="str">
        <f>IF('Prediction Log'!B20=0, "",'Prediction Log'!B20)</f>
        <v>Georgia</v>
      </c>
      <c r="C23" s="34" t="str">
        <f>IF('Prediction Log'!C20=0, "",'Prediction Log'!C20)</f>
        <v>Clemson</v>
      </c>
      <c r="D23" s="34" t="str">
        <f>IF('Prediction Log'!D20=0, "",'Prediction Log'!D20)</f>
        <v/>
      </c>
      <c r="E23" s="34" t="str">
        <f>IF('Prediction Log'!E20=0, "",'Prediction Log'!E20)</f>
        <v/>
      </c>
      <c r="F23" s="34" t="str">
        <f>IF('Prediction Log'!H20=0, "",'Prediction Log'!H20)</f>
        <v>Clemson</v>
      </c>
      <c r="G23" s="10" t="str">
        <f>IF(ISBLANK(Games!B19), "",'Prediction Log'!$I20)</f>
        <v>Georgia</v>
      </c>
      <c r="H23" s="35">
        <f>'Prediction Log'!$J20</f>
        <v>0.90456934995981964</v>
      </c>
      <c r="I23" s="34" t="str">
        <f>IF(ISBLANK(Games!R19), "",IF(AND(Games!R19="",Games!S19=""),"",IF(ISTEXT(Games!S19), "Side",Games!R19)))</f>
        <v/>
      </c>
      <c r="J23" s="34" t="str">
        <f>IF(ISBLANK(Games!R19), "",IF(Table12[[#This Row],[Bet]]="Spread", Games!T19, ""))</f>
        <v/>
      </c>
      <c r="K23" s="34" t="str">
        <f>IF(ISBLANK(Games!S19), "",IF(ISTEXT(Games!S19), Games!S19, ""))</f>
        <v/>
      </c>
      <c r="L23" s="34" t="str">
        <f>IF(ISBLANK(Games!V19), "", Games!V19)</f>
        <v/>
      </c>
      <c r="M23" s="34"/>
      <c r="N23" s="36"/>
      <c r="O23" s="36"/>
      <c r="P23" s="36"/>
      <c r="Q23" s="36"/>
      <c r="R23" s="36"/>
      <c r="S23" s="36"/>
      <c r="T23" s="37">
        <f t="shared" si="0"/>
        <v>0</v>
      </c>
      <c r="U23" s="37">
        <f t="shared" si="1"/>
        <v>0</v>
      </c>
      <c r="V23" s="37">
        <f t="shared" si="7"/>
        <v>0</v>
      </c>
      <c r="W23" s="37">
        <f t="shared" si="8"/>
        <v>0</v>
      </c>
      <c r="X23" s="37">
        <f t="shared" si="9"/>
        <v>0</v>
      </c>
      <c r="Y23" s="37">
        <f t="shared" si="10"/>
        <v>0</v>
      </c>
      <c r="Z23" s="36"/>
      <c r="AA23" s="37" t="str">
        <f t="shared" si="11"/>
        <v/>
      </c>
      <c r="AB23" s="36"/>
      <c r="AC23" s="37" t="str">
        <f t="shared" si="12"/>
        <v/>
      </c>
      <c r="AD23" s="36"/>
      <c r="AE23" s="34" t="str">
        <f t="shared" si="13"/>
        <v/>
      </c>
      <c r="AF2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" spans="1:32" x14ac:dyDescent="0.45">
      <c r="A24" s="34">
        <f>IF(ISBLANK(Games!A20), "", Games!A20)</f>
        <v>1</v>
      </c>
      <c r="B24" s="34" t="str">
        <f>IF('Prediction Log'!B21=0, "",'Prediction Log'!B21)</f>
        <v>Louisville</v>
      </c>
      <c r="C24" s="34" t="str">
        <f>IF('Prediction Log'!C21=0, "",'Prediction Log'!C21)</f>
        <v>Austin Peay</v>
      </c>
      <c r="D24" s="34" t="str">
        <f>IF('Prediction Log'!D21=0, "",'Prediction Log'!D21)</f>
        <v/>
      </c>
      <c r="E24" s="34" t="str">
        <f>IF('Prediction Log'!E21=0, "",'Prediction Log'!E21)</f>
        <v/>
      </c>
      <c r="F24" s="34" t="str">
        <f>IF('Prediction Log'!H21=0, "",'Prediction Log'!H21)</f>
        <v/>
      </c>
      <c r="G24" s="10" t="str">
        <f>IF(ISBLANK(Games!B20), "",'Prediction Log'!$I21)</f>
        <v>Louisville</v>
      </c>
      <c r="H24" s="35" t="str">
        <f>'Prediction Log'!$J21</f>
        <v/>
      </c>
      <c r="I24" s="34" t="str">
        <f>IF(ISBLANK(Games!R20), "",IF(AND(Games!R20="",Games!S20=""),"",IF(ISTEXT(Games!S20), "Side",Games!R20)))</f>
        <v/>
      </c>
      <c r="J24" s="34" t="str">
        <f>IF(ISBLANK(Games!R20), "",IF(Table12[[#This Row],[Bet]]="Spread", Games!T20, ""))</f>
        <v/>
      </c>
      <c r="K24" s="34" t="str">
        <f>IF(ISBLANK(Games!S20), "",IF(ISTEXT(Games!S20), Games!S20, ""))</f>
        <v/>
      </c>
      <c r="L24" s="34" t="str">
        <f>IF(ISBLANK(Games!V20), "", Games!V20)</f>
        <v/>
      </c>
      <c r="M24" s="34"/>
      <c r="N24" s="36"/>
      <c r="O24" s="36"/>
      <c r="P24" s="36"/>
      <c r="Q24" s="36"/>
      <c r="R24" s="36"/>
      <c r="S24" s="36"/>
      <c r="T24" s="37">
        <f t="shared" si="0"/>
        <v>0</v>
      </c>
      <c r="U24" s="37">
        <f t="shared" si="1"/>
        <v>0</v>
      </c>
      <c r="V24" s="37">
        <f t="shared" si="7"/>
        <v>0</v>
      </c>
      <c r="W24" s="37">
        <f t="shared" si="8"/>
        <v>0</v>
      </c>
      <c r="X24" s="37">
        <f t="shared" si="9"/>
        <v>0</v>
      </c>
      <c r="Y24" s="37">
        <f t="shared" si="10"/>
        <v>0</v>
      </c>
      <c r="Z24" s="36"/>
      <c r="AA24" s="37" t="str">
        <f t="shared" si="11"/>
        <v/>
      </c>
      <c r="AB24" s="36"/>
      <c r="AC24" s="37" t="str">
        <f t="shared" si="12"/>
        <v/>
      </c>
      <c r="AD24" s="36"/>
      <c r="AE24" s="34" t="str">
        <f t="shared" si="13"/>
        <v/>
      </c>
      <c r="AF2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" spans="1:32" x14ac:dyDescent="0.45">
      <c r="A25" s="34">
        <f>IF(ISBLANK(Games!A21), "", Games!A21)</f>
        <v>1</v>
      </c>
      <c r="B25" s="34" t="str">
        <f>IF('Prediction Log'!B22=0, "",'Prediction Log'!B22)</f>
        <v>Navy</v>
      </c>
      <c r="C25" s="34" t="str">
        <f>IF('Prediction Log'!C22=0, "",'Prediction Log'!C22)</f>
        <v>Bucknell</v>
      </c>
      <c r="D25" s="34" t="str">
        <f>IF('Prediction Log'!D22=0, "",'Prediction Log'!D22)</f>
        <v/>
      </c>
      <c r="E25" s="34" t="str">
        <f>IF('Prediction Log'!E22=0, "",'Prediction Log'!E22)</f>
        <v/>
      </c>
      <c r="F25" s="34" t="str">
        <f>IF('Prediction Log'!H22=0, "",'Prediction Log'!H22)</f>
        <v/>
      </c>
      <c r="G25" s="10" t="str">
        <f>IF(ISBLANK(Games!B21), "",'Prediction Log'!$I22)</f>
        <v>Navy</v>
      </c>
      <c r="H25" s="35" t="str">
        <f>'Prediction Log'!$J22</f>
        <v/>
      </c>
      <c r="I25" s="34" t="str">
        <f>IF(ISBLANK(Games!R21), "",IF(AND(Games!R21="",Games!S21=""),"",IF(ISTEXT(Games!S21), "Side",Games!R21)))</f>
        <v/>
      </c>
      <c r="J25" s="34" t="str">
        <f>IF(ISBLANK(Games!R21), "",IF(Table12[[#This Row],[Bet]]="Spread", Games!T21, ""))</f>
        <v/>
      </c>
      <c r="K25" s="34" t="str">
        <f>IF(ISBLANK(Games!S21), "",IF(ISTEXT(Games!S21), Games!S21, ""))</f>
        <v/>
      </c>
      <c r="L25" s="34" t="str">
        <f>IF(ISBLANK(Games!V21), "", Games!V21)</f>
        <v/>
      </c>
      <c r="M25" s="34"/>
      <c r="N25" s="36"/>
      <c r="O25" s="36"/>
      <c r="P25" s="36"/>
      <c r="Q25" s="36"/>
      <c r="R25" s="36"/>
      <c r="S25" s="36"/>
      <c r="T25" s="37">
        <f t="shared" si="0"/>
        <v>0</v>
      </c>
      <c r="U25" s="37">
        <f t="shared" si="1"/>
        <v>0</v>
      </c>
      <c r="V25" s="37">
        <f t="shared" si="7"/>
        <v>0</v>
      </c>
      <c r="W25" s="37">
        <f t="shared" si="8"/>
        <v>0</v>
      </c>
      <c r="X25" s="37">
        <f t="shared" si="9"/>
        <v>0</v>
      </c>
      <c r="Y25" s="37">
        <f t="shared" si="10"/>
        <v>0</v>
      </c>
      <c r="Z25" s="36"/>
      <c r="AA25" s="37" t="str">
        <f t="shared" si="11"/>
        <v/>
      </c>
      <c r="AB25" s="36"/>
      <c r="AC25" s="37" t="str">
        <f t="shared" si="12"/>
        <v/>
      </c>
      <c r="AD25" s="36"/>
      <c r="AE25" s="34" t="str">
        <f t="shared" si="13"/>
        <v/>
      </c>
      <c r="AF2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" spans="1:32" x14ac:dyDescent="0.45">
      <c r="A26" s="34">
        <f>IF(ISBLANK(Games!A22), "", Games!A22)</f>
        <v>1</v>
      </c>
      <c r="B26" s="34" t="str">
        <f>IF('Prediction Log'!B23=0, "",'Prediction Log'!B23)</f>
        <v>Purdue</v>
      </c>
      <c r="C26" s="34" t="str">
        <f>IF('Prediction Log'!C23=0, "",'Prediction Log'!C23)</f>
        <v>Indiana State</v>
      </c>
      <c r="D26" s="34" t="str">
        <f>IF('Prediction Log'!D23=0, "",'Prediction Log'!D23)</f>
        <v/>
      </c>
      <c r="E26" s="34" t="str">
        <f>IF('Prediction Log'!E23=0, "",'Prediction Log'!E23)</f>
        <v/>
      </c>
      <c r="F26" s="34" t="str">
        <f>IF('Prediction Log'!H23=0, "",'Prediction Log'!H23)</f>
        <v/>
      </c>
      <c r="G26" s="10" t="str">
        <f>IF(ISBLANK(Games!B22), "",'Prediction Log'!$I23)</f>
        <v>Purdue</v>
      </c>
      <c r="H26" s="35" t="str">
        <f>'Prediction Log'!$J23</f>
        <v/>
      </c>
      <c r="I26" s="34" t="str">
        <f>IF(ISBLANK(Games!R22), "",IF(AND(Games!R22="",Games!S22=""),"",IF(ISTEXT(Games!S22), "Side",Games!R22)))</f>
        <v/>
      </c>
      <c r="J26" s="34" t="str">
        <f>IF(ISBLANK(Games!R22), "",IF(Table12[[#This Row],[Bet]]="Spread", Games!T22, ""))</f>
        <v/>
      </c>
      <c r="K26" s="34" t="str">
        <f>IF(ISBLANK(Games!S22), "",IF(ISTEXT(Games!S22), Games!S22, ""))</f>
        <v/>
      </c>
      <c r="L26" s="34" t="str">
        <f>IF(ISBLANK(Games!V22), "", Games!V22)</f>
        <v/>
      </c>
      <c r="M26" s="34"/>
      <c r="N26" s="36"/>
      <c r="O26" s="36"/>
      <c r="P26" s="36"/>
      <c r="Q26" s="36"/>
      <c r="R26" s="36"/>
      <c r="S26" s="36"/>
      <c r="T26" s="37">
        <f t="shared" si="0"/>
        <v>0</v>
      </c>
      <c r="U26" s="37">
        <f t="shared" si="1"/>
        <v>0</v>
      </c>
      <c r="V26" s="37">
        <f t="shared" si="7"/>
        <v>0</v>
      </c>
      <c r="W26" s="37">
        <f t="shared" si="8"/>
        <v>0</v>
      </c>
      <c r="X26" s="37">
        <f t="shared" si="9"/>
        <v>0</v>
      </c>
      <c r="Y26" s="37">
        <f t="shared" si="10"/>
        <v>0</v>
      </c>
      <c r="Z26" s="36"/>
      <c r="AA26" s="37" t="str">
        <f t="shared" si="11"/>
        <v/>
      </c>
      <c r="AB26" s="36"/>
      <c r="AC26" s="37" t="str">
        <f t="shared" si="12"/>
        <v/>
      </c>
      <c r="AD26" s="36"/>
      <c r="AE26" s="34" t="str">
        <f t="shared" si="13"/>
        <v/>
      </c>
      <c r="AF2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" spans="1:32" x14ac:dyDescent="0.45">
      <c r="A27" s="34">
        <f>IF(ISBLANK(Games!A23), "", Games!A23)</f>
        <v>1</v>
      </c>
      <c r="B27" s="34" t="str">
        <f>IF('Prediction Log'!B24=0, "",'Prediction Log'!B24)</f>
        <v>West Virginia</v>
      </c>
      <c r="C27" s="34" t="str">
        <f>IF('Prediction Log'!C24=0, "",'Prediction Log'!C24)</f>
        <v>Penn State</v>
      </c>
      <c r="D27" s="34" t="str">
        <f>IF('Prediction Log'!D24=0, "",'Prediction Log'!D24)</f>
        <v/>
      </c>
      <c r="E27" s="34" t="str">
        <f>IF('Prediction Log'!E24=0, "",'Prediction Log'!E24)</f>
        <v/>
      </c>
      <c r="F27" s="34" t="str">
        <f>IF('Prediction Log'!H24=0, "",'Prediction Log'!H24)</f>
        <v>Penn State</v>
      </c>
      <c r="G27" s="10" t="str">
        <f>IF(ISBLANK(Games!B23), "",'Prediction Log'!$I24)</f>
        <v>Penn State</v>
      </c>
      <c r="H27" s="35">
        <f>'Prediction Log'!$J24</f>
        <v>0.76982485211101037</v>
      </c>
      <c r="I27" s="34" t="str">
        <f>IF(ISBLANK(Games!R23), "",IF(AND(Games!R23="",Games!S23=""),"",IF(ISTEXT(Games!S23), "Side",Games!R23)))</f>
        <v/>
      </c>
      <c r="J27" s="34" t="str">
        <f>IF(ISBLANK(Games!R23), "",IF(Table12[[#This Row],[Bet]]="Spread", Games!T23, ""))</f>
        <v/>
      </c>
      <c r="K27" s="34" t="str">
        <f>IF(ISBLANK(Games!S23), "",IF(ISTEXT(Games!S23), Games!S23, ""))</f>
        <v/>
      </c>
      <c r="L27" s="34" t="str">
        <f>IF(ISBLANK(Games!V23), "", Games!V23)</f>
        <v/>
      </c>
      <c r="M27" s="34"/>
      <c r="N27" s="36"/>
      <c r="O27" s="36"/>
      <c r="P27" s="36"/>
      <c r="Q27" s="36"/>
      <c r="R27" s="36"/>
      <c r="S27" s="36"/>
      <c r="T27" s="37">
        <f t="shared" si="0"/>
        <v>0</v>
      </c>
      <c r="U27" s="37">
        <f t="shared" si="1"/>
        <v>0</v>
      </c>
      <c r="V27" s="37">
        <f t="shared" si="7"/>
        <v>0</v>
      </c>
      <c r="W27" s="37">
        <f t="shared" si="8"/>
        <v>0</v>
      </c>
      <c r="X27" s="37">
        <f t="shared" si="9"/>
        <v>0</v>
      </c>
      <c r="Y27" s="37">
        <f t="shared" si="10"/>
        <v>0</v>
      </c>
      <c r="Z27" s="36"/>
      <c r="AA27" s="37" t="str">
        <f t="shared" si="11"/>
        <v/>
      </c>
      <c r="AB27" s="36"/>
      <c r="AC27" s="37" t="str">
        <f t="shared" si="12"/>
        <v/>
      </c>
      <c r="AD27" s="36"/>
      <c r="AE27" s="34" t="str">
        <f t="shared" si="13"/>
        <v/>
      </c>
      <c r="AF2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" spans="1:32" x14ac:dyDescent="0.45">
      <c r="A28" s="34">
        <f>IF(ISBLANK(Games!A24), "", Games!A24)</f>
        <v>1</v>
      </c>
      <c r="B28" s="34" t="str">
        <f>IF('Prediction Log'!B25=0, "",'Prediction Log'!B25)</f>
        <v>Pittsburgh</v>
      </c>
      <c r="C28" s="34" t="str">
        <f>IF('Prediction Log'!C25=0, "",'Prediction Log'!C25)</f>
        <v>Kent State</v>
      </c>
      <c r="D28" s="34" t="str">
        <f>IF('Prediction Log'!D25=0, "",'Prediction Log'!D25)</f>
        <v/>
      </c>
      <c r="E28" s="34" t="str">
        <f>IF('Prediction Log'!E25=0, "",'Prediction Log'!E25)</f>
        <v/>
      </c>
      <c r="F28" s="34" t="str">
        <f>IF('Prediction Log'!H25=0, "",'Prediction Log'!H25)</f>
        <v>Kent State</v>
      </c>
      <c r="G28" s="10" t="str">
        <f>IF(ISBLANK(Games!B24), "",'Prediction Log'!$I25)</f>
        <v>Pittsburgh</v>
      </c>
      <c r="H28" s="35">
        <f>'Prediction Log'!$J25</f>
        <v>0.90643185034289142</v>
      </c>
      <c r="I28" s="34" t="str">
        <f>IF(ISBLANK(Games!R24), "",IF(AND(Games!R24="",Games!S24=""),"",IF(ISTEXT(Games!S24), "Side",Games!R24)))</f>
        <v/>
      </c>
      <c r="J28" s="34" t="str">
        <f>IF(ISBLANK(Games!R24), "",IF(Table12[[#This Row],[Bet]]="Spread", Games!T24, ""))</f>
        <v/>
      </c>
      <c r="K28" s="34" t="str">
        <f>IF(ISBLANK(Games!S24), "",IF(ISTEXT(Games!S24), Games!S24, ""))</f>
        <v/>
      </c>
      <c r="L28" s="34" t="str">
        <f>IF(ISBLANK(Games!V24), "", Games!V24)</f>
        <v/>
      </c>
      <c r="M28" s="34"/>
      <c r="N28" s="36"/>
      <c r="O28" s="36"/>
      <c r="P28" s="36"/>
      <c r="Q28" s="36"/>
      <c r="R28" s="36"/>
      <c r="S28" s="36"/>
      <c r="T28" s="37">
        <f t="shared" si="0"/>
        <v>0</v>
      </c>
      <c r="U28" s="37">
        <f t="shared" si="1"/>
        <v>0</v>
      </c>
      <c r="V28" s="37">
        <f t="shared" si="7"/>
        <v>0</v>
      </c>
      <c r="W28" s="37">
        <f t="shared" si="8"/>
        <v>0</v>
      </c>
      <c r="X28" s="37">
        <f t="shared" si="9"/>
        <v>0</v>
      </c>
      <c r="Y28" s="37">
        <f t="shared" si="10"/>
        <v>0</v>
      </c>
      <c r="Z28" s="36"/>
      <c r="AA28" s="37" t="str">
        <f t="shared" si="11"/>
        <v/>
      </c>
      <c r="AB28" s="36"/>
      <c r="AC28" s="37" t="str">
        <f t="shared" si="12"/>
        <v/>
      </c>
      <c r="AD28" s="36"/>
      <c r="AE28" s="34" t="str">
        <f t="shared" si="13"/>
        <v/>
      </c>
      <c r="AF2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" spans="1:32" x14ac:dyDescent="0.45">
      <c r="A29" s="34">
        <f>IF(ISBLANK(Games!A25), "", Games!A25)</f>
        <v>1</v>
      </c>
      <c r="B29" s="34" t="str">
        <f>IF('Prediction Log'!B26=0, "",'Prediction Log'!B26)</f>
        <v>Iowa</v>
      </c>
      <c r="C29" s="34" t="str">
        <f>IF('Prediction Log'!C26=0, "",'Prediction Log'!C26)</f>
        <v>Illinois State</v>
      </c>
      <c r="D29" s="34" t="str">
        <f>IF('Prediction Log'!D26=0, "",'Prediction Log'!D26)</f>
        <v/>
      </c>
      <c r="E29" s="34" t="str">
        <f>IF('Prediction Log'!E26=0, "",'Prediction Log'!E26)</f>
        <v/>
      </c>
      <c r="F29" s="34" t="str">
        <f>IF('Prediction Log'!H26=0, "",'Prediction Log'!H26)</f>
        <v/>
      </c>
      <c r="G29" s="10" t="str">
        <f>IF(ISBLANK(Games!B25), "",'Prediction Log'!$I26)</f>
        <v>Iowa</v>
      </c>
      <c r="H29" s="35" t="str">
        <f>'Prediction Log'!$J26</f>
        <v/>
      </c>
      <c r="I29" s="34" t="str">
        <f>IF(ISBLANK(Games!R25), "",IF(AND(Games!R25="",Games!S25=""),"",IF(ISTEXT(Games!S25), "Side",Games!R25)))</f>
        <v/>
      </c>
      <c r="J29" s="34" t="str">
        <f>IF(ISBLANK(Games!R25), "",IF(Table12[[#This Row],[Bet]]="Spread", Games!T25, ""))</f>
        <v/>
      </c>
      <c r="K29" s="34" t="str">
        <f>IF(ISBLANK(Games!S25), "",IF(ISTEXT(Games!S25), Games!S25, ""))</f>
        <v/>
      </c>
      <c r="L29" s="34" t="str">
        <f>IF(ISBLANK(Games!V25), "", Games!V25)</f>
        <v/>
      </c>
      <c r="M29" s="34"/>
      <c r="N29" s="36"/>
      <c r="O29" s="36"/>
      <c r="P29" s="36"/>
      <c r="Q29" s="36"/>
      <c r="R29" s="36"/>
      <c r="S29" s="36"/>
      <c r="T29" s="37">
        <f t="shared" si="0"/>
        <v>0</v>
      </c>
      <c r="U29" s="37">
        <f t="shared" si="1"/>
        <v>0</v>
      </c>
      <c r="V29" s="37">
        <f t="shared" si="7"/>
        <v>0</v>
      </c>
      <c r="W29" s="37">
        <f t="shared" si="8"/>
        <v>0</v>
      </c>
      <c r="X29" s="37">
        <f t="shared" si="9"/>
        <v>0</v>
      </c>
      <c r="Y29" s="37">
        <f t="shared" si="10"/>
        <v>0</v>
      </c>
      <c r="Z29" s="36"/>
      <c r="AA29" s="37" t="str">
        <f t="shared" si="11"/>
        <v/>
      </c>
      <c r="AB29" s="36"/>
      <c r="AC29" s="37" t="str">
        <f t="shared" si="12"/>
        <v/>
      </c>
      <c r="AD29" s="36"/>
      <c r="AE29" s="34" t="str">
        <f t="shared" si="13"/>
        <v/>
      </c>
      <c r="AF2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" spans="1:32" x14ac:dyDescent="0.45">
      <c r="A30" s="34">
        <f>IF(ISBLANK(Games!A26), "", Games!A26)</f>
        <v>1</v>
      </c>
      <c r="B30" s="34" t="str">
        <f>IF('Prediction Log'!B27=0, "",'Prediction Log'!B27)</f>
        <v>Tennessee</v>
      </c>
      <c r="C30" s="34" t="str">
        <f>IF('Prediction Log'!C27=0, "",'Prediction Log'!C27)</f>
        <v>Chattanooga</v>
      </c>
      <c r="D30" s="34" t="str">
        <f>IF('Prediction Log'!D27=0, "",'Prediction Log'!D27)</f>
        <v/>
      </c>
      <c r="E30" s="34" t="str">
        <f>IF('Prediction Log'!E27=0, "",'Prediction Log'!E27)</f>
        <v/>
      </c>
      <c r="F30" s="34" t="str">
        <f>IF('Prediction Log'!H27=0, "",'Prediction Log'!H27)</f>
        <v/>
      </c>
      <c r="G30" s="10" t="str">
        <f>IF(ISBLANK(Games!B26), "",'Prediction Log'!$I27)</f>
        <v>Tennessee</v>
      </c>
      <c r="H30" s="35" t="str">
        <f>'Prediction Log'!$J27</f>
        <v/>
      </c>
      <c r="I30" s="34" t="str">
        <f>IF(ISBLANK(Games!R26), "",IF(AND(Games!R26="",Games!S26=""),"",IF(ISTEXT(Games!S26), "Side",Games!R26)))</f>
        <v/>
      </c>
      <c r="J30" s="34" t="str">
        <f>IF(ISBLANK(Games!R26), "",IF(Table12[[#This Row],[Bet]]="Spread", Games!T26, ""))</f>
        <v/>
      </c>
      <c r="K30" s="34" t="str">
        <f>IF(ISBLANK(Games!S26), "",IF(ISTEXT(Games!S26), Games!S26, ""))</f>
        <v/>
      </c>
      <c r="L30" s="34" t="str">
        <f>IF(ISBLANK(Games!V26), "", Games!V26)</f>
        <v/>
      </c>
      <c r="M30" s="34"/>
      <c r="N30" s="36"/>
      <c r="O30" s="36"/>
      <c r="P30" s="36"/>
      <c r="Q30" s="36"/>
      <c r="R30" s="36"/>
      <c r="S30" s="36"/>
      <c r="T30" s="37">
        <f t="shared" si="0"/>
        <v>0</v>
      </c>
      <c r="U30" s="37">
        <f t="shared" si="1"/>
        <v>0</v>
      </c>
      <c r="V30" s="37">
        <f t="shared" si="7"/>
        <v>0</v>
      </c>
      <c r="W30" s="37">
        <f t="shared" si="8"/>
        <v>0</v>
      </c>
      <c r="X30" s="37">
        <f t="shared" si="9"/>
        <v>0</v>
      </c>
      <c r="Y30" s="37">
        <f t="shared" si="10"/>
        <v>0</v>
      </c>
      <c r="Z30" s="36"/>
      <c r="AA30" s="37" t="str">
        <f t="shared" si="11"/>
        <v/>
      </c>
      <c r="AB30" s="36"/>
      <c r="AC30" s="37" t="str">
        <f t="shared" si="12"/>
        <v/>
      </c>
      <c r="AD30" s="36"/>
      <c r="AE30" s="34" t="str">
        <f t="shared" si="13"/>
        <v/>
      </c>
      <c r="AF3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" spans="1:32" x14ac:dyDescent="0.45">
      <c r="A31" s="34">
        <f>IF(ISBLANK(Games!A27), "", Games!A27)</f>
        <v>1</v>
      </c>
      <c r="B31" s="34" t="str">
        <f>IF('Prediction Log'!B28=0, "",'Prediction Log'!B28)</f>
        <v>Oklahoma State</v>
      </c>
      <c r="C31" s="34" t="str">
        <f>IF('Prediction Log'!C28=0, "",'Prediction Log'!C28)</f>
        <v>South Dakota State</v>
      </c>
      <c r="D31" s="34" t="str">
        <f>IF('Prediction Log'!D28=0, "",'Prediction Log'!D28)</f>
        <v/>
      </c>
      <c r="E31" s="34" t="str">
        <f>IF('Prediction Log'!E28=0, "",'Prediction Log'!E28)</f>
        <v/>
      </c>
      <c r="F31" s="34" t="str">
        <f>IF('Prediction Log'!H28=0, "",'Prediction Log'!H28)</f>
        <v/>
      </c>
      <c r="G31" s="10" t="str">
        <f>IF(ISBLANK(Games!B27), "",'Prediction Log'!$I28)</f>
        <v>Oklahoma State</v>
      </c>
      <c r="H31" s="35" t="str">
        <f>'Prediction Log'!$J28</f>
        <v/>
      </c>
      <c r="I31" s="34" t="str">
        <f>IF(ISBLANK(Games!R27), "",IF(AND(Games!R27="",Games!S27=""),"",IF(ISTEXT(Games!S27), "Side",Games!R27)))</f>
        <v/>
      </c>
      <c r="J31" s="34" t="str">
        <f>IF(ISBLANK(Games!R27), "",IF(Table12[[#This Row],[Bet]]="Spread", Games!T27, ""))</f>
        <v/>
      </c>
      <c r="K31" s="34" t="str">
        <f>IF(ISBLANK(Games!S27), "",IF(ISTEXT(Games!S27), Games!S27, ""))</f>
        <v/>
      </c>
      <c r="L31" s="34" t="str">
        <f>IF(ISBLANK(Games!V27), "", Games!V27)</f>
        <v/>
      </c>
      <c r="M31" s="34"/>
      <c r="N31" s="36"/>
      <c r="O31" s="36"/>
      <c r="P31" s="36"/>
      <c r="Q31" s="36"/>
      <c r="R31" s="36"/>
      <c r="S31" s="36"/>
      <c r="T31" s="37">
        <f t="shared" si="0"/>
        <v>0</v>
      </c>
      <c r="U31" s="37">
        <f t="shared" si="1"/>
        <v>0</v>
      </c>
      <c r="V31" s="37">
        <f t="shared" si="7"/>
        <v>0</v>
      </c>
      <c r="W31" s="37">
        <f t="shared" si="8"/>
        <v>0</v>
      </c>
      <c r="X31" s="37">
        <f t="shared" si="9"/>
        <v>0</v>
      </c>
      <c r="Y31" s="37">
        <f t="shared" si="10"/>
        <v>0</v>
      </c>
      <c r="Z31" s="36"/>
      <c r="AA31" s="37" t="str">
        <f t="shared" si="11"/>
        <v/>
      </c>
      <c r="AB31" s="36"/>
      <c r="AC31" s="37" t="str">
        <f t="shared" si="12"/>
        <v/>
      </c>
      <c r="AD31" s="36"/>
      <c r="AE31" s="34" t="str">
        <f t="shared" si="13"/>
        <v/>
      </c>
      <c r="AF3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" spans="1:32" x14ac:dyDescent="0.45">
      <c r="A32" s="34">
        <f>IF(ISBLANK(Games!A28), "", Games!A28)</f>
        <v>1</v>
      </c>
      <c r="B32" s="34" t="str">
        <f>IF('Prediction Log'!B29=0, "",'Prediction Log'!B29)</f>
        <v>Cincinnati</v>
      </c>
      <c r="C32" s="34" t="str">
        <f>IF('Prediction Log'!C29=0, "",'Prediction Log'!C29)</f>
        <v>Towson</v>
      </c>
      <c r="D32" s="34" t="str">
        <f>IF('Prediction Log'!D29=0, "",'Prediction Log'!D29)</f>
        <v/>
      </c>
      <c r="E32" s="34" t="str">
        <f>IF('Prediction Log'!E29=0, "",'Prediction Log'!E29)</f>
        <v/>
      </c>
      <c r="F32" s="34" t="str">
        <f>IF('Prediction Log'!H29=0, "",'Prediction Log'!H29)</f>
        <v/>
      </c>
      <c r="G32" s="10" t="str">
        <f>IF(ISBLANK(Games!B28), "",'Prediction Log'!$I29)</f>
        <v>Cincinnati</v>
      </c>
      <c r="H32" s="35" t="str">
        <f>'Prediction Log'!$J29</f>
        <v/>
      </c>
      <c r="I32" s="34" t="str">
        <f>IF(ISBLANK(Games!R28), "",IF(AND(Games!R28="",Games!S28=""),"",IF(ISTEXT(Games!S28), "Side",Games!R28)))</f>
        <v/>
      </c>
      <c r="J32" s="34" t="str">
        <f>IF(ISBLANK(Games!R28), "",IF(Table12[[#This Row],[Bet]]="Spread", Games!T28, ""))</f>
        <v/>
      </c>
      <c r="K32" s="34" t="str">
        <f>IF(ISBLANK(Games!S28), "",IF(ISTEXT(Games!S28), Games!S28, ""))</f>
        <v/>
      </c>
      <c r="L32" s="34" t="str">
        <f>IF(ISBLANK(Games!V28), "", Games!V28)</f>
        <v/>
      </c>
      <c r="M32" s="34"/>
      <c r="N32" s="36"/>
      <c r="O32" s="36"/>
      <c r="P32" s="36"/>
      <c r="Q32" s="36"/>
      <c r="R32" s="36"/>
      <c r="S32" s="36"/>
      <c r="T32" s="37">
        <f t="shared" si="0"/>
        <v>0</v>
      </c>
      <c r="U32" s="37">
        <f t="shared" si="1"/>
        <v>0</v>
      </c>
      <c r="V32" s="37">
        <f t="shared" si="7"/>
        <v>0</v>
      </c>
      <c r="W32" s="37">
        <f t="shared" si="8"/>
        <v>0</v>
      </c>
      <c r="X32" s="37">
        <f t="shared" si="9"/>
        <v>0</v>
      </c>
      <c r="Y32" s="37">
        <f t="shared" si="10"/>
        <v>0</v>
      </c>
      <c r="Z32" s="36"/>
      <c r="AA32" s="37" t="str">
        <f t="shared" si="11"/>
        <v/>
      </c>
      <c r="AB32" s="36"/>
      <c r="AC32" s="37" t="str">
        <f t="shared" si="12"/>
        <v/>
      </c>
      <c r="AD32" s="36"/>
      <c r="AE32" s="34" t="str">
        <f t="shared" si="13"/>
        <v/>
      </c>
      <c r="AF3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" spans="1:32" x14ac:dyDescent="0.45">
      <c r="A33" s="34">
        <f>IF(ISBLANK(Games!A29), "", Games!A29)</f>
        <v>1</v>
      </c>
      <c r="B33" s="34" t="str">
        <f>IF('Prediction Log'!B30=0, "",'Prediction Log'!B30)</f>
        <v>Washington State</v>
      </c>
      <c r="C33" s="34" t="str">
        <f>IF('Prediction Log'!C30=0, "",'Prediction Log'!C30)</f>
        <v>Portland State</v>
      </c>
      <c r="D33" s="34" t="str">
        <f>IF('Prediction Log'!D30=0, "",'Prediction Log'!D30)</f>
        <v/>
      </c>
      <c r="E33" s="34" t="str">
        <f>IF('Prediction Log'!E30=0, "",'Prediction Log'!E30)</f>
        <v/>
      </c>
      <c r="F33" s="34" t="str">
        <f>IF('Prediction Log'!H30=0, "",'Prediction Log'!H30)</f>
        <v/>
      </c>
      <c r="G33" s="10" t="str">
        <f>IF(ISBLANK(Games!B29), "",'Prediction Log'!$I30)</f>
        <v>Washington State</v>
      </c>
      <c r="H33" s="35" t="str">
        <f>'Prediction Log'!$J30</f>
        <v/>
      </c>
      <c r="I33" s="34" t="str">
        <f>IF(ISBLANK(Games!R29), "",IF(AND(Games!R29="",Games!S29=""),"",IF(ISTEXT(Games!S29), "Side",Games!R29)))</f>
        <v/>
      </c>
      <c r="J33" s="34" t="str">
        <f>IF(ISBLANK(Games!R29), "",IF(Table12[[#This Row],[Bet]]="Spread", Games!T29, ""))</f>
        <v/>
      </c>
      <c r="K33" s="34" t="str">
        <f>IF(ISBLANK(Games!S29), "",IF(ISTEXT(Games!S29), Games!S29, ""))</f>
        <v/>
      </c>
      <c r="L33" s="34" t="str">
        <f>IF(ISBLANK(Games!V29), "", Games!V29)</f>
        <v/>
      </c>
      <c r="M33" s="34"/>
      <c r="N33" s="36"/>
      <c r="O33" s="36"/>
      <c r="P33" s="36"/>
      <c r="Q33" s="36"/>
      <c r="R33" s="36"/>
      <c r="S33" s="36"/>
      <c r="T33" s="37">
        <f t="shared" si="0"/>
        <v>0</v>
      </c>
      <c r="U33" s="37">
        <f t="shared" si="1"/>
        <v>0</v>
      </c>
      <c r="V33" s="37">
        <f t="shared" si="7"/>
        <v>0</v>
      </c>
      <c r="W33" s="37">
        <f t="shared" si="8"/>
        <v>0</v>
      </c>
      <c r="X33" s="37">
        <f t="shared" si="9"/>
        <v>0</v>
      </c>
      <c r="Y33" s="37">
        <f t="shared" si="10"/>
        <v>0</v>
      </c>
      <c r="Z33" s="36"/>
      <c r="AA33" s="37" t="str">
        <f t="shared" si="11"/>
        <v/>
      </c>
      <c r="AB33" s="36"/>
      <c r="AC33" s="37" t="str">
        <f t="shared" si="12"/>
        <v/>
      </c>
      <c r="AD33" s="36"/>
      <c r="AE33" s="34" t="str">
        <f t="shared" si="13"/>
        <v/>
      </c>
      <c r="AF3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" spans="1:32" x14ac:dyDescent="0.45">
      <c r="A34" s="34">
        <f>IF(ISBLANK(Games!A30), "", Games!A30)</f>
        <v>1</v>
      </c>
      <c r="B34" s="34" t="str">
        <f>IF('Prediction Log'!B31=0, "",'Prediction Log'!B31)</f>
        <v>Northwestern</v>
      </c>
      <c r="C34" s="34" t="str">
        <f>IF('Prediction Log'!C31=0, "",'Prediction Log'!C31)</f>
        <v>Miami (OH)</v>
      </c>
      <c r="D34" s="34" t="str">
        <f>IF('Prediction Log'!D31=0, "",'Prediction Log'!D31)</f>
        <v/>
      </c>
      <c r="E34" s="34" t="str">
        <f>IF('Prediction Log'!E31=0, "",'Prediction Log'!E31)</f>
        <v/>
      </c>
      <c r="F34" s="34" t="str">
        <f>IF('Prediction Log'!H31=0, "",'Prediction Log'!H31)</f>
        <v>Miami (OH)</v>
      </c>
      <c r="G34" s="10" t="str">
        <f>IF(ISBLANK(Games!B30), "",'Prediction Log'!$I31)</f>
        <v>Miami (OH)</v>
      </c>
      <c r="H34" s="35">
        <f>'Prediction Log'!$J31</f>
        <v>0.53060435647524895</v>
      </c>
      <c r="I34" s="34" t="str">
        <f>IF(ISBLANK(Games!R30), "",IF(AND(Games!R30="",Games!S30=""),"",IF(ISTEXT(Games!S30), "Side",Games!R30)))</f>
        <v/>
      </c>
      <c r="J34" s="34" t="str">
        <f>IF(ISBLANK(Games!R30), "",IF(Table12[[#This Row],[Bet]]="Spread", Games!T30, ""))</f>
        <v/>
      </c>
      <c r="K34" s="34" t="str">
        <f>IF(ISBLANK(Games!S30), "",IF(ISTEXT(Games!S30), Games!S30, ""))</f>
        <v/>
      </c>
      <c r="L34" s="34" t="str">
        <f>IF(ISBLANK(Games!V30), "", Games!V30)</f>
        <v/>
      </c>
      <c r="M34" s="34"/>
      <c r="N34" s="36"/>
      <c r="O34" s="36"/>
      <c r="P34" s="36"/>
      <c r="Q34" s="36"/>
      <c r="R34" s="36"/>
      <c r="S34" s="36"/>
      <c r="T34" s="37">
        <f t="shared" si="0"/>
        <v>0</v>
      </c>
      <c r="U34" s="37">
        <f t="shared" si="1"/>
        <v>0</v>
      </c>
      <c r="V34" s="37">
        <f t="shared" si="7"/>
        <v>0</v>
      </c>
      <c r="W34" s="37">
        <f t="shared" si="8"/>
        <v>0</v>
      </c>
      <c r="X34" s="37">
        <f t="shared" si="9"/>
        <v>0</v>
      </c>
      <c r="Y34" s="37">
        <f t="shared" si="10"/>
        <v>0</v>
      </c>
      <c r="Z34" s="36"/>
      <c r="AA34" s="37" t="str">
        <f t="shared" si="11"/>
        <v/>
      </c>
      <c r="AB34" s="36"/>
      <c r="AC34" s="37" t="str">
        <f t="shared" si="12"/>
        <v/>
      </c>
      <c r="AD34" s="36"/>
      <c r="AE34" s="34" t="str">
        <f t="shared" si="13"/>
        <v/>
      </c>
      <c r="AF3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" spans="1:32" x14ac:dyDescent="0.45">
      <c r="A35" s="34">
        <f>IF(ISBLANK(Games!A31), "", Games!A31)</f>
        <v>1</v>
      </c>
      <c r="B35" s="34" t="str">
        <f>IF('Prediction Log'!B32=0, "",'Prediction Log'!B32)</f>
        <v>UT San Antonio</v>
      </c>
      <c r="C35" s="34" t="str">
        <f>IF('Prediction Log'!C32=0, "",'Prediction Log'!C32)</f>
        <v>Kennesaw State</v>
      </c>
      <c r="D35" s="34" t="str">
        <f>IF('Prediction Log'!D32=0, "",'Prediction Log'!D32)</f>
        <v/>
      </c>
      <c r="E35" s="34" t="str">
        <f>IF('Prediction Log'!E32=0, "",'Prediction Log'!E32)</f>
        <v/>
      </c>
      <c r="F35" s="34" t="str">
        <f>IF('Prediction Log'!H32=0, "",'Prediction Log'!H32)</f>
        <v>Kennesaw State</v>
      </c>
      <c r="G35" s="10" t="str">
        <f>IF(ISBLANK(Games!B31), "",'Prediction Log'!$I32)</f>
        <v>UT San Antonio</v>
      </c>
      <c r="H35" s="35">
        <f>'Prediction Log'!$J32</f>
        <v>0.94859824845739149</v>
      </c>
      <c r="I35" s="34" t="str">
        <f>IF(ISBLANK(Games!R31), "",IF(AND(Games!R31="",Games!S31=""),"",IF(ISTEXT(Games!S31), "Side",Games!R31)))</f>
        <v/>
      </c>
      <c r="J35" s="34" t="str">
        <f>IF(ISBLANK(Games!R31), "",IF(Table12[[#This Row],[Bet]]="Spread", Games!T31, ""))</f>
        <v/>
      </c>
      <c r="K35" s="34" t="str">
        <f>IF(ISBLANK(Games!S31), "",IF(ISTEXT(Games!S31), Games!S31, ""))</f>
        <v/>
      </c>
      <c r="L35" s="34" t="str">
        <f>IF(ISBLANK(Games!V31), "", Games!V31)</f>
        <v/>
      </c>
      <c r="M35" s="34"/>
      <c r="N35" s="36"/>
      <c r="O35" s="36"/>
      <c r="P35" s="36"/>
      <c r="Q35" s="36"/>
      <c r="R35" s="36"/>
      <c r="S35" s="36"/>
      <c r="T35" s="37">
        <f t="shared" si="0"/>
        <v>0</v>
      </c>
      <c r="U35" s="37">
        <f t="shared" si="1"/>
        <v>0</v>
      </c>
      <c r="V35" s="37">
        <f t="shared" si="7"/>
        <v>0</v>
      </c>
      <c r="W35" s="37">
        <f t="shared" si="8"/>
        <v>0</v>
      </c>
      <c r="X35" s="37">
        <f t="shared" si="9"/>
        <v>0</v>
      </c>
      <c r="Y35" s="37">
        <f t="shared" si="10"/>
        <v>0</v>
      </c>
      <c r="Z35" s="36"/>
      <c r="AA35" s="37" t="str">
        <f t="shared" si="11"/>
        <v/>
      </c>
      <c r="AB35" s="36"/>
      <c r="AC35" s="37" t="str">
        <f t="shared" si="12"/>
        <v/>
      </c>
      <c r="AD35" s="36"/>
      <c r="AE35" s="34" t="str">
        <f t="shared" si="13"/>
        <v/>
      </c>
      <c r="AF3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" spans="1:32" x14ac:dyDescent="0.45">
      <c r="A36" s="34">
        <f>IF(ISBLANK(Games!A32), "", Games!A32)</f>
        <v>1</v>
      </c>
      <c r="B36" s="34" t="str">
        <f>IF('Prediction Log'!B33=0, "",'Prediction Log'!B33)</f>
        <v>Syracuse</v>
      </c>
      <c r="C36" s="34" t="str">
        <f>IF('Prediction Log'!C33=0, "",'Prediction Log'!C33)</f>
        <v>Ohio</v>
      </c>
      <c r="D36" s="34" t="str">
        <f>IF('Prediction Log'!D33=0, "",'Prediction Log'!D33)</f>
        <v/>
      </c>
      <c r="E36" s="34" t="str">
        <f>IF('Prediction Log'!E33=0, "",'Prediction Log'!E33)</f>
        <v/>
      </c>
      <c r="F36" s="34" t="str">
        <f>IF('Prediction Log'!H33=0, "",'Prediction Log'!H33)</f>
        <v>Ohio</v>
      </c>
      <c r="G36" s="10" t="str">
        <f>IF(ISBLANK(Games!B32), "",'Prediction Log'!$I33)</f>
        <v>Ohio</v>
      </c>
      <c r="H36" s="35">
        <f>'Prediction Log'!$J33</f>
        <v>0.54608044800074185</v>
      </c>
      <c r="I36" s="34" t="str">
        <f>IF(ISBLANK(Games!R32), "",IF(AND(Games!R32="",Games!S32=""),"",IF(ISTEXT(Games!S32), "Side",Games!R32)))</f>
        <v/>
      </c>
      <c r="J36" s="34" t="str">
        <f>IF(ISBLANK(Games!R32), "",IF(Table12[[#This Row],[Bet]]="Spread", Games!T32, ""))</f>
        <v/>
      </c>
      <c r="K36" s="34" t="str">
        <f>IF(ISBLANK(Games!S32), "",IF(ISTEXT(Games!S32), Games!S32, ""))</f>
        <v/>
      </c>
      <c r="L36" s="34" t="str">
        <f>IF(ISBLANK(Games!V32), "", Games!V32)</f>
        <v/>
      </c>
      <c r="M36" s="34"/>
      <c r="N36" s="36"/>
      <c r="O36" s="36"/>
      <c r="P36" s="36"/>
      <c r="Q36" s="36"/>
      <c r="R36" s="36"/>
      <c r="S36" s="36"/>
      <c r="T36" s="37">
        <f t="shared" si="0"/>
        <v>0</v>
      </c>
      <c r="U36" s="37">
        <f t="shared" si="1"/>
        <v>0</v>
      </c>
      <c r="V36" s="37">
        <f t="shared" si="7"/>
        <v>0</v>
      </c>
      <c r="W36" s="37">
        <f t="shared" si="8"/>
        <v>0</v>
      </c>
      <c r="X36" s="37">
        <f t="shared" si="9"/>
        <v>0</v>
      </c>
      <c r="Y36" s="37">
        <f t="shared" si="10"/>
        <v>0</v>
      </c>
      <c r="Z36" s="36"/>
      <c r="AA36" s="37" t="str">
        <f t="shared" si="11"/>
        <v/>
      </c>
      <c r="AB36" s="36"/>
      <c r="AC36" s="37" t="str">
        <f t="shared" si="12"/>
        <v/>
      </c>
      <c r="AD36" s="36"/>
      <c r="AE36" s="34" t="str">
        <f t="shared" si="13"/>
        <v/>
      </c>
      <c r="AF3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" spans="1:32" x14ac:dyDescent="0.45">
      <c r="A37" s="34">
        <f>IF(ISBLANK(Games!A33), "", Games!A33)</f>
        <v>1</v>
      </c>
      <c r="B37" s="34" t="str">
        <f>IF('Prediction Log'!B34=0, "",'Prediction Log'!B34)</f>
        <v>Texas</v>
      </c>
      <c r="C37" s="34" t="str">
        <f>IF('Prediction Log'!C34=0, "",'Prediction Log'!C34)</f>
        <v>Colorado State</v>
      </c>
      <c r="D37" s="34" t="str">
        <f>IF('Prediction Log'!D34=0, "",'Prediction Log'!D34)</f>
        <v/>
      </c>
      <c r="E37" s="34" t="str">
        <f>IF('Prediction Log'!E34=0, "",'Prediction Log'!E34)</f>
        <v/>
      </c>
      <c r="F37" s="34" t="str">
        <f>IF('Prediction Log'!H34=0, "",'Prediction Log'!H34)</f>
        <v>Colorado State</v>
      </c>
      <c r="G37" s="10" t="str">
        <f>IF(ISBLANK(Games!B33), "",'Prediction Log'!$I34)</f>
        <v>Texas</v>
      </c>
      <c r="H37" s="35">
        <f>'Prediction Log'!$J34</f>
        <v>0.9651705416324482</v>
      </c>
      <c r="I37" s="34" t="str">
        <f>IF(ISBLANK(Games!R33), "",IF(AND(Games!R33="",Games!S33=""),"",IF(ISTEXT(Games!S33), "Side",Games!R33)))</f>
        <v/>
      </c>
      <c r="J37" s="34" t="str">
        <f>IF(ISBLANK(Games!R33), "",IF(Table12[[#This Row],[Bet]]="Spread", Games!T33, ""))</f>
        <v/>
      </c>
      <c r="K37" s="34" t="str">
        <f>IF(ISBLANK(Games!S33), "",IF(ISTEXT(Games!S33), Games!S33, ""))</f>
        <v/>
      </c>
      <c r="L37" s="34" t="str">
        <f>IF(ISBLANK(Games!V33), "", Games!V33)</f>
        <v/>
      </c>
      <c r="M37" s="34"/>
      <c r="N37" s="36"/>
      <c r="O37" s="36"/>
      <c r="P37" s="36"/>
      <c r="Q37" s="36"/>
      <c r="R37" s="36"/>
      <c r="S37" s="36"/>
      <c r="T37" s="37">
        <f t="shared" si="0"/>
        <v>0</v>
      </c>
      <c r="U37" s="37">
        <f t="shared" si="1"/>
        <v>0</v>
      </c>
      <c r="V37" s="37">
        <f t="shared" si="7"/>
        <v>0</v>
      </c>
      <c r="W37" s="37">
        <f t="shared" si="8"/>
        <v>0</v>
      </c>
      <c r="X37" s="37">
        <f t="shared" si="9"/>
        <v>0</v>
      </c>
      <c r="Y37" s="37">
        <f t="shared" si="10"/>
        <v>0</v>
      </c>
      <c r="Z37" s="36"/>
      <c r="AA37" s="37" t="str">
        <f t="shared" si="11"/>
        <v/>
      </c>
      <c r="AB37" s="36"/>
      <c r="AC37" s="37" t="str">
        <f t="shared" si="12"/>
        <v/>
      </c>
      <c r="AD37" s="36"/>
      <c r="AE37" s="34" t="str">
        <f t="shared" si="13"/>
        <v/>
      </c>
      <c r="AF3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" spans="1:32" x14ac:dyDescent="0.45">
      <c r="A38" s="34">
        <f>IF(ISBLANK(Games!A34), "", Games!A34)</f>
        <v>1</v>
      </c>
      <c r="B38" s="34" t="str">
        <f>IF('Prediction Log'!B35=0, "",'Prediction Log'!B35)</f>
        <v>Florida</v>
      </c>
      <c r="C38" s="34" t="str">
        <f>IF('Prediction Log'!C35=0, "",'Prediction Log'!C35)</f>
        <v>Miami</v>
      </c>
      <c r="D38" s="34" t="str">
        <f>IF('Prediction Log'!D35=0, "",'Prediction Log'!D35)</f>
        <v/>
      </c>
      <c r="E38" s="34" t="str">
        <f>IF('Prediction Log'!E35=0, "",'Prediction Log'!E35)</f>
        <v/>
      </c>
      <c r="F38" s="34" t="str">
        <f>IF('Prediction Log'!H35=0, "",'Prediction Log'!H35)</f>
        <v>Miami</v>
      </c>
      <c r="G38" s="10" t="str">
        <f>IF(ISBLANK(Games!B34), "",'Prediction Log'!$I35)</f>
        <v>Florida</v>
      </c>
      <c r="H38" s="35">
        <f>'Prediction Log'!$J35</f>
        <v>0.59466691018927809</v>
      </c>
      <c r="I38" s="34" t="str">
        <f>IF(ISBLANK(Games!R34), "",IF(AND(Games!R34="",Games!S34=""),"",IF(ISTEXT(Games!S34), "Side",Games!R34)))</f>
        <v/>
      </c>
      <c r="J38" s="34" t="str">
        <f>IF(ISBLANK(Games!R34), "",IF(Table12[[#This Row],[Bet]]="Spread", Games!T34, ""))</f>
        <v/>
      </c>
      <c r="K38" s="34" t="str">
        <f>IF(ISBLANK(Games!S34), "",IF(ISTEXT(Games!S34), Games!S34, ""))</f>
        <v/>
      </c>
      <c r="L38" s="34" t="str">
        <f>IF(ISBLANK(Games!V34), "", Games!V34)</f>
        <v/>
      </c>
      <c r="M38" s="34"/>
      <c r="N38" s="36"/>
      <c r="O38" s="36"/>
      <c r="P38" s="36"/>
      <c r="Q38" s="36"/>
      <c r="R38" s="36"/>
      <c r="S38" s="36"/>
      <c r="T38" s="37">
        <f t="shared" si="0"/>
        <v>0</v>
      </c>
      <c r="U38" s="37">
        <f t="shared" si="1"/>
        <v>0</v>
      </c>
      <c r="V38" s="37">
        <f t="shared" si="7"/>
        <v>0</v>
      </c>
      <c r="W38" s="37">
        <f t="shared" si="8"/>
        <v>0</v>
      </c>
      <c r="X38" s="37">
        <f t="shared" si="9"/>
        <v>0</v>
      </c>
      <c r="Y38" s="37">
        <f t="shared" si="10"/>
        <v>0</v>
      </c>
      <c r="Z38" s="36"/>
      <c r="AA38" s="37" t="str">
        <f t="shared" si="11"/>
        <v/>
      </c>
      <c r="AB38" s="36"/>
      <c r="AC38" s="37" t="str">
        <f t="shared" si="12"/>
        <v/>
      </c>
      <c r="AD38" s="36"/>
      <c r="AE38" s="34" t="str">
        <f t="shared" si="13"/>
        <v/>
      </c>
      <c r="AF3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" spans="1:32" x14ac:dyDescent="0.45">
      <c r="A39" s="34">
        <f>IF(ISBLANK(Games!A35), "", Games!A35)</f>
        <v>1</v>
      </c>
      <c r="B39" s="34" t="str">
        <f>IF('Prediction Log'!B36=0, "",'Prediction Log'!B36)</f>
        <v>Indiana</v>
      </c>
      <c r="C39" s="34" t="str">
        <f>IF('Prediction Log'!C36=0, "",'Prediction Log'!C36)</f>
        <v>Florida International</v>
      </c>
      <c r="D39" s="34" t="str">
        <f>IF('Prediction Log'!D36=0, "",'Prediction Log'!D36)</f>
        <v/>
      </c>
      <c r="E39" s="34" t="str">
        <f>IF('Prediction Log'!E36=0, "",'Prediction Log'!E36)</f>
        <v/>
      </c>
      <c r="F39" s="34" t="str">
        <f>IF('Prediction Log'!H36=0, "",'Prediction Log'!H36)</f>
        <v>Florida International</v>
      </c>
      <c r="G39" s="10" t="str">
        <f>IF(ISBLANK(Games!B35), "",'Prediction Log'!$I36)</f>
        <v>Indiana</v>
      </c>
      <c r="H39" s="35">
        <f>'Prediction Log'!$J36</f>
        <v>0.83752027199209444</v>
      </c>
      <c r="I39" s="34" t="str">
        <f>IF(ISBLANK(Games!R35), "",IF(AND(Games!R35="",Games!S35=""),"",IF(ISTEXT(Games!S35), "Side",Games!R35)))</f>
        <v/>
      </c>
      <c r="J39" s="34" t="str">
        <f>IF(ISBLANK(Games!R35), "",IF(Table12[[#This Row],[Bet]]="Spread", Games!T35, ""))</f>
        <v/>
      </c>
      <c r="K39" s="34" t="str">
        <f>IF(ISBLANK(Games!S35), "",IF(ISTEXT(Games!S35), Games!S35, ""))</f>
        <v/>
      </c>
      <c r="L39" s="34" t="str">
        <f>IF(ISBLANK(Games!V35), "", Games!V35)</f>
        <v/>
      </c>
      <c r="M39" s="34"/>
      <c r="N39" s="36"/>
      <c r="O39" s="36"/>
      <c r="P39" s="36"/>
      <c r="Q39" s="36"/>
      <c r="R39" s="36"/>
      <c r="S39" s="36"/>
      <c r="T39" s="37">
        <f t="shared" si="0"/>
        <v>0</v>
      </c>
      <c r="U39" s="37">
        <f t="shared" si="1"/>
        <v>0</v>
      </c>
      <c r="V39" s="37">
        <f t="shared" si="7"/>
        <v>0</v>
      </c>
      <c r="W39" s="37">
        <f t="shared" si="8"/>
        <v>0</v>
      </c>
      <c r="X39" s="37">
        <f t="shared" si="9"/>
        <v>0</v>
      </c>
      <c r="Y39" s="37">
        <f t="shared" si="10"/>
        <v>0</v>
      </c>
      <c r="Z39" s="36"/>
      <c r="AA39" s="37" t="str">
        <f t="shared" si="11"/>
        <v/>
      </c>
      <c r="AB39" s="36"/>
      <c r="AC39" s="37" t="str">
        <f t="shared" si="12"/>
        <v/>
      </c>
      <c r="AD39" s="36"/>
      <c r="AE39" s="34" t="str">
        <f t="shared" si="13"/>
        <v/>
      </c>
      <c r="AF3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" spans="1:32" x14ac:dyDescent="0.45">
      <c r="A40" s="34">
        <f>IF(ISBLANK(Games!A36), "", Games!A36)</f>
        <v>1</v>
      </c>
      <c r="B40" s="34" t="str">
        <f>IF('Prediction Log'!B37=0, "",'Prediction Log'!B37)</f>
        <v>Nebraska</v>
      </c>
      <c r="C40" s="34" t="str">
        <f>IF('Prediction Log'!C37=0, "",'Prediction Log'!C37)</f>
        <v>UTEP</v>
      </c>
      <c r="D40" s="34" t="str">
        <f>IF('Prediction Log'!D37=0, "",'Prediction Log'!D37)</f>
        <v/>
      </c>
      <c r="E40" s="34" t="str">
        <f>IF('Prediction Log'!E37=0, "",'Prediction Log'!E37)</f>
        <v/>
      </c>
      <c r="F40" s="34" t="str">
        <f>IF('Prediction Log'!H37=0, "",'Prediction Log'!H37)</f>
        <v>UTEP</v>
      </c>
      <c r="G40" s="10" t="str">
        <f>IF(ISBLANK(Games!B36), "",'Prediction Log'!$I37)</f>
        <v>Nebraska</v>
      </c>
      <c r="H40" s="35">
        <f>'Prediction Log'!$J37</f>
        <v>0.87172545954058944</v>
      </c>
      <c r="I40" s="34" t="str">
        <f>IF(ISBLANK(Games!R36), "",IF(AND(Games!R36="",Games!S36=""),"",IF(ISTEXT(Games!S36), "Side",Games!R36)))</f>
        <v/>
      </c>
      <c r="J40" s="34" t="str">
        <f>IF(ISBLANK(Games!R36), "",IF(Table12[[#This Row],[Bet]]="Spread", Games!T36, ""))</f>
        <v/>
      </c>
      <c r="K40" s="34" t="str">
        <f>IF(ISBLANK(Games!S36), "",IF(ISTEXT(Games!S36), Games!S36, ""))</f>
        <v/>
      </c>
      <c r="L40" s="34" t="str">
        <f>IF(ISBLANK(Games!V36), "", Games!V36)</f>
        <v/>
      </c>
      <c r="M40" s="34"/>
      <c r="N40" s="36"/>
      <c r="O40" s="36"/>
      <c r="P40" s="36"/>
      <c r="Q40" s="36"/>
      <c r="R40" s="36"/>
      <c r="S40" s="36"/>
      <c r="T40" s="37">
        <f t="shared" si="0"/>
        <v>0</v>
      </c>
      <c r="U40" s="37">
        <f t="shared" si="1"/>
        <v>0</v>
      </c>
      <c r="V40" s="37">
        <f t="shared" si="7"/>
        <v>0</v>
      </c>
      <c r="W40" s="37">
        <f t="shared" si="8"/>
        <v>0</v>
      </c>
      <c r="X40" s="37">
        <f t="shared" si="9"/>
        <v>0</v>
      </c>
      <c r="Y40" s="37">
        <f t="shared" si="10"/>
        <v>0</v>
      </c>
      <c r="Z40" s="36"/>
      <c r="AA40" s="37" t="str">
        <f t="shared" si="11"/>
        <v/>
      </c>
      <c r="AB40" s="36"/>
      <c r="AC40" s="37" t="str">
        <f t="shared" si="12"/>
        <v/>
      </c>
      <c r="AD40" s="36"/>
      <c r="AE40" s="34" t="str">
        <f t="shared" si="13"/>
        <v/>
      </c>
      <c r="AF4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" spans="1:32" x14ac:dyDescent="0.45">
      <c r="A41" s="34">
        <f>IF(ISBLANK(Games!A37), "", Games!A37)</f>
        <v>1</v>
      </c>
      <c r="B41" s="34" t="str">
        <f>IF('Prediction Log'!B38=0, "",'Prediction Log'!B38)</f>
        <v>Ohio State</v>
      </c>
      <c r="C41" s="34" t="str">
        <f>IF('Prediction Log'!C38=0, "",'Prediction Log'!C38)</f>
        <v>Akron</v>
      </c>
      <c r="D41" s="34" t="str">
        <f>IF('Prediction Log'!D38=0, "",'Prediction Log'!D38)</f>
        <v/>
      </c>
      <c r="E41" s="34" t="str">
        <f>IF('Prediction Log'!E38=0, "",'Prediction Log'!E38)</f>
        <v/>
      </c>
      <c r="F41" s="34" t="str">
        <f>IF('Prediction Log'!H38=0, "",'Prediction Log'!H38)</f>
        <v>Akron</v>
      </c>
      <c r="G41" s="10" t="str">
        <f>IF(ISBLANK(Games!B37), "",'Prediction Log'!$I38)</f>
        <v>Ohio State</v>
      </c>
      <c r="H41" s="35">
        <f>'Prediction Log'!$J38</f>
        <v>0.98805167882258937</v>
      </c>
      <c r="I41" s="34" t="str">
        <f>IF(ISBLANK(Games!R37), "",IF(AND(Games!R37="",Games!S37=""),"",IF(ISTEXT(Games!S37), "Side",Games!R37)))</f>
        <v/>
      </c>
      <c r="J41" s="34" t="str">
        <f>IF(ISBLANK(Games!R37), "",IF(Table12[[#This Row],[Bet]]="Spread", Games!T37, ""))</f>
        <v/>
      </c>
      <c r="K41" s="34" t="str">
        <f>IF(ISBLANK(Games!S37), "",IF(ISTEXT(Games!S37), Games!S37, ""))</f>
        <v/>
      </c>
      <c r="L41" s="34" t="str">
        <f>IF(ISBLANK(Games!V37), "", Games!V37)</f>
        <v/>
      </c>
      <c r="M41" s="34"/>
      <c r="N41" s="36"/>
      <c r="O41" s="36"/>
      <c r="P41" s="36"/>
      <c r="Q41" s="36"/>
      <c r="R41" s="36"/>
      <c r="S41" s="36"/>
      <c r="T41" s="37">
        <f t="shared" si="0"/>
        <v>0</v>
      </c>
      <c r="U41" s="37">
        <f t="shared" si="1"/>
        <v>0</v>
      </c>
      <c r="V41" s="37">
        <f t="shared" si="7"/>
        <v>0</v>
      </c>
      <c r="W41" s="37">
        <f t="shared" si="8"/>
        <v>0</v>
      </c>
      <c r="X41" s="37">
        <f t="shared" si="9"/>
        <v>0</v>
      </c>
      <c r="Y41" s="37">
        <f t="shared" si="10"/>
        <v>0</v>
      </c>
      <c r="Z41" s="36"/>
      <c r="AA41" s="37" t="str">
        <f t="shared" si="11"/>
        <v/>
      </c>
      <c r="AB41" s="36"/>
      <c r="AC41" s="37" t="str">
        <f t="shared" si="12"/>
        <v/>
      </c>
      <c r="AD41" s="36"/>
      <c r="AE41" s="34" t="str">
        <f t="shared" si="13"/>
        <v/>
      </c>
      <c r="AF4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" spans="1:32" x14ac:dyDescent="0.45">
      <c r="A42" s="34">
        <f>IF(ISBLANK(Games!A38), "", Games!A38)</f>
        <v>1</v>
      </c>
      <c r="B42" s="34" t="str">
        <f>IF('Prediction Log'!B39=0, "",'Prediction Log'!B39)</f>
        <v>UMass</v>
      </c>
      <c r="C42" s="34" t="str">
        <f>IF('Prediction Log'!C39=0, "",'Prediction Log'!C39)</f>
        <v>Eastern Michigan</v>
      </c>
      <c r="D42" s="34" t="str">
        <f>IF('Prediction Log'!D39=0, "",'Prediction Log'!D39)</f>
        <v/>
      </c>
      <c r="E42" s="34" t="str">
        <f>IF('Prediction Log'!E39=0, "",'Prediction Log'!E39)</f>
        <v/>
      </c>
      <c r="F42" s="34" t="str">
        <f>IF('Prediction Log'!H39=0, "",'Prediction Log'!H39)</f>
        <v>Eastern Michigan</v>
      </c>
      <c r="G42" s="10" t="str">
        <f>IF(ISBLANK(Games!B38), "",'Prediction Log'!$I39)</f>
        <v>Eastern Michigan</v>
      </c>
      <c r="H42" s="35">
        <f>'Prediction Log'!$J39</f>
        <v>0.56415358798962101</v>
      </c>
      <c r="I42" s="34" t="str">
        <f>IF(ISBLANK(Games!R38), "",IF(AND(Games!R38="",Games!S38=""),"",IF(ISTEXT(Games!S38), "Side",Games!R38)))</f>
        <v/>
      </c>
      <c r="J42" s="34" t="str">
        <f>IF(ISBLANK(Games!R38), "",IF(Table12[[#This Row],[Bet]]="Spread", Games!T38, ""))</f>
        <v/>
      </c>
      <c r="K42" s="34" t="str">
        <f>IF(ISBLANK(Games!S38), "",IF(ISTEXT(Games!S38), Games!S38, ""))</f>
        <v/>
      </c>
      <c r="L42" s="34" t="str">
        <f>IF(ISBLANK(Games!V38), "", Games!V38)</f>
        <v/>
      </c>
      <c r="M42" s="34"/>
      <c r="N42" s="36"/>
      <c r="O42" s="36"/>
      <c r="P42" s="36"/>
      <c r="Q42" s="36"/>
      <c r="R42" s="36"/>
      <c r="S42" s="36"/>
      <c r="T42" s="37">
        <f t="shared" si="0"/>
        <v>0</v>
      </c>
      <c r="U42" s="37">
        <f t="shared" si="1"/>
        <v>0</v>
      </c>
      <c r="V42" s="37">
        <f t="shared" si="7"/>
        <v>0</v>
      </c>
      <c r="W42" s="37">
        <f t="shared" si="8"/>
        <v>0</v>
      </c>
      <c r="X42" s="37">
        <f t="shared" si="9"/>
        <v>0</v>
      </c>
      <c r="Y42" s="37">
        <f t="shared" si="10"/>
        <v>0</v>
      </c>
      <c r="Z42" s="36"/>
      <c r="AA42" s="37" t="str">
        <f t="shared" si="11"/>
        <v/>
      </c>
      <c r="AB42" s="36"/>
      <c r="AC42" s="37" t="str">
        <f t="shared" si="12"/>
        <v/>
      </c>
      <c r="AD42" s="36"/>
      <c r="AE42" s="34" t="str">
        <f t="shared" si="13"/>
        <v/>
      </c>
      <c r="AF4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" spans="1:32" x14ac:dyDescent="0.45">
      <c r="A43" s="34">
        <f>IF(ISBLANK(Games!A39), "", Games!A39)</f>
        <v>1</v>
      </c>
      <c r="B43" s="34" t="str">
        <f>IF('Prediction Log'!B40=0, "",'Prediction Log'!B40)</f>
        <v>Appalachian State</v>
      </c>
      <c r="C43" s="34" t="str">
        <f>IF('Prediction Log'!C40=0, "",'Prediction Log'!C40)</f>
        <v>East Tennessee State</v>
      </c>
      <c r="D43" s="34" t="str">
        <f>IF('Prediction Log'!D40=0, "",'Prediction Log'!D40)</f>
        <v/>
      </c>
      <c r="E43" s="34" t="str">
        <f>IF('Prediction Log'!E40=0, "",'Prediction Log'!E40)</f>
        <v/>
      </c>
      <c r="F43" s="34" t="str">
        <f>IF('Prediction Log'!H40=0, "",'Prediction Log'!H40)</f>
        <v/>
      </c>
      <c r="G43" s="10" t="str">
        <f>IF(ISBLANK(Games!B39), "",'Prediction Log'!$I40)</f>
        <v>Appalachian State</v>
      </c>
      <c r="H43" s="35" t="str">
        <f>'Prediction Log'!$J40</f>
        <v/>
      </c>
      <c r="I43" s="34" t="str">
        <f>IF(ISBLANK(Games!R39), "",IF(AND(Games!R39="",Games!S39=""),"",IF(ISTEXT(Games!S39), "Side",Games!R39)))</f>
        <v/>
      </c>
      <c r="J43" s="34" t="str">
        <f>IF(ISBLANK(Games!R39), "",IF(Table12[[#This Row],[Bet]]="Spread", Games!T39, ""))</f>
        <v/>
      </c>
      <c r="K43" s="34" t="str">
        <f>IF(ISBLANK(Games!S39), "",IF(ISTEXT(Games!S39), Games!S39, ""))</f>
        <v/>
      </c>
      <c r="L43" s="34" t="str">
        <f>IF(ISBLANK(Games!V39), "", Games!V39)</f>
        <v/>
      </c>
      <c r="M43" s="34"/>
      <c r="N43" s="36"/>
      <c r="O43" s="36"/>
      <c r="P43" s="36"/>
      <c r="Q43" s="36"/>
      <c r="R43" s="36"/>
      <c r="S43" s="36"/>
      <c r="T43" s="37">
        <f t="shared" si="0"/>
        <v>0</v>
      </c>
      <c r="U43" s="37">
        <f t="shared" si="1"/>
        <v>0</v>
      </c>
      <c r="V43" s="37">
        <f t="shared" si="7"/>
        <v>0</v>
      </c>
      <c r="W43" s="37">
        <f t="shared" si="8"/>
        <v>0</v>
      </c>
      <c r="X43" s="37">
        <f t="shared" si="9"/>
        <v>0</v>
      </c>
      <c r="Y43" s="37">
        <f t="shared" si="10"/>
        <v>0</v>
      </c>
      <c r="Z43" s="36"/>
      <c r="AA43" s="37" t="str">
        <f t="shared" si="11"/>
        <v/>
      </c>
      <c r="AB43" s="36"/>
      <c r="AC43" s="37" t="str">
        <f t="shared" si="12"/>
        <v/>
      </c>
      <c r="AD43" s="36"/>
      <c r="AE43" s="34" t="str">
        <f t="shared" si="13"/>
        <v/>
      </c>
      <c r="AF4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" spans="1:32" x14ac:dyDescent="0.45">
      <c r="A44" s="34">
        <f>IF(ISBLANK(Games!A40), "", Games!A40)</f>
        <v>1</v>
      </c>
      <c r="B44" s="34" t="str">
        <f>IF('Prediction Log'!B41=0, "",'Prediction Log'!B41)</f>
        <v>Iowa State</v>
      </c>
      <c r="C44" s="34" t="str">
        <f>IF('Prediction Log'!C41=0, "",'Prediction Log'!C41)</f>
        <v>North Dakota</v>
      </c>
      <c r="D44" s="34" t="str">
        <f>IF('Prediction Log'!D41=0, "",'Prediction Log'!D41)</f>
        <v/>
      </c>
      <c r="E44" s="34" t="str">
        <f>IF('Prediction Log'!E41=0, "",'Prediction Log'!E41)</f>
        <v/>
      </c>
      <c r="F44" s="34" t="str">
        <f>IF('Prediction Log'!H41=0, "",'Prediction Log'!H41)</f>
        <v/>
      </c>
      <c r="G44" s="10" t="str">
        <f>IF(ISBLANK(Games!B40), "",'Prediction Log'!$I41)</f>
        <v>Iowa State</v>
      </c>
      <c r="H44" s="35" t="str">
        <f>'Prediction Log'!$J41</f>
        <v/>
      </c>
      <c r="I44" s="34" t="str">
        <f>IF(ISBLANK(Games!R40), "",IF(AND(Games!R40="",Games!S40=""),"",IF(ISTEXT(Games!S40), "Side",Games!R40)))</f>
        <v/>
      </c>
      <c r="J44" s="34" t="str">
        <f>IF(ISBLANK(Games!R40), "",IF(Table12[[#This Row],[Bet]]="Spread", Games!T40, ""))</f>
        <v/>
      </c>
      <c r="K44" s="34" t="str">
        <f>IF(ISBLANK(Games!S40), "",IF(ISTEXT(Games!S40), Games!S40, ""))</f>
        <v/>
      </c>
      <c r="L44" s="34" t="str">
        <f>IF(ISBLANK(Games!V40), "", Games!V40)</f>
        <v/>
      </c>
      <c r="M44" s="34"/>
      <c r="N44" s="36"/>
      <c r="O44" s="36"/>
      <c r="P44" s="36"/>
      <c r="Q44" s="36"/>
      <c r="R44" s="36"/>
      <c r="S44" s="36"/>
      <c r="T44" s="37">
        <f t="shared" si="0"/>
        <v>0</v>
      </c>
      <c r="U44" s="37">
        <f t="shared" si="1"/>
        <v>0</v>
      </c>
      <c r="V44" s="37">
        <f t="shared" si="7"/>
        <v>0</v>
      </c>
      <c r="W44" s="37">
        <f t="shared" si="8"/>
        <v>0</v>
      </c>
      <c r="X44" s="37">
        <f t="shared" si="9"/>
        <v>0</v>
      </c>
      <c r="Y44" s="37">
        <f t="shared" si="10"/>
        <v>0</v>
      </c>
      <c r="Z44" s="36"/>
      <c r="AA44" s="37" t="str">
        <f t="shared" si="11"/>
        <v/>
      </c>
      <c r="AB44" s="36"/>
      <c r="AC44" s="37" t="str">
        <f t="shared" si="12"/>
        <v/>
      </c>
      <c r="AD44" s="36"/>
      <c r="AE44" s="34" t="str">
        <f t="shared" si="13"/>
        <v/>
      </c>
      <c r="AF4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" spans="1:32" x14ac:dyDescent="0.45">
      <c r="A45" s="34">
        <f>IF(ISBLANK(Games!A41), "", Games!A41)</f>
        <v>1</v>
      </c>
      <c r="B45" s="34" t="str">
        <f>IF('Prediction Log'!B42=0, "",'Prediction Log'!B42)</f>
        <v>Air Force</v>
      </c>
      <c r="C45" s="34" t="str">
        <f>IF('Prediction Log'!C42=0, "",'Prediction Log'!C42)</f>
        <v>Merrimack</v>
      </c>
      <c r="D45" s="34" t="str">
        <f>IF('Prediction Log'!D42=0, "",'Prediction Log'!D42)</f>
        <v/>
      </c>
      <c r="E45" s="34" t="str">
        <f>IF('Prediction Log'!E42=0, "",'Prediction Log'!E42)</f>
        <v/>
      </c>
      <c r="F45" s="34" t="str">
        <f>IF('Prediction Log'!H42=0, "",'Prediction Log'!H42)</f>
        <v/>
      </c>
      <c r="G45" s="10" t="str">
        <f>IF(ISBLANK(Games!B41), "",'Prediction Log'!$I42)</f>
        <v>Air Force</v>
      </c>
      <c r="H45" s="35" t="str">
        <f>'Prediction Log'!$J42</f>
        <v/>
      </c>
      <c r="I45" s="34" t="str">
        <f>IF(ISBLANK(Games!R41), "",IF(AND(Games!R41="",Games!S41=""),"",IF(ISTEXT(Games!S41), "Side",Games!R41)))</f>
        <v/>
      </c>
      <c r="J45" s="34" t="str">
        <f>IF(ISBLANK(Games!R41), "",IF(Table12[[#This Row],[Bet]]="Spread", Games!T41, ""))</f>
        <v/>
      </c>
      <c r="K45" s="34" t="str">
        <f>IF(ISBLANK(Games!S41), "",IF(ISTEXT(Games!S41), Games!S41, ""))</f>
        <v/>
      </c>
      <c r="L45" s="34" t="str">
        <f>IF(ISBLANK(Games!V41), "", Games!V41)</f>
        <v/>
      </c>
      <c r="M45" s="34"/>
      <c r="N45" s="36"/>
      <c r="O45" s="36"/>
      <c r="P45" s="36"/>
      <c r="Q45" s="36"/>
      <c r="R45" s="36"/>
      <c r="S45" s="36"/>
      <c r="T45" s="37">
        <f t="shared" si="0"/>
        <v>0</v>
      </c>
      <c r="U45" s="37">
        <f t="shared" si="1"/>
        <v>0</v>
      </c>
      <c r="V45" s="37">
        <f t="shared" si="7"/>
        <v>0</v>
      </c>
      <c r="W45" s="37">
        <f t="shared" si="8"/>
        <v>0</v>
      </c>
      <c r="X45" s="37">
        <f t="shared" si="9"/>
        <v>0</v>
      </c>
      <c r="Y45" s="37">
        <f t="shared" si="10"/>
        <v>0</v>
      </c>
      <c r="Z45" s="36"/>
      <c r="AA45" s="37" t="str">
        <f t="shared" si="11"/>
        <v/>
      </c>
      <c r="AB45" s="36"/>
      <c r="AC45" s="37" t="str">
        <f t="shared" si="12"/>
        <v/>
      </c>
      <c r="AD45" s="36"/>
      <c r="AE45" s="34" t="str">
        <f t="shared" si="13"/>
        <v/>
      </c>
      <c r="AF4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" spans="1:32" x14ac:dyDescent="0.45">
      <c r="A46" s="34">
        <f>IF(ISBLANK(Games!A42), "", Games!A42)</f>
        <v>1</v>
      </c>
      <c r="B46" s="34" t="str">
        <f>IF('Prediction Log'!B43=0, "",'Prediction Log'!B43)</f>
        <v>Northern Illinois</v>
      </c>
      <c r="C46" s="34" t="str">
        <f>IF('Prediction Log'!C43=0, "",'Prediction Log'!C43)</f>
        <v>Western Illinois</v>
      </c>
      <c r="D46" s="34" t="str">
        <f>IF('Prediction Log'!D43=0, "",'Prediction Log'!D43)</f>
        <v/>
      </c>
      <c r="E46" s="34" t="str">
        <f>IF('Prediction Log'!E43=0, "",'Prediction Log'!E43)</f>
        <v/>
      </c>
      <c r="F46" s="34" t="str">
        <f>IF('Prediction Log'!H43=0, "",'Prediction Log'!H43)</f>
        <v/>
      </c>
      <c r="G46" s="10" t="str">
        <f>IF(ISBLANK(Games!B42), "",'Prediction Log'!$I43)</f>
        <v>Northern Illinois</v>
      </c>
      <c r="H46" s="35" t="str">
        <f>'Prediction Log'!$J43</f>
        <v/>
      </c>
      <c r="I46" s="34" t="str">
        <f>IF(ISBLANK(Games!R42), "",IF(AND(Games!R42="",Games!S42=""),"",IF(ISTEXT(Games!S42), "Side",Games!R42)))</f>
        <v/>
      </c>
      <c r="J46" s="34" t="str">
        <f>IF(ISBLANK(Games!R42), "",IF(Table12[[#This Row],[Bet]]="Spread", Games!T42, ""))</f>
        <v/>
      </c>
      <c r="K46" s="34" t="str">
        <f>IF(ISBLANK(Games!S42), "",IF(ISTEXT(Games!S42), Games!S42, ""))</f>
        <v/>
      </c>
      <c r="L46" s="34" t="str">
        <f>IF(ISBLANK(Games!V42), "", Games!V42)</f>
        <v/>
      </c>
      <c r="M46" s="34"/>
      <c r="N46" s="36"/>
      <c r="O46" s="36"/>
      <c r="P46" s="36"/>
      <c r="Q46" s="36"/>
      <c r="R46" s="36"/>
      <c r="S46" s="36"/>
      <c r="T46" s="37">
        <f t="shared" si="0"/>
        <v>0</v>
      </c>
      <c r="U46" s="37">
        <f t="shared" si="1"/>
        <v>0</v>
      </c>
      <c r="V46" s="37">
        <f t="shared" si="7"/>
        <v>0</v>
      </c>
      <c r="W46" s="37">
        <f t="shared" si="8"/>
        <v>0</v>
      </c>
      <c r="X46" s="37">
        <f t="shared" si="9"/>
        <v>0</v>
      </c>
      <c r="Y46" s="37">
        <f t="shared" si="10"/>
        <v>0</v>
      </c>
      <c r="Z46" s="36"/>
      <c r="AA46" s="37" t="str">
        <f t="shared" si="11"/>
        <v/>
      </c>
      <c r="AB46" s="36"/>
      <c r="AC46" s="37" t="str">
        <f t="shared" si="12"/>
        <v/>
      </c>
      <c r="AD46" s="36"/>
      <c r="AE46" s="34" t="str">
        <f t="shared" si="13"/>
        <v/>
      </c>
      <c r="AF4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" spans="1:32" x14ac:dyDescent="0.45">
      <c r="A47" s="34">
        <f>IF(ISBLANK(Games!A43), "", Games!A43)</f>
        <v>1</v>
      </c>
      <c r="B47" s="34" t="str">
        <f>IF('Prediction Log'!B44=0, "",'Prediction Log'!B44)</f>
        <v>Georgia Southern</v>
      </c>
      <c r="C47" s="34" t="str">
        <f>IF('Prediction Log'!C44=0, "",'Prediction Log'!C44)</f>
        <v>Boise State</v>
      </c>
      <c r="D47" s="34" t="str">
        <f>IF('Prediction Log'!D44=0, "",'Prediction Log'!D44)</f>
        <v/>
      </c>
      <c r="E47" s="34" t="str">
        <f>IF('Prediction Log'!E44=0, "",'Prediction Log'!E44)</f>
        <v/>
      </c>
      <c r="F47" s="34" t="str">
        <f>IF('Prediction Log'!H44=0, "",'Prediction Log'!H44)</f>
        <v>Boise State</v>
      </c>
      <c r="G47" s="10" t="str">
        <f>IF(ISBLANK(Games!B43), "",'Prediction Log'!$I44)</f>
        <v>Boise State</v>
      </c>
      <c r="H47" s="35">
        <f>'Prediction Log'!$J44</f>
        <v>0.76949807542123116</v>
      </c>
      <c r="I47" s="34" t="str">
        <f>IF(ISBLANK(Games!R43), "",IF(AND(Games!R43="",Games!S43=""),"",IF(ISTEXT(Games!S43), "Side",Games!R43)))</f>
        <v/>
      </c>
      <c r="J47" s="34" t="str">
        <f>IF(ISBLANK(Games!R43), "",IF(Table12[[#This Row],[Bet]]="Spread", Games!T43, ""))</f>
        <v/>
      </c>
      <c r="K47" s="34" t="str">
        <f>IF(ISBLANK(Games!S43), "",IF(ISTEXT(Games!S43), Games!S43, ""))</f>
        <v/>
      </c>
      <c r="L47" s="34" t="str">
        <f>IF(ISBLANK(Games!V43), "", Games!V43)</f>
        <v/>
      </c>
      <c r="M47" s="34"/>
      <c r="N47" s="36"/>
      <c r="O47" s="36"/>
      <c r="P47" s="36"/>
      <c r="Q47" s="36"/>
      <c r="R47" s="36"/>
      <c r="S47" s="36"/>
      <c r="T47" s="37">
        <f t="shared" si="0"/>
        <v>0</v>
      </c>
      <c r="U47" s="37">
        <f t="shared" si="1"/>
        <v>0</v>
      </c>
      <c r="V47" s="37">
        <f t="shared" si="7"/>
        <v>0</v>
      </c>
      <c r="W47" s="37">
        <f t="shared" si="8"/>
        <v>0</v>
      </c>
      <c r="X47" s="37">
        <f t="shared" si="9"/>
        <v>0</v>
      </c>
      <c r="Y47" s="37">
        <f t="shared" si="10"/>
        <v>0</v>
      </c>
      <c r="Z47" s="36"/>
      <c r="AA47" s="37" t="str">
        <f t="shared" si="11"/>
        <v/>
      </c>
      <c r="AB47" s="36"/>
      <c r="AC47" s="37" t="str">
        <f t="shared" si="12"/>
        <v/>
      </c>
      <c r="AD47" s="36"/>
      <c r="AE47" s="34" t="str">
        <f t="shared" si="13"/>
        <v/>
      </c>
      <c r="AF4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" spans="1:32" x14ac:dyDescent="0.45">
      <c r="A48" s="34">
        <f>IF(ISBLANK(Games!A44), "", Games!A44)</f>
        <v>1</v>
      </c>
      <c r="B48" s="34" t="str">
        <f>IF('Prediction Log'!B45=0, "",'Prediction Log'!B45)</f>
        <v>South Carolina</v>
      </c>
      <c r="C48" s="34" t="str">
        <f>IF('Prediction Log'!C45=0, "",'Prediction Log'!C45)</f>
        <v>Old Dominion</v>
      </c>
      <c r="D48" s="34" t="str">
        <f>IF('Prediction Log'!D45=0, "",'Prediction Log'!D45)</f>
        <v/>
      </c>
      <c r="E48" s="34" t="str">
        <f>IF('Prediction Log'!E45=0, "",'Prediction Log'!E45)</f>
        <v/>
      </c>
      <c r="F48" s="34" t="str">
        <f>IF('Prediction Log'!H45=0, "",'Prediction Log'!H45)</f>
        <v>Old Dominion</v>
      </c>
      <c r="G48" s="10" t="str">
        <f>IF(ISBLANK(Games!B44), "",'Prediction Log'!$I45)</f>
        <v>South Carolina</v>
      </c>
      <c r="H48" s="35">
        <f>'Prediction Log'!$J45</f>
        <v>0.79120889876425871</v>
      </c>
      <c r="I48" s="34" t="str">
        <f>IF(ISBLANK(Games!R44), "",IF(AND(Games!R44="",Games!S44=""),"",IF(ISTEXT(Games!S44), "Side",Games!R44)))</f>
        <v/>
      </c>
      <c r="J48" s="34" t="str">
        <f>IF(ISBLANK(Games!R44), "",IF(Table12[[#This Row],[Bet]]="Spread", Games!T44, ""))</f>
        <v/>
      </c>
      <c r="K48" s="34" t="str">
        <f>IF(ISBLANK(Games!S44), "",IF(ISTEXT(Games!S44), Games!S44, ""))</f>
        <v/>
      </c>
      <c r="L48" s="34" t="str">
        <f>IF(ISBLANK(Games!V44), "", Games!V44)</f>
        <v/>
      </c>
      <c r="M48" s="34"/>
      <c r="N48" s="36"/>
      <c r="O48" s="36"/>
      <c r="P48" s="36"/>
      <c r="Q48" s="36"/>
      <c r="R48" s="36"/>
      <c r="S48" s="36"/>
      <c r="T48" s="37">
        <f t="shared" si="0"/>
        <v>0</v>
      </c>
      <c r="U48" s="37">
        <f t="shared" si="1"/>
        <v>0</v>
      </c>
      <c r="V48" s="37">
        <f t="shared" si="7"/>
        <v>0</v>
      </c>
      <c r="W48" s="37">
        <f t="shared" si="8"/>
        <v>0</v>
      </c>
      <c r="X48" s="37">
        <f t="shared" si="9"/>
        <v>0</v>
      </c>
      <c r="Y48" s="37">
        <f t="shared" si="10"/>
        <v>0</v>
      </c>
      <c r="Z48" s="36"/>
      <c r="AA48" s="37" t="str">
        <f t="shared" si="11"/>
        <v/>
      </c>
      <c r="AB48" s="36"/>
      <c r="AC48" s="37" t="str">
        <f t="shared" si="12"/>
        <v/>
      </c>
      <c r="AD48" s="36"/>
      <c r="AE48" s="34" t="str">
        <f t="shared" si="13"/>
        <v/>
      </c>
      <c r="AF4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" spans="1:32" x14ac:dyDescent="0.45">
      <c r="A49" s="34">
        <f>IF(ISBLANK(Games!A45), "", Games!A45)</f>
        <v>1</v>
      </c>
      <c r="B49" s="34" t="str">
        <f>IF('Prediction Log'!B46=0, "",'Prediction Log'!B46)</f>
        <v>Marshall</v>
      </c>
      <c r="C49" s="34" t="str">
        <f>IF('Prediction Log'!C46=0, "",'Prediction Log'!C46)</f>
        <v>Stony Brook</v>
      </c>
      <c r="D49" s="34" t="str">
        <f>IF('Prediction Log'!D46=0, "",'Prediction Log'!D46)</f>
        <v/>
      </c>
      <c r="E49" s="34" t="str">
        <f>IF('Prediction Log'!E46=0, "",'Prediction Log'!E46)</f>
        <v/>
      </c>
      <c r="F49" s="34" t="str">
        <f>IF('Prediction Log'!H46=0, "",'Prediction Log'!H46)</f>
        <v/>
      </c>
      <c r="G49" s="10" t="str">
        <f>IF(ISBLANK(Games!B45), "",'Prediction Log'!$I46)</f>
        <v>Marshall</v>
      </c>
      <c r="H49" s="35" t="str">
        <f>'Prediction Log'!$J46</f>
        <v/>
      </c>
      <c r="I49" s="34" t="str">
        <f>IF(ISBLANK(Games!R45), "",IF(AND(Games!R45="",Games!S45=""),"",IF(ISTEXT(Games!S45), "Side",Games!R45)))</f>
        <v/>
      </c>
      <c r="J49" s="34" t="str">
        <f>IF(ISBLANK(Games!R45), "",IF(Table12[[#This Row],[Bet]]="Spread", Games!T45, ""))</f>
        <v/>
      </c>
      <c r="K49" s="34" t="str">
        <f>IF(ISBLANK(Games!S45), "",IF(ISTEXT(Games!S45), Games!S45, ""))</f>
        <v/>
      </c>
      <c r="L49" s="34" t="str">
        <f>IF(ISBLANK(Games!V45), "", Games!V45)</f>
        <v/>
      </c>
      <c r="M49" s="34"/>
      <c r="N49" s="36"/>
      <c r="O49" s="36"/>
      <c r="P49" s="36"/>
      <c r="Q49" s="36"/>
      <c r="R49" s="36"/>
      <c r="S49" s="36"/>
      <c r="T49" s="37">
        <f t="shared" si="0"/>
        <v>0</v>
      </c>
      <c r="U49" s="37">
        <f t="shared" si="1"/>
        <v>0</v>
      </c>
      <c r="V49" s="37">
        <f t="shared" si="7"/>
        <v>0</v>
      </c>
      <c r="W49" s="37">
        <f t="shared" si="8"/>
        <v>0</v>
      </c>
      <c r="X49" s="37">
        <f t="shared" si="9"/>
        <v>0</v>
      </c>
      <c r="Y49" s="37">
        <f t="shared" si="10"/>
        <v>0</v>
      </c>
      <c r="Z49" s="36"/>
      <c r="AA49" s="37" t="str">
        <f t="shared" si="11"/>
        <v/>
      </c>
      <c r="AB49" s="36"/>
      <c r="AC49" s="37" t="str">
        <f t="shared" si="12"/>
        <v/>
      </c>
      <c r="AD49" s="36"/>
      <c r="AE49" s="34" t="str">
        <f t="shared" si="13"/>
        <v/>
      </c>
      <c r="AF4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" spans="1:32" x14ac:dyDescent="0.45">
      <c r="A50" s="34">
        <f>IF(ISBLANK(Games!A46), "", Games!A46)</f>
        <v>1</v>
      </c>
      <c r="B50" s="34" t="str">
        <f>IF('Prediction Log'!B47=0, "",'Prediction Log'!B47)</f>
        <v>South Alabama</v>
      </c>
      <c r="C50" s="34" t="str">
        <f>IF('Prediction Log'!C47=0, "",'Prediction Log'!C47)</f>
        <v>North Texas</v>
      </c>
      <c r="D50" s="34" t="str">
        <f>IF('Prediction Log'!D47=0, "",'Prediction Log'!D47)</f>
        <v/>
      </c>
      <c r="E50" s="34" t="str">
        <f>IF('Prediction Log'!E47=0, "",'Prediction Log'!E47)</f>
        <v/>
      </c>
      <c r="F50" s="34" t="str">
        <f>IF('Prediction Log'!H47=0, "",'Prediction Log'!H47)</f>
        <v>North Texas</v>
      </c>
      <c r="G50" s="10" t="str">
        <f>IF(ISBLANK(Games!B46), "",'Prediction Log'!$I47)</f>
        <v>South Alabama</v>
      </c>
      <c r="H50" s="35">
        <f>'Prediction Log'!$J47</f>
        <v>0.85869095779635407</v>
      </c>
      <c r="I50" s="34" t="str">
        <f>IF(ISBLANK(Games!R46), "",IF(AND(Games!R46="",Games!S46=""),"",IF(ISTEXT(Games!S46), "Side",Games!R46)))</f>
        <v/>
      </c>
      <c r="J50" s="34" t="str">
        <f>IF(ISBLANK(Games!R46), "",IF(Table12[[#This Row],[Bet]]="Spread", Games!T46, ""))</f>
        <v/>
      </c>
      <c r="K50" s="34" t="str">
        <f>IF(ISBLANK(Games!S46), "",IF(ISTEXT(Games!S46), Games!S46, ""))</f>
        <v/>
      </c>
      <c r="L50" s="34" t="str">
        <f>IF(ISBLANK(Games!V46), "", Games!V46)</f>
        <v/>
      </c>
      <c r="M50" s="34"/>
      <c r="N50" s="36"/>
      <c r="O50" s="36"/>
      <c r="P50" s="36"/>
      <c r="Q50" s="36"/>
      <c r="R50" s="36"/>
      <c r="S50" s="36"/>
      <c r="T50" s="37">
        <f t="shared" si="0"/>
        <v>0</v>
      </c>
      <c r="U50" s="37">
        <f t="shared" si="1"/>
        <v>0</v>
      </c>
      <c r="V50" s="37">
        <f t="shared" si="7"/>
        <v>0</v>
      </c>
      <c r="W50" s="37">
        <f t="shared" si="8"/>
        <v>0</v>
      </c>
      <c r="X50" s="37">
        <f t="shared" si="9"/>
        <v>0</v>
      </c>
      <c r="Y50" s="37">
        <f t="shared" si="10"/>
        <v>0</v>
      </c>
      <c r="Z50" s="36"/>
      <c r="AA50" s="37" t="str">
        <f t="shared" si="11"/>
        <v/>
      </c>
      <c r="AB50" s="36"/>
      <c r="AC50" s="37" t="str">
        <f t="shared" si="12"/>
        <v/>
      </c>
      <c r="AD50" s="36"/>
      <c r="AE50" s="34" t="str">
        <f t="shared" si="13"/>
        <v/>
      </c>
      <c r="AF5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" spans="1:32" x14ac:dyDescent="0.45">
      <c r="A51" s="34">
        <f>IF(ISBLANK(Games!A47), "", Games!A47)</f>
        <v>1</v>
      </c>
      <c r="B51" s="34" t="str">
        <f>IF('Prediction Log'!B48=0, "",'Prediction Log'!B48)</f>
        <v>Northwestern</v>
      </c>
      <c r="C51" s="34" t="str">
        <f>IF('Prediction Log'!C48=0, "",'Prediction Log'!C48)</f>
        <v>Miami (OH)</v>
      </c>
      <c r="D51" s="34" t="str">
        <f>IF('Prediction Log'!D48=0, "",'Prediction Log'!D48)</f>
        <v/>
      </c>
      <c r="E51" s="34" t="str">
        <f>IF('Prediction Log'!E48=0, "",'Prediction Log'!E48)</f>
        <v/>
      </c>
      <c r="F51" s="34" t="str">
        <f>IF('Prediction Log'!H48=0, "",'Prediction Log'!H48)</f>
        <v>Miami (OH)</v>
      </c>
      <c r="G51" s="10" t="str">
        <f>IF(ISBLANK(Games!B47), "",'Prediction Log'!$I48)</f>
        <v>Miami (OH)</v>
      </c>
      <c r="H51" s="35">
        <f>'Prediction Log'!$J48</f>
        <v>0.53060435647524895</v>
      </c>
      <c r="I51" s="34" t="str">
        <f>IF(ISBLANK(Games!R47), "",IF(AND(Games!R47="",Games!S47=""),"",IF(ISTEXT(Games!S47), "Side",Games!R47)))</f>
        <v/>
      </c>
      <c r="J51" s="34" t="str">
        <f>IF(ISBLANK(Games!R47), "",IF(Table12[[#This Row],[Bet]]="Spread", Games!T47, ""))</f>
        <v/>
      </c>
      <c r="K51" s="34" t="str">
        <f>IF(ISBLANK(Games!S47), "",IF(ISTEXT(Games!S47), Games!S47, ""))</f>
        <v/>
      </c>
      <c r="L51" s="34" t="str">
        <f>IF(ISBLANK(Games!V47), "", Games!V47)</f>
        <v/>
      </c>
      <c r="M51" s="34"/>
      <c r="N51" s="36"/>
      <c r="O51" s="36"/>
      <c r="P51" s="36"/>
      <c r="Q51" s="36"/>
      <c r="R51" s="36"/>
      <c r="S51" s="36"/>
      <c r="T51" s="37">
        <f t="shared" si="0"/>
        <v>0</v>
      </c>
      <c r="U51" s="37">
        <f t="shared" si="1"/>
        <v>0</v>
      </c>
      <c r="V51" s="37">
        <f t="shared" si="7"/>
        <v>0</v>
      </c>
      <c r="W51" s="37">
        <f t="shared" si="8"/>
        <v>0</v>
      </c>
      <c r="X51" s="37">
        <f t="shared" si="9"/>
        <v>0</v>
      </c>
      <c r="Y51" s="37">
        <f t="shared" si="10"/>
        <v>0</v>
      </c>
      <c r="Z51" s="36"/>
      <c r="AA51" s="37" t="str">
        <f t="shared" si="11"/>
        <v/>
      </c>
      <c r="AB51" s="36"/>
      <c r="AC51" s="37" t="str">
        <f t="shared" si="12"/>
        <v/>
      </c>
      <c r="AD51" s="36"/>
      <c r="AE51" s="34" t="str">
        <f t="shared" si="13"/>
        <v/>
      </c>
      <c r="AF5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" spans="1:32" x14ac:dyDescent="0.45">
      <c r="A52" s="34">
        <f>IF(ISBLANK(Games!A48), "", Games!A48)</f>
        <v>1</v>
      </c>
      <c r="B52" s="34" t="str">
        <f>IF('Prediction Log'!B49=0, "",'Prediction Log'!B49)</f>
        <v>UT San Antonio</v>
      </c>
      <c r="C52" s="34" t="str">
        <f>IF('Prediction Log'!C49=0, "",'Prediction Log'!C49)</f>
        <v>Kennesaw State</v>
      </c>
      <c r="D52" s="34" t="str">
        <f>IF('Prediction Log'!D49=0, "",'Prediction Log'!D49)</f>
        <v/>
      </c>
      <c r="E52" s="34" t="str">
        <f>IF('Prediction Log'!E49=0, "",'Prediction Log'!E49)</f>
        <v/>
      </c>
      <c r="F52" s="34" t="str">
        <f>IF('Prediction Log'!H49=0, "",'Prediction Log'!H49)</f>
        <v>Kennesaw State</v>
      </c>
      <c r="G52" s="10" t="str">
        <f>IF(ISBLANK(Games!B48), "",'Prediction Log'!$I49)</f>
        <v>UT San Antonio</v>
      </c>
      <c r="H52" s="35">
        <f>'Prediction Log'!$J49</f>
        <v>0.94859824845739149</v>
      </c>
      <c r="I52" s="34" t="str">
        <f>IF(ISBLANK(Games!R48), "",IF(AND(Games!R48="",Games!S48=""),"",IF(ISTEXT(Games!S48), "Side",Games!R48)))</f>
        <v/>
      </c>
      <c r="J52" s="34" t="str">
        <f>IF(ISBLANK(Games!R48), "",IF(Table12[[#This Row],[Bet]]="Spread", Games!T48, ""))</f>
        <v/>
      </c>
      <c r="K52" s="34" t="str">
        <f>IF(ISBLANK(Games!S48), "",IF(ISTEXT(Games!S48), Games!S48, ""))</f>
        <v/>
      </c>
      <c r="L52" s="34" t="str">
        <f>IF(ISBLANK(Games!V48), "", Games!V48)</f>
        <v/>
      </c>
      <c r="M52" s="34"/>
      <c r="N52" s="36"/>
      <c r="O52" s="36"/>
      <c r="P52" s="36"/>
      <c r="Q52" s="36"/>
      <c r="R52" s="36"/>
      <c r="S52" s="36"/>
      <c r="T52" s="37">
        <f t="shared" si="0"/>
        <v>0</v>
      </c>
      <c r="U52" s="37">
        <f t="shared" si="1"/>
        <v>0</v>
      </c>
      <c r="V52" s="37">
        <f t="shared" si="7"/>
        <v>0</v>
      </c>
      <c r="W52" s="37">
        <f t="shared" si="8"/>
        <v>0</v>
      </c>
      <c r="X52" s="37">
        <f t="shared" si="9"/>
        <v>0</v>
      </c>
      <c r="Y52" s="37">
        <f t="shared" si="10"/>
        <v>0</v>
      </c>
      <c r="Z52" s="36"/>
      <c r="AA52" s="37" t="str">
        <f t="shared" si="11"/>
        <v/>
      </c>
      <c r="AB52" s="36"/>
      <c r="AC52" s="37" t="str">
        <f t="shared" si="12"/>
        <v/>
      </c>
      <c r="AD52" s="36"/>
      <c r="AE52" s="34" t="str">
        <f t="shared" si="13"/>
        <v/>
      </c>
      <c r="AF5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" spans="1:32" x14ac:dyDescent="0.45">
      <c r="A53" s="34">
        <f>IF(ISBLANK(Games!A49), "", Games!A49)</f>
        <v>1</v>
      </c>
      <c r="B53" s="34" t="str">
        <f>IF('Prediction Log'!B50=0, "",'Prediction Log'!B50)</f>
        <v>Syracuse</v>
      </c>
      <c r="C53" s="34" t="str">
        <f>IF('Prediction Log'!C50=0, "",'Prediction Log'!C50)</f>
        <v>Ohio</v>
      </c>
      <c r="D53" s="34" t="str">
        <f>IF('Prediction Log'!D50=0, "",'Prediction Log'!D50)</f>
        <v/>
      </c>
      <c r="E53" s="34" t="str">
        <f>IF('Prediction Log'!E50=0, "",'Prediction Log'!E50)</f>
        <v/>
      </c>
      <c r="F53" s="34" t="str">
        <f>IF('Prediction Log'!H50=0, "",'Prediction Log'!H50)</f>
        <v>Ohio</v>
      </c>
      <c r="G53" s="10" t="str">
        <f>IF(ISBLANK(Games!B49), "",'Prediction Log'!$I50)</f>
        <v>Ohio</v>
      </c>
      <c r="H53" s="35">
        <f>'Prediction Log'!$J50</f>
        <v>0.54608044800074185</v>
      </c>
      <c r="I53" s="34" t="str">
        <f>IF(ISBLANK(Games!R49), "",IF(AND(Games!R49="",Games!S49=""),"",IF(ISTEXT(Games!S49), "Side",Games!R49)))</f>
        <v/>
      </c>
      <c r="J53" s="34" t="str">
        <f>IF(ISBLANK(Games!R49), "",IF(Table12[[#This Row],[Bet]]="Spread", Games!T49, ""))</f>
        <v/>
      </c>
      <c r="K53" s="34" t="str">
        <f>IF(ISBLANK(Games!S49), "",IF(ISTEXT(Games!S49), Games!S49, ""))</f>
        <v/>
      </c>
      <c r="L53" s="34" t="str">
        <f>IF(ISBLANK(Games!V49), "", Games!V49)</f>
        <v/>
      </c>
      <c r="M53" s="34"/>
      <c r="N53" s="36"/>
      <c r="O53" s="36"/>
      <c r="P53" s="36"/>
      <c r="Q53" s="36"/>
      <c r="R53" s="36"/>
      <c r="S53" s="36"/>
      <c r="T53" s="37">
        <f t="shared" si="0"/>
        <v>0</v>
      </c>
      <c r="U53" s="37">
        <f t="shared" si="1"/>
        <v>0</v>
      </c>
      <c r="V53" s="37">
        <f t="shared" si="7"/>
        <v>0</v>
      </c>
      <c r="W53" s="37">
        <f t="shared" si="8"/>
        <v>0</v>
      </c>
      <c r="X53" s="37">
        <f t="shared" si="9"/>
        <v>0</v>
      </c>
      <c r="Y53" s="37">
        <f t="shared" si="10"/>
        <v>0</v>
      </c>
      <c r="Z53" s="36"/>
      <c r="AA53" s="37" t="str">
        <f t="shared" si="11"/>
        <v/>
      </c>
      <c r="AB53" s="36"/>
      <c r="AC53" s="37" t="str">
        <f t="shared" si="12"/>
        <v/>
      </c>
      <c r="AD53" s="36"/>
      <c r="AE53" s="34" t="str">
        <f t="shared" si="13"/>
        <v/>
      </c>
      <c r="AF5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" spans="1:32" x14ac:dyDescent="0.45">
      <c r="A54" s="34">
        <f>IF(ISBLANK(Games!A50), "", Games!A50)</f>
        <v>1</v>
      </c>
      <c r="B54" s="34" t="str">
        <f>IF('Prediction Log'!B51=0, "",'Prediction Log'!B51)</f>
        <v>Texas</v>
      </c>
      <c r="C54" s="34" t="str">
        <f>IF('Prediction Log'!C51=0, "",'Prediction Log'!C51)</f>
        <v>Colorado State</v>
      </c>
      <c r="D54" s="34" t="str">
        <f>IF('Prediction Log'!D51=0, "",'Prediction Log'!D51)</f>
        <v/>
      </c>
      <c r="E54" s="34" t="str">
        <f>IF('Prediction Log'!E51=0, "",'Prediction Log'!E51)</f>
        <v/>
      </c>
      <c r="F54" s="34" t="str">
        <f>IF('Prediction Log'!H51=0, "",'Prediction Log'!H51)</f>
        <v>Colorado State</v>
      </c>
      <c r="G54" s="10" t="str">
        <f>IF(ISBLANK(Games!B50), "",'Prediction Log'!$I51)</f>
        <v>Texas</v>
      </c>
      <c r="H54" s="35">
        <f>'Prediction Log'!$J51</f>
        <v>0.9651705416324482</v>
      </c>
      <c r="I54" s="34" t="str">
        <f>IF(ISBLANK(Games!R50), "",IF(AND(Games!R50="",Games!S50=""),"",IF(ISTEXT(Games!S50), "Side",Games!R50)))</f>
        <v/>
      </c>
      <c r="J54" s="34" t="str">
        <f>IF(ISBLANK(Games!R50), "",IF(Table12[[#This Row],[Bet]]="Spread", Games!T50, ""))</f>
        <v/>
      </c>
      <c r="K54" s="34" t="str">
        <f>IF(ISBLANK(Games!S50), "",IF(ISTEXT(Games!S50), Games!S50, ""))</f>
        <v/>
      </c>
      <c r="L54" s="34" t="str">
        <f>IF(ISBLANK(Games!V50), "", Games!V50)</f>
        <v/>
      </c>
      <c r="M54" s="34"/>
      <c r="N54" s="36"/>
      <c r="O54" s="36"/>
      <c r="P54" s="36"/>
      <c r="Q54" s="36"/>
      <c r="R54" s="36"/>
      <c r="S54" s="36"/>
      <c r="T54" s="37">
        <f t="shared" si="0"/>
        <v>0</v>
      </c>
      <c r="U54" s="37">
        <f t="shared" si="1"/>
        <v>0</v>
      </c>
      <c r="V54" s="37">
        <f t="shared" si="7"/>
        <v>0</v>
      </c>
      <c r="W54" s="37">
        <f t="shared" si="8"/>
        <v>0</v>
      </c>
      <c r="X54" s="37">
        <f t="shared" si="9"/>
        <v>0</v>
      </c>
      <c r="Y54" s="37">
        <f t="shared" si="10"/>
        <v>0</v>
      </c>
      <c r="Z54" s="36"/>
      <c r="AA54" s="37" t="str">
        <f t="shared" si="11"/>
        <v/>
      </c>
      <c r="AB54" s="36"/>
      <c r="AC54" s="37" t="str">
        <f t="shared" si="12"/>
        <v/>
      </c>
      <c r="AD54" s="36"/>
      <c r="AE54" s="34" t="str">
        <f t="shared" si="13"/>
        <v/>
      </c>
      <c r="AF5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" spans="1:32" x14ac:dyDescent="0.45">
      <c r="A55" s="34">
        <f>IF(ISBLANK(Games!A51), "", Games!A51)</f>
        <v>1</v>
      </c>
      <c r="B55" s="34" t="str">
        <f>IF('Prediction Log'!B52=0, "",'Prediction Log'!B52)</f>
        <v>Florida</v>
      </c>
      <c r="C55" s="34" t="str">
        <f>IF('Prediction Log'!C52=0, "",'Prediction Log'!C52)</f>
        <v>Miami</v>
      </c>
      <c r="D55" s="34" t="str">
        <f>IF('Prediction Log'!D52=0, "",'Prediction Log'!D52)</f>
        <v/>
      </c>
      <c r="E55" s="34" t="str">
        <f>IF('Prediction Log'!E52=0, "",'Prediction Log'!E52)</f>
        <v/>
      </c>
      <c r="F55" s="34" t="str">
        <f>IF('Prediction Log'!H52=0, "",'Prediction Log'!H52)</f>
        <v>Miami</v>
      </c>
      <c r="G55" s="10" t="str">
        <f>IF(ISBLANK(Games!B51), "",'Prediction Log'!$I52)</f>
        <v>Florida</v>
      </c>
      <c r="H55" s="35">
        <f>'Prediction Log'!$J52</f>
        <v>0.59466691018927809</v>
      </c>
      <c r="I55" s="34" t="str">
        <f>IF(ISBLANK(Games!R51), "",IF(AND(Games!R51="",Games!S51=""),"",IF(ISTEXT(Games!S51), "Side",Games!R51)))</f>
        <v/>
      </c>
      <c r="J55" s="34" t="str">
        <f>IF(ISBLANK(Games!R51), "",IF(Table12[[#This Row],[Bet]]="Spread", Games!T51, ""))</f>
        <v/>
      </c>
      <c r="K55" s="34" t="str">
        <f>IF(ISBLANK(Games!S51), "",IF(ISTEXT(Games!S51), Games!S51, ""))</f>
        <v/>
      </c>
      <c r="L55" s="34" t="str">
        <f>IF(ISBLANK(Games!V51), "", Games!V51)</f>
        <v/>
      </c>
      <c r="M55" s="34"/>
      <c r="N55" s="36"/>
      <c r="O55" s="36"/>
      <c r="P55" s="36"/>
      <c r="Q55" s="36"/>
      <c r="R55" s="36"/>
      <c r="S55" s="36"/>
      <c r="T55" s="37">
        <f t="shared" si="0"/>
        <v>0</v>
      </c>
      <c r="U55" s="37">
        <f t="shared" si="1"/>
        <v>0</v>
      </c>
      <c r="V55" s="37">
        <f t="shared" si="7"/>
        <v>0</v>
      </c>
      <c r="W55" s="37">
        <f t="shared" si="8"/>
        <v>0</v>
      </c>
      <c r="X55" s="37">
        <f t="shared" si="9"/>
        <v>0</v>
      </c>
      <c r="Y55" s="37">
        <f t="shared" si="10"/>
        <v>0</v>
      </c>
      <c r="Z55" s="36"/>
      <c r="AA55" s="37" t="str">
        <f t="shared" si="11"/>
        <v/>
      </c>
      <c r="AB55" s="36"/>
      <c r="AC55" s="37" t="str">
        <f t="shared" si="12"/>
        <v/>
      </c>
      <c r="AD55" s="36"/>
      <c r="AE55" s="34" t="str">
        <f t="shared" si="13"/>
        <v/>
      </c>
      <c r="AF5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" spans="1:32" x14ac:dyDescent="0.45">
      <c r="A56" s="34">
        <f>IF(ISBLANK(Games!A52), "", Games!A52)</f>
        <v>1</v>
      </c>
      <c r="B56" s="34" t="str">
        <f>IF('Prediction Log'!B53=0, "",'Prediction Log'!B53)</f>
        <v>Indiana</v>
      </c>
      <c r="C56" s="34" t="str">
        <f>IF('Prediction Log'!C53=0, "",'Prediction Log'!C53)</f>
        <v>Florida International</v>
      </c>
      <c r="D56" s="34" t="str">
        <f>IF('Prediction Log'!D53=0, "",'Prediction Log'!D53)</f>
        <v/>
      </c>
      <c r="E56" s="34" t="str">
        <f>IF('Prediction Log'!E53=0, "",'Prediction Log'!E53)</f>
        <v/>
      </c>
      <c r="F56" s="34" t="str">
        <f>IF('Prediction Log'!H53=0, "",'Prediction Log'!H53)</f>
        <v>Florida International</v>
      </c>
      <c r="G56" s="10" t="str">
        <f>IF(ISBLANK(Games!B52), "",'Prediction Log'!$I53)</f>
        <v>Indiana</v>
      </c>
      <c r="H56" s="35">
        <f>'Prediction Log'!$J53</f>
        <v>0.83752027199209444</v>
      </c>
      <c r="I56" s="34" t="str">
        <f>IF(ISBLANK(Games!R52), "",IF(AND(Games!R52="",Games!S52=""),"",IF(ISTEXT(Games!S52), "Side",Games!R52)))</f>
        <v/>
      </c>
      <c r="J56" s="34" t="str">
        <f>IF(ISBLANK(Games!R52), "",IF(Table12[[#This Row],[Bet]]="Spread", Games!T52, ""))</f>
        <v/>
      </c>
      <c r="K56" s="34" t="str">
        <f>IF(ISBLANK(Games!S52), "",IF(ISTEXT(Games!S52), Games!S52, ""))</f>
        <v/>
      </c>
      <c r="L56" s="34" t="str">
        <f>IF(ISBLANK(Games!V52), "", Games!V52)</f>
        <v/>
      </c>
      <c r="M56" s="34"/>
      <c r="N56" s="36"/>
      <c r="O56" s="36"/>
      <c r="P56" s="36"/>
      <c r="Q56" s="36"/>
      <c r="R56" s="36"/>
      <c r="S56" s="36"/>
      <c r="T56" s="37">
        <f t="shared" si="0"/>
        <v>0</v>
      </c>
      <c r="U56" s="37">
        <f t="shared" si="1"/>
        <v>0</v>
      </c>
      <c r="V56" s="37">
        <f t="shared" si="7"/>
        <v>0</v>
      </c>
      <c r="W56" s="37">
        <f t="shared" si="8"/>
        <v>0</v>
      </c>
      <c r="X56" s="37">
        <f t="shared" si="9"/>
        <v>0</v>
      </c>
      <c r="Y56" s="37">
        <f t="shared" si="10"/>
        <v>0</v>
      </c>
      <c r="Z56" s="36"/>
      <c r="AA56" s="37" t="str">
        <f t="shared" si="11"/>
        <v/>
      </c>
      <c r="AB56" s="36"/>
      <c r="AC56" s="37" t="str">
        <f t="shared" si="12"/>
        <v/>
      </c>
      <c r="AD56" s="36"/>
      <c r="AE56" s="34" t="str">
        <f t="shared" si="13"/>
        <v/>
      </c>
      <c r="AF5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" spans="1:32" x14ac:dyDescent="0.45">
      <c r="A57" s="34">
        <f>IF(ISBLANK(Games!A53), "", Games!A53)</f>
        <v>1</v>
      </c>
      <c r="B57" s="34" t="str">
        <f>IF('Prediction Log'!B54=0, "",'Prediction Log'!B54)</f>
        <v>Nebraska</v>
      </c>
      <c r="C57" s="34" t="str">
        <f>IF('Prediction Log'!C54=0, "",'Prediction Log'!C54)</f>
        <v>UTEP</v>
      </c>
      <c r="D57" s="34" t="str">
        <f>IF('Prediction Log'!D54=0, "",'Prediction Log'!D54)</f>
        <v/>
      </c>
      <c r="E57" s="34" t="str">
        <f>IF('Prediction Log'!E54=0, "",'Prediction Log'!E54)</f>
        <v/>
      </c>
      <c r="F57" s="34" t="str">
        <f>IF('Prediction Log'!H54=0, "",'Prediction Log'!H54)</f>
        <v>UTEP</v>
      </c>
      <c r="G57" s="10" t="str">
        <f>IF(ISBLANK(Games!B53), "",'Prediction Log'!$I54)</f>
        <v>Nebraska</v>
      </c>
      <c r="H57" s="35">
        <f>'Prediction Log'!$J54</f>
        <v>0.87172545954058944</v>
      </c>
      <c r="I57" s="34" t="str">
        <f>IF(ISBLANK(Games!R53), "",IF(AND(Games!R53="",Games!S53=""),"",IF(ISTEXT(Games!S53), "Side",Games!R53)))</f>
        <v/>
      </c>
      <c r="J57" s="34" t="str">
        <f>IF(ISBLANK(Games!R53), "",IF(Table12[[#This Row],[Bet]]="Spread", Games!T53, ""))</f>
        <v/>
      </c>
      <c r="K57" s="34" t="str">
        <f>IF(ISBLANK(Games!S53), "",IF(ISTEXT(Games!S53), Games!S53, ""))</f>
        <v/>
      </c>
      <c r="L57" s="34" t="str">
        <f>IF(ISBLANK(Games!V53), "", Games!V53)</f>
        <v/>
      </c>
      <c r="M57" s="34"/>
      <c r="N57" s="36"/>
      <c r="O57" s="36"/>
      <c r="P57" s="36"/>
      <c r="Q57" s="36"/>
      <c r="R57" s="36"/>
      <c r="S57" s="36"/>
      <c r="T57" s="37">
        <f t="shared" si="0"/>
        <v>0</v>
      </c>
      <c r="U57" s="37">
        <f t="shared" si="1"/>
        <v>0</v>
      </c>
      <c r="V57" s="37">
        <f t="shared" si="7"/>
        <v>0</v>
      </c>
      <c r="W57" s="37">
        <f t="shared" si="8"/>
        <v>0</v>
      </c>
      <c r="X57" s="37">
        <f t="shared" si="9"/>
        <v>0</v>
      </c>
      <c r="Y57" s="37">
        <f t="shared" si="10"/>
        <v>0</v>
      </c>
      <c r="Z57" s="36"/>
      <c r="AA57" s="37" t="str">
        <f t="shared" si="11"/>
        <v/>
      </c>
      <c r="AB57" s="36"/>
      <c r="AC57" s="37" t="str">
        <f t="shared" si="12"/>
        <v/>
      </c>
      <c r="AD57" s="36"/>
      <c r="AE57" s="34" t="str">
        <f t="shared" si="13"/>
        <v/>
      </c>
      <c r="AF5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" spans="1:32" x14ac:dyDescent="0.45">
      <c r="A58" s="34">
        <f>IF(ISBLANK(Games!A54), "", Games!A54)</f>
        <v>1</v>
      </c>
      <c r="B58" s="34" t="str">
        <f>IF('Prediction Log'!B55=0, "",'Prediction Log'!B55)</f>
        <v>Ohio State</v>
      </c>
      <c r="C58" s="34" t="str">
        <f>IF('Prediction Log'!C55=0, "",'Prediction Log'!C55)</f>
        <v>Akron</v>
      </c>
      <c r="D58" s="34" t="str">
        <f>IF('Prediction Log'!D55=0, "",'Prediction Log'!D55)</f>
        <v/>
      </c>
      <c r="E58" s="34" t="str">
        <f>IF('Prediction Log'!E55=0, "",'Prediction Log'!E55)</f>
        <v/>
      </c>
      <c r="F58" s="34" t="str">
        <f>IF('Prediction Log'!H55=0, "",'Prediction Log'!H55)</f>
        <v>Akron</v>
      </c>
      <c r="G58" s="10" t="str">
        <f>IF(ISBLANK(Games!B54), "",'Prediction Log'!$I55)</f>
        <v>Ohio State</v>
      </c>
      <c r="H58" s="35">
        <f>'Prediction Log'!$J55</f>
        <v>0.98805167882258937</v>
      </c>
      <c r="I58" s="34" t="str">
        <f>IF(ISBLANK(Games!R54), "",IF(AND(Games!R54="",Games!S54=""),"",IF(ISTEXT(Games!S54), "Side",Games!R54)))</f>
        <v/>
      </c>
      <c r="J58" s="34" t="str">
        <f>IF(ISBLANK(Games!R54), "",IF(Table12[[#This Row],[Bet]]="Spread", Games!T54, ""))</f>
        <v/>
      </c>
      <c r="K58" s="34" t="str">
        <f>IF(ISBLANK(Games!S54), "",IF(ISTEXT(Games!S54), Games!S54, ""))</f>
        <v/>
      </c>
      <c r="L58" s="34" t="str">
        <f>IF(ISBLANK(Games!V54), "", Games!V54)</f>
        <v/>
      </c>
      <c r="M58" s="34"/>
      <c r="N58" s="36"/>
      <c r="O58" s="36"/>
      <c r="P58" s="36"/>
      <c r="Q58" s="36"/>
      <c r="R58" s="36"/>
      <c r="S58" s="36"/>
      <c r="T58" s="37">
        <f t="shared" si="0"/>
        <v>0</v>
      </c>
      <c r="U58" s="37">
        <f t="shared" si="1"/>
        <v>0</v>
      </c>
      <c r="V58" s="37">
        <f t="shared" si="7"/>
        <v>0</v>
      </c>
      <c r="W58" s="37">
        <f t="shared" si="8"/>
        <v>0</v>
      </c>
      <c r="X58" s="37">
        <f t="shared" si="9"/>
        <v>0</v>
      </c>
      <c r="Y58" s="37">
        <f t="shared" si="10"/>
        <v>0</v>
      </c>
      <c r="Z58" s="36"/>
      <c r="AA58" s="37" t="str">
        <f t="shared" si="11"/>
        <v/>
      </c>
      <c r="AB58" s="36"/>
      <c r="AC58" s="37" t="str">
        <f t="shared" si="12"/>
        <v/>
      </c>
      <c r="AD58" s="36"/>
      <c r="AE58" s="34" t="str">
        <f t="shared" si="13"/>
        <v/>
      </c>
      <c r="AF5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" spans="1:32" x14ac:dyDescent="0.45">
      <c r="A59" s="34">
        <f>IF(ISBLANK(Games!A55), "", Games!A55)</f>
        <v>1</v>
      </c>
      <c r="B59" s="34" t="str">
        <f>IF('Prediction Log'!B56=0, "",'Prediction Log'!B56)</f>
        <v>UMass</v>
      </c>
      <c r="C59" s="34" t="str">
        <f>IF('Prediction Log'!C56=0, "",'Prediction Log'!C56)</f>
        <v>Eastern Michigan</v>
      </c>
      <c r="D59" s="34" t="str">
        <f>IF('Prediction Log'!D56=0, "",'Prediction Log'!D56)</f>
        <v/>
      </c>
      <c r="E59" s="34" t="str">
        <f>IF('Prediction Log'!E56=0, "",'Prediction Log'!E56)</f>
        <v/>
      </c>
      <c r="F59" s="34" t="str">
        <f>IF('Prediction Log'!H56=0, "",'Prediction Log'!H56)</f>
        <v>Eastern Michigan</v>
      </c>
      <c r="G59" s="10" t="str">
        <f>IF(ISBLANK(Games!B55), "",'Prediction Log'!$I56)</f>
        <v>Eastern Michigan</v>
      </c>
      <c r="H59" s="35">
        <f>'Prediction Log'!$J56</f>
        <v>0.56415358798962101</v>
      </c>
      <c r="I59" s="34" t="str">
        <f>IF(ISBLANK(Games!R55), "",IF(AND(Games!R55="",Games!S55=""),"",IF(ISTEXT(Games!S55), "Side",Games!R55)))</f>
        <v/>
      </c>
      <c r="J59" s="34" t="str">
        <f>IF(ISBLANK(Games!R55), "",IF(Table12[[#This Row],[Bet]]="Spread", Games!T55, ""))</f>
        <v/>
      </c>
      <c r="K59" s="34" t="str">
        <f>IF(ISBLANK(Games!S55), "",IF(ISTEXT(Games!S55), Games!S55, ""))</f>
        <v/>
      </c>
      <c r="L59" s="34" t="str">
        <f>IF(ISBLANK(Games!V55), "", Games!V55)</f>
        <v/>
      </c>
      <c r="M59" s="34"/>
      <c r="N59" s="36"/>
      <c r="O59" s="36"/>
      <c r="P59" s="36"/>
      <c r="Q59" s="36"/>
      <c r="R59" s="36"/>
      <c r="S59" s="36"/>
      <c r="T59" s="37">
        <f t="shared" si="0"/>
        <v>0</v>
      </c>
      <c r="U59" s="37">
        <f t="shared" si="1"/>
        <v>0</v>
      </c>
      <c r="V59" s="37">
        <f t="shared" si="7"/>
        <v>0</v>
      </c>
      <c r="W59" s="37">
        <f t="shared" si="8"/>
        <v>0</v>
      </c>
      <c r="X59" s="37">
        <f t="shared" si="9"/>
        <v>0</v>
      </c>
      <c r="Y59" s="37">
        <f t="shared" si="10"/>
        <v>0</v>
      </c>
      <c r="Z59" s="36"/>
      <c r="AA59" s="37" t="str">
        <f t="shared" si="11"/>
        <v/>
      </c>
      <c r="AB59" s="36"/>
      <c r="AC59" s="37" t="str">
        <f t="shared" si="12"/>
        <v/>
      </c>
      <c r="AD59" s="36"/>
      <c r="AE59" s="34" t="str">
        <f t="shared" si="13"/>
        <v/>
      </c>
      <c r="AF5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" spans="1:32" x14ac:dyDescent="0.45">
      <c r="A60" s="34">
        <f>IF(ISBLANK(Games!A56), "", Games!A56)</f>
        <v>1</v>
      </c>
      <c r="B60" s="34" t="str">
        <f>IF('Prediction Log'!B57=0, "",'Prediction Log'!B57)</f>
        <v>Appalachian State</v>
      </c>
      <c r="C60" s="34" t="str">
        <f>IF('Prediction Log'!C57=0, "",'Prediction Log'!C57)</f>
        <v>East Tennessee State</v>
      </c>
      <c r="D60" s="34" t="str">
        <f>IF('Prediction Log'!D57=0, "",'Prediction Log'!D57)</f>
        <v/>
      </c>
      <c r="E60" s="34" t="str">
        <f>IF('Prediction Log'!E57=0, "",'Prediction Log'!E57)</f>
        <v/>
      </c>
      <c r="F60" s="34" t="str">
        <f>IF('Prediction Log'!H57=0, "",'Prediction Log'!H57)</f>
        <v/>
      </c>
      <c r="G60" s="10" t="str">
        <f>IF(ISBLANK(Games!B56), "",'Prediction Log'!$I57)</f>
        <v>Appalachian State</v>
      </c>
      <c r="H60" s="35" t="str">
        <f>'Prediction Log'!$J57</f>
        <v/>
      </c>
      <c r="I60" s="34" t="str">
        <f>IF(ISBLANK(Games!R56), "",IF(AND(Games!R56="",Games!S56=""),"",IF(ISTEXT(Games!S56), "Side",Games!R56)))</f>
        <v/>
      </c>
      <c r="J60" s="34" t="str">
        <f>IF(ISBLANK(Games!R56), "",IF(Table12[[#This Row],[Bet]]="Spread", Games!T56, ""))</f>
        <v/>
      </c>
      <c r="K60" s="34" t="str">
        <f>IF(ISBLANK(Games!S56), "",IF(ISTEXT(Games!S56), Games!S56, ""))</f>
        <v/>
      </c>
      <c r="L60" s="34" t="str">
        <f>IF(ISBLANK(Games!V56), "", Games!V56)</f>
        <v/>
      </c>
      <c r="M60" s="34"/>
      <c r="N60" s="36"/>
      <c r="O60" s="36"/>
      <c r="P60" s="36"/>
      <c r="Q60" s="36"/>
      <c r="R60" s="36"/>
      <c r="S60" s="36"/>
      <c r="T60" s="37">
        <f t="shared" si="0"/>
        <v>0</v>
      </c>
      <c r="U60" s="37">
        <f t="shared" si="1"/>
        <v>0</v>
      </c>
      <c r="V60" s="37">
        <f t="shared" si="7"/>
        <v>0</v>
      </c>
      <c r="W60" s="37">
        <f t="shared" si="8"/>
        <v>0</v>
      </c>
      <c r="X60" s="37">
        <f t="shared" si="9"/>
        <v>0</v>
      </c>
      <c r="Y60" s="37">
        <f t="shared" si="10"/>
        <v>0</v>
      </c>
      <c r="Z60" s="36"/>
      <c r="AA60" s="37" t="str">
        <f t="shared" si="11"/>
        <v/>
      </c>
      <c r="AB60" s="36"/>
      <c r="AC60" s="37" t="str">
        <f t="shared" si="12"/>
        <v/>
      </c>
      <c r="AD60" s="36"/>
      <c r="AE60" s="34" t="str">
        <f t="shared" si="13"/>
        <v/>
      </c>
      <c r="AF6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" spans="1:32" x14ac:dyDescent="0.45">
      <c r="A61" s="34">
        <f>IF(ISBLANK(Games!A57), "", Games!A57)</f>
        <v>1</v>
      </c>
      <c r="B61" s="34" t="str">
        <f>IF('Prediction Log'!B58=0, "",'Prediction Log'!B58)</f>
        <v>Iowa State</v>
      </c>
      <c r="C61" s="34" t="str">
        <f>IF('Prediction Log'!C58=0, "",'Prediction Log'!C58)</f>
        <v>North Dakota</v>
      </c>
      <c r="D61" s="34" t="str">
        <f>IF('Prediction Log'!D58=0, "",'Prediction Log'!D58)</f>
        <v/>
      </c>
      <c r="E61" s="34" t="str">
        <f>IF('Prediction Log'!E58=0, "",'Prediction Log'!E58)</f>
        <v/>
      </c>
      <c r="F61" s="34" t="str">
        <f>IF('Prediction Log'!H58=0, "",'Prediction Log'!H58)</f>
        <v/>
      </c>
      <c r="G61" s="10" t="str">
        <f>IF(ISBLANK(Games!B57), "",'Prediction Log'!$I58)</f>
        <v>Iowa State</v>
      </c>
      <c r="H61" s="35" t="str">
        <f>'Prediction Log'!$J58</f>
        <v/>
      </c>
      <c r="I61" s="34" t="str">
        <f>IF(ISBLANK(Games!R57), "",IF(AND(Games!R57="",Games!S57=""),"",IF(ISTEXT(Games!S57), "Side",Games!R57)))</f>
        <v/>
      </c>
      <c r="J61" s="34" t="str">
        <f>IF(ISBLANK(Games!R57), "",IF(Table12[[#This Row],[Bet]]="Spread", Games!T57, ""))</f>
        <v/>
      </c>
      <c r="K61" s="34" t="str">
        <f>IF(ISBLANK(Games!S57), "",IF(ISTEXT(Games!S57), Games!S57, ""))</f>
        <v/>
      </c>
      <c r="L61" s="34" t="str">
        <f>IF(ISBLANK(Games!V57), "", Games!V57)</f>
        <v/>
      </c>
      <c r="M61" s="34"/>
      <c r="N61" s="36"/>
      <c r="O61" s="36"/>
      <c r="P61" s="36"/>
      <c r="Q61" s="36"/>
      <c r="R61" s="36"/>
      <c r="S61" s="36"/>
      <c r="T61" s="37">
        <f t="shared" si="0"/>
        <v>0</v>
      </c>
      <c r="U61" s="37">
        <f t="shared" si="1"/>
        <v>0</v>
      </c>
      <c r="V61" s="37">
        <f t="shared" si="7"/>
        <v>0</v>
      </c>
      <c r="W61" s="37">
        <f t="shared" si="8"/>
        <v>0</v>
      </c>
      <c r="X61" s="37">
        <f t="shared" si="9"/>
        <v>0</v>
      </c>
      <c r="Y61" s="37">
        <f t="shared" si="10"/>
        <v>0</v>
      </c>
      <c r="Z61" s="36"/>
      <c r="AA61" s="37" t="str">
        <f t="shared" si="11"/>
        <v/>
      </c>
      <c r="AB61" s="36"/>
      <c r="AC61" s="37" t="str">
        <f t="shared" si="12"/>
        <v/>
      </c>
      <c r="AD61" s="36"/>
      <c r="AE61" s="34" t="str">
        <f t="shared" si="13"/>
        <v/>
      </c>
      <c r="AF6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" spans="1:32" x14ac:dyDescent="0.45">
      <c r="A62" s="34">
        <f>IF(ISBLANK(Games!A58), "", Games!A58)</f>
        <v>1</v>
      </c>
      <c r="B62" s="34" t="str">
        <f>IF('Prediction Log'!B59=0, "",'Prediction Log'!B59)</f>
        <v>Air Force</v>
      </c>
      <c r="C62" s="34" t="str">
        <f>IF('Prediction Log'!C59=0, "",'Prediction Log'!C59)</f>
        <v>Merrimack</v>
      </c>
      <c r="D62" s="34" t="str">
        <f>IF('Prediction Log'!D59=0, "",'Prediction Log'!D59)</f>
        <v/>
      </c>
      <c r="E62" s="34" t="str">
        <f>IF('Prediction Log'!E59=0, "",'Prediction Log'!E59)</f>
        <v/>
      </c>
      <c r="F62" s="34" t="str">
        <f>IF('Prediction Log'!H59=0, "",'Prediction Log'!H59)</f>
        <v/>
      </c>
      <c r="G62" s="10" t="str">
        <f>IF(ISBLANK(Games!B58), "",'Prediction Log'!$I59)</f>
        <v>Air Force</v>
      </c>
      <c r="H62" s="35" t="str">
        <f>'Prediction Log'!$J59</f>
        <v/>
      </c>
      <c r="I62" s="34" t="str">
        <f>IF(ISBLANK(Games!R58), "",IF(AND(Games!R58="",Games!S58=""),"",IF(ISTEXT(Games!S58), "Side",Games!R58)))</f>
        <v/>
      </c>
      <c r="J62" s="34" t="str">
        <f>IF(ISBLANK(Games!R58), "",IF(Table12[[#This Row],[Bet]]="Spread", Games!T58, ""))</f>
        <v/>
      </c>
      <c r="K62" s="34" t="str">
        <f>IF(ISBLANK(Games!S58), "",IF(ISTEXT(Games!S58), Games!S58, ""))</f>
        <v/>
      </c>
      <c r="L62" s="34" t="str">
        <f>IF(ISBLANK(Games!V58), "", Games!V58)</f>
        <v/>
      </c>
      <c r="M62" s="34"/>
      <c r="N62" s="36"/>
      <c r="O62" s="36"/>
      <c r="P62" s="36"/>
      <c r="Q62" s="36"/>
      <c r="R62" s="36"/>
      <c r="S62" s="36"/>
      <c r="T62" s="37">
        <f t="shared" si="0"/>
        <v>0</v>
      </c>
      <c r="U62" s="37">
        <f t="shared" si="1"/>
        <v>0</v>
      </c>
      <c r="V62" s="37">
        <f t="shared" si="7"/>
        <v>0</v>
      </c>
      <c r="W62" s="37">
        <f t="shared" si="8"/>
        <v>0</v>
      </c>
      <c r="X62" s="37">
        <f t="shared" si="9"/>
        <v>0</v>
      </c>
      <c r="Y62" s="37">
        <f t="shared" si="10"/>
        <v>0</v>
      </c>
      <c r="Z62" s="36"/>
      <c r="AA62" s="37" t="str">
        <f t="shared" si="11"/>
        <v/>
      </c>
      <c r="AB62" s="36"/>
      <c r="AC62" s="37" t="str">
        <f t="shared" si="12"/>
        <v/>
      </c>
      <c r="AD62" s="36"/>
      <c r="AE62" s="34" t="str">
        <f t="shared" si="13"/>
        <v/>
      </c>
      <c r="AF6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" spans="1:32" x14ac:dyDescent="0.45">
      <c r="A63" s="34">
        <f>IF(ISBLANK(Games!A59), "", Games!A59)</f>
        <v>1</v>
      </c>
      <c r="B63" s="34" t="str">
        <f>IF('Prediction Log'!B60=0, "",'Prediction Log'!B60)</f>
        <v>Northern Illinois</v>
      </c>
      <c r="C63" s="34" t="str">
        <f>IF('Prediction Log'!C60=0, "",'Prediction Log'!C60)</f>
        <v>Western Illinois</v>
      </c>
      <c r="D63" s="34" t="str">
        <f>IF('Prediction Log'!D60=0, "",'Prediction Log'!D60)</f>
        <v/>
      </c>
      <c r="E63" s="34" t="str">
        <f>IF('Prediction Log'!E60=0, "",'Prediction Log'!E60)</f>
        <v/>
      </c>
      <c r="F63" s="34" t="str">
        <f>IF('Prediction Log'!H60=0, "",'Prediction Log'!H60)</f>
        <v/>
      </c>
      <c r="G63" s="10" t="str">
        <f>IF(ISBLANK(Games!B59), "",'Prediction Log'!$I60)</f>
        <v>Northern Illinois</v>
      </c>
      <c r="H63" s="35" t="str">
        <f>'Prediction Log'!$J60</f>
        <v/>
      </c>
      <c r="I63" s="34" t="str">
        <f>IF(ISBLANK(Games!R59), "",IF(AND(Games!R59="",Games!S59=""),"",IF(ISTEXT(Games!S59), "Side",Games!R59)))</f>
        <v/>
      </c>
      <c r="J63" s="34" t="str">
        <f>IF(ISBLANK(Games!R59), "",IF(Table12[[#This Row],[Bet]]="Spread", Games!T59, ""))</f>
        <v/>
      </c>
      <c r="K63" s="34" t="str">
        <f>IF(ISBLANK(Games!S59), "",IF(ISTEXT(Games!S59), Games!S59, ""))</f>
        <v/>
      </c>
      <c r="L63" s="34" t="str">
        <f>IF(ISBLANK(Games!V59), "", Games!V59)</f>
        <v/>
      </c>
      <c r="M63" s="34"/>
      <c r="N63" s="36"/>
      <c r="O63" s="36"/>
      <c r="P63" s="36"/>
      <c r="Q63" s="36"/>
      <c r="R63" s="36"/>
      <c r="S63" s="36"/>
      <c r="T63" s="37">
        <f t="shared" si="0"/>
        <v>0</v>
      </c>
      <c r="U63" s="37">
        <f t="shared" si="1"/>
        <v>0</v>
      </c>
      <c r="V63" s="37">
        <f t="shared" si="7"/>
        <v>0</v>
      </c>
      <c r="W63" s="37">
        <f t="shared" si="8"/>
        <v>0</v>
      </c>
      <c r="X63" s="37">
        <f t="shared" si="9"/>
        <v>0</v>
      </c>
      <c r="Y63" s="37">
        <f t="shared" si="10"/>
        <v>0</v>
      </c>
      <c r="Z63" s="36"/>
      <c r="AA63" s="37" t="str">
        <f t="shared" si="11"/>
        <v/>
      </c>
      <c r="AB63" s="36"/>
      <c r="AC63" s="37" t="str">
        <f t="shared" si="12"/>
        <v/>
      </c>
      <c r="AD63" s="36"/>
      <c r="AE63" s="34" t="str">
        <f t="shared" si="13"/>
        <v/>
      </c>
      <c r="AF6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" spans="1:32" x14ac:dyDescent="0.45">
      <c r="A64" s="34">
        <f>IF(ISBLANK(Games!A60), "", Games!A60)</f>
        <v>1</v>
      </c>
      <c r="B64" s="34" t="str">
        <f>IF('Prediction Log'!B61=0, "",'Prediction Log'!B61)</f>
        <v>Georgia Southern</v>
      </c>
      <c r="C64" s="34" t="str">
        <f>IF('Prediction Log'!C61=0, "",'Prediction Log'!C61)</f>
        <v>Boise State</v>
      </c>
      <c r="D64" s="34" t="str">
        <f>IF('Prediction Log'!D61=0, "",'Prediction Log'!D61)</f>
        <v/>
      </c>
      <c r="E64" s="34" t="str">
        <f>IF('Prediction Log'!E61=0, "",'Prediction Log'!E61)</f>
        <v/>
      </c>
      <c r="F64" s="34" t="str">
        <f>IF('Prediction Log'!H61=0, "",'Prediction Log'!H61)</f>
        <v>Boise State</v>
      </c>
      <c r="G64" s="10" t="str">
        <f>IF(ISBLANK(Games!B60), "",'Prediction Log'!$I61)</f>
        <v>Boise State</v>
      </c>
      <c r="H64" s="35">
        <f>'Prediction Log'!$J61</f>
        <v>0.76949807542123116</v>
      </c>
      <c r="I64" s="34" t="str">
        <f>IF(ISBLANK(Games!R60), "",IF(AND(Games!R60="",Games!S60=""),"",IF(ISTEXT(Games!S60), "Side",Games!R60)))</f>
        <v/>
      </c>
      <c r="J64" s="34" t="str">
        <f>IF(ISBLANK(Games!R60), "",IF(Table12[[#This Row],[Bet]]="Spread", Games!T60, ""))</f>
        <v/>
      </c>
      <c r="K64" s="34" t="str">
        <f>IF(ISBLANK(Games!S60), "",IF(ISTEXT(Games!S60), Games!S60, ""))</f>
        <v/>
      </c>
      <c r="L64" s="34" t="str">
        <f>IF(ISBLANK(Games!V60), "", Games!V60)</f>
        <v/>
      </c>
      <c r="M64" s="34"/>
      <c r="N64" s="36"/>
      <c r="O64" s="36"/>
      <c r="P64" s="36"/>
      <c r="Q64" s="36"/>
      <c r="R64" s="36"/>
      <c r="S64" s="36"/>
      <c r="T64" s="37">
        <f t="shared" si="0"/>
        <v>0</v>
      </c>
      <c r="U64" s="37">
        <f t="shared" si="1"/>
        <v>0</v>
      </c>
      <c r="V64" s="37">
        <f t="shared" si="7"/>
        <v>0</v>
      </c>
      <c r="W64" s="37">
        <f t="shared" si="8"/>
        <v>0</v>
      </c>
      <c r="X64" s="37">
        <f t="shared" si="9"/>
        <v>0</v>
      </c>
      <c r="Y64" s="37">
        <f t="shared" si="10"/>
        <v>0</v>
      </c>
      <c r="Z64" s="36"/>
      <c r="AA64" s="37" t="str">
        <f t="shared" si="11"/>
        <v/>
      </c>
      <c r="AB64" s="36"/>
      <c r="AC64" s="37" t="str">
        <f t="shared" si="12"/>
        <v/>
      </c>
      <c r="AD64" s="36"/>
      <c r="AE64" s="34" t="str">
        <f t="shared" si="13"/>
        <v/>
      </c>
      <c r="AF6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" spans="1:32" x14ac:dyDescent="0.45">
      <c r="A65" s="34">
        <f>IF(ISBLANK(Games!A61), "", Games!A61)</f>
        <v>1</v>
      </c>
      <c r="B65" s="34" t="str">
        <f>IF('Prediction Log'!B62=0, "",'Prediction Log'!B62)</f>
        <v>South Carolina</v>
      </c>
      <c r="C65" s="34" t="str">
        <f>IF('Prediction Log'!C62=0, "",'Prediction Log'!C62)</f>
        <v>Old Dominion</v>
      </c>
      <c r="D65" s="34" t="str">
        <f>IF('Prediction Log'!D62=0, "",'Prediction Log'!D62)</f>
        <v/>
      </c>
      <c r="E65" s="34" t="str">
        <f>IF('Prediction Log'!E62=0, "",'Prediction Log'!E62)</f>
        <v/>
      </c>
      <c r="F65" s="34" t="str">
        <f>IF('Prediction Log'!H62=0, "",'Prediction Log'!H62)</f>
        <v>Old Dominion</v>
      </c>
      <c r="G65" s="10" t="str">
        <f>IF(ISBLANK(Games!B61), "",'Prediction Log'!$I62)</f>
        <v>South Carolina</v>
      </c>
      <c r="H65" s="35">
        <f>'Prediction Log'!$J62</f>
        <v>0.79120889876425871</v>
      </c>
      <c r="I65" s="34" t="str">
        <f>IF(ISBLANK(Games!R61), "",IF(AND(Games!R61="",Games!S61=""),"",IF(ISTEXT(Games!S61), "Side",Games!R61)))</f>
        <v/>
      </c>
      <c r="J65" s="34" t="str">
        <f>IF(ISBLANK(Games!R61), "",IF(Table12[[#This Row],[Bet]]="Spread", Games!T61, ""))</f>
        <v/>
      </c>
      <c r="K65" s="34" t="str">
        <f>IF(ISBLANK(Games!S61), "",IF(ISTEXT(Games!S61), Games!S61, ""))</f>
        <v/>
      </c>
      <c r="L65" s="34" t="str">
        <f>IF(ISBLANK(Games!V61), "", Games!V61)</f>
        <v/>
      </c>
      <c r="M65" s="34"/>
      <c r="N65" s="36"/>
      <c r="O65" s="36"/>
      <c r="P65" s="36"/>
      <c r="Q65" s="36"/>
      <c r="R65" s="36"/>
      <c r="S65" s="36"/>
      <c r="T65" s="37">
        <f t="shared" si="0"/>
        <v>0</v>
      </c>
      <c r="U65" s="37">
        <f t="shared" si="1"/>
        <v>0</v>
      </c>
      <c r="V65" s="37">
        <f t="shared" si="7"/>
        <v>0</v>
      </c>
      <c r="W65" s="37">
        <f t="shared" si="8"/>
        <v>0</v>
      </c>
      <c r="X65" s="37">
        <f t="shared" si="9"/>
        <v>0</v>
      </c>
      <c r="Y65" s="37">
        <f t="shared" si="10"/>
        <v>0</v>
      </c>
      <c r="Z65" s="36"/>
      <c r="AA65" s="37" t="str">
        <f t="shared" si="11"/>
        <v/>
      </c>
      <c r="AB65" s="36"/>
      <c r="AC65" s="37" t="str">
        <f t="shared" si="12"/>
        <v/>
      </c>
      <c r="AD65" s="36"/>
      <c r="AE65" s="34" t="str">
        <f t="shared" si="13"/>
        <v/>
      </c>
      <c r="AF6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" spans="1:32" x14ac:dyDescent="0.45">
      <c r="A66" s="34">
        <f>IF(ISBLANK(Games!A62), "", Games!A62)</f>
        <v>1</v>
      </c>
      <c r="B66" s="34" t="str">
        <f>IF('Prediction Log'!B63=0, "",'Prediction Log'!B63)</f>
        <v>Marshall</v>
      </c>
      <c r="C66" s="34" t="str">
        <f>IF('Prediction Log'!C63=0, "",'Prediction Log'!C63)</f>
        <v>Stony Brook</v>
      </c>
      <c r="D66" s="34" t="str">
        <f>IF('Prediction Log'!D63=0, "",'Prediction Log'!D63)</f>
        <v/>
      </c>
      <c r="E66" s="34" t="str">
        <f>IF('Prediction Log'!E63=0, "",'Prediction Log'!E63)</f>
        <v/>
      </c>
      <c r="F66" s="34" t="str">
        <f>IF('Prediction Log'!H63=0, "",'Prediction Log'!H63)</f>
        <v/>
      </c>
      <c r="G66" s="10" t="str">
        <f>IF(ISBLANK(Games!B62), "",'Prediction Log'!$I63)</f>
        <v>Marshall</v>
      </c>
      <c r="H66" s="35" t="str">
        <f>'Prediction Log'!$J63</f>
        <v/>
      </c>
      <c r="I66" s="34" t="str">
        <f>IF(ISBLANK(Games!R62), "",IF(AND(Games!R62="",Games!S62=""),"",IF(ISTEXT(Games!S62), "Side",Games!R62)))</f>
        <v/>
      </c>
      <c r="J66" s="34" t="str">
        <f>IF(ISBLANK(Games!R62), "",IF(Table12[[#This Row],[Bet]]="Spread", Games!T62, ""))</f>
        <v/>
      </c>
      <c r="K66" s="34" t="str">
        <f>IF(ISBLANK(Games!S62), "",IF(ISTEXT(Games!S62), Games!S62, ""))</f>
        <v/>
      </c>
      <c r="L66" s="34" t="str">
        <f>IF(ISBLANK(Games!V62), "", Games!V62)</f>
        <v/>
      </c>
      <c r="M66" s="34"/>
      <c r="N66" s="36"/>
      <c r="O66" s="36"/>
      <c r="P66" s="36"/>
      <c r="Q66" s="36"/>
      <c r="R66" s="36"/>
      <c r="S66" s="36"/>
      <c r="T66" s="37">
        <f t="shared" si="0"/>
        <v>0</v>
      </c>
      <c r="U66" s="37">
        <f t="shared" si="1"/>
        <v>0</v>
      </c>
      <c r="V66" s="37">
        <f t="shared" si="7"/>
        <v>0</v>
      </c>
      <c r="W66" s="37">
        <f t="shared" si="8"/>
        <v>0</v>
      </c>
      <c r="X66" s="37">
        <f t="shared" si="9"/>
        <v>0</v>
      </c>
      <c r="Y66" s="37">
        <f t="shared" si="10"/>
        <v>0</v>
      </c>
      <c r="Z66" s="36"/>
      <c r="AA66" s="37" t="str">
        <f t="shared" si="11"/>
        <v/>
      </c>
      <c r="AB66" s="36"/>
      <c r="AC66" s="37" t="str">
        <f t="shared" si="12"/>
        <v/>
      </c>
      <c r="AD66" s="36"/>
      <c r="AE66" s="34" t="str">
        <f t="shared" si="13"/>
        <v/>
      </c>
      <c r="AF6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" spans="1:32" x14ac:dyDescent="0.45">
      <c r="A67" s="34">
        <f>IF(ISBLANK(Games!A63), "", Games!A63)</f>
        <v>1</v>
      </c>
      <c r="B67" s="34" t="str">
        <f>IF('Prediction Log'!B64=0, "",'Prediction Log'!B64)</f>
        <v>South Alabama</v>
      </c>
      <c r="C67" s="34" t="str">
        <f>IF('Prediction Log'!C64=0, "",'Prediction Log'!C64)</f>
        <v>North Texas</v>
      </c>
      <c r="D67" s="34" t="str">
        <f>IF('Prediction Log'!D64=0, "",'Prediction Log'!D64)</f>
        <v/>
      </c>
      <c r="E67" s="34" t="str">
        <f>IF('Prediction Log'!E64=0, "",'Prediction Log'!E64)</f>
        <v/>
      </c>
      <c r="F67" s="34" t="str">
        <f>IF('Prediction Log'!H64=0, "",'Prediction Log'!H64)</f>
        <v>North Texas</v>
      </c>
      <c r="G67" s="10" t="str">
        <f>IF(ISBLANK(Games!B63), "",'Prediction Log'!$I64)</f>
        <v>South Alabama</v>
      </c>
      <c r="H67" s="35">
        <f>'Prediction Log'!$J64</f>
        <v>0.85869095779635407</v>
      </c>
      <c r="I67" s="34" t="str">
        <f>IF(ISBLANK(Games!R63), "",IF(AND(Games!R63="",Games!S63=""),"",IF(ISTEXT(Games!S63), "Side",Games!R63)))</f>
        <v/>
      </c>
      <c r="J67" s="34" t="str">
        <f>IF(ISBLANK(Games!R63), "",IF(Table12[[#This Row],[Bet]]="Spread", Games!T63, ""))</f>
        <v/>
      </c>
      <c r="K67" s="34" t="str">
        <f>IF(ISBLANK(Games!S63), "",IF(ISTEXT(Games!S63), Games!S63, ""))</f>
        <v/>
      </c>
      <c r="L67" s="34" t="str">
        <f>IF(ISBLANK(Games!V63), "", Games!V63)</f>
        <v/>
      </c>
      <c r="M67" s="34"/>
      <c r="N67" s="36"/>
      <c r="O67" s="36"/>
      <c r="P67" s="36"/>
      <c r="Q67" s="36"/>
      <c r="R67" s="36"/>
      <c r="S67" s="36"/>
      <c r="T67" s="37">
        <f t="shared" si="0"/>
        <v>0</v>
      </c>
      <c r="U67" s="37">
        <f t="shared" si="1"/>
        <v>0</v>
      </c>
      <c r="V67" s="37">
        <f t="shared" si="7"/>
        <v>0</v>
      </c>
      <c r="W67" s="37">
        <f t="shared" si="8"/>
        <v>0</v>
      </c>
      <c r="X67" s="37">
        <f t="shared" si="9"/>
        <v>0</v>
      </c>
      <c r="Y67" s="37">
        <f t="shared" si="10"/>
        <v>0</v>
      </c>
      <c r="Z67" s="36"/>
      <c r="AA67" s="37" t="str">
        <f t="shared" si="11"/>
        <v/>
      </c>
      <c r="AB67" s="36"/>
      <c r="AC67" s="37" t="str">
        <f t="shared" si="12"/>
        <v/>
      </c>
      <c r="AD67" s="36"/>
      <c r="AE67" s="34" t="str">
        <f t="shared" si="13"/>
        <v/>
      </c>
      <c r="AF6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" spans="1:32" x14ac:dyDescent="0.45">
      <c r="A68" s="34">
        <f>IF(ISBLANK(Games!A64), "", Games!A64)</f>
        <v>1</v>
      </c>
      <c r="B68" s="34" t="str">
        <f>IF('Prediction Log'!B65=0, "",'Prediction Log'!B65)</f>
        <v>California</v>
      </c>
      <c r="C68" s="34" t="str">
        <f>IF('Prediction Log'!C65=0, "",'Prediction Log'!C65)</f>
        <v>UC Davis</v>
      </c>
      <c r="D68" s="34" t="str">
        <f>IF('Prediction Log'!D65=0, "",'Prediction Log'!D65)</f>
        <v/>
      </c>
      <c r="E68" s="34" t="str">
        <f>IF('Prediction Log'!E65=0, "",'Prediction Log'!E65)</f>
        <v/>
      </c>
      <c r="F68" s="34" t="str">
        <f>IF('Prediction Log'!H65=0, "",'Prediction Log'!H65)</f>
        <v/>
      </c>
      <c r="G68" s="10" t="str">
        <f>IF(ISBLANK(Games!B64), "",'Prediction Log'!$I65)</f>
        <v>California</v>
      </c>
      <c r="H68" s="35" t="str">
        <f>'Prediction Log'!$J65</f>
        <v/>
      </c>
      <c r="I68" s="34" t="str">
        <f>IF(ISBLANK(Games!R64), "",IF(AND(Games!R64="",Games!S64=""),"",IF(ISTEXT(Games!S64), "Side",Games!R64)))</f>
        <v/>
      </c>
      <c r="J68" s="34" t="str">
        <f>IF(ISBLANK(Games!R64), "",IF(Table12[[#This Row],[Bet]]="Spread", Games!T64, ""))</f>
        <v/>
      </c>
      <c r="K68" s="34" t="str">
        <f>IF(ISBLANK(Games!S64), "",IF(ISTEXT(Games!S64), Games!S64, ""))</f>
        <v/>
      </c>
      <c r="L68" s="34" t="str">
        <f>IF(ISBLANK(Games!V64), "", Games!V64)</f>
        <v/>
      </c>
      <c r="M68" s="34"/>
      <c r="N68" s="36"/>
      <c r="O68" s="36"/>
      <c r="P68" s="36"/>
      <c r="Q68" s="36"/>
      <c r="R68" s="36"/>
      <c r="S68" s="36"/>
      <c r="T68" s="37">
        <f t="shared" si="0"/>
        <v>0</v>
      </c>
      <c r="U68" s="37">
        <f t="shared" si="1"/>
        <v>0</v>
      </c>
      <c r="V68" s="37">
        <f t="shared" si="7"/>
        <v>0</v>
      </c>
      <c r="W68" s="37">
        <f t="shared" si="8"/>
        <v>0</v>
      </c>
      <c r="X68" s="37">
        <f t="shared" si="9"/>
        <v>0</v>
      </c>
      <c r="Y68" s="37">
        <f t="shared" si="10"/>
        <v>0</v>
      </c>
      <c r="Z68" s="36"/>
      <c r="AA68" s="37" t="str">
        <f t="shared" si="11"/>
        <v/>
      </c>
      <c r="AB68" s="36"/>
      <c r="AC68" s="37" t="str">
        <f t="shared" si="12"/>
        <v/>
      </c>
      <c r="AD68" s="36"/>
      <c r="AE68" s="34" t="str">
        <f t="shared" si="13"/>
        <v/>
      </c>
      <c r="AF6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" spans="1:32" x14ac:dyDescent="0.45">
      <c r="A69" s="34">
        <f>IF(ISBLANK(Games!A65), "", Games!A65)</f>
        <v>1</v>
      </c>
      <c r="B69" s="34" t="str">
        <f>IF('Prediction Log'!B66=0, "",'Prediction Log'!B66)</f>
        <v>Liberty</v>
      </c>
      <c r="C69" s="34" t="str">
        <f>IF('Prediction Log'!C66=0, "",'Prediction Log'!C66)</f>
        <v>Campbell</v>
      </c>
      <c r="D69" s="34" t="str">
        <f>IF('Prediction Log'!D66=0, "",'Prediction Log'!D66)</f>
        <v/>
      </c>
      <c r="E69" s="34" t="str">
        <f>IF('Prediction Log'!E66=0, "",'Prediction Log'!E66)</f>
        <v/>
      </c>
      <c r="F69" s="34" t="str">
        <f>IF('Prediction Log'!H66=0, "",'Prediction Log'!H66)</f>
        <v/>
      </c>
      <c r="G69" s="10" t="str">
        <f>IF(ISBLANK(Games!B65), "",'Prediction Log'!$I66)</f>
        <v>Liberty</v>
      </c>
      <c r="H69" s="35" t="str">
        <f>'Prediction Log'!$J66</f>
        <v/>
      </c>
      <c r="I69" s="34" t="str">
        <f>IF(ISBLANK(Games!R65), "",IF(AND(Games!R65="",Games!S65=""),"",IF(ISTEXT(Games!S65), "Side",Games!R65)))</f>
        <v/>
      </c>
      <c r="J69" s="34" t="str">
        <f>IF(ISBLANK(Games!R65), "",IF(Table12[[#This Row],[Bet]]="Spread", Games!T65, ""))</f>
        <v/>
      </c>
      <c r="K69" s="34" t="str">
        <f>IF(ISBLANK(Games!S65), "",IF(ISTEXT(Games!S65), Games!S65, ""))</f>
        <v/>
      </c>
      <c r="L69" s="34" t="str">
        <f>IF(ISBLANK(Games!V65), "", Games!V65)</f>
        <v/>
      </c>
      <c r="M69" s="34"/>
      <c r="N69" s="36"/>
      <c r="O69" s="36"/>
      <c r="P69" s="36"/>
      <c r="Q69" s="36"/>
      <c r="R69" s="36"/>
      <c r="S69" s="36"/>
      <c r="T69" s="37">
        <f t="shared" si="0"/>
        <v>0</v>
      </c>
      <c r="U69" s="37">
        <f t="shared" si="1"/>
        <v>0</v>
      </c>
      <c r="V69" s="37">
        <f t="shared" si="7"/>
        <v>0</v>
      </c>
      <c r="W69" s="37">
        <f t="shared" si="8"/>
        <v>0</v>
      </c>
      <c r="X69" s="37">
        <f t="shared" si="9"/>
        <v>0</v>
      </c>
      <c r="Y69" s="37">
        <f t="shared" si="10"/>
        <v>0</v>
      </c>
      <c r="Z69" s="36"/>
      <c r="AA69" s="37" t="str">
        <f t="shared" si="11"/>
        <v/>
      </c>
      <c r="AB69" s="36"/>
      <c r="AC69" s="37" t="str">
        <f t="shared" si="12"/>
        <v/>
      </c>
      <c r="AD69" s="36"/>
      <c r="AE69" s="34" t="str">
        <f t="shared" si="13"/>
        <v/>
      </c>
      <c r="AF6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" spans="1:32" x14ac:dyDescent="0.45">
      <c r="A70" s="34">
        <f>IF(ISBLANK(Games!A66), "", Games!A66)</f>
        <v>1</v>
      </c>
      <c r="B70" s="34" t="str">
        <f>IF('Prediction Log'!B67=0, "",'Prediction Log'!B67)</f>
        <v>Virginia</v>
      </c>
      <c r="C70" s="34" t="str">
        <f>IF('Prediction Log'!C67=0, "",'Prediction Log'!C67)</f>
        <v>Richmond</v>
      </c>
      <c r="D70" s="34" t="str">
        <f>IF('Prediction Log'!D67=0, "",'Prediction Log'!D67)</f>
        <v/>
      </c>
      <c r="E70" s="34" t="str">
        <f>IF('Prediction Log'!E67=0, "",'Prediction Log'!E67)</f>
        <v/>
      </c>
      <c r="F70" s="34" t="str">
        <f>IF('Prediction Log'!H67=0, "",'Prediction Log'!H67)</f>
        <v/>
      </c>
      <c r="G70" s="10" t="str">
        <f>IF(ISBLANK(Games!B66), "",'Prediction Log'!$I67)</f>
        <v>Virginia</v>
      </c>
      <c r="H70" s="35" t="str">
        <f>'Prediction Log'!$J67</f>
        <v/>
      </c>
      <c r="I70" s="34" t="str">
        <f>IF(ISBLANK(Games!R66), "",IF(AND(Games!R66="",Games!S66=""),"",IF(ISTEXT(Games!S66), "Side",Games!R66)))</f>
        <v/>
      </c>
      <c r="J70" s="34" t="str">
        <f>IF(ISBLANK(Games!R66), "",IF(Table12[[#This Row],[Bet]]="Spread", Games!T66, ""))</f>
        <v/>
      </c>
      <c r="K70" s="34" t="str">
        <f>IF(ISBLANK(Games!S66), "",IF(ISTEXT(Games!S66), Games!S66, ""))</f>
        <v/>
      </c>
      <c r="L70" s="34" t="str">
        <f>IF(ISBLANK(Games!V66), "", Games!V66)</f>
        <v/>
      </c>
      <c r="M70" s="34"/>
      <c r="N70" s="36"/>
      <c r="O70" s="36"/>
      <c r="P70" s="36"/>
      <c r="Q70" s="36"/>
      <c r="R70" s="36"/>
      <c r="S70" s="36"/>
      <c r="T70" s="37">
        <f t="shared" ref="T70:T133" si="14">N70+IF(Q70&lt;0, (N70/(Q70/-100)), N70*(Q70/100))</f>
        <v>0</v>
      </c>
      <c r="U70" s="37">
        <f t="shared" ref="U70:U133" si="15">T70-N70</f>
        <v>0</v>
      </c>
      <c r="V70" s="37">
        <f t="shared" si="7"/>
        <v>0</v>
      </c>
      <c r="W70" s="37">
        <f t="shared" si="8"/>
        <v>0</v>
      </c>
      <c r="X70" s="37">
        <f t="shared" si="9"/>
        <v>0</v>
      </c>
      <c r="Y70" s="37">
        <f t="shared" si="10"/>
        <v>0</v>
      </c>
      <c r="Z70" s="36"/>
      <c r="AA70" s="37" t="str">
        <f t="shared" si="11"/>
        <v/>
      </c>
      <c r="AB70" s="36"/>
      <c r="AC70" s="37" t="str">
        <f t="shared" si="12"/>
        <v/>
      </c>
      <c r="AD70" s="36"/>
      <c r="AE70" s="34" t="str">
        <f t="shared" si="13"/>
        <v/>
      </c>
      <c r="AF7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" spans="1:32" x14ac:dyDescent="0.45">
      <c r="A71" s="34">
        <f>IF(ISBLANK(Games!A67), "", Games!A67)</f>
        <v>1</v>
      </c>
      <c r="B71" s="34" t="str">
        <f>IF('Prediction Log'!B68=0, "",'Prediction Log'!B68)</f>
        <v>Mississippi State</v>
      </c>
      <c r="C71" s="34" t="str">
        <f>IF('Prediction Log'!C68=0, "",'Prediction Log'!C68)</f>
        <v>Eastern Kentucky</v>
      </c>
      <c r="D71" s="34" t="str">
        <f>IF('Prediction Log'!D68=0, "",'Prediction Log'!D68)</f>
        <v/>
      </c>
      <c r="E71" s="34" t="str">
        <f>IF('Prediction Log'!E68=0, "",'Prediction Log'!E68)</f>
        <v/>
      </c>
      <c r="F71" s="34" t="str">
        <f>IF('Prediction Log'!H68=0, "",'Prediction Log'!H68)</f>
        <v/>
      </c>
      <c r="G71" s="10" t="str">
        <f>IF(ISBLANK(Games!B67), "",'Prediction Log'!$I68)</f>
        <v>Mississippi State</v>
      </c>
      <c r="H71" s="35" t="str">
        <f>'Prediction Log'!$J68</f>
        <v/>
      </c>
      <c r="I71" s="34" t="str">
        <f>IF(ISBLANK(Games!R67), "",IF(AND(Games!R67="",Games!S67=""),"",IF(ISTEXT(Games!S67), "Side",Games!R67)))</f>
        <v/>
      </c>
      <c r="J71" s="34" t="str">
        <f>IF(ISBLANK(Games!R67), "",IF(Table12[[#This Row],[Bet]]="Spread", Games!T67, ""))</f>
        <v/>
      </c>
      <c r="K71" s="34" t="str">
        <f>IF(ISBLANK(Games!S67), "",IF(ISTEXT(Games!S67), Games!S67, ""))</f>
        <v/>
      </c>
      <c r="L71" s="34" t="str">
        <f>IF(ISBLANK(Games!V67), "", Games!V67)</f>
        <v/>
      </c>
      <c r="M71" s="34"/>
      <c r="N71" s="36"/>
      <c r="O71" s="36"/>
      <c r="P71" s="36"/>
      <c r="Q71" s="36"/>
      <c r="R71" s="36"/>
      <c r="S71" s="36"/>
      <c r="T71" s="37">
        <f t="shared" si="14"/>
        <v>0</v>
      </c>
      <c r="U71" s="37">
        <f t="shared" si="15"/>
        <v>0</v>
      </c>
      <c r="V71" s="37">
        <f t="shared" ref="V71:V134" si="16">O71+IF(R71&lt;0, (O71/(R71/-100)), O71*(R71/100))</f>
        <v>0</v>
      </c>
      <c r="W71" s="37">
        <f t="shared" ref="W71:W134" si="17">V71-O71</f>
        <v>0</v>
      </c>
      <c r="X71" s="37">
        <f t="shared" ref="X71:X134" si="18">P71+IF(S71&lt;0, (P71/(S71/-100)), P71*(S71/100))</f>
        <v>0</v>
      </c>
      <c r="Y71" s="37">
        <f t="shared" ref="Y71:Y134" si="19">S71-P71</f>
        <v>0</v>
      </c>
      <c r="Z71" s="36"/>
      <c r="AA71" s="37" t="str">
        <f t="shared" ref="AA71:AA134" si="20">IF(Z71="W", U71, IF(Z71="L",-N71, ""))</f>
        <v/>
      </c>
      <c r="AB71" s="36"/>
      <c r="AC71" s="37" t="str">
        <f t="shared" ref="AC71:AC134" si="21">IF(AB71="W", W71, IF(AB71="L",-O71, ""))</f>
        <v/>
      </c>
      <c r="AD71" s="36"/>
      <c r="AE71" s="34" t="str">
        <f t="shared" ref="AE71:AE134" si="22">IF(AD71="W", Y71, IF(AD71="L",-R71, ""))</f>
        <v/>
      </c>
      <c r="AF7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" spans="1:32" x14ac:dyDescent="0.45">
      <c r="A72" s="34">
        <f>IF(ISBLANK(Games!A68), "", Games!A68)</f>
        <v>1</v>
      </c>
      <c r="B72" s="34" t="str">
        <f>IF('Prediction Log'!B69=0, "",'Prediction Log'!B69)</f>
        <v>East Carolina</v>
      </c>
      <c r="C72" s="34" t="str">
        <f>IF('Prediction Log'!C69=0, "",'Prediction Log'!C69)</f>
        <v>Norfolk State</v>
      </c>
      <c r="D72" s="34" t="str">
        <f>IF('Prediction Log'!D69=0, "",'Prediction Log'!D69)</f>
        <v/>
      </c>
      <c r="E72" s="34" t="str">
        <f>IF('Prediction Log'!E69=0, "",'Prediction Log'!E69)</f>
        <v/>
      </c>
      <c r="F72" s="34" t="str">
        <f>IF('Prediction Log'!H69=0, "",'Prediction Log'!H69)</f>
        <v/>
      </c>
      <c r="G72" s="10" t="str">
        <f>IF(ISBLANK(Games!B68), "",'Prediction Log'!$I69)</f>
        <v>East Carolina</v>
      </c>
      <c r="H72" s="35" t="str">
        <f>'Prediction Log'!$J69</f>
        <v/>
      </c>
      <c r="I72" s="34" t="str">
        <f>IF(ISBLANK(Games!R68), "",IF(AND(Games!R68="",Games!S68=""),"",IF(ISTEXT(Games!S68), "Side",Games!R68)))</f>
        <v/>
      </c>
      <c r="J72" s="34" t="str">
        <f>IF(ISBLANK(Games!R68), "",IF(Table12[[#This Row],[Bet]]="Spread", Games!T68, ""))</f>
        <v/>
      </c>
      <c r="K72" s="34" t="str">
        <f>IF(ISBLANK(Games!S68), "",IF(ISTEXT(Games!S68), Games!S68, ""))</f>
        <v/>
      </c>
      <c r="L72" s="34" t="str">
        <f>IF(ISBLANK(Games!V68), "", Games!V68)</f>
        <v/>
      </c>
      <c r="M72" s="34"/>
      <c r="N72" s="36"/>
      <c r="O72" s="36"/>
      <c r="P72" s="36"/>
      <c r="Q72" s="36"/>
      <c r="R72" s="36"/>
      <c r="S72" s="36"/>
      <c r="T72" s="37">
        <f t="shared" si="14"/>
        <v>0</v>
      </c>
      <c r="U72" s="37">
        <f t="shared" si="15"/>
        <v>0</v>
      </c>
      <c r="V72" s="37">
        <f t="shared" si="16"/>
        <v>0</v>
      </c>
      <c r="W72" s="37">
        <f t="shared" si="17"/>
        <v>0</v>
      </c>
      <c r="X72" s="37">
        <f t="shared" si="18"/>
        <v>0</v>
      </c>
      <c r="Y72" s="37">
        <f t="shared" si="19"/>
        <v>0</v>
      </c>
      <c r="Z72" s="36"/>
      <c r="AA72" s="37" t="str">
        <f t="shared" si="20"/>
        <v/>
      </c>
      <c r="AB72" s="36"/>
      <c r="AC72" s="37" t="str">
        <f t="shared" si="21"/>
        <v/>
      </c>
      <c r="AD72" s="36"/>
      <c r="AE72" s="34" t="str">
        <f t="shared" si="22"/>
        <v/>
      </c>
      <c r="AF7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" spans="1:32" x14ac:dyDescent="0.45">
      <c r="A73" s="34">
        <f>IF(ISBLANK(Games!A69), "", Games!A69)</f>
        <v>1</v>
      </c>
      <c r="B73" s="34" t="str">
        <f>IF('Prediction Log'!B70=0, "",'Prediction Log'!B70)</f>
        <v>Oregon State</v>
      </c>
      <c r="C73" s="34" t="str">
        <f>IF('Prediction Log'!C70=0, "",'Prediction Log'!C70)</f>
        <v>Idaho State</v>
      </c>
      <c r="D73" s="34" t="str">
        <f>IF('Prediction Log'!D70=0, "",'Prediction Log'!D70)</f>
        <v/>
      </c>
      <c r="E73" s="34" t="str">
        <f>IF('Prediction Log'!E70=0, "",'Prediction Log'!E70)</f>
        <v/>
      </c>
      <c r="F73" s="34" t="str">
        <f>IF('Prediction Log'!H70=0, "",'Prediction Log'!H70)</f>
        <v/>
      </c>
      <c r="G73" s="10" t="str">
        <f>IF(ISBLANK(Games!B69), "",'Prediction Log'!$I70)</f>
        <v>Oregon State</v>
      </c>
      <c r="H73" s="35" t="str">
        <f>'Prediction Log'!$J70</f>
        <v/>
      </c>
      <c r="I73" s="34" t="str">
        <f>IF(ISBLANK(Games!R69), "",IF(AND(Games!R69="",Games!S69=""),"",IF(ISTEXT(Games!S69), "Side",Games!R69)))</f>
        <v/>
      </c>
      <c r="J73" s="34" t="str">
        <f>IF(ISBLANK(Games!R69), "",IF(Table12[[#This Row],[Bet]]="Spread", Games!T69, ""))</f>
        <v/>
      </c>
      <c r="K73" s="34" t="str">
        <f>IF(ISBLANK(Games!S69), "",IF(ISTEXT(Games!S69), Games!S69, ""))</f>
        <v/>
      </c>
      <c r="L73" s="34" t="str">
        <f>IF(ISBLANK(Games!V69), "", Games!V69)</f>
        <v/>
      </c>
      <c r="M73" s="34"/>
      <c r="N73" s="36"/>
      <c r="O73" s="36"/>
      <c r="P73" s="36"/>
      <c r="Q73" s="36"/>
      <c r="R73" s="36"/>
      <c r="S73" s="36"/>
      <c r="T73" s="37">
        <f t="shared" si="14"/>
        <v>0</v>
      </c>
      <c r="U73" s="37">
        <f t="shared" si="15"/>
        <v>0</v>
      </c>
      <c r="V73" s="37">
        <f t="shared" si="16"/>
        <v>0</v>
      </c>
      <c r="W73" s="37">
        <f t="shared" si="17"/>
        <v>0</v>
      </c>
      <c r="X73" s="37">
        <f t="shared" si="18"/>
        <v>0</v>
      </c>
      <c r="Y73" s="37">
        <f t="shared" si="19"/>
        <v>0</v>
      </c>
      <c r="Z73" s="36"/>
      <c r="AA73" s="37" t="str">
        <f t="shared" si="20"/>
        <v/>
      </c>
      <c r="AB73" s="36"/>
      <c r="AC73" s="37" t="str">
        <f t="shared" si="21"/>
        <v/>
      </c>
      <c r="AD73" s="36"/>
      <c r="AE73" s="34" t="str">
        <f t="shared" si="22"/>
        <v/>
      </c>
      <c r="AF7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" spans="1:32" x14ac:dyDescent="0.45">
      <c r="A74" s="34">
        <f>IF(ISBLANK(Games!A70), "", Games!A70)</f>
        <v>1</v>
      </c>
      <c r="B74" s="34" t="str">
        <f>IF('Prediction Log'!B71=0, "",'Prediction Log'!B71)</f>
        <v>Arkansas State</v>
      </c>
      <c r="C74" s="34" t="str">
        <f>IF('Prediction Log'!C71=0, "",'Prediction Log'!C71)</f>
        <v>Central Arkansas</v>
      </c>
      <c r="D74" s="34" t="str">
        <f>IF('Prediction Log'!D71=0, "",'Prediction Log'!D71)</f>
        <v/>
      </c>
      <c r="E74" s="34" t="str">
        <f>IF('Prediction Log'!E71=0, "",'Prediction Log'!E71)</f>
        <v/>
      </c>
      <c r="F74" s="34" t="str">
        <f>IF('Prediction Log'!H71=0, "",'Prediction Log'!H71)</f>
        <v/>
      </c>
      <c r="G74" s="10" t="str">
        <f>IF(ISBLANK(Games!B70), "",'Prediction Log'!$I71)</f>
        <v>Arkansas State</v>
      </c>
      <c r="H74" s="35" t="str">
        <f>'Prediction Log'!$J71</f>
        <v/>
      </c>
      <c r="I74" s="34" t="str">
        <f>IF(ISBLANK(Games!R70), "",IF(AND(Games!R70="",Games!S70=""),"",IF(ISTEXT(Games!S70), "Side",Games!R70)))</f>
        <v/>
      </c>
      <c r="J74" s="34" t="str">
        <f>IF(ISBLANK(Games!R70), "",IF(Table12[[#This Row],[Bet]]="Spread", Games!T70, ""))</f>
        <v/>
      </c>
      <c r="K74" s="34" t="str">
        <f>IF(ISBLANK(Games!S70), "",IF(ISTEXT(Games!S70), Games!S70, ""))</f>
        <v/>
      </c>
      <c r="L74" s="34" t="str">
        <f>IF(ISBLANK(Games!V70), "", Games!V70)</f>
        <v/>
      </c>
      <c r="M74" s="34"/>
      <c r="N74" s="36"/>
      <c r="O74" s="36"/>
      <c r="P74" s="36"/>
      <c r="Q74" s="36"/>
      <c r="R74" s="36"/>
      <c r="S74" s="36"/>
      <c r="T74" s="37">
        <f t="shared" si="14"/>
        <v>0</v>
      </c>
      <c r="U74" s="37">
        <f t="shared" si="15"/>
        <v>0</v>
      </c>
      <c r="V74" s="37">
        <f t="shared" si="16"/>
        <v>0</v>
      </c>
      <c r="W74" s="37">
        <f t="shared" si="17"/>
        <v>0</v>
      </c>
      <c r="X74" s="37">
        <f t="shared" si="18"/>
        <v>0</v>
      </c>
      <c r="Y74" s="37">
        <f t="shared" si="19"/>
        <v>0</v>
      </c>
      <c r="Z74" s="36"/>
      <c r="AA74" s="37" t="str">
        <f t="shared" si="20"/>
        <v/>
      </c>
      <c r="AB74" s="36"/>
      <c r="AC74" s="37" t="str">
        <f t="shared" si="21"/>
        <v/>
      </c>
      <c r="AD74" s="36"/>
      <c r="AE74" s="34" t="str">
        <f t="shared" si="22"/>
        <v/>
      </c>
      <c r="AF7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" spans="1:32" x14ac:dyDescent="0.45">
      <c r="A75" s="34">
        <f>IF(ISBLANK(Games!A71), "", Games!A71)</f>
        <v>1</v>
      </c>
      <c r="B75" s="34" t="str">
        <f>IF('Prediction Log'!B72=0, "",'Prediction Log'!B72)</f>
        <v>Ole Miss</v>
      </c>
      <c r="C75" s="34" t="str">
        <f>IF('Prediction Log'!C72=0, "",'Prediction Log'!C72)</f>
        <v>Furman</v>
      </c>
      <c r="D75" s="34" t="str">
        <f>IF('Prediction Log'!D72=0, "",'Prediction Log'!D72)</f>
        <v/>
      </c>
      <c r="E75" s="34" t="str">
        <f>IF('Prediction Log'!E72=0, "",'Prediction Log'!E72)</f>
        <v/>
      </c>
      <c r="F75" s="34" t="str">
        <f>IF('Prediction Log'!H72=0, "",'Prediction Log'!H72)</f>
        <v/>
      </c>
      <c r="G75" s="10" t="str">
        <f>IF(ISBLANK(Games!B71), "",'Prediction Log'!$I72)</f>
        <v>Ole Miss</v>
      </c>
      <c r="H75" s="35" t="str">
        <f>'Prediction Log'!$J72</f>
        <v/>
      </c>
      <c r="I75" s="34" t="str">
        <f>IF(ISBLANK(Games!R71), "",IF(AND(Games!R71="",Games!S71=""),"",IF(ISTEXT(Games!S71), "Side",Games!R71)))</f>
        <v/>
      </c>
      <c r="J75" s="34" t="str">
        <f>IF(ISBLANK(Games!R71), "",IF(Table12[[#This Row],[Bet]]="Spread", Games!T71, ""))</f>
        <v/>
      </c>
      <c r="K75" s="34" t="str">
        <f>IF(ISBLANK(Games!S71), "",IF(ISTEXT(Games!S71), Games!S71, ""))</f>
        <v/>
      </c>
      <c r="L75" s="34" t="str">
        <f>IF(ISBLANK(Games!V71), "", Games!V71)</f>
        <v/>
      </c>
      <c r="M75" s="34"/>
      <c r="N75" s="36"/>
      <c r="O75" s="36"/>
      <c r="P75" s="36"/>
      <c r="Q75" s="36"/>
      <c r="R75" s="36"/>
      <c r="S75" s="36"/>
      <c r="T75" s="37">
        <f t="shared" si="14"/>
        <v>0</v>
      </c>
      <c r="U75" s="37">
        <f t="shared" si="15"/>
        <v>0</v>
      </c>
      <c r="V75" s="37">
        <f t="shared" si="16"/>
        <v>0</v>
      </c>
      <c r="W75" s="37">
        <f t="shared" si="17"/>
        <v>0</v>
      </c>
      <c r="X75" s="37">
        <f t="shared" si="18"/>
        <v>0</v>
      </c>
      <c r="Y75" s="37">
        <f t="shared" si="19"/>
        <v>0</v>
      </c>
      <c r="Z75" s="36"/>
      <c r="AA75" s="37" t="str">
        <f t="shared" si="20"/>
        <v/>
      </c>
      <c r="AB75" s="36"/>
      <c r="AC75" s="37" t="str">
        <f t="shared" si="21"/>
        <v/>
      </c>
      <c r="AD75" s="36"/>
      <c r="AE75" s="34" t="str">
        <f t="shared" si="22"/>
        <v/>
      </c>
      <c r="AF7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" spans="1:32" x14ac:dyDescent="0.45">
      <c r="A76" s="34">
        <f>IF(ISBLANK(Games!A72), "", Games!A72)</f>
        <v>1</v>
      </c>
      <c r="B76" s="34" t="str">
        <f>IF('Prediction Log'!B73=0, "",'Prediction Log'!B73)</f>
        <v>Troy</v>
      </c>
      <c r="C76" s="34" t="str">
        <f>IF('Prediction Log'!C73=0, "",'Prediction Log'!C73)</f>
        <v>Nevada</v>
      </c>
      <c r="D76" s="34" t="str">
        <f>IF('Prediction Log'!D73=0, "",'Prediction Log'!D73)</f>
        <v/>
      </c>
      <c r="E76" s="34" t="str">
        <f>IF('Prediction Log'!E73=0, "",'Prediction Log'!E73)</f>
        <v/>
      </c>
      <c r="F76" s="34" t="str">
        <f>IF('Prediction Log'!H73=0, "",'Prediction Log'!H73)</f>
        <v>Nevada</v>
      </c>
      <c r="G76" s="10" t="str">
        <f>IF(ISBLANK(Games!B72), "",'Prediction Log'!$I73)</f>
        <v>Troy</v>
      </c>
      <c r="H76" s="35">
        <f>'Prediction Log'!$J73</f>
        <v>0.94484280784072727</v>
      </c>
      <c r="I76" s="34" t="str">
        <f>IF(ISBLANK(Games!R72), "",IF(AND(Games!R72="",Games!S72=""),"",IF(ISTEXT(Games!S72), "Side",Games!R72)))</f>
        <v/>
      </c>
      <c r="J76" s="34" t="str">
        <f>IF(ISBLANK(Games!R72), "",IF(Table12[[#This Row],[Bet]]="Spread", Games!T72, ""))</f>
        <v/>
      </c>
      <c r="K76" s="34" t="str">
        <f>IF(ISBLANK(Games!S72), "",IF(ISTEXT(Games!S72), Games!S72, ""))</f>
        <v/>
      </c>
      <c r="L76" s="34" t="str">
        <f>IF(ISBLANK(Games!V72), "", Games!V72)</f>
        <v/>
      </c>
      <c r="M76" s="34"/>
      <c r="N76" s="36"/>
      <c r="O76" s="36"/>
      <c r="P76" s="36"/>
      <c r="Q76" s="36"/>
      <c r="R76" s="36"/>
      <c r="S76" s="36"/>
      <c r="T76" s="37">
        <f t="shared" si="14"/>
        <v>0</v>
      </c>
      <c r="U76" s="37">
        <f t="shared" si="15"/>
        <v>0</v>
      </c>
      <c r="V76" s="37">
        <f t="shared" si="16"/>
        <v>0</v>
      </c>
      <c r="W76" s="37">
        <f t="shared" si="17"/>
        <v>0</v>
      </c>
      <c r="X76" s="37">
        <f t="shared" si="18"/>
        <v>0</v>
      </c>
      <c r="Y76" s="37">
        <f t="shared" si="19"/>
        <v>0</v>
      </c>
      <c r="Z76" s="36"/>
      <c r="AA76" s="37" t="str">
        <f t="shared" si="20"/>
        <v/>
      </c>
      <c r="AB76" s="36"/>
      <c r="AC76" s="37" t="str">
        <f t="shared" si="21"/>
        <v/>
      </c>
      <c r="AD76" s="36"/>
      <c r="AE76" s="34" t="str">
        <f t="shared" si="22"/>
        <v/>
      </c>
      <c r="AF7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" spans="1:32" x14ac:dyDescent="0.45">
      <c r="A77" s="34">
        <f>IF(ISBLANK(Games!A73), "", Games!A73)</f>
        <v>1</v>
      </c>
      <c r="B77" s="34" t="str">
        <f>IF('Prediction Log'!B74=0, "",'Prediction Log'!B74)</f>
        <v>Rice</v>
      </c>
      <c r="C77" s="34" t="str">
        <f>IF('Prediction Log'!C74=0, "",'Prediction Log'!C74)</f>
        <v>Sam Houston State</v>
      </c>
      <c r="D77" s="34" t="str">
        <f>IF('Prediction Log'!D74=0, "",'Prediction Log'!D74)</f>
        <v/>
      </c>
      <c r="E77" s="34" t="str">
        <f>IF('Prediction Log'!E74=0, "",'Prediction Log'!E74)</f>
        <v/>
      </c>
      <c r="F77" s="34" t="str">
        <f>IF('Prediction Log'!H74=0, "",'Prediction Log'!H74)</f>
        <v>Sam Houston State</v>
      </c>
      <c r="G77" s="10" t="str">
        <f>IF(ISBLANK(Games!B73), "",'Prediction Log'!$I74)</f>
        <v>Rice</v>
      </c>
      <c r="H77" s="35">
        <f>'Prediction Log'!$J74</f>
        <v>0.66157422404750521</v>
      </c>
      <c r="I77" s="34" t="str">
        <f>IF(ISBLANK(Games!R73), "",IF(AND(Games!R73="",Games!S73=""),"",IF(ISTEXT(Games!S73), "Side",Games!R73)))</f>
        <v/>
      </c>
      <c r="J77" s="34" t="str">
        <f>IF(ISBLANK(Games!R73), "",IF(Table12[[#This Row],[Bet]]="Spread", Games!T73, ""))</f>
        <v/>
      </c>
      <c r="K77" s="34" t="str">
        <f>IF(ISBLANK(Games!S73), "",IF(ISTEXT(Games!S73), Games!S73, ""))</f>
        <v/>
      </c>
      <c r="L77" s="34" t="str">
        <f>IF(ISBLANK(Games!V73), "", Games!V73)</f>
        <v/>
      </c>
      <c r="M77" s="34"/>
      <c r="N77" s="36"/>
      <c r="O77" s="36"/>
      <c r="P77" s="36"/>
      <c r="Q77" s="36"/>
      <c r="R77" s="36"/>
      <c r="S77" s="36"/>
      <c r="T77" s="37">
        <f t="shared" si="14"/>
        <v>0</v>
      </c>
      <c r="U77" s="37">
        <f t="shared" si="15"/>
        <v>0</v>
      </c>
      <c r="V77" s="37">
        <f t="shared" si="16"/>
        <v>0</v>
      </c>
      <c r="W77" s="37">
        <f t="shared" si="17"/>
        <v>0</v>
      </c>
      <c r="X77" s="37">
        <f t="shared" si="18"/>
        <v>0</v>
      </c>
      <c r="Y77" s="37">
        <f t="shared" si="19"/>
        <v>0</v>
      </c>
      <c r="Z77" s="36"/>
      <c r="AA77" s="37" t="str">
        <f t="shared" si="20"/>
        <v/>
      </c>
      <c r="AB77" s="36"/>
      <c r="AC77" s="37" t="str">
        <f t="shared" si="21"/>
        <v/>
      </c>
      <c r="AD77" s="36"/>
      <c r="AE77" s="34" t="str">
        <f t="shared" si="22"/>
        <v/>
      </c>
      <c r="AF7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" spans="1:32" x14ac:dyDescent="0.45">
      <c r="A78" s="34">
        <f>IF(ISBLANK(Games!A74), "", Games!A74)</f>
        <v>1</v>
      </c>
      <c r="B78" s="34" t="str">
        <f>IF('Prediction Log'!B75=0, "",'Prediction Log'!B75)</f>
        <v>Houston</v>
      </c>
      <c r="C78" s="34" t="str">
        <f>IF('Prediction Log'!C75=0, "",'Prediction Log'!C75)</f>
        <v>UNLV</v>
      </c>
      <c r="D78" s="34" t="str">
        <f>IF('Prediction Log'!D75=0, "",'Prediction Log'!D75)</f>
        <v/>
      </c>
      <c r="E78" s="34" t="str">
        <f>IF('Prediction Log'!E75=0, "",'Prediction Log'!E75)</f>
        <v/>
      </c>
      <c r="F78" s="34" t="str">
        <f>IF('Prediction Log'!H75=0, "",'Prediction Log'!H75)</f>
        <v>UNLV</v>
      </c>
      <c r="G78" s="10" t="str">
        <f>IF(ISBLANK(Games!B74), "",'Prediction Log'!$I75)</f>
        <v>Houston</v>
      </c>
      <c r="H78" s="35">
        <f>'Prediction Log'!$J75</f>
        <v>0.52476409220898812</v>
      </c>
      <c r="I78" s="34" t="str">
        <f>IF(ISBLANK(Games!R74), "",IF(AND(Games!R74="",Games!S74=""),"",IF(ISTEXT(Games!S74), "Side",Games!R74)))</f>
        <v/>
      </c>
      <c r="J78" s="34" t="str">
        <f>IF(ISBLANK(Games!R74), "",IF(Table12[[#This Row],[Bet]]="Spread", Games!T74, ""))</f>
        <v/>
      </c>
      <c r="K78" s="34" t="str">
        <f>IF(ISBLANK(Games!S74), "",IF(ISTEXT(Games!S74), Games!S74, ""))</f>
        <v/>
      </c>
      <c r="L78" s="34" t="str">
        <f>IF(ISBLANK(Games!V74), "", Games!V74)</f>
        <v/>
      </c>
      <c r="M78" s="34"/>
      <c r="N78" s="36"/>
      <c r="O78" s="36"/>
      <c r="P78" s="36"/>
      <c r="Q78" s="36"/>
      <c r="R78" s="36"/>
      <c r="S78" s="36"/>
      <c r="T78" s="37">
        <f t="shared" si="14"/>
        <v>0</v>
      </c>
      <c r="U78" s="37">
        <f t="shared" si="15"/>
        <v>0</v>
      </c>
      <c r="V78" s="37">
        <f t="shared" si="16"/>
        <v>0</v>
      </c>
      <c r="W78" s="37">
        <f t="shared" si="17"/>
        <v>0</v>
      </c>
      <c r="X78" s="37">
        <f t="shared" si="18"/>
        <v>0</v>
      </c>
      <c r="Y78" s="37">
        <f t="shared" si="19"/>
        <v>0</v>
      </c>
      <c r="Z78" s="36"/>
      <c r="AA78" s="37" t="str">
        <f t="shared" si="20"/>
        <v/>
      </c>
      <c r="AB78" s="36"/>
      <c r="AC78" s="37" t="str">
        <f t="shared" si="21"/>
        <v/>
      </c>
      <c r="AD78" s="36"/>
      <c r="AE78" s="34" t="str">
        <f t="shared" si="22"/>
        <v/>
      </c>
      <c r="AF7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" spans="1:32" x14ac:dyDescent="0.45">
      <c r="A79" s="34">
        <f>IF(ISBLANK(Games!A75), "", Games!A75)</f>
        <v>1</v>
      </c>
      <c r="B79" s="34" t="str">
        <f>IF('Prediction Log'!B76=0, "",'Prediction Log'!B76)</f>
        <v>Alabama</v>
      </c>
      <c r="C79" s="34" t="str">
        <f>IF('Prediction Log'!C76=0, "",'Prediction Log'!C76)</f>
        <v>Western Kentucky</v>
      </c>
      <c r="D79" s="34" t="str">
        <f>IF('Prediction Log'!D76=0, "",'Prediction Log'!D76)</f>
        <v/>
      </c>
      <c r="E79" s="34" t="str">
        <f>IF('Prediction Log'!E76=0, "",'Prediction Log'!E76)</f>
        <v/>
      </c>
      <c r="F79" s="34" t="str">
        <f>IF('Prediction Log'!H76=0, "",'Prediction Log'!H76)</f>
        <v>Western Kentucky</v>
      </c>
      <c r="G79" s="10" t="str">
        <f>IF(ISBLANK(Games!B75), "",'Prediction Log'!$I76)</f>
        <v>Alabama</v>
      </c>
      <c r="H79" s="35">
        <f>'Prediction Log'!$J76</f>
        <v>0.96568568250892706</v>
      </c>
      <c r="I79" s="34" t="str">
        <f>IF(ISBLANK(Games!R75), "",IF(AND(Games!R75="",Games!S75=""),"",IF(ISTEXT(Games!S75), "Side",Games!R75)))</f>
        <v/>
      </c>
      <c r="J79" s="34" t="str">
        <f>IF(ISBLANK(Games!R75), "",IF(Table12[[#This Row],[Bet]]="Spread", Games!T75, ""))</f>
        <v/>
      </c>
      <c r="K79" s="34" t="str">
        <f>IF(ISBLANK(Games!S75), "",IF(ISTEXT(Games!S75), Games!S75, ""))</f>
        <v/>
      </c>
      <c r="L79" s="34" t="str">
        <f>IF(ISBLANK(Games!V75), "", Games!V75)</f>
        <v/>
      </c>
      <c r="M79" s="34"/>
      <c r="N79" s="36"/>
      <c r="O79" s="36"/>
      <c r="P79" s="36"/>
      <c r="Q79" s="36"/>
      <c r="R79" s="36"/>
      <c r="S79" s="36"/>
      <c r="T79" s="37">
        <f t="shared" si="14"/>
        <v>0</v>
      </c>
      <c r="U79" s="37">
        <f t="shared" si="15"/>
        <v>0</v>
      </c>
      <c r="V79" s="37">
        <f t="shared" si="16"/>
        <v>0</v>
      </c>
      <c r="W79" s="37">
        <f t="shared" si="17"/>
        <v>0</v>
      </c>
      <c r="X79" s="37">
        <f t="shared" si="18"/>
        <v>0</v>
      </c>
      <c r="Y79" s="37">
        <f t="shared" si="19"/>
        <v>0</v>
      </c>
      <c r="Z79" s="36"/>
      <c r="AA79" s="37" t="str">
        <f t="shared" si="20"/>
        <v/>
      </c>
      <c r="AB79" s="36"/>
      <c r="AC79" s="37" t="str">
        <f t="shared" si="21"/>
        <v/>
      </c>
      <c r="AD79" s="36"/>
      <c r="AE79" s="34" t="str">
        <f t="shared" si="22"/>
        <v/>
      </c>
      <c r="AF7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0" spans="1:32" x14ac:dyDescent="0.45">
      <c r="A80" s="34">
        <f>IF(ISBLANK(Games!A76), "", Games!A76)</f>
        <v>1</v>
      </c>
      <c r="B80" s="34" t="str">
        <f>IF('Prediction Log'!B77=0, "",'Prediction Log'!B77)</f>
        <v>Memphis</v>
      </c>
      <c r="C80" s="34" t="str">
        <f>IF('Prediction Log'!C77=0, "",'Prediction Log'!C77)</f>
        <v>North Alabama</v>
      </c>
      <c r="D80" s="34" t="str">
        <f>IF('Prediction Log'!D77=0, "",'Prediction Log'!D77)</f>
        <v/>
      </c>
      <c r="E80" s="34" t="str">
        <f>IF('Prediction Log'!E77=0, "",'Prediction Log'!E77)</f>
        <v/>
      </c>
      <c r="F80" s="34" t="str">
        <f>IF('Prediction Log'!H77=0, "",'Prediction Log'!H77)</f>
        <v/>
      </c>
      <c r="G80" s="10" t="str">
        <f>IF(ISBLANK(Games!B76), "",'Prediction Log'!$I77)</f>
        <v>Memphis</v>
      </c>
      <c r="H80" s="35" t="str">
        <f>'Prediction Log'!$J77</f>
        <v/>
      </c>
      <c r="I80" s="34" t="str">
        <f>IF(ISBLANK(Games!R76), "",IF(AND(Games!R76="",Games!S76=""),"",IF(ISTEXT(Games!S76), "Side",Games!R76)))</f>
        <v/>
      </c>
      <c r="J80" s="34" t="str">
        <f>IF(ISBLANK(Games!R76), "",IF(Table12[[#This Row],[Bet]]="Spread", Games!T76, ""))</f>
        <v/>
      </c>
      <c r="K80" s="34" t="str">
        <f>IF(ISBLANK(Games!S76), "",IF(ISTEXT(Games!S76), Games!S76, ""))</f>
        <v/>
      </c>
      <c r="L80" s="34" t="str">
        <f>IF(ISBLANK(Games!V76), "", Games!V76)</f>
        <v/>
      </c>
      <c r="M80" s="34"/>
      <c r="N80" s="36"/>
      <c r="O80" s="36"/>
      <c r="P80" s="36"/>
      <c r="Q80" s="36"/>
      <c r="R80" s="36"/>
      <c r="S80" s="36"/>
      <c r="T80" s="37">
        <f t="shared" si="14"/>
        <v>0</v>
      </c>
      <c r="U80" s="37">
        <f t="shared" si="15"/>
        <v>0</v>
      </c>
      <c r="V80" s="37">
        <f t="shared" si="16"/>
        <v>0</v>
      </c>
      <c r="W80" s="37">
        <f t="shared" si="17"/>
        <v>0</v>
      </c>
      <c r="X80" s="37">
        <f t="shared" si="18"/>
        <v>0</v>
      </c>
      <c r="Y80" s="37">
        <f t="shared" si="19"/>
        <v>0</v>
      </c>
      <c r="Z80" s="36"/>
      <c r="AA80" s="37" t="str">
        <f t="shared" si="20"/>
        <v/>
      </c>
      <c r="AB80" s="36"/>
      <c r="AC80" s="37" t="str">
        <f t="shared" si="21"/>
        <v/>
      </c>
      <c r="AD80" s="36"/>
      <c r="AE80" s="34" t="str">
        <f t="shared" si="22"/>
        <v/>
      </c>
      <c r="AF8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1" spans="1:32" x14ac:dyDescent="0.45">
      <c r="A81" s="34">
        <f>IF(ISBLANK(Games!A77), "", Games!A77)</f>
        <v>1</v>
      </c>
      <c r="B81" s="34" t="str">
        <f>IF('Prediction Log'!B78=0, "",'Prediction Log'!B78)</f>
        <v>Middle Tennessee</v>
      </c>
      <c r="C81" s="34" t="str">
        <f>IF('Prediction Log'!C78=0, "",'Prediction Log'!C78)</f>
        <v>Tennessee Tech</v>
      </c>
      <c r="D81" s="34" t="str">
        <f>IF('Prediction Log'!D78=0, "",'Prediction Log'!D78)</f>
        <v/>
      </c>
      <c r="E81" s="34" t="str">
        <f>IF('Prediction Log'!E78=0, "",'Prediction Log'!E78)</f>
        <v/>
      </c>
      <c r="F81" s="34" t="str">
        <f>IF('Prediction Log'!H78=0, "",'Prediction Log'!H78)</f>
        <v/>
      </c>
      <c r="G81" s="10" t="str">
        <f>IF(ISBLANK(Games!B77), "",'Prediction Log'!$I78)</f>
        <v>Middle Tennessee</v>
      </c>
      <c r="H81" s="35" t="str">
        <f>'Prediction Log'!$J78</f>
        <v/>
      </c>
      <c r="I81" s="34" t="str">
        <f>IF(ISBLANK(Games!R77), "",IF(AND(Games!R77="",Games!S77=""),"",IF(ISTEXT(Games!S77), "Side",Games!R77)))</f>
        <v/>
      </c>
      <c r="J81" s="34" t="str">
        <f>IF(ISBLANK(Games!R77), "",IF(Table12[[#This Row],[Bet]]="Spread", Games!T77, ""))</f>
        <v/>
      </c>
      <c r="K81" s="34" t="str">
        <f>IF(ISBLANK(Games!S77), "",IF(ISTEXT(Games!S77), Games!S77, ""))</f>
        <v/>
      </c>
      <c r="L81" s="34" t="str">
        <f>IF(ISBLANK(Games!V77), "", Games!V77)</f>
        <v/>
      </c>
      <c r="M81" s="34"/>
      <c r="N81" s="36"/>
      <c r="O81" s="36"/>
      <c r="P81" s="36"/>
      <c r="Q81" s="36"/>
      <c r="R81" s="36"/>
      <c r="S81" s="36"/>
      <c r="T81" s="37">
        <f t="shared" si="14"/>
        <v>0</v>
      </c>
      <c r="U81" s="37">
        <f t="shared" si="15"/>
        <v>0</v>
      </c>
      <c r="V81" s="37">
        <f t="shared" si="16"/>
        <v>0</v>
      </c>
      <c r="W81" s="37">
        <f t="shared" si="17"/>
        <v>0</v>
      </c>
      <c r="X81" s="37">
        <f t="shared" si="18"/>
        <v>0</v>
      </c>
      <c r="Y81" s="37">
        <f t="shared" si="19"/>
        <v>0</v>
      </c>
      <c r="Z81" s="36"/>
      <c r="AA81" s="37" t="str">
        <f t="shared" si="20"/>
        <v/>
      </c>
      <c r="AB81" s="36"/>
      <c r="AC81" s="37" t="str">
        <f t="shared" si="21"/>
        <v/>
      </c>
      <c r="AD81" s="36"/>
      <c r="AE81" s="34" t="str">
        <f t="shared" si="22"/>
        <v/>
      </c>
      <c r="AF8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2" spans="1:32" x14ac:dyDescent="0.45">
      <c r="A82" s="34">
        <f>IF(ISBLANK(Games!A78), "", Games!A78)</f>
        <v>1</v>
      </c>
      <c r="B82" s="34" t="str">
        <f>IF('Prediction Log'!B79=0, "",'Prediction Log'!B79)</f>
        <v>Kansas State</v>
      </c>
      <c r="C82" s="34" t="str">
        <f>IF('Prediction Log'!C79=0, "",'Prediction Log'!C79)</f>
        <v>UT Martin</v>
      </c>
      <c r="D82" s="34" t="str">
        <f>IF('Prediction Log'!D79=0, "",'Prediction Log'!D79)</f>
        <v/>
      </c>
      <c r="E82" s="34" t="str">
        <f>IF('Prediction Log'!E79=0, "",'Prediction Log'!E79)</f>
        <v/>
      </c>
      <c r="F82" s="34" t="str">
        <f>IF('Prediction Log'!H79=0, "",'Prediction Log'!H79)</f>
        <v/>
      </c>
      <c r="G82" s="10" t="str">
        <f>IF(ISBLANK(Games!B78), "",'Prediction Log'!$I79)</f>
        <v>Kansas State</v>
      </c>
      <c r="H82" s="35" t="str">
        <f>'Prediction Log'!$J79</f>
        <v/>
      </c>
      <c r="I82" s="34" t="str">
        <f>IF(ISBLANK(Games!R78), "",IF(AND(Games!R78="",Games!S78=""),"",IF(ISTEXT(Games!S78), "Side",Games!R78)))</f>
        <v/>
      </c>
      <c r="J82" s="34" t="str">
        <f>IF(ISBLANK(Games!R78), "",IF(Table12[[#This Row],[Bet]]="Spread", Games!T78, ""))</f>
        <v/>
      </c>
      <c r="K82" s="34" t="str">
        <f>IF(ISBLANK(Games!S78), "",IF(ISTEXT(Games!S78), Games!S78, ""))</f>
        <v/>
      </c>
      <c r="L82" s="34" t="str">
        <f>IF(ISBLANK(Games!V78), "", Games!V78)</f>
        <v/>
      </c>
      <c r="M82" s="34"/>
      <c r="N82" s="36"/>
      <c r="O82" s="36"/>
      <c r="P82" s="36"/>
      <c r="Q82" s="36"/>
      <c r="R82" s="36"/>
      <c r="S82" s="36"/>
      <c r="T82" s="37">
        <f t="shared" si="14"/>
        <v>0</v>
      </c>
      <c r="U82" s="37">
        <f t="shared" si="15"/>
        <v>0</v>
      </c>
      <c r="V82" s="37">
        <f t="shared" si="16"/>
        <v>0</v>
      </c>
      <c r="W82" s="37">
        <f t="shared" si="17"/>
        <v>0</v>
      </c>
      <c r="X82" s="37">
        <f t="shared" si="18"/>
        <v>0</v>
      </c>
      <c r="Y82" s="37">
        <f t="shared" si="19"/>
        <v>0</v>
      </c>
      <c r="Z82" s="36"/>
      <c r="AA82" s="37" t="str">
        <f t="shared" si="20"/>
        <v/>
      </c>
      <c r="AB82" s="36"/>
      <c r="AC82" s="37" t="str">
        <f t="shared" si="21"/>
        <v/>
      </c>
      <c r="AD82" s="36"/>
      <c r="AE82" s="34" t="str">
        <f t="shared" si="22"/>
        <v/>
      </c>
      <c r="AF8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3" spans="1:32" x14ac:dyDescent="0.45">
      <c r="A83" s="34">
        <f>IF(ISBLANK(Games!A79), "", Games!A79)</f>
        <v>1</v>
      </c>
      <c r="B83" s="34" t="str">
        <f>IF('Prediction Log'!B80=0, "",'Prediction Log'!B80)</f>
        <v>Baylor</v>
      </c>
      <c r="C83" s="34" t="str">
        <f>IF('Prediction Log'!C80=0, "",'Prediction Log'!C80)</f>
        <v>Tarleton State</v>
      </c>
      <c r="D83" s="34" t="str">
        <f>IF('Prediction Log'!D80=0, "",'Prediction Log'!D80)</f>
        <v/>
      </c>
      <c r="E83" s="34" t="str">
        <f>IF('Prediction Log'!E80=0, "",'Prediction Log'!E80)</f>
        <v/>
      </c>
      <c r="F83" s="34" t="str">
        <f>IF('Prediction Log'!H80=0, "",'Prediction Log'!H80)</f>
        <v/>
      </c>
      <c r="G83" s="10" t="str">
        <f>IF(ISBLANK(Games!B79), "",'Prediction Log'!$I80)</f>
        <v>Baylor</v>
      </c>
      <c r="H83" s="35" t="str">
        <f>'Prediction Log'!$J80</f>
        <v/>
      </c>
      <c r="I83" s="34" t="str">
        <f>IF(ISBLANK(Games!R79), "",IF(AND(Games!R79="",Games!S79=""),"",IF(ISTEXT(Games!S79), "Side",Games!R79)))</f>
        <v/>
      </c>
      <c r="J83" s="34" t="str">
        <f>IF(ISBLANK(Games!R79), "",IF(Table12[[#This Row],[Bet]]="Spread", Games!T79, ""))</f>
        <v/>
      </c>
      <c r="K83" s="34" t="str">
        <f>IF(ISBLANK(Games!S79), "",IF(ISTEXT(Games!S79), Games!S79, ""))</f>
        <v/>
      </c>
      <c r="L83" s="34" t="str">
        <f>IF(ISBLANK(Games!V79), "", Games!V79)</f>
        <v/>
      </c>
      <c r="M83" s="34"/>
      <c r="N83" s="36"/>
      <c r="O83" s="36"/>
      <c r="P83" s="36"/>
      <c r="Q83" s="36"/>
      <c r="R83" s="36"/>
      <c r="S83" s="36"/>
      <c r="T83" s="37">
        <f t="shared" si="14"/>
        <v>0</v>
      </c>
      <c r="U83" s="37">
        <f t="shared" si="15"/>
        <v>0</v>
      </c>
      <c r="V83" s="37">
        <f t="shared" si="16"/>
        <v>0</v>
      </c>
      <c r="W83" s="37">
        <f t="shared" si="17"/>
        <v>0</v>
      </c>
      <c r="X83" s="37">
        <f t="shared" si="18"/>
        <v>0</v>
      </c>
      <c r="Y83" s="37">
        <f t="shared" si="19"/>
        <v>0</v>
      </c>
      <c r="Z83" s="36"/>
      <c r="AA83" s="37" t="str">
        <f t="shared" si="20"/>
        <v/>
      </c>
      <c r="AB83" s="36"/>
      <c r="AC83" s="37" t="str">
        <f t="shared" si="21"/>
        <v/>
      </c>
      <c r="AD83" s="36"/>
      <c r="AE83" s="34" t="str">
        <f t="shared" si="22"/>
        <v/>
      </c>
      <c r="AF8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4" spans="1:32" x14ac:dyDescent="0.45">
      <c r="A84" s="34">
        <f>IF(ISBLANK(Games!A80), "", Games!A80)</f>
        <v>1</v>
      </c>
      <c r="B84" s="34" t="str">
        <f>IF('Prediction Log'!B81=0, "",'Prediction Log'!B81)</f>
        <v>South Florida</v>
      </c>
      <c r="C84" s="34" t="str">
        <f>IF('Prediction Log'!C81=0, "",'Prediction Log'!C81)</f>
        <v>Bethune-Cookman</v>
      </c>
      <c r="D84" s="34" t="str">
        <f>IF('Prediction Log'!D81=0, "",'Prediction Log'!D81)</f>
        <v/>
      </c>
      <c r="E84" s="34" t="str">
        <f>IF('Prediction Log'!E81=0, "",'Prediction Log'!E81)</f>
        <v/>
      </c>
      <c r="F84" s="34" t="str">
        <f>IF('Prediction Log'!H81=0, "",'Prediction Log'!H81)</f>
        <v/>
      </c>
      <c r="G84" s="10" t="str">
        <f>IF(ISBLANK(Games!B80), "",'Prediction Log'!$I81)</f>
        <v>South Florida</v>
      </c>
      <c r="H84" s="35" t="str">
        <f>'Prediction Log'!$J81</f>
        <v/>
      </c>
      <c r="I84" s="34" t="str">
        <f>IF(ISBLANK(Games!R80), "",IF(AND(Games!R80="",Games!S80=""),"",IF(ISTEXT(Games!S80), "Side",Games!R80)))</f>
        <v/>
      </c>
      <c r="J84" s="34" t="str">
        <f>IF(ISBLANK(Games!R80), "",IF(Table12[[#This Row],[Bet]]="Spread", Games!T80, ""))</f>
        <v/>
      </c>
      <c r="K84" s="34" t="str">
        <f>IF(ISBLANK(Games!S80), "",IF(ISTEXT(Games!S80), Games!S80, ""))</f>
        <v/>
      </c>
      <c r="L84" s="34" t="str">
        <f>IF(ISBLANK(Games!V80), "", Games!V80)</f>
        <v/>
      </c>
      <c r="M84" s="34"/>
      <c r="N84" s="36"/>
      <c r="O84" s="36"/>
      <c r="P84" s="36"/>
      <c r="Q84" s="36"/>
      <c r="R84" s="36"/>
      <c r="S84" s="36"/>
      <c r="T84" s="37">
        <f t="shared" si="14"/>
        <v>0</v>
      </c>
      <c r="U84" s="37">
        <f t="shared" si="15"/>
        <v>0</v>
      </c>
      <c r="V84" s="37">
        <f t="shared" si="16"/>
        <v>0</v>
      </c>
      <c r="W84" s="37">
        <f t="shared" si="17"/>
        <v>0</v>
      </c>
      <c r="X84" s="37">
        <f t="shared" si="18"/>
        <v>0</v>
      </c>
      <c r="Y84" s="37">
        <f t="shared" si="19"/>
        <v>0</v>
      </c>
      <c r="Z84" s="36"/>
      <c r="AA84" s="37" t="str">
        <f t="shared" si="20"/>
        <v/>
      </c>
      <c r="AB84" s="36"/>
      <c r="AC84" s="37" t="str">
        <f t="shared" si="21"/>
        <v/>
      </c>
      <c r="AD84" s="36"/>
      <c r="AE84" s="34" t="str">
        <f t="shared" si="22"/>
        <v/>
      </c>
      <c r="AF8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5" spans="1:32" x14ac:dyDescent="0.45">
      <c r="A85" s="34">
        <f>IF(ISBLANK(Games!A81), "", Games!A81)</f>
        <v>1</v>
      </c>
      <c r="B85" s="34" t="str">
        <f>IF('Prediction Log'!B82=0, "",'Prediction Log'!B82)</f>
        <v>Texas Tech</v>
      </c>
      <c r="C85" s="34" t="str">
        <f>IF('Prediction Log'!C82=0, "",'Prediction Log'!C82)</f>
        <v>Abilene Christian</v>
      </c>
      <c r="D85" s="34" t="str">
        <f>IF('Prediction Log'!D82=0, "",'Prediction Log'!D82)</f>
        <v/>
      </c>
      <c r="E85" s="34" t="str">
        <f>IF('Prediction Log'!E82=0, "",'Prediction Log'!E82)</f>
        <v/>
      </c>
      <c r="F85" s="34" t="str">
        <f>IF('Prediction Log'!H82=0, "",'Prediction Log'!H82)</f>
        <v/>
      </c>
      <c r="G85" s="10" t="str">
        <f>IF(ISBLANK(Games!B81), "",'Prediction Log'!$I82)</f>
        <v>Texas Tech</v>
      </c>
      <c r="H85" s="35" t="str">
        <f>'Prediction Log'!$J82</f>
        <v/>
      </c>
      <c r="I85" s="34" t="str">
        <f>IF(ISBLANK(Games!R81), "",IF(AND(Games!R81="",Games!S81=""),"",IF(ISTEXT(Games!S81), "Side",Games!R81)))</f>
        <v/>
      </c>
      <c r="J85" s="34" t="str">
        <f>IF(ISBLANK(Games!R81), "",IF(Table12[[#This Row],[Bet]]="Spread", Games!T81, ""))</f>
        <v/>
      </c>
      <c r="K85" s="34" t="str">
        <f>IF(ISBLANK(Games!S81), "",IF(ISTEXT(Games!S81), Games!S81, ""))</f>
        <v/>
      </c>
      <c r="L85" s="34" t="str">
        <f>IF(ISBLANK(Games!V81), "", Games!V81)</f>
        <v/>
      </c>
      <c r="M85" s="34"/>
      <c r="N85" s="36"/>
      <c r="O85" s="36"/>
      <c r="P85" s="36"/>
      <c r="Q85" s="36"/>
      <c r="R85" s="36"/>
      <c r="S85" s="36"/>
      <c r="T85" s="37">
        <f t="shared" si="14"/>
        <v>0</v>
      </c>
      <c r="U85" s="37">
        <f t="shared" si="15"/>
        <v>0</v>
      </c>
      <c r="V85" s="37">
        <f t="shared" si="16"/>
        <v>0</v>
      </c>
      <c r="W85" s="37">
        <f t="shared" si="17"/>
        <v>0</v>
      </c>
      <c r="X85" s="37">
        <f t="shared" si="18"/>
        <v>0</v>
      </c>
      <c r="Y85" s="37">
        <f t="shared" si="19"/>
        <v>0</v>
      </c>
      <c r="Z85" s="36"/>
      <c r="AA85" s="37" t="str">
        <f t="shared" si="20"/>
        <v/>
      </c>
      <c r="AB85" s="36"/>
      <c r="AC85" s="37" t="str">
        <f t="shared" si="21"/>
        <v/>
      </c>
      <c r="AD85" s="36"/>
      <c r="AE85" s="34" t="str">
        <f t="shared" si="22"/>
        <v/>
      </c>
      <c r="AF8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6" spans="1:32" x14ac:dyDescent="0.45">
      <c r="A86" s="34">
        <f>IF(ISBLANK(Games!A82), "", Games!A82)</f>
        <v>1</v>
      </c>
      <c r="B86" s="34" t="str">
        <f>IF('Prediction Log'!B83=0, "",'Prediction Log'!B83)</f>
        <v>Texas A&amp;M</v>
      </c>
      <c r="C86" s="34" t="str">
        <f>IF('Prediction Log'!C83=0, "",'Prediction Log'!C83)</f>
        <v>Notre Dame</v>
      </c>
      <c r="D86" s="34" t="str">
        <f>IF('Prediction Log'!D83=0, "",'Prediction Log'!D83)</f>
        <v/>
      </c>
      <c r="E86" s="34" t="str">
        <f>IF('Prediction Log'!E83=0, "",'Prediction Log'!E83)</f>
        <v/>
      </c>
      <c r="F86" s="34" t="str">
        <f>IF('Prediction Log'!H83=0, "",'Prediction Log'!H83)</f>
        <v>Notre Dame</v>
      </c>
      <c r="G86" s="10" t="str">
        <f>IF(ISBLANK(Games!B82), "",'Prediction Log'!$I83)</f>
        <v>Notre Dame</v>
      </c>
      <c r="H86" s="35">
        <f>'Prediction Log'!$J83</f>
        <v>0.6528175474869089</v>
      </c>
      <c r="I86" s="34" t="str">
        <f>IF(ISBLANK(Games!R82), "",IF(AND(Games!R82="",Games!S82=""),"",IF(ISTEXT(Games!S82), "Side",Games!R82)))</f>
        <v/>
      </c>
      <c r="J86" s="34" t="str">
        <f>IF(ISBLANK(Games!R82), "",IF(Table12[[#This Row],[Bet]]="Spread", Games!T82, ""))</f>
        <v/>
      </c>
      <c r="K86" s="34" t="str">
        <f>IF(ISBLANK(Games!S82), "",IF(ISTEXT(Games!S82), Games!S82, ""))</f>
        <v/>
      </c>
      <c r="L86" s="34" t="str">
        <f>IF(ISBLANK(Games!V82), "", Games!V82)</f>
        <v/>
      </c>
      <c r="M86" s="34"/>
      <c r="N86" s="36"/>
      <c r="O86" s="36"/>
      <c r="P86" s="36"/>
      <c r="Q86" s="36"/>
      <c r="R86" s="36"/>
      <c r="S86" s="36"/>
      <c r="T86" s="37">
        <f t="shared" si="14"/>
        <v>0</v>
      </c>
      <c r="U86" s="37">
        <f t="shared" si="15"/>
        <v>0</v>
      </c>
      <c r="V86" s="37">
        <f t="shared" si="16"/>
        <v>0</v>
      </c>
      <c r="W86" s="37">
        <f t="shared" si="17"/>
        <v>0</v>
      </c>
      <c r="X86" s="37">
        <f t="shared" si="18"/>
        <v>0</v>
      </c>
      <c r="Y86" s="37">
        <f t="shared" si="19"/>
        <v>0</v>
      </c>
      <c r="Z86" s="36"/>
      <c r="AA86" s="37" t="str">
        <f t="shared" si="20"/>
        <v/>
      </c>
      <c r="AB86" s="36"/>
      <c r="AC86" s="37" t="str">
        <f t="shared" si="21"/>
        <v/>
      </c>
      <c r="AD86" s="36"/>
      <c r="AE86" s="34" t="str">
        <f t="shared" si="22"/>
        <v/>
      </c>
      <c r="AF8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7" spans="1:32" x14ac:dyDescent="0.45">
      <c r="A87" s="34">
        <f>IF(ISBLANK(Games!A83), "", Games!A83)</f>
        <v>1</v>
      </c>
      <c r="B87" s="34" t="str">
        <f>IF('Prediction Log'!B84=0, "",'Prediction Log'!B84)</f>
        <v>Auburn</v>
      </c>
      <c r="C87" s="34" t="str">
        <f>IF('Prediction Log'!C84=0, "",'Prediction Log'!C84)</f>
        <v>Alabama A&amp;M</v>
      </c>
      <c r="D87" s="34" t="str">
        <f>IF('Prediction Log'!D84=0, "",'Prediction Log'!D84)</f>
        <v/>
      </c>
      <c r="E87" s="34" t="str">
        <f>IF('Prediction Log'!E84=0, "",'Prediction Log'!E84)</f>
        <v/>
      </c>
      <c r="F87" s="34" t="str">
        <f>IF('Prediction Log'!H84=0, "",'Prediction Log'!H84)</f>
        <v/>
      </c>
      <c r="G87" s="10" t="str">
        <f>IF(ISBLANK(Games!B83), "",'Prediction Log'!$I84)</f>
        <v>Auburn</v>
      </c>
      <c r="H87" s="35" t="str">
        <f>'Prediction Log'!$J84</f>
        <v/>
      </c>
      <c r="I87" s="34" t="str">
        <f>IF(ISBLANK(Games!R83), "",IF(AND(Games!R83="",Games!S83=""),"",IF(ISTEXT(Games!S83), "Side",Games!R83)))</f>
        <v/>
      </c>
      <c r="J87" s="34" t="str">
        <f>IF(ISBLANK(Games!R83), "",IF(Table12[[#This Row],[Bet]]="Spread", Games!T83, ""))</f>
        <v/>
      </c>
      <c r="K87" s="34" t="str">
        <f>IF(ISBLANK(Games!S83), "",IF(ISTEXT(Games!S83), Games!S83, ""))</f>
        <v/>
      </c>
      <c r="L87" s="34" t="str">
        <f>IF(ISBLANK(Games!V83), "", Games!V83)</f>
        <v/>
      </c>
      <c r="M87" s="34"/>
      <c r="N87" s="36"/>
      <c r="O87" s="36"/>
      <c r="P87" s="36"/>
      <c r="Q87" s="36"/>
      <c r="R87" s="36"/>
      <c r="S87" s="36"/>
      <c r="T87" s="37">
        <f t="shared" si="14"/>
        <v>0</v>
      </c>
      <c r="U87" s="37">
        <f t="shared" si="15"/>
        <v>0</v>
      </c>
      <c r="V87" s="37">
        <f t="shared" si="16"/>
        <v>0</v>
      </c>
      <c r="W87" s="37">
        <f t="shared" si="17"/>
        <v>0</v>
      </c>
      <c r="X87" s="37">
        <f t="shared" si="18"/>
        <v>0</v>
      </c>
      <c r="Y87" s="37">
        <f t="shared" si="19"/>
        <v>0</v>
      </c>
      <c r="Z87" s="36"/>
      <c r="AA87" s="37" t="str">
        <f t="shared" si="20"/>
        <v/>
      </c>
      <c r="AB87" s="36"/>
      <c r="AC87" s="37" t="str">
        <f t="shared" si="21"/>
        <v/>
      </c>
      <c r="AD87" s="36"/>
      <c r="AE87" s="34" t="str">
        <f t="shared" si="22"/>
        <v/>
      </c>
      <c r="AF8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8" spans="1:32" x14ac:dyDescent="0.45">
      <c r="A88" s="34">
        <f>IF(ISBLANK(Games!A84), "", Games!A84)</f>
        <v>1</v>
      </c>
      <c r="B88" s="34" t="str">
        <f>IF('Prediction Log'!B85=0, "",'Prediction Log'!B85)</f>
        <v>Oregon</v>
      </c>
      <c r="C88" s="34" t="str">
        <f>IF('Prediction Log'!C85=0, "",'Prediction Log'!C85)</f>
        <v>Idaho</v>
      </c>
      <c r="D88" s="34" t="str">
        <f>IF('Prediction Log'!D85=0, "",'Prediction Log'!D85)</f>
        <v/>
      </c>
      <c r="E88" s="34" t="str">
        <f>IF('Prediction Log'!E85=0, "",'Prediction Log'!E85)</f>
        <v/>
      </c>
      <c r="F88" s="34" t="str">
        <f>IF('Prediction Log'!H85=0, "",'Prediction Log'!H85)</f>
        <v/>
      </c>
      <c r="G88" s="10" t="str">
        <f>IF(ISBLANK(Games!B84), "",'Prediction Log'!$I85)</f>
        <v>Oregon</v>
      </c>
      <c r="H88" s="35" t="str">
        <f>'Prediction Log'!$J85</f>
        <v/>
      </c>
      <c r="I88" s="34" t="str">
        <f>IF(ISBLANK(Games!R84), "",IF(AND(Games!R84="",Games!S84=""),"",IF(ISTEXT(Games!S84), "Side",Games!R84)))</f>
        <v/>
      </c>
      <c r="J88" s="34" t="str">
        <f>IF(ISBLANK(Games!R84), "",IF(Table12[[#This Row],[Bet]]="Spread", Games!T84, ""))</f>
        <v/>
      </c>
      <c r="K88" s="34" t="str">
        <f>IF(ISBLANK(Games!S84), "",IF(ISTEXT(Games!S84), Games!S84, ""))</f>
        <v/>
      </c>
      <c r="L88" s="34" t="str">
        <f>IF(ISBLANK(Games!V84), "", Games!V84)</f>
        <v/>
      </c>
      <c r="M88" s="34"/>
      <c r="N88" s="36"/>
      <c r="O88" s="36"/>
      <c r="P88" s="36"/>
      <c r="Q88" s="36"/>
      <c r="R88" s="36"/>
      <c r="S88" s="36"/>
      <c r="T88" s="37">
        <f t="shared" si="14"/>
        <v>0</v>
      </c>
      <c r="U88" s="37">
        <f t="shared" si="15"/>
        <v>0</v>
      </c>
      <c r="V88" s="37">
        <f t="shared" si="16"/>
        <v>0</v>
      </c>
      <c r="W88" s="37">
        <f t="shared" si="17"/>
        <v>0</v>
      </c>
      <c r="X88" s="37">
        <f t="shared" si="18"/>
        <v>0</v>
      </c>
      <c r="Y88" s="37">
        <f t="shared" si="19"/>
        <v>0</v>
      </c>
      <c r="Z88" s="36"/>
      <c r="AA88" s="37" t="str">
        <f t="shared" si="20"/>
        <v/>
      </c>
      <c r="AB88" s="36"/>
      <c r="AC88" s="37" t="str">
        <f t="shared" si="21"/>
        <v/>
      </c>
      <c r="AD88" s="36"/>
      <c r="AE88" s="34" t="str">
        <f t="shared" si="22"/>
        <v/>
      </c>
      <c r="AF8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9" spans="1:32" x14ac:dyDescent="0.45">
      <c r="A89" s="34">
        <f>IF(ISBLANK(Games!A85), "", Games!A85)</f>
        <v>0</v>
      </c>
      <c r="B89" s="34" t="str">
        <f>IF('Prediction Log'!B86=0, "",'Prediction Log'!B86)</f>
        <v>Hawai'i</v>
      </c>
      <c r="C89" s="34" t="str">
        <f>IF('Prediction Log'!C86=0, "",'Prediction Log'!C86)</f>
        <v>UCLA</v>
      </c>
      <c r="D89" s="34" t="str">
        <f>IF('Prediction Log'!D86=0, "",'Prediction Log'!D86)</f>
        <v/>
      </c>
      <c r="E89" s="34" t="str">
        <f>IF('Prediction Log'!E86=0, "",'Prediction Log'!E86)</f>
        <v/>
      </c>
      <c r="F89" s="34" t="str">
        <f>IF('Prediction Log'!H86=0, "",'Prediction Log'!H86)</f>
        <v>UCLA</v>
      </c>
      <c r="G89" s="10" t="str">
        <f>IF(ISBLANK(Games!B85), "",'Prediction Log'!$I86)</f>
        <v>UCLA</v>
      </c>
      <c r="H89" s="35">
        <f>'Prediction Log'!$J86</f>
        <v>0.80407010656761368</v>
      </c>
      <c r="I89" s="34" t="str">
        <f>IF(ISBLANK(Games!R85), "",IF(AND(Games!R85="",Games!S85=""),"",IF(ISTEXT(Games!S85), "Side",Games!R85)))</f>
        <v/>
      </c>
      <c r="J89" s="34" t="str">
        <f>IF(ISBLANK(Games!R85), "",IF(Table12[[#This Row],[Bet]]="Spread", Games!T85, ""))</f>
        <v/>
      </c>
      <c r="K89" s="34" t="str">
        <f>IF(ISBLANK(Games!S85), "",IF(ISTEXT(Games!S85), Games!S85, ""))</f>
        <v/>
      </c>
      <c r="L89" s="34" t="str">
        <f>IF(ISBLANK(Games!V85), "", Games!V85)</f>
        <v/>
      </c>
      <c r="M89" s="34"/>
      <c r="N89" s="36"/>
      <c r="O89" s="36"/>
      <c r="P89" s="36"/>
      <c r="Q89" s="36"/>
      <c r="R89" s="36"/>
      <c r="S89" s="36"/>
      <c r="T89" s="37">
        <f t="shared" si="14"/>
        <v>0</v>
      </c>
      <c r="U89" s="37">
        <f t="shared" si="15"/>
        <v>0</v>
      </c>
      <c r="V89" s="37">
        <f t="shared" si="16"/>
        <v>0</v>
      </c>
      <c r="W89" s="37">
        <f t="shared" si="17"/>
        <v>0</v>
      </c>
      <c r="X89" s="37">
        <f t="shared" si="18"/>
        <v>0</v>
      </c>
      <c r="Y89" s="37">
        <f t="shared" si="19"/>
        <v>0</v>
      </c>
      <c r="Z89" s="36"/>
      <c r="AA89" s="37" t="str">
        <f t="shared" si="20"/>
        <v/>
      </c>
      <c r="AB89" s="36"/>
      <c r="AC89" s="37" t="str">
        <f t="shared" si="21"/>
        <v/>
      </c>
      <c r="AD89" s="36"/>
      <c r="AE89" s="34" t="str">
        <f t="shared" si="22"/>
        <v/>
      </c>
      <c r="AF8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0" spans="1:32" x14ac:dyDescent="0.45">
      <c r="A90" s="34">
        <f>IF(ISBLANK(Games!A86), "", Games!A86)</f>
        <v>0</v>
      </c>
      <c r="B90" s="34" t="str">
        <f>IF('Prediction Log'!B87=0, "",'Prediction Log'!B87)</f>
        <v>Michigan</v>
      </c>
      <c r="C90" s="34" t="str">
        <f>IF('Prediction Log'!C87=0, "",'Prediction Log'!C87)</f>
        <v>Fresno State</v>
      </c>
      <c r="D90" s="34" t="str">
        <f>IF('Prediction Log'!D87=0, "",'Prediction Log'!D87)</f>
        <v/>
      </c>
      <c r="E90" s="34" t="str">
        <f>IF('Prediction Log'!E87=0, "",'Prediction Log'!E87)</f>
        <v/>
      </c>
      <c r="F90" s="34" t="str">
        <f>IF('Prediction Log'!H87=0, "",'Prediction Log'!H87)</f>
        <v>Fresno State</v>
      </c>
      <c r="G90" s="10" t="str">
        <f>IF(ISBLANK(Games!B86), "",'Prediction Log'!$I87)</f>
        <v>Michigan</v>
      </c>
      <c r="H90" s="35">
        <f>'Prediction Log'!$J87</f>
        <v>0.92692816398884148</v>
      </c>
      <c r="I90" s="34" t="str">
        <f>IF(ISBLANK(Games!R86), "",IF(AND(Games!R86="",Games!S86=""),"",IF(ISTEXT(Games!S86), "Side",Games!R86)))</f>
        <v/>
      </c>
      <c r="J90" s="34" t="str">
        <f>IF(ISBLANK(Games!R86), "",IF(Table12[[#This Row],[Bet]]="Spread", Games!T86, ""))</f>
        <v/>
      </c>
      <c r="K90" s="34" t="str">
        <f>IF(ISBLANK(Games!S86), "",IF(ISTEXT(Games!S86), Games!S86, ""))</f>
        <v/>
      </c>
      <c r="L90" s="34" t="str">
        <f>IF(ISBLANK(Games!V86), "", Games!V86)</f>
        <v/>
      </c>
      <c r="M90" s="34"/>
      <c r="N90" s="36"/>
      <c r="O90" s="36"/>
      <c r="P90" s="36"/>
      <c r="Q90" s="36"/>
      <c r="R90" s="36"/>
      <c r="S90" s="36"/>
      <c r="T90" s="37">
        <f t="shared" si="14"/>
        <v>0</v>
      </c>
      <c r="U90" s="37">
        <f t="shared" si="15"/>
        <v>0</v>
      </c>
      <c r="V90" s="37">
        <f t="shared" si="16"/>
        <v>0</v>
      </c>
      <c r="W90" s="37">
        <f t="shared" si="17"/>
        <v>0</v>
      </c>
      <c r="X90" s="37">
        <f t="shared" si="18"/>
        <v>0</v>
      </c>
      <c r="Y90" s="37">
        <f t="shared" si="19"/>
        <v>0</v>
      </c>
      <c r="Z90" s="36"/>
      <c r="AA90" s="37" t="str">
        <f t="shared" si="20"/>
        <v/>
      </c>
      <c r="AB90" s="36"/>
      <c r="AC90" s="37" t="str">
        <f t="shared" si="21"/>
        <v/>
      </c>
      <c r="AD90" s="36"/>
      <c r="AE90" s="34" t="str">
        <f t="shared" si="22"/>
        <v/>
      </c>
      <c r="AF9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1" spans="1:32" x14ac:dyDescent="0.45">
      <c r="A91" s="34">
        <f>IF(ISBLANK(Games!A87), "", Games!A87)</f>
        <v>0</v>
      </c>
      <c r="B91" s="34" t="str">
        <f>IF('Prediction Log'!B88=0, "",'Prediction Log'!B88)</f>
        <v>Kentucky</v>
      </c>
      <c r="C91" s="34" t="str">
        <f>IF('Prediction Log'!C88=0, "",'Prediction Log'!C88)</f>
        <v>Southern Mississippi</v>
      </c>
      <c r="D91" s="34" t="str">
        <f>IF('Prediction Log'!D88=0, "",'Prediction Log'!D88)</f>
        <v/>
      </c>
      <c r="E91" s="34" t="str">
        <f>IF('Prediction Log'!E88=0, "",'Prediction Log'!E88)</f>
        <v/>
      </c>
      <c r="F91" s="34" t="str">
        <f>IF('Prediction Log'!H88=0, "",'Prediction Log'!H88)</f>
        <v>Southern Mississippi</v>
      </c>
      <c r="G91" s="10" t="str">
        <f>IF(ISBLANK(Games!B87), "",'Prediction Log'!$I88)</f>
        <v>Kentucky</v>
      </c>
      <c r="H91" s="35">
        <f>'Prediction Log'!$J88</f>
        <v>0.92336769261813212</v>
      </c>
      <c r="I91" s="34" t="str">
        <f>IF(ISBLANK(Games!R87), "",IF(AND(Games!R87="",Games!S87=""),"",IF(ISTEXT(Games!S87), "Side",Games!R87)))</f>
        <v/>
      </c>
      <c r="J91" s="34" t="str">
        <f>IF(ISBLANK(Games!R87), "",IF(Table12[[#This Row],[Bet]]="Spread", Games!T87, ""))</f>
        <v/>
      </c>
      <c r="K91" s="34" t="str">
        <f>IF(ISBLANK(Games!S87), "",IF(ISTEXT(Games!S87), Games!S87, ""))</f>
        <v/>
      </c>
      <c r="L91" s="34" t="str">
        <f>IF(ISBLANK(Games!V87), "", Games!V87)</f>
        <v/>
      </c>
      <c r="M91" s="34"/>
      <c r="N91" s="36"/>
      <c r="O91" s="36"/>
      <c r="P91" s="36"/>
      <c r="Q91" s="36"/>
      <c r="R91" s="36"/>
      <c r="S91" s="36"/>
      <c r="T91" s="37">
        <f t="shared" si="14"/>
        <v>0</v>
      </c>
      <c r="U91" s="37">
        <f t="shared" si="15"/>
        <v>0</v>
      </c>
      <c r="V91" s="37">
        <f t="shared" si="16"/>
        <v>0</v>
      </c>
      <c r="W91" s="37">
        <f t="shared" si="17"/>
        <v>0</v>
      </c>
      <c r="X91" s="37">
        <f t="shared" si="18"/>
        <v>0</v>
      </c>
      <c r="Y91" s="37">
        <f t="shared" si="19"/>
        <v>0</v>
      </c>
      <c r="Z91" s="36"/>
      <c r="AA91" s="37" t="str">
        <f t="shared" si="20"/>
        <v/>
      </c>
      <c r="AB91" s="36"/>
      <c r="AC91" s="37" t="str">
        <f t="shared" si="21"/>
        <v/>
      </c>
      <c r="AD91" s="36"/>
      <c r="AE91" s="34" t="str">
        <f t="shared" si="22"/>
        <v/>
      </c>
      <c r="AF9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2" spans="1:32" x14ac:dyDescent="0.45">
      <c r="A92" s="34">
        <f>IF(ISBLANK(Games!A88), "", Games!A88)</f>
        <v>0</v>
      </c>
      <c r="B92" s="34" t="str">
        <f>IF('Prediction Log'!B89=0, "",'Prediction Log'!B89)</f>
        <v>Georgia Tech</v>
      </c>
      <c r="C92" s="34" t="str">
        <f>IF('Prediction Log'!C89=0, "",'Prediction Log'!C89)</f>
        <v>Georgia State</v>
      </c>
      <c r="D92" s="34" t="str">
        <f>IF('Prediction Log'!D89=0, "",'Prediction Log'!D89)</f>
        <v/>
      </c>
      <c r="E92" s="34" t="str">
        <f>IF('Prediction Log'!E89=0, "",'Prediction Log'!E89)</f>
        <v/>
      </c>
      <c r="F92" s="34" t="str">
        <f>IF('Prediction Log'!H89=0, "",'Prediction Log'!H89)</f>
        <v>Georgia State</v>
      </c>
      <c r="G92" s="10" t="str">
        <f>IF(ISBLANK(Games!B88), "",'Prediction Log'!$I89)</f>
        <v>Georgia Tech</v>
      </c>
      <c r="H92" s="35">
        <f>'Prediction Log'!$J89</f>
        <v>0.79619778874331193</v>
      </c>
      <c r="I92" s="34" t="str">
        <f>IF(ISBLANK(Games!R88), "",IF(AND(Games!R88="",Games!S88=""),"",IF(ISTEXT(Games!S88), "Side",Games!R88)))</f>
        <v/>
      </c>
      <c r="J92" s="34" t="str">
        <f>IF(ISBLANK(Games!R88), "",IF(Table12[[#This Row],[Bet]]="Spread", Games!T88, ""))</f>
        <v/>
      </c>
      <c r="K92" s="34" t="str">
        <f>IF(ISBLANK(Games!S88), "",IF(ISTEXT(Games!S88), Games!S88, ""))</f>
        <v/>
      </c>
      <c r="L92" s="34" t="str">
        <f>IF(ISBLANK(Games!V88), "", Games!V88)</f>
        <v/>
      </c>
      <c r="M92" s="34"/>
      <c r="N92" s="36"/>
      <c r="O92" s="36"/>
      <c r="P92" s="36"/>
      <c r="Q92" s="36"/>
      <c r="R92" s="36"/>
      <c r="S92" s="36"/>
      <c r="T92" s="37">
        <f t="shared" si="14"/>
        <v>0</v>
      </c>
      <c r="U92" s="37">
        <f t="shared" si="15"/>
        <v>0</v>
      </c>
      <c r="V92" s="37">
        <f t="shared" si="16"/>
        <v>0</v>
      </c>
      <c r="W92" s="37">
        <f t="shared" si="17"/>
        <v>0</v>
      </c>
      <c r="X92" s="37">
        <f t="shared" si="18"/>
        <v>0</v>
      </c>
      <c r="Y92" s="37">
        <f t="shared" si="19"/>
        <v>0</v>
      </c>
      <c r="Z92" s="36"/>
      <c r="AA92" s="37" t="str">
        <f t="shared" si="20"/>
        <v/>
      </c>
      <c r="AB92" s="36"/>
      <c r="AC92" s="37" t="str">
        <f t="shared" si="21"/>
        <v/>
      </c>
      <c r="AD92" s="36"/>
      <c r="AE92" s="34" t="str">
        <f t="shared" si="22"/>
        <v/>
      </c>
      <c r="AF9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3" spans="1:32" x14ac:dyDescent="0.45">
      <c r="A93" s="34">
        <f>IF(ISBLANK(Games!A89), "", Games!A89)</f>
        <v>0</v>
      </c>
      <c r="B93" s="34" t="str">
        <f>IF('Prediction Log'!B90=0, "",'Prediction Log'!B90)</f>
        <v>SMU</v>
      </c>
      <c r="C93" s="34" t="str">
        <f>IF('Prediction Log'!C90=0, "",'Prediction Log'!C90)</f>
        <v>Houston Christian</v>
      </c>
      <c r="D93" s="34" t="str">
        <f>IF('Prediction Log'!D90=0, "",'Prediction Log'!D90)</f>
        <v/>
      </c>
      <c r="E93" s="34" t="str">
        <f>IF('Prediction Log'!E90=0, "",'Prediction Log'!E90)</f>
        <v/>
      </c>
      <c r="F93" s="34" t="str">
        <f>IF('Prediction Log'!H90=0, "",'Prediction Log'!H90)</f>
        <v/>
      </c>
      <c r="G93" s="10" t="str">
        <f>IF(ISBLANK(Games!B89), "",'Prediction Log'!$I90)</f>
        <v>SMU</v>
      </c>
      <c r="H93" s="35" t="str">
        <f>'Prediction Log'!$J90</f>
        <v/>
      </c>
      <c r="I93" s="34" t="str">
        <f>IF(ISBLANK(Games!R89), "",IF(AND(Games!R89="",Games!S89=""),"",IF(ISTEXT(Games!S89), "Side",Games!R89)))</f>
        <v/>
      </c>
      <c r="J93" s="34" t="str">
        <f>IF(ISBLANK(Games!R89), "",IF(Table12[[#This Row],[Bet]]="Spread", Games!T89, ""))</f>
        <v/>
      </c>
      <c r="K93" s="34" t="str">
        <f>IF(ISBLANK(Games!S89), "",IF(ISTEXT(Games!S89), Games!S89, ""))</f>
        <v/>
      </c>
      <c r="L93" s="34" t="str">
        <f>IF(ISBLANK(Games!V89), "", Games!V89)</f>
        <v/>
      </c>
      <c r="M93" s="34"/>
      <c r="N93" s="36"/>
      <c r="O93" s="36"/>
      <c r="P93" s="36"/>
      <c r="Q93" s="36"/>
      <c r="R93" s="36"/>
      <c r="S93" s="36"/>
      <c r="T93" s="37">
        <f t="shared" si="14"/>
        <v>0</v>
      </c>
      <c r="U93" s="37">
        <f t="shared" si="15"/>
        <v>0</v>
      </c>
      <c r="V93" s="37">
        <f t="shared" si="16"/>
        <v>0</v>
      </c>
      <c r="W93" s="37">
        <f t="shared" si="17"/>
        <v>0</v>
      </c>
      <c r="X93" s="37">
        <f t="shared" si="18"/>
        <v>0</v>
      </c>
      <c r="Y93" s="37">
        <f t="shared" si="19"/>
        <v>0</v>
      </c>
      <c r="Z93" s="36"/>
      <c r="AA93" s="37" t="str">
        <f t="shared" si="20"/>
        <v/>
      </c>
      <c r="AB93" s="36"/>
      <c r="AC93" s="37" t="str">
        <f t="shared" si="21"/>
        <v/>
      </c>
      <c r="AD93" s="36"/>
      <c r="AE93" s="34" t="str">
        <f t="shared" si="22"/>
        <v/>
      </c>
      <c r="AF9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4" spans="1:32" x14ac:dyDescent="0.45">
      <c r="A94" s="34">
        <f>IF(ISBLANK(Games!A90), "", Games!A90)</f>
        <v>0</v>
      </c>
      <c r="B94" s="34" t="str">
        <f>IF('Prediction Log'!B91=0, "",'Prediction Log'!B91)</f>
        <v>Louisiana</v>
      </c>
      <c r="C94" s="34" t="str">
        <f>IF('Prediction Log'!C91=0, "",'Prediction Log'!C91)</f>
        <v>Grambling</v>
      </c>
      <c r="D94" s="34" t="str">
        <f>IF('Prediction Log'!D91=0, "",'Prediction Log'!D91)</f>
        <v/>
      </c>
      <c r="E94" s="34" t="str">
        <f>IF('Prediction Log'!E91=0, "",'Prediction Log'!E91)</f>
        <v/>
      </c>
      <c r="F94" s="34" t="str">
        <f>IF('Prediction Log'!H91=0, "",'Prediction Log'!H91)</f>
        <v/>
      </c>
      <c r="G94" s="10" t="str">
        <f>IF(ISBLANK(Games!B90), "",'Prediction Log'!$I91)</f>
        <v>Louisiana</v>
      </c>
      <c r="H94" s="35" t="str">
        <f>'Prediction Log'!$J91</f>
        <v/>
      </c>
      <c r="I94" s="34" t="str">
        <f>IF(ISBLANK(Games!R90), "",IF(AND(Games!R90="",Games!S90=""),"",IF(ISTEXT(Games!S90), "Side",Games!R90)))</f>
        <v/>
      </c>
      <c r="J94" s="34" t="str">
        <f>IF(ISBLANK(Games!R90), "",IF(Table12[[#This Row],[Bet]]="Spread", Games!T90, ""))</f>
        <v/>
      </c>
      <c r="K94" s="34" t="str">
        <f>IF(ISBLANK(Games!S90), "",IF(ISTEXT(Games!S90), Games!S90, ""))</f>
        <v/>
      </c>
      <c r="L94" s="34" t="str">
        <f>IF(ISBLANK(Games!V90), "", Games!V90)</f>
        <v/>
      </c>
      <c r="M94" s="34"/>
      <c r="N94" s="36"/>
      <c r="O94" s="36"/>
      <c r="P94" s="36"/>
      <c r="Q94" s="36"/>
      <c r="R94" s="36"/>
      <c r="S94" s="36"/>
      <c r="T94" s="37">
        <f t="shared" si="14"/>
        <v>0</v>
      </c>
      <c r="U94" s="37">
        <f t="shared" si="15"/>
        <v>0</v>
      </c>
      <c r="V94" s="37">
        <f t="shared" si="16"/>
        <v>0</v>
      </c>
      <c r="W94" s="37">
        <f t="shared" si="17"/>
        <v>0</v>
      </c>
      <c r="X94" s="37">
        <f t="shared" si="18"/>
        <v>0</v>
      </c>
      <c r="Y94" s="37">
        <f t="shared" si="19"/>
        <v>0</v>
      </c>
      <c r="Z94" s="36"/>
      <c r="AA94" s="37" t="str">
        <f t="shared" si="20"/>
        <v/>
      </c>
      <c r="AB94" s="36"/>
      <c r="AC94" s="37" t="str">
        <f t="shared" si="21"/>
        <v/>
      </c>
      <c r="AD94" s="36"/>
      <c r="AE94" s="34" t="str">
        <f t="shared" si="22"/>
        <v/>
      </c>
      <c r="AF9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5" spans="1:32" ht="10.25" customHeight="1" x14ac:dyDescent="0.45">
      <c r="A95" s="34">
        <f>IF(ISBLANK(Games!A91), "", Games!A91)</f>
        <v>0</v>
      </c>
      <c r="B95" s="34" t="str">
        <f>IF('Prediction Log'!B92=0, "",'Prediction Log'!B92)</f>
        <v>Louisiana Tech</v>
      </c>
      <c r="C95" s="34" t="str">
        <f>IF('Prediction Log'!C92=0, "",'Prediction Log'!C92)</f>
        <v>Nicholls</v>
      </c>
      <c r="D95" s="34" t="str">
        <f>IF('Prediction Log'!D92=0, "",'Prediction Log'!D92)</f>
        <v/>
      </c>
      <c r="E95" s="34" t="str">
        <f>IF('Prediction Log'!E92=0, "",'Prediction Log'!E92)</f>
        <v/>
      </c>
      <c r="F95" s="34" t="str">
        <f>IF('Prediction Log'!H92=0, "",'Prediction Log'!H92)</f>
        <v/>
      </c>
      <c r="G95" s="10" t="str">
        <f>IF(ISBLANK(Games!B91), "",'Prediction Log'!$I92)</f>
        <v>Louisiana Tech</v>
      </c>
      <c r="H95" s="35" t="str">
        <f>'Prediction Log'!$J92</f>
        <v/>
      </c>
      <c r="I95" s="34" t="str">
        <f>IF(ISBLANK(Games!R91), "",IF(AND(Games!R91="",Games!S91=""),"",IF(ISTEXT(Games!S91), "Side",Games!R91)))</f>
        <v/>
      </c>
      <c r="J95" s="34" t="str">
        <f>IF(ISBLANK(Games!R91), "",IF(Table12[[#This Row],[Bet]]="Spread", Games!T91, ""))</f>
        <v/>
      </c>
      <c r="K95" s="34" t="str">
        <f>IF(ISBLANK(Games!S91), "",IF(ISTEXT(Games!S91), Games!S91, ""))</f>
        <v/>
      </c>
      <c r="L95" s="34" t="str">
        <f>IF(ISBLANK(Games!V91), "", Games!V91)</f>
        <v/>
      </c>
      <c r="M95" s="34"/>
      <c r="N95" s="36"/>
      <c r="O95" s="36"/>
      <c r="P95" s="36"/>
      <c r="Q95" s="36"/>
      <c r="R95" s="36"/>
      <c r="S95" s="36"/>
      <c r="T95" s="37">
        <f t="shared" si="14"/>
        <v>0</v>
      </c>
      <c r="U95" s="37">
        <f t="shared" si="15"/>
        <v>0</v>
      </c>
      <c r="V95" s="37">
        <f t="shared" si="16"/>
        <v>0</v>
      </c>
      <c r="W95" s="37">
        <f t="shared" si="17"/>
        <v>0</v>
      </c>
      <c r="X95" s="37">
        <f t="shared" si="18"/>
        <v>0</v>
      </c>
      <c r="Y95" s="37">
        <f t="shared" si="19"/>
        <v>0</v>
      </c>
      <c r="Z95" s="36"/>
      <c r="AA95" s="37" t="str">
        <f t="shared" si="20"/>
        <v/>
      </c>
      <c r="AB95" s="36"/>
      <c r="AC95" s="37" t="str">
        <f t="shared" si="21"/>
        <v/>
      </c>
      <c r="AD95" s="36"/>
      <c r="AE95" s="34" t="str">
        <f t="shared" si="22"/>
        <v/>
      </c>
      <c r="AF9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6" spans="1:32" ht="10.25" customHeight="1" x14ac:dyDescent="0.45">
      <c r="A96" s="34">
        <f>IF(ISBLANK(Games!A92), "", Games!A92)</f>
        <v>0</v>
      </c>
      <c r="B96" s="34" t="str">
        <f>IF('Prediction Log'!B93=0, "",'Prediction Log'!B93)</f>
        <v>Texas State</v>
      </c>
      <c r="C96" s="34" t="str">
        <f>IF('Prediction Log'!C93=0, "",'Prediction Log'!C93)</f>
        <v>Lamar</v>
      </c>
      <c r="D96" s="34" t="str">
        <f>IF('Prediction Log'!D93=0, "",'Prediction Log'!D93)</f>
        <v/>
      </c>
      <c r="E96" s="34" t="str">
        <f>IF('Prediction Log'!E93=0, "",'Prediction Log'!E93)</f>
        <v/>
      </c>
      <c r="F96" s="34" t="str">
        <f>IF('Prediction Log'!H93=0, "",'Prediction Log'!H93)</f>
        <v/>
      </c>
      <c r="G96" s="10" t="str">
        <f>IF(ISBLANK(Games!B92), "",'Prediction Log'!$I93)</f>
        <v>Texas State</v>
      </c>
      <c r="H96" s="35" t="str">
        <f>'Prediction Log'!$J93</f>
        <v/>
      </c>
      <c r="I96" s="34" t="str">
        <f>IF(ISBLANK(Games!R92), "",IF(AND(Games!R92="",Games!S92=""),"",IF(ISTEXT(Games!S92), "Side",Games!R92)))</f>
        <v/>
      </c>
      <c r="J96" s="34" t="str">
        <f>IF(ISBLANK(Games!R92), "",IF(Table12[[#This Row],[Bet]]="Spread", Games!T92, ""))</f>
        <v/>
      </c>
      <c r="K96" s="34" t="str">
        <f>IF(ISBLANK(Games!S92), "",IF(ISTEXT(Games!S92), Games!S92, ""))</f>
        <v/>
      </c>
      <c r="L96" s="34" t="str">
        <f>IF(ISBLANK(Games!V92), "", Games!V92)</f>
        <v/>
      </c>
      <c r="M96" s="34"/>
      <c r="N96" s="36"/>
      <c r="O96" s="36"/>
      <c r="P96" s="36"/>
      <c r="Q96" s="36"/>
      <c r="R96" s="36"/>
      <c r="S96" s="36"/>
      <c r="T96" s="37">
        <f t="shared" si="14"/>
        <v>0</v>
      </c>
      <c r="U96" s="37">
        <f t="shared" si="15"/>
        <v>0</v>
      </c>
      <c r="V96" s="37">
        <f t="shared" si="16"/>
        <v>0</v>
      </c>
      <c r="W96" s="37">
        <f t="shared" si="17"/>
        <v>0</v>
      </c>
      <c r="X96" s="37">
        <f t="shared" si="18"/>
        <v>0</v>
      </c>
      <c r="Y96" s="37">
        <f t="shared" si="19"/>
        <v>0</v>
      </c>
      <c r="Z96" s="36"/>
      <c r="AA96" s="37" t="str">
        <f t="shared" si="20"/>
        <v/>
      </c>
      <c r="AB96" s="36"/>
      <c r="AC96" s="37" t="str">
        <f t="shared" si="21"/>
        <v/>
      </c>
      <c r="AD96" s="36"/>
      <c r="AE96" s="34" t="str">
        <f t="shared" si="22"/>
        <v/>
      </c>
      <c r="AF9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7" spans="1:32" x14ac:dyDescent="0.45">
      <c r="A97" s="34">
        <f>IF(ISBLANK(Games!A93), "", Games!A93)</f>
        <v>0</v>
      </c>
      <c r="B97" s="34" t="str">
        <f>IF('Prediction Log'!B94=0, "",'Prediction Log'!B94)</f>
        <v>BYU</v>
      </c>
      <c r="C97" s="34" t="str">
        <f>IF('Prediction Log'!C94=0, "",'Prediction Log'!C94)</f>
        <v>Southern Illinois</v>
      </c>
      <c r="D97" s="34" t="str">
        <f>IF('Prediction Log'!D94=0, "",'Prediction Log'!D94)</f>
        <v/>
      </c>
      <c r="E97" s="34" t="str">
        <f>IF('Prediction Log'!E94=0, "",'Prediction Log'!E94)</f>
        <v/>
      </c>
      <c r="F97" s="34" t="str">
        <f>IF('Prediction Log'!H94=0, "",'Prediction Log'!H94)</f>
        <v/>
      </c>
      <c r="G97" s="10" t="str">
        <f>IF(ISBLANK(Games!B93), "",'Prediction Log'!$I94)</f>
        <v>BYU</v>
      </c>
      <c r="H97" s="35" t="str">
        <f>'Prediction Log'!$J94</f>
        <v/>
      </c>
      <c r="I97" s="34" t="str">
        <f>IF(ISBLANK(Games!R93), "",IF(AND(Games!R93="",Games!S93=""),"",IF(ISTEXT(Games!S93), "Side",Games!R93)))</f>
        <v/>
      </c>
      <c r="J97" s="34" t="str">
        <f>IF(ISBLANK(Games!R93), "",IF(Table12[[#This Row],[Bet]]="Spread", Games!T93, ""))</f>
        <v/>
      </c>
      <c r="K97" s="34" t="str">
        <f>IF(ISBLANK(Games!S93), "",IF(ISTEXT(Games!S93), Games!S93, ""))</f>
        <v/>
      </c>
      <c r="L97" s="34" t="str">
        <f>IF(ISBLANK(Games!V93), "", Games!V93)</f>
        <v/>
      </c>
      <c r="M97" s="34"/>
      <c r="N97" s="36"/>
      <c r="O97" s="36"/>
      <c r="P97" s="36"/>
      <c r="Q97" s="36"/>
      <c r="R97" s="36"/>
      <c r="S97" s="36"/>
      <c r="T97" s="37">
        <f t="shared" si="14"/>
        <v>0</v>
      </c>
      <c r="U97" s="37">
        <f t="shared" si="15"/>
        <v>0</v>
      </c>
      <c r="V97" s="37">
        <f t="shared" si="16"/>
        <v>0</v>
      </c>
      <c r="W97" s="37">
        <f t="shared" si="17"/>
        <v>0</v>
      </c>
      <c r="X97" s="37">
        <f t="shared" si="18"/>
        <v>0</v>
      </c>
      <c r="Y97" s="37">
        <f t="shared" si="19"/>
        <v>0</v>
      </c>
      <c r="Z97" s="36"/>
      <c r="AA97" s="37" t="str">
        <f t="shared" si="20"/>
        <v/>
      </c>
      <c r="AB97" s="36"/>
      <c r="AC97" s="37" t="str">
        <f t="shared" si="21"/>
        <v/>
      </c>
      <c r="AD97" s="36"/>
      <c r="AE97" s="34" t="str">
        <f t="shared" si="22"/>
        <v/>
      </c>
      <c r="AF9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8" spans="1:32" x14ac:dyDescent="0.45">
      <c r="A98" s="34">
        <f>IF(ISBLANK(Games!A94), "", Games!A94)</f>
        <v>0</v>
      </c>
      <c r="B98" s="34" t="str">
        <f>IF('Prediction Log'!B95=0, "",'Prediction Log'!B95)</f>
        <v>Charlotte</v>
      </c>
      <c r="C98" s="34" t="str">
        <f>IF('Prediction Log'!C95=0, "",'Prediction Log'!C95)</f>
        <v>James Madison</v>
      </c>
      <c r="D98" s="34" t="str">
        <f>IF('Prediction Log'!D95=0, "",'Prediction Log'!D95)</f>
        <v/>
      </c>
      <c r="E98" s="34" t="str">
        <f>IF('Prediction Log'!E95=0, "",'Prediction Log'!E95)</f>
        <v/>
      </c>
      <c r="F98" s="34" t="str">
        <f>IF('Prediction Log'!H95=0, "",'Prediction Log'!H95)</f>
        <v>James Madison</v>
      </c>
      <c r="G98" s="10" t="str">
        <f>IF(ISBLANK(Games!B94), "",'Prediction Log'!$I95)</f>
        <v>James Madison</v>
      </c>
      <c r="H98" s="35">
        <f>'Prediction Log'!$J95</f>
        <v>0.8665086864552014</v>
      </c>
      <c r="I98" s="34" t="str">
        <f>IF(ISBLANK(Games!R94), "",IF(AND(Games!R94="",Games!S94=""),"",IF(ISTEXT(Games!S94), "Side",Games!R94)))</f>
        <v/>
      </c>
      <c r="J98" s="34" t="str">
        <f>IF(ISBLANK(Games!R94), "",IF(Table12[[#This Row],[Bet]]="Spread", Games!T94, ""))</f>
        <v/>
      </c>
      <c r="K98" s="34" t="str">
        <f>IF(ISBLANK(Games!S94), "",IF(ISTEXT(Games!S94), Games!S94, ""))</f>
        <v/>
      </c>
      <c r="L98" s="34" t="str">
        <f>IF(ISBLANK(Games!V94), "", Games!V94)</f>
        <v/>
      </c>
      <c r="M98" s="34"/>
      <c r="N98" s="36"/>
      <c r="O98" s="36"/>
      <c r="P98" s="36"/>
      <c r="Q98" s="36"/>
      <c r="R98" s="36"/>
      <c r="S98" s="36"/>
      <c r="T98" s="37">
        <f t="shared" si="14"/>
        <v>0</v>
      </c>
      <c r="U98" s="37">
        <f t="shared" si="15"/>
        <v>0</v>
      </c>
      <c r="V98" s="37">
        <f t="shared" si="16"/>
        <v>0</v>
      </c>
      <c r="W98" s="37">
        <f t="shared" si="17"/>
        <v>0</v>
      </c>
      <c r="X98" s="37">
        <f t="shared" si="18"/>
        <v>0</v>
      </c>
      <c r="Y98" s="37">
        <f t="shared" si="19"/>
        <v>0</v>
      </c>
      <c r="Z98" s="36"/>
      <c r="AA98" s="37" t="str">
        <f t="shared" si="20"/>
        <v/>
      </c>
      <c r="AB98" s="36"/>
      <c r="AC98" s="37" t="str">
        <f t="shared" si="21"/>
        <v/>
      </c>
      <c r="AD98" s="36"/>
      <c r="AE98" s="34" t="str">
        <f t="shared" si="22"/>
        <v/>
      </c>
      <c r="AF9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9" spans="1:32" x14ac:dyDescent="0.45">
      <c r="A99" s="34">
        <f>IF(ISBLANK(Games!A95), "", Games!A95)</f>
        <v>0</v>
      </c>
      <c r="B99" s="34" t="str">
        <f>IF('Prediction Log'!B96=0, "",'Prediction Log'!B96)</f>
        <v>San Diego State</v>
      </c>
      <c r="C99" s="34" t="str">
        <f>IF('Prediction Log'!C96=0, "",'Prediction Log'!C96)</f>
        <v>Texas A&amp;M-Commerce</v>
      </c>
      <c r="D99" s="34" t="str">
        <f>IF('Prediction Log'!D96=0, "",'Prediction Log'!D96)</f>
        <v/>
      </c>
      <c r="E99" s="34" t="str">
        <f>IF('Prediction Log'!E96=0, "",'Prediction Log'!E96)</f>
        <v/>
      </c>
      <c r="F99" s="34" t="str">
        <f>IF('Prediction Log'!H96=0, "",'Prediction Log'!H96)</f>
        <v/>
      </c>
      <c r="G99" s="10" t="str">
        <f>IF(ISBLANK(Games!B95), "",'Prediction Log'!$I96)</f>
        <v>San Diego State</v>
      </c>
      <c r="H99" s="35" t="str">
        <f>'Prediction Log'!$J96</f>
        <v/>
      </c>
      <c r="I99" s="34" t="str">
        <f>IF(ISBLANK(Games!R95), "",IF(AND(Games!R95="",Games!S95=""),"",IF(ISTEXT(Games!S95), "Side",Games!R95)))</f>
        <v/>
      </c>
      <c r="J99" s="34" t="str">
        <f>IF(ISBLANK(Games!R95), "",IF(Table12[[#This Row],[Bet]]="Spread", Games!T95, ""))</f>
        <v/>
      </c>
      <c r="K99" s="34" t="str">
        <f>IF(ISBLANK(Games!S95), "",IF(ISTEXT(Games!S95), Games!S95, ""))</f>
        <v/>
      </c>
      <c r="L99" s="34" t="str">
        <f>IF(ISBLANK(Games!V95), "", Games!V95)</f>
        <v/>
      </c>
      <c r="M99" s="34"/>
      <c r="N99" s="36"/>
      <c r="O99" s="36"/>
      <c r="P99" s="36"/>
      <c r="Q99" s="36"/>
      <c r="R99" s="36"/>
      <c r="S99" s="36"/>
      <c r="T99" s="37">
        <f t="shared" si="14"/>
        <v>0</v>
      </c>
      <c r="U99" s="37">
        <f t="shared" si="15"/>
        <v>0</v>
      </c>
      <c r="V99" s="37">
        <f t="shared" si="16"/>
        <v>0</v>
      </c>
      <c r="W99" s="37">
        <f t="shared" si="17"/>
        <v>0</v>
      </c>
      <c r="X99" s="37">
        <f t="shared" si="18"/>
        <v>0</v>
      </c>
      <c r="Y99" s="37">
        <f t="shared" si="19"/>
        <v>0</v>
      </c>
      <c r="Z99" s="36"/>
      <c r="AA99" s="37" t="str">
        <f t="shared" si="20"/>
        <v/>
      </c>
      <c r="AB99" s="36"/>
      <c r="AC99" s="37" t="str">
        <f t="shared" si="21"/>
        <v/>
      </c>
      <c r="AD99" s="36"/>
      <c r="AE99" s="34" t="str">
        <f t="shared" si="22"/>
        <v/>
      </c>
      <c r="AF9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0" spans="1:32" x14ac:dyDescent="0.45">
      <c r="A100" s="34">
        <f>IF(ISBLANK(Games!A96), "", Games!A96)</f>
        <v>0</v>
      </c>
      <c r="B100" s="34" t="str">
        <f>IF('Prediction Log'!B97=0, "",'Prediction Log'!B97)</f>
        <v>New Mexico State</v>
      </c>
      <c r="C100" s="34" t="str">
        <f>IF('Prediction Log'!C97=0, "",'Prediction Log'!C97)</f>
        <v>Southeast Missouri State</v>
      </c>
      <c r="D100" s="34" t="str">
        <f>IF('Prediction Log'!D97=0, "",'Prediction Log'!D97)</f>
        <v/>
      </c>
      <c r="E100" s="34" t="str">
        <f>IF('Prediction Log'!E97=0, "",'Prediction Log'!E97)</f>
        <v/>
      </c>
      <c r="F100" s="34" t="str">
        <f>IF('Prediction Log'!H97=0, "",'Prediction Log'!H97)</f>
        <v/>
      </c>
      <c r="G100" s="10" t="str">
        <f>IF(ISBLANK(Games!B96), "",'Prediction Log'!$I97)</f>
        <v>New Mexico State</v>
      </c>
      <c r="H100" s="35" t="str">
        <f>'Prediction Log'!$J97</f>
        <v/>
      </c>
      <c r="I100" s="34" t="str">
        <f>IF(ISBLANK(Games!R96), "",IF(AND(Games!R96="",Games!S96=""),"",IF(ISTEXT(Games!S96), "Side",Games!R96)))</f>
        <v/>
      </c>
      <c r="J100" s="34" t="str">
        <f>IF(ISBLANK(Games!R96), "",IF(Table12[[#This Row],[Bet]]="Spread", Games!T96, ""))</f>
        <v/>
      </c>
      <c r="K100" s="34" t="str">
        <f>IF(ISBLANK(Games!S96), "",IF(ISTEXT(Games!S96), Games!S96, ""))</f>
        <v/>
      </c>
      <c r="L100" s="34" t="str">
        <f>IF(ISBLANK(Games!V96), "", Games!V96)</f>
        <v/>
      </c>
      <c r="M100" s="34"/>
      <c r="N100" s="36"/>
      <c r="O100" s="36"/>
      <c r="P100" s="36"/>
      <c r="Q100" s="36"/>
      <c r="R100" s="36"/>
      <c r="S100" s="36"/>
      <c r="T100" s="37">
        <f t="shared" si="14"/>
        <v>0</v>
      </c>
      <c r="U100" s="37">
        <f t="shared" si="15"/>
        <v>0</v>
      </c>
      <c r="V100" s="37">
        <f t="shared" si="16"/>
        <v>0</v>
      </c>
      <c r="W100" s="37">
        <f t="shared" si="17"/>
        <v>0</v>
      </c>
      <c r="X100" s="37">
        <f t="shared" si="18"/>
        <v>0</v>
      </c>
      <c r="Y100" s="37">
        <f t="shared" si="19"/>
        <v>0</v>
      </c>
      <c r="Z100" s="36"/>
      <c r="AA100" s="37" t="str">
        <f t="shared" si="20"/>
        <v/>
      </c>
      <c r="AB100" s="36"/>
      <c r="AC100" s="37" t="str">
        <f t="shared" si="21"/>
        <v/>
      </c>
      <c r="AD100" s="36"/>
      <c r="AE100" s="34" t="str">
        <f t="shared" si="22"/>
        <v/>
      </c>
      <c r="AF10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1" spans="1:32" x14ac:dyDescent="0.45">
      <c r="A101" s="34">
        <f>IF(ISBLANK(Games!A97), "", Games!A97)</f>
        <v>0</v>
      </c>
      <c r="B101" s="34" t="str">
        <f>IF('Prediction Log'!B98=0, "",'Prediction Log'!B98)</f>
        <v>Arizona State</v>
      </c>
      <c r="C101" s="34" t="str">
        <f>IF('Prediction Log'!C98=0, "",'Prediction Log'!C98)</f>
        <v>Wyoming</v>
      </c>
      <c r="D101" s="34" t="str">
        <f>IF('Prediction Log'!D98=0, "",'Prediction Log'!D98)</f>
        <v/>
      </c>
      <c r="E101" s="34" t="str">
        <f>IF('Prediction Log'!E98=0, "",'Prediction Log'!E98)</f>
        <v/>
      </c>
      <c r="F101" s="34" t="str">
        <f>IF('Prediction Log'!H98=0, "",'Prediction Log'!H98)</f>
        <v>Wyoming</v>
      </c>
      <c r="G101" s="10" t="str">
        <f>IF(ISBLANK(Games!B97), "",'Prediction Log'!$I98)</f>
        <v>Wyoming</v>
      </c>
      <c r="H101" s="35">
        <f>'Prediction Log'!$J98</f>
        <v>0.52856975979692022</v>
      </c>
      <c r="I101" s="34" t="str">
        <f>IF(ISBLANK(Games!R97), "",IF(AND(Games!R97="",Games!S97=""),"",IF(ISTEXT(Games!S97), "Side",Games!R97)))</f>
        <v/>
      </c>
      <c r="J101" s="34" t="str">
        <f>IF(ISBLANK(Games!R97), "",IF(Table12[[#This Row],[Bet]]="Spread", Games!T97, ""))</f>
        <v/>
      </c>
      <c r="K101" s="34" t="str">
        <f>IF(ISBLANK(Games!S97), "",IF(ISTEXT(Games!S97), Games!S97, ""))</f>
        <v/>
      </c>
      <c r="L101" s="34" t="str">
        <f>IF(ISBLANK(Games!V97), "", Games!V97)</f>
        <v/>
      </c>
      <c r="M101" s="34"/>
      <c r="N101" s="36"/>
      <c r="O101" s="36"/>
      <c r="P101" s="36"/>
      <c r="Q101" s="36"/>
      <c r="R101" s="36"/>
      <c r="S101" s="36"/>
      <c r="T101" s="37">
        <f t="shared" si="14"/>
        <v>0</v>
      </c>
      <c r="U101" s="37">
        <f t="shared" si="15"/>
        <v>0</v>
      </c>
      <c r="V101" s="37">
        <f t="shared" si="16"/>
        <v>0</v>
      </c>
      <c r="W101" s="37">
        <f t="shared" si="17"/>
        <v>0</v>
      </c>
      <c r="X101" s="37">
        <f t="shared" si="18"/>
        <v>0</v>
      </c>
      <c r="Y101" s="37">
        <f t="shared" si="19"/>
        <v>0</v>
      </c>
      <c r="Z101" s="36"/>
      <c r="AA101" s="37" t="str">
        <f t="shared" si="20"/>
        <v/>
      </c>
      <c r="AB101" s="36"/>
      <c r="AC101" s="37" t="str">
        <f t="shared" si="21"/>
        <v/>
      </c>
      <c r="AD101" s="36"/>
      <c r="AE101" s="34" t="str">
        <f t="shared" si="22"/>
        <v/>
      </c>
      <c r="AF10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2" spans="1:32" x14ac:dyDescent="0.45">
      <c r="A102" s="34">
        <f>IF(ISBLANK(Games!A98), "", Games!A98)</f>
        <v>0</v>
      </c>
      <c r="B102" s="34" t="str">
        <f>IF('Prediction Log'!B99=0, "",'Prediction Log'!B99)</f>
        <v>Arizona</v>
      </c>
      <c r="C102" s="34" t="str">
        <f>IF('Prediction Log'!C99=0, "",'Prediction Log'!C99)</f>
        <v>New Mexico</v>
      </c>
      <c r="D102" s="34" t="str">
        <f>IF('Prediction Log'!D99=0, "",'Prediction Log'!D99)</f>
        <v/>
      </c>
      <c r="E102" s="34" t="str">
        <f>IF('Prediction Log'!E99=0, "",'Prediction Log'!E99)</f>
        <v/>
      </c>
      <c r="F102" s="34" t="str">
        <f>IF('Prediction Log'!H99=0, "",'Prediction Log'!H99)</f>
        <v>New Mexico</v>
      </c>
      <c r="G102" s="10" t="str">
        <f>IF(ISBLANK(Games!B98), "",'Prediction Log'!$I99)</f>
        <v>Arizona</v>
      </c>
      <c r="H102" s="35">
        <f>'Prediction Log'!$J99</f>
        <v>0.95908371044685503</v>
      </c>
      <c r="I102" s="34" t="str">
        <f>IF(ISBLANK(Games!R98), "",IF(AND(Games!R98="",Games!S98=""),"",IF(ISTEXT(Games!S98), "Side",Games!R98)))</f>
        <v/>
      </c>
      <c r="J102" s="34" t="str">
        <f>IF(ISBLANK(Games!R98), "",IF(Table12[[#This Row],[Bet]]="Spread", Games!T98, ""))</f>
        <v/>
      </c>
      <c r="K102" s="34" t="str">
        <f>IF(ISBLANK(Games!S98), "",IF(ISTEXT(Games!S98), Games!S98, ""))</f>
        <v/>
      </c>
      <c r="L102" s="34" t="str">
        <f>IF(ISBLANK(Games!V98), "", Games!V98)</f>
        <v/>
      </c>
      <c r="M102" s="34"/>
      <c r="N102" s="36"/>
      <c r="O102" s="36"/>
      <c r="P102" s="36"/>
      <c r="Q102" s="36"/>
      <c r="R102" s="36"/>
      <c r="S102" s="36"/>
      <c r="T102" s="37">
        <f t="shared" si="14"/>
        <v>0</v>
      </c>
      <c r="U102" s="37">
        <f t="shared" si="15"/>
        <v>0</v>
      </c>
      <c r="V102" s="37">
        <f t="shared" si="16"/>
        <v>0</v>
      </c>
      <c r="W102" s="37">
        <f t="shared" si="17"/>
        <v>0</v>
      </c>
      <c r="X102" s="37">
        <f t="shared" si="18"/>
        <v>0</v>
      </c>
      <c r="Y102" s="37">
        <f t="shared" si="19"/>
        <v>0</v>
      </c>
      <c r="Z102" s="36"/>
      <c r="AA102" s="37" t="str">
        <f t="shared" si="20"/>
        <v/>
      </c>
      <c r="AB102" s="36"/>
      <c r="AC102" s="37" t="str">
        <f t="shared" si="21"/>
        <v/>
      </c>
      <c r="AD102" s="36"/>
      <c r="AE102" s="34" t="str">
        <f t="shared" si="22"/>
        <v/>
      </c>
      <c r="AF10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3" spans="1:32" x14ac:dyDescent="0.45">
      <c r="A103" s="34">
        <f>IF(ISBLANK(Games!A99), "", Games!A99)</f>
        <v>0</v>
      </c>
      <c r="B103" s="34" t="str">
        <f>IF('Prediction Log'!B100=0, "",'Prediction Log'!B100)</f>
        <v>Washington</v>
      </c>
      <c r="C103" s="34" t="str">
        <f>IF('Prediction Log'!C100=0, "",'Prediction Log'!C100)</f>
        <v>Weber State</v>
      </c>
      <c r="D103" s="34" t="str">
        <f>IF('Prediction Log'!D100=0, "",'Prediction Log'!D100)</f>
        <v/>
      </c>
      <c r="E103" s="34" t="str">
        <f>IF('Prediction Log'!E100=0, "",'Prediction Log'!E100)</f>
        <v/>
      </c>
      <c r="F103" s="34" t="str">
        <f>IF('Prediction Log'!H100=0, "",'Prediction Log'!H100)</f>
        <v/>
      </c>
      <c r="G103" s="10" t="str">
        <f>IF(ISBLANK(Games!B99), "",'Prediction Log'!$I100)</f>
        <v>Washington</v>
      </c>
      <c r="H103" s="35" t="str">
        <f>'Prediction Log'!$J100</f>
        <v/>
      </c>
      <c r="I103" s="34" t="str">
        <f>IF(ISBLANK(Games!R99), "",IF(AND(Games!R99="",Games!S99=""),"",IF(ISTEXT(Games!S99), "Side",Games!R99)))</f>
        <v/>
      </c>
      <c r="J103" s="34" t="str">
        <f>IF(ISBLANK(Games!R99), "",IF(Table12[[#This Row],[Bet]]="Spread", Games!T99, ""))</f>
        <v/>
      </c>
      <c r="K103" s="34" t="str">
        <f>IF(ISBLANK(Games!S99), "",IF(ISTEXT(Games!S99), Games!S99, ""))</f>
        <v/>
      </c>
      <c r="L103" s="34" t="str">
        <f>IF(ISBLANK(Games!V99), "", Games!V99)</f>
        <v/>
      </c>
      <c r="M103" s="34"/>
      <c r="N103" s="36"/>
      <c r="O103" s="36"/>
      <c r="P103" s="36"/>
      <c r="Q103" s="36"/>
      <c r="R103" s="36"/>
      <c r="S103" s="36"/>
      <c r="T103" s="37">
        <f t="shared" si="14"/>
        <v>0</v>
      </c>
      <c r="U103" s="37">
        <f t="shared" si="15"/>
        <v>0</v>
      </c>
      <c r="V103" s="37">
        <f t="shared" si="16"/>
        <v>0</v>
      </c>
      <c r="W103" s="37">
        <f t="shared" si="17"/>
        <v>0</v>
      </c>
      <c r="X103" s="37">
        <f t="shared" si="18"/>
        <v>0</v>
      </c>
      <c r="Y103" s="37">
        <f t="shared" si="19"/>
        <v>0</v>
      </c>
      <c r="Z103" s="36"/>
      <c r="AA103" s="37" t="str">
        <f t="shared" si="20"/>
        <v/>
      </c>
      <c r="AB103" s="36"/>
      <c r="AC103" s="37" t="str">
        <f t="shared" si="21"/>
        <v/>
      </c>
      <c r="AD103" s="36"/>
      <c r="AE103" s="34" t="str">
        <f t="shared" si="22"/>
        <v/>
      </c>
      <c r="AF10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4" spans="1:32" x14ac:dyDescent="0.45">
      <c r="A104" s="34">
        <f>IF(ISBLANK(Games!A100), "", Games!A100)</f>
        <v>0</v>
      </c>
      <c r="B104" s="34" t="str">
        <f>IF('Prediction Log'!B101=0, "",'Prediction Log'!B101)</f>
        <v>LSU</v>
      </c>
      <c r="C104" s="34" t="str">
        <f>IF('Prediction Log'!C101=0, "",'Prediction Log'!C101)</f>
        <v>USC</v>
      </c>
      <c r="D104" s="34" t="str">
        <f>IF('Prediction Log'!D101=0, "",'Prediction Log'!D101)</f>
        <v/>
      </c>
      <c r="E104" s="34" t="str">
        <f>IF('Prediction Log'!E101=0, "",'Prediction Log'!E101)</f>
        <v/>
      </c>
      <c r="F104" s="34" t="str">
        <f>IF('Prediction Log'!H101=0, "",'Prediction Log'!H101)</f>
        <v>USC</v>
      </c>
      <c r="G104" s="10" t="str">
        <f>IF(ISBLANK(Games!B100), "",'Prediction Log'!$I101)</f>
        <v>LSU</v>
      </c>
      <c r="H104" s="35">
        <f>'Prediction Log'!$J101</f>
        <v>0.71587572891310769</v>
      </c>
      <c r="I104" s="34" t="str">
        <f>IF(ISBLANK(Games!R100), "",IF(AND(Games!R100="",Games!S100=""),"",IF(ISTEXT(Games!S100), "Side",Games!R100)))</f>
        <v/>
      </c>
      <c r="J104" s="34" t="str">
        <f>IF(ISBLANK(Games!R100), "",IF(Table12[[#This Row],[Bet]]="Spread", Games!T100, ""))</f>
        <v/>
      </c>
      <c r="K104" s="34" t="str">
        <f>IF(ISBLANK(Games!S100), "",IF(ISTEXT(Games!S100), Games!S100, ""))</f>
        <v/>
      </c>
      <c r="L104" s="34" t="str">
        <f>IF(ISBLANK(Games!V100), "", Games!V100)</f>
        <v/>
      </c>
      <c r="M104" s="34"/>
      <c r="N104" s="36"/>
      <c r="O104" s="36"/>
      <c r="P104" s="36"/>
      <c r="Q104" s="36"/>
      <c r="R104" s="36"/>
      <c r="S104" s="36"/>
      <c r="T104" s="37">
        <f t="shared" si="14"/>
        <v>0</v>
      </c>
      <c r="U104" s="37">
        <f t="shared" si="15"/>
        <v>0</v>
      </c>
      <c r="V104" s="37">
        <f t="shared" si="16"/>
        <v>0</v>
      </c>
      <c r="W104" s="37">
        <f t="shared" si="17"/>
        <v>0</v>
      </c>
      <c r="X104" s="37">
        <f t="shared" si="18"/>
        <v>0</v>
      </c>
      <c r="Y104" s="37">
        <f t="shared" si="19"/>
        <v>0</v>
      </c>
      <c r="Z104" s="36"/>
      <c r="AA104" s="37" t="str">
        <f t="shared" si="20"/>
        <v/>
      </c>
      <c r="AB104" s="36"/>
      <c r="AC104" s="37" t="str">
        <f t="shared" si="21"/>
        <v/>
      </c>
      <c r="AD104" s="36"/>
      <c r="AE104" s="34" t="str">
        <f t="shared" si="22"/>
        <v/>
      </c>
      <c r="AF10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5" spans="1:32" x14ac:dyDescent="0.45">
      <c r="A105" s="34">
        <f>IF(ISBLANK(Games!A101), "", Games!A101)</f>
        <v>0</v>
      </c>
      <c r="B105" s="34" t="str">
        <f>IF('Prediction Log'!B102=0, "",'Prediction Log'!B102)</f>
        <v>Florida State</v>
      </c>
      <c r="C105" s="34" t="str">
        <f>IF('Prediction Log'!C102=0, "",'Prediction Log'!C102)</f>
        <v>Boston College</v>
      </c>
      <c r="D105" s="34" t="str">
        <f>IF('Prediction Log'!D102=0, "",'Prediction Log'!D102)</f>
        <v/>
      </c>
      <c r="E105" s="34" t="str">
        <f>IF('Prediction Log'!E102=0, "",'Prediction Log'!E102)</f>
        <v/>
      </c>
      <c r="F105" s="34" t="str">
        <f>IF('Prediction Log'!H102=0, "",'Prediction Log'!H102)</f>
        <v>Boston College</v>
      </c>
      <c r="G105" s="10" t="str">
        <f>IF(ISBLANK(Games!B101), "",'Prediction Log'!$I102)</f>
        <v>Florida State</v>
      </c>
      <c r="H105" s="35">
        <f>'Prediction Log'!$J102</f>
        <v>0.84328033540906755</v>
      </c>
      <c r="I105" s="34" t="str">
        <f>IF(ISBLANK(Games!R101), "",IF(AND(Games!R101="",Games!S101=""),"",IF(ISTEXT(Games!S101), "Side",Games!R101)))</f>
        <v/>
      </c>
      <c r="J105" s="34" t="str">
        <f>IF(ISBLANK(Games!R101), "",IF(Table12[[#This Row],[Bet]]="Spread", Games!T101, ""))</f>
        <v/>
      </c>
      <c r="K105" s="34" t="str">
        <f>IF(ISBLANK(Games!S101), "",IF(ISTEXT(Games!S101), Games!S101, ""))</f>
        <v/>
      </c>
      <c r="L105" s="34" t="str">
        <f>IF(ISBLANK(Games!V101), "", Games!V101)</f>
        <v/>
      </c>
      <c r="M105" s="34"/>
      <c r="N105" s="36"/>
      <c r="O105" s="36"/>
      <c r="P105" s="36"/>
      <c r="Q105" s="36"/>
      <c r="R105" s="36"/>
      <c r="S105" s="36"/>
      <c r="T105" s="37">
        <f t="shared" si="14"/>
        <v>0</v>
      </c>
      <c r="U105" s="37">
        <f t="shared" si="15"/>
        <v>0</v>
      </c>
      <c r="V105" s="37">
        <f t="shared" si="16"/>
        <v>0</v>
      </c>
      <c r="W105" s="37">
        <f t="shared" si="17"/>
        <v>0</v>
      </c>
      <c r="X105" s="37">
        <f t="shared" si="18"/>
        <v>0</v>
      </c>
      <c r="Y105" s="37">
        <f t="shared" si="19"/>
        <v>0</v>
      </c>
      <c r="Z105" s="36"/>
      <c r="AA105" s="37" t="str">
        <f t="shared" si="20"/>
        <v/>
      </c>
      <c r="AB105" s="36"/>
      <c r="AC105" s="37" t="str">
        <f t="shared" si="21"/>
        <v/>
      </c>
      <c r="AD105" s="36"/>
      <c r="AE105" s="34" t="str">
        <f t="shared" si="22"/>
        <v/>
      </c>
      <c r="AF10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6" spans="1:32" x14ac:dyDescent="0.45">
      <c r="A106" s="34">
        <f>IF(ISBLANK(Games!A102), "", Games!A102)</f>
        <v>0</v>
      </c>
      <c r="B106" s="34" t="str">
        <f>IF('Prediction Log'!B103=0, "",'Prediction Log'!B103)</f>
        <v/>
      </c>
      <c r="C106" s="34" t="str">
        <f>IF('Prediction Log'!C103=0, "",'Prediction Log'!C103)</f>
        <v/>
      </c>
      <c r="D106" s="34" t="str">
        <f>IF('Prediction Log'!D103=0, "",'Prediction Log'!D103)</f>
        <v/>
      </c>
      <c r="E106" s="34" t="str">
        <f>IF('Prediction Log'!E103=0, "",'Prediction Log'!E103)</f>
        <v/>
      </c>
      <c r="F106" s="34" t="str">
        <f>IF('Prediction Log'!H103=0, "",'Prediction Log'!H103)</f>
        <v/>
      </c>
      <c r="G106" s="10" t="str">
        <f>IF(ISBLANK(Games!B102), "",'Prediction Log'!$I103)</f>
        <v/>
      </c>
      <c r="H106" s="35" t="str">
        <f>'Prediction Log'!$J103</f>
        <v/>
      </c>
      <c r="I106" s="34" t="str">
        <f>IF(ISBLANK(Games!R102), "",IF(AND(Games!R102="",Games!S102=""),"",IF(ISTEXT(Games!S102), "Side",Games!R102)))</f>
        <v/>
      </c>
      <c r="J106" s="34" t="str">
        <f>IF(ISBLANK(Games!R102), "",IF(Table12[[#This Row],[Bet]]="Spread", Games!T102, ""))</f>
        <v/>
      </c>
      <c r="K106" s="34" t="str">
        <f>IF(ISBLANK(Games!S102), "",IF(ISTEXT(Games!S102), Games!S102, ""))</f>
        <v/>
      </c>
      <c r="L106" s="34" t="str">
        <f>IF(ISBLANK(Games!V102), "", Games!V102)</f>
        <v/>
      </c>
      <c r="M106" s="34"/>
      <c r="N106" s="36"/>
      <c r="O106" s="36"/>
      <c r="P106" s="36"/>
      <c r="Q106" s="36"/>
      <c r="R106" s="36"/>
      <c r="S106" s="36"/>
      <c r="T106" s="37">
        <f t="shared" si="14"/>
        <v>0</v>
      </c>
      <c r="U106" s="37">
        <f t="shared" si="15"/>
        <v>0</v>
      </c>
      <c r="V106" s="37">
        <f t="shared" si="16"/>
        <v>0</v>
      </c>
      <c r="W106" s="37">
        <f t="shared" si="17"/>
        <v>0</v>
      </c>
      <c r="X106" s="37">
        <f t="shared" si="18"/>
        <v>0</v>
      </c>
      <c r="Y106" s="37">
        <f t="shared" si="19"/>
        <v>0</v>
      </c>
      <c r="Z106" s="36"/>
      <c r="AA106" s="37" t="str">
        <f t="shared" si="20"/>
        <v/>
      </c>
      <c r="AB106" s="36"/>
      <c r="AC106" s="37" t="str">
        <f t="shared" si="21"/>
        <v/>
      </c>
      <c r="AD106" s="36"/>
      <c r="AE106" s="34" t="str">
        <f t="shared" si="22"/>
        <v/>
      </c>
      <c r="AF10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7" spans="1:32" x14ac:dyDescent="0.45">
      <c r="A107" s="34">
        <f>IF(ISBLANK(Games!A103), "", Games!A103)</f>
        <v>0</v>
      </c>
      <c r="B107" s="34" t="str">
        <f>IF('Prediction Log'!B104=0, "",'Prediction Log'!B104)</f>
        <v/>
      </c>
      <c r="C107" s="34" t="str">
        <f>IF('Prediction Log'!C104=0, "",'Prediction Log'!C104)</f>
        <v/>
      </c>
      <c r="D107" s="34" t="str">
        <f>IF('Prediction Log'!D104=0, "",'Prediction Log'!D104)</f>
        <v/>
      </c>
      <c r="E107" s="34" t="str">
        <f>IF('Prediction Log'!E104=0, "",'Prediction Log'!E104)</f>
        <v/>
      </c>
      <c r="F107" s="34" t="str">
        <f>IF('Prediction Log'!H104=0, "",'Prediction Log'!H104)</f>
        <v/>
      </c>
      <c r="G107" s="10" t="str">
        <f>IF(ISBLANK(Games!B103), "",'Prediction Log'!$I104)</f>
        <v/>
      </c>
      <c r="H107" s="35" t="str">
        <f>'Prediction Log'!$J104</f>
        <v/>
      </c>
      <c r="I107" s="34" t="str">
        <f>IF(ISBLANK(Games!R103), "",IF(AND(Games!R103="",Games!S103=""),"",IF(ISTEXT(Games!S103), "Side",Games!R103)))</f>
        <v/>
      </c>
      <c r="J107" s="34" t="str">
        <f>IF(ISBLANK(Games!R103), "",IF(Table12[[#This Row],[Bet]]="Spread", Games!T103, ""))</f>
        <v/>
      </c>
      <c r="K107" s="34" t="str">
        <f>IF(ISBLANK(Games!S103), "",IF(ISTEXT(Games!S103), Games!S103, ""))</f>
        <v/>
      </c>
      <c r="L107" s="34" t="str">
        <f>IF(ISBLANK(Games!V103), "", Games!V103)</f>
        <v/>
      </c>
      <c r="M107" s="34"/>
      <c r="N107" s="36"/>
      <c r="O107" s="36"/>
      <c r="P107" s="36"/>
      <c r="Q107" s="36"/>
      <c r="R107" s="36"/>
      <c r="S107" s="36"/>
      <c r="T107" s="37">
        <f t="shared" si="14"/>
        <v>0</v>
      </c>
      <c r="U107" s="37">
        <f t="shared" si="15"/>
        <v>0</v>
      </c>
      <c r="V107" s="37">
        <f t="shared" si="16"/>
        <v>0</v>
      </c>
      <c r="W107" s="37">
        <f t="shared" si="17"/>
        <v>0</v>
      </c>
      <c r="X107" s="37">
        <f t="shared" si="18"/>
        <v>0</v>
      </c>
      <c r="Y107" s="37">
        <f t="shared" si="19"/>
        <v>0</v>
      </c>
      <c r="Z107" s="36"/>
      <c r="AA107" s="37" t="str">
        <f t="shared" si="20"/>
        <v/>
      </c>
      <c r="AB107" s="36"/>
      <c r="AC107" s="37" t="str">
        <f t="shared" si="21"/>
        <v/>
      </c>
      <c r="AD107" s="36"/>
      <c r="AE107" s="34" t="str">
        <f t="shared" si="22"/>
        <v/>
      </c>
      <c r="AF10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8" spans="1:32" x14ac:dyDescent="0.45">
      <c r="A108" s="34">
        <f>IF(ISBLANK(Games!A104), "", Games!A104)</f>
        <v>0</v>
      </c>
      <c r="B108" s="34" t="str">
        <f>IF('Prediction Log'!B105=0, "",'Prediction Log'!B105)</f>
        <v/>
      </c>
      <c r="C108" s="34" t="str">
        <f>IF('Prediction Log'!C105=0, "",'Prediction Log'!C105)</f>
        <v/>
      </c>
      <c r="D108" s="34" t="str">
        <f>IF('Prediction Log'!D105=0, "",'Prediction Log'!D105)</f>
        <v/>
      </c>
      <c r="E108" s="34" t="str">
        <f>IF('Prediction Log'!E105=0, "",'Prediction Log'!E105)</f>
        <v/>
      </c>
      <c r="F108" s="34" t="str">
        <f>IF('Prediction Log'!H105=0, "",'Prediction Log'!H105)</f>
        <v/>
      </c>
      <c r="G108" s="10" t="str">
        <f>IF(ISBLANK(Games!B104), "",'Prediction Log'!$I105)</f>
        <v/>
      </c>
      <c r="H108" s="35" t="str">
        <f>'Prediction Log'!$J105</f>
        <v/>
      </c>
      <c r="I108" s="34" t="str">
        <f>IF(ISBLANK(Games!R104), "",IF(AND(Games!R104="",Games!S104=""),"",IF(ISTEXT(Games!S104), "Side",Games!R104)))</f>
        <v/>
      </c>
      <c r="J108" s="34" t="str">
        <f>IF(ISBLANK(Games!R104), "",IF(Table12[[#This Row],[Bet]]="Spread", Games!T104, ""))</f>
        <v/>
      </c>
      <c r="K108" s="34" t="str">
        <f>IF(ISBLANK(Games!S104), "",IF(ISTEXT(Games!S104), Games!S104, ""))</f>
        <v/>
      </c>
      <c r="L108" s="34" t="str">
        <f>IF(ISBLANK(Games!V104), "", Games!V104)</f>
        <v/>
      </c>
      <c r="M108" s="34"/>
      <c r="N108" s="36"/>
      <c r="O108" s="36"/>
      <c r="P108" s="36"/>
      <c r="Q108" s="36"/>
      <c r="R108" s="36"/>
      <c r="S108" s="36"/>
      <c r="T108" s="37">
        <f t="shared" si="14"/>
        <v>0</v>
      </c>
      <c r="U108" s="37">
        <f t="shared" si="15"/>
        <v>0</v>
      </c>
      <c r="V108" s="37">
        <f t="shared" si="16"/>
        <v>0</v>
      </c>
      <c r="W108" s="37">
        <f t="shared" si="17"/>
        <v>0</v>
      </c>
      <c r="X108" s="37">
        <f t="shared" si="18"/>
        <v>0</v>
      </c>
      <c r="Y108" s="37">
        <f t="shared" si="19"/>
        <v>0</v>
      </c>
      <c r="Z108" s="36"/>
      <c r="AA108" s="37" t="str">
        <f t="shared" si="20"/>
        <v/>
      </c>
      <c r="AB108" s="36"/>
      <c r="AC108" s="37" t="str">
        <f t="shared" si="21"/>
        <v/>
      </c>
      <c r="AD108" s="36"/>
      <c r="AE108" s="34" t="str">
        <f t="shared" si="22"/>
        <v/>
      </c>
      <c r="AF10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9" spans="1:32" x14ac:dyDescent="0.45">
      <c r="A109" s="34">
        <f>IF(ISBLANK(Games!A105), "", Games!A105)</f>
        <v>0</v>
      </c>
      <c r="B109" s="34" t="str">
        <f>IF('Prediction Log'!B106=0, "",'Prediction Log'!B106)</f>
        <v/>
      </c>
      <c r="C109" s="34" t="str">
        <f>IF('Prediction Log'!C106=0, "",'Prediction Log'!C106)</f>
        <v/>
      </c>
      <c r="D109" s="34" t="str">
        <f>IF('Prediction Log'!D106=0, "",'Prediction Log'!D106)</f>
        <v/>
      </c>
      <c r="E109" s="34" t="str">
        <f>IF('Prediction Log'!E106=0, "",'Prediction Log'!E106)</f>
        <v/>
      </c>
      <c r="F109" s="34" t="str">
        <f>IF('Prediction Log'!H106=0, "",'Prediction Log'!H106)</f>
        <v/>
      </c>
      <c r="G109" s="10" t="str">
        <f>IF(ISBLANK(Games!B105), "",'Prediction Log'!$I106)</f>
        <v/>
      </c>
      <c r="H109" s="35" t="str">
        <f>'Prediction Log'!$J106</f>
        <v/>
      </c>
      <c r="I109" s="34" t="str">
        <f>IF(ISBLANK(Games!R105), "",IF(AND(Games!R105="",Games!S105=""),"",IF(ISTEXT(Games!S105), "Side",Games!R105)))</f>
        <v/>
      </c>
      <c r="J109" s="34" t="str">
        <f>IF(ISBLANK(Games!R105), "",IF(Table12[[#This Row],[Bet]]="Spread", Games!T105, ""))</f>
        <v/>
      </c>
      <c r="K109" s="34" t="str">
        <f>IF(ISBLANK(Games!S105), "",IF(ISTEXT(Games!S105), Games!S105, ""))</f>
        <v/>
      </c>
      <c r="L109" s="34" t="str">
        <f>IF(ISBLANK(Games!V105), "", Games!V105)</f>
        <v/>
      </c>
      <c r="M109" s="34"/>
      <c r="N109" s="36"/>
      <c r="O109" s="36"/>
      <c r="P109" s="36"/>
      <c r="Q109" s="36"/>
      <c r="R109" s="36"/>
      <c r="S109" s="36"/>
      <c r="T109" s="37">
        <f t="shared" si="14"/>
        <v>0</v>
      </c>
      <c r="U109" s="37">
        <f t="shared" si="15"/>
        <v>0</v>
      </c>
      <c r="V109" s="37">
        <f t="shared" si="16"/>
        <v>0</v>
      </c>
      <c r="W109" s="37">
        <f t="shared" si="17"/>
        <v>0</v>
      </c>
      <c r="X109" s="37">
        <f t="shared" si="18"/>
        <v>0</v>
      </c>
      <c r="Y109" s="37">
        <f t="shared" si="19"/>
        <v>0</v>
      </c>
      <c r="Z109" s="36"/>
      <c r="AA109" s="37" t="str">
        <f t="shared" si="20"/>
        <v/>
      </c>
      <c r="AB109" s="36"/>
      <c r="AC109" s="37" t="str">
        <f t="shared" si="21"/>
        <v/>
      </c>
      <c r="AD109" s="36"/>
      <c r="AE109" s="34" t="str">
        <f t="shared" si="22"/>
        <v/>
      </c>
      <c r="AF10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0" spans="1:32" x14ac:dyDescent="0.45">
      <c r="A110" s="34">
        <f>IF(ISBLANK(Games!A106), "", Games!A106)</f>
        <v>0</v>
      </c>
      <c r="B110" s="34" t="str">
        <f>IF('Prediction Log'!B107=0, "",'Prediction Log'!B107)</f>
        <v/>
      </c>
      <c r="C110" s="34" t="str">
        <f>IF('Prediction Log'!C107=0, "",'Prediction Log'!C107)</f>
        <v/>
      </c>
      <c r="D110" s="34" t="str">
        <f>IF('Prediction Log'!D107=0, "",'Prediction Log'!D107)</f>
        <v/>
      </c>
      <c r="E110" s="34" t="str">
        <f>IF('Prediction Log'!E107=0, "",'Prediction Log'!E107)</f>
        <v/>
      </c>
      <c r="F110" s="34" t="str">
        <f>IF('Prediction Log'!H107=0, "",'Prediction Log'!H107)</f>
        <v/>
      </c>
      <c r="G110" s="10" t="str">
        <f>IF(ISBLANK(Games!B106), "",'Prediction Log'!$I107)</f>
        <v/>
      </c>
      <c r="H110" s="35" t="str">
        <f>'Prediction Log'!$J107</f>
        <v/>
      </c>
      <c r="I110" s="34" t="str">
        <f>IF(ISBLANK(Games!R106), "",IF(AND(Games!R106="",Games!S106=""),"",IF(ISTEXT(Games!S106), "Side",Games!R106)))</f>
        <v/>
      </c>
      <c r="J110" s="34" t="str">
        <f>IF(ISBLANK(Games!R106), "",IF(Table12[[#This Row],[Bet]]="Spread", Games!T106, ""))</f>
        <v/>
      </c>
      <c r="K110" s="34" t="str">
        <f>IF(ISBLANK(Games!S106), "",IF(ISTEXT(Games!S106), Games!S106, ""))</f>
        <v/>
      </c>
      <c r="L110" s="34" t="str">
        <f>IF(ISBLANK(Games!V106), "", Games!V106)</f>
        <v/>
      </c>
      <c r="M110" s="34"/>
      <c r="N110" s="36"/>
      <c r="O110" s="36"/>
      <c r="P110" s="36"/>
      <c r="Q110" s="36"/>
      <c r="R110" s="36"/>
      <c r="S110" s="36"/>
      <c r="T110" s="37">
        <f t="shared" si="14"/>
        <v>0</v>
      </c>
      <c r="U110" s="37">
        <f t="shared" si="15"/>
        <v>0</v>
      </c>
      <c r="V110" s="37">
        <f t="shared" si="16"/>
        <v>0</v>
      </c>
      <c r="W110" s="37">
        <f t="shared" si="17"/>
        <v>0</v>
      </c>
      <c r="X110" s="37">
        <f t="shared" si="18"/>
        <v>0</v>
      </c>
      <c r="Y110" s="37">
        <f t="shared" si="19"/>
        <v>0</v>
      </c>
      <c r="Z110" s="36"/>
      <c r="AA110" s="37" t="str">
        <f t="shared" si="20"/>
        <v/>
      </c>
      <c r="AB110" s="36"/>
      <c r="AC110" s="37" t="str">
        <f t="shared" si="21"/>
        <v/>
      </c>
      <c r="AD110" s="36"/>
      <c r="AE110" s="34" t="str">
        <f t="shared" si="22"/>
        <v/>
      </c>
      <c r="AF11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1" spans="1:32" x14ac:dyDescent="0.45">
      <c r="A111" s="34">
        <f>IF(ISBLANK(Games!A107), "", Games!A107)</f>
        <v>0</v>
      </c>
      <c r="B111" s="34" t="str">
        <f>IF('Prediction Log'!B108=0, "",'Prediction Log'!B108)</f>
        <v/>
      </c>
      <c r="C111" s="34" t="str">
        <f>IF('Prediction Log'!C108=0, "",'Prediction Log'!C108)</f>
        <v/>
      </c>
      <c r="D111" s="34" t="str">
        <f>IF('Prediction Log'!D108=0, "",'Prediction Log'!D108)</f>
        <v/>
      </c>
      <c r="E111" s="34" t="str">
        <f>IF('Prediction Log'!E108=0, "",'Prediction Log'!E108)</f>
        <v/>
      </c>
      <c r="F111" s="34" t="str">
        <f>IF('Prediction Log'!H108=0, "",'Prediction Log'!H108)</f>
        <v/>
      </c>
      <c r="G111" s="10" t="str">
        <f>IF(ISBLANK(Games!B107), "",'Prediction Log'!$I108)</f>
        <v/>
      </c>
      <c r="H111" s="35" t="str">
        <f>'Prediction Log'!$J108</f>
        <v/>
      </c>
      <c r="I111" s="34" t="str">
        <f>IF(ISBLANK(Games!R107), "",IF(AND(Games!R107="",Games!S107=""),"",IF(ISTEXT(Games!S107), "Side",Games!R107)))</f>
        <v/>
      </c>
      <c r="J111" s="34" t="str">
        <f>IF(ISBLANK(Games!R107), "",IF(Table12[[#This Row],[Bet]]="Spread", Games!T107, ""))</f>
        <v/>
      </c>
      <c r="K111" s="34" t="str">
        <f>IF(ISBLANK(Games!S107), "",IF(ISTEXT(Games!S107), Games!S107, ""))</f>
        <v/>
      </c>
      <c r="L111" s="34" t="str">
        <f>IF(ISBLANK(Games!V107), "", Games!V107)</f>
        <v/>
      </c>
      <c r="M111" s="34"/>
      <c r="N111" s="36"/>
      <c r="O111" s="36"/>
      <c r="P111" s="36"/>
      <c r="Q111" s="36"/>
      <c r="R111" s="36"/>
      <c r="S111" s="36"/>
      <c r="T111" s="37">
        <f t="shared" si="14"/>
        <v>0</v>
      </c>
      <c r="U111" s="37">
        <f t="shared" si="15"/>
        <v>0</v>
      </c>
      <c r="V111" s="37">
        <f t="shared" si="16"/>
        <v>0</v>
      </c>
      <c r="W111" s="37">
        <f t="shared" si="17"/>
        <v>0</v>
      </c>
      <c r="X111" s="37">
        <f t="shared" si="18"/>
        <v>0</v>
      </c>
      <c r="Y111" s="37">
        <f t="shared" si="19"/>
        <v>0</v>
      </c>
      <c r="Z111" s="36"/>
      <c r="AA111" s="37" t="str">
        <f t="shared" si="20"/>
        <v/>
      </c>
      <c r="AB111" s="36"/>
      <c r="AC111" s="37" t="str">
        <f t="shared" si="21"/>
        <v/>
      </c>
      <c r="AD111" s="36"/>
      <c r="AE111" s="34" t="str">
        <f t="shared" si="22"/>
        <v/>
      </c>
      <c r="AF11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2" spans="1:32" x14ac:dyDescent="0.45">
      <c r="A112" s="34">
        <f>IF(ISBLANK(Games!A108), "", Games!A108)</f>
        <v>0</v>
      </c>
      <c r="B112" s="34" t="str">
        <f>IF('Prediction Log'!B109=0, "",'Prediction Log'!B109)</f>
        <v/>
      </c>
      <c r="C112" s="34" t="str">
        <f>IF('Prediction Log'!C109=0, "",'Prediction Log'!C109)</f>
        <v/>
      </c>
      <c r="D112" s="34" t="str">
        <f>IF('Prediction Log'!D109=0, "",'Prediction Log'!D109)</f>
        <v/>
      </c>
      <c r="E112" s="34" t="str">
        <f>IF('Prediction Log'!E109=0, "",'Prediction Log'!E109)</f>
        <v/>
      </c>
      <c r="F112" s="34" t="str">
        <f>IF('Prediction Log'!H109=0, "",'Prediction Log'!H109)</f>
        <v/>
      </c>
      <c r="G112" s="10" t="str">
        <f>IF(ISBLANK(Games!B108), "",'Prediction Log'!$I109)</f>
        <v/>
      </c>
      <c r="H112" s="35" t="str">
        <f>'Prediction Log'!$J109</f>
        <v/>
      </c>
      <c r="I112" s="34" t="str">
        <f>IF(ISBLANK(Games!R108), "",IF(AND(Games!R108="",Games!S108=""),"",IF(ISTEXT(Games!S108), "Side",Games!R108)))</f>
        <v/>
      </c>
      <c r="J112" s="34" t="str">
        <f>IF(ISBLANK(Games!R108), "",IF(Table12[[#This Row],[Bet]]="Spread", Games!T108, ""))</f>
        <v/>
      </c>
      <c r="K112" s="34" t="str">
        <f>IF(ISBLANK(Games!S108), "",IF(ISTEXT(Games!S108), Games!S108, ""))</f>
        <v/>
      </c>
      <c r="L112" s="34" t="str">
        <f>IF(ISBLANK(Games!V108), "", Games!V108)</f>
        <v/>
      </c>
      <c r="M112" s="34"/>
      <c r="N112" s="36"/>
      <c r="O112" s="36"/>
      <c r="P112" s="36"/>
      <c r="Q112" s="36"/>
      <c r="R112" s="36"/>
      <c r="S112" s="36"/>
      <c r="T112" s="37">
        <f t="shared" si="14"/>
        <v>0</v>
      </c>
      <c r="U112" s="37">
        <f t="shared" si="15"/>
        <v>0</v>
      </c>
      <c r="V112" s="37">
        <f t="shared" si="16"/>
        <v>0</v>
      </c>
      <c r="W112" s="37">
        <f t="shared" si="17"/>
        <v>0</v>
      </c>
      <c r="X112" s="37">
        <f t="shared" si="18"/>
        <v>0</v>
      </c>
      <c r="Y112" s="37">
        <f t="shared" si="19"/>
        <v>0</v>
      </c>
      <c r="Z112" s="36"/>
      <c r="AA112" s="37" t="str">
        <f t="shared" si="20"/>
        <v/>
      </c>
      <c r="AB112" s="36"/>
      <c r="AC112" s="37" t="str">
        <f t="shared" si="21"/>
        <v/>
      </c>
      <c r="AD112" s="36"/>
      <c r="AE112" s="34" t="str">
        <f t="shared" si="22"/>
        <v/>
      </c>
      <c r="AF11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3" spans="1:32" x14ac:dyDescent="0.45">
      <c r="A113" s="34">
        <f>IF(ISBLANK(Games!A109), "", Games!A109)</f>
        <v>0</v>
      </c>
      <c r="B113" s="34" t="str">
        <f>IF('Prediction Log'!B110=0, "",'Prediction Log'!B110)</f>
        <v/>
      </c>
      <c r="C113" s="34" t="str">
        <f>IF('Prediction Log'!C110=0, "",'Prediction Log'!C110)</f>
        <v/>
      </c>
      <c r="D113" s="34" t="str">
        <f>IF('Prediction Log'!D110=0, "",'Prediction Log'!D110)</f>
        <v/>
      </c>
      <c r="E113" s="34" t="str">
        <f>IF('Prediction Log'!E110=0, "",'Prediction Log'!E110)</f>
        <v/>
      </c>
      <c r="F113" s="34" t="str">
        <f>IF('Prediction Log'!H110=0, "",'Prediction Log'!H110)</f>
        <v/>
      </c>
      <c r="G113" s="10" t="str">
        <f>IF(ISBLANK(Games!B109), "",'Prediction Log'!$I110)</f>
        <v/>
      </c>
      <c r="H113" s="35" t="str">
        <f>'Prediction Log'!$J110</f>
        <v/>
      </c>
      <c r="I113" s="34" t="str">
        <f>IF(ISBLANK(Games!R109), "",IF(AND(Games!R109="",Games!S109=""),"",IF(ISTEXT(Games!S109), "Side",Games!R109)))</f>
        <v/>
      </c>
      <c r="J113" s="34" t="str">
        <f>IF(ISBLANK(Games!R109), "",IF(Table12[[#This Row],[Bet]]="Spread", Games!T109, ""))</f>
        <v/>
      </c>
      <c r="K113" s="34" t="str">
        <f>IF(ISBLANK(Games!S109), "",IF(ISTEXT(Games!S109), Games!S109, ""))</f>
        <v/>
      </c>
      <c r="L113" s="34" t="str">
        <f>IF(ISBLANK(Games!V109), "", Games!V109)</f>
        <v/>
      </c>
      <c r="M113" s="34"/>
      <c r="N113" s="36"/>
      <c r="O113" s="36"/>
      <c r="P113" s="36"/>
      <c r="Q113" s="36"/>
      <c r="R113" s="36"/>
      <c r="S113" s="36"/>
      <c r="T113" s="37">
        <f t="shared" si="14"/>
        <v>0</v>
      </c>
      <c r="U113" s="37">
        <f t="shared" si="15"/>
        <v>0</v>
      </c>
      <c r="V113" s="37">
        <f t="shared" si="16"/>
        <v>0</v>
      </c>
      <c r="W113" s="37">
        <f t="shared" si="17"/>
        <v>0</v>
      </c>
      <c r="X113" s="37">
        <f t="shared" si="18"/>
        <v>0</v>
      </c>
      <c r="Y113" s="37">
        <f t="shared" si="19"/>
        <v>0</v>
      </c>
      <c r="Z113" s="36"/>
      <c r="AA113" s="37" t="str">
        <f t="shared" si="20"/>
        <v/>
      </c>
      <c r="AB113" s="36"/>
      <c r="AC113" s="37" t="str">
        <f t="shared" si="21"/>
        <v/>
      </c>
      <c r="AD113" s="36"/>
      <c r="AE113" s="34" t="str">
        <f t="shared" si="22"/>
        <v/>
      </c>
      <c r="AF11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4" spans="1:32" x14ac:dyDescent="0.45">
      <c r="A114" s="34">
        <f>IF(ISBLANK(Games!A110), "", Games!A110)</f>
        <v>0</v>
      </c>
      <c r="B114" s="34" t="str">
        <f>IF('Prediction Log'!B111=0, "",'Prediction Log'!B111)</f>
        <v/>
      </c>
      <c r="C114" s="34" t="str">
        <f>IF('Prediction Log'!C111=0, "",'Prediction Log'!C111)</f>
        <v/>
      </c>
      <c r="D114" s="34" t="str">
        <f>IF('Prediction Log'!D111=0, "",'Prediction Log'!D111)</f>
        <v/>
      </c>
      <c r="E114" s="34" t="str">
        <f>IF('Prediction Log'!E111=0, "",'Prediction Log'!E111)</f>
        <v/>
      </c>
      <c r="F114" s="34" t="str">
        <f>IF('Prediction Log'!H111=0, "",'Prediction Log'!H111)</f>
        <v/>
      </c>
      <c r="G114" s="10" t="str">
        <f>IF(ISBLANK(Games!B110), "",'Prediction Log'!$I111)</f>
        <v/>
      </c>
      <c r="H114" s="35" t="str">
        <f>'Prediction Log'!$J111</f>
        <v/>
      </c>
      <c r="I114" s="34" t="str">
        <f>IF(ISBLANK(Games!R110), "",IF(AND(Games!R110="",Games!S110=""),"",IF(ISTEXT(Games!S110), "Side",Games!R110)))</f>
        <v/>
      </c>
      <c r="J114" s="34" t="str">
        <f>IF(ISBLANK(Games!R110), "",IF(Table12[[#This Row],[Bet]]="Spread", Games!T110, ""))</f>
        <v/>
      </c>
      <c r="K114" s="34" t="str">
        <f>IF(ISBLANK(Games!S110), "",IF(ISTEXT(Games!S110), Games!S110, ""))</f>
        <v/>
      </c>
      <c r="L114" s="34" t="str">
        <f>IF(ISBLANK(Games!V110), "", Games!V110)</f>
        <v/>
      </c>
      <c r="M114" s="34"/>
      <c r="N114" s="36"/>
      <c r="O114" s="36"/>
      <c r="P114" s="36"/>
      <c r="Q114" s="36"/>
      <c r="R114" s="36"/>
      <c r="S114" s="36"/>
      <c r="T114" s="37">
        <f t="shared" si="14"/>
        <v>0</v>
      </c>
      <c r="U114" s="37">
        <f t="shared" si="15"/>
        <v>0</v>
      </c>
      <c r="V114" s="37">
        <f t="shared" si="16"/>
        <v>0</v>
      </c>
      <c r="W114" s="37">
        <f t="shared" si="17"/>
        <v>0</v>
      </c>
      <c r="X114" s="37">
        <f t="shared" si="18"/>
        <v>0</v>
      </c>
      <c r="Y114" s="37">
        <f t="shared" si="19"/>
        <v>0</v>
      </c>
      <c r="Z114" s="36"/>
      <c r="AA114" s="37" t="str">
        <f t="shared" si="20"/>
        <v/>
      </c>
      <c r="AB114" s="36"/>
      <c r="AC114" s="37" t="str">
        <f t="shared" si="21"/>
        <v/>
      </c>
      <c r="AD114" s="36"/>
      <c r="AE114" s="34" t="str">
        <f t="shared" si="22"/>
        <v/>
      </c>
      <c r="AF11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5" spans="1:32" x14ac:dyDescent="0.45">
      <c r="A115" s="34">
        <f>IF(ISBLANK(Games!A111), "", Games!A111)</f>
        <v>0</v>
      </c>
      <c r="B115" s="34" t="str">
        <f>IF('Prediction Log'!B112=0, "",'Prediction Log'!B112)</f>
        <v/>
      </c>
      <c r="C115" s="34" t="str">
        <f>IF('Prediction Log'!C112=0, "",'Prediction Log'!C112)</f>
        <v/>
      </c>
      <c r="D115" s="34" t="str">
        <f>IF('Prediction Log'!D112=0, "",'Prediction Log'!D112)</f>
        <v/>
      </c>
      <c r="E115" s="34" t="str">
        <f>IF('Prediction Log'!E112=0, "",'Prediction Log'!E112)</f>
        <v/>
      </c>
      <c r="F115" s="34" t="str">
        <f>IF('Prediction Log'!H112=0, "",'Prediction Log'!H112)</f>
        <v/>
      </c>
      <c r="G115" s="10" t="str">
        <f>IF(ISBLANK(Games!B111), "",'Prediction Log'!$I112)</f>
        <v/>
      </c>
      <c r="H115" s="35" t="str">
        <f>'Prediction Log'!$J112</f>
        <v/>
      </c>
      <c r="I115" s="34" t="str">
        <f>IF(ISBLANK(Games!R111), "",IF(AND(Games!R111="",Games!S111=""),"",IF(ISTEXT(Games!S111), "Side",Games!R111)))</f>
        <v/>
      </c>
      <c r="J115" s="34" t="str">
        <f>IF(ISBLANK(Games!R111), "",IF(Table12[[#This Row],[Bet]]="Spread", Games!T111, ""))</f>
        <v/>
      </c>
      <c r="K115" s="34" t="str">
        <f>IF(ISBLANK(Games!S111), "",IF(ISTEXT(Games!S111), Games!S111, ""))</f>
        <v/>
      </c>
      <c r="L115" s="34" t="str">
        <f>IF(ISBLANK(Games!V111), "", Games!V111)</f>
        <v/>
      </c>
      <c r="M115" s="34"/>
      <c r="N115" s="36"/>
      <c r="O115" s="36"/>
      <c r="P115" s="36"/>
      <c r="Q115" s="36"/>
      <c r="R115" s="36"/>
      <c r="S115" s="36"/>
      <c r="T115" s="37">
        <f t="shared" si="14"/>
        <v>0</v>
      </c>
      <c r="U115" s="37">
        <f t="shared" si="15"/>
        <v>0</v>
      </c>
      <c r="V115" s="37">
        <f t="shared" si="16"/>
        <v>0</v>
      </c>
      <c r="W115" s="37">
        <f t="shared" si="17"/>
        <v>0</v>
      </c>
      <c r="X115" s="37">
        <f t="shared" si="18"/>
        <v>0</v>
      </c>
      <c r="Y115" s="37">
        <f t="shared" si="19"/>
        <v>0</v>
      </c>
      <c r="Z115" s="36"/>
      <c r="AA115" s="37" t="str">
        <f t="shared" si="20"/>
        <v/>
      </c>
      <c r="AB115" s="36"/>
      <c r="AC115" s="37" t="str">
        <f t="shared" si="21"/>
        <v/>
      </c>
      <c r="AD115" s="36"/>
      <c r="AE115" s="34" t="str">
        <f t="shared" si="22"/>
        <v/>
      </c>
      <c r="AF11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6" spans="1:32" x14ac:dyDescent="0.45">
      <c r="A116" s="34">
        <f>IF(ISBLANK(Games!A112), "", Games!A112)</f>
        <v>0</v>
      </c>
      <c r="B116" s="34" t="str">
        <f>IF('Prediction Log'!B113=0, "",'Prediction Log'!B113)</f>
        <v/>
      </c>
      <c r="C116" s="34" t="str">
        <f>IF('Prediction Log'!C113=0, "",'Prediction Log'!C113)</f>
        <v/>
      </c>
      <c r="D116" s="34" t="str">
        <f>IF('Prediction Log'!D113=0, "",'Prediction Log'!D113)</f>
        <v/>
      </c>
      <c r="E116" s="34" t="str">
        <f>IF('Prediction Log'!E113=0, "",'Prediction Log'!E113)</f>
        <v/>
      </c>
      <c r="F116" s="34" t="str">
        <f>IF('Prediction Log'!H113=0, "",'Prediction Log'!H113)</f>
        <v/>
      </c>
      <c r="G116" s="10" t="str">
        <f>IF(ISBLANK(Games!B112), "",'Prediction Log'!$I113)</f>
        <v/>
      </c>
      <c r="H116" s="35" t="str">
        <f>'Prediction Log'!$J113</f>
        <v/>
      </c>
      <c r="I116" s="34" t="str">
        <f>IF(ISBLANK(Games!R112), "",IF(AND(Games!R112="",Games!S112=""),"",IF(ISTEXT(Games!S112), "Side",Games!R112)))</f>
        <v/>
      </c>
      <c r="J116" s="34" t="str">
        <f>IF(ISBLANK(Games!R112), "",IF(Table12[[#This Row],[Bet]]="Spread", Games!T112, ""))</f>
        <v/>
      </c>
      <c r="K116" s="34" t="str">
        <f>IF(ISBLANK(Games!S112), "",IF(ISTEXT(Games!S112), Games!S112, ""))</f>
        <v/>
      </c>
      <c r="L116" s="34" t="str">
        <f>IF(ISBLANK(Games!V112), "", Games!V112)</f>
        <v/>
      </c>
      <c r="M116" s="34"/>
      <c r="N116" s="36"/>
      <c r="O116" s="36"/>
      <c r="P116" s="36"/>
      <c r="Q116" s="36"/>
      <c r="R116" s="36"/>
      <c r="S116" s="36"/>
      <c r="T116" s="37">
        <f t="shared" si="14"/>
        <v>0</v>
      </c>
      <c r="U116" s="37">
        <f t="shared" si="15"/>
        <v>0</v>
      </c>
      <c r="V116" s="37">
        <f t="shared" si="16"/>
        <v>0</v>
      </c>
      <c r="W116" s="37">
        <f t="shared" si="17"/>
        <v>0</v>
      </c>
      <c r="X116" s="37">
        <f t="shared" si="18"/>
        <v>0</v>
      </c>
      <c r="Y116" s="37">
        <f t="shared" si="19"/>
        <v>0</v>
      </c>
      <c r="Z116" s="36"/>
      <c r="AA116" s="37" t="str">
        <f t="shared" si="20"/>
        <v/>
      </c>
      <c r="AB116" s="36"/>
      <c r="AC116" s="37" t="str">
        <f t="shared" si="21"/>
        <v/>
      </c>
      <c r="AD116" s="36"/>
      <c r="AE116" s="34" t="str">
        <f t="shared" si="22"/>
        <v/>
      </c>
      <c r="AF11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7" spans="1:32" x14ac:dyDescent="0.45">
      <c r="A117" s="34">
        <f>IF(ISBLANK(Games!A113), "", Games!A113)</f>
        <v>0</v>
      </c>
      <c r="B117" s="34" t="str">
        <f>IF('Prediction Log'!B114=0, "",'Prediction Log'!B114)</f>
        <v/>
      </c>
      <c r="C117" s="34" t="str">
        <f>IF('Prediction Log'!C114=0, "",'Prediction Log'!C114)</f>
        <v/>
      </c>
      <c r="D117" s="34" t="str">
        <f>IF('Prediction Log'!D114=0, "",'Prediction Log'!D114)</f>
        <v/>
      </c>
      <c r="E117" s="34" t="str">
        <f>IF('Prediction Log'!E114=0, "",'Prediction Log'!E114)</f>
        <v/>
      </c>
      <c r="F117" s="34" t="str">
        <f>IF('Prediction Log'!H114=0, "",'Prediction Log'!H114)</f>
        <v/>
      </c>
      <c r="G117" s="10" t="str">
        <f>IF(ISBLANK(Games!B113), "",'Prediction Log'!$I114)</f>
        <v/>
      </c>
      <c r="H117" s="35" t="str">
        <f>'Prediction Log'!$J114</f>
        <v/>
      </c>
      <c r="I117" s="34" t="str">
        <f>IF(ISBLANK(Games!R113), "",IF(AND(Games!R113="",Games!S113=""),"",IF(ISTEXT(Games!S113), "Side",Games!R113)))</f>
        <v/>
      </c>
      <c r="J117" s="34" t="str">
        <f>IF(ISBLANK(Games!R113), "",IF(Table12[[#This Row],[Bet]]="Spread", Games!T113, ""))</f>
        <v/>
      </c>
      <c r="K117" s="34" t="str">
        <f>IF(ISBLANK(Games!S113), "",IF(ISTEXT(Games!S113), Games!S113, ""))</f>
        <v/>
      </c>
      <c r="L117" s="34" t="str">
        <f>IF(ISBLANK(Games!V113), "", Games!V113)</f>
        <v/>
      </c>
      <c r="M117" s="34"/>
      <c r="N117" s="36"/>
      <c r="O117" s="36"/>
      <c r="P117" s="36"/>
      <c r="Q117" s="36"/>
      <c r="R117" s="36"/>
      <c r="S117" s="36"/>
      <c r="T117" s="37">
        <f t="shared" si="14"/>
        <v>0</v>
      </c>
      <c r="U117" s="37">
        <f t="shared" si="15"/>
        <v>0</v>
      </c>
      <c r="V117" s="37">
        <f t="shared" si="16"/>
        <v>0</v>
      </c>
      <c r="W117" s="37">
        <f t="shared" si="17"/>
        <v>0</v>
      </c>
      <c r="X117" s="37">
        <f t="shared" si="18"/>
        <v>0</v>
      </c>
      <c r="Y117" s="37">
        <f t="shared" si="19"/>
        <v>0</v>
      </c>
      <c r="Z117" s="36"/>
      <c r="AA117" s="37" t="str">
        <f t="shared" si="20"/>
        <v/>
      </c>
      <c r="AB117" s="36"/>
      <c r="AC117" s="37" t="str">
        <f t="shared" si="21"/>
        <v/>
      </c>
      <c r="AD117" s="36"/>
      <c r="AE117" s="34" t="str">
        <f t="shared" si="22"/>
        <v/>
      </c>
      <c r="AF11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8" spans="1:32" x14ac:dyDescent="0.45">
      <c r="A118" s="34">
        <f>IF(ISBLANK(Games!A114), "", Games!A114)</f>
        <v>0</v>
      </c>
      <c r="B118" s="34" t="str">
        <f>IF('Prediction Log'!B115=0, "",'Prediction Log'!B115)</f>
        <v/>
      </c>
      <c r="C118" s="34" t="str">
        <f>IF('Prediction Log'!C115=0, "",'Prediction Log'!C115)</f>
        <v/>
      </c>
      <c r="D118" s="34" t="str">
        <f>IF('Prediction Log'!D115=0, "",'Prediction Log'!D115)</f>
        <v/>
      </c>
      <c r="E118" s="34" t="str">
        <f>IF('Prediction Log'!E115=0, "",'Prediction Log'!E115)</f>
        <v/>
      </c>
      <c r="F118" s="34" t="str">
        <f>IF('Prediction Log'!H115=0, "",'Prediction Log'!H115)</f>
        <v/>
      </c>
      <c r="G118" s="10" t="str">
        <f>IF(ISBLANK(Games!B114), "",'Prediction Log'!$I115)</f>
        <v/>
      </c>
      <c r="H118" s="35" t="str">
        <f>'Prediction Log'!$J115</f>
        <v/>
      </c>
      <c r="I118" s="34" t="str">
        <f>IF(ISBLANK(Games!R114), "",IF(AND(Games!R114="",Games!S114=""),"",IF(ISTEXT(Games!S114), "Side",Games!R114)))</f>
        <v/>
      </c>
      <c r="J118" s="34" t="str">
        <f>IF(ISBLANK(Games!R114), "",IF(Table12[[#This Row],[Bet]]="Spread", Games!T114, ""))</f>
        <v/>
      </c>
      <c r="K118" s="34" t="str">
        <f>IF(ISBLANK(Games!S114), "",IF(ISTEXT(Games!S114), Games!S114, ""))</f>
        <v/>
      </c>
      <c r="L118" s="34" t="str">
        <f>IF(ISBLANK(Games!V114), "", Games!V114)</f>
        <v/>
      </c>
      <c r="M118" s="34"/>
      <c r="N118" s="36"/>
      <c r="O118" s="36"/>
      <c r="P118" s="36"/>
      <c r="Q118" s="36"/>
      <c r="R118" s="36"/>
      <c r="S118" s="36"/>
      <c r="T118" s="37">
        <f t="shared" si="14"/>
        <v>0</v>
      </c>
      <c r="U118" s="37">
        <f t="shared" si="15"/>
        <v>0</v>
      </c>
      <c r="V118" s="37">
        <f t="shared" si="16"/>
        <v>0</v>
      </c>
      <c r="W118" s="37">
        <f t="shared" si="17"/>
        <v>0</v>
      </c>
      <c r="X118" s="37">
        <f t="shared" si="18"/>
        <v>0</v>
      </c>
      <c r="Y118" s="37">
        <f t="shared" si="19"/>
        <v>0</v>
      </c>
      <c r="Z118" s="36"/>
      <c r="AA118" s="37" t="str">
        <f t="shared" si="20"/>
        <v/>
      </c>
      <c r="AB118" s="36"/>
      <c r="AC118" s="37" t="str">
        <f t="shared" si="21"/>
        <v/>
      </c>
      <c r="AD118" s="36"/>
      <c r="AE118" s="34" t="str">
        <f t="shared" si="22"/>
        <v/>
      </c>
      <c r="AF11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9" spans="1:32" x14ac:dyDescent="0.45">
      <c r="A119" s="34">
        <f>IF(ISBLANK(Games!A115), "", Games!A115)</f>
        <v>0</v>
      </c>
      <c r="B119" s="34" t="str">
        <f>IF('Prediction Log'!B116=0, "",'Prediction Log'!B116)</f>
        <v/>
      </c>
      <c r="C119" s="34" t="str">
        <f>IF('Prediction Log'!C116=0, "",'Prediction Log'!C116)</f>
        <v/>
      </c>
      <c r="D119" s="34" t="str">
        <f>IF('Prediction Log'!D116=0, "",'Prediction Log'!D116)</f>
        <v/>
      </c>
      <c r="E119" s="34" t="str">
        <f>IF('Prediction Log'!E116=0, "",'Prediction Log'!E116)</f>
        <v/>
      </c>
      <c r="F119" s="34" t="str">
        <f>IF('Prediction Log'!H116=0, "",'Prediction Log'!H116)</f>
        <v/>
      </c>
      <c r="G119" s="10" t="str">
        <f>IF(ISBLANK(Games!B115), "",'Prediction Log'!$I116)</f>
        <v/>
      </c>
      <c r="H119" s="35" t="str">
        <f>'Prediction Log'!$J116</f>
        <v/>
      </c>
      <c r="I119" s="34" t="str">
        <f>IF(ISBLANK(Games!R115), "",IF(AND(Games!R115="",Games!S115=""),"",IF(ISTEXT(Games!S115), "Side",Games!R115)))</f>
        <v/>
      </c>
      <c r="J119" s="34" t="str">
        <f>IF(ISBLANK(Games!R115), "",IF(Table12[[#This Row],[Bet]]="Spread", Games!T115, ""))</f>
        <v/>
      </c>
      <c r="K119" s="34" t="str">
        <f>IF(ISBLANK(Games!S115), "",IF(ISTEXT(Games!S115), Games!S115, ""))</f>
        <v/>
      </c>
      <c r="L119" s="34" t="str">
        <f>IF(ISBLANK(Games!V115), "", Games!V115)</f>
        <v/>
      </c>
      <c r="M119" s="34"/>
      <c r="N119" s="36"/>
      <c r="O119" s="36"/>
      <c r="P119" s="36"/>
      <c r="Q119" s="36"/>
      <c r="R119" s="36"/>
      <c r="S119" s="36"/>
      <c r="T119" s="37">
        <f t="shared" si="14"/>
        <v>0</v>
      </c>
      <c r="U119" s="37">
        <f t="shared" si="15"/>
        <v>0</v>
      </c>
      <c r="V119" s="37">
        <f t="shared" si="16"/>
        <v>0</v>
      </c>
      <c r="W119" s="37">
        <f t="shared" si="17"/>
        <v>0</v>
      </c>
      <c r="X119" s="37">
        <f t="shared" si="18"/>
        <v>0</v>
      </c>
      <c r="Y119" s="37">
        <f t="shared" si="19"/>
        <v>0</v>
      </c>
      <c r="Z119" s="36"/>
      <c r="AA119" s="37" t="str">
        <f t="shared" si="20"/>
        <v/>
      </c>
      <c r="AB119" s="36"/>
      <c r="AC119" s="37" t="str">
        <f t="shared" si="21"/>
        <v/>
      </c>
      <c r="AD119" s="36"/>
      <c r="AE119" s="34" t="str">
        <f t="shared" si="22"/>
        <v/>
      </c>
      <c r="AF11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0" spans="1:32" x14ac:dyDescent="0.45">
      <c r="A120" s="34">
        <f>IF(ISBLANK(Games!A116), "", Games!A116)</f>
        <v>0</v>
      </c>
      <c r="B120" s="34" t="str">
        <f>IF('Prediction Log'!B117=0, "",'Prediction Log'!B117)</f>
        <v/>
      </c>
      <c r="C120" s="34" t="str">
        <f>IF('Prediction Log'!C117=0, "",'Prediction Log'!C117)</f>
        <v/>
      </c>
      <c r="D120" s="34" t="str">
        <f>IF('Prediction Log'!D117=0, "",'Prediction Log'!D117)</f>
        <v/>
      </c>
      <c r="E120" s="34" t="str">
        <f>IF('Prediction Log'!E117=0, "",'Prediction Log'!E117)</f>
        <v/>
      </c>
      <c r="F120" s="34" t="str">
        <f>IF('Prediction Log'!H117=0, "",'Prediction Log'!H117)</f>
        <v/>
      </c>
      <c r="G120" s="10" t="str">
        <f>IF(ISBLANK(Games!B116), "",'Prediction Log'!$I117)</f>
        <v/>
      </c>
      <c r="H120" s="35" t="str">
        <f>'Prediction Log'!$J117</f>
        <v/>
      </c>
      <c r="I120" s="34" t="str">
        <f>IF(ISBLANK(Games!R116), "",IF(AND(Games!R116="",Games!S116=""),"",IF(ISTEXT(Games!S116), "Side",Games!R116)))</f>
        <v/>
      </c>
      <c r="J120" s="34" t="str">
        <f>IF(ISBLANK(Games!R116), "",IF(Table12[[#This Row],[Bet]]="Spread", Games!T116, ""))</f>
        <v/>
      </c>
      <c r="K120" s="34" t="str">
        <f>IF(ISBLANK(Games!S116), "",IF(ISTEXT(Games!S116), Games!S116, ""))</f>
        <v/>
      </c>
      <c r="L120" s="34" t="str">
        <f>IF(ISBLANK(Games!V116), "", Games!V116)</f>
        <v/>
      </c>
      <c r="M120" s="34"/>
      <c r="N120" s="36"/>
      <c r="O120" s="36"/>
      <c r="P120" s="36"/>
      <c r="Q120" s="36"/>
      <c r="R120" s="36"/>
      <c r="S120" s="36"/>
      <c r="T120" s="37">
        <f t="shared" si="14"/>
        <v>0</v>
      </c>
      <c r="U120" s="37">
        <f t="shared" si="15"/>
        <v>0</v>
      </c>
      <c r="V120" s="37">
        <f t="shared" si="16"/>
        <v>0</v>
      </c>
      <c r="W120" s="37">
        <f t="shared" si="17"/>
        <v>0</v>
      </c>
      <c r="X120" s="37">
        <f t="shared" si="18"/>
        <v>0</v>
      </c>
      <c r="Y120" s="37">
        <f t="shared" si="19"/>
        <v>0</v>
      </c>
      <c r="Z120" s="36"/>
      <c r="AA120" s="37" t="str">
        <f t="shared" si="20"/>
        <v/>
      </c>
      <c r="AB120" s="36"/>
      <c r="AC120" s="37" t="str">
        <f t="shared" si="21"/>
        <v/>
      </c>
      <c r="AD120" s="36"/>
      <c r="AE120" s="34" t="str">
        <f t="shared" si="22"/>
        <v/>
      </c>
      <c r="AF12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1" spans="1:32" x14ac:dyDescent="0.45">
      <c r="A121" s="34">
        <f>IF(ISBLANK(Games!A117), "", Games!A117)</f>
        <v>0</v>
      </c>
      <c r="B121" s="34" t="str">
        <f>IF('Prediction Log'!B118=0, "",'Prediction Log'!B118)</f>
        <v/>
      </c>
      <c r="C121" s="34" t="str">
        <f>IF('Prediction Log'!C118=0, "",'Prediction Log'!C118)</f>
        <v/>
      </c>
      <c r="D121" s="34" t="str">
        <f>IF('Prediction Log'!D118=0, "",'Prediction Log'!D118)</f>
        <v/>
      </c>
      <c r="E121" s="34" t="str">
        <f>IF('Prediction Log'!E118=0, "",'Prediction Log'!E118)</f>
        <v/>
      </c>
      <c r="F121" s="34" t="str">
        <f>IF('Prediction Log'!H118=0, "",'Prediction Log'!H118)</f>
        <v/>
      </c>
      <c r="G121" s="10" t="str">
        <f>IF(ISBLANK(Games!B117), "",'Prediction Log'!$I118)</f>
        <v/>
      </c>
      <c r="H121" s="35" t="str">
        <f>'Prediction Log'!$J118</f>
        <v/>
      </c>
      <c r="I121" s="34" t="str">
        <f>IF(ISBLANK(Games!R117), "",IF(AND(Games!R117="",Games!S117=""),"",IF(ISTEXT(Games!S117), "Side",Games!R117)))</f>
        <v/>
      </c>
      <c r="J121" s="34" t="str">
        <f>IF(ISBLANK(Games!R117), "",IF(Table12[[#This Row],[Bet]]="Spread", Games!T117, ""))</f>
        <v/>
      </c>
      <c r="K121" s="34" t="str">
        <f>IF(ISBLANK(Games!S117), "",IF(ISTEXT(Games!S117), Games!S117, ""))</f>
        <v/>
      </c>
      <c r="L121" s="34" t="str">
        <f>IF(ISBLANK(Games!V117), "", Games!V117)</f>
        <v/>
      </c>
      <c r="M121" s="34"/>
      <c r="N121" s="36"/>
      <c r="O121" s="36"/>
      <c r="P121" s="36"/>
      <c r="Q121" s="36"/>
      <c r="R121" s="36"/>
      <c r="S121" s="36"/>
      <c r="T121" s="37">
        <f t="shared" si="14"/>
        <v>0</v>
      </c>
      <c r="U121" s="37">
        <f t="shared" si="15"/>
        <v>0</v>
      </c>
      <c r="V121" s="37">
        <f t="shared" si="16"/>
        <v>0</v>
      </c>
      <c r="W121" s="37">
        <f t="shared" si="17"/>
        <v>0</v>
      </c>
      <c r="X121" s="37">
        <f t="shared" si="18"/>
        <v>0</v>
      </c>
      <c r="Y121" s="37">
        <f t="shared" si="19"/>
        <v>0</v>
      </c>
      <c r="Z121" s="36"/>
      <c r="AA121" s="37" t="str">
        <f t="shared" si="20"/>
        <v/>
      </c>
      <c r="AB121" s="36"/>
      <c r="AC121" s="37" t="str">
        <f t="shared" si="21"/>
        <v/>
      </c>
      <c r="AD121" s="36"/>
      <c r="AE121" s="34" t="str">
        <f t="shared" si="22"/>
        <v/>
      </c>
      <c r="AF12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2" spans="1:32" x14ac:dyDescent="0.45">
      <c r="A122" s="34">
        <f>IF(ISBLANK(Games!A118), "", Games!A118)</f>
        <v>0</v>
      </c>
      <c r="B122" s="34" t="str">
        <f>IF('Prediction Log'!B119=0, "",'Prediction Log'!B119)</f>
        <v/>
      </c>
      <c r="C122" s="34" t="str">
        <f>IF('Prediction Log'!C119=0, "",'Prediction Log'!C119)</f>
        <v/>
      </c>
      <c r="D122" s="34" t="str">
        <f>IF('Prediction Log'!D119=0, "",'Prediction Log'!D119)</f>
        <v/>
      </c>
      <c r="E122" s="34" t="str">
        <f>IF('Prediction Log'!E119=0, "",'Prediction Log'!E119)</f>
        <v/>
      </c>
      <c r="F122" s="34" t="str">
        <f>IF('Prediction Log'!H119=0, "",'Prediction Log'!H119)</f>
        <v/>
      </c>
      <c r="G122" s="10" t="str">
        <f>IF(ISBLANK(Games!B118), "",'Prediction Log'!$I119)</f>
        <v/>
      </c>
      <c r="H122" s="35" t="str">
        <f>'Prediction Log'!$J119</f>
        <v/>
      </c>
      <c r="I122" s="34" t="str">
        <f>IF(ISBLANK(Games!R118), "",IF(AND(Games!R118="",Games!S118=""),"",IF(ISTEXT(Games!S118), "Side",Games!R118)))</f>
        <v/>
      </c>
      <c r="J122" s="34" t="str">
        <f>IF(ISBLANK(Games!R118), "",IF(Table12[[#This Row],[Bet]]="Spread", Games!T118, ""))</f>
        <v/>
      </c>
      <c r="K122" s="34" t="str">
        <f>IF(ISBLANK(Games!S118), "",IF(ISTEXT(Games!S118), Games!S118, ""))</f>
        <v/>
      </c>
      <c r="L122" s="34" t="str">
        <f>IF(ISBLANK(Games!V118), "", Games!V118)</f>
        <v/>
      </c>
      <c r="M122" s="34"/>
      <c r="N122" s="36"/>
      <c r="O122" s="36"/>
      <c r="P122" s="36"/>
      <c r="Q122" s="36"/>
      <c r="R122" s="36"/>
      <c r="S122" s="36"/>
      <c r="T122" s="37">
        <f t="shared" si="14"/>
        <v>0</v>
      </c>
      <c r="U122" s="37">
        <f t="shared" si="15"/>
        <v>0</v>
      </c>
      <c r="V122" s="37">
        <f t="shared" si="16"/>
        <v>0</v>
      </c>
      <c r="W122" s="37">
        <f t="shared" si="17"/>
        <v>0</v>
      </c>
      <c r="X122" s="37">
        <f t="shared" si="18"/>
        <v>0</v>
      </c>
      <c r="Y122" s="37">
        <f t="shared" si="19"/>
        <v>0</v>
      </c>
      <c r="Z122" s="36"/>
      <c r="AA122" s="37" t="str">
        <f t="shared" si="20"/>
        <v/>
      </c>
      <c r="AB122" s="36"/>
      <c r="AC122" s="37" t="str">
        <f t="shared" si="21"/>
        <v/>
      </c>
      <c r="AD122" s="36"/>
      <c r="AE122" s="34" t="str">
        <f t="shared" si="22"/>
        <v/>
      </c>
      <c r="AF12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3" spans="1:32" x14ac:dyDescent="0.45">
      <c r="A123" s="34">
        <f>IF(ISBLANK(Games!A119), "", Games!A119)</f>
        <v>0</v>
      </c>
      <c r="B123" s="34" t="str">
        <f>IF('Prediction Log'!B120=0, "",'Prediction Log'!B120)</f>
        <v/>
      </c>
      <c r="C123" s="34" t="str">
        <f>IF('Prediction Log'!C120=0, "",'Prediction Log'!C120)</f>
        <v/>
      </c>
      <c r="D123" s="34" t="str">
        <f>IF('Prediction Log'!D120=0, "",'Prediction Log'!D120)</f>
        <v/>
      </c>
      <c r="E123" s="34" t="str">
        <f>IF('Prediction Log'!E120=0, "",'Prediction Log'!E120)</f>
        <v/>
      </c>
      <c r="F123" s="34" t="str">
        <f>IF('Prediction Log'!H120=0, "",'Prediction Log'!H120)</f>
        <v/>
      </c>
      <c r="G123" s="10" t="str">
        <f>IF(ISBLANK(Games!B119), "",'Prediction Log'!$I120)</f>
        <v/>
      </c>
      <c r="H123" s="35" t="str">
        <f>'Prediction Log'!$J120</f>
        <v/>
      </c>
      <c r="I123" s="34" t="str">
        <f>IF(ISBLANK(Games!R119), "",IF(AND(Games!R119="",Games!S119=""),"",IF(ISTEXT(Games!S119), "Side",Games!R119)))</f>
        <v/>
      </c>
      <c r="J123" s="34" t="str">
        <f>IF(ISBLANK(Games!R119), "",IF(Table12[[#This Row],[Bet]]="Spread", Games!T119, ""))</f>
        <v/>
      </c>
      <c r="K123" s="34" t="str">
        <f>IF(ISBLANK(Games!S119), "",IF(ISTEXT(Games!S119), Games!S119, ""))</f>
        <v/>
      </c>
      <c r="L123" s="34" t="str">
        <f>IF(ISBLANK(Games!V119), "", Games!V119)</f>
        <v/>
      </c>
      <c r="M123" s="34"/>
      <c r="N123" s="36"/>
      <c r="O123" s="36"/>
      <c r="P123" s="36"/>
      <c r="Q123" s="36"/>
      <c r="R123" s="36"/>
      <c r="S123" s="36"/>
      <c r="T123" s="37">
        <f t="shared" si="14"/>
        <v>0</v>
      </c>
      <c r="U123" s="37">
        <f t="shared" si="15"/>
        <v>0</v>
      </c>
      <c r="V123" s="37">
        <f t="shared" si="16"/>
        <v>0</v>
      </c>
      <c r="W123" s="37">
        <f t="shared" si="17"/>
        <v>0</v>
      </c>
      <c r="X123" s="37">
        <f t="shared" si="18"/>
        <v>0</v>
      </c>
      <c r="Y123" s="37">
        <f t="shared" si="19"/>
        <v>0</v>
      </c>
      <c r="Z123" s="36"/>
      <c r="AA123" s="37" t="str">
        <f t="shared" si="20"/>
        <v/>
      </c>
      <c r="AB123" s="36"/>
      <c r="AC123" s="37" t="str">
        <f t="shared" si="21"/>
        <v/>
      </c>
      <c r="AD123" s="36"/>
      <c r="AE123" s="34" t="str">
        <f t="shared" si="22"/>
        <v/>
      </c>
      <c r="AF12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4" spans="1:32" x14ac:dyDescent="0.45">
      <c r="A124" s="34">
        <f>IF(ISBLANK(Games!A120), "", Games!A120)</f>
        <v>0</v>
      </c>
      <c r="B124" s="34" t="str">
        <f>IF('Prediction Log'!B121=0, "",'Prediction Log'!B121)</f>
        <v/>
      </c>
      <c r="C124" s="34" t="str">
        <f>IF('Prediction Log'!C121=0, "",'Prediction Log'!C121)</f>
        <v/>
      </c>
      <c r="D124" s="34" t="str">
        <f>IF('Prediction Log'!D121=0, "",'Prediction Log'!D121)</f>
        <v/>
      </c>
      <c r="E124" s="34" t="str">
        <f>IF('Prediction Log'!E121=0, "",'Prediction Log'!E121)</f>
        <v/>
      </c>
      <c r="F124" s="34" t="str">
        <f>IF('Prediction Log'!H121=0, "",'Prediction Log'!H121)</f>
        <v/>
      </c>
      <c r="G124" s="10" t="str">
        <f>IF(ISBLANK(Games!B120), "",'Prediction Log'!$I121)</f>
        <v/>
      </c>
      <c r="H124" s="35" t="str">
        <f>'Prediction Log'!$J121</f>
        <v/>
      </c>
      <c r="I124" s="34" t="str">
        <f>IF(ISBLANK(Games!R120), "",IF(AND(Games!R120="",Games!S120=""),"",IF(ISTEXT(Games!S120), "Side",Games!R120)))</f>
        <v/>
      </c>
      <c r="J124" s="34" t="str">
        <f>IF(ISBLANK(Games!R120), "",IF(Table12[[#This Row],[Bet]]="Spread", Games!T120, ""))</f>
        <v/>
      </c>
      <c r="K124" s="34" t="str">
        <f>IF(ISBLANK(Games!S120), "",IF(ISTEXT(Games!S120), Games!S120, ""))</f>
        <v/>
      </c>
      <c r="L124" s="34" t="str">
        <f>IF(ISBLANK(Games!V120), "", Games!V120)</f>
        <v/>
      </c>
      <c r="M124" s="34"/>
      <c r="N124" s="36"/>
      <c r="O124" s="36"/>
      <c r="P124" s="36"/>
      <c r="Q124" s="36"/>
      <c r="R124" s="36"/>
      <c r="S124" s="36"/>
      <c r="T124" s="37">
        <f t="shared" si="14"/>
        <v>0</v>
      </c>
      <c r="U124" s="37">
        <f t="shared" si="15"/>
        <v>0</v>
      </c>
      <c r="V124" s="37">
        <f t="shared" si="16"/>
        <v>0</v>
      </c>
      <c r="W124" s="37">
        <f t="shared" si="17"/>
        <v>0</v>
      </c>
      <c r="X124" s="37">
        <f t="shared" si="18"/>
        <v>0</v>
      </c>
      <c r="Y124" s="37">
        <f t="shared" si="19"/>
        <v>0</v>
      </c>
      <c r="Z124" s="36"/>
      <c r="AA124" s="37" t="str">
        <f t="shared" si="20"/>
        <v/>
      </c>
      <c r="AB124" s="36"/>
      <c r="AC124" s="37" t="str">
        <f t="shared" si="21"/>
        <v/>
      </c>
      <c r="AD124" s="36"/>
      <c r="AE124" s="34" t="str">
        <f t="shared" si="22"/>
        <v/>
      </c>
      <c r="AF12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5" spans="1:32" x14ac:dyDescent="0.45">
      <c r="A125" s="34">
        <f>IF(ISBLANK(Games!A121), "", Games!A121)</f>
        <v>0</v>
      </c>
      <c r="B125" s="34" t="str">
        <f>IF('Prediction Log'!B122=0, "",'Prediction Log'!B122)</f>
        <v/>
      </c>
      <c r="C125" s="34" t="str">
        <f>IF('Prediction Log'!C122=0, "",'Prediction Log'!C122)</f>
        <v/>
      </c>
      <c r="D125" s="34" t="str">
        <f>IF('Prediction Log'!D122=0, "",'Prediction Log'!D122)</f>
        <v/>
      </c>
      <c r="E125" s="34" t="str">
        <f>IF('Prediction Log'!E122=0, "",'Prediction Log'!E122)</f>
        <v/>
      </c>
      <c r="F125" s="34" t="str">
        <f>IF('Prediction Log'!H122=0, "",'Prediction Log'!H122)</f>
        <v/>
      </c>
      <c r="G125" s="10" t="str">
        <f>IF(ISBLANK(Games!B121), "",'Prediction Log'!$I122)</f>
        <v/>
      </c>
      <c r="H125" s="35" t="str">
        <f>'Prediction Log'!$J122</f>
        <v/>
      </c>
      <c r="I125" s="34" t="str">
        <f>IF(ISBLANK(Games!R121), "",IF(AND(Games!R121="",Games!S121=""),"",IF(ISTEXT(Games!S121), "Side",Games!R121)))</f>
        <v/>
      </c>
      <c r="J125" s="34" t="str">
        <f>IF(ISBLANK(Games!R121), "",IF(Table12[[#This Row],[Bet]]="Spread", Games!T121, ""))</f>
        <v/>
      </c>
      <c r="K125" s="34" t="str">
        <f>IF(ISBLANK(Games!S121), "",IF(ISTEXT(Games!S121), Games!S121, ""))</f>
        <v/>
      </c>
      <c r="L125" s="34" t="str">
        <f>IF(ISBLANK(Games!V121), "", Games!V121)</f>
        <v/>
      </c>
      <c r="M125" s="34"/>
      <c r="N125" s="36"/>
      <c r="O125" s="36"/>
      <c r="P125" s="36"/>
      <c r="Q125" s="36"/>
      <c r="R125" s="36"/>
      <c r="S125" s="36"/>
      <c r="T125" s="37">
        <f t="shared" si="14"/>
        <v>0</v>
      </c>
      <c r="U125" s="37">
        <f t="shared" si="15"/>
        <v>0</v>
      </c>
      <c r="V125" s="37">
        <f t="shared" si="16"/>
        <v>0</v>
      </c>
      <c r="W125" s="37">
        <f t="shared" si="17"/>
        <v>0</v>
      </c>
      <c r="X125" s="37">
        <f t="shared" si="18"/>
        <v>0</v>
      </c>
      <c r="Y125" s="37">
        <f t="shared" si="19"/>
        <v>0</v>
      </c>
      <c r="Z125" s="36"/>
      <c r="AA125" s="37" t="str">
        <f t="shared" si="20"/>
        <v/>
      </c>
      <c r="AB125" s="36"/>
      <c r="AC125" s="37" t="str">
        <f t="shared" si="21"/>
        <v/>
      </c>
      <c r="AD125" s="36"/>
      <c r="AE125" s="34" t="str">
        <f t="shared" si="22"/>
        <v/>
      </c>
      <c r="AF12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6" spans="1:32" x14ac:dyDescent="0.45">
      <c r="A126" s="34">
        <f>IF(ISBLANK(Games!A122), "", Games!A122)</f>
        <v>0</v>
      </c>
      <c r="B126" s="34" t="str">
        <f>IF('Prediction Log'!B123=0, "",'Prediction Log'!B123)</f>
        <v/>
      </c>
      <c r="C126" s="34" t="str">
        <f>IF('Prediction Log'!C123=0, "",'Prediction Log'!C123)</f>
        <v/>
      </c>
      <c r="D126" s="34" t="str">
        <f>IF('Prediction Log'!D123=0, "",'Prediction Log'!D123)</f>
        <v/>
      </c>
      <c r="E126" s="34" t="str">
        <f>IF('Prediction Log'!E123=0, "",'Prediction Log'!E123)</f>
        <v/>
      </c>
      <c r="F126" s="34" t="str">
        <f>IF('Prediction Log'!H123=0, "",'Prediction Log'!H123)</f>
        <v/>
      </c>
      <c r="G126" s="10" t="str">
        <f>IF(ISBLANK(Games!B122), "",'Prediction Log'!$I123)</f>
        <v/>
      </c>
      <c r="H126" s="35" t="str">
        <f>'Prediction Log'!$J123</f>
        <v/>
      </c>
      <c r="I126" s="34" t="str">
        <f>IF(ISBLANK(Games!R122), "",IF(AND(Games!R122="",Games!S122=""),"",IF(ISTEXT(Games!S122), "Side",Games!R122)))</f>
        <v/>
      </c>
      <c r="J126" s="34" t="str">
        <f>IF(ISBLANK(Games!R122), "",IF(Table12[[#This Row],[Bet]]="Spread", Games!T122, ""))</f>
        <v/>
      </c>
      <c r="K126" s="34" t="str">
        <f>IF(ISBLANK(Games!S122), "",IF(ISTEXT(Games!S122), Games!S122, ""))</f>
        <v/>
      </c>
      <c r="L126" s="34" t="str">
        <f>IF(ISBLANK(Games!V122), "", Games!V122)</f>
        <v/>
      </c>
      <c r="M126" s="34"/>
      <c r="N126" s="36"/>
      <c r="O126" s="36"/>
      <c r="P126" s="36"/>
      <c r="Q126" s="36"/>
      <c r="R126" s="36"/>
      <c r="S126" s="36"/>
      <c r="T126" s="37">
        <f t="shared" si="14"/>
        <v>0</v>
      </c>
      <c r="U126" s="37">
        <f t="shared" si="15"/>
        <v>0</v>
      </c>
      <c r="V126" s="37">
        <f t="shared" si="16"/>
        <v>0</v>
      </c>
      <c r="W126" s="37">
        <f t="shared" si="17"/>
        <v>0</v>
      </c>
      <c r="X126" s="37">
        <f t="shared" si="18"/>
        <v>0</v>
      </c>
      <c r="Y126" s="37">
        <f t="shared" si="19"/>
        <v>0</v>
      </c>
      <c r="Z126" s="36"/>
      <c r="AA126" s="37" t="str">
        <f t="shared" si="20"/>
        <v/>
      </c>
      <c r="AB126" s="36"/>
      <c r="AC126" s="37" t="str">
        <f t="shared" si="21"/>
        <v/>
      </c>
      <c r="AD126" s="36"/>
      <c r="AE126" s="34" t="str">
        <f t="shared" si="22"/>
        <v/>
      </c>
      <c r="AF12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7" spans="1:32" x14ac:dyDescent="0.45">
      <c r="A127" s="34">
        <f>IF(ISBLANK(Games!A123), "", Games!A123)</f>
        <v>0</v>
      </c>
      <c r="B127" s="34" t="str">
        <f>IF('Prediction Log'!B124=0, "",'Prediction Log'!B124)</f>
        <v/>
      </c>
      <c r="C127" s="34" t="str">
        <f>IF('Prediction Log'!C124=0, "",'Prediction Log'!C124)</f>
        <v/>
      </c>
      <c r="D127" s="34" t="str">
        <f>IF('Prediction Log'!D124=0, "",'Prediction Log'!D124)</f>
        <v/>
      </c>
      <c r="E127" s="34" t="str">
        <f>IF('Prediction Log'!E124=0, "",'Prediction Log'!E124)</f>
        <v/>
      </c>
      <c r="F127" s="34" t="str">
        <f>IF('Prediction Log'!H124=0, "",'Prediction Log'!H124)</f>
        <v/>
      </c>
      <c r="G127" s="10" t="str">
        <f>IF(ISBLANK(Games!B123), "",'Prediction Log'!$I124)</f>
        <v/>
      </c>
      <c r="H127" s="35" t="str">
        <f>'Prediction Log'!$J124</f>
        <v/>
      </c>
      <c r="I127" s="34" t="str">
        <f>IF(ISBLANK(Games!R123), "",IF(AND(Games!R123="",Games!S123=""),"",IF(ISTEXT(Games!S123), "Side",Games!R123)))</f>
        <v/>
      </c>
      <c r="J127" s="34" t="str">
        <f>IF(ISBLANK(Games!R123), "",IF(Table12[[#This Row],[Bet]]="Spread", Games!T123, ""))</f>
        <v/>
      </c>
      <c r="K127" s="34" t="str">
        <f>IF(ISBLANK(Games!S123), "",IF(ISTEXT(Games!S123), Games!S123, ""))</f>
        <v/>
      </c>
      <c r="L127" s="34" t="str">
        <f>IF(ISBLANK(Games!V123), "", Games!V123)</f>
        <v/>
      </c>
      <c r="M127" s="34"/>
      <c r="N127" s="36"/>
      <c r="O127" s="36"/>
      <c r="P127" s="36"/>
      <c r="Q127" s="36"/>
      <c r="R127" s="36"/>
      <c r="S127" s="36"/>
      <c r="T127" s="37">
        <f t="shared" si="14"/>
        <v>0</v>
      </c>
      <c r="U127" s="37">
        <f t="shared" si="15"/>
        <v>0</v>
      </c>
      <c r="V127" s="37">
        <f t="shared" si="16"/>
        <v>0</v>
      </c>
      <c r="W127" s="37">
        <f t="shared" si="17"/>
        <v>0</v>
      </c>
      <c r="X127" s="37">
        <f t="shared" si="18"/>
        <v>0</v>
      </c>
      <c r="Y127" s="37">
        <f t="shared" si="19"/>
        <v>0</v>
      </c>
      <c r="Z127" s="36"/>
      <c r="AA127" s="37" t="str">
        <f t="shared" si="20"/>
        <v/>
      </c>
      <c r="AB127" s="36"/>
      <c r="AC127" s="37" t="str">
        <f t="shared" si="21"/>
        <v/>
      </c>
      <c r="AD127" s="36"/>
      <c r="AE127" s="34" t="str">
        <f t="shared" si="22"/>
        <v/>
      </c>
      <c r="AF12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8" spans="1:32" x14ac:dyDescent="0.45">
      <c r="A128" s="34">
        <f>IF(ISBLANK(Games!A124), "", Games!A124)</f>
        <v>0</v>
      </c>
      <c r="B128" s="34" t="str">
        <f>IF('Prediction Log'!B125=0, "",'Prediction Log'!B125)</f>
        <v/>
      </c>
      <c r="C128" s="34" t="str">
        <f>IF('Prediction Log'!C125=0, "",'Prediction Log'!C125)</f>
        <v/>
      </c>
      <c r="D128" s="34" t="str">
        <f>IF('Prediction Log'!D125=0, "",'Prediction Log'!D125)</f>
        <v/>
      </c>
      <c r="E128" s="34" t="str">
        <f>IF('Prediction Log'!E125=0, "",'Prediction Log'!E125)</f>
        <v/>
      </c>
      <c r="F128" s="34" t="str">
        <f>IF('Prediction Log'!H125=0, "",'Prediction Log'!H125)</f>
        <v/>
      </c>
      <c r="G128" s="10" t="str">
        <f>IF(ISBLANK(Games!B124), "",'Prediction Log'!$I125)</f>
        <v/>
      </c>
      <c r="H128" s="35" t="str">
        <f>'Prediction Log'!$J125</f>
        <v/>
      </c>
      <c r="I128" s="34" t="str">
        <f>IF(ISBLANK(Games!R124), "",IF(AND(Games!R124="",Games!S124=""),"",IF(ISTEXT(Games!S124), "Side",Games!R124)))</f>
        <v/>
      </c>
      <c r="J128" s="34" t="str">
        <f>IF(ISBLANK(Games!R124), "",IF(Table12[[#This Row],[Bet]]="Spread", Games!T124, ""))</f>
        <v/>
      </c>
      <c r="K128" s="34" t="str">
        <f>IF(ISBLANK(Games!S124), "",IF(ISTEXT(Games!S124), Games!S124, ""))</f>
        <v/>
      </c>
      <c r="L128" s="34" t="str">
        <f>IF(ISBLANK(Games!V124), "", Games!V124)</f>
        <v/>
      </c>
      <c r="M128" s="34"/>
      <c r="N128" s="36"/>
      <c r="O128" s="36"/>
      <c r="P128" s="36"/>
      <c r="Q128" s="36"/>
      <c r="R128" s="36"/>
      <c r="S128" s="36"/>
      <c r="T128" s="37">
        <f t="shared" si="14"/>
        <v>0</v>
      </c>
      <c r="U128" s="37">
        <f t="shared" si="15"/>
        <v>0</v>
      </c>
      <c r="V128" s="37">
        <f t="shared" si="16"/>
        <v>0</v>
      </c>
      <c r="W128" s="37">
        <f t="shared" si="17"/>
        <v>0</v>
      </c>
      <c r="X128" s="37">
        <f t="shared" si="18"/>
        <v>0</v>
      </c>
      <c r="Y128" s="37">
        <f t="shared" si="19"/>
        <v>0</v>
      </c>
      <c r="Z128" s="36"/>
      <c r="AA128" s="37" t="str">
        <f t="shared" si="20"/>
        <v/>
      </c>
      <c r="AB128" s="36"/>
      <c r="AC128" s="37" t="str">
        <f t="shared" si="21"/>
        <v/>
      </c>
      <c r="AD128" s="36"/>
      <c r="AE128" s="34" t="str">
        <f t="shared" si="22"/>
        <v/>
      </c>
      <c r="AF12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9" spans="1:32" x14ac:dyDescent="0.45">
      <c r="A129" s="34">
        <f>IF(ISBLANK(Games!A125), "", Games!A125)</f>
        <v>0</v>
      </c>
      <c r="B129" s="34" t="str">
        <f>IF('Prediction Log'!B126=0, "",'Prediction Log'!B126)</f>
        <v/>
      </c>
      <c r="C129" s="34" t="str">
        <f>IF('Prediction Log'!C126=0, "",'Prediction Log'!C126)</f>
        <v/>
      </c>
      <c r="D129" s="34" t="str">
        <f>IF('Prediction Log'!D126=0, "",'Prediction Log'!D126)</f>
        <v/>
      </c>
      <c r="E129" s="34" t="str">
        <f>IF('Prediction Log'!E126=0, "",'Prediction Log'!E126)</f>
        <v/>
      </c>
      <c r="F129" s="34" t="str">
        <f>IF('Prediction Log'!H126=0, "",'Prediction Log'!H126)</f>
        <v/>
      </c>
      <c r="G129" s="10" t="str">
        <f>IF(ISBLANK(Games!B125), "",'Prediction Log'!$I126)</f>
        <v/>
      </c>
      <c r="H129" s="35" t="str">
        <f>'Prediction Log'!$J126</f>
        <v/>
      </c>
      <c r="I129" s="34" t="str">
        <f>IF(ISBLANK(Games!R125), "",IF(AND(Games!R125="",Games!S125=""),"",IF(ISTEXT(Games!S125), "Side",Games!R125)))</f>
        <v/>
      </c>
      <c r="J129" s="34" t="str">
        <f>IF(ISBLANK(Games!R125), "",IF(Table12[[#This Row],[Bet]]="Spread", Games!T125, ""))</f>
        <v/>
      </c>
      <c r="K129" s="34" t="str">
        <f>IF(ISBLANK(Games!S125), "",IF(ISTEXT(Games!S125), Games!S125, ""))</f>
        <v/>
      </c>
      <c r="L129" s="34" t="str">
        <f>IF(ISBLANK(Games!V125), "", Games!V125)</f>
        <v/>
      </c>
      <c r="M129" s="34"/>
      <c r="N129" s="36"/>
      <c r="O129" s="36"/>
      <c r="P129" s="36"/>
      <c r="Q129" s="36"/>
      <c r="R129" s="36"/>
      <c r="S129" s="36"/>
      <c r="T129" s="37">
        <f t="shared" si="14"/>
        <v>0</v>
      </c>
      <c r="U129" s="37">
        <f t="shared" si="15"/>
        <v>0</v>
      </c>
      <c r="V129" s="37">
        <f t="shared" si="16"/>
        <v>0</v>
      </c>
      <c r="W129" s="37">
        <f t="shared" si="17"/>
        <v>0</v>
      </c>
      <c r="X129" s="37">
        <f t="shared" si="18"/>
        <v>0</v>
      </c>
      <c r="Y129" s="37">
        <f t="shared" si="19"/>
        <v>0</v>
      </c>
      <c r="Z129" s="36"/>
      <c r="AA129" s="37" t="str">
        <f t="shared" si="20"/>
        <v/>
      </c>
      <c r="AB129" s="36"/>
      <c r="AC129" s="37" t="str">
        <f t="shared" si="21"/>
        <v/>
      </c>
      <c r="AD129" s="36"/>
      <c r="AE129" s="34" t="str">
        <f t="shared" si="22"/>
        <v/>
      </c>
      <c r="AF12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0" spans="1:32" x14ac:dyDescent="0.45">
      <c r="A130" s="34">
        <f>IF(ISBLANK(Games!A126), "", Games!A126)</f>
        <v>0</v>
      </c>
      <c r="B130" s="34" t="str">
        <f>IF('Prediction Log'!B127=0, "",'Prediction Log'!B127)</f>
        <v/>
      </c>
      <c r="C130" s="34" t="str">
        <f>IF('Prediction Log'!C127=0, "",'Prediction Log'!C127)</f>
        <v/>
      </c>
      <c r="D130" s="34" t="str">
        <f>IF('Prediction Log'!D127=0, "",'Prediction Log'!D127)</f>
        <v/>
      </c>
      <c r="E130" s="34" t="str">
        <f>IF('Prediction Log'!E127=0, "",'Prediction Log'!E127)</f>
        <v/>
      </c>
      <c r="F130" s="34" t="str">
        <f>IF('Prediction Log'!H127=0, "",'Prediction Log'!H127)</f>
        <v/>
      </c>
      <c r="G130" s="10" t="str">
        <f>IF(ISBLANK(Games!B126), "",'Prediction Log'!$I127)</f>
        <v/>
      </c>
      <c r="H130" s="35" t="str">
        <f>'Prediction Log'!$J127</f>
        <v/>
      </c>
      <c r="I130" s="34" t="str">
        <f>IF(ISBLANK(Games!R126), "",IF(AND(Games!R126="",Games!S126=""),"",IF(ISTEXT(Games!S126), "Side",Games!R126)))</f>
        <v/>
      </c>
      <c r="J130" s="34" t="str">
        <f>IF(ISBLANK(Games!R126), "",IF(Table12[[#This Row],[Bet]]="Spread", Games!T126, ""))</f>
        <v/>
      </c>
      <c r="K130" s="34" t="str">
        <f>IF(ISBLANK(Games!S126), "",IF(ISTEXT(Games!S126), Games!S126, ""))</f>
        <v/>
      </c>
      <c r="L130" s="34" t="str">
        <f>IF(ISBLANK(Games!V126), "", Games!V126)</f>
        <v/>
      </c>
      <c r="M130" s="34"/>
      <c r="N130" s="36"/>
      <c r="O130" s="36"/>
      <c r="P130" s="36"/>
      <c r="Q130" s="36"/>
      <c r="R130" s="36"/>
      <c r="S130" s="36"/>
      <c r="T130" s="37">
        <f t="shared" si="14"/>
        <v>0</v>
      </c>
      <c r="U130" s="37">
        <f t="shared" si="15"/>
        <v>0</v>
      </c>
      <c r="V130" s="37">
        <f t="shared" si="16"/>
        <v>0</v>
      </c>
      <c r="W130" s="37">
        <f t="shared" si="17"/>
        <v>0</v>
      </c>
      <c r="X130" s="37">
        <f t="shared" si="18"/>
        <v>0</v>
      </c>
      <c r="Y130" s="37">
        <f t="shared" si="19"/>
        <v>0</v>
      </c>
      <c r="Z130" s="36"/>
      <c r="AA130" s="37" t="str">
        <f t="shared" si="20"/>
        <v/>
      </c>
      <c r="AB130" s="36"/>
      <c r="AC130" s="37" t="str">
        <f t="shared" si="21"/>
        <v/>
      </c>
      <c r="AD130" s="36"/>
      <c r="AE130" s="34" t="str">
        <f t="shared" si="22"/>
        <v/>
      </c>
      <c r="AF13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1" spans="1:32" x14ac:dyDescent="0.45">
      <c r="A131" s="34">
        <f>IF(ISBLANK(Games!A127), "", Games!A127)</f>
        <v>0</v>
      </c>
      <c r="B131" s="34" t="str">
        <f>IF('Prediction Log'!B128=0, "",'Prediction Log'!B128)</f>
        <v/>
      </c>
      <c r="C131" s="34" t="str">
        <f>IF('Prediction Log'!C128=0, "",'Prediction Log'!C128)</f>
        <v/>
      </c>
      <c r="D131" s="34" t="str">
        <f>IF('Prediction Log'!D128=0, "",'Prediction Log'!D128)</f>
        <v/>
      </c>
      <c r="E131" s="34" t="str">
        <f>IF('Prediction Log'!E128=0, "",'Prediction Log'!E128)</f>
        <v/>
      </c>
      <c r="F131" s="34" t="str">
        <f>IF('Prediction Log'!H128=0, "",'Prediction Log'!H128)</f>
        <v/>
      </c>
      <c r="G131" s="10" t="str">
        <f>IF(ISBLANK(Games!B127), "",'Prediction Log'!$I128)</f>
        <v/>
      </c>
      <c r="H131" s="35" t="str">
        <f>'Prediction Log'!$J128</f>
        <v/>
      </c>
      <c r="I131" s="34" t="str">
        <f>IF(ISBLANK(Games!R127), "",IF(AND(Games!R127="",Games!S127=""),"",IF(ISTEXT(Games!S127), "Side",Games!R127)))</f>
        <v/>
      </c>
      <c r="J131" s="34" t="str">
        <f>IF(ISBLANK(Games!R127), "",IF(Table12[[#This Row],[Bet]]="Spread", Games!T127, ""))</f>
        <v/>
      </c>
      <c r="K131" s="34" t="str">
        <f>IF(ISBLANK(Games!S127), "",IF(ISTEXT(Games!S127), Games!S127, ""))</f>
        <v/>
      </c>
      <c r="L131" s="34" t="str">
        <f>IF(ISBLANK(Games!V127), "", Games!V127)</f>
        <v/>
      </c>
      <c r="M131" s="34"/>
      <c r="N131" s="36"/>
      <c r="O131" s="36"/>
      <c r="P131" s="36"/>
      <c r="Q131" s="36"/>
      <c r="R131" s="36"/>
      <c r="S131" s="36"/>
      <c r="T131" s="37">
        <f t="shared" si="14"/>
        <v>0</v>
      </c>
      <c r="U131" s="37">
        <f t="shared" si="15"/>
        <v>0</v>
      </c>
      <c r="V131" s="37">
        <f t="shared" si="16"/>
        <v>0</v>
      </c>
      <c r="W131" s="37">
        <f t="shared" si="17"/>
        <v>0</v>
      </c>
      <c r="X131" s="37">
        <f t="shared" si="18"/>
        <v>0</v>
      </c>
      <c r="Y131" s="37">
        <f t="shared" si="19"/>
        <v>0</v>
      </c>
      <c r="Z131" s="36"/>
      <c r="AA131" s="37" t="str">
        <f t="shared" si="20"/>
        <v/>
      </c>
      <c r="AB131" s="36"/>
      <c r="AC131" s="37" t="str">
        <f t="shared" si="21"/>
        <v/>
      </c>
      <c r="AD131" s="36"/>
      <c r="AE131" s="34" t="str">
        <f t="shared" si="22"/>
        <v/>
      </c>
      <c r="AF13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2" spans="1:32" x14ac:dyDescent="0.45">
      <c r="A132" s="34">
        <f>IF(ISBLANK(Games!A128), "", Games!A128)</f>
        <v>0</v>
      </c>
      <c r="B132" s="34" t="str">
        <f>IF('Prediction Log'!B129=0, "",'Prediction Log'!B129)</f>
        <v/>
      </c>
      <c r="C132" s="34" t="str">
        <f>IF('Prediction Log'!C129=0, "",'Prediction Log'!C129)</f>
        <v/>
      </c>
      <c r="D132" s="34" t="str">
        <f>IF('Prediction Log'!D129=0, "",'Prediction Log'!D129)</f>
        <v/>
      </c>
      <c r="E132" s="34" t="str">
        <f>IF('Prediction Log'!E129=0, "",'Prediction Log'!E129)</f>
        <v/>
      </c>
      <c r="F132" s="34" t="str">
        <f>IF('Prediction Log'!H129=0, "",'Prediction Log'!H129)</f>
        <v/>
      </c>
      <c r="G132" s="10" t="str">
        <f>IF(ISBLANK(Games!B128), "",'Prediction Log'!$I129)</f>
        <v/>
      </c>
      <c r="H132" s="35" t="str">
        <f>'Prediction Log'!$J129</f>
        <v/>
      </c>
      <c r="I132" s="34" t="str">
        <f>IF(ISBLANK(Games!R128), "",IF(AND(Games!R128="",Games!S128=""),"",IF(ISTEXT(Games!S128), "Side",Games!R128)))</f>
        <v/>
      </c>
      <c r="J132" s="34" t="str">
        <f>IF(ISBLANK(Games!R128), "",IF(Table12[[#This Row],[Bet]]="Spread", Games!T128, ""))</f>
        <v/>
      </c>
      <c r="K132" s="34" t="str">
        <f>IF(ISBLANK(Games!S128), "",IF(ISTEXT(Games!S128), Games!S128, ""))</f>
        <v/>
      </c>
      <c r="L132" s="34" t="str">
        <f>IF(ISBLANK(Games!V128), "", Games!V128)</f>
        <v/>
      </c>
      <c r="M132" s="34"/>
      <c r="N132" s="36"/>
      <c r="O132" s="36"/>
      <c r="P132" s="36"/>
      <c r="Q132" s="36"/>
      <c r="R132" s="36"/>
      <c r="S132" s="36"/>
      <c r="T132" s="37">
        <f t="shared" si="14"/>
        <v>0</v>
      </c>
      <c r="U132" s="37">
        <f t="shared" si="15"/>
        <v>0</v>
      </c>
      <c r="V132" s="37">
        <f t="shared" si="16"/>
        <v>0</v>
      </c>
      <c r="W132" s="37">
        <f t="shared" si="17"/>
        <v>0</v>
      </c>
      <c r="X132" s="37">
        <f t="shared" si="18"/>
        <v>0</v>
      </c>
      <c r="Y132" s="37">
        <f t="shared" si="19"/>
        <v>0</v>
      </c>
      <c r="Z132" s="36"/>
      <c r="AA132" s="37" t="str">
        <f t="shared" si="20"/>
        <v/>
      </c>
      <c r="AB132" s="36"/>
      <c r="AC132" s="37" t="str">
        <f t="shared" si="21"/>
        <v/>
      </c>
      <c r="AD132" s="36"/>
      <c r="AE132" s="34" t="str">
        <f t="shared" si="22"/>
        <v/>
      </c>
      <c r="AF13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3" spans="1:32" x14ac:dyDescent="0.45">
      <c r="A133" s="34">
        <f>IF(ISBLANK(Games!A129), "", Games!A129)</f>
        <v>0</v>
      </c>
      <c r="B133" s="34" t="str">
        <f>IF('Prediction Log'!B130=0, "",'Prediction Log'!B130)</f>
        <v/>
      </c>
      <c r="C133" s="34" t="str">
        <f>IF('Prediction Log'!C130=0, "",'Prediction Log'!C130)</f>
        <v/>
      </c>
      <c r="D133" s="34" t="str">
        <f>IF('Prediction Log'!D130=0, "",'Prediction Log'!D130)</f>
        <v/>
      </c>
      <c r="E133" s="34" t="str">
        <f>IF('Prediction Log'!E130=0, "",'Prediction Log'!E130)</f>
        <v/>
      </c>
      <c r="F133" s="34" t="str">
        <f>IF('Prediction Log'!H130=0, "",'Prediction Log'!H130)</f>
        <v/>
      </c>
      <c r="G133" s="10" t="str">
        <f>IF(ISBLANK(Games!B129), "",'Prediction Log'!$I130)</f>
        <v/>
      </c>
      <c r="H133" s="35" t="str">
        <f>'Prediction Log'!$J130</f>
        <v/>
      </c>
      <c r="I133" s="34" t="str">
        <f>IF(ISBLANK(Games!R129), "",IF(AND(Games!R129="",Games!S129=""),"",IF(ISTEXT(Games!S129), "Side",Games!R129)))</f>
        <v/>
      </c>
      <c r="J133" s="34" t="str">
        <f>IF(ISBLANK(Games!R129), "",IF(Table12[[#This Row],[Bet]]="Spread", Games!T129, ""))</f>
        <v/>
      </c>
      <c r="K133" s="34" t="str">
        <f>IF(ISBLANK(Games!S129), "",IF(ISTEXT(Games!S129), Games!S129, ""))</f>
        <v/>
      </c>
      <c r="L133" s="34" t="str">
        <f>IF(ISBLANK(Games!V129), "", Games!V129)</f>
        <v/>
      </c>
      <c r="M133" s="34"/>
      <c r="N133" s="36"/>
      <c r="O133" s="36"/>
      <c r="P133" s="36"/>
      <c r="Q133" s="36"/>
      <c r="R133" s="36"/>
      <c r="S133" s="36"/>
      <c r="T133" s="37">
        <f t="shared" si="14"/>
        <v>0</v>
      </c>
      <c r="U133" s="37">
        <f t="shared" si="15"/>
        <v>0</v>
      </c>
      <c r="V133" s="37">
        <f t="shared" si="16"/>
        <v>0</v>
      </c>
      <c r="W133" s="37">
        <f t="shared" si="17"/>
        <v>0</v>
      </c>
      <c r="X133" s="37">
        <f t="shared" si="18"/>
        <v>0</v>
      </c>
      <c r="Y133" s="37">
        <f t="shared" si="19"/>
        <v>0</v>
      </c>
      <c r="Z133" s="36"/>
      <c r="AA133" s="37" t="str">
        <f t="shared" si="20"/>
        <v/>
      </c>
      <c r="AB133" s="36"/>
      <c r="AC133" s="37" t="str">
        <f t="shared" si="21"/>
        <v/>
      </c>
      <c r="AD133" s="36"/>
      <c r="AE133" s="34" t="str">
        <f t="shared" si="22"/>
        <v/>
      </c>
      <c r="AF13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4" spans="1:32" x14ac:dyDescent="0.45">
      <c r="A134" s="34">
        <f>IF(ISBLANK(Games!A130), "", Games!A130)</f>
        <v>0</v>
      </c>
      <c r="B134" s="34" t="str">
        <f>IF('Prediction Log'!B131=0, "",'Prediction Log'!B131)</f>
        <v/>
      </c>
      <c r="C134" s="34" t="str">
        <f>IF('Prediction Log'!C131=0, "",'Prediction Log'!C131)</f>
        <v/>
      </c>
      <c r="D134" s="34" t="str">
        <f>IF('Prediction Log'!D131=0, "",'Prediction Log'!D131)</f>
        <v/>
      </c>
      <c r="E134" s="34" t="str">
        <f>IF('Prediction Log'!E131=0, "",'Prediction Log'!E131)</f>
        <v/>
      </c>
      <c r="F134" s="34" t="str">
        <f>IF('Prediction Log'!H131=0, "",'Prediction Log'!H131)</f>
        <v/>
      </c>
      <c r="G134" s="10" t="str">
        <f>IF(ISBLANK(Games!B130), "",'Prediction Log'!$I131)</f>
        <v/>
      </c>
      <c r="H134" s="35" t="str">
        <f>'Prediction Log'!$J131</f>
        <v/>
      </c>
      <c r="I134" s="34" t="str">
        <f>IF(ISBLANK(Games!R130), "",IF(AND(Games!R130="",Games!S130=""),"",IF(ISTEXT(Games!S130), "Side",Games!R130)))</f>
        <v/>
      </c>
      <c r="J134" s="34" t="str">
        <f>IF(ISBLANK(Games!R130), "",IF(Table12[[#This Row],[Bet]]="Spread", Games!T130, ""))</f>
        <v/>
      </c>
      <c r="K134" s="34" t="str">
        <f>IF(ISBLANK(Games!S130), "",IF(ISTEXT(Games!S130), Games!S130, ""))</f>
        <v/>
      </c>
      <c r="L134" s="34" t="str">
        <f>IF(ISBLANK(Games!V130), "", Games!V130)</f>
        <v/>
      </c>
      <c r="M134" s="34"/>
      <c r="N134" s="36"/>
      <c r="O134" s="36"/>
      <c r="P134" s="36"/>
      <c r="Q134" s="36"/>
      <c r="R134" s="36"/>
      <c r="S134" s="36"/>
      <c r="T134" s="37">
        <f t="shared" ref="T134:T197" si="23">N134+IF(Q134&lt;0, (N134/(Q134/-100)), N134*(Q134/100))</f>
        <v>0</v>
      </c>
      <c r="U134" s="37">
        <f t="shared" ref="U134:U197" si="24">T134-N134</f>
        <v>0</v>
      </c>
      <c r="V134" s="37">
        <f t="shared" si="16"/>
        <v>0</v>
      </c>
      <c r="W134" s="37">
        <f t="shared" si="17"/>
        <v>0</v>
      </c>
      <c r="X134" s="37">
        <f t="shared" si="18"/>
        <v>0</v>
      </c>
      <c r="Y134" s="37">
        <f t="shared" si="19"/>
        <v>0</v>
      </c>
      <c r="Z134" s="36"/>
      <c r="AA134" s="37" t="str">
        <f t="shared" si="20"/>
        <v/>
      </c>
      <c r="AB134" s="36"/>
      <c r="AC134" s="37" t="str">
        <f t="shared" si="21"/>
        <v/>
      </c>
      <c r="AD134" s="36"/>
      <c r="AE134" s="34" t="str">
        <f t="shared" si="22"/>
        <v/>
      </c>
      <c r="AF13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5" spans="1:32" x14ac:dyDescent="0.45">
      <c r="A135" s="34">
        <f>IF(ISBLANK(Games!A131), "", Games!A131)</f>
        <v>0</v>
      </c>
      <c r="B135" s="34" t="str">
        <f>IF('Prediction Log'!B132=0, "",'Prediction Log'!B132)</f>
        <v/>
      </c>
      <c r="C135" s="34" t="str">
        <f>IF('Prediction Log'!C132=0, "",'Prediction Log'!C132)</f>
        <v/>
      </c>
      <c r="D135" s="34" t="str">
        <f>IF('Prediction Log'!D132=0, "",'Prediction Log'!D132)</f>
        <v/>
      </c>
      <c r="E135" s="34" t="str">
        <f>IF('Prediction Log'!E132=0, "",'Prediction Log'!E132)</f>
        <v/>
      </c>
      <c r="F135" s="34" t="str">
        <f>IF('Prediction Log'!H132=0, "",'Prediction Log'!H132)</f>
        <v/>
      </c>
      <c r="G135" s="10" t="str">
        <f>IF(ISBLANK(Games!B131), "",'Prediction Log'!$I132)</f>
        <v/>
      </c>
      <c r="H135" s="35" t="str">
        <f>'Prediction Log'!$J132</f>
        <v/>
      </c>
      <c r="I135" s="34" t="str">
        <f>IF(ISBLANK(Games!R131), "",IF(AND(Games!R131="",Games!S131=""),"",IF(ISTEXT(Games!S131), "Side",Games!R131)))</f>
        <v/>
      </c>
      <c r="J135" s="34" t="str">
        <f>IF(ISBLANK(Games!R131), "",IF(Table12[[#This Row],[Bet]]="Spread", Games!T131, ""))</f>
        <v/>
      </c>
      <c r="K135" s="34" t="str">
        <f>IF(ISBLANK(Games!S131), "",IF(ISTEXT(Games!S131), Games!S131, ""))</f>
        <v/>
      </c>
      <c r="L135" s="34" t="str">
        <f>IF(ISBLANK(Games!V131), "", Games!V131)</f>
        <v/>
      </c>
      <c r="M135" s="34"/>
      <c r="N135" s="36"/>
      <c r="O135" s="36"/>
      <c r="P135" s="36"/>
      <c r="Q135" s="36"/>
      <c r="R135" s="36"/>
      <c r="S135" s="36"/>
      <c r="T135" s="37">
        <f t="shared" si="23"/>
        <v>0</v>
      </c>
      <c r="U135" s="37">
        <f t="shared" si="24"/>
        <v>0</v>
      </c>
      <c r="V135" s="37">
        <f t="shared" ref="V135:V198" si="25">O135+IF(R135&lt;0, (O135/(R135/-100)), O135*(R135/100))</f>
        <v>0</v>
      </c>
      <c r="W135" s="37">
        <f t="shared" ref="W135:W198" si="26">V135-O135</f>
        <v>0</v>
      </c>
      <c r="X135" s="37">
        <f t="shared" ref="X135:X198" si="27">P135+IF(S135&lt;0, (P135/(S135/-100)), P135*(S135/100))</f>
        <v>0</v>
      </c>
      <c r="Y135" s="37">
        <f t="shared" ref="Y135:Y198" si="28">S135-P135</f>
        <v>0</v>
      </c>
      <c r="Z135" s="36"/>
      <c r="AA135" s="37" t="str">
        <f t="shared" ref="AA135:AA148" si="29">IF(Z135="W", U135, IF(Z135="L",-N135, ""))</f>
        <v/>
      </c>
      <c r="AB135" s="36"/>
      <c r="AC135" s="37" t="str">
        <f t="shared" ref="AC135:AC148" si="30">IF(AB135="W", W135, IF(AB135="L",-O135, ""))</f>
        <v/>
      </c>
      <c r="AD135" s="36"/>
      <c r="AE135" s="34" t="str">
        <f t="shared" ref="AE135:AE198" si="31">IF(AD135="W", Y135, IF(AD135="L",-R135, ""))</f>
        <v/>
      </c>
      <c r="AF13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6" spans="1:32" x14ac:dyDescent="0.45">
      <c r="A136" s="34">
        <f>IF(ISBLANK(Games!A132), "", Games!A132)</f>
        <v>0</v>
      </c>
      <c r="B136" s="34" t="str">
        <f>IF('Prediction Log'!B133=0, "",'Prediction Log'!B133)</f>
        <v/>
      </c>
      <c r="C136" s="34" t="str">
        <f>IF('Prediction Log'!C133=0, "",'Prediction Log'!C133)</f>
        <v/>
      </c>
      <c r="D136" s="34" t="str">
        <f>IF('Prediction Log'!D133=0, "",'Prediction Log'!D133)</f>
        <v/>
      </c>
      <c r="E136" s="34" t="str">
        <f>IF('Prediction Log'!E133=0, "",'Prediction Log'!E133)</f>
        <v/>
      </c>
      <c r="F136" s="34" t="str">
        <f>IF('Prediction Log'!H133=0, "",'Prediction Log'!H133)</f>
        <v/>
      </c>
      <c r="G136" s="10" t="str">
        <f>IF(ISBLANK(Games!B132), "",'Prediction Log'!$I133)</f>
        <v/>
      </c>
      <c r="H136" s="35" t="str">
        <f>'Prediction Log'!$J133</f>
        <v/>
      </c>
      <c r="I136" s="34" t="str">
        <f>IF(ISBLANK(Games!R132), "",IF(AND(Games!R132="",Games!S132=""),"",IF(ISTEXT(Games!S132), "Side",Games!R132)))</f>
        <v/>
      </c>
      <c r="J136" s="34" t="str">
        <f>IF(ISBLANK(Games!R132), "",IF(Table12[[#This Row],[Bet]]="Spread", Games!T132, ""))</f>
        <v/>
      </c>
      <c r="K136" s="34" t="str">
        <f>IF(ISBLANK(Games!S132), "",IF(ISTEXT(Games!S132), Games!S132, ""))</f>
        <v/>
      </c>
      <c r="L136" s="34" t="str">
        <f>IF(ISBLANK(Games!V132), "", Games!V132)</f>
        <v/>
      </c>
      <c r="M136" s="34"/>
      <c r="N136" s="36"/>
      <c r="O136" s="36"/>
      <c r="P136" s="36"/>
      <c r="Q136" s="36"/>
      <c r="R136" s="36"/>
      <c r="S136" s="36"/>
      <c r="T136" s="37">
        <f t="shared" si="23"/>
        <v>0</v>
      </c>
      <c r="U136" s="37">
        <f t="shared" si="24"/>
        <v>0</v>
      </c>
      <c r="V136" s="37">
        <f t="shared" si="25"/>
        <v>0</v>
      </c>
      <c r="W136" s="37">
        <f t="shared" si="26"/>
        <v>0</v>
      </c>
      <c r="X136" s="37">
        <f t="shared" si="27"/>
        <v>0</v>
      </c>
      <c r="Y136" s="37">
        <f t="shared" si="28"/>
        <v>0</v>
      </c>
      <c r="Z136" s="36"/>
      <c r="AA136" s="37" t="str">
        <f t="shared" si="29"/>
        <v/>
      </c>
      <c r="AB136" s="36"/>
      <c r="AC136" s="37" t="str">
        <f t="shared" si="30"/>
        <v/>
      </c>
      <c r="AD136" s="36"/>
      <c r="AE136" s="34" t="str">
        <f t="shared" si="31"/>
        <v/>
      </c>
      <c r="AF13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7" spans="1:32" x14ac:dyDescent="0.45">
      <c r="A137" s="34">
        <f>IF(ISBLANK(Games!A133), "", Games!A133)</f>
        <v>0</v>
      </c>
      <c r="B137" s="34" t="str">
        <f>IF('Prediction Log'!B134=0, "",'Prediction Log'!B134)</f>
        <v/>
      </c>
      <c r="C137" s="34" t="str">
        <f>IF('Prediction Log'!C134=0, "",'Prediction Log'!C134)</f>
        <v/>
      </c>
      <c r="D137" s="34" t="str">
        <f>IF('Prediction Log'!D134=0, "",'Prediction Log'!D134)</f>
        <v/>
      </c>
      <c r="E137" s="34" t="str">
        <f>IF('Prediction Log'!E134=0, "",'Prediction Log'!E134)</f>
        <v/>
      </c>
      <c r="F137" s="34" t="str">
        <f>IF('Prediction Log'!H134=0, "",'Prediction Log'!H134)</f>
        <v/>
      </c>
      <c r="G137" s="10" t="str">
        <f>IF(ISBLANK(Games!B133), "",'Prediction Log'!$I134)</f>
        <v/>
      </c>
      <c r="H137" s="35" t="str">
        <f>'Prediction Log'!$J134</f>
        <v/>
      </c>
      <c r="I137" s="34" t="str">
        <f>IF(ISBLANK(Games!R133), "",IF(AND(Games!R133="",Games!S133=""),"",IF(ISTEXT(Games!S133), "Side",Games!R133)))</f>
        <v/>
      </c>
      <c r="J137" s="34" t="str">
        <f>IF(ISBLANK(Games!R133), "",IF(Table12[[#This Row],[Bet]]="Spread", Games!T133, ""))</f>
        <v/>
      </c>
      <c r="K137" s="34" t="str">
        <f>IF(ISBLANK(Games!S133), "",IF(ISTEXT(Games!S133), Games!S133, ""))</f>
        <v/>
      </c>
      <c r="L137" s="34" t="str">
        <f>IF(ISBLANK(Games!V133), "", Games!V133)</f>
        <v/>
      </c>
      <c r="M137" s="34"/>
      <c r="N137" s="36"/>
      <c r="O137" s="36"/>
      <c r="P137" s="36"/>
      <c r="Q137" s="36"/>
      <c r="R137" s="36"/>
      <c r="S137" s="36"/>
      <c r="T137" s="37">
        <f t="shared" si="23"/>
        <v>0</v>
      </c>
      <c r="U137" s="37">
        <f t="shared" si="24"/>
        <v>0</v>
      </c>
      <c r="V137" s="37">
        <f t="shared" si="25"/>
        <v>0</v>
      </c>
      <c r="W137" s="37">
        <f t="shared" si="26"/>
        <v>0</v>
      </c>
      <c r="X137" s="37">
        <f t="shared" si="27"/>
        <v>0</v>
      </c>
      <c r="Y137" s="37">
        <f t="shared" si="28"/>
        <v>0</v>
      </c>
      <c r="Z137" s="36"/>
      <c r="AA137" s="37" t="str">
        <f t="shared" si="29"/>
        <v/>
      </c>
      <c r="AB137" s="36"/>
      <c r="AC137" s="37" t="str">
        <f t="shared" si="30"/>
        <v/>
      </c>
      <c r="AD137" s="36"/>
      <c r="AE137" s="34" t="str">
        <f t="shared" si="31"/>
        <v/>
      </c>
      <c r="AF13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8" spans="1:32" x14ac:dyDescent="0.45">
      <c r="A138" s="34">
        <f>IF(ISBLANK(Games!A134), "", Games!A134)</f>
        <v>0</v>
      </c>
      <c r="B138" s="34" t="str">
        <f>IF('Prediction Log'!B135=0, "",'Prediction Log'!B135)</f>
        <v/>
      </c>
      <c r="C138" s="34" t="str">
        <f>IF('Prediction Log'!C135=0, "",'Prediction Log'!C135)</f>
        <v/>
      </c>
      <c r="D138" s="34" t="str">
        <f>IF('Prediction Log'!D135=0, "",'Prediction Log'!D135)</f>
        <v/>
      </c>
      <c r="E138" s="34" t="str">
        <f>IF('Prediction Log'!E135=0, "",'Prediction Log'!E135)</f>
        <v/>
      </c>
      <c r="F138" s="34" t="str">
        <f>IF('Prediction Log'!H135=0, "",'Prediction Log'!H135)</f>
        <v/>
      </c>
      <c r="G138" s="10" t="str">
        <f>IF(ISBLANK(Games!B134), "",'Prediction Log'!$I135)</f>
        <v/>
      </c>
      <c r="H138" s="35" t="str">
        <f>'Prediction Log'!$J135</f>
        <v/>
      </c>
      <c r="I138" s="34" t="str">
        <f>IF(ISBLANK(Games!R134), "",IF(AND(Games!R134="",Games!S134=""),"",IF(ISTEXT(Games!S134), "Side",Games!R134)))</f>
        <v/>
      </c>
      <c r="J138" s="34" t="str">
        <f>IF(ISBLANK(Games!R134), "",IF(Table12[[#This Row],[Bet]]="Spread", Games!T134, ""))</f>
        <v/>
      </c>
      <c r="K138" s="34" t="str">
        <f>IF(ISBLANK(Games!S134), "",IF(ISTEXT(Games!S134), Games!S134, ""))</f>
        <v/>
      </c>
      <c r="L138" s="34" t="str">
        <f>IF(ISBLANK(Games!V134), "", Games!V134)</f>
        <v/>
      </c>
      <c r="M138" s="34"/>
      <c r="N138" s="36"/>
      <c r="O138" s="36"/>
      <c r="P138" s="36"/>
      <c r="Q138" s="36"/>
      <c r="R138" s="36"/>
      <c r="S138" s="36"/>
      <c r="T138" s="37">
        <f t="shared" si="23"/>
        <v>0</v>
      </c>
      <c r="U138" s="37">
        <f t="shared" si="24"/>
        <v>0</v>
      </c>
      <c r="V138" s="37">
        <f t="shared" si="25"/>
        <v>0</v>
      </c>
      <c r="W138" s="37">
        <f t="shared" si="26"/>
        <v>0</v>
      </c>
      <c r="X138" s="37">
        <f t="shared" si="27"/>
        <v>0</v>
      </c>
      <c r="Y138" s="37">
        <f t="shared" si="28"/>
        <v>0</v>
      </c>
      <c r="Z138" s="36"/>
      <c r="AA138" s="37" t="str">
        <f t="shared" si="29"/>
        <v/>
      </c>
      <c r="AB138" s="36"/>
      <c r="AC138" s="37" t="str">
        <f t="shared" si="30"/>
        <v/>
      </c>
      <c r="AD138" s="36"/>
      <c r="AE138" s="34" t="str">
        <f t="shared" si="31"/>
        <v/>
      </c>
      <c r="AF13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9" spans="1:32" x14ac:dyDescent="0.45">
      <c r="A139" s="34">
        <f>IF(ISBLANK(Games!A135), "", Games!A135)</f>
        <v>0</v>
      </c>
      <c r="B139" s="34" t="str">
        <f>IF('Prediction Log'!B136=0, "",'Prediction Log'!B136)</f>
        <v/>
      </c>
      <c r="C139" s="34" t="str">
        <f>IF('Prediction Log'!C136=0, "",'Prediction Log'!C136)</f>
        <v/>
      </c>
      <c r="D139" s="34" t="str">
        <f>IF('Prediction Log'!D136=0, "",'Prediction Log'!D136)</f>
        <v/>
      </c>
      <c r="E139" s="34" t="str">
        <f>IF('Prediction Log'!E136=0, "",'Prediction Log'!E136)</f>
        <v/>
      </c>
      <c r="F139" s="34" t="str">
        <f>IF('Prediction Log'!H136=0, "",'Prediction Log'!H136)</f>
        <v/>
      </c>
      <c r="G139" s="10" t="str">
        <f>IF(ISBLANK(Games!B135), "",'Prediction Log'!$I136)</f>
        <v/>
      </c>
      <c r="H139" s="35" t="str">
        <f>'Prediction Log'!$J136</f>
        <v/>
      </c>
      <c r="I139" s="34" t="str">
        <f>IF(ISBLANK(Games!R135), "",IF(AND(Games!R135="",Games!S135=""),"",IF(ISTEXT(Games!S135), "Side",Games!R135)))</f>
        <v/>
      </c>
      <c r="J139" s="34" t="str">
        <f>IF(ISBLANK(Games!R135), "",IF(Table12[[#This Row],[Bet]]="Spread", Games!T135, ""))</f>
        <v/>
      </c>
      <c r="K139" s="34" t="str">
        <f>IF(ISBLANK(Games!S135), "",IF(ISTEXT(Games!S135), Games!S135, ""))</f>
        <v/>
      </c>
      <c r="L139" s="34" t="str">
        <f>IF(ISBLANK(Games!V135), "", Games!V135)</f>
        <v/>
      </c>
      <c r="M139" s="34"/>
      <c r="N139" s="36"/>
      <c r="O139" s="36"/>
      <c r="P139" s="36"/>
      <c r="Q139" s="36"/>
      <c r="R139" s="36"/>
      <c r="S139" s="36"/>
      <c r="T139" s="37">
        <f t="shared" si="23"/>
        <v>0</v>
      </c>
      <c r="U139" s="37">
        <f t="shared" si="24"/>
        <v>0</v>
      </c>
      <c r="V139" s="37">
        <f t="shared" si="25"/>
        <v>0</v>
      </c>
      <c r="W139" s="37">
        <f t="shared" si="26"/>
        <v>0</v>
      </c>
      <c r="X139" s="37">
        <f t="shared" si="27"/>
        <v>0</v>
      </c>
      <c r="Y139" s="37">
        <f t="shared" si="28"/>
        <v>0</v>
      </c>
      <c r="Z139" s="36"/>
      <c r="AA139" s="37" t="str">
        <f t="shared" si="29"/>
        <v/>
      </c>
      <c r="AB139" s="36"/>
      <c r="AC139" s="37" t="str">
        <f t="shared" si="30"/>
        <v/>
      </c>
      <c r="AD139" s="36"/>
      <c r="AE139" s="34" t="str">
        <f t="shared" si="31"/>
        <v/>
      </c>
      <c r="AF13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0" spans="1:32" x14ac:dyDescent="0.45">
      <c r="A140" s="34">
        <f>IF(ISBLANK(Games!A136), "", Games!A136)</f>
        <v>0</v>
      </c>
      <c r="B140" s="34" t="str">
        <f>IF('Prediction Log'!B137=0, "",'Prediction Log'!B137)</f>
        <v/>
      </c>
      <c r="C140" s="34" t="str">
        <f>IF('Prediction Log'!C137=0, "",'Prediction Log'!C137)</f>
        <v/>
      </c>
      <c r="D140" s="34" t="str">
        <f>IF('Prediction Log'!D137=0, "",'Prediction Log'!D137)</f>
        <v/>
      </c>
      <c r="E140" s="34" t="str">
        <f>IF('Prediction Log'!E137=0, "",'Prediction Log'!E137)</f>
        <v/>
      </c>
      <c r="F140" s="34" t="str">
        <f>IF('Prediction Log'!H137=0, "",'Prediction Log'!H137)</f>
        <v/>
      </c>
      <c r="G140" s="10" t="str">
        <f>IF(ISBLANK(Games!B136), "",'Prediction Log'!$I137)</f>
        <v/>
      </c>
      <c r="H140" s="35" t="str">
        <f>'Prediction Log'!$J137</f>
        <v/>
      </c>
      <c r="I140" s="34" t="str">
        <f>IF(ISBLANK(Games!R136), "",IF(AND(Games!R136="",Games!S136=""),"",IF(ISTEXT(Games!S136), "Side",Games!R136)))</f>
        <v/>
      </c>
      <c r="J140" s="34" t="str">
        <f>IF(ISBLANK(Games!R136), "",IF(Table12[[#This Row],[Bet]]="Spread", Games!T136, ""))</f>
        <v/>
      </c>
      <c r="K140" s="34" t="str">
        <f>IF(ISBLANK(Games!S136), "",IF(ISTEXT(Games!S136), Games!S136, ""))</f>
        <v/>
      </c>
      <c r="L140" s="34" t="str">
        <f>IF(ISBLANK(Games!V136), "", Games!V136)</f>
        <v/>
      </c>
      <c r="M140" s="34"/>
      <c r="N140" s="36"/>
      <c r="O140" s="36"/>
      <c r="P140" s="36"/>
      <c r="Q140" s="36"/>
      <c r="R140" s="36"/>
      <c r="S140" s="36"/>
      <c r="T140" s="37">
        <f t="shared" si="23"/>
        <v>0</v>
      </c>
      <c r="U140" s="37">
        <f t="shared" si="24"/>
        <v>0</v>
      </c>
      <c r="V140" s="37">
        <f t="shared" si="25"/>
        <v>0</v>
      </c>
      <c r="W140" s="37">
        <f t="shared" si="26"/>
        <v>0</v>
      </c>
      <c r="X140" s="37">
        <f t="shared" si="27"/>
        <v>0</v>
      </c>
      <c r="Y140" s="37">
        <f t="shared" si="28"/>
        <v>0</v>
      </c>
      <c r="Z140" s="36"/>
      <c r="AA140" s="37" t="str">
        <f t="shared" si="29"/>
        <v/>
      </c>
      <c r="AB140" s="36"/>
      <c r="AC140" s="37" t="str">
        <f t="shared" si="30"/>
        <v/>
      </c>
      <c r="AD140" s="36"/>
      <c r="AE140" s="34" t="str">
        <f t="shared" si="31"/>
        <v/>
      </c>
      <c r="AF14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1" spans="1:32" x14ac:dyDescent="0.45">
      <c r="A141" s="34">
        <f>IF(ISBLANK(Games!A137), "", Games!A137)</f>
        <v>0</v>
      </c>
      <c r="B141" s="34" t="str">
        <f>IF('Prediction Log'!B138=0, "",'Prediction Log'!B138)</f>
        <v/>
      </c>
      <c r="C141" s="34" t="str">
        <f>IF('Prediction Log'!C138=0, "",'Prediction Log'!C138)</f>
        <v/>
      </c>
      <c r="D141" s="34" t="str">
        <f>IF('Prediction Log'!D138=0, "",'Prediction Log'!D138)</f>
        <v/>
      </c>
      <c r="E141" s="34" t="str">
        <f>IF('Prediction Log'!E138=0, "",'Prediction Log'!E138)</f>
        <v/>
      </c>
      <c r="F141" s="34" t="str">
        <f>IF('Prediction Log'!H138=0, "",'Prediction Log'!H138)</f>
        <v/>
      </c>
      <c r="G141" s="10" t="str">
        <f>IF(ISBLANK(Games!B137), "",'Prediction Log'!$I138)</f>
        <v/>
      </c>
      <c r="H141" s="35" t="str">
        <f>'Prediction Log'!$J138</f>
        <v/>
      </c>
      <c r="I141" s="34" t="str">
        <f>IF(ISBLANK(Games!R137), "",IF(AND(Games!R137="",Games!S137=""),"",IF(ISTEXT(Games!S137), "Side",Games!R137)))</f>
        <v/>
      </c>
      <c r="J141" s="34" t="str">
        <f>IF(ISBLANK(Games!R137), "",IF(Table12[[#This Row],[Bet]]="Spread", Games!T137, ""))</f>
        <v/>
      </c>
      <c r="K141" s="34" t="str">
        <f>IF(ISBLANK(Games!S137), "",IF(ISTEXT(Games!S137), Games!S137, ""))</f>
        <v/>
      </c>
      <c r="L141" s="34" t="str">
        <f>IF(ISBLANK(Games!V137), "", Games!V137)</f>
        <v/>
      </c>
      <c r="M141" s="34"/>
      <c r="N141" s="36"/>
      <c r="O141" s="36"/>
      <c r="P141" s="36"/>
      <c r="Q141" s="36"/>
      <c r="R141" s="36"/>
      <c r="S141" s="36"/>
      <c r="T141" s="37">
        <f t="shared" si="23"/>
        <v>0</v>
      </c>
      <c r="U141" s="37">
        <f t="shared" si="24"/>
        <v>0</v>
      </c>
      <c r="V141" s="37">
        <f t="shared" si="25"/>
        <v>0</v>
      </c>
      <c r="W141" s="37">
        <f t="shared" si="26"/>
        <v>0</v>
      </c>
      <c r="X141" s="37">
        <f t="shared" si="27"/>
        <v>0</v>
      </c>
      <c r="Y141" s="37">
        <f t="shared" si="28"/>
        <v>0</v>
      </c>
      <c r="Z141" s="36"/>
      <c r="AA141" s="37" t="str">
        <f t="shared" si="29"/>
        <v/>
      </c>
      <c r="AB141" s="36"/>
      <c r="AC141" s="37" t="str">
        <f t="shared" si="30"/>
        <v/>
      </c>
      <c r="AD141" s="36"/>
      <c r="AE141" s="34" t="str">
        <f t="shared" si="31"/>
        <v/>
      </c>
      <c r="AF14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2" spans="1:32" x14ac:dyDescent="0.45">
      <c r="A142" s="34">
        <f>IF(ISBLANK(Games!A138), "", Games!A138)</f>
        <v>0</v>
      </c>
      <c r="B142" s="34" t="str">
        <f>IF('Prediction Log'!B139=0, "",'Prediction Log'!B139)</f>
        <v/>
      </c>
      <c r="C142" s="34" t="str">
        <f>IF('Prediction Log'!C139=0, "",'Prediction Log'!C139)</f>
        <v/>
      </c>
      <c r="D142" s="34" t="str">
        <f>IF('Prediction Log'!D139=0, "",'Prediction Log'!D139)</f>
        <v/>
      </c>
      <c r="E142" s="34" t="str">
        <f>IF('Prediction Log'!E139=0, "",'Prediction Log'!E139)</f>
        <v/>
      </c>
      <c r="F142" s="34" t="str">
        <f>IF('Prediction Log'!H139=0, "",'Prediction Log'!H139)</f>
        <v/>
      </c>
      <c r="G142" s="10" t="str">
        <f>IF(ISBLANK(Games!B138), "",'Prediction Log'!$I139)</f>
        <v/>
      </c>
      <c r="H142" s="35" t="str">
        <f>'Prediction Log'!$J139</f>
        <v/>
      </c>
      <c r="I142" s="34" t="str">
        <f>IF(ISBLANK(Games!R138), "",IF(AND(Games!R138="",Games!S138=""),"",IF(ISTEXT(Games!S138), "Side",Games!R138)))</f>
        <v/>
      </c>
      <c r="J142" s="34" t="str">
        <f>IF(ISBLANK(Games!R138), "",IF(Table12[[#This Row],[Bet]]="Spread", Games!T138, ""))</f>
        <v/>
      </c>
      <c r="K142" s="34" t="str">
        <f>IF(ISBLANK(Games!S138), "",IF(ISTEXT(Games!S138), Games!S138, ""))</f>
        <v/>
      </c>
      <c r="L142" s="34" t="str">
        <f>IF(ISBLANK(Games!V138), "", Games!V138)</f>
        <v/>
      </c>
      <c r="M142" s="34"/>
      <c r="N142" s="36"/>
      <c r="O142" s="36"/>
      <c r="P142" s="36"/>
      <c r="Q142" s="36"/>
      <c r="R142" s="36"/>
      <c r="S142" s="36"/>
      <c r="T142" s="37">
        <f t="shared" si="23"/>
        <v>0</v>
      </c>
      <c r="U142" s="37">
        <f t="shared" si="24"/>
        <v>0</v>
      </c>
      <c r="V142" s="37">
        <f t="shared" si="25"/>
        <v>0</v>
      </c>
      <c r="W142" s="37">
        <f t="shared" si="26"/>
        <v>0</v>
      </c>
      <c r="X142" s="37">
        <f t="shared" si="27"/>
        <v>0</v>
      </c>
      <c r="Y142" s="37">
        <f t="shared" si="28"/>
        <v>0</v>
      </c>
      <c r="Z142" s="36"/>
      <c r="AA142" s="37" t="str">
        <f t="shared" si="29"/>
        <v/>
      </c>
      <c r="AB142" s="36"/>
      <c r="AC142" s="37" t="str">
        <f t="shared" si="30"/>
        <v/>
      </c>
      <c r="AD142" s="36"/>
      <c r="AE142" s="34" t="str">
        <f t="shared" si="31"/>
        <v/>
      </c>
      <c r="AF14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3" spans="1:32" x14ac:dyDescent="0.45">
      <c r="A143" s="34">
        <f>IF(ISBLANK(Games!A139), "", Games!A139)</f>
        <v>0</v>
      </c>
      <c r="B143" s="34" t="str">
        <f>IF('Prediction Log'!B140=0, "",'Prediction Log'!B140)</f>
        <v/>
      </c>
      <c r="C143" s="34" t="str">
        <f>IF('Prediction Log'!C140=0, "",'Prediction Log'!C140)</f>
        <v/>
      </c>
      <c r="D143" s="34" t="str">
        <f>IF('Prediction Log'!D140=0, "",'Prediction Log'!D140)</f>
        <v/>
      </c>
      <c r="E143" s="34" t="str">
        <f>IF('Prediction Log'!E140=0, "",'Prediction Log'!E140)</f>
        <v/>
      </c>
      <c r="F143" s="34" t="str">
        <f>IF('Prediction Log'!H140=0, "",'Prediction Log'!H140)</f>
        <v/>
      </c>
      <c r="G143" s="10" t="str">
        <f>IF(ISBLANK(Games!B139), "",'Prediction Log'!$I140)</f>
        <v/>
      </c>
      <c r="H143" s="35" t="str">
        <f>'Prediction Log'!$J140</f>
        <v/>
      </c>
      <c r="I143" s="34" t="str">
        <f>IF(ISBLANK(Games!R139), "",IF(AND(Games!R139="",Games!S139=""),"",IF(ISTEXT(Games!S139), "Side",Games!R139)))</f>
        <v/>
      </c>
      <c r="J143" s="34" t="str">
        <f>IF(ISBLANK(Games!R139), "",IF(Table12[[#This Row],[Bet]]="Spread", Games!T139, ""))</f>
        <v/>
      </c>
      <c r="K143" s="34" t="str">
        <f>IF(ISBLANK(Games!S139), "",IF(ISTEXT(Games!S139), Games!S139, ""))</f>
        <v/>
      </c>
      <c r="L143" s="34" t="str">
        <f>IF(ISBLANK(Games!V139), "", Games!V139)</f>
        <v/>
      </c>
      <c r="M143" s="34"/>
      <c r="N143" s="36"/>
      <c r="O143" s="36"/>
      <c r="P143" s="36"/>
      <c r="Q143" s="36"/>
      <c r="R143" s="36"/>
      <c r="S143" s="36"/>
      <c r="T143" s="37">
        <f t="shared" si="23"/>
        <v>0</v>
      </c>
      <c r="U143" s="37">
        <f t="shared" si="24"/>
        <v>0</v>
      </c>
      <c r="V143" s="37">
        <f t="shared" si="25"/>
        <v>0</v>
      </c>
      <c r="W143" s="37">
        <f t="shared" si="26"/>
        <v>0</v>
      </c>
      <c r="X143" s="37">
        <f t="shared" si="27"/>
        <v>0</v>
      </c>
      <c r="Y143" s="37">
        <f t="shared" si="28"/>
        <v>0</v>
      </c>
      <c r="Z143" s="36"/>
      <c r="AA143" s="37" t="str">
        <f t="shared" si="29"/>
        <v/>
      </c>
      <c r="AB143" s="36"/>
      <c r="AC143" s="37" t="str">
        <f t="shared" si="30"/>
        <v/>
      </c>
      <c r="AD143" s="36"/>
      <c r="AE143" s="34" t="str">
        <f t="shared" si="31"/>
        <v/>
      </c>
      <c r="AF14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4" spans="1:32" x14ac:dyDescent="0.45">
      <c r="A144" s="34">
        <f>IF(ISBLANK(Games!A140), "", Games!A140)</f>
        <v>0</v>
      </c>
      <c r="B144" s="34" t="str">
        <f>IF('Prediction Log'!B141=0, "",'Prediction Log'!B141)</f>
        <v/>
      </c>
      <c r="C144" s="34" t="str">
        <f>IF('Prediction Log'!C141=0, "",'Prediction Log'!C141)</f>
        <v/>
      </c>
      <c r="D144" s="34" t="str">
        <f>IF('Prediction Log'!D141=0, "",'Prediction Log'!D141)</f>
        <v/>
      </c>
      <c r="E144" s="34" t="str">
        <f>IF('Prediction Log'!E141=0, "",'Prediction Log'!E141)</f>
        <v/>
      </c>
      <c r="F144" s="34" t="str">
        <f>IF('Prediction Log'!H141=0, "",'Prediction Log'!H141)</f>
        <v/>
      </c>
      <c r="G144" s="10" t="str">
        <f>IF(ISBLANK(Games!B140), "",'Prediction Log'!$I141)</f>
        <v/>
      </c>
      <c r="H144" s="35" t="str">
        <f>'Prediction Log'!$J141</f>
        <v/>
      </c>
      <c r="I144" s="34" t="str">
        <f>IF(ISBLANK(Games!R140), "",IF(AND(Games!R140="",Games!S140=""),"",IF(ISTEXT(Games!S140), "Side",Games!R140)))</f>
        <v/>
      </c>
      <c r="J144" s="34" t="str">
        <f>IF(ISBLANK(Games!R140), "",IF(Table12[[#This Row],[Bet]]="Spread", Games!T140, ""))</f>
        <v/>
      </c>
      <c r="K144" s="34" t="str">
        <f>IF(ISBLANK(Games!S140), "",IF(ISTEXT(Games!S140), Games!S140, ""))</f>
        <v/>
      </c>
      <c r="L144" s="34" t="str">
        <f>IF(ISBLANK(Games!V140), "", Games!V140)</f>
        <v/>
      </c>
      <c r="M144" s="34"/>
      <c r="N144" s="36"/>
      <c r="O144" s="36"/>
      <c r="P144" s="36"/>
      <c r="Q144" s="36"/>
      <c r="R144" s="36"/>
      <c r="S144" s="36"/>
      <c r="T144" s="37">
        <f t="shared" si="23"/>
        <v>0</v>
      </c>
      <c r="U144" s="37">
        <f t="shared" si="24"/>
        <v>0</v>
      </c>
      <c r="V144" s="37">
        <f t="shared" si="25"/>
        <v>0</v>
      </c>
      <c r="W144" s="37">
        <f t="shared" si="26"/>
        <v>0</v>
      </c>
      <c r="X144" s="37">
        <f t="shared" si="27"/>
        <v>0</v>
      </c>
      <c r="Y144" s="37">
        <f t="shared" si="28"/>
        <v>0</v>
      </c>
      <c r="Z144" s="36"/>
      <c r="AA144" s="37" t="str">
        <f t="shared" si="29"/>
        <v/>
      </c>
      <c r="AB144" s="36"/>
      <c r="AC144" s="37" t="str">
        <f t="shared" si="30"/>
        <v/>
      </c>
      <c r="AD144" s="36"/>
      <c r="AE144" s="34" t="str">
        <f t="shared" si="31"/>
        <v/>
      </c>
      <c r="AF14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5" spans="1:32" x14ac:dyDescent="0.45">
      <c r="A145" s="34">
        <f>IF(ISBLANK(Games!A141), "", Games!A141)</f>
        <v>0</v>
      </c>
      <c r="B145" s="34" t="str">
        <f>IF('Prediction Log'!B142=0, "",'Prediction Log'!B142)</f>
        <v/>
      </c>
      <c r="C145" s="34" t="str">
        <f>IF('Prediction Log'!C142=0, "",'Prediction Log'!C142)</f>
        <v/>
      </c>
      <c r="D145" s="34" t="str">
        <f>IF('Prediction Log'!D142=0, "",'Prediction Log'!D142)</f>
        <v/>
      </c>
      <c r="E145" s="34" t="str">
        <f>IF('Prediction Log'!E142=0, "",'Prediction Log'!E142)</f>
        <v/>
      </c>
      <c r="F145" s="34" t="str">
        <f>IF('Prediction Log'!H142=0, "",'Prediction Log'!H142)</f>
        <v/>
      </c>
      <c r="G145" s="10" t="str">
        <f>IF(ISBLANK(Games!B141), "",'Prediction Log'!$I142)</f>
        <v/>
      </c>
      <c r="H145" s="35" t="str">
        <f>'Prediction Log'!$J142</f>
        <v/>
      </c>
      <c r="I145" s="34" t="str">
        <f>IF(ISBLANK(Games!R141), "",IF(AND(Games!R141="",Games!S141=""),"",IF(ISTEXT(Games!S141), "Side",Games!R141)))</f>
        <v/>
      </c>
      <c r="J145" s="34" t="str">
        <f>IF(ISBLANK(Games!R141), "",IF(Table12[[#This Row],[Bet]]="Spread", Games!T141, ""))</f>
        <v/>
      </c>
      <c r="K145" s="34" t="str">
        <f>IF(ISBLANK(Games!S141), "",IF(ISTEXT(Games!S141), Games!S141, ""))</f>
        <v/>
      </c>
      <c r="L145" s="34" t="str">
        <f>IF(ISBLANK(Games!V141), "", Games!V141)</f>
        <v/>
      </c>
      <c r="M145" s="34"/>
      <c r="N145" s="36"/>
      <c r="O145" s="36"/>
      <c r="P145" s="36"/>
      <c r="Q145" s="36"/>
      <c r="R145" s="36"/>
      <c r="S145" s="36"/>
      <c r="T145" s="37">
        <f t="shared" si="23"/>
        <v>0</v>
      </c>
      <c r="U145" s="37">
        <f t="shared" si="24"/>
        <v>0</v>
      </c>
      <c r="V145" s="37">
        <f t="shared" si="25"/>
        <v>0</v>
      </c>
      <c r="W145" s="37">
        <f t="shared" si="26"/>
        <v>0</v>
      </c>
      <c r="X145" s="37">
        <f t="shared" si="27"/>
        <v>0</v>
      </c>
      <c r="Y145" s="37">
        <f t="shared" si="28"/>
        <v>0</v>
      </c>
      <c r="Z145" s="36"/>
      <c r="AA145" s="37" t="str">
        <f t="shared" si="29"/>
        <v/>
      </c>
      <c r="AB145" s="36"/>
      <c r="AC145" s="37" t="str">
        <f t="shared" si="30"/>
        <v/>
      </c>
      <c r="AD145" s="36"/>
      <c r="AE145" s="34" t="str">
        <f t="shared" si="31"/>
        <v/>
      </c>
      <c r="AF14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6" spans="1:32" x14ac:dyDescent="0.45">
      <c r="A146" s="34">
        <f>IF(ISBLANK(Games!A142), "", Games!A142)</f>
        <v>0</v>
      </c>
      <c r="B146" s="34" t="str">
        <f>IF('Prediction Log'!B143=0, "",'Prediction Log'!B143)</f>
        <v/>
      </c>
      <c r="C146" s="34" t="str">
        <f>IF('Prediction Log'!C143=0, "",'Prediction Log'!C143)</f>
        <v/>
      </c>
      <c r="D146" s="34" t="str">
        <f>IF('Prediction Log'!D143=0, "",'Prediction Log'!D143)</f>
        <v/>
      </c>
      <c r="E146" s="34" t="str">
        <f>IF('Prediction Log'!E143=0, "",'Prediction Log'!E143)</f>
        <v/>
      </c>
      <c r="F146" s="34" t="str">
        <f>IF('Prediction Log'!H143=0, "",'Prediction Log'!H143)</f>
        <v/>
      </c>
      <c r="G146" s="10" t="str">
        <f>IF(ISBLANK(Games!B142), "",'Prediction Log'!$I143)</f>
        <v/>
      </c>
      <c r="H146" s="35" t="str">
        <f>'Prediction Log'!$J143</f>
        <v/>
      </c>
      <c r="I146" s="34" t="str">
        <f>IF(ISBLANK(Games!R142), "",IF(AND(Games!R142="",Games!S142=""),"",IF(ISTEXT(Games!S142), "Side",Games!R142)))</f>
        <v/>
      </c>
      <c r="J146" s="34" t="str">
        <f>IF(ISBLANK(Games!R142), "",IF(Table12[[#This Row],[Bet]]="Spread", Games!T142, ""))</f>
        <v/>
      </c>
      <c r="K146" s="34" t="str">
        <f>IF(ISBLANK(Games!S142), "",IF(ISTEXT(Games!S142), Games!S142, ""))</f>
        <v/>
      </c>
      <c r="L146" s="34" t="str">
        <f>IF(ISBLANK(Games!V142), "", Games!V142)</f>
        <v/>
      </c>
      <c r="M146" s="34"/>
      <c r="N146" s="36"/>
      <c r="O146" s="36"/>
      <c r="P146" s="36"/>
      <c r="Q146" s="36"/>
      <c r="R146" s="36"/>
      <c r="S146" s="36"/>
      <c r="T146" s="37">
        <f t="shared" si="23"/>
        <v>0</v>
      </c>
      <c r="U146" s="37">
        <f t="shared" si="24"/>
        <v>0</v>
      </c>
      <c r="V146" s="37">
        <f t="shared" si="25"/>
        <v>0</v>
      </c>
      <c r="W146" s="37">
        <f t="shared" si="26"/>
        <v>0</v>
      </c>
      <c r="X146" s="37">
        <f t="shared" si="27"/>
        <v>0</v>
      </c>
      <c r="Y146" s="37">
        <f t="shared" si="28"/>
        <v>0</v>
      </c>
      <c r="Z146" s="36"/>
      <c r="AA146" s="37" t="str">
        <f t="shared" si="29"/>
        <v/>
      </c>
      <c r="AB146" s="36"/>
      <c r="AC146" s="37" t="str">
        <f t="shared" si="30"/>
        <v/>
      </c>
      <c r="AD146" s="36"/>
      <c r="AE146" s="34" t="str">
        <f t="shared" si="31"/>
        <v/>
      </c>
      <c r="AF14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7" spans="1:32" x14ac:dyDescent="0.45">
      <c r="A147" s="34">
        <f>IF(ISBLANK(Games!A143), "", Games!A143)</f>
        <v>0</v>
      </c>
      <c r="B147" s="34" t="str">
        <f>IF('Prediction Log'!B144=0, "",'Prediction Log'!B144)</f>
        <v/>
      </c>
      <c r="C147" s="34" t="str">
        <f>IF('Prediction Log'!C144=0, "",'Prediction Log'!C144)</f>
        <v/>
      </c>
      <c r="D147" s="34" t="str">
        <f>IF('Prediction Log'!D144=0, "",'Prediction Log'!D144)</f>
        <v/>
      </c>
      <c r="E147" s="34" t="str">
        <f>IF('Prediction Log'!E144=0, "",'Prediction Log'!E144)</f>
        <v/>
      </c>
      <c r="F147" s="34" t="str">
        <f>IF('Prediction Log'!H144=0, "",'Prediction Log'!H144)</f>
        <v/>
      </c>
      <c r="G147" s="10" t="str">
        <f>IF(ISBLANK(Games!B143), "",'Prediction Log'!$I144)</f>
        <v/>
      </c>
      <c r="H147" s="35" t="str">
        <f>'Prediction Log'!$J144</f>
        <v/>
      </c>
      <c r="I147" s="34" t="str">
        <f>IF(ISBLANK(Games!R143), "",IF(AND(Games!R143="",Games!S143=""),"",IF(ISTEXT(Games!S143), "Side",Games!R143)))</f>
        <v/>
      </c>
      <c r="J147" s="34" t="str">
        <f>IF(ISBLANK(Games!R143), "",IF(Table12[[#This Row],[Bet]]="Spread", Games!T143, ""))</f>
        <v/>
      </c>
      <c r="K147" s="34" t="str">
        <f>IF(ISBLANK(Games!S143), "",IF(ISTEXT(Games!S143), Games!S143, ""))</f>
        <v/>
      </c>
      <c r="L147" s="34" t="str">
        <f>IF(ISBLANK(Games!V143), "", Games!V143)</f>
        <v/>
      </c>
      <c r="M147" s="34"/>
      <c r="N147" s="36"/>
      <c r="O147" s="36"/>
      <c r="P147" s="36"/>
      <c r="Q147" s="36"/>
      <c r="R147" s="36"/>
      <c r="S147" s="36"/>
      <c r="T147" s="37">
        <f t="shared" si="23"/>
        <v>0</v>
      </c>
      <c r="U147" s="37">
        <f t="shared" si="24"/>
        <v>0</v>
      </c>
      <c r="V147" s="37">
        <f t="shared" si="25"/>
        <v>0</v>
      </c>
      <c r="W147" s="37">
        <f t="shared" si="26"/>
        <v>0</v>
      </c>
      <c r="X147" s="37">
        <f t="shared" si="27"/>
        <v>0</v>
      </c>
      <c r="Y147" s="37">
        <f t="shared" si="28"/>
        <v>0</v>
      </c>
      <c r="Z147" s="36"/>
      <c r="AA147" s="37" t="str">
        <f t="shared" si="29"/>
        <v/>
      </c>
      <c r="AB147" s="36"/>
      <c r="AC147" s="37" t="str">
        <f t="shared" si="30"/>
        <v/>
      </c>
      <c r="AD147" s="36"/>
      <c r="AE147" s="34" t="str">
        <f t="shared" si="31"/>
        <v/>
      </c>
      <c r="AF14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8" spans="1:32" x14ac:dyDescent="0.45">
      <c r="A148" s="34">
        <f>IF(ISBLANK(Games!A144), "", Games!A144)</f>
        <v>0</v>
      </c>
      <c r="B148" s="34" t="str">
        <f>IF('Prediction Log'!B145=0, "",'Prediction Log'!B145)</f>
        <v/>
      </c>
      <c r="C148" s="34" t="str">
        <f>IF('Prediction Log'!C145=0, "",'Prediction Log'!C145)</f>
        <v/>
      </c>
      <c r="D148" s="34" t="str">
        <f>IF('Prediction Log'!D145=0, "",'Prediction Log'!D145)</f>
        <v/>
      </c>
      <c r="E148" s="34" t="str">
        <f>IF('Prediction Log'!E145=0, "",'Prediction Log'!E145)</f>
        <v/>
      </c>
      <c r="F148" s="34" t="str">
        <f>IF('Prediction Log'!H145=0, "",'Prediction Log'!H145)</f>
        <v/>
      </c>
      <c r="G148" s="10" t="str">
        <f>IF(ISBLANK(Games!B144), "",'Prediction Log'!$I145)</f>
        <v/>
      </c>
      <c r="H148" s="35" t="str">
        <f>'Prediction Log'!$J145</f>
        <v/>
      </c>
      <c r="I148" s="34" t="str">
        <f>IF(ISBLANK(Games!R144), "",IF(AND(Games!R144="",Games!S144=""),"",IF(ISTEXT(Games!S144), "Side",Games!R144)))</f>
        <v/>
      </c>
      <c r="J148" s="34" t="str">
        <f>IF(ISBLANK(Games!R144), "",IF(Table12[[#This Row],[Bet]]="Spread", Games!T144, ""))</f>
        <v/>
      </c>
      <c r="K148" s="34" t="str">
        <f>IF(ISBLANK(Games!S144), "",IF(ISTEXT(Games!S144), Games!S144, ""))</f>
        <v/>
      </c>
      <c r="L148" s="34" t="str">
        <f>IF(ISBLANK(Games!V144), "", Games!V144)</f>
        <v/>
      </c>
      <c r="M148" s="34"/>
      <c r="N148" s="36"/>
      <c r="O148" s="36"/>
      <c r="P148" s="36"/>
      <c r="Q148" s="36"/>
      <c r="R148" s="36"/>
      <c r="S148" s="36"/>
      <c r="T148" s="37">
        <f t="shared" si="23"/>
        <v>0</v>
      </c>
      <c r="U148" s="37">
        <f t="shared" si="24"/>
        <v>0</v>
      </c>
      <c r="V148" s="37">
        <f t="shared" si="25"/>
        <v>0</v>
      </c>
      <c r="W148" s="37">
        <f t="shared" si="26"/>
        <v>0</v>
      </c>
      <c r="X148" s="37">
        <f t="shared" si="27"/>
        <v>0</v>
      </c>
      <c r="Y148" s="37">
        <f t="shared" si="28"/>
        <v>0</v>
      </c>
      <c r="Z148" s="36"/>
      <c r="AA148" s="37" t="str">
        <f t="shared" si="29"/>
        <v/>
      </c>
      <c r="AB148" s="36"/>
      <c r="AC148" s="37" t="str">
        <f t="shared" si="30"/>
        <v/>
      </c>
      <c r="AD148" s="36"/>
      <c r="AE148" s="34" t="str">
        <f t="shared" si="31"/>
        <v/>
      </c>
      <c r="AF14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9" spans="1:32" hidden="1" x14ac:dyDescent="0.45">
      <c r="A149" s="34">
        <f>Games!A128</f>
        <v>0</v>
      </c>
      <c r="B149" s="34" t="str">
        <f>IF('Prediction Log'!B146=0, "",'Prediction Log'!B146)</f>
        <v/>
      </c>
      <c r="C149" s="34" t="str">
        <f>IF('Prediction Log'!C146=0, "",'Prediction Log'!C146)</f>
        <v/>
      </c>
      <c r="D149" s="34" t="str">
        <f>IF('Prediction Log'!D146=0, "",'Prediction Log'!D146)</f>
        <v/>
      </c>
      <c r="E149" s="34" t="str">
        <f>IF('Prediction Log'!E146=0, "",'Prediction Log'!E146)</f>
        <v/>
      </c>
      <c r="F149" s="34" t="str">
        <f>IF('Prediction Log'!H146=0, "",'Prediction Log'!H146)</f>
        <v/>
      </c>
      <c r="G149" s="10" t="str">
        <f>IF(ISBLANK(Games!B128), "",'Prediction Log'!$I146)</f>
        <v/>
      </c>
      <c r="H149" s="35" t="str">
        <f>'Prediction Log'!$J146</f>
        <v/>
      </c>
      <c r="I149" s="34" t="str">
        <f>IF(ISBLANK(Games!R128), "",IF(AND(Games!R128="",Games!S128=""),"",IF(ISTEXT(Games!S128), "Side",Games!R128)))</f>
        <v/>
      </c>
      <c r="J149" s="34" t="str">
        <f>IF(ISBLANK(Games!R128), "",IF(Table12[[#This Row],[Bet]]="Spread", Games!T128, ""))</f>
        <v/>
      </c>
      <c r="K149" s="34" t="str">
        <f>IF(ISBLANK(Games!S128), "",IF(ISTEXT(Games!S128), Games!S128, ""))</f>
        <v/>
      </c>
      <c r="L149" s="34" t="str">
        <f>IF(ISBLANK(Games!V128), "", Games!V128)</f>
        <v/>
      </c>
      <c r="M149" s="34"/>
      <c r="N149" s="36"/>
      <c r="O149" s="36"/>
      <c r="P149" s="36"/>
      <c r="Q149" s="36"/>
      <c r="R149" s="36"/>
      <c r="S149" s="36"/>
      <c r="T149" s="37">
        <f t="shared" si="23"/>
        <v>0</v>
      </c>
      <c r="U149" s="37">
        <f t="shared" si="24"/>
        <v>0</v>
      </c>
      <c r="V149" s="37">
        <f t="shared" si="25"/>
        <v>0</v>
      </c>
      <c r="W149" s="37">
        <f t="shared" si="26"/>
        <v>0</v>
      </c>
      <c r="X149" s="37">
        <f t="shared" si="27"/>
        <v>0</v>
      </c>
      <c r="Y149" s="37">
        <f t="shared" si="28"/>
        <v>0</v>
      </c>
      <c r="Z149" s="36"/>
      <c r="AA149" s="37" t="str">
        <f t="shared" ref="AA135:AA153" si="32">IF(Z149="W", U149, IF(Z149="L",-N149, ""))</f>
        <v/>
      </c>
      <c r="AB149" s="36"/>
      <c r="AC149" s="37" t="str">
        <f t="shared" ref="AC135:AC153" si="33">IF(AB149="W", W149, IF(AB149="L",-O149, ""))</f>
        <v/>
      </c>
      <c r="AD149" s="36"/>
      <c r="AE149" s="34" t="str">
        <f t="shared" si="31"/>
        <v/>
      </c>
      <c r="AF14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0" spans="1:32" hidden="1" x14ac:dyDescent="0.45">
      <c r="A150" s="34">
        <f>Games!A129</f>
        <v>0</v>
      </c>
      <c r="B150" s="34" t="str">
        <f>IF('Prediction Log'!B147=0, "",'Prediction Log'!B147)</f>
        <v/>
      </c>
      <c r="C150" s="34" t="str">
        <f>IF('Prediction Log'!C147=0, "",'Prediction Log'!C147)</f>
        <v/>
      </c>
      <c r="D150" s="34" t="str">
        <f>IF('Prediction Log'!D147=0, "",'Prediction Log'!D147)</f>
        <v/>
      </c>
      <c r="E150" s="34" t="str">
        <f>IF('Prediction Log'!E147=0, "",'Prediction Log'!E147)</f>
        <v/>
      </c>
      <c r="F150" s="34" t="str">
        <f>IF('Prediction Log'!H147=0, "",'Prediction Log'!H147)</f>
        <v/>
      </c>
      <c r="G150" s="10" t="str">
        <f>IF(ISBLANK(Games!B129), "",'Prediction Log'!$I147)</f>
        <v/>
      </c>
      <c r="H150" s="35" t="str">
        <f>'Prediction Log'!$J147</f>
        <v/>
      </c>
      <c r="I150" s="34" t="str">
        <f>IF(ISBLANK(Games!R129), "",IF(AND(Games!R129="",Games!S129=""),"",IF(ISTEXT(Games!S129), "Side",Games!R129)))</f>
        <v/>
      </c>
      <c r="J150" s="34" t="str">
        <f>IF(ISBLANK(Games!R129), "",IF(Table12[[#This Row],[Bet]]="Spread", Games!T129, ""))</f>
        <v/>
      </c>
      <c r="K150" s="34" t="str">
        <f>IF(ISBLANK(Games!S129), "",IF(ISTEXT(Games!S129), Games!S129, ""))</f>
        <v/>
      </c>
      <c r="L150" s="34" t="str">
        <f>IF(ISBLANK(Games!V129), "", Games!V129)</f>
        <v/>
      </c>
      <c r="M150" s="34"/>
      <c r="N150" s="36"/>
      <c r="O150" s="36"/>
      <c r="P150" s="36"/>
      <c r="Q150" s="36"/>
      <c r="R150" s="36"/>
      <c r="S150" s="36"/>
      <c r="T150" s="37">
        <f t="shared" si="23"/>
        <v>0</v>
      </c>
      <c r="U150" s="37">
        <f t="shared" si="24"/>
        <v>0</v>
      </c>
      <c r="V150" s="37">
        <f t="shared" si="25"/>
        <v>0</v>
      </c>
      <c r="W150" s="37">
        <f t="shared" si="26"/>
        <v>0</v>
      </c>
      <c r="X150" s="37">
        <f t="shared" si="27"/>
        <v>0</v>
      </c>
      <c r="Y150" s="37">
        <f t="shared" si="28"/>
        <v>0</v>
      </c>
      <c r="Z150" s="36"/>
      <c r="AA150" s="37" t="str">
        <f t="shared" si="32"/>
        <v/>
      </c>
      <c r="AB150" s="36"/>
      <c r="AC150" s="37" t="str">
        <f t="shared" si="33"/>
        <v/>
      </c>
      <c r="AD150" s="36"/>
      <c r="AE150" s="34" t="str">
        <f t="shared" si="31"/>
        <v/>
      </c>
      <c r="AF15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1" spans="1:32" hidden="1" x14ac:dyDescent="0.45">
      <c r="A151" s="34">
        <f>Games!A130</f>
        <v>0</v>
      </c>
      <c r="B151" s="34" t="str">
        <f>IF('Prediction Log'!B148=0, "",'Prediction Log'!B148)</f>
        <v/>
      </c>
      <c r="C151" s="34" t="str">
        <f>IF('Prediction Log'!C148=0, "",'Prediction Log'!C148)</f>
        <v/>
      </c>
      <c r="D151" s="34" t="str">
        <f>IF('Prediction Log'!D148=0, "",'Prediction Log'!D148)</f>
        <v/>
      </c>
      <c r="E151" s="34" t="str">
        <f>IF('Prediction Log'!E148=0, "",'Prediction Log'!E148)</f>
        <v/>
      </c>
      <c r="F151" s="34" t="str">
        <f>IF('Prediction Log'!H148=0, "",'Prediction Log'!H148)</f>
        <v/>
      </c>
      <c r="G151" s="10" t="str">
        <f>IF(ISBLANK(Games!B130), "",'Prediction Log'!$I148)</f>
        <v/>
      </c>
      <c r="H151" s="35" t="str">
        <f>'Prediction Log'!$J148</f>
        <v/>
      </c>
      <c r="I151" s="34" t="str">
        <f>IF(ISBLANK(Games!R130), "",IF(AND(Games!R130="",Games!S130=""),"",IF(ISTEXT(Games!S130), "Side",Games!R130)))</f>
        <v/>
      </c>
      <c r="J151" s="34" t="str">
        <f>IF(ISBLANK(Games!R130), "",IF(Table12[[#This Row],[Bet]]="Spread", Games!T130, ""))</f>
        <v/>
      </c>
      <c r="K151" s="34" t="str">
        <f>IF(ISBLANK(Games!S130), "",IF(ISTEXT(Games!S130), Games!S130, ""))</f>
        <v/>
      </c>
      <c r="L151" s="34" t="str">
        <f>IF(ISBLANK(Games!V130), "", Games!V130)</f>
        <v/>
      </c>
      <c r="M151" s="34"/>
      <c r="N151" s="36"/>
      <c r="O151" s="36"/>
      <c r="P151" s="36"/>
      <c r="Q151" s="36"/>
      <c r="R151" s="36"/>
      <c r="S151" s="36"/>
      <c r="T151" s="37">
        <f t="shared" si="23"/>
        <v>0</v>
      </c>
      <c r="U151" s="37">
        <f t="shared" si="24"/>
        <v>0</v>
      </c>
      <c r="V151" s="37">
        <f t="shared" si="25"/>
        <v>0</v>
      </c>
      <c r="W151" s="37">
        <f t="shared" si="26"/>
        <v>0</v>
      </c>
      <c r="X151" s="37">
        <f t="shared" si="27"/>
        <v>0</v>
      </c>
      <c r="Y151" s="37">
        <f t="shared" si="28"/>
        <v>0</v>
      </c>
      <c r="Z151" s="36"/>
      <c r="AA151" s="37" t="str">
        <f t="shared" si="32"/>
        <v/>
      </c>
      <c r="AB151" s="36"/>
      <c r="AC151" s="37" t="str">
        <f t="shared" si="33"/>
        <v/>
      </c>
      <c r="AD151" s="36"/>
      <c r="AE151" s="34" t="str">
        <f t="shared" si="31"/>
        <v/>
      </c>
      <c r="AF15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2" spans="1:32" hidden="1" x14ac:dyDescent="0.45">
      <c r="A152" s="34">
        <f>Games!A131</f>
        <v>0</v>
      </c>
      <c r="B152" s="34" t="str">
        <f>IF('Prediction Log'!B149=0, "",'Prediction Log'!B149)</f>
        <v/>
      </c>
      <c r="C152" s="34" t="str">
        <f>IF('Prediction Log'!C149=0, "",'Prediction Log'!C149)</f>
        <v/>
      </c>
      <c r="D152" s="34" t="str">
        <f>IF('Prediction Log'!D149=0, "",'Prediction Log'!D149)</f>
        <v/>
      </c>
      <c r="E152" s="34" t="str">
        <f>IF('Prediction Log'!E149=0, "",'Prediction Log'!E149)</f>
        <v/>
      </c>
      <c r="F152" s="34" t="str">
        <f>IF('Prediction Log'!H149=0, "",'Prediction Log'!H149)</f>
        <v/>
      </c>
      <c r="G152" s="10" t="str">
        <f>IF(ISBLANK(Games!B131), "",'Prediction Log'!$I149)</f>
        <v/>
      </c>
      <c r="H152" s="35" t="str">
        <f>'Prediction Log'!$J149</f>
        <v/>
      </c>
      <c r="I152" s="34" t="str">
        <f>IF(ISBLANK(Games!R131), "",IF(AND(Games!R131="",Games!S131=""),"",IF(ISTEXT(Games!S131), "Side",Games!R131)))</f>
        <v/>
      </c>
      <c r="J152" s="34" t="str">
        <f>IF(ISBLANK(Games!R131), "",IF(Table12[[#This Row],[Bet]]="Spread", Games!T131, ""))</f>
        <v/>
      </c>
      <c r="K152" s="34" t="str">
        <f>IF(ISBLANK(Games!S131), "",IF(ISTEXT(Games!S131), Games!S131, ""))</f>
        <v/>
      </c>
      <c r="L152" s="34" t="str">
        <f>IF(ISBLANK(Games!V131), "", Games!V131)</f>
        <v/>
      </c>
      <c r="M152" s="34"/>
      <c r="N152" s="36"/>
      <c r="O152" s="36"/>
      <c r="P152" s="36"/>
      <c r="Q152" s="36"/>
      <c r="R152" s="36"/>
      <c r="S152" s="36"/>
      <c r="T152" s="37">
        <f t="shared" si="23"/>
        <v>0</v>
      </c>
      <c r="U152" s="37">
        <f t="shared" si="24"/>
        <v>0</v>
      </c>
      <c r="V152" s="37">
        <f t="shared" si="25"/>
        <v>0</v>
      </c>
      <c r="W152" s="37">
        <f t="shared" si="26"/>
        <v>0</v>
      </c>
      <c r="X152" s="37">
        <f t="shared" si="27"/>
        <v>0</v>
      </c>
      <c r="Y152" s="37">
        <f t="shared" si="28"/>
        <v>0</v>
      </c>
      <c r="Z152" s="36"/>
      <c r="AA152" s="37" t="str">
        <f t="shared" si="32"/>
        <v/>
      </c>
      <c r="AB152" s="36"/>
      <c r="AC152" s="37" t="str">
        <f t="shared" si="33"/>
        <v/>
      </c>
      <c r="AD152" s="36"/>
      <c r="AE152" s="34" t="str">
        <f t="shared" si="31"/>
        <v/>
      </c>
      <c r="AF15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3" spans="1:32" hidden="1" x14ac:dyDescent="0.45">
      <c r="A153" s="34">
        <f>Games!A132</f>
        <v>0</v>
      </c>
      <c r="B153" s="34" t="str">
        <f>IF('Prediction Log'!B150=0, "",'Prediction Log'!B150)</f>
        <v/>
      </c>
      <c r="C153" s="34" t="str">
        <f>IF('Prediction Log'!C150=0, "",'Prediction Log'!C150)</f>
        <v/>
      </c>
      <c r="D153" s="34" t="str">
        <f>IF('Prediction Log'!D150=0, "",'Prediction Log'!D150)</f>
        <v/>
      </c>
      <c r="E153" s="34" t="str">
        <f>IF('Prediction Log'!E150=0, "",'Prediction Log'!E150)</f>
        <v/>
      </c>
      <c r="F153" s="34" t="str">
        <f>IF('Prediction Log'!H150=0, "",'Prediction Log'!H150)</f>
        <v/>
      </c>
      <c r="G153" s="10" t="str">
        <f>IF(ISBLANK(Games!B132), "",'Prediction Log'!$I150)</f>
        <v/>
      </c>
      <c r="H153" s="35" t="str">
        <f>'Prediction Log'!$J150</f>
        <v/>
      </c>
      <c r="I153" s="34" t="str">
        <f>IF(ISBLANK(Games!R132), "",IF(AND(Games!R132="",Games!S132=""),"",IF(ISTEXT(Games!S132), "Side",Games!R132)))</f>
        <v/>
      </c>
      <c r="J153" s="34" t="str">
        <f>IF(ISBLANK(Games!R132), "",IF(Table12[[#This Row],[Bet]]="Spread", Games!T132, ""))</f>
        <v/>
      </c>
      <c r="K153" s="34" t="str">
        <f>IF(ISBLANK(Games!S132), "",IF(ISTEXT(Games!S132), Games!S132, ""))</f>
        <v/>
      </c>
      <c r="L153" s="34" t="str">
        <f>IF(ISBLANK(Games!V132), "", Games!V132)</f>
        <v/>
      </c>
      <c r="M153" s="34"/>
      <c r="N153" s="36"/>
      <c r="O153" s="36"/>
      <c r="P153" s="36"/>
      <c r="Q153" s="36"/>
      <c r="R153" s="36"/>
      <c r="S153" s="36"/>
      <c r="T153" s="37">
        <f t="shared" si="23"/>
        <v>0</v>
      </c>
      <c r="U153" s="37">
        <f t="shared" si="24"/>
        <v>0</v>
      </c>
      <c r="V153" s="37">
        <f t="shared" si="25"/>
        <v>0</v>
      </c>
      <c r="W153" s="37">
        <f t="shared" si="26"/>
        <v>0</v>
      </c>
      <c r="X153" s="37">
        <f t="shared" si="27"/>
        <v>0</v>
      </c>
      <c r="Y153" s="37">
        <f t="shared" si="28"/>
        <v>0</v>
      </c>
      <c r="Z153" s="36"/>
      <c r="AA153" s="37" t="str">
        <f t="shared" si="32"/>
        <v/>
      </c>
      <c r="AB153" s="36"/>
      <c r="AC153" s="37" t="str">
        <f t="shared" si="33"/>
        <v/>
      </c>
      <c r="AD153" s="36"/>
      <c r="AE153" s="34" t="str">
        <f t="shared" si="31"/>
        <v/>
      </c>
      <c r="AF15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4" spans="1:32" hidden="1" x14ac:dyDescent="0.45">
      <c r="A154" s="34">
        <f>Games!A133</f>
        <v>0</v>
      </c>
      <c r="B154" s="34" t="str">
        <f>IF('Prediction Log'!B151=0, "",'Prediction Log'!B151)</f>
        <v/>
      </c>
      <c r="C154" s="34" t="str">
        <f>IF('Prediction Log'!C151=0, "",'Prediction Log'!C151)</f>
        <v/>
      </c>
      <c r="D154" s="34" t="str">
        <f>IF('Prediction Log'!D151=0, "",'Prediction Log'!D151)</f>
        <v/>
      </c>
      <c r="E154" s="34" t="str">
        <f>IF('Prediction Log'!E151=0, "",'Prediction Log'!E151)</f>
        <v/>
      </c>
      <c r="F154" s="34" t="str">
        <f>IF('Prediction Log'!H151=0, "",'Prediction Log'!H151)</f>
        <v/>
      </c>
      <c r="G154" s="10" t="str">
        <f>IF(ISBLANK(Games!B133), "",'Prediction Log'!$I151)</f>
        <v/>
      </c>
      <c r="H154" s="35" t="str">
        <f>'Prediction Log'!$J151</f>
        <v/>
      </c>
      <c r="I154" s="34" t="str">
        <f>IF(ISBLANK(Games!R133), "",IF(AND(Games!R133="",Games!S133=""),"",IF(ISTEXT(Games!S133), "Side",Games!R133)))</f>
        <v/>
      </c>
      <c r="J154" s="34" t="str">
        <f>IF(ISBLANK(Games!R133), "",IF(Table12[[#This Row],[Bet]]="Spread", Games!T133, ""))</f>
        <v/>
      </c>
      <c r="K154" s="34" t="str">
        <f>IF(ISBLANK(Games!S133), "",IF(ISTEXT(Games!S133), Games!S133, ""))</f>
        <v/>
      </c>
      <c r="L154" s="34" t="str">
        <f>IF(ISBLANK(Games!V133), "", Games!V133)</f>
        <v/>
      </c>
      <c r="M154" s="34"/>
      <c r="N154" s="36"/>
      <c r="O154" s="36"/>
      <c r="P154" s="36"/>
      <c r="Q154" s="36"/>
      <c r="R154" s="36"/>
      <c r="S154" s="36"/>
      <c r="T154" s="37">
        <f t="shared" si="23"/>
        <v>0</v>
      </c>
      <c r="U154" s="37">
        <f t="shared" si="24"/>
        <v>0</v>
      </c>
      <c r="V154" s="37">
        <f t="shared" si="25"/>
        <v>0</v>
      </c>
      <c r="W154" s="37">
        <f t="shared" si="26"/>
        <v>0</v>
      </c>
      <c r="X154" s="37">
        <f t="shared" si="27"/>
        <v>0</v>
      </c>
      <c r="Y154" s="37">
        <f t="shared" si="28"/>
        <v>0</v>
      </c>
      <c r="Z154" s="36"/>
      <c r="AA154" s="37" t="str">
        <f t="shared" ref="AA154:AA197" si="34">IF(Z154="W", U154, IF(Z154="L",-N154, ""))</f>
        <v/>
      </c>
      <c r="AB154" s="36"/>
      <c r="AC154" s="37" t="str">
        <f t="shared" ref="AC154:AC199" si="35">IF(AB154="W", W154, IF(AB154="L",-O154, ""))</f>
        <v/>
      </c>
      <c r="AD154" s="36"/>
      <c r="AE154" s="34" t="str">
        <f t="shared" si="31"/>
        <v/>
      </c>
      <c r="AF15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5" spans="1:32" hidden="1" x14ac:dyDescent="0.45">
      <c r="A155" s="34">
        <f>Games!A134</f>
        <v>0</v>
      </c>
      <c r="B155" s="34" t="str">
        <f>IF('Prediction Log'!B152=0, "",'Prediction Log'!B152)</f>
        <v/>
      </c>
      <c r="C155" s="34" t="str">
        <f>IF('Prediction Log'!C152=0, "",'Prediction Log'!C152)</f>
        <v/>
      </c>
      <c r="D155" s="34" t="str">
        <f>IF('Prediction Log'!D152=0, "",'Prediction Log'!D152)</f>
        <v/>
      </c>
      <c r="E155" s="34" t="str">
        <f>IF('Prediction Log'!E152=0, "",'Prediction Log'!E152)</f>
        <v/>
      </c>
      <c r="F155" s="34" t="str">
        <f>IF('Prediction Log'!H152=0, "",'Prediction Log'!H152)</f>
        <v/>
      </c>
      <c r="G155" s="10" t="str">
        <f>IF(ISBLANK(Games!B134), "",'Prediction Log'!$I152)</f>
        <v/>
      </c>
      <c r="H155" s="35" t="str">
        <f>'Prediction Log'!$J152</f>
        <v/>
      </c>
      <c r="I155" s="34" t="str">
        <f>IF(ISBLANK(Games!R134), "",IF(AND(Games!R134="",Games!S134=""),"",IF(ISTEXT(Games!S134), "Side",Games!R134)))</f>
        <v/>
      </c>
      <c r="J155" s="34" t="str">
        <f>IF(ISBLANK(Games!R134), "",IF(Table12[[#This Row],[Bet]]="Spread", Games!T134, ""))</f>
        <v/>
      </c>
      <c r="K155" s="34" t="str">
        <f>IF(ISBLANK(Games!S134), "",IF(ISTEXT(Games!S134), Games!S134, ""))</f>
        <v/>
      </c>
      <c r="L155" s="34" t="str">
        <f>IF(ISBLANK(Games!V134), "", Games!V134)</f>
        <v/>
      </c>
      <c r="M155" s="34"/>
      <c r="N155" s="36"/>
      <c r="O155" s="36"/>
      <c r="P155" s="36"/>
      <c r="Q155" s="36"/>
      <c r="R155" s="36"/>
      <c r="S155" s="36"/>
      <c r="T155" s="37">
        <f t="shared" si="23"/>
        <v>0</v>
      </c>
      <c r="U155" s="37">
        <f t="shared" si="24"/>
        <v>0</v>
      </c>
      <c r="V155" s="37">
        <f t="shared" si="25"/>
        <v>0</v>
      </c>
      <c r="W155" s="37">
        <f t="shared" si="26"/>
        <v>0</v>
      </c>
      <c r="X155" s="37">
        <f t="shared" si="27"/>
        <v>0</v>
      </c>
      <c r="Y155" s="37">
        <f t="shared" si="28"/>
        <v>0</v>
      </c>
      <c r="Z155" s="36"/>
      <c r="AA155" s="37" t="str">
        <f t="shared" si="34"/>
        <v/>
      </c>
      <c r="AB155" s="36"/>
      <c r="AC155" s="37" t="str">
        <f t="shared" si="35"/>
        <v/>
      </c>
      <c r="AD155" s="36"/>
      <c r="AE155" s="34" t="str">
        <f t="shared" si="31"/>
        <v/>
      </c>
      <c r="AF15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6" spans="1:32" hidden="1" x14ac:dyDescent="0.45">
      <c r="A156" s="34">
        <f>Games!A135</f>
        <v>0</v>
      </c>
      <c r="B156" s="34" t="str">
        <f>IF('Prediction Log'!B153=0, "",'Prediction Log'!B153)</f>
        <v/>
      </c>
      <c r="C156" s="34" t="str">
        <f>IF('Prediction Log'!C153=0, "",'Prediction Log'!C153)</f>
        <v/>
      </c>
      <c r="D156" s="34" t="str">
        <f>IF('Prediction Log'!D153=0, "",'Prediction Log'!D153)</f>
        <v/>
      </c>
      <c r="E156" s="34" t="str">
        <f>IF('Prediction Log'!E153=0, "",'Prediction Log'!E153)</f>
        <v/>
      </c>
      <c r="F156" s="34" t="str">
        <f>IF('Prediction Log'!H153=0, "",'Prediction Log'!H153)</f>
        <v/>
      </c>
      <c r="G156" s="10" t="str">
        <f>IF(ISBLANK(Games!B135), "",'Prediction Log'!$I153)</f>
        <v/>
      </c>
      <c r="H156" s="35" t="str">
        <f>'Prediction Log'!$J153</f>
        <v/>
      </c>
      <c r="I156" s="34" t="str">
        <f>IF(ISBLANK(Games!R135), "",IF(AND(Games!R135="",Games!S135=""),"",IF(ISTEXT(Games!S135), "Side",Games!R135)))</f>
        <v/>
      </c>
      <c r="J156" s="34" t="str">
        <f>IF(ISBLANK(Games!R135), "",IF(Table12[[#This Row],[Bet]]="Spread", Games!T135, ""))</f>
        <v/>
      </c>
      <c r="K156" s="34" t="str">
        <f>IF(ISBLANK(Games!S135), "",IF(ISTEXT(Games!S135), Games!S135, ""))</f>
        <v/>
      </c>
      <c r="L156" s="34" t="str">
        <f>IF(ISBLANK(Games!V135), "", Games!V135)</f>
        <v/>
      </c>
      <c r="M156" s="34"/>
      <c r="N156" s="36"/>
      <c r="O156" s="36"/>
      <c r="P156" s="36"/>
      <c r="Q156" s="36"/>
      <c r="R156" s="36"/>
      <c r="S156" s="36"/>
      <c r="T156" s="37">
        <f t="shared" si="23"/>
        <v>0</v>
      </c>
      <c r="U156" s="37">
        <f t="shared" si="24"/>
        <v>0</v>
      </c>
      <c r="V156" s="37">
        <f t="shared" si="25"/>
        <v>0</v>
      </c>
      <c r="W156" s="37">
        <f t="shared" si="26"/>
        <v>0</v>
      </c>
      <c r="X156" s="37">
        <f t="shared" si="27"/>
        <v>0</v>
      </c>
      <c r="Y156" s="37">
        <f t="shared" si="28"/>
        <v>0</v>
      </c>
      <c r="Z156" s="36"/>
      <c r="AA156" s="37" t="str">
        <f t="shared" si="34"/>
        <v/>
      </c>
      <c r="AB156" s="36"/>
      <c r="AC156" s="37" t="str">
        <f t="shared" si="35"/>
        <v/>
      </c>
      <c r="AD156" s="36"/>
      <c r="AE156" s="34" t="str">
        <f t="shared" si="31"/>
        <v/>
      </c>
      <c r="AF15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7" spans="1:32" hidden="1" x14ac:dyDescent="0.45">
      <c r="A157" s="34">
        <f>Games!A136</f>
        <v>0</v>
      </c>
      <c r="B157" s="34" t="str">
        <f>IF('Prediction Log'!B154=0, "",'Prediction Log'!B154)</f>
        <v/>
      </c>
      <c r="C157" s="34" t="str">
        <f>IF('Prediction Log'!C154=0, "",'Prediction Log'!C154)</f>
        <v/>
      </c>
      <c r="D157" s="34" t="str">
        <f>IF('Prediction Log'!D154=0, "",'Prediction Log'!D154)</f>
        <v/>
      </c>
      <c r="E157" s="34" t="str">
        <f>IF('Prediction Log'!E154=0, "",'Prediction Log'!E154)</f>
        <v/>
      </c>
      <c r="F157" s="34" t="str">
        <f>IF('Prediction Log'!H154=0, "",'Prediction Log'!H154)</f>
        <v/>
      </c>
      <c r="G157" s="10" t="str">
        <f>IF(ISBLANK(Games!B136), "",'Prediction Log'!$I154)</f>
        <v/>
      </c>
      <c r="H157" s="35" t="str">
        <f>'Prediction Log'!$J154</f>
        <v/>
      </c>
      <c r="I157" s="34" t="str">
        <f>IF(ISBLANK(Games!R136), "",IF(AND(Games!R136="",Games!S136=""),"",IF(ISTEXT(Games!S136), "Side",Games!R136)))</f>
        <v/>
      </c>
      <c r="J157" s="34" t="str">
        <f>IF(ISBLANK(Games!R136), "",IF(Table12[[#This Row],[Bet]]="Spread", Games!T136, ""))</f>
        <v/>
      </c>
      <c r="K157" s="34" t="str">
        <f>IF(ISBLANK(Games!S136), "",IF(ISTEXT(Games!S136), Games!S136, ""))</f>
        <v/>
      </c>
      <c r="L157" s="34" t="str">
        <f>IF(ISBLANK(Games!V136), "", Games!V136)</f>
        <v/>
      </c>
      <c r="M157" s="34"/>
      <c r="N157" s="36"/>
      <c r="O157" s="36"/>
      <c r="P157" s="36"/>
      <c r="Q157" s="36"/>
      <c r="R157" s="36"/>
      <c r="S157" s="36"/>
      <c r="T157" s="37">
        <f t="shared" si="23"/>
        <v>0</v>
      </c>
      <c r="U157" s="37">
        <f t="shared" si="24"/>
        <v>0</v>
      </c>
      <c r="V157" s="37">
        <f t="shared" si="25"/>
        <v>0</v>
      </c>
      <c r="W157" s="37">
        <f t="shared" si="26"/>
        <v>0</v>
      </c>
      <c r="X157" s="37">
        <f t="shared" si="27"/>
        <v>0</v>
      </c>
      <c r="Y157" s="37">
        <f t="shared" si="28"/>
        <v>0</v>
      </c>
      <c r="Z157" s="36"/>
      <c r="AA157" s="37" t="str">
        <f t="shared" si="34"/>
        <v/>
      </c>
      <c r="AB157" s="36"/>
      <c r="AC157" s="37" t="str">
        <f t="shared" si="35"/>
        <v/>
      </c>
      <c r="AD157" s="36"/>
      <c r="AE157" s="34" t="str">
        <f t="shared" si="31"/>
        <v/>
      </c>
      <c r="AF15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8" spans="1:32" hidden="1" x14ac:dyDescent="0.45">
      <c r="A158" s="34">
        <f>Games!A137</f>
        <v>0</v>
      </c>
      <c r="B158" s="34" t="str">
        <f>IF('Prediction Log'!B155=0, "",'Prediction Log'!B155)</f>
        <v/>
      </c>
      <c r="C158" s="34" t="str">
        <f>IF('Prediction Log'!C155=0, "",'Prediction Log'!C155)</f>
        <v/>
      </c>
      <c r="D158" s="34" t="str">
        <f>IF('Prediction Log'!D155=0, "",'Prediction Log'!D155)</f>
        <v/>
      </c>
      <c r="E158" s="34" t="str">
        <f>IF('Prediction Log'!E155=0, "",'Prediction Log'!E155)</f>
        <v/>
      </c>
      <c r="F158" s="34" t="str">
        <f>IF('Prediction Log'!H155=0, "",'Prediction Log'!H155)</f>
        <v/>
      </c>
      <c r="G158" s="10" t="str">
        <f>IF(ISBLANK(Games!B137), "",'Prediction Log'!$I155)</f>
        <v/>
      </c>
      <c r="H158" s="35" t="str">
        <f>'Prediction Log'!$J155</f>
        <v/>
      </c>
      <c r="I158" s="34" t="str">
        <f>IF(ISBLANK(Games!R137), "",IF(AND(Games!R137="",Games!S137=""),"",IF(ISTEXT(Games!S137), "Side",Games!R137)))</f>
        <v/>
      </c>
      <c r="J158" s="34" t="str">
        <f>IF(ISBLANK(Games!R137), "",IF(Table12[[#This Row],[Bet]]="Spread", Games!T137, ""))</f>
        <v/>
      </c>
      <c r="K158" s="34" t="str">
        <f>IF(ISBLANK(Games!S137), "",IF(ISTEXT(Games!S137), Games!S137, ""))</f>
        <v/>
      </c>
      <c r="L158" s="34" t="str">
        <f>IF(ISBLANK(Games!V137), "", Games!V137)</f>
        <v/>
      </c>
      <c r="M158" s="34"/>
      <c r="N158" s="36"/>
      <c r="O158" s="36"/>
      <c r="P158" s="36"/>
      <c r="Q158" s="36"/>
      <c r="R158" s="36"/>
      <c r="S158" s="36"/>
      <c r="T158" s="37">
        <f t="shared" si="23"/>
        <v>0</v>
      </c>
      <c r="U158" s="37">
        <f t="shared" si="24"/>
        <v>0</v>
      </c>
      <c r="V158" s="37">
        <f t="shared" si="25"/>
        <v>0</v>
      </c>
      <c r="W158" s="37">
        <f t="shared" si="26"/>
        <v>0</v>
      </c>
      <c r="X158" s="37">
        <f t="shared" si="27"/>
        <v>0</v>
      </c>
      <c r="Y158" s="37">
        <f t="shared" si="28"/>
        <v>0</v>
      </c>
      <c r="Z158" s="36"/>
      <c r="AA158" s="37" t="str">
        <f t="shared" si="34"/>
        <v/>
      </c>
      <c r="AB158" s="36"/>
      <c r="AC158" s="37" t="str">
        <f t="shared" si="35"/>
        <v/>
      </c>
      <c r="AD158" s="36"/>
      <c r="AE158" s="34" t="str">
        <f t="shared" si="31"/>
        <v/>
      </c>
      <c r="AF15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9" spans="1:32" hidden="1" x14ac:dyDescent="0.45">
      <c r="A159" s="34">
        <f>Games!A138</f>
        <v>0</v>
      </c>
      <c r="B159" s="34" t="str">
        <f>IF('Prediction Log'!B156=0, "",'Prediction Log'!B156)</f>
        <v/>
      </c>
      <c r="C159" s="34" t="str">
        <f>IF('Prediction Log'!C156=0, "",'Prediction Log'!C156)</f>
        <v/>
      </c>
      <c r="D159" s="34" t="str">
        <f>IF('Prediction Log'!D156=0, "",'Prediction Log'!D156)</f>
        <v/>
      </c>
      <c r="E159" s="34" t="str">
        <f>IF('Prediction Log'!E156=0, "",'Prediction Log'!E156)</f>
        <v/>
      </c>
      <c r="F159" s="34" t="str">
        <f>IF('Prediction Log'!H156=0, "",'Prediction Log'!H156)</f>
        <v/>
      </c>
      <c r="G159" s="10" t="str">
        <f>IF(ISBLANK(Games!B138), "",'Prediction Log'!$I156)</f>
        <v/>
      </c>
      <c r="H159" s="35" t="str">
        <f>'Prediction Log'!$J156</f>
        <v/>
      </c>
      <c r="I159" s="34" t="str">
        <f>IF(ISBLANK(Games!R138), "",IF(AND(Games!R138="",Games!S138=""),"",IF(ISTEXT(Games!S138), "Side",Games!R138)))</f>
        <v/>
      </c>
      <c r="J159" s="34" t="str">
        <f>IF(ISBLANK(Games!R138), "",IF(Table12[[#This Row],[Bet]]="Spread", Games!T138, ""))</f>
        <v/>
      </c>
      <c r="K159" s="34" t="str">
        <f>IF(ISBLANK(Games!S138), "",IF(ISTEXT(Games!S138), Games!S138, ""))</f>
        <v/>
      </c>
      <c r="L159" s="34" t="str">
        <f>IF(ISBLANK(Games!V138), "", Games!V138)</f>
        <v/>
      </c>
      <c r="M159" s="34"/>
      <c r="N159" s="36"/>
      <c r="O159" s="36"/>
      <c r="P159" s="36"/>
      <c r="Q159" s="36"/>
      <c r="R159" s="36"/>
      <c r="S159" s="36"/>
      <c r="T159" s="37">
        <f t="shared" si="23"/>
        <v>0</v>
      </c>
      <c r="U159" s="37">
        <f t="shared" si="24"/>
        <v>0</v>
      </c>
      <c r="V159" s="37">
        <f t="shared" si="25"/>
        <v>0</v>
      </c>
      <c r="W159" s="37">
        <f t="shared" si="26"/>
        <v>0</v>
      </c>
      <c r="X159" s="37">
        <f t="shared" si="27"/>
        <v>0</v>
      </c>
      <c r="Y159" s="37">
        <f t="shared" si="28"/>
        <v>0</v>
      </c>
      <c r="Z159" s="36"/>
      <c r="AA159" s="37" t="str">
        <f t="shared" si="34"/>
        <v/>
      </c>
      <c r="AB159" s="36"/>
      <c r="AC159" s="37" t="str">
        <f t="shared" si="35"/>
        <v/>
      </c>
      <c r="AD159" s="36"/>
      <c r="AE159" s="34" t="str">
        <f t="shared" si="31"/>
        <v/>
      </c>
      <c r="AF15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0" spans="1:32" hidden="1" x14ac:dyDescent="0.45">
      <c r="A160" s="34">
        <f>Games!A139</f>
        <v>0</v>
      </c>
      <c r="B160" s="34" t="str">
        <f>IF('Prediction Log'!B157=0, "",'Prediction Log'!B157)</f>
        <v/>
      </c>
      <c r="C160" s="34" t="str">
        <f>IF('Prediction Log'!C157=0, "",'Prediction Log'!C157)</f>
        <v/>
      </c>
      <c r="D160" s="34" t="str">
        <f>IF('Prediction Log'!D157=0, "",'Prediction Log'!D157)</f>
        <v/>
      </c>
      <c r="E160" s="34" t="str">
        <f>IF('Prediction Log'!E157=0, "",'Prediction Log'!E157)</f>
        <v/>
      </c>
      <c r="F160" s="34" t="str">
        <f>IF('Prediction Log'!H157=0, "",'Prediction Log'!H157)</f>
        <v/>
      </c>
      <c r="G160" s="10" t="str">
        <f>IF(ISBLANK(Games!B139), "",'Prediction Log'!$I157)</f>
        <v/>
      </c>
      <c r="H160" s="35" t="str">
        <f>'Prediction Log'!$J157</f>
        <v/>
      </c>
      <c r="I160" s="34" t="str">
        <f>IF(ISBLANK(Games!R139), "",IF(AND(Games!R139="",Games!S139=""),"",IF(ISTEXT(Games!S139), "Side",Games!R139)))</f>
        <v/>
      </c>
      <c r="J160" s="34" t="str">
        <f>IF(ISBLANK(Games!R139), "",IF(Table12[[#This Row],[Bet]]="Spread", Games!T139, ""))</f>
        <v/>
      </c>
      <c r="K160" s="34" t="str">
        <f>IF(ISBLANK(Games!S139), "",IF(ISTEXT(Games!S139), Games!S139, ""))</f>
        <v/>
      </c>
      <c r="L160" s="34" t="str">
        <f>IF(ISBLANK(Games!V139), "", Games!V139)</f>
        <v/>
      </c>
      <c r="M160" s="34"/>
      <c r="N160" s="36"/>
      <c r="O160" s="36"/>
      <c r="P160" s="36"/>
      <c r="Q160" s="36"/>
      <c r="R160" s="36"/>
      <c r="S160" s="36"/>
      <c r="T160" s="37">
        <f t="shared" si="23"/>
        <v>0</v>
      </c>
      <c r="U160" s="37">
        <f t="shared" si="24"/>
        <v>0</v>
      </c>
      <c r="V160" s="37">
        <f t="shared" si="25"/>
        <v>0</v>
      </c>
      <c r="W160" s="37">
        <f t="shared" si="26"/>
        <v>0</v>
      </c>
      <c r="X160" s="37">
        <f t="shared" si="27"/>
        <v>0</v>
      </c>
      <c r="Y160" s="37">
        <f t="shared" si="28"/>
        <v>0</v>
      </c>
      <c r="Z160" s="36"/>
      <c r="AA160" s="37" t="str">
        <f t="shared" si="34"/>
        <v/>
      </c>
      <c r="AB160" s="36"/>
      <c r="AC160" s="37" t="str">
        <f t="shared" si="35"/>
        <v/>
      </c>
      <c r="AD160" s="36"/>
      <c r="AE160" s="34" t="str">
        <f t="shared" si="31"/>
        <v/>
      </c>
      <c r="AF16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1" spans="1:32" hidden="1" x14ac:dyDescent="0.45">
      <c r="A161" s="34">
        <f>Games!A140</f>
        <v>0</v>
      </c>
      <c r="B161" s="34" t="str">
        <f>IF('Prediction Log'!B158=0, "",'Prediction Log'!B158)</f>
        <v/>
      </c>
      <c r="C161" s="34" t="str">
        <f>IF('Prediction Log'!C158=0, "",'Prediction Log'!C158)</f>
        <v/>
      </c>
      <c r="D161" s="34" t="str">
        <f>IF('Prediction Log'!D158=0, "",'Prediction Log'!D158)</f>
        <v/>
      </c>
      <c r="E161" s="34" t="str">
        <f>IF('Prediction Log'!E158=0, "",'Prediction Log'!E158)</f>
        <v/>
      </c>
      <c r="F161" s="34" t="str">
        <f>IF('Prediction Log'!H158=0, "",'Prediction Log'!H158)</f>
        <v/>
      </c>
      <c r="G161" s="10" t="str">
        <f>IF(ISBLANK(Games!B140), "",'Prediction Log'!$I158)</f>
        <v/>
      </c>
      <c r="H161" s="35" t="str">
        <f>'Prediction Log'!$J158</f>
        <v/>
      </c>
      <c r="I161" s="34" t="str">
        <f>IF(ISBLANK(Games!R140), "",IF(AND(Games!R140="",Games!S140=""),"",IF(ISTEXT(Games!S140), "Side",Games!R140)))</f>
        <v/>
      </c>
      <c r="J161" s="34" t="str">
        <f>IF(ISBLANK(Games!R140), "",IF(Table12[[#This Row],[Bet]]="Spread", Games!T140, ""))</f>
        <v/>
      </c>
      <c r="K161" s="34" t="str">
        <f>IF(ISBLANK(Games!S140), "",IF(ISTEXT(Games!S140), Games!S140, ""))</f>
        <v/>
      </c>
      <c r="L161" s="34" t="str">
        <f>IF(ISBLANK(Games!V140), "", Games!V140)</f>
        <v/>
      </c>
      <c r="M161" s="34"/>
      <c r="N161" s="36"/>
      <c r="O161" s="36"/>
      <c r="P161" s="36"/>
      <c r="Q161" s="36"/>
      <c r="R161" s="36"/>
      <c r="S161" s="36"/>
      <c r="T161" s="37">
        <f t="shared" si="23"/>
        <v>0</v>
      </c>
      <c r="U161" s="37">
        <f t="shared" si="24"/>
        <v>0</v>
      </c>
      <c r="V161" s="37">
        <f t="shared" si="25"/>
        <v>0</v>
      </c>
      <c r="W161" s="37">
        <f t="shared" si="26"/>
        <v>0</v>
      </c>
      <c r="X161" s="37">
        <f t="shared" si="27"/>
        <v>0</v>
      </c>
      <c r="Y161" s="37">
        <f t="shared" si="28"/>
        <v>0</v>
      </c>
      <c r="Z161" s="36"/>
      <c r="AA161" s="37" t="str">
        <f t="shared" si="34"/>
        <v/>
      </c>
      <c r="AB161" s="36"/>
      <c r="AC161" s="37" t="str">
        <f t="shared" si="35"/>
        <v/>
      </c>
      <c r="AD161" s="36"/>
      <c r="AE161" s="34" t="str">
        <f t="shared" si="31"/>
        <v/>
      </c>
      <c r="AF16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2" spans="1:32" hidden="1" x14ac:dyDescent="0.45">
      <c r="A162" s="34">
        <f>Games!A141</f>
        <v>0</v>
      </c>
      <c r="B162" s="34" t="str">
        <f>IF('Prediction Log'!B159=0, "",'Prediction Log'!B159)</f>
        <v/>
      </c>
      <c r="C162" s="34" t="str">
        <f>IF('Prediction Log'!C159=0, "",'Prediction Log'!C159)</f>
        <v/>
      </c>
      <c r="D162" s="34" t="str">
        <f>IF('Prediction Log'!D159=0, "",'Prediction Log'!D159)</f>
        <v/>
      </c>
      <c r="E162" s="34" t="str">
        <f>IF('Prediction Log'!E159=0, "",'Prediction Log'!E159)</f>
        <v/>
      </c>
      <c r="F162" s="34" t="str">
        <f>IF('Prediction Log'!H159=0, "",'Prediction Log'!H159)</f>
        <v/>
      </c>
      <c r="G162" s="10" t="str">
        <f>IF(ISBLANK(Games!B141), "",'Prediction Log'!$I159)</f>
        <v/>
      </c>
      <c r="H162" s="35" t="str">
        <f>'Prediction Log'!$J159</f>
        <v/>
      </c>
      <c r="I162" s="34" t="str">
        <f>IF(ISBLANK(Games!R141), "",IF(AND(Games!R141="",Games!S141=""),"",IF(ISTEXT(Games!S141), "Side",Games!R141)))</f>
        <v/>
      </c>
      <c r="J162" s="34" t="str">
        <f>IF(ISBLANK(Games!R141), "",IF(Table12[[#This Row],[Bet]]="Spread", Games!T141, ""))</f>
        <v/>
      </c>
      <c r="K162" s="34" t="str">
        <f>IF(ISBLANK(Games!S141), "",IF(ISTEXT(Games!S141), Games!S141, ""))</f>
        <v/>
      </c>
      <c r="L162" s="34" t="str">
        <f>IF(ISBLANK(Games!V141), "", Games!V141)</f>
        <v/>
      </c>
      <c r="M162" s="34"/>
      <c r="N162" s="36"/>
      <c r="O162" s="36"/>
      <c r="P162" s="36"/>
      <c r="Q162" s="36"/>
      <c r="R162" s="36"/>
      <c r="S162" s="36"/>
      <c r="T162" s="37">
        <f t="shared" si="23"/>
        <v>0</v>
      </c>
      <c r="U162" s="37">
        <f t="shared" si="24"/>
        <v>0</v>
      </c>
      <c r="V162" s="37">
        <f t="shared" si="25"/>
        <v>0</v>
      </c>
      <c r="W162" s="37">
        <f t="shared" si="26"/>
        <v>0</v>
      </c>
      <c r="X162" s="37">
        <f t="shared" si="27"/>
        <v>0</v>
      </c>
      <c r="Y162" s="37">
        <f t="shared" si="28"/>
        <v>0</v>
      </c>
      <c r="Z162" s="36"/>
      <c r="AA162" s="37" t="str">
        <f t="shared" si="34"/>
        <v/>
      </c>
      <c r="AB162" s="36"/>
      <c r="AC162" s="37" t="str">
        <f t="shared" si="35"/>
        <v/>
      </c>
      <c r="AD162" s="36"/>
      <c r="AE162" s="34" t="str">
        <f t="shared" si="31"/>
        <v/>
      </c>
      <c r="AF16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3" spans="1:32" hidden="1" x14ac:dyDescent="0.45">
      <c r="A163" s="34">
        <f>Games!A142</f>
        <v>0</v>
      </c>
      <c r="B163" s="34" t="str">
        <f>IF('Prediction Log'!B160=0, "",'Prediction Log'!B160)</f>
        <v/>
      </c>
      <c r="C163" s="34" t="str">
        <f>IF('Prediction Log'!C160=0, "",'Prediction Log'!C160)</f>
        <v/>
      </c>
      <c r="D163" s="34" t="str">
        <f>IF('Prediction Log'!D160=0, "",'Prediction Log'!D160)</f>
        <v/>
      </c>
      <c r="E163" s="34" t="str">
        <f>IF('Prediction Log'!E160=0, "",'Prediction Log'!E160)</f>
        <v/>
      </c>
      <c r="F163" s="34" t="str">
        <f>IF('Prediction Log'!H160=0, "",'Prediction Log'!H160)</f>
        <v/>
      </c>
      <c r="G163" s="10" t="str">
        <f>IF(ISBLANK(Games!B142), "",'Prediction Log'!$I160)</f>
        <v/>
      </c>
      <c r="H163" s="35" t="str">
        <f>'Prediction Log'!$J160</f>
        <v/>
      </c>
      <c r="I163" s="34" t="str">
        <f>IF(ISBLANK(Games!R142), "",IF(AND(Games!R142="",Games!S142=""),"",IF(ISTEXT(Games!S142), "Side",Games!R142)))</f>
        <v/>
      </c>
      <c r="J163" s="34" t="str">
        <f>IF(ISBLANK(Games!R142), "",IF(Table12[[#This Row],[Bet]]="Spread", Games!T142, ""))</f>
        <v/>
      </c>
      <c r="K163" s="34" t="str">
        <f>IF(ISBLANK(Games!S142), "",IF(ISTEXT(Games!S142), Games!S142, ""))</f>
        <v/>
      </c>
      <c r="L163" s="34" t="str">
        <f>IF(ISBLANK(Games!V142), "", Games!V142)</f>
        <v/>
      </c>
      <c r="M163" s="34"/>
      <c r="N163" s="36"/>
      <c r="O163" s="36"/>
      <c r="P163" s="36"/>
      <c r="Q163" s="36"/>
      <c r="R163" s="36"/>
      <c r="S163" s="36"/>
      <c r="T163" s="37">
        <f t="shared" si="23"/>
        <v>0</v>
      </c>
      <c r="U163" s="37">
        <f t="shared" si="24"/>
        <v>0</v>
      </c>
      <c r="V163" s="37">
        <f t="shared" si="25"/>
        <v>0</v>
      </c>
      <c r="W163" s="37">
        <f t="shared" si="26"/>
        <v>0</v>
      </c>
      <c r="X163" s="37">
        <f t="shared" si="27"/>
        <v>0</v>
      </c>
      <c r="Y163" s="37">
        <f t="shared" si="28"/>
        <v>0</v>
      </c>
      <c r="Z163" s="36"/>
      <c r="AA163" s="37" t="str">
        <f t="shared" si="34"/>
        <v/>
      </c>
      <c r="AB163" s="36"/>
      <c r="AC163" s="37" t="str">
        <f t="shared" si="35"/>
        <v/>
      </c>
      <c r="AD163" s="36"/>
      <c r="AE163" s="34" t="str">
        <f t="shared" si="31"/>
        <v/>
      </c>
      <c r="AF16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4" spans="1:32" hidden="1" x14ac:dyDescent="0.45">
      <c r="A164" s="34">
        <f>Games!A143</f>
        <v>0</v>
      </c>
      <c r="B164" s="34" t="str">
        <f>IF('Prediction Log'!B161=0, "",'Prediction Log'!B161)</f>
        <v/>
      </c>
      <c r="C164" s="34" t="str">
        <f>IF('Prediction Log'!C161=0, "",'Prediction Log'!C161)</f>
        <v/>
      </c>
      <c r="D164" s="34" t="str">
        <f>IF('Prediction Log'!D161=0, "",'Prediction Log'!D161)</f>
        <v/>
      </c>
      <c r="E164" s="34" t="str">
        <f>IF('Prediction Log'!E161=0, "",'Prediction Log'!E161)</f>
        <v/>
      </c>
      <c r="F164" s="34" t="str">
        <f>IF('Prediction Log'!H161=0, "",'Prediction Log'!H161)</f>
        <v/>
      </c>
      <c r="G164" s="10" t="str">
        <f>IF(ISBLANK(Games!B143), "",'Prediction Log'!$I161)</f>
        <v/>
      </c>
      <c r="H164" s="35" t="str">
        <f>'Prediction Log'!$J161</f>
        <v/>
      </c>
      <c r="I164" s="34" t="str">
        <f>IF(ISBLANK(Games!R143), "",IF(AND(Games!R143="",Games!S143=""),"",IF(ISTEXT(Games!S143), "Side",Games!R143)))</f>
        <v/>
      </c>
      <c r="J164" s="34" t="str">
        <f>IF(ISBLANK(Games!R143), "",IF(Table12[[#This Row],[Bet]]="Spread", Games!T143, ""))</f>
        <v/>
      </c>
      <c r="K164" s="34" t="str">
        <f>IF(ISBLANK(Games!S143), "",IF(ISTEXT(Games!S143), Games!S143, ""))</f>
        <v/>
      </c>
      <c r="L164" s="34" t="str">
        <f>IF(ISBLANK(Games!V143), "", Games!V143)</f>
        <v/>
      </c>
      <c r="M164" s="34"/>
      <c r="N164" s="36"/>
      <c r="O164" s="36"/>
      <c r="P164" s="36"/>
      <c r="Q164" s="36"/>
      <c r="R164" s="36"/>
      <c r="S164" s="36"/>
      <c r="T164" s="37">
        <f t="shared" si="23"/>
        <v>0</v>
      </c>
      <c r="U164" s="37">
        <f t="shared" si="24"/>
        <v>0</v>
      </c>
      <c r="V164" s="37">
        <f t="shared" si="25"/>
        <v>0</v>
      </c>
      <c r="W164" s="37">
        <f t="shared" si="26"/>
        <v>0</v>
      </c>
      <c r="X164" s="37">
        <f t="shared" si="27"/>
        <v>0</v>
      </c>
      <c r="Y164" s="37">
        <f t="shared" si="28"/>
        <v>0</v>
      </c>
      <c r="Z164" s="36"/>
      <c r="AA164" s="37" t="str">
        <f t="shared" si="34"/>
        <v/>
      </c>
      <c r="AB164" s="36"/>
      <c r="AC164" s="37" t="str">
        <f t="shared" si="35"/>
        <v/>
      </c>
      <c r="AD164" s="36"/>
      <c r="AE164" s="34" t="str">
        <f t="shared" si="31"/>
        <v/>
      </c>
      <c r="AF16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5" spans="1:32" hidden="1" x14ac:dyDescent="0.45">
      <c r="A165" s="34">
        <f>Games!A144</f>
        <v>0</v>
      </c>
      <c r="B165" s="34" t="str">
        <f>IF('Prediction Log'!B162=0, "",'Prediction Log'!B162)</f>
        <v/>
      </c>
      <c r="C165" s="34" t="str">
        <f>IF('Prediction Log'!C162=0, "",'Prediction Log'!C162)</f>
        <v/>
      </c>
      <c r="D165" s="34" t="str">
        <f>IF('Prediction Log'!D162=0, "",'Prediction Log'!D162)</f>
        <v/>
      </c>
      <c r="E165" s="34" t="str">
        <f>IF('Prediction Log'!E162=0, "",'Prediction Log'!E162)</f>
        <v/>
      </c>
      <c r="F165" s="34" t="str">
        <f>IF('Prediction Log'!H162=0, "",'Prediction Log'!H162)</f>
        <v/>
      </c>
      <c r="G165" s="10" t="str">
        <f>IF(ISBLANK(Games!B144), "",'Prediction Log'!$I162)</f>
        <v/>
      </c>
      <c r="H165" s="35" t="str">
        <f>'Prediction Log'!$J162</f>
        <v/>
      </c>
      <c r="I165" s="34" t="str">
        <f>IF(ISBLANK(Games!R144), "",IF(AND(Games!R144="",Games!S144=""),"",IF(ISTEXT(Games!S144), "Side",Games!R144)))</f>
        <v/>
      </c>
      <c r="J165" s="34" t="str">
        <f>IF(ISBLANK(Games!R144), "",IF(Table12[[#This Row],[Bet]]="Spread", Games!T144, ""))</f>
        <v/>
      </c>
      <c r="K165" s="34" t="str">
        <f>IF(ISBLANK(Games!S144), "",IF(ISTEXT(Games!S144), Games!S144, ""))</f>
        <v/>
      </c>
      <c r="L165" s="34" t="str">
        <f>IF(ISBLANK(Games!V144), "", Games!V144)</f>
        <v/>
      </c>
      <c r="M165" s="34"/>
      <c r="N165" s="36"/>
      <c r="O165" s="36"/>
      <c r="P165" s="36"/>
      <c r="Q165" s="36"/>
      <c r="R165" s="36"/>
      <c r="S165" s="36"/>
      <c r="T165" s="37">
        <f t="shared" si="23"/>
        <v>0</v>
      </c>
      <c r="U165" s="37">
        <f t="shared" si="24"/>
        <v>0</v>
      </c>
      <c r="V165" s="37">
        <f t="shared" si="25"/>
        <v>0</v>
      </c>
      <c r="W165" s="37">
        <f t="shared" si="26"/>
        <v>0</v>
      </c>
      <c r="X165" s="37">
        <f t="shared" si="27"/>
        <v>0</v>
      </c>
      <c r="Y165" s="37">
        <f t="shared" si="28"/>
        <v>0</v>
      </c>
      <c r="Z165" s="36"/>
      <c r="AA165" s="37" t="str">
        <f t="shared" si="34"/>
        <v/>
      </c>
      <c r="AB165" s="36"/>
      <c r="AC165" s="37" t="str">
        <f t="shared" si="35"/>
        <v/>
      </c>
      <c r="AD165" s="36"/>
      <c r="AE165" s="34" t="str">
        <f t="shared" si="31"/>
        <v/>
      </c>
      <c r="AF16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6" spans="1:32" hidden="1" x14ac:dyDescent="0.45">
      <c r="A166" s="34">
        <f>Games!A145</f>
        <v>0</v>
      </c>
      <c r="B166" s="34" t="str">
        <f>IF('Prediction Log'!B163=0, "",'Prediction Log'!B163)</f>
        <v/>
      </c>
      <c r="C166" s="34" t="str">
        <f>IF('Prediction Log'!C163=0, "",'Prediction Log'!C163)</f>
        <v/>
      </c>
      <c r="D166" s="34" t="str">
        <f>IF('Prediction Log'!D163=0, "",'Prediction Log'!D163)</f>
        <v/>
      </c>
      <c r="E166" s="34" t="str">
        <f>IF('Prediction Log'!E163=0, "",'Prediction Log'!E163)</f>
        <v/>
      </c>
      <c r="F166" s="34" t="str">
        <f>IF('Prediction Log'!H163=0, "",'Prediction Log'!H163)</f>
        <v/>
      </c>
      <c r="G166" s="10" t="str">
        <f>IF(ISBLANK(Games!B145), "",'Prediction Log'!$I163)</f>
        <v/>
      </c>
      <c r="H166" s="35" t="str">
        <f>'Prediction Log'!$J163</f>
        <v/>
      </c>
      <c r="I166" s="34" t="str">
        <f>IF(ISBLANK(Games!R145), "",IF(AND(Games!R145="",Games!S145=""),"",IF(ISTEXT(Games!S145), "Side",Games!R145)))</f>
        <v/>
      </c>
      <c r="J166" s="34" t="str">
        <f>IF(ISBLANK(Games!R145), "",IF(Table12[[#This Row],[Bet]]="Spread", Games!T145, ""))</f>
        <v/>
      </c>
      <c r="K166" s="34" t="str">
        <f>IF(ISBLANK(Games!S145), "",IF(ISTEXT(Games!S145), Games!S145, ""))</f>
        <v/>
      </c>
      <c r="L166" s="34" t="str">
        <f>IF(ISBLANK(Games!V145), "", Games!V145)</f>
        <v/>
      </c>
      <c r="M166" s="34"/>
      <c r="N166" s="36"/>
      <c r="O166" s="36"/>
      <c r="P166" s="36"/>
      <c r="Q166" s="36"/>
      <c r="R166" s="36"/>
      <c r="S166" s="36"/>
      <c r="T166" s="37">
        <f t="shared" si="23"/>
        <v>0</v>
      </c>
      <c r="U166" s="37">
        <f t="shared" si="24"/>
        <v>0</v>
      </c>
      <c r="V166" s="37">
        <f t="shared" si="25"/>
        <v>0</v>
      </c>
      <c r="W166" s="37">
        <f t="shared" si="26"/>
        <v>0</v>
      </c>
      <c r="X166" s="37">
        <f t="shared" si="27"/>
        <v>0</v>
      </c>
      <c r="Y166" s="37">
        <f t="shared" si="28"/>
        <v>0</v>
      </c>
      <c r="Z166" s="36"/>
      <c r="AA166" s="37" t="str">
        <f t="shared" si="34"/>
        <v/>
      </c>
      <c r="AB166" s="36"/>
      <c r="AC166" s="37" t="str">
        <f t="shared" si="35"/>
        <v/>
      </c>
      <c r="AD166" s="36"/>
      <c r="AE166" s="34" t="str">
        <f t="shared" si="31"/>
        <v/>
      </c>
      <c r="AF16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7" spans="1:32" hidden="1" x14ac:dyDescent="0.45">
      <c r="A167" s="34">
        <f>Games!A146</f>
        <v>0</v>
      </c>
      <c r="B167" s="34" t="str">
        <f>IF('Prediction Log'!B164=0, "",'Prediction Log'!B164)</f>
        <v/>
      </c>
      <c r="C167" s="34" t="str">
        <f>IF('Prediction Log'!C164=0, "",'Prediction Log'!C164)</f>
        <v/>
      </c>
      <c r="D167" s="34" t="str">
        <f>IF('Prediction Log'!D164=0, "",'Prediction Log'!D164)</f>
        <v/>
      </c>
      <c r="E167" s="34" t="str">
        <f>IF('Prediction Log'!E164=0, "",'Prediction Log'!E164)</f>
        <v/>
      </c>
      <c r="F167" s="34" t="str">
        <f>IF('Prediction Log'!H164=0, "",'Prediction Log'!H164)</f>
        <v/>
      </c>
      <c r="G167" s="10" t="str">
        <f>IF(ISBLANK(Games!B146), "",'Prediction Log'!$I164)</f>
        <v/>
      </c>
      <c r="H167" s="35" t="str">
        <f>'Prediction Log'!$J164</f>
        <v/>
      </c>
      <c r="I167" s="34" t="str">
        <f>IF(ISBLANK(Games!R146), "",IF(AND(Games!R146="",Games!S146=""),"",IF(ISTEXT(Games!S146), "Side",Games!R146)))</f>
        <v/>
      </c>
      <c r="J167" s="34" t="str">
        <f>IF(ISBLANK(Games!R146), "",IF(Table12[[#This Row],[Bet]]="Spread", Games!T146, ""))</f>
        <v/>
      </c>
      <c r="K167" s="34" t="str">
        <f>IF(ISBLANK(Games!S146), "",IF(ISTEXT(Games!S146), Games!S146, ""))</f>
        <v/>
      </c>
      <c r="L167" s="34" t="str">
        <f>IF(ISBLANK(Games!V146), "", Games!V146)</f>
        <v/>
      </c>
      <c r="M167" s="34"/>
      <c r="N167" s="36"/>
      <c r="O167" s="36"/>
      <c r="P167" s="36"/>
      <c r="Q167" s="36"/>
      <c r="R167" s="36"/>
      <c r="S167" s="36"/>
      <c r="T167" s="37">
        <f t="shared" si="23"/>
        <v>0</v>
      </c>
      <c r="U167" s="37">
        <f t="shared" si="24"/>
        <v>0</v>
      </c>
      <c r="V167" s="37">
        <f t="shared" si="25"/>
        <v>0</v>
      </c>
      <c r="W167" s="37">
        <f t="shared" si="26"/>
        <v>0</v>
      </c>
      <c r="X167" s="37">
        <f t="shared" si="27"/>
        <v>0</v>
      </c>
      <c r="Y167" s="37">
        <f t="shared" si="28"/>
        <v>0</v>
      </c>
      <c r="Z167" s="36"/>
      <c r="AA167" s="37" t="str">
        <f t="shared" si="34"/>
        <v/>
      </c>
      <c r="AB167" s="36"/>
      <c r="AC167" s="37" t="str">
        <f t="shared" si="35"/>
        <v/>
      </c>
      <c r="AD167" s="36"/>
      <c r="AE167" s="34" t="str">
        <f t="shared" si="31"/>
        <v/>
      </c>
      <c r="AF16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8" spans="1:32" hidden="1" x14ac:dyDescent="0.45">
      <c r="A168" s="34">
        <f>Games!A147</f>
        <v>0</v>
      </c>
      <c r="B168" s="34" t="str">
        <f>IF('Prediction Log'!B165=0, "",'Prediction Log'!B165)</f>
        <v/>
      </c>
      <c r="C168" s="34" t="str">
        <f>IF('Prediction Log'!C165=0, "",'Prediction Log'!C165)</f>
        <v/>
      </c>
      <c r="D168" s="34" t="str">
        <f>IF('Prediction Log'!D165=0, "",'Prediction Log'!D165)</f>
        <v/>
      </c>
      <c r="E168" s="34" t="str">
        <f>IF('Prediction Log'!E165=0, "",'Prediction Log'!E165)</f>
        <v/>
      </c>
      <c r="F168" s="34" t="str">
        <f>IF('Prediction Log'!H165=0, "",'Prediction Log'!H165)</f>
        <v/>
      </c>
      <c r="G168" s="10" t="str">
        <f>IF(ISBLANK(Games!B147), "",'Prediction Log'!$I165)</f>
        <v/>
      </c>
      <c r="H168" s="35" t="str">
        <f>'Prediction Log'!$J165</f>
        <v/>
      </c>
      <c r="I168" s="34" t="str">
        <f>IF(ISBLANK(Games!R147), "",IF(AND(Games!R147="",Games!S147=""),"",IF(ISTEXT(Games!S147), "Side",Games!R147)))</f>
        <v/>
      </c>
      <c r="J168" s="34" t="str">
        <f>IF(ISBLANK(Games!R147), "",IF(Table12[[#This Row],[Bet]]="Spread", Games!T147, ""))</f>
        <v/>
      </c>
      <c r="K168" s="34" t="str">
        <f>IF(ISBLANK(Games!S147), "",IF(ISTEXT(Games!S147), Games!S147, ""))</f>
        <v/>
      </c>
      <c r="L168" s="34" t="str">
        <f>IF(ISBLANK(Games!V147), "", Games!V147)</f>
        <v/>
      </c>
      <c r="M168" s="34"/>
      <c r="N168" s="36"/>
      <c r="O168" s="36"/>
      <c r="P168" s="36"/>
      <c r="Q168" s="36"/>
      <c r="R168" s="36"/>
      <c r="S168" s="36"/>
      <c r="T168" s="37">
        <f t="shared" si="23"/>
        <v>0</v>
      </c>
      <c r="U168" s="37">
        <f t="shared" si="24"/>
        <v>0</v>
      </c>
      <c r="V168" s="37">
        <f t="shared" si="25"/>
        <v>0</v>
      </c>
      <c r="W168" s="37">
        <f t="shared" si="26"/>
        <v>0</v>
      </c>
      <c r="X168" s="37">
        <f t="shared" si="27"/>
        <v>0</v>
      </c>
      <c r="Y168" s="37">
        <f t="shared" si="28"/>
        <v>0</v>
      </c>
      <c r="Z168" s="36"/>
      <c r="AA168" s="37" t="str">
        <f t="shared" si="34"/>
        <v/>
      </c>
      <c r="AB168" s="36"/>
      <c r="AC168" s="37" t="str">
        <f t="shared" si="35"/>
        <v/>
      </c>
      <c r="AD168" s="36"/>
      <c r="AE168" s="34" t="str">
        <f t="shared" si="31"/>
        <v/>
      </c>
      <c r="AF16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9" spans="1:32" hidden="1" x14ac:dyDescent="0.45">
      <c r="A169" s="34">
        <f>Games!A148</f>
        <v>0</v>
      </c>
      <c r="B169" s="34" t="str">
        <f>IF('Prediction Log'!B166=0, "",'Prediction Log'!B166)</f>
        <v/>
      </c>
      <c r="C169" s="34" t="str">
        <f>IF('Prediction Log'!C166=0, "",'Prediction Log'!C166)</f>
        <v/>
      </c>
      <c r="D169" s="34" t="str">
        <f>IF('Prediction Log'!D166=0, "",'Prediction Log'!D166)</f>
        <v/>
      </c>
      <c r="E169" s="34" t="str">
        <f>IF('Prediction Log'!E166=0, "",'Prediction Log'!E166)</f>
        <v/>
      </c>
      <c r="F169" s="34" t="str">
        <f>IF('Prediction Log'!H166=0, "",'Prediction Log'!H166)</f>
        <v/>
      </c>
      <c r="G169" s="10" t="str">
        <f>IF(ISBLANK(Games!B148), "",'Prediction Log'!$I166)</f>
        <v/>
      </c>
      <c r="H169" s="35" t="str">
        <f>'Prediction Log'!$J166</f>
        <v/>
      </c>
      <c r="I169" s="34" t="str">
        <f>IF(ISBLANK(Games!R148), "",IF(AND(Games!R148="",Games!S148=""),"",IF(ISTEXT(Games!S148), "Side",Games!R148)))</f>
        <v/>
      </c>
      <c r="J169" s="34" t="str">
        <f>IF(ISBLANK(Games!R148), "",IF(Table12[[#This Row],[Bet]]="Spread", Games!T148, ""))</f>
        <v/>
      </c>
      <c r="K169" s="34" t="str">
        <f>IF(ISBLANK(Games!S148), "",IF(ISTEXT(Games!S148), Games!S148, ""))</f>
        <v/>
      </c>
      <c r="L169" s="34" t="str">
        <f>IF(ISBLANK(Games!V148), "", Games!V148)</f>
        <v/>
      </c>
      <c r="M169" s="34"/>
      <c r="N169" s="36"/>
      <c r="O169" s="36"/>
      <c r="P169" s="36"/>
      <c r="Q169" s="36"/>
      <c r="R169" s="36"/>
      <c r="S169" s="36"/>
      <c r="T169" s="37">
        <f t="shared" si="23"/>
        <v>0</v>
      </c>
      <c r="U169" s="37">
        <f t="shared" si="24"/>
        <v>0</v>
      </c>
      <c r="V169" s="37">
        <f t="shared" si="25"/>
        <v>0</v>
      </c>
      <c r="W169" s="37">
        <f t="shared" si="26"/>
        <v>0</v>
      </c>
      <c r="X169" s="37">
        <f t="shared" si="27"/>
        <v>0</v>
      </c>
      <c r="Y169" s="37">
        <f t="shared" si="28"/>
        <v>0</v>
      </c>
      <c r="Z169" s="36"/>
      <c r="AA169" s="37" t="str">
        <f t="shared" si="34"/>
        <v/>
      </c>
      <c r="AB169" s="36"/>
      <c r="AC169" s="37" t="str">
        <f t="shared" si="35"/>
        <v/>
      </c>
      <c r="AD169" s="36"/>
      <c r="AE169" s="34" t="str">
        <f t="shared" si="31"/>
        <v/>
      </c>
      <c r="AF16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0" spans="1:32" hidden="1" x14ac:dyDescent="0.45">
      <c r="A170" s="34">
        <f>Games!A149</f>
        <v>0</v>
      </c>
      <c r="B170" s="34" t="str">
        <f>IF('Prediction Log'!B167=0, "",'Prediction Log'!B167)</f>
        <v/>
      </c>
      <c r="C170" s="34" t="str">
        <f>IF('Prediction Log'!C167=0, "",'Prediction Log'!C167)</f>
        <v/>
      </c>
      <c r="D170" s="34" t="str">
        <f>IF('Prediction Log'!D167=0, "",'Prediction Log'!D167)</f>
        <v/>
      </c>
      <c r="E170" s="34" t="str">
        <f>IF('Prediction Log'!E167=0, "",'Prediction Log'!E167)</f>
        <v/>
      </c>
      <c r="F170" s="34" t="str">
        <f>IF('Prediction Log'!H167=0, "",'Prediction Log'!H167)</f>
        <v/>
      </c>
      <c r="G170" s="10" t="str">
        <f>IF(ISBLANK(Games!B149), "",'Prediction Log'!$I167)</f>
        <v/>
      </c>
      <c r="H170" s="35" t="str">
        <f>'Prediction Log'!$J167</f>
        <v/>
      </c>
      <c r="I170" s="34" t="str">
        <f>IF(ISBLANK(Games!R149), "",IF(AND(Games!R149="",Games!S149=""),"",IF(ISTEXT(Games!S149), "Side",Games!R149)))</f>
        <v/>
      </c>
      <c r="J170" s="34" t="str">
        <f>IF(ISBLANK(Games!R149), "",IF(Table12[[#This Row],[Bet]]="Spread", Games!T149, ""))</f>
        <v/>
      </c>
      <c r="K170" s="34" t="str">
        <f>IF(ISBLANK(Games!S149), "",IF(ISTEXT(Games!S149), Games!S149, ""))</f>
        <v/>
      </c>
      <c r="L170" s="34" t="str">
        <f>IF(ISBLANK(Games!V149), "", Games!V149)</f>
        <v/>
      </c>
      <c r="M170" s="34"/>
      <c r="N170" s="36"/>
      <c r="O170" s="36"/>
      <c r="P170" s="36"/>
      <c r="Q170" s="36"/>
      <c r="R170" s="36"/>
      <c r="S170" s="36"/>
      <c r="T170" s="37">
        <f t="shared" si="23"/>
        <v>0</v>
      </c>
      <c r="U170" s="37">
        <f t="shared" si="24"/>
        <v>0</v>
      </c>
      <c r="V170" s="37">
        <f t="shared" si="25"/>
        <v>0</v>
      </c>
      <c r="W170" s="37">
        <f t="shared" si="26"/>
        <v>0</v>
      </c>
      <c r="X170" s="37">
        <f t="shared" si="27"/>
        <v>0</v>
      </c>
      <c r="Y170" s="37">
        <f t="shared" si="28"/>
        <v>0</v>
      </c>
      <c r="Z170" s="36"/>
      <c r="AA170" s="37" t="str">
        <f t="shared" si="34"/>
        <v/>
      </c>
      <c r="AB170" s="36"/>
      <c r="AC170" s="37" t="str">
        <f t="shared" si="35"/>
        <v/>
      </c>
      <c r="AD170" s="36"/>
      <c r="AE170" s="34" t="str">
        <f t="shared" si="31"/>
        <v/>
      </c>
      <c r="AF17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1" spans="1:32" hidden="1" x14ac:dyDescent="0.45">
      <c r="A171" s="34">
        <f>Games!A150</f>
        <v>0</v>
      </c>
      <c r="B171" s="34" t="str">
        <f>IF('Prediction Log'!B168=0, "",'Prediction Log'!B168)</f>
        <v/>
      </c>
      <c r="C171" s="34" t="str">
        <f>IF('Prediction Log'!C168=0, "",'Prediction Log'!C168)</f>
        <v/>
      </c>
      <c r="D171" s="34" t="str">
        <f>IF('Prediction Log'!D168=0, "",'Prediction Log'!D168)</f>
        <v/>
      </c>
      <c r="E171" s="34" t="str">
        <f>IF('Prediction Log'!E168=0, "",'Prediction Log'!E168)</f>
        <v/>
      </c>
      <c r="F171" s="34" t="str">
        <f>IF('Prediction Log'!H168=0, "",'Prediction Log'!H168)</f>
        <v/>
      </c>
      <c r="G171" s="10" t="str">
        <f>IF(ISBLANK(Games!B150), "",'Prediction Log'!$I168)</f>
        <v/>
      </c>
      <c r="H171" s="35" t="str">
        <f>'Prediction Log'!$J168</f>
        <v/>
      </c>
      <c r="I171" s="34" t="str">
        <f>IF(ISBLANK(Games!R150), "",IF(AND(Games!R150="",Games!S150=""),"",IF(ISTEXT(Games!S150), "Side",Games!R150)))</f>
        <v/>
      </c>
      <c r="J171" s="34" t="str">
        <f>IF(ISBLANK(Games!R150), "",IF(Table12[[#This Row],[Bet]]="Spread", Games!T150, ""))</f>
        <v/>
      </c>
      <c r="K171" s="34" t="str">
        <f>IF(ISBLANK(Games!S150), "",IF(ISTEXT(Games!S150), Games!S150, ""))</f>
        <v/>
      </c>
      <c r="L171" s="34" t="str">
        <f>IF(ISBLANK(Games!V150), "", Games!V150)</f>
        <v/>
      </c>
      <c r="M171" s="34"/>
      <c r="N171" s="36"/>
      <c r="O171" s="36"/>
      <c r="P171" s="36"/>
      <c r="Q171" s="36"/>
      <c r="R171" s="36"/>
      <c r="S171" s="36"/>
      <c r="T171" s="37">
        <f t="shared" si="23"/>
        <v>0</v>
      </c>
      <c r="U171" s="37">
        <f t="shared" si="24"/>
        <v>0</v>
      </c>
      <c r="V171" s="37">
        <f t="shared" si="25"/>
        <v>0</v>
      </c>
      <c r="W171" s="37">
        <f t="shared" si="26"/>
        <v>0</v>
      </c>
      <c r="X171" s="37">
        <f t="shared" si="27"/>
        <v>0</v>
      </c>
      <c r="Y171" s="37">
        <f t="shared" si="28"/>
        <v>0</v>
      </c>
      <c r="Z171" s="36"/>
      <c r="AA171" s="37" t="str">
        <f t="shared" si="34"/>
        <v/>
      </c>
      <c r="AB171" s="36"/>
      <c r="AC171" s="37" t="str">
        <f t="shared" si="35"/>
        <v/>
      </c>
      <c r="AD171" s="36"/>
      <c r="AE171" s="34" t="str">
        <f t="shared" si="31"/>
        <v/>
      </c>
      <c r="AF17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2" spans="1:32" hidden="1" x14ac:dyDescent="0.45">
      <c r="A172" s="34">
        <f>Games!A151</f>
        <v>0</v>
      </c>
      <c r="B172" s="34" t="str">
        <f>IF('Prediction Log'!B169=0, "",'Prediction Log'!B169)</f>
        <v/>
      </c>
      <c r="C172" s="34" t="str">
        <f>IF('Prediction Log'!C169=0, "",'Prediction Log'!C169)</f>
        <v/>
      </c>
      <c r="D172" s="34" t="str">
        <f>IF('Prediction Log'!D169=0, "",'Prediction Log'!D169)</f>
        <v/>
      </c>
      <c r="E172" s="34" t="str">
        <f>IF('Prediction Log'!E169=0, "",'Prediction Log'!E169)</f>
        <v/>
      </c>
      <c r="F172" s="34" t="str">
        <f>IF('Prediction Log'!H169=0, "",'Prediction Log'!H169)</f>
        <v/>
      </c>
      <c r="G172" s="10" t="str">
        <f>IF(ISBLANK(Games!B151), "",'Prediction Log'!$I169)</f>
        <v/>
      </c>
      <c r="H172" s="35" t="str">
        <f>'Prediction Log'!$J169</f>
        <v/>
      </c>
      <c r="I172" s="34" t="str">
        <f>IF(ISBLANK(Games!R151), "",IF(AND(Games!R151="",Games!S151=""),"",IF(ISTEXT(Games!S151), "Side",Games!R151)))</f>
        <v/>
      </c>
      <c r="J172" s="34" t="str">
        <f>IF(ISBLANK(Games!R151), "",IF(Table12[[#This Row],[Bet]]="Spread", Games!T151, ""))</f>
        <v/>
      </c>
      <c r="K172" s="34" t="str">
        <f>IF(ISBLANK(Games!S151), "",IF(ISTEXT(Games!S151), Games!S151, ""))</f>
        <v/>
      </c>
      <c r="L172" s="34" t="str">
        <f>IF(ISBLANK(Games!V151), "", Games!V151)</f>
        <v/>
      </c>
      <c r="M172" s="34"/>
      <c r="N172" s="36"/>
      <c r="O172" s="36"/>
      <c r="P172" s="36"/>
      <c r="Q172" s="36"/>
      <c r="R172" s="36"/>
      <c r="S172" s="36"/>
      <c r="T172" s="37">
        <f t="shared" si="23"/>
        <v>0</v>
      </c>
      <c r="U172" s="37">
        <f t="shared" si="24"/>
        <v>0</v>
      </c>
      <c r="V172" s="37">
        <f t="shared" si="25"/>
        <v>0</v>
      </c>
      <c r="W172" s="37">
        <f t="shared" si="26"/>
        <v>0</v>
      </c>
      <c r="X172" s="37">
        <f t="shared" si="27"/>
        <v>0</v>
      </c>
      <c r="Y172" s="37">
        <f t="shared" si="28"/>
        <v>0</v>
      </c>
      <c r="Z172" s="36"/>
      <c r="AA172" s="37" t="str">
        <f t="shared" si="34"/>
        <v/>
      </c>
      <c r="AB172" s="36"/>
      <c r="AC172" s="37" t="str">
        <f t="shared" si="35"/>
        <v/>
      </c>
      <c r="AD172" s="36"/>
      <c r="AE172" s="34" t="str">
        <f t="shared" si="31"/>
        <v/>
      </c>
      <c r="AF17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3" spans="1:32" hidden="1" x14ac:dyDescent="0.45">
      <c r="A173" s="34">
        <f>Games!A152</f>
        <v>0</v>
      </c>
      <c r="B173" s="34" t="str">
        <f>IF('Prediction Log'!B170=0, "",'Prediction Log'!B170)</f>
        <v/>
      </c>
      <c r="C173" s="34" t="str">
        <f>IF('Prediction Log'!C170=0, "",'Prediction Log'!C170)</f>
        <v/>
      </c>
      <c r="D173" s="34" t="str">
        <f>IF('Prediction Log'!D170=0, "",'Prediction Log'!D170)</f>
        <v/>
      </c>
      <c r="E173" s="34" t="str">
        <f>IF('Prediction Log'!E170=0, "",'Prediction Log'!E170)</f>
        <v/>
      </c>
      <c r="F173" s="34" t="str">
        <f>IF('Prediction Log'!H170=0, "",'Prediction Log'!H170)</f>
        <v/>
      </c>
      <c r="G173" s="10" t="str">
        <f>IF(ISBLANK(Games!B152), "",'Prediction Log'!$I170)</f>
        <v/>
      </c>
      <c r="H173" s="35" t="str">
        <f>'Prediction Log'!$J170</f>
        <v/>
      </c>
      <c r="I173" s="34" t="str">
        <f>IF(ISBLANK(Games!R152), "",IF(AND(Games!R152="",Games!S152=""),"",IF(ISTEXT(Games!S152), "Side",Games!R152)))</f>
        <v/>
      </c>
      <c r="J173" s="34" t="str">
        <f>IF(ISBLANK(Games!R152), "",IF(Table12[[#This Row],[Bet]]="Spread", Games!T152, ""))</f>
        <v/>
      </c>
      <c r="K173" s="34" t="str">
        <f>IF(ISBLANK(Games!S152), "",IF(ISTEXT(Games!S152), Games!S152, ""))</f>
        <v/>
      </c>
      <c r="L173" s="34" t="str">
        <f>IF(ISBLANK(Games!V152), "", Games!V152)</f>
        <v/>
      </c>
      <c r="M173" s="34"/>
      <c r="N173" s="36"/>
      <c r="O173" s="36"/>
      <c r="P173" s="36"/>
      <c r="Q173" s="36"/>
      <c r="R173" s="36"/>
      <c r="S173" s="36"/>
      <c r="T173" s="37">
        <f t="shared" si="23"/>
        <v>0</v>
      </c>
      <c r="U173" s="37">
        <f t="shared" si="24"/>
        <v>0</v>
      </c>
      <c r="V173" s="37">
        <f t="shared" si="25"/>
        <v>0</v>
      </c>
      <c r="W173" s="37">
        <f t="shared" si="26"/>
        <v>0</v>
      </c>
      <c r="X173" s="37">
        <f t="shared" si="27"/>
        <v>0</v>
      </c>
      <c r="Y173" s="37">
        <f t="shared" si="28"/>
        <v>0</v>
      </c>
      <c r="Z173" s="36"/>
      <c r="AA173" s="37" t="str">
        <f t="shared" si="34"/>
        <v/>
      </c>
      <c r="AB173" s="36"/>
      <c r="AC173" s="37" t="str">
        <f t="shared" si="35"/>
        <v/>
      </c>
      <c r="AD173" s="36"/>
      <c r="AE173" s="34" t="str">
        <f t="shared" si="31"/>
        <v/>
      </c>
      <c r="AF17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4" spans="1:32" hidden="1" x14ac:dyDescent="0.45">
      <c r="A174" s="34">
        <f>Games!A153</f>
        <v>0</v>
      </c>
      <c r="B174" s="34" t="str">
        <f>IF('Prediction Log'!B171=0, "",'Prediction Log'!B171)</f>
        <v/>
      </c>
      <c r="C174" s="34" t="str">
        <f>IF('Prediction Log'!C171=0, "",'Prediction Log'!C171)</f>
        <v/>
      </c>
      <c r="D174" s="34" t="str">
        <f>IF('Prediction Log'!D171=0, "",'Prediction Log'!D171)</f>
        <v/>
      </c>
      <c r="E174" s="34" t="str">
        <f>IF('Prediction Log'!E171=0, "",'Prediction Log'!E171)</f>
        <v/>
      </c>
      <c r="F174" s="34" t="str">
        <f>IF('Prediction Log'!H171=0, "",'Prediction Log'!H171)</f>
        <v/>
      </c>
      <c r="G174" s="10" t="str">
        <f>IF(ISBLANK(Games!B153), "",'Prediction Log'!$I171)</f>
        <v/>
      </c>
      <c r="H174" s="35" t="str">
        <f>'Prediction Log'!$J171</f>
        <v/>
      </c>
      <c r="I174" s="34" t="str">
        <f>IF(ISBLANK(Games!R153), "",IF(AND(Games!R153="",Games!S153=""),"",IF(ISTEXT(Games!S153), "Side",Games!R153)))</f>
        <v/>
      </c>
      <c r="J174" s="34" t="str">
        <f>IF(ISBLANK(Games!R153), "",IF(Table12[[#This Row],[Bet]]="Spread", Games!T153, ""))</f>
        <v/>
      </c>
      <c r="K174" s="34" t="str">
        <f>IF(ISBLANK(Games!S153), "",IF(ISTEXT(Games!S153), Games!S153, ""))</f>
        <v/>
      </c>
      <c r="L174" s="34" t="str">
        <f>IF(ISBLANK(Games!V153), "", Games!V153)</f>
        <v/>
      </c>
      <c r="M174" s="34"/>
      <c r="N174" s="36"/>
      <c r="O174" s="36"/>
      <c r="P174" s="36"/>
      <c r="Q174" s="36"/>
      <c r="R174" s="36"/>
      <c r="S174" s="36"/>
      <c r="T174" s="37">
        <f t="shared" si="23"/>
        <v>0</v>
      </c>
      <c r="U174" s="37">
        <f t="shared" si="24"/>
        <v>0</v>
      </c>
      <c r="V174" s="37">
        <f t="shared" si="25"/>
        <v>0</v>
      </c>
      <c r="W174" s="37">
        <f t="shared" si="26"/>
        <v>0</v>
      </c>
      <c r="X174" s="37">
        <f t="shared" si="27"/>
        <v>0</v>
      </c>
      <c r="Y174" s="37">
        <f t="shared" si="28"/>
        <v>0</v>
      </c>
      <c r="Z174" s="36"/>
      <c r="AA174" s="37" t="str">
        <f t="shared" si="34"/>
        <v/>
      </c>
      <c r="AB174" s="36"/>
      <c r="AC174" s="37" t="str">
        <f t="shared" si="35"/>
        <v/>
      </c>
      <c r="AD174" s="36"/>
      <c r="AE174" s="34" t="str">
        <f t="shared" si="31"/>
        <v/>
      </c>
      <c r="AF17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5" spans="1:32" hidden="1" x14ac:dyDescent="0.45">
      <c r="A175" s="34">
        <f>Games!A154</f>
        <v>0</v>
      </c>
      <c r="B175" s="34" t="str">
        <f>IF('Prediction Log'!B172=0, "",'Prediction Log'!B172)</f>
        <v/>
      </c>
      <c r="C175" s="34" t="str">
        <f>IF('Prediction Log'!C172=0, "",'Prediction Log'!C172)</f>
        <v/>
      </c>
      <c r="D175" s="34" t="str">
        <f>IF('Prediction Log'!D172=0, "",'Prediction Log'!D172)</f>
        <v/>
      </c>
      <c r="E175" s="34" t="str">
        <f>IF('Prediction Log'!E172=0, "",'Prediction Log'!E172)</f>
        <v/>
      </c>
      <c r="F175" s="34" t="str">
        <f>IF('Prediction Log'!H172=0, "",'Prediction Log'!H172)</f>
        <v/>
      </c>
      <c r="G175" s="10" t="str">
        <f>IF(ISBLANK(Games!B154), "",'Prediction Log'!$I172)</f>
        <v/>
      </c>
      <c r="H175" s="35" t="str">
        <f>'Prediction Log'!$J172</f>
        <v/>
      </c>
      <c r="I175" s="34" t="str">
        <f>IF(ISBLANK(Games!R154), "",IF(AND(Games!R154="",Games!S154=""),"",IF(ISTEXT(Games!S154), "Side",Games!R154)))</f>
        <v/>
      </c>
      <c r="J175" s="34" t="str">
        <f>IF(ISBLANK(Games!R154), "",IF(Table12[[#This Row],[Bet]]="Spread", Games!T154, ""))</f>
        <v/>
      </c>
      <c r="K175" s="34" t="str">
        <f>IF(ISBLANK(Games!S154), "",IF(ISTEXT(Games!S154), Games!S154, ""))</f>
        <v/>
      </c>
      <c r="L175" s="34" t="str">
        <f>IF(ISBLANK(Games!V154), "", Games!V154)</f>
        <v/>
      </c>
      <c r="M175" s="34"/>
      <c r="N175" s="36"/>
      <c r="O175" s="36"/>
      <c r="P175" s="36"/>
      <c r="Q175" s="36"/>
      <c r="R175" s="36"/>
      <c r="S175" s="36"/>
      <c r="T175" s="37">
        <f t="shared" si="23"/>
        <v>0</v>
      </c>
      <c r="U175" s="37">
        <f t="shared" si="24"/>
        <v>0</v>
      </c>
      <c r="V175" s="37">
        <f t="shared" si="25"/>
        <v>0</v>
      </c>
      <c r="W175" s="37">
        <f t="shared" si="26"/>
        <v>0</v>
      </c>
      <c r="X175" s="37">
        <f t="shared" si="27"/>
        <v>0</v>
      </c>
      <c r="Y175" s="37">
        <f t="shared" si="28"/>
        <v>0</v>
      </c>
      <c r="Z175" s="36"/>
      <c r="AA175" s="37" t="str">
        <f t="shared" si="34"/>
        <v/>
      </c>
      <c r="AB175" s="36"/>
      <c r="AC175" s="37" t="str">
        <f t="shared" si="35"/>
        <v/>
      </c>
      <c r="AD175" s="36"/>
      <c r="AE175" s="34" t="str">
        <f t="shared" si="31"/>
        <v/>
      </c>
      <c r="AF17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6" spans="1:32" hidden="1" x14ac:dyDescent="0.45">
      <c r="A176" s="34">
        <f>Games!A155</f>
        <v>0</v>
      </c>
      <c r="B176" s="34" t="str">
        <f>IF('Prediction Log'!B173=0, "",'Prediction Log'!B173)</f>
        <v/>
      </c>
      <c r="C176" s="34" t="str">
        <f>IF('Prediction Log'!C173=0, "",'Prediction Log'!C173)</f>
        <v/>
      </c>
      <c r="D176" s="34" t="str">
        <f>IF('Prediction Log'!D173=0, "",'Prediction Log'!D173)</f>
        <v/>
      </c>
      <c r="E176" s="34" t="str">
        <f>IF('Prediction Log'!E173=0, "",'Prediction Log'!E173)</f>
        <v/>
      </c>
      <c r="F176" s="34" t="str">
        <f>IF('Prediction Log'!H173=0, "",'Prediction Log'!H173)</f>
        <v/>
      </c>
      <c r="G176" s="10" t="str">
        <f>IF(ISBLANK(Games!B155), "",'Prediction Log'!$I173)</f>
        <v/>
      </c>
      <c r="H176" s="35" t="str">
        <f>'Prediction Log'!$J173</f>
        <v/>
      </c>
      <c r="I176" s="34" t="str">
        <f>IF(ISBLANK(Games!R155), "",IF(AND(Games!R155="",Games!S155=""),"",IF(ISTEXT(Games!S155), "Side",Games!R155)))</f>
        <v/>
      </c>
      <c r="J176" s="34" t="str">
        <f>IF(ISBLANK(Games!R155), "",IF(Table12[[#This Row],[Bet]]="Spread", Games!T155, ""))</f>
        <v/>
      </c>
      <c r="K176" s="34" t="str">
        <f>IF(ISBLANK(Games!S155), "",IF(ISTEXT(Games!S155), Games!S155, ""))</f>
        <v/>
      </c>
      <c r="L176" s="34" t="str">
        <f>IF(ISBLANK(Games!V155), "", Games!V155)</f>
        <v/>
      </c>
      <c r="M176" s="34"/>
      <c r="N176" s="36"/>
      <c r="O176" s="36"/>
      <c r="P176" s="36"/>
      <c r="Q176" s="36"/>
      <c r="R176" s="36"/>
      <c r="S176" s="36"/>
      <c r="T176" s="37">
        <f t="shared" si="23"/>
        <v>0</v>
      </c>
      <c r="U176" s="37">
        <f t="shared" si="24"/>
        <v>0</v>
      </c>
      <c r="V176" s="37">
        <f t="shared" si="25"/>
        <v>0</v>
      </c>
      <c r="W176" s="37">
        <f t="shared" si="26"/>
        <v>0</v>
      </c>
      <c r="X176" s="37">
        <f t="shared" si="27"/>
        <v>0</v>
      </c>
      <c r="Y176" s="37">
        <f t="shared" si="28"/>
        <v>0</v>
      </c>
      <c r="Z176" s="36"/>
      <c r="AA176" s="37" t="str">
        <f t="shared" si="34"/>
        <v/>
      </c>
      <c r="AB176" s="36"/>
      <c r="AC176" s="37" t="str">
        <f t="shared" si="35"/>
        <v/>
      </c>
      <c r="AD176" s="36"/>
      <c r="AE176" s="34" t="str">
        <f t="shared" si="31"/>
        <v/>
      </c>
      <c r="AF17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7" spans="1:32" hidden="1" x14ac:dyDescent="0.45">
      <c r="A177" s="34">
        <f>Games!A156</f>
        <v>0</v>
      </c>
      <c r="B177" s="34" t="str">
        <f>IF('Prediction Log'!B174=0, "",'Prediction Log'!B174)</f>
        <v/>
      </c>
      <c r="C177" s="34" t="str">
        <f>IF('Prediction Log'!C174=0, "",'Prediction Log'!C174)</f>
        <v/>
      </c>
      <c r="D177" s="34" t="str">
        <f>IF('Prediction Log'!D174=0, "",'Prediction Log'!D174)</f>
        <v/>
      </c>
      <c r="E177" s="34" t="str">
        <f>IF('Prediction Log'!E174=0, "",'Prediction Log'!E174)</f>
        <v/>
      </c>
      <c r="F177" s="34" t="str">
        <f>IF('Prediction Log'!H174=0, "",'Prediction Log'!H174)</f>
        <v/>
      </c>
      <c r="G177" s="10" t="str">
        <f>IF(ISBLANK(Games!B156), "",'Prediction Log'!$I174)</f>
        <v/>
      </c>
      <c r="H177" s="35" t="str">
        <f>'Prediction Log'!$J174</f>
        <v/>
      </c>
      <c r="I177" s="34" t="str">
        <f>IF(ISBLANK(Games!R156), "",IF(AND(Games!R156="",Games!S156=""),"",IF(ISTEXT(Games!S156), "Side",Games!R156)))</f>
        <v/>
      </c>
      <c r="J177" s="34" t="str">
        <f>IF(ISBLANK(Games!R156), "",IF(Table12[[#This Row],[Bet]]="Spread", Games!T156, ""))</f>
        <v/>
      </c>
      <c r="K177" s="34" t="str">
        <f>IF(ISBLANK(Games!S156), "",IF(ISTEXT(Games!S156), Games!S156, ""))</f>
        <v/>
      </c>
      <c r="L177" s="34" t="str">
        <f>IF(ISBLANK(Games!V156), "", Games!V156)</f>
        <v/>
      </c>
      <c r="M177" s="34"/>
      <c r="N177" s="36"/>
      <c r="O177" s="36"/>
      <c r="P177" s="36"/>
      <c r="Q177" s="36"/>
      <c r="R177" s="36"/>
      <c r="S177" s="36"/>
      <c r="T177" s="37">
        <f t="shared" si="23"/>
        <v>0</v>
      </c>
      <c r="U177" s="37">
        <f t="shared" si="24"/>
        <v>0</v>
      </c>
      <c r="V177" s="37">
        <f t="shared" si="25"/>
        <v>0</v>
      </c>
      <c r="W177" s="37">
        <f t="shared" si="26"/>
        <v>0</v>
      </c>
      <c r="X177" s="37">
        <f t="shared" si="27"/>
        <v>0</v>
      </c>
      <c r="Y177" s="37">
        <f t="shared" si="28"/>
        <v>0</v>
      </c>
      <c r="Z177" s="36"/>
      <c r="AA177" s="37" t="str">
        <f t="shared" si="34"/>
        <v/>
      </c>
      <c r="AB177" s="36"/>
      <c r="AC177" s="37" t="str">
        <f t="shared" si="35"/>
        <v/>
      </c>
      <c r="AD177" s="36"/>
      <c r="AE177" s="34" t="str">
        <f t="shared" si="31"/>
        <v/>
      </c>
      <c r="AF17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8" spans="1:32" hidden="1" x14ac:dyDescent="0.45">
      <c r="A178" s="34">
        <f>Games!A157</f>
        <v>0</v>
      </c>
      <c r="B178" s="34" t="str">
        <f>IF('Prediction Log'!B175=0, "",'Prediction Log'!B175)</f>
        <v/>
      </c>
      <c r="C178" s="34" t="str">
        <f>IF('Prediction Log'!C175=0, "",'Prediction Log'!C175)</f>
        <v/>
      </c>
      <c r="D178" s="34" t="str">
        <f>IF('Prediction Log'!D175=0, "",'Prediction Log'!D175)</f>
        <v/>
      </c>
      <c r="E178" s="34" t="str">
        <f>IF('Prediction Log'!E175=0, "",'Prediction Log'!E175)</f>
        <v/>
      </c>
      <c r="F178" s="34" t="str">
        <f>IF('Prediction Log'!H175=0, "",'Prediction Log'!H175)</f>
        <v/>
      </c>
      <c r="G178" s="10" t="str">
        <f>IF(ISBLANK(Games!B157), "",'Prediction Log'!$I175)</f>
        <v/>
      </c>
      <c r="H178" s="35" t="str">
        <f>'Prediction Log'!$J175</f>
        <v/>
      </c>
      <c r="I178" s="34" t="str">
        <f>IF(ISBLANK(Games!R157), "",IF(AND(Games!R157="",Games!S157=""),"",IF(ISTEXT(Games!S157), "Side",Games!R157)))</f>
        <v/>
      </c>
      <c r="J178" s="34" t="str">
        <f>IF(ISBLANK(Games!R157), "",IF(Table12[[#This Row],[Bet]]="Spread", Games!T157, ""))</f>
        <v/>
      </c>
      <c r="K178" s="34" t="str">
        <f>IF(ISBLANK(Games!S157), "",IF(ISTEXT(Games!S157), Games!S157, ""))</f>
        <v/>
      </c>
      <c r="L178" s="34" t="str">
        <f>IF(ISBLANK(Games!V157), "", Games!V157)</f>
        <v/>
      </c>
      <c r="M178" s="34"/>
      <c r="N178" s="36"/>
      <c r="O178" s="36"/>
      <c r="P178" s="36"/>
      <c r="Q178" s="36"/>
      <c r="R178" s="36"/>
      <c r="S178" s="36"/>
      <c r="T178" s="37">
        <f t="shared" si="23"/>
        <v>0</v>
      </c>
      <c r="U178" s="37">
        <f t="shared" si="24"/>
        <v>0</v>
      </c>
      <c r="V178" s="37">
        <f t="shared" si="25"/>
        <v>0</v>
      </c>
      <c r="W178" s="37">
        <f t="shared" si="26"/>
        <v>0</v>
      </c>
      <c r="X178" s="37">
        <f t="shared" si="27"/>
        <v>0</v>
      </c>
      <c r="Y178" s="37">
        <f t="shared" si="28"/>
        <v>0</v>
      </c>
      <c r="Z178" s="36"/>
      <c r="AA178" s="37" t="str">
        <f t="shared" si="34"/>
        <v/>
      </c>
      <c r="AB178" s="36"/>
      <c r="AC178" s="37" t="str">
        <f t="shared" si="35"/>
        <v/>
      </c>
      <c r="AD178" s="36"/>
      <c r="AE178" s="34" t="str">
        <f t="shared" si="31"/>
        <v/>
      </c>
      <c r="AF17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9" spans="1:32" hidden="1" x14ac:dyDescent="0.45">
      <c r="A179" s="34">
        <f>Games!A158</f>
        <v>0</v>
      </c>
      <c r="B179" s="34" t="str">
        <f>IF('Prediction Log'!B176=0, "",'Prediction Log'!B176)</f>
        <v/>
      </c>
      <c r="C179" s="34" t="str">
        <f>IF('Prediction Log'!C176=0, "",'Prediction Log'!C176)</f>
        <v/>
      </c>
      <c r="D179" s="34" t="str">
        <f>IF('Prediction Log'!D176=0, "",'Prediction Log'!D176)</f>
        <v/>
      </c>
      <c r="E179" s="34" t="str">
        <f>IF('Prediction Log'!E176=0, "",'Prediction Log'!E176)</f>
        <v/>
      </c>
      <c r="F179" s="34" t="str">
        <f>IF('Prediction Log'!H176=0, "",'Prediction Log'!H176)</f>
        <v/>
      </c>
      <c r="G179" s="10" t="str">
        <f>IF(ISBLANK(Games!B158), "",'Prediction Log'!$I176)</f>
        <v/>
      </c>
      <c r="H179" s="35" t="str">
        <f>'Prediction Log'!$J176</f>
        <v/>
      </c>
      <c r="I179" s="34" t="str">
        <f>IF(ISBLANK(Games!R158), "",IF(AND(Games!R158="",Games!S158=""),"",IF(ISTEXT(Games!S158), "Side",Games!R158)))</f>
        <v/>
      </c>
      <c r="J179" s="34" t="str">
        <f>IF(ISBLANK(Games!R158), "",IF(Table12[[#This Row],[Bet]]="Spread", Games!T158, ""))</f>
        <v/>
      </c>
      <c r="K179" s="34" t="str">
        <f>IF(ISBLANK(Games!S158), "",IF(ISTEXT(Games!S158), Games!S158, ""))</f>
        <v/>
      </c>
      <c r="L179" s="34" t="str">
        <f>IF(ISBLANK(Games!V158), "", Games!V158)</f>
        <v/>
      </c>
      <c r="M179" s="34"/>
      <c r="N179" s="36"/>
      <c r="O179" s="36"/>
      <c r="P179" s="36"/>
      <c r="Q179" s="36"/>
      <c r="R179" s="36"/>
      <c r="S179" s="36"/>
      <c r="T179" s="37">
        <f t="shared" si="23"/>
        <v>0</v>
      </c>
      <c r="U179" s="37">
        <f t="shared" si="24"/>
        <v>0</v>
      </c>
      <c r="V179" s="37">
        <f t="shared" si="25"/>
        <v>0</v>
      </c>
      <c r="W179" s="37">
        <f t="shared" si="26"/>
        <v>0</v>
      </c>
      <c r="X179" s="37">
        <f t="shared" si="27"/>
        <v>0</v>
      </c>
      <c r="Y179" s="37">
        <f t="shared" si="28"/>
        <v>0</v>
      </c>
      <c r="Z179" s="36"/>
      <c r="AA179" s="37" t="str">
        <f t="shared" si="34"/>
        <v/>
      </c>
      <c r="AB179" s="36"/>
      <c r="AC179" s="37" t="str">
        <f t="shared" si="35"/>
        <v/>
      </c>
      <c r="AD179" s="36"/>
      <c r="AE179" s="34" t="str">
        <f t="shared" si="31"/>
        <v/>
      </c>
      <c r="AF17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0" spans="1:32" hidden="1" x14ac:dyDescent="0.45">
      <c r="A180" s="34">
        <f>Games!A159</f>
        <v>0</v>
      </c>
      <c r="B180" s="34" t="str">
        <f>IF('Prediction Log'!B177=0, "",'Prediction Log'!B177)</f>
        <v/>
      </c>
      <c r="C180" s="34" t="str">
        <f>IF('Prediction Log'!C177=0, "",'Prediction Log'!C177)</f>
        <v/>
      </c>
      <c r="D180" s="34" t="str">
        <f>IF('Prediction Log'!D177=0, "",'Prediction Log'!D177)</f>
        <v/>
      </c>
      <c r="E180" s="34" t="str">
        <f>IF('Prediction Log'!E177=0, "",'Prediction Log'!E177)</f>
        <v/>
      </c>
      <c r="F180" s="34" t="str">
        <f>IF('Prediction Log'!H177=0, "",'Prediction Log'!H177)</f>
        <v/>
      </c>
      <c r="G180" s="10" t="str">
        <f>IF(ISBLANK(Games!B159), "",'Prediction Log'!$I177)</f>
        <v/>
      </c>
      <c r="H180" s="35" t="str">
        <f>'Prediction Log'!$J177</f>
        <v/>
      </c>
      <c r="I180" s="34" t="str">
        <f>IF(ISBLANK(Games!R159), "",IF(AND(Games!R159="",Games!S159=""),"",IF(ISTEXT(Games!S159), "Side",Games!R159)))</f>
        <v/>
      </c>
      <c r="J180" s="34" t="str">
        <f>IF(ISBLANK(Games!R159), "",IF(Table12[[#This Row],[Bet]]="Spread", Games!T159, ""))</f>
        <v/>
      </c>
      <c r="K180" s="34" t="str">
        <f>IF(ISBLANK(Games!S159), "",IF(ISTEXT(Games!S159), Games!S159, ""))</f>
        <v/>
      </c>
      <c r="L180" s="34" t="str">
        <f>IF(ISBLANK(Games!V159), "", Games!V159)</f>
        <v/>
      </c>
      <c r="M180" s="34"/>
      <c r="N180" s="36"/>
      <c r="O180" s="36"/>
      <c r="P180" s="36"/>
      <c r="Q180" s="36"/>
      <c r="R180" s="36"/>
      <c r="S180" s="36"/>
      <c r="T180" s="37">
        <f t="shared" si="23"/>
        <v>0</v>
      </c>
      <c r="U180" s="37">
        <f t="shared" si="24"/>
        <v>0</v>
      </c>
      <c r="V180" s="37">
        <f t="shared" si="25"/>
        <v>0</v>
      </c>
      <c r="W180" s="37">
        <f t="shared" si="26"/>
        <v>0</v>
      </c>
      <c r="X180" s="37">
        <f t="shared" si="27"/>
        <v>0</v>
      </c>
      <c r="Y180" s="37">
        <f t="shared" si="28"/>
        <v>0</v>
      </c>
      <c r="Z180" s="36"/>
      <c r="AA180" s="37" t="str">
        <f t="shared" si="34"/>
        <v/>
      </c>
      <c r="AB180" s="36"/>
      <c r="AC180" s="37" t="str">
        <f t="shared" si="35"/>
        <v/>
      </c>
      <c r="AD180" s="36"/>
      <c r="AE180" s="34" t="str">
        <f t="shared" si="31"/>
        <v/>
      </c>
      <c r="AF18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1" spans="1:32" hidden="1" x14ac:dyDescent="0.45">
      <c r="A181" s="34">
        <f>Games!A160</f>
        <v>0</v>
      </c>
      <c r="B181" s="34" t="str">
        <f>IF('Prediction Log'!B178=0, "",'Prediction Log'!B178)</f>
        <v/>
      </c>
      <c r="C181" s="34" t="str">
        <f>IF('Prediction Log'!C178=0, "",'Prediction Log'!C178)</f>
        <v/>
      </c>
      <c r="D181" s="34" t="str">
        <f>IF('Prediction Log'!D178=0, "",'Prediction Log'!D178)</f>
        <v/>
      </c>
      <c r="E181" s="34" t="str">
        <f>IF('Prediction Log'!E178=0, "",'Prediction Log'!E178)</f>
        <v/>
      </c>
      <c r="F181" s="34" t="str">
        <f>IF('Prediction Log'!H178=0, "",'Prediction Log'!H178)</f>
        <v/>
      </c>
      <c r="G181" s="10" t="str">
        <f>IF(ISBLANK(Games!B160), "",'Prediction Log'!$I178)</f>
        <v/>
      </c>
      <c r="H181" s="35" t="str">
        <f>'Prediction Log'!$J178</f>
        <v/>
      </c>
      <c r="I181" s="34" t="str">
        <f>IF(ISBLANK(Games!R160), "",IF(AND(Games!R160="",Games!S160=""),"",IF(ISTEXT(Games!S160), "Side",Games!R160)))</f>
        <v/>
      </c>
      <c r="J181" s="34" t="str">
        <f>IF(ISBLANK(Games!R160), "",IF(Table12[[#This Row],[Bet]]="Spread", Games!T160, ""))</f>
        <v/>
      </c>
      <c r="K181" s="34" t="str">
        <f>IF(ISBLANK(Games!S160), "",IF(ISTEXT(Games!S160), Games!S160, ""))</f>
        <v/>
      </c>
      <c r="L181" s="34" t="str">
        <f>IF(ISBLANK(Games!V160), "", Games!V160)</f>
        <v/>
      </c>
      <c r="M181" s="34"/>
      <c r="N181" s="36"/>
      <c r="O181" s="36"/>
      <c r="P181" s="36"/>
      <c r="Q181" s="36"/>
      <c r="R181" s="36"/>
      <c r="S181" s="36"/>
      <c r="T181" s="37">
        <f t="shared" si="23"/>
        <v>0</v>
      </c>
      <c r="U181" s="37">
        <f t="shared" si="24"/>
        <v>0</v>
      </c>
      <c r="V181" s="37">
        <f t="shared" si="25"/>
        <v>0</v>
      </c>
      <c r="W181" s="37">
        <f t="shared" si="26"/>
        <v>0</v>
      </c>
      <c r="X181" s="37">
        <f t="shared" si="27"/>
        <v>0</v>
      </c>
      <c r="Y181" s="37">
        <f t="shared" si="28"/>
        <v>0</v>
      </c>
      <c r="Z181" s="36"/>
      <c r="AA181" s="37" t="str">
        <f t="shared" si="34"/>
        <v/>
      </c>
      <c r="AB181" s="36"/>
      <c r="AC181" s="37" t="str">
        <f t="shared" si="35"/>
        <v/>
      </c>
      <c r="AD181" s="36"/>
      <c r="AE181" s="34" t="str">
        <f t="shared" si="31"/>
        <v/>
      </c>
      <c r="AF18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2" spans="1:32" hidden="1" x14ac:dyDescent="0.45">
      <c r="A182" s="34">
        <f>Games!A161</f>
        <v>0</v>
      </c>
      <c r="B182" s="34" t="str">
        <f>IF('Prediction Log'!B179=0, "",'Prediction Log'!B179)</f>
        <v/>
      </c>
      <c r="C182" s="34" t="str">
        <f>IF('Prediction Log'!C179=0, "",'Prediction Log'!C179)</f>
        <v/>
      </c>
      <c r="D182" s="34" t="str">
        <f>IF('Prediction Log'!D179=0, "",'Prediction Log'!D179)</f>
        <v/>
      </c>
      <c r="E182" s="34" t="str">
        <f>IF('Prediction Log'!E179=0, "",'Prediction Log'!E179)</f>
        <v/>
      </c>
      <c r="F182" s="34" t="str">
        <f>IF('Prediction Log'!H179=0, "",'Prediction Log'!H179)</f>
        <v/>
      </c>
      <c r="G182" s="10" t="str">
        <f>IF(ISBLANK(Games!B161), "",'Prediction Log'!$I179)</f>
        <v/>
      </c>
      <c r="H182" s="35" t="str">
        <f>'Prediction Log'!$J179</f>
        <v/>
      </c>
      <c r="I182" s="34" t="str">
        <f>IF(ISBLANK(Games!R161), "",IF(AND(Games!R161="",Games!S161=""),"",IF(ISTEXT(Games!S161), "Side",Games!R161)))</f>
        <v/>
      </c>
      <c r="J182" s="34" t="str">
        <f>IF(ISBLANK(Games!R161), "",IF(Table12[[#This Row],[Bet]]="Spread", Games!T161, ""))</f>
        <v/>
      </c>
      <c r="K182" s="34" t="str">
        <f>IF(ISBLANK(Games!S161), "",IF(ISTEXT(Games!S161), Games!S161, ""))</f>
        <v/>
      </c>
      <c r="L182" s="34" t="str">
        <f>IF(ISBLANK(Games!V161), "", Games!V161)</f>
        <v/>
      </c>
      <c r="M182" s="34"/>
      <c r="N182" s="36"/>
      <c r="O182" s="36"/>
      <c r="P182" s="36"/>
      <c r="Q182" s="36"/>
      <c r="R182" s="36"/>
      <c r="S182" s="36"/>
      <c r="T182" s="37">
        <f t="shared" si="23"/>
        <v>0</v>
      </c>
      <c r="U182" s="37">
        <f t="shared" si="24"/>
        <v>0</v>
      </c>
      <c r="V182" s="37">
        <f t="shared" si="25"/>
        <v>0</v>
      </c>
      <c r="W182" s="37">
        <f t="shared" si="26"/>
        <v>0</v>
      </c>
      <c r="X182" s="37">
        <f t="shared" si="27"/>
        <v>0</v>
      </c>
      <c r="Y182" s="37">
        <f t="shared" si="28"/>
        <v>0</v>
      </c>
      <c r="Z182" s="36"/>
      <c r="AA182" s="37" t="str">
        <f t="shared" si="34"/>
        <v/>
      </c>
      <c r="AB182" s="36"/>
      <c r="AC182" s="37" t="str">
        <f t="shared" si="35"/>
        <v/>
      </c>
      <c r="AD182" s="36"/>
      <c r="AE182" s="34" t="str">
        <f t="shared" si="31"/>
        <v/>
      </c>
      <c r="AF18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3" spans="1:32" hidden="1" x14ac:dyDescent="0.45">
      <c r="A183" s="34">
        <f>Games!A162</f>
        <v>0</v>
      </c>
      <c r="B183" s="34" t="str">
        <f>IF('Prediction Log'!B180=0, "",'Prediction Log'!B180)</f>
        <v/>
      </c>
      <c r="C183" s="34" t="str">
        <f>IF('Prediction Log'!C180=0, "",'Prediction Log'!C180)</f>
        <v/>
      </c>
      <c r="D183" s="34" t="str">
        <f>IF('Prediction Log'!D180=0, "",'Prediction Log'!D180)</f>
        <v/>
      </c>
      <c r="E183" s="34" t="str">
        <f>IF('Prediction Log'!E180=0, "",'Prediction Log'!E180)</f>
        <v/>
      </c>
      <c r="F183" s="34" t="str">
        <f>IF('Prediction Log'!H180=0, "",'Prediction Log'!H180)</f>
        <v/>
      </c>
      <c r="G183" s="10" t="str">
        <f>IF(ISBLANK(Games!B162), "",'Prediction Log'!$I180)</f>
        <v/>
      </c>
      <c r="H183" s="35" t="str">
        <f>'Prediction Log'!$J180</f>
        <v/>
      </c>
      <c r="I183" s="34" t="str">
        <f>IF(ISBLANK(Games!R162), "",IF(AND(Games!R162="",Games!S162=""),"",IF(ISTEXT(Games!S162), "Side",Games!R162)))</f>
        <v/>
      </c>
      <c r="J183" s="34" t="str">
        <f>IF(ISBLANK(Games!R162), "",IF(Table12[[#This Row],[Bet]]="Spread", Games!T162, ""))</f>
        <v/>
      </c>
      <c r="K183" s="34" t="str">
        <f>IF(ISBLANK(Games!S162), "",IF(ISTEXT(Games!S162), Games!S162, ""))</f>
        <v/>
      </c>
      <c r="L183" s="34" t="str">
        <f>IF(ISBLANK(Games!V162), "", Games!V162)</f>
        <v/>
      </c>
      <c r="M183" s="34"/>
      <c r="N183" s="36"/>
      <c r="O183" s="36"/>
      <c r="P183" s="36"/>
      <c r="Q183" s="36"/>
      <c r="R183" s="36"/>
      <c r="S183" s="36"/>
      <c r="T183" s="37">
        <f t="shared" si="23"/>
        <v>0</v>
      </c>
      <c r="U183" s="37">
        <f t="shared" si="24"/>
        <v>0</v>
      </c>
      <c r="V183" s="37">
        <f t="shared" si="25"/>
        <v>0</v>
      </c>
      <c r="W183" s="37">
        <f t="shared" si="26"/>
        <v>0</v>
      </c>
      <c r="X183" s="37">
        <f t="shared" si="27"/>
        <v>0</v>
      </c>
      <c r="Y183" s="37">
        <f t="shared" si="28"/>
        <v>0</v>
      </c>
      <c r="Z183" s="36"/>
      <c r="AA183" s="37" t="str">
        <f t="shared" si="34"/>
        <v/>
      </c>
      <c r="AB183" s="36"/>
      <c r="AC183" s="37" t="str">
        <f t="shared" si="35"/>
        <v/>
      </c>
      <c r="AD183" s="36"/>
      <c r="AE183" s="34" t="str">
        <f t="shared" si="31"/>
        <v/>
      </c>
      <c r="AF18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4" spans="1:32" hidden="1" x14ac:dyDescent="0.45">
      <c r="A184" s="34">
        <f>Games!A163</f>
        <v>0</v>
      </c>
      <c r="B184" s="34" t="str">
        <f>IF('Prediction Log'!B181=0, "",'Prediction Log'!B181)</f>
        <v/>
      </c>
      <c r="C184" s="34" t="str">
        <f>IF('Prediction Log'!C181=0, "",'Prediction Log'!C181)</f>
        <v/>
      </c>
      <c r="D184" s="34" t="str">
        <f>IF('Prediction Log'!D181=0, "",'Prediction Log'!D181)</f>
        <v/>
      </c>
      <c r="E184" s="34" t="str">
        <f>IF('Prediction Log'!E181=0, "",'Prediction Log'!E181)</f>
        <v/>
      </c>
      <c r="F184" s="34" t="str">
        <f>IF('Prediction Log'!H181=0, "",'Prediction Log'!H181)</f>
        <v/>
      </c>
      <c r="G184" s="10" t="str">
        <f>IF(ISBLANK(Games!B163), "",'Prediction Log'!$I181)</f>
        <v/>
      </c>
      <c r="H184" s="35" t="str">
        <f>'Prediction Log'!$J181</f>
        <v/>
      </c>
      <c r="I184" s="34" t="str">
        <f>IF(ISBLANK(Games!R163), "",IF(AND(Games!R163="",Games!S163=""),"",IF(ISTEXT(Games!S163), "Side",Games!R163)))</f>
        <v/>
      </c>
      <c r="J184" s="34" t="str">
        <f>IF(ISBLANK(Games!R163), "",IF(Table12[[#This Row],[Bet]]="Spread", Games!T163, ""))</f>
        <v/>
      </c>
      <c r="K184" s="34" t="str">
        <f>IF(ISBLANK(Games!S163), "",IF(ISTEXT(Games!S163), Games!S163, ""))</f>
        <v/>
      </c>
      <c r="L184" s="34" t="str">
        <f>IF(ISBLANK(Games!V163), "", Games!V163)</f>
        <v/>
      </c>
      <c r="M184" s="34"/>
      <c r="N184" s="36"/>
      <c r="O184" s="36"/>
      <c r="P184" s="36"/>
      <c r="Q184" s="36"/>
      <c r="R184" s="36"/>
      <c r="S184" s="36"/>
      <c r="T184" s="37">
        <f t="shared" si="23"/>
        <v>0</v>
      </c>
      <c r="U184" s="37">
        <f t="shared" si="24"/>
        <v>0</v>
      </c>
      <c r="V184" s="37">
        <f t="shared" si="25"/>
        <v>0</v>
      </c>
      <c r="W184" s="37">
        <f t="shared" si="26"/>
        <v>0</v>
      </c>
      <c r="X184" s="37">
        <f t="shared" si="27"/>
        <v>0</v>
      </c>
      <c r="Y184" s="37">
        <f t="shared" si="28"/>
        <v>0</v>
      </c>
      <c r="Z184" s="36"/>
      <c r="AA184" s="37" t="str">
        <f t="shared" si="34"/>
        <v/>
      </c>
      <c r="AB184" s="36"/>
      <c r="AC184" s="37" t="str">
        <f t="shared" si="35"/>
        <v/>
      </c>
      <c r="AD184" s="36"/>
      <c r="AE184" s="34" t="str">
        <f t="shared" si="31"/>
        <v/>
      </c>
      <c r="AF18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5" spans="1:32" hidden="1" x14ac:dyDescent="0.45">
      <c r="A185" s="34">
        <f>Games!A164</f>
        <v>0</v>
      </c>
      <c r="B185" s="34" t="str">
        <f>IF('Prediction Log'!B182=0, "",'Prediction Log'!B182)</f>
        <v/>
      </c>
      <c r="C185" s="34" t="str">
        <f>IF('Prediction Log'!C182=0, "",'Prediction Log'!C182)</f>
        <v/>
      </c>
      <c r="D185" s="34" t="str">
        <f>IF('Prediction Log'!D182=0, "",'Prediction Log'!D182)</f>
        <v/>
      </c>
      <c r="E185" s="34" t="str">
        <f>IF('Prediction Log'!E182=0, "",'Prediction Log'!E182)</f>
        <v/>
      </c>
      <c r="F185" s="34" t="str">
        <f>IF('Prediction Log'!H182=0, "",'Prediction Log'!H182)</f>
        <v/>
      </c>
      <c r="G185" s="10" t="str">
        <f>IF(ISBLANK(Games!B164), "",'Prediction Log'!$I182)</f>
        <v/>
      </c>
      <c r="H185" s="35" t="str">
        <f>'Prediction Log'!$J182</f>
        <v/>
      </c>
      <c r="I185" s="34" t="str">
        <f>IF(ISBLANK(Games!R164), "",IF(AND(Games!R164="",Games!S164=""),"",IF(ISTEXT(Games!S164), "Side",Games!R164)))</f>
        <v/>
      </c>
      <c r="J185" s="34" t="str">
        <f>IF(ISBLANK(Games!R164), "",IF(Table12[[#This Row],[Bet]]="Spread", Games!T164, ""))</f>
        <v/>
      </c>
      <c r="K185" s="34" t="str">
        <f>IF(ISBLANK(Games!S164), "",IF(ISTEXT(Games!S164), Games!S164, ""))</f>
        <v/>
      </c>
      <c r="L185" s="34" t="str">
        <f>IF(ISBLANK(Games!V164), "", Games!V164)</f>
        <v/>
      </c>
      <c r="M185" s="34"/>
      <c r="N185" s="36"/>
      <c r="O185" s="36"/>
      <c r="P185" s="36"/>
      <c r="Q185" s="36"/>
      <c r="R185" s="36"/>
      <c r="S185" s="36"/>
      <c r="T185" s="37">
        <f t="shared" si="23"/>
        <v>0</v>
      </c>
      <c r="U185" s="37">
        <f t="shared" si="24"/>
        <v>0</v>
      </c>
      <c r="V185" s="37">
        <f t="shared" si="25"/>
        <v>0</v>
      </c>
      <c r="W185" s="37">
        <f t="shared" si="26"/>
        <v>0</v>
      </c>
      <c r="X185" s="37">
        <f t="shared" si="27"/>
        <v>0</v>
      </c>
      <c r="Y185" s="37">
        <f t="shared" si="28"/>
        <v>0</v>
      </c>
      <c r="Z185" s="36"/>
      <c r="AA185" s="37" t="str">
        <f t="shared" si="34"/>
        <v/>
      </c>
      <c r="AB185" s="36"/>
      <c r="AC185" s="37" t="str">
        <f t="shared" si="35"/>
        <v/>
      </c>
      <c r="AD185" s="36"/>
      <c r="AE185" s="34" t="str">
        <f t="shared" si="31"/>
        <v/>
      </c>
      <c r="AF18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6" spans="1:32" hidden="1" x14ac:dyDescent="0.45">
      <c r="A186" s="34">
        <f>Games!A165</f>
        <v>0</v>
      </c>
      <c r="B186" s="34" t="str">
        <f>IF('Prediction Log'!B183=0, "",'Prediction Log'!B183)</f>
        <v/>
      </c>
      <c r="C186" s="34" t="str">
        <f>IF('Prediction Log'!C183=0, "",'Prediction Log'!C183)</f>
        <v/>
      </c>
      <c r="D186" s="34" t="str">
        <f>IF('Prediction Log'!D183=0, "",'Prediction Log'!D183)</f>
        <v/>
      </c>
      <c r="E186" s="34" t="str">
        <f>IF('Prediction Log'!E183=0, "",'Prediction Log'!E183)</f>
        <v/>
      </c>
      <c r="F186" s="34" t="str">
        <f>IF('Prediction Log'!H183=0, "",'Prediction Log'!H183)</f>
        <v/>
      </c>
      <c r="G186" s="10" t="str">
        <f>IF(ISBLANK(Games!B165), "",'Prediction Log'!$I183)</f>
        <v/>
      </c>
      <c r="H186" s="35" t="str">
        <f>'Prediction Log'!$J183</f>
        <v/>
      </c>
      <c r="I186" s="34" t="str">
        <f>IF(ISBLANK(Games!R165), "",IF(AND(Games!R165="",Games!S165=""),"",IF(ISTEXT(Games!S165), "Side",Games!R165)))</f>
        <v/>
      </c>
      <c r="J186" s="34" t="str">
        <f>IF(ISBLANK(Games!R165), "",IF(Table12[[#This Row],[Bet]]="Spread", Games!T165, ""))</f>
        <v/>
      </c>
      <c r="K186" s="34" t="str">
        <f>IF(ISBLANK(Games!S165), "",IF(ISTEXT(Games!S165), Games!S165, ""))</f>
        <v/>
      </c>
      <c r="L186" s="34" t="str">
        <f>IF(ISBLANK(Games!V165), "", Games!V165)</f>
        <v/>
      </c>
      <c r="M186" s="34"/>
      <c r="N186" s="36"/>
      <c r="O186" s="36"/>
      <c r="P186" s="36"/>
      <c r="Q186" s="36"/>
      <c r="R186" s="36"/>
      <c r="S186" s="36"/>
      <c r="T186" s="37">
        <f t="shared" si="23"/>
        <v>0</v>
      </c>
      <c r="U186" s="37">
        <f t="shared" si="24"/>
        <v>0</v>
      </c>
      <c r="V186" s="37">
        <f t="shared" si="25"/>
        <v>0</v>
      </c>
      <c r="W186" s="37">
        <f t="shared" si="26"/>
        <v>0</v>
      </c>
      <c r="X186" s="37">
        <f t="shared" si="27"/>
        <v>0</v>
      </c>
      <c r="Y186" s="37">
        <f t="shared" si="28"/>
        <v>0</v>
      </c>
      <c r="Z186" s="36"/>
      <c r="AA186" s="37" t="str">
        <f t="shared" si="34"/>
        <v/>
      </c>
      <c r="AB186" s="36"/>
      <c r="AC186" s="37" t="str">
        <f t="shared" si="35"/>
        <v/>
      </c>
      <c r="AD186" s="36"/>
      <c r="AE186" s="34" t="str">
        <f t="shared" si="31"/>
        <v/>
      </c>
      <c r="AF18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7" spans="1:32" hidden="1" x14ac:dyDescent="0.45">
      <c r="A187" s="34">
        <f>Games!A166</f>
        <v>0</v>
      </c>
      <c r="B187" s="34" t="str">
        <f>IF('Prediction Log'!B184=0, "",'Prediction Log'!B184)</f>
        <v/>
      </c>
      <c r="C187" s="34" t="str">
        <f>IF('Prediction Log'!C184=0, "",'Prediction Log'!C184)</f>
        <v/>
      </c>
      <c r="D187" s="34" t="str">
        <f>IF('Prediction Log'!D184=0, "",'Prediction Log'!D184)</f>
        <v/>
      </c>
      <c r="E187" s="34" t="str">
        <f>IF('Prediction Log'!E184=0, "",'Prediction Log'!E184)</f>
        <v/>
      </c>
      <c r="F187" s="34" t="str">
        <f>IF('Prediction Log'!H184=0, "",'Prediction Log'!H184)</f>
        <v/>
      </c>
      <c r="G187" s="10" t="str">
        <f>IF(ISBLANK(Games!B166), "",'Prediction Log'!$I184)</f>
        <v/>
      </c>
      <c r="H187" s="35" t="str">
        <f>'Prediction Log'!$J184</f>
        <v/>
      </c>
      <c r="I187" s="34" t="str">
        <f>IF(ISBLANK(Games!R166), "",IF(AND(Games!R166="",Games!S166=""),"",IF(ISTEXT(Games!S166), "Side",Games!R166)))</f>
        <v/>
      </c>
      <c r="J187" s="34" t="str">
        <f>IF(ISBLANK(Games!R166), "",IF(Table12[[#This Row],[Bet]]="Spread", Games!T166, ""))</f>
        <v/>
      </c>
      <c r="K187" s="34" t="str">
        <f>IF(ISBLANK(Games!S166), "",IF(ISTEXT(Games!S166), Games!S166, ""))</f>
        <v/>
      </c>
      <c r="L187" s="34" t="str">
        <f>IF(ISBLANK(Games!V166), "", Games!V166)</f>
        <v/>
      </c>
      <c r="M187" s="34"/>
      <c r="N187" s="36"/>
      <c r="O187" s="36"/>
      <c r="P187" s="36"/>
      <c r="Q187" s="36"/>
      <c r="R187" s="36"/>
      <c r="S187" s="36"/>
      <c r="T187" s="37">
        <f t="shared" si="23"/>
        <v>0</v>
      </c>
      <c r="U187" s="37">
        <f t="shared" si="24"/>
        <v>0</v>
      </c>
      <c r="V187" s="37">
        <f t="shared" si="25"/>
        <v>0</v>
      </c>
      <c r="W187" s="37">
        <f t="shared" si="26"/>
        <v>0</v>
      </c>
      <c r="X187" s="37">
        <f t="shared" si="27"/>
        <v>0</v>
      </c>
      <c r="Y187" s="37">
        <f t="shared" si="28"/>
        <v>0</v>
      </c>
      <c r="Z187" s="36"/>
      <c r="AA187" s="37" t="str">
        <f t="shared" si="34"/>
        <v/>
      </c>
      <c r="AB187" s="36"/>
      <c r="AC187" s="37" t="str">
        <f t="shared" si="35"/>
        <v/>
      </c>
      <c r="AD187" s="36"/>
      <c r="AE187" s="34" t="str">
        <f t="shared" si="31"/>
        <v/>
      </c>
      <c r="AF18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8" spans="1:32" hidden="1" x14ac:dyDescent="0.45">
      <c r="A188" s="34">
        <f>Games!A167</f>
        <v>0</v>
      </c>
      <c r="B188" s="34" t="str">
        <f>IF('Prediction Log'!B185=0, "",'Prediction Log'!B185)</f>
        <v/>
      </c>
      <c r="C188" s="34" t="str">
        <f>IF('Prediction Log'!C185=0, "",'Prediction Log'!C185)</f>
        <v/>
      </c>
      <c r="D188" s="34" t="str">
        <f>IF('Prediction Log'!D185=0, "",'Prediction Log'!D185)</f>
        <v/>
      </c>
      <c r="E188" s="34" t="str">
        <f>IF('Prediction Log'!E185=0, "",'Prediction Log'!E185)</f>
        <v/>
      </c>
      <c r="F188" s="34" t="str">
        <f>IF('Prediction Log'!H185=0, "",'Prediction Log'!H185)</f>
        <v/>
      </c>
      <c r="G188" s="10" t="str">
        <f>IF(ISBLANK(Games!B167), "",'Prediction Log'!$I185)</f>
        <v/>
      </c>
      <c r="H188" s="35" t="str">
        <f>'Prediction Log'!$J185</f>
        <v/>
      </c>
      <c r="I188" s="34" t="str">
        <f>IF(ISBLANK(Games!R167), "",IF(AND(Games!R167="",Games!S167=""),"",IF(ISTEXT(Games!S167), "Side",Games!R167)))</f>
        <v/>
      </c>
      <c r="J188" s="34" t="str">
        <f>IF(ISBLANK(Games!R167), "",IF(Table12[[#This Row],[Bet]]="Spread", Games!T167, ""))</f>
        <v/>
      </c>
      <c r="K188" s="34" t="str">
        <f>IF(ISBLANK(Games!S167), "",IF(ISTEXT(Games!S167), Games!S167, ""))</f>
        <v/>
      </c>
      <c r="L188" s="34" t="str">
        <f>IF(ISBLANK(Games!V167), "", Games!V167)</f>
        <v/>
      </c>
      <c r="M188" s="34"/>
      <c r="N188" s="36"/>
      <c r="O188" s="36"/>
      <c r="P188" s="36"/>
      <c r="Q188" s="36"/>
      <c r="R188" s="36"/>
      <c r="S188" s="36"/>
      <c r="T188" s="37">
        <f t="shared" si="23"/>
        <v>0</v>
      </c>
      <c r="U188" s="37">
        <f t="shared" si="24"/>
        <v>0</v>
      </c>
      <c r="V188" s="37">
        <f t="shared" si="25"/>
        <v>0</v>
      </c>
      <c r="W188" s="37">
        <f t="shared" si="26"/>
        <v>0</v>
      </c>
      <c r="X188" s="37">
        <f t="shared" si="27"/>
        <v>0</v>
      </c>
      <c r="Y188" s="37">
        <f t="shared" si="28"/>
        <v>0</v>
      </c>
      <c r="Z188" s="36"/>
      <c r="AA188" s="37" t="str">
        <f t="shared" si="34"/>
        <v/>
      </c>
      <c r="AB188" s="36"/>
      <c r="AC188" s="37" t="str">
        <f t="shared" si="35"/>
        <v/>
      </c>
      <c r="AD188" s="36"/>
      <c r="AE188" s="34" t="str">
        <f t="shared" si="31"/>
        <v/>
      </c>
      <c r="AF18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9" spans="1:32" hidden="1" x14ac:dyDescent="0.45">
      <c r="A189" s="34">
        <f>Games!A168</f>
        <v>0</v>
      </c>
      <c r="B189" s="34" t="str">
        <f>IF('Prediction Log'!B186=0, "",'Prediction Log'!B186)</f>
        <v/>
      </c>
      <c r="C189" s="34" t="str">
        <f>IF('Prediction Log'!C186=0, "",'Prediction Log'!C186)</f>
        <v/>
      </c>
      <c r="D189" s="34" t="str">
        <f>IF('Prediction Log'!D186=0, "",'Prediction Log'!D186)</f>
        <v/>
      </c>
      <c r="E189" s="34" t="str">
        <f>IF('Prediction Log'!E186=0, "",'Prediction Log'!E186)</f>
        <v/>
      </c>
      <c r="F189" s="34" t="str">
        <f>IF('Prediction Log'!H186=0, "",'Prediction Log'!H186)</f>
        <v/>
      </c>
      <c r="G189" s="10" t="str">
        <f>IF(ISBLANK(Games!B168), "",'Prediction Log'!$I186)</f>
        <v/>
      </c>
      <c r="H189" s="35" t="str">
        <f>'Prediction Log'!$J186</f>
        <v/>
      </c>
      <c r="I189" s="34" t="str">
        <f>IF(ISBLANK(Games!R168), "",IF(AND(Games!R168="",Games!S168=""),"",IF(ISTEXT(Games!S168), "Side",Games!R168)))</f>
        <v/>
      </c>
      <c r="J189" s="34" t="str">
        <f>IF(ISBLANK(Games!R168), "",IF(Table12[[#This Row],[Bet]]="Spread", Games!T168, ""))</f>
        <v/>
      </c>
      <c r="K189" s="34" t="str">
        <f>IF(ISBLANK(Games!S168), "",IF(ISTEXT(Games!S168), Games!S168, ""))</f>
        <v/>
      </c>
      <c r="L189" s="34" t="str">
        <f>IF(ISBLANK(Games!V168), "", Games!V168)</f>
        <v/>
      </c>
      <c r="M189" s="34"/>
      <c r="N189" s="36"/>
      <c r="O189" s="36"/>
      <c r="P189" s="36"/>
      <c r="Q189" s="36"/>
      <c r="R189" s="36"/>
      <c r="S189" s="36"/>
      <c r="T189" s="37">
        <f t="shared" si="23"/>
        <v>0</v>
      </c>
      <c r="U189" s="37">
        <f t="shared" si="24"/>
        <v>0</v>
      </c>
      <c r="V189" s="37">
        <f t="shared" si="25"/>
        <v>0</v>
      </c>
      <c r="W189" s="37">
        <f t="shared" si="26"/>
        <v>0</v>
      </c>
      <c r="X189" s="37">
        <f t="shared" si="27"/>
        <v>0</v>
      </c>
      <c r="Y189" s="37">
        <f t="shared" si="28"/>
        <v>0</v>
      </c>
      <c r="Z189" s="36"/>
      <c r="AA189" s="37" t="str">
        <f t="shared" si="34"/>
        <v/>
      </c>
      <c r="AB189" s="36"/>
      <c r="AC189" s="37" t="str">
        <f t="shared" si="35"/>
        <v/>
      </c>
      <c r="AD189" s="36"/>
      <c r="AE189" s="34" t="str">
        <f t="shared" si="31"/>
        <v/>
      </c>
      <c r="AF18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0" spans="1:32" hidden="1" x14ac:dyDescent="0.45">
      <c r="A190" s="34">
        <f>Games!A169</f>
        <v>0</v>
      </c>
      <c r="B190" s="34" t="str">
        <f>IF('Prediction Log'!B187=0, "",'Prediction Log'!B187)</f>
        <v/>
      </c>
      <c r="C190" s="34" t="str">
        <f>IF('Prediction Log'!C187=0, "",'Prediction Log'!C187)</f>
        <v/>
      </c>
      <c r="D190" s="34" t="str">
        <f>IF('Prediction Log'!D187=0, "",'Prediction Log'!D187)</f>
        <v/>
      </c>
      <c r="E190" s="34" t="str">
        <f>IF('Prediction Log'!E187=0, "",'Prediction Log'!E187)</f>
        <v/>
      </c>
      <c r="F190" s="34" t="str">
        <f>IF('Prediction Log'!H187=0, "",'Prediction Log'!H187)</f>
        <v/>
      </c>
      <c r="G190" s="10" t="str">
        <f>IF(ISBLANK(Games!B169), "",'Prediction Log'!$I187)</f>
        <v/>
      </c>
      <c r="H190" s="35" t="str">
        <f>'Prediction Log'!$J187</f>
        <v/>
      </c>
      <c r="I190" s="34" t="str">
        <f>IF(ISBLANK(Games!R169), "",IF(AND(Games!R169="",Games!S169=""),"",IF(ISTEXT(Games!S169), "Side",Games!R169)))</f>
        <v/>
      </c>
      <c r="J190" s="34" t="str">
        <f>IF(ISBLANK(Games!R169), "",IF(Table12[[#This Row],[Bet]]="Spread", Games!T169, ""))</f>
        <v/>
      </c>
      <c r="K190" s="34" t="str">
        <f>IF(ISBLANK(Games!S169), "",IF(ISTEXT(Games!S169), Games!S169, ""))</f>
        <v/>
      </c>
      <c r="L190" s="34" t="str">
        <f>IF(ISBLANK(Games!V169), "", Games!V169)</f>
        <v/>
      </c>
      <c r="M190" s="34"/>
      <c r="N190" s="36"/>
      <c r="O190" s="36"/>
      <c r="P190" s="36"/>
      <c r="Q190" s="36"/>
      <c r="R190" s="36"/>
      <c r="S190" s="36"/>
      <c r="T190" s="37">
        <f t="shared" si="23"/>
        <v>0</v>
      </c>
      <c r="U190" s="37">
        <f t="shared" si="24"/>
        <v>0</v>
      </c>
      <c r="V190" s="37">
        <f t="shared" si="25"/>
        <v>0</v>
      </c>
      <c r="W190" s="37">
        <f t="shared" si="26"/>
        <v>0</v>
      </c>
      <c r="X190" s="37">
        <f t="shared" si="27"/>
        <v>0</v>
      </c>
      <c r="Y190" s="37">
        <f t="shared" si="28"/>
        <v>0</v>
      </c>
      <c r="Z190" s="36"/>
      <c r="AA190" s="37" t="str">
        <f t="shared" si="34"/>
        <v/>
      </c>
      <c r="AB190" s="36"/>
      <c r="AC190" s="37" t="str">
        <f t="shared" si="35"/>
        <v/>
      </c>
      <c r="AD190" s="36"/>
      <c r="AE190" s="34" t="str">
        <f t="shared" si="31"/>
        <v/>
      </c>
      <c r="AF19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1" spans="1:32" hidden="1" x14ac:dyDescent="0.45">
      <c r="A191" s="34">
        <f>Games!A170</f>
        <v>0</v>
      </c>
      <c r="B191" s="34" t="str">
        <f>IF('Prediction Log'!B188=0, "",'Prediction Log'!B188)</f>
        <v/>
      </c>
      <c r="C191" s="34" t="str">
        <f>IF('Prediction Log'!C188=0, "",'Prediction Log'!C188)</f>
        <v/>
      </c>
      <c r="D191" s="34" t="str">
        <f>IF('Prediction Log'!D188=0, "",'Prediction Log'!D188)</f>
        <v/>
      </c>
      <c r="E191" s="34" t="str">
        <f>IF('Prediction Log'!E188=0, "",'Prediction Log'!E188)</f>
        <v/>
      </c>
      <c r="F191" s="34" t="str">
        <f>IF('Prediction Log'!H188=0, "",'Prediction Log'!H188)</f>
        <v/>
      </c>
      <c r="G191" s="10" t="str">
        <f>IF(ISBLANK(Games!B170), "",'Prediction Log'!$I188)</f>
        <v/>
      </c>
      <c r="H191" s="35" t="str">
        <f>'Prediction Log'!$J188</f>
        <v/>
      </c>
      <c r="I191" s="34" t="str">
        <f>IF(ISBLANK(Games!R170), "",IF(AND(Games!R170="",Games!S170=""),"",IF(ISTEXT(Games!S170), "Side",Games!R170)))</f>
        <v/>
      </c>
      <c r="J191" s="34" t="str">
        <f>IF(ISBLANK(Games!R170), "",IF(Table12[[#This Row],[Bet]]="Spread", Games!T170, ""))</f>
        <v/>
      </c>
      <c r="K191" s="34" t="str">
        <f>IF(ISBLANK(Games!S170), "",IF(ISTEXT(Games!S170), Games!S170, ""))</f>
        <v/>
      </c>
      <c r="L191" s="34" t="str">
        <f>IF(ISBLANK(Games!V170), "", Games!V170)</f>
        <v/>
      </c>
      <c r="M191" s="34"/>
      <c r="N191" s="36"/>
      <c r="O191" s="36"/>
      <c r="P191" s="36"/>
      <c r="Q191" s="36"/>
      <c r="R191" s="36"/>
      <c r="S191" s="36"/>
      <c r="T191" s="37">
        <f t="shared" si="23"/>
        <v>0</v>
      </c>
      <c r="U191" s="37">
        <f t="shared" si="24"/>
        <v>0</v>
      </c>
      <c r="V191" s="37">
        <f t="shared" si="25"/>
        <v>0</v>
      </c>
      <c r="W191" s="37">
        <f t="shared" si="26"/>
        <v>0</v>
      </c>
      <c r="X191" s="37">
        <f t="shared" si="27"/>
        <v>0</v>
      </c>
      <c r="Y191" s="37">
        <f t="shared" si="28"/>
        <v>0</v>
      </c>
      <c r="Z191" s="36"/>
      <c r="AA191" s="37" t="str">
        <f t="shared" si="34"/>
        <v/>
      </c>
      <c r="AB191" s="36"/>
      <c r="AC191" s="37" t="str">
        <f t="shared" si="35"/>
        <v/>
      </c>
      <c r="AD191" s="36"/>
      <c r="AE191" s="34" t="str">
        <f t="shared" si="31"/>
        <v/>
      </c>
      <c r="AF19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2" spans="1:32" hidden="1" x14ac:dyDescent="0.45">
      <c r="A192" s="34">
        <f>Games!A171</f>
        <v>0</v>
      </c>
      <c r="B192" s="34" t="str">
        <f>IF('Prediction Log'!B189=0, "",'Prediction Log'!B189)</f>
        <v/>
      </c>
      <c r="C192" s="34" t="str">
        <f>IF('Prediction Log'!C189=0, "",'Prediction Log'!C189)</f>
        <v/>
      </c>
      <c r="D192" s="34" t="str">
        <f>IF('Prediction Log'!D189=0, "",'Prediction Log'!D189)</f>
        <v/>
      </c>
      <c r="E192" s="34" t="str">
        <f>IF('Prediction Log'!E189=0, "",'Prediction Log'!E189)</f>
        <v/>
      </c>
      <c r="F192" s="34" t="str">
        <f>IF('Prediction Log'!H189=0, "",'Prediction Log'!H189)</f>
        <v/>
      </c>
      <c r="G192" s="10" t="str">
        <f>IF(ISBLANK(Games!B171), "",'Prediction Log'!$I189)</f>
        <v/>
      </c>
      <c r="H192" s="35" t="str">
        <f>'Prediction Log'!$J189</f>
        <v/>
      </c>
      <c r="I192" s="34" t="str">
        <f>IF(ISBLANK(Games!R171), "",IF(AND(Games!R171="",Games!S171=""),"",IF(ISTEXT(Games!S171), "Side",Games!R171)))</f>
        <v/>
      </c>
      <c r="J192" s="34" t="str">
        <f>IF(ISBLANK(Games!R171), "",IF(Table12[[#This Row],[Bet]]="Spread", Games!T171, ""))</f>
        <v/>
      </c>
      <c r="K192" s="34" t="str">
        <f>IF(ISBLANK(Games!S171), "",IF(ISTEXT(Games!S171), Games!S171, ""))</f>
        <v/>
      </c>
      <c r="L192" s="34" t="str">
        <f>IF(ISBLANK(Games!V171), "", Games!V171)</f>
        <v/>
      </c>
      <c r="M192" s="34"/>
      <c r="N192" s="36"/>
      <c r="O192" s="36"/>
      <c r="P192" s="36"/>
      <c r="Q192" s="36"/>
      <c r="R192" s="36"/>
      <c r="S192" s="36"/>
      <c r="T192" s="37">
        <f t="shared" si="23"/>
        <v>0</v>
      </c>
      <c r="U192" s="37">
        <f t="shared" si="24"/>
        <v>0</v>
      </c>
      <c r="V192" s="37">
        <f t="shared" si="25"/>
        <v>0</v>
      </c>
      <c r="W192" s="37">
        <f t="shared" si="26"/>
        <v>0</v>
      </c>
      <c r="X192" s="37">
        <f t="shared" si="27"/>
        <v>0</v>
      </c>
      <c r="Y192" s="37">
        <f t="shared" si="28"/>
        <v>0</v>
      </c>
      <c r="Z192" s="36"/>
      <c r="AA192" s="37" t="str">
        <f t="shared" si="34"/>
        <v/>
      </c>
      <c r="AB192" s="36"/>
      <c r="AC192" s="37" t="str">
        <f t="shared" si="35"/>
        <v/>
      </c>
      <c r="AD192" s="36"/>
      <c r="AE192" s="34" t="str">
        <f t="shared" si="31"/>
        <v/>
      </c>
      <c r="AF19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3" spans="1:32" hidden="1" x14ac:dyDescent="0.45">
      <c r="A193" s="34">
        <f>Games!A172</f>
        <v>0</v>
      </c>
      <c r="B193" s="34" t="str">
        <f>IF('Prediction Log'!B190=0, "",'Prediction Log'!B190)</f>
        <v/>
      </c>
      <c r="C193" s="34" t="str">
        <f>IF('Prediction Log'!C190=0, "",'Prediction Log'!C190)</f>
        <v/>
      </c>
      <c r="D193" s="34" t="str">
        <f>IF('Prediction Log'!D190=0, "",'Prediction Log'!D190)</f>
        <v/>
      </c>
      <c r="E193" s="34" t="str">
        <f>IF('Prediction Log'!E190=0, "",'Prediction Log'!E190)</f>
        <v/>
      </c>
      <c r="F193" s="34" t="str">
        <f>IF('Prediction Log'!H190=0, "",'Prediction Log'!H190)</f>
        <v/>
      </c>
      <c r="G193" s="10" t="str">
        <f>IF(ISBLANK(Games!B172), "",'Prediction Log'!$I190)</f>
        <v/>
      </c>
      <c r="H193" s="35" t="str">
        <f>'Prediction Log'!$J190</f>
        <v/>
      </c>
      <c r="I193" s="34" t="str">
        <f>IF(ISBLANK(Games!R172), "",IF(AND(Games!R172="",Games!S172=""),"",IF(ISTEXT(Games!S172), "Side",Games!R172)))</f>
        <v/>
      </c>
      <c r="J193" s="34" t="str">
        <f>IF(ISBLANK(Games!R172), "",IF(Table12[[#This Row],[Bet]]="Spread", Games!T172, ""))</f>
        <v/>
      </c>
      <c r="K193" s="34" t="str">
        <f>IF(ISBLANK(Games!S172), "",IF(ISTEXT(Games!S172), Games!S172, ""))</f>
        <v/>
      </c>
      <c r="L193" s="34" t="str">
        <f>IF(ISBLANK(Games!V172), "", Games!V172)</f>
        <v/>
      </c>
      <c r="M193" s="34"/>
      <c r="N193" s="36"/>
      <c r="O193" s="36"/>
      <c r="P193" s="36"/>
      <c r="Q193" s="36"/>
      <c r="R193" s="36"/>
      <c r="S193" s="36"/>
      <c r="T193" s="37">
        <f t="shared" si="23"/>
        <v>0</v>
      </c>
      <c r="U193" s="37">
        <f t="shared" si="24"/>
        <v>0</v>
      </c>
      <c r="V193" s="37">
        <f t="shared" si="25"/>
        <v>0</v>
      </c>
      <c r="W193" s="37">
        <f t="shared" si="26"/>
        <v>0</v>
      </c>
      <c r="X193" s="37">
        <f t="shared" si="27"/>
        <v>0</v>
      </c>
      <c r="Y193" s="37">
        <f t="shared" si="28"/>
        <v>0</v>
      </c>
      <c r="Z193" s="36"/>
      <c r="AA193" s="37" t="str">
        <f t="shared" si="34"/>
        <v/>
      </c>
      <c r="AB193" s="36"/>
      <c r="AC193" s="37" t="str">
        <f t="shared" si="35"/>
        <v/>
      </c>
      <c r="AD193" s="36"/>
      <c r="AE193" s="34" t="str">
        <f t="shared" si="31"/>
        <v/>
      </c>
      <c r="AF19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4" spans="1:32" hidden="1" x14ac:dyDescent="0.45">
      <c r="A194" s="34">
        <f>Games!A173</f>
        <v>0</v>
      </c>
      <c r="B194" s="34" t="str">
        <f>IF('Prediction Log'!B191=0, "",'Prediction Log'!B191)</f>
        <v/>
      </c>
      <c r="C194" s="34" t="str">
        <f>IF('Prediction Log'!C191=0, "",'Prediction Log'!C191)</f>
        <v/>
      </c>
      <c r="D194" s="34" t="str">
        <f>IF('Prediction Log'!D191=0, "",'Prediction Log'!D191)</f>
        <v/>
      </c>
      <c r="E194" s="34" t="str">
        <f>IF('Prediction Log'!E191=0, "",'Prediction Log'!E191)</f>
        <v/>
      </c>
      <c r="F194" s="34" t="str">
        <f>IF('Prediction Log'!H191=0, "",'Prediction Log'!H191)</f>
        <v/>
      </c>
      <c r="G194" s="10" t="str">
        <f>IF(ISBLANK(Games!B173), "",'Prediction Log'!$I191)</f>
        <v/>
      </c>
      <c r="H194" s="35" t="str">
        <f>'Prediction Log'!$J191</f>
        <v/>
      </c>
      <c r="I194" s="34" t="str">
        <f>IF(ISBLANK(Games!R173), "",IF(AND(Games!R173="",Games!S173=""),"",IF(ISTEXT(Games!S173), "Side",Games!R173)))</f>
        <v/>
      </c>
      <c r="J194" s="34" t="str">
        <f>IF(ISBLANK(Games!R173), "",IF(Table12[[#This Row],[Bet]]="Spread", Games!T173, ""))</f>
        <v/>
      </c>
      <c r="K194" s="34" t="str">
        <f>IF(ISBLANK(Games!S173), "",IF(ISTEXT(Games!S173), Games!S173, ""))</f>
        <v/>
      </c>
      <c r="L194" s="34" t="str">
        <f>IF(ISBLANK(Games!V173), "", Games!V173)</f>
        <v/>
      </c>
      <c r="M194" s="34"/>
      <c r="N194" s="36"/>
      <c r="O194" s="36"/>
      <c r="P194" s="36"/>
      <c r="Q194" s="36"/>
      <c r="R194" s="36"/>
      <c r="S194" s="36"/>
      <c r="T194" s="37">
        <f t="shared" si="23"/>
        <v>0</v>
      </c>
      <c r="U194" s="37">
        <f t="shared" si="24"/>
        <v>0</v>
      </c>
      <c r="V194" s="37">
        <f t="shared" si="25"/>
        <v>0</v>
      </c>
      <c r="W194" s="37">
        <f t="shared" si="26"/>
        <v>0</v>
      </c>
      <c r="X194" s="37">
        <f t="shared" si="27"/>
        <v>0</v>
      </c>
      <c r="Y194" s="37">
        <f t="shared" si="28"/>
        <v>0</v>
      </c>
      <c r="Z194" s="36"/>
      <c r="AA194" s="37" t="str">
        <f t="shared" si="34"/>
        <v/>
      </c>
      <c r="AB194" s="36"/>
      <c r="AC194" s="37" t="str">
        <f t="shared" si="35"/>
        <v/>
      </c>
      <c r="AD194" s="36"/>
      <c r="AE194" s="34" t="str">
        <f t="shared" si="31"/>
        <v/>
      </c>
      <c r="AF19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5" spans="1:32" hidden="1" x14ac:dyDescent="0.45">
      <c r="A195" s="34">
        <f>Games!A174</f>
        <v>0</v>
      </c>
      <c r="B195" s="34" t="str">
        <f>IF('Prediction Log'!B192=0, "",'Prediction Log'!B192)</f>
        <v/>
      </c>
      <c r="C195" s="34" t="str">
        <f>IF('Prediction Log'!C192=0, "",'Prediction Log'!C192)</f>
        <v/>
      </c>
      <c r="D195" s="34" t="str">
        <f>IF('Prediction Log'!D192=0, "",'Prediction Log'!D192)</f>
        <v/>
      </c>
      <c r="E195" s="34" t="str">
        <f>IF('Prediction Log'!E192=0, "",'Prediction Log'!E192)</f>
        <v/>
      </c>
      <c r="F195" s="34" t="str">
        <f>IF('Prediction Log'!H192=0, "",'Prediction Log'!H192)</f>
        <v/>
      </c>
      <c r="G195" s="10" t="str">
        <f>IF(ISBLANK(Games!B174), "",'Prediction Log'!$I192)</f>
        <v/>
      </c>
      <c r="H195" s="35" t="str">
        <f>'Prediction Log'!$J192</f>
        <v/>
      </c>
      <c r="I195" s="34" t="str">
        <f>IF(ISBLANK(Games!R174), "",IF(AND(Games!R174="",Games!S174=""),"",IF(ISTEXT(Games!S174), "Side",Games!R174)))</f>
        <v/>
      </c>
      <c r="J195" s="34" t="str">
        <f>IF(ISBLANK(Games!R174), "",IF(Table12[[#This Row],[Bet]]="Spread", Games!T174, ""))</f>
        <v/>
      </c>
      <c r="K195" s="34" t="str">
        <f>IF(ISBLANK(Games!S174), "",IF(ISTEXT(Games!S174), Games!S174, ""))</f>
        <v/>
      </c>
      <c r="L195" s="34" t="str">
        <f>IF(ISBLANK(Games!V174), "", Games!V174)</f>
        <v/>
      </c>
      <c r="M195" s="34"/>
      <c r="N195" s="36"/>
      <c r="O195" s="36"/>
      <c r="P195" s="36"/>
      <c r="Q195" s="36"/>
      <c r="R195" s="36"/>
      <c r="S195" s="36"/>
      <c r="T195" s="37">
        <f t="shared" si="23"/>
        <v>0</v>
      </c>
      <c r="U195" s="37">
        <f t="shared" si="24"/>
        <v>0</v>
      </c>
      <c r="V195" s="37">
        <f t="shared" si="25"/>
        <v>0</v>
      </c>
      <c r="W195" s="37">
        <f t="shared" si="26"/>
        <v>0</v>
      </c>
      <c r="X195" s="37">
        <f t="shared" si="27"/>
        <v>0</v>
      </c>
      <c r="Y195" s="37">
        <f t="shared" si="28"/>
        <v>0</v>
      </c>
      <c r="Z195" s="36"/>
      <c r="AA195" s="37" t="str">
        <f t="shared" si="34"/>
        <v/>
      </c>
      <c r="AB195" s="36"/>
      <c r="AC195" s="37" t="str">
        <f t="shared" si="35"/>
        <v/>
      </c>
      <c r="AD195" s="36"/>
      <c r="AE195" s="34" t="str">
        <f t="shared" si="31"/>
        <v/>
      </c>
      <c r="AF19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6" spans="1:32" hidden="1" x14ac:dyDescent="0.45">
      <c r="A196" s="34">
        <f>Games!A175</f>
        <v>0</v>
      </c>
      <c r="B196" s="34" t="str">
        <f>IF('Prediction Log'!B193=0, "",'Prediction Log'!B193)</f>
        <v/>
      </c>
      <c r="C196" s="34" t="str">
        <f>IF('Prediction Log'!C193=0, "",'Prediction Log'!C193)</f>
        <v/>
      </c>
      <c r="D196" s="34" t="str">
        <f>IF('Prediction Log'!D193=0, "",'Prediction Log'!D193)</f>
        <v/>
      </c>
      <c r="E196" s="34" t="str">
        <f>IF('Prediction Log'!E193=0, "",'Prediction Log'!E193)</f>
        <v/>
      </c>
      <c r="F196" s="34" t="str">
        <f>IF('Prediction Log'!H193=0, "",'Prediction Log'!H193)</f>
        <v/>
      </c>
      <c r="G196" s="10" t="str">
        <f>IF(ISBLANK(Games!B175), "",'Prediction Log'!$I193)</f>
        <v/>
      </c>
      <c r="H196" s="35" t="str">
        <f>'Prediction Log'!$J193</f>
        <v/>
      </c>
      <c r="I196" s="34" t="str">
        <f>IF(ISBLANK(Games!R175), "",IF(AND(Games!R175="",Games!S175=""),"",IF(ISTEXT(Games!S175), "Side",Games!R175)))</f>
        <v/>
      </c>
      <c r="J196" s="34" t="str">
        <f>IF(ISBLANK(Games!R175), "",IF(Table12[[#This Row],[Bet]]="Spread", Games!T175, ""))</f>
        <v/>
      </c>
      <c r="K196" s="34" t="str">
        <f>IF(ISBLANK(Games!S175), "",IF(ISTEXT(Games!S175), Games!S175, ""))</f>
        <v/>
      </c>
      <c r="L196" s="34" t="str">
        <f>IF(ISBLANK(Games!V175), "", Games!V175)</f>
        <v/>
      </c>
      <c r="M196" s="34"/>
      <c r="N196" s="36"/>
      <c r="O196" s="36"/>
      <c r="P196" s="36"/>
      <c r="Q196" s="36"/>
      <c r="R196" s="36"/>
      <c r="S196" s="36"/>
      <c r="T196" s="37">
        <f t="shared" si="23"/>
        <v>0</v>
      </c>
      <c r="U196" s="37">
        <f t="shared" si="24"/>
        <v>0</v>
      </c>
      <c r="V196" s="37">
        <f t="shared" si="25"/>
        <v>0</v>
      </c>
      <c r="W196" s="37">
        <f t="shared" si="26"/>
        <v>0</v>
      </c>
      <c r="X196" s="37">
        <f t="shared" si="27"/>
        <v>0</v>
      </c>
      <c r="Y196" s="37">
        <f t="shared" si="28"/>
        <v>0</v>
      </c>
      <c r="Z196" s="36"/>
      <c r="AA196" s="37" t="str">
        <f t="shared" si="34"/>
        <v/>
      </c>
      <c r="AB196" s="36"/>
      <c r="AC196" s="37" t="str">
        <f t="shared" si="35"/>
        <v/>
      </c>
      <c r="AD196" s="36"/>
      <c r="AE196" s="34" t="str">
        <f t="shared" si="31"/>
        <v/>
      </c>
      <c r="AF19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7" spans="1:32" hidden="1" x14ac:dyDescent="0.45">
      <c r="A197" s="34">
        <f>Games!A176</f>
        <v>0</v>
      </c>
      <c r="B197" s="34" t="str">
        <f>IF('Prediction Log'!B194=0, "",'Prediction Log'!B194)</f>
        <v/>
      </c>
      <c r="C197" s="34" t="str">
        <f>IF('Prediction Log'!C194=0, "",'Prediction Log'!C194)</f>
        <v/>
      </c>
      <c r="D197" s="34" t="str">
        <f>IF('Prediction Log'!D194=0, "",'Prediction Log'!D194)</f>
        <v/>
      </c>
      <c r="E197" s="34" t="str">
        <f>IF('Prediction Log'!E194=0, "",'Prediction Log'!E194)</f>
        <v/>
      </c>
      <c r="F197" s="34" t="str">
        <f>IF('Prediction Log'!H194=0, "",'Prediction Log'!H194)</f>
        <v/>
      </c>
      <c r="G197" s="10" t="str">
        <f>IF(ISBLANK(Games!B176), "",'Prediction Log'!$I194)</f>
        <v/>
      </c>
      <c r="H197" s="35" t="str">
        <f>'Prediction Log'!$J194</f>
        <v/>
      </c>
      <c r="I197" s="34" t="str">
        <f>IF(ISBLANK(Games!R176), "",IF(AND(Games!R176="",Games!S176=""),"",IF(ISTEXT(Games!S176), "Side",Games!R176)))</f>
        <v/>
      </c>
      <c r="J197" s="34" t="str">
        <f>IF(ISBLANK(Games!R176), "",IF(Table12[[#This Row],[Bet]]="Spread", Games!T176, ""))</f>
        <v/>
      </c>
      <c r="K197" s="34" t="str">
        <f>IF(ISBLANK(Games!S176), "",IF(ISTEXT(Games!S176), Games!S176, ""))</f>
        <v/>
      </c>
      <c r="L197" s="34" t="str">
        <f>IF(ISBLANK(Games!V176), "", Games!V176)</f>
        <v/>
      </c>
      <c r="M197" s="34"/>
      <c r="N197" s="36"/>
      <c r="O197" s="36"/>
      <c r="P197" s="36"/>
      <c r="Q197" s="36"/>
      <c r="R197" s="36"/>
      <c r="S197" s="36"/>
      <c r="T197" s="37">
        <f t="shared" si="23"/>
        <v>0</v>
      </c>
      <c r="U197" s="37">
        <f t="shared" si="24"/>
        <v>0</v>
      </c>
      <c r="V197" s="37">
        <f t="shared" si="25"/>
        <v>0</v>
      </c>
      <c r="W197" s="37">
        <f t="shared" si="26"/>
        <v>0</v>
      </c>
      <c r="X197" s="37">
        <f t="shared" si="27"/>
        <v>0</v>
      </c>
      <c r="Y197" s="37">
        <f t="shared" si="28"/>
        <v>0</v>
      </c>
      <c r="Z197" s="36"/>
      <c r="AA197" s="37" t="str">
        <f t="shared" si="34"/>
        <v/>
      </c>
      <c r="AB197" s="36"/>
      <c r="AC197" s="37" t="str">
        <f t="shared" si="35"/>
        <v/>
      </c>
      <c r="AD197" s="36"/>
      <c r="AE197" s="34" t="str">
        <f t="shared" si="31"/>
        <v/>
      </c>
      <c r="AF19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8" spans="1:32" hidden="1" x14ac:dyDescent="0.45">
      <c r="A198" s="34">
        <f>Games!A177</f>
        <v>0</v>
      </c>
      <c r="B198" s="34" t="str">
        <f>IF('Prediction Log'!B195=0, "",'Prediction Log'!B195)</f>
        <v/>
      </c>
      <c r="C198" s="34" t="str">
        <f>IF('Prediction Log'!C195=0, "",'Prediction Log'!C195)</f>
        <v/>
      </c>
      <c r="D198" s="34" t="str">
        <f>IF('Prediction Log'!D195=0, "",'Prediction Log'!D195)</f>
        <v/>
      </c>
      <c r="E198" s="34" t="str">
        <f>IF('Prediction Log'!E195=0, "",'Prediction Log'!E195)</f>
        <v/>
      </c>
      <c r="F198" s="34" t="str">
        <f>IF('Prediction Log'!H195=0, "",'Prediction Log'!H195)</f>
        <v/>
      </c>
      <c r="G198" s="10" t="str">
        <f>IF(ISBLANK(Games!B177), "",'Prediction Log'!$I195)</f>
        <v/>
      </c>
      <c r="H198" s="35" t="str">
        <f>'Prediction Log'!$J195</f>
        <v/>
      </c>
      <c r="I198" s="34" t="str">
        <f>IF(ISBLANK(Games!R177), "",IF(AND(Games!R177="",Games!S177=""),"",IF(ISTEXT(Games!S177), "Side",Games!R177)))</f>
        <v/>
      </c>
      <c r="J198" s="34" t="str">
        <f>IF(ISBLANK(Games!R177), "",IF(Table12[[#This Row],[Bet]]="Spread", Games!T177, ""))</f>
        <v/>
      </c>
      <c r="K198" s="34" t="str">
        <f>IF(ISBLANK(Games!S177), "",IF(ISTEXT(Games!S177), Games!S177, ""))</f>
        <v/>
      </c>
      <c r="L198" s="34" t="str">
        <f>IF(ISBLANK(Games!V177), "", Games!V177)</f>
        <v/>
      </c>
      <c r="M198" s="34"/>
      <c r="N198" s="36"/>
      <c r="O198" s="36"/>
      <c r="P198" s="36"/>
      <c r="Q198" s="36"/>
      <c r="R198" s="36"/>
      <c r="S198" s="36"/>
      <c r="T198" s="37">
        <f t="shared" ref="T198:T261" si="36">N198+IF(Q198&lt;0, (N198/(Q198/-100)), N198*(Q198/100))</f>
        <v>0</v>
      </c>
      <c r="U198" s="37">
        <f t="shared" ref="U198:U261" si="37">T198-N198</f>
        <v>0</v>
      </c>
      <c r="V198" s="37">
        <f t="shared" si="25"/>
        <v>0</v>
      </c>
      <c r="W198" s="37">
        <f t="shared" si="26"/>
        <v>0</v>
      </c>
      <c r="X198" s="37">
        <f t="shared" si="27"/>
        <v>0</v>
      </c>
      <c r="Y198" s="37">
        <f t="shared" si="28"/>
        <v>0</v>
      </c>
      <c r="Z198" s="36"/>
      <c r="AA198" s="37" t="str">
        <f t="shared" ref="AA198:AA261" si="38">IF(Z198="W", U198, IF(Z198="L",-N198, ""))</f>
        <v/>
      </c>
      <c r="AB198" s="36"/>
      <c r="AC198" s="37" t="str">
        <f t="shared" si="35"/>
        <v/>
      </c>
      <c r="AD198" s="36"/>
      <c r="AE198" s="34" t="str">
        <f t="shared" si="31"/>
        <v/>
      </c>
      <c r="AF19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9" spans="1:32" hidden="1" x14ac:dyDescent="0.45">
      <c r="A199" s="34">
        <f>Games!A178</f>
        <v>0</v>
      </c>
      <c r="B199" s="34" t="str">
        <f>IF('Prediction Log'!B196=0, "",'Prediction Log'!B196)</f>
        <v/>
      </c>
      <c r="C199" s="34" t="str">
        <f>IF('Prediction Log'!C196=0, "",'Prediction Log'!C196)</f>
        <v/>
      </c>
      <c r="D199" s="34" t="str">
        <f>IF('Prediction Log'!D196=0, "",'Prediction Log'!D196)</f>
        <v/>
      </c>
      <c r="E199" s="34" t="str">
        <f>IF('Prediction Log'!E196=0, "",'Prediction Log'!E196)</f>
        <v/>
      </c>
      <c r="F199" s="34" t="str">
        <f>IF('Prediction Log'!H196=0, "",'Prediction Log'!H196)</f>
        <v/>
      </c>
      <c r="G199" s="10" t="str">
        <f>IF(ISBLANK(Games!B178), "",'Prediction Log'!$I196)</f>
        <v/>
      </c>
      <c r="H199" s="35" t="str">
        <f>'Prediction Log'!$J196</f>
        <v/>
      </c>
      <c r="I199" s="34" t="str">
        <f>IF(ISBLANK(Games!R178), "",IF(AND(Games!R178="",Games!S178=""),"",IF(ISTEXT(Games!S178), "Side",Games!R178)))</f>
        <v/>
      </c>
      <c r="J199" s="34" t="str">
        <f>IF(ISBLANK(Games!R178), "",IF(Table12[[#This Row],[Bet]]="Spread", Games!T178, ""))</f>
        <v/>
      </c>
      <c r="K199" s="34" t="str">
        <f>IF(ISBLANK(Games!S178), "",IF(ISTEXT(Games!S178), Games!S178, ""))</f>
        <v/>
      </c>
      <c r="L199" s="34" t="str">
        <f>IF(ISBLANK(Games!V178), "", Games!V178)</f>
        <v/>
      </c>
      <c r="M199" s="34"/>
      <c r="N199" s="36"/>
      <c r="O199" s="36"/>
      <c r="P199" s="36"/>
      <c r="Q199" s="36"/>
      <c r="R199" s="36"/>
      <c r="S199" s="36"/>
      <c r="T199" s="37">
        <f t="shared" si="36"/>
        <v>0</v>
      </c>
      <c r="U199" s="37">
        <f t="shared" si="37"/>
        <v>0</v>
      </c>
      <c r="V199" s="37">
        <f t="shared" ref="V199:V262" si="39">O199+IF(R199&lt;0, (O199/(R199/-100)), O199*(R199/100))</f>
        <v>0</v>
      </c>
      <c r="W199" s="37">
        <f t="shared" ref="W199:W262" si="40">V199-O199</f>
        <v>0</v>
      </c>
      <c r="X199" s="37">
        <f t="shared" ref="X199:X262" si="41">P199+IF(S199&lt;0, (P199/(S199/-100)), P199*(S199/100))</f>
        <v>0</v>
      </c>
      <c r="Y199" s="37">
        <f t="shared" ref="Y199:Y262" si="42">S199-P199</f>
        <v>0</v>
      </c>
      <c r="Z199" s="36"/>
      <c r="AA199" s="37" t="str">
        <f t="shared" si="38"/>
        <v/>
      </c>
      <c r="AB199" s="36"/>
      <c r="AC199" s="37" t="str">
        <f t="shared" si="35"/>
        <v/>
      </c>
      <c r="AD199" s="36"/>
      <c r="AE199" s="34" t="str">
        <f t="shared" ref="AE199:AE262" si="43">IF(AD199="W", Y199, IF(AD199="L",-R199, ""))</f>
        <v/>
      </c>
      <c r="AF19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0" spans="1:32" hidden="1" x14ac:dyDescent="0.45">
      <c r="A200" s="34">
        <f>Games!A179</f>
        <v>0</v>
      </c>
      <c r="B200" s="34" t="str">
        <f>IF('Prediction Log'!B197=0, "",'Prediction Log'!B197)</f>
        <v/>
      </c>
      <c r="C200" s="34" t="str">
        <f>IF('Prediction Log'!C197=0, "",'Prediction Log'!C197)</f>
        <v/>
      </c>
      <c r="D200" s="34" t="str">
        <f>IF('Prediction Log'!D197=0, "",'Prediction Log'!D197)</f>
        <v/>
      </c>
      <c r="E200" s="34" t="str">
        <f>IF('Prediction Log'!E197=0, "",'Prediction Log'!E197)</f>
        <v/>
      </c>
      <c r="F200" s="34" t="str">
        <f>IF('Prediction Log'!H197=0, "",'Prediction Log'!H197)</f>
        <v/>
      </c>
      <c r="G200" s="10" t="str">
        <f>IF(ISBLANK(Games!B179), "",'Prediction Log'!$I197)</f>
        <v/>
      </c>
      <c r="H200" s="35" t="str">
        <f>'Prediction Log'!$J197</f>
        <v/>
      </c>
      <c r="I200" s="34" t="str">
        <f>IF(ISBLANK(Games!R179), "",IF(AND(Games!R179="",Games!S179=""),"",IF(ISTEXT(Games!S179), "Side",Games!R179)))</f>
        <v/>
      </c>
      <c r="J200" s="34" t="str">
        <f>IF(ISBLANK(Games!R179), "",IF(Table12[[#This Row],[Bet]]="Spread", Games!T179, ""))</f>
        <v/>
      </c>
      <c r="K200" s="34" t="str">
        <f>IF(ISBLANK(Games!S179), "",IF(ISTEXT(Games!S179), Games!S179, ""))</f>
        <v/>
      </c>
      <c r="L200" s="34" t="str">
        <f>IF(ISBLANK(Games!V179), "", Games!V179)</f>
        <v/>
      </c>
      <c r="M200" s="34"/>
      <c r="N200" s="36"/>
      <c r="O200" s="36"/>
      <c r="P200" s="36"/>
      <c r="Q200" s="36"/>
      <c r="R200" s="36"/>
      <c r="S200" s="36"/>
      <c r="T200" s="37">
        <f t="shared" si="36"/>
        <v>0</v>
      </c>
      <c r="U200" s="37">
        <f t="shared" si="37"/>
        <v>0</v>
      </c>
      <c r="V200" s="37">
        <f t="shared" si="39"/>
        <v>0</v>
      </c>
      <c r="W200" s="37">
        <f t="shared" si="40"/>
        <v>0</v>
      </c>
      <c r="X200" s="37">
        <f t="shared" si="41"/>
        <v>0</v>
      </c>
      <c r="Y200" s="37">
        <f t="shared" si="42"/>
        <v>0</v>
      </c>
      <c r="Z200" s="36"/>
      <c r="AA200" s="37" t="str">
        <f t="shared" si="38"/>
        <v/>
      </c>
      <c r="AB200" s="36"/>
      <c r="AC200" s="37" t="str">
        <f t="shared" ref="AC200:AC263" si="44">IF(AB200="W", W200, IF(AB200="L",-O200, ""))</f>
        <v/>
      </c>
      <c r="AD200" s="36"/>
      <c r="AE200" s="34" t="str">
        <f t="shared" si="43"/>
        <v/>
      </c>
      <c r="AF20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1" spans="1:32" hidden="1" x14ac:dyDescent="0.45">
      <c r="A201" s="34">
        <f>Games!A180</f>
        <v>0</v>
      </c>
      <c r="B201" s="34" t="str">
        <f>IF('Prediction Log'!B198=0, "",'Prediction Log'!B198)</f>
        <v/>
      </c>
      <c r="C201" s="34" t="str">
        <f>IF('Prediction Log'!C198=0, "",'Prediction Log'!C198)</f>
        <v/>
      </c>
      <c r="D201" s="34" t="str">
        <f>IF('Prediction Log'!D198=0, "",'Prediction Log'!D198)</f>
        <v/>
      </c>
      <c r="E201" s="34" t="str">
        <f>IF('Prediction Log'!E198=0, "",'Prediction Log'!E198)</f>
        <v/>
      </c>
      <c r="F201" s="34" t="str">
        <f>IF('Prediction Log'!H198=0, "",'Prediction Log'!H198)</f>
        <v/>
      </c>
      <c r="G201" s="10" t="str">
        <f>IF(ISBLANK(Games!B180), "",'Prediction Log'!$I198)</f>
        <v/>
      </c>
      <c r="H201" s="35" t="str">
        <f>'Prediction Log'!$J198</f>
        <v/>
      </c>
      <c r="I201" s="34" t="str">
        <f>IF(ISBLANK(Games!R180), "",IF(AND(Games!R180="",Games!S180=""),"",IF(ISTEXT(Games!S180), "Side",Games!R180)))</f>
        <v/>
      </c>
      <c r="J201" s="34" t="str">
        <f>IF(ISBLANK(Games!R180), "",IF(Table12[[#This Row],[Bet]]="Spread", Games!T180, ""))</f>
        <v/>
      </c>
      <c r="K201" s="34" t="str">
        <f>IF(ISBLANK(Games!S180), "",IF(ISTEXT(Games!S180), Games!S180, ""))</f>
        <v/>
      </c>
      <c r="L201" s="34" t="str">
        <f>IF(ISBLANK(Games!V180), "", Games!V180)</f>
        <v/>
      </c>
      <c r="M201" s="34"/>
      <c r="N201" s="36"/>
      <c r="O201" s="36"/>
      <c r="P201" s="36"/>
      <c r="Q201" s="36"/>
      <c r="R201" s="36"/>
      <c r="S201" s="36"/>
      <c r="T201" s="37">
        <f t="shared" si="36"/>
        <v>0</v>
      </c>
      <c r="U201" s="37">
        <f t="shared" si="37"/>
        <v>0</v>
      </c>
      <c r="V201" s="37">
        <f t="shared" si="39"/>
        <v>0</v>
      </c>
      <c r="W201" s="37">
        <f t="shared" si="40"/>
        <v>0</v>
      </c>
      <c r="X201" s="37">
        <f t="shared" si="41"/>
        <v>0</v>
      </c>
      <c r="Y201" s="37">
        <f t="shared" si="42"/>
        <v>0</v>
      </c>
      <c r="Z201" s="36"/>
      <c r="AA201" s="37" t="str">
        <f t="shared" si="38"/>
        <v/>
      </c>
      <c r="AB201" s="36"/>
      <c r="AC201" s="37" t="str">
        <f t="shared" si="44"/>
        <v/>
      </c>
      <c r="AD201" s="36"/>
      <c r="AE201" s="34" t="str">
        <f t="shared" si="43"/>
        <v/>
      </c>
      <c r="AF20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2" spans="1:32" hidden="1" x14ac:dyDescent="0.45">
      <c r="A202" s="34">
        <f>Games!A181</f>
        <v>0</v>
      </c>
      <c r="B202" s="34" t="str">
        <f>IF('Prediction Log'!B199=0, "",'Prediction Log'!B199)</f>
        <v/>
      </c>
      <c r="C202" s="34" t="str">
        <f>IF('Prediction Log'!C199=0, "",'Prediction Log'!C199)</f>
        <v/>
      </c>
      <c r="D202" s="34" t="str">
        <f>IF('Prediction Log'!D199=0, "",'Prediction Log'!D199)</f>
        <v/>
      </c>
      <c r="E202" s="34" t="str">
        <f>IF('Prediction Log'!E199=0, "",'Prediction Log'!E199)</f>
        <v/>
      </c>
      <c r="F202" s="34" t="str">
        <f>IF('Prediction Log'!H199=0, "",'Prediction Log'!H199)</f>
        <v/>
      </c>
      <c r="G202" s="10" t="str">
        <f>IF(ISBLANK(Games!B181), "",'Prediction Log'!$I199)</f>
        <v/>
      </c>
      <c r="H202" s="35" t="str">
        <f>'Prediction Log'!$J199</f>
        <v/>
      </c>
      <c r="I202" s="34" t="str">
        <f>IF(ISBLANK(Games!R181), "",IF(AND(Games!R181="",Games!S181=""),"",IF(ISTEXT(Games!S181), "Side",Games!R181)))</f>
        <v/>
      </c>
      <c r="J202" s="34" t="str">
        <f>IF(ISBLANK(Games!R181), "",IF(Table12[[#This Row],[Bet]]="Spread", Games!T181, ""))</f>
        <v/>
      </c>
      <c r="K202" s="34" t="str">
        <f>IF(ISBLANK(Games!S181), "",IF(ISTEXT(Games!S181), Games!S181, ""))</f>
        <v/>
      </c>
      <c r="L202" s="34" t="str">
        <f>IF(ISBLANK(Games!V181), "", Games!V181)</f>
        <v/>
      </c>
      <c r="M202" s="34"/>
      <c r="N202" s="36"/>
      <c r="O202" s="36"/>
      <c r="P202" s="36"/>
      <c r="Q202" s="36"/>
      <c r="R202" s="36"/>
      <c r="S202" s="36"/>
      <c r="T202" s="37">
        <f t="shared" si="36"/>
        <v>0</v>
      </c>
      <c r="U202" s="37">
        <f t="shared" si="37"/>
        <v>0</v>
      </c>
      <c r="V202" s="37">
        <f t="shared" si="39"/>
        <v>0</v>
      </c>
      <c r="W202" s="37">
        <f t="shared" si="40"/>
        <v>0</v>
      </c>
      <c r="X202" s="37">
        <f t="shared" si="41"/>
        <v>0</v>
      </c>
      <c r="Y202" s="37">
        <f t="shared" si="42"/>
        <v>0</v>
      </c>
      <c r="Z202" s="36"/>
      <c r="AA202" s="37" t="str">
        <f t="shared" si="38"/>
        <v/>
      </c>
      <c r="AB202" s="36"/>
      <c r="AC202" s="37" t="str">
        <f t="shared" si="44"/>
        <v/>
      </c>
      <c r="AD202" s="36"/>
      <c r="AE202" s="34" t="str">
        <f t="shared" si="43"/>
        <v/>
      </c>
      <c r="AF20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3" spans="1:32" hidden="1" x14ac:dyDescent="0.45">
      <c r="A203" s="34">
        <f>Games!A182</f>
        <v>0</v>
      </c>
      <c r="B203" s="34" t="str">
        <f>IF('Prediction Log'!B200=0, "",'Prediction Log'!B200)</f>
        <v/>
      </c>
      <c r="C203" s="34" t="str">
        <f>IF('Prediction Log'!C200=0, "",'Prediction Log'!C200)</f>
        <v/>
      </c>
      <c r="D203" s="34" t="str">
        <f>IF('Prediction Log'!D200=0, "",'Prediction Log'!D200)</f>
        <v/>
      </c>
      <c r="E203" s="34" t="str">
        <f>IF('Prediction Log'!E200=0, "",'Prediction Log'!E200)</f>
        <v/>
      </c>
      <c r="F203" s="34" t="str">
        <f>IF('Prediction Log'!H200=0, "",'Prediction Log'!H200)</f>
        <v/>
      </c>
      <c r="G203" s="10" t="str">
        <f>IF(ISBLANK(Games!B182), "",'Prediction Log'!$I200)</f>
        <v/>
      </c>
      <c r="H203" s="35" t="str">
        <f>'Prediction Log'!$J200</f>
        <v/>
      </c>
      <c r="I203" s="34" t="str">
        <f>IF(ISBLANK(Games!R182), "",IF(AND(Games!R182="",Games!S182=""),"",IF(ISTEXT(Games!S182), "Side",Games!R182)))</f>
        <v/>
      </c>
      <c r="J203" s="34" t="str">
        <f>IF(ISBLANK(Games!R182), "",IF(Table12[[#This Row],[Bet]]="Spread", Games!T182, ""))</f>
        <v/>
      </c>
      <c r="K203" s="34" t="str">
        <f>IF(ISBLANK(Games!S182), "",IF(ISTEXT(Games!S182), Games!S182, ""))</f>
        <v/>
      </c>
      <c r="L203" s="34" t="str">
        <f>IF(ISBLANK(Games!V182), "", Games!V182)</f>
        <v/>
      </c>
      <c r="M203" s="34"/>
      <c r="N203" s="36"/>
      <c r="O203" s="36"/>
      <c r="P203" s="36"/>
      <c r="Q203" s="36"/>
      <c r="R203" s="36"/>
      <c r="S203" s="36"/>
      <c r="T203" s="37">
        <f t="shared" si="36"/>
        <v>0</v>
      </c>
      <c r="U203" s="37">
        <f t="shared" si="37"/>
        <v>0</v>
      </c>
      <c r="V203" s="37">
        <f t="shared" si="39"/>
        <v>0</v>
      </c>
      <c r="W203" s="37">
        <f t="shared" si="40"/>
        <v>0</v>
      </c>
      <c r="X203" s="37">
        <f t="shared" si="41"/>
        <v>0</v>
      </c>
      <c r="Y203" s="37">
        <f t="shared" si="42"/>
        <v>0</v>
      </c>
      <c r="Z203" s="36"/>
      <c r="AA203" s="37" t="str">
        <f t="shared" si="38"/>
        <v/>
      </c>
      <c r="AB203" s="36"/>
      <c r="AC203" s="37" t="str">
        <f t="shared" si="44"/>
        <v/>
      </c>
      <c r="AD203" s="36"/>
      <c r="AE203" s="34" t="str">
        <f t="shared" si="43"/>
        <v/>
      </c>
      <c r="AF20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4" spans="1:32" hidden="1" x14ac:dyDescent="0.45">
      <c r="A204" s="34">
        <f>Games!A183</f>
        <v>0</v>
      </c>
      <c r="B204" s="34" t="str">
        <f>IF('Prediction Log'!B201=0, "",'Prediction Log'!B201)</f>
        <v/>
      </c>
      <c r="C204" s="34" t="str">
        <f>IF('Prediction Log'!C201=0, "",'Prediction Log'!C201)</f>
        <v/>
      </c>
      <c r="D204" s="34" t="str">
        <f>IF('Prediction Log'!D201=0, "",'Prediction Log'!D201)</f>
        <v/>
      </c>
      <c r="E204" s="34" t="str">
        <f>IF('Prediction Log'!E201=0, "",'Prediction Log'!E201)</f>
        <v/>
      </c>
      <c r="F204" s="34" t="str">
        <f>IF('Prediction Log'!H201=0, "",'Prediction Log'!H201)</f>
        <v/>
      </c>
      <c r="G204" s="10" t="str">
        <f>IF(ISBLANK(Games!B183), "",'Prediction Log'!$I201)</f>
        <v/>
      </c>
      <c r="H204" s="35" t="str">
        <f>'Prediction Log'!$J201</f>
        <v/>
      </c>
      <c r="I204" s="34" t="str">
        <f>IF(ISBLANK(Games!R183), "",IF(AND(Games!R183="",Games!S183=""),"",IF(ISTEXT(Games!S183), "Side",Games!R183)))</f>
        <v/>
      </c>
      <c r="J204" s="34" t="str">
        <f>IF(ISBLANK(Games!R183), "",IF(Table12[[#This Row],[Bet]]="Spread", Games!T183, ""))</f>
        <v/>
      </c>
      <c r="K204" s="34" t="str">
        <f>IF(ISBLANK(Games!S183), "",IF(ISTEXT(Games!S183), Games!S183, ""))</f>
        <v/>
      </c>
      <c r="L204" s="34" t="str">
        <f>IF(ISBLANK(Games!V183), "", Games!V183)</f>
        <v/>
      </c>
      <c r="M204" s="34"/>
      <c r="N204" s="36"/>
      <c r="O204" s="36"/>
      <c r="P204" s="36"/>
      <c r="Q204" s="36"/>
      <c r="R204" s="36"/>
      <c r="S204" s="36"/>
      <c r="T204" s="37">
        <f t="shared" si="36"/>
        <v>0</v>
      </c>
      <c r="U204" s="37">
        <f t="shared" si="37"/>
        <v>0</v>
      </c>
      <c r="V204" s="37">
        <f t="shared" si="39"/>
        <v>0</v>
      </c>
      <c r="W204" s="37">
        <f t="shared" si="40"/>
        <v>0</v>
      </c>
      <c r="X204" s="37">
        <f t="shared" si="41"/>
        <v>0</v>
      </c>
      <c r="Y204" s="37">
        <f t="shared" si="42"/>
        <v>0</v>
      </c>
      <c r="Z204" s="36"/>
      <c r="AA204" s="37" t="str">
        <f t="shared" si="38"/>
        <v/>
      </c>
      <c r="AB204" s="36"/>
      <c r="AC204" s="37" t="str">
        <f t="shared" si="44"/>
        <v/>
      </c>
      <c r="AD204" s="36"/>
      <c r="AE204" s="34" t="str">
        <f t="shared" si="43"/>
        <v/>
      </c>
      <c r="AF20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5" spans="1:32" hidden="1" x14ac:dyDescent="0.45">
      <c r="A205" s="34">
        <f>Games!A184</f>
        <v>0</v>
      </c>
      <c r="B205" s="34" t="str">
        <f>IF('Prediction Log'!B202=0, "",'Prediction Log'!B202)</f>
        <v/>
      </c>
      <c r="C205" s="34" t="str">
        <f>IF('Prediction Log'!C202=0, "",'Prediction Log'!C202)</f>
        <v/>
      </c>
      <c r="D205" s="34" t="str">
        <f>IF('Prediction Log'!D202=0, "",'Prediction Log'!D202)</f>
        <v/>
      </c>
      <c r="E205" s="34" t="str">
        <f>IF('Prediction Log'!E202=0, "",'Prediction Log'!E202)</f>
        <v/>
      </c>
      <c r="F205" s="34" t="str">
        <f>IF('Prediction Log'!H202=0, "",'Prediction Log'!H202)</f>
        <v/>
      </c>
      <c r="G205" s="10" t="str">
        <f>IF(ISBLANK(Games!B184), "",'Prediction Log'!$I202)</f>
        <v/>
      </c>
      <c r="H205" s="35" t="str">
        <f>'Prediction Log'!$J202</f>
        <v/>
      </c>
      <c r="I205" s="34" t="str">
        <f>IF(ISBLANK(Games!R184), "",IF(AND(Games!R184="",Games!S184=""),"",IF(ISTEXT(Games!S184), "Side",Games!R184)))</f>
        <v/>
      </c>
      <c r="J205" s="34" t="str">
        <f>IF(ISBLANK(Games!R184), "",IF(Table12[[#This Row],[Bet]]="Spread", Games!T184, ""))</f>
        <v/>
      </c>
      <c r="K205" s="34" t="str">
        <f>IF(ISBLANK(Games!S184), "",IF(ISTEXT(Games!S184), Games!S184, ""))</f>
        <v/>
      </c>
      <c r="L205" s="34" t="str">
        <f>IF(ISBLANK(Games!V184), "", Games!V184)</f>
        <v/>
      </c>
      <c r="M205" s="34"/>
      <c r="N205" s="36"/>
      <c r="O205" s="36"/>
      <c r="P205" s="36"/>
      <c r="Q205" s="36"/>
      <c r="R205" s="36"/>
      <c r="S205" s="36"/>
      <c r="T205" s="37">
        <f t="shared" si="36"/>
        <v>0</v>
      </c>
      <c r="U205" s="37">
        <f t="shared" si="37"/>
        <v>0</v>
      </c>
      <c r="V205" s="37">
        <f t="shared" si="39"/>
        <v>0</v>
      </c>
      <c r="W205" s="37">
        <f t="shared" si="40"/>
        <v>0</v>
      </c>
      <c r="X205" s="37">
        <f t="shared" si="41"/>
        <v>0</v>
      </c>
      <c r="Y205" s="37">
        <f t="shared" si="42"/>
        <v>0</v>
      </c>
      <c r="Z205" s="36"/>
      <c r="AA205" s="37" t="str">
        <f t="shared" si="38"/>
        <v/>
      </c>
      <c r="AB205" s="36"/>
      <c r="AC205" s="37" t="str">
        <f t="shared" si="44"/>
        <v/>
      </c>
      <c r="AD205" s="36"/>
      <c r="AE205" s="34" t="str">
        <f t="shared" si="43"/>
        <v/>
      </c>
      <c r="AF20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6" spans="1:32" hidden="1" x14ac:dyDescent="0.45">
      <c r="A206" s="34">
        <f>Games!A185</f>
        <v>0</v>
      </c>
      <c r="B206" s="34" t="str">
        <f>IF('Prediction Log'!B203=0, "",'Prediction Log'!B203)</f>
        <v/>
      </c>
      <c r="C206" s="34" t="str">
        <f>IF('Prediction Log'!C203=0, "",'Prediction Log'!C203)</f>
        <v/>
      </c>
      <c r="D206" s="34" t="str">
        <f>IF('Prediction Log'!D203=0, "",'Prediction Log'!D203)</f>
        <v/>
      </c>
      <c r="E206" s="34" t="str">
        <f>IF('Prediction Log'!E203=0, "",'Prediction Log'!E203)</f>
        <v/>
      </c>
      <c r="F206" s="34" t="str">
        <f>IF('Prediction Log'!H203=0, "",'Prediction Log'!H203)</f>
        <v/>
      </c>
      <c r="G206" s="10" t="str">
        <f>IF(ISBLANK(Games!B185), "",'Prediction Log'!$I203)</f>
        <v/>
      </c>
      <c r="H206" s="35" t="str">
        <f>'Prediction Log'!$J203</f>
        <v/>
      </c>
      <c r="I206" s="34" t="str">
        <f>IF(ISBLANK(Games!R185), "",IF(AND(Games!R185="",Games!S185=""),"",IF(ISTEXT(Games!S185), "Side",Games!R185)))</f>
        <v/>
      </c>
      <c r="J206" s="34" t="str">
        <f>IF(ISBLANK(Games!R185), "",IF(Table12[[#This Row],[Bet]]="Spread", Games!T185, ""))</f>
        <v/>
      </c>
      <c r="K206" s="34" t="str">
        <f>IF(ISBLANK(Games!S185), "",IF(ISTEXT(Games!S185), Games!S185, ""))</f>
        <v/>
      </c>
      <c r="L206" s="34" t="str">
        <f>IF(ISBLANK(Games!V185), "", Games!V185)</f>
        <v/>
      </c>
      <c r="M206" s="34"/>
      <c r="N206" s="36"/>
      <c r="O206" s="36"/>
      <c r="P206" s="36"/>
      <c r="Q206" s="36"/>
      <c r="R206" s="36"/>
      <c r="S206" s="36"/>
      <c r="T206" s="37">
        <f t="shared" si="36"/>
        <v>0</v>
      </c>
      <c r="U206" s="37">
        <f t="shared" si="37"/>
        <v>0</v>
      </c>
      <c r="V206" s="37">
        <f t="shared" si="39"/>
        <v>0</v>
      </c>
      <c r="W206" s="37">
        <f t="shared" si="40"/>
        <v>0</v>
      </c>
      <c r="X206" s="37">
        <f t="shared" si="41"/>
        <v>0</v>
      </c>
      <c r="Y206" s="37">
        <f t="shared" si="42"/>
        <v>0</v>
      </c>
      <c r="Z206" s="36"/>
      <c r="AA206" s="37" t="str">
        <f t="shared" si="38"/>
        <v/>
      </c>
      <c r="AB206" s="36"/>
      <c r="AC206" s="37" t="str">
        <f t="shared" si="44"/>
        <v/>
      </c>
      <c r="AD206" s="36"/>
      <c r="AE206" s="34" t="str">
        <f t="shared" si="43"/>
        <v/>
      </c>
      <c r="AF20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7" spans="1:32" hidden="1" x14ac:dyDescent="0.45">
      <c r="A207" s="34">
        <f>Games!A186</f>
        <v>0</v>
      </c>
      <c r="B207" s="34" t="str">
        <f>IF('Prediction Log'!B204=0, "",'Prediction Log'!B204)</f>
        <v/>
      </c>
      <c r="C207" s="34" t="str">
        <f>IF('Prediction Log'!C204=0, "",'Prediction Log'!C204)</f>
        <v/>
      </c>
      <c r="D207" s="34" t="str">
        <f>IF('Prediction Log'!D204=0, "",'Prediction Log'!D204)</f>
        <v/>
      </c>
      <c r="E207" s="34" t="str">
        <f>IF('Prediction Log'!E204=0, "",'Prediction Log'!E204)</f>
        <v/>
      </c>
      <c r="F207" s="34" t="str">
        <f>IF('Prediction Log'!H204=0, "",'Prediction Log'!H204)</f>
        <v/>
      </c>
      <c r="G207" s="10" t="str">
        <f>IF(ISBLANK(Games!B186), "",'Prediction Log'!$I204)</f>
        <v/>
      </c>
      <c r="H207" s="35" t="str">
        <f>'Prediction Log'!$J204</f>
        <v/>
      </c>
      <c r="I207" s="34" t="str">
        <f>IF(ISBLANK(Games!R186), "",IF(AND(Games!R186="",Games!S186=""),"",IF(ISTEXT(Games!S186), "Side",Games!R186)))</f>
        <v/>
      </c>
      <c r="J207" s="34" t="str">
        <f>IF(ISBLANK(Games!R186), "",IF(Table12[[#This Row],[Bet]]="Spread", Games!T186, ""))</f>
        <v/>
      </c>
      <c r="K207" s="34" t="str">
        <f>IF(ISBLANK(Games!S186), "",IF(ISTEXT(Games!S186), Games!S186, ""))</f>
        <v/>
      </c>
      <c r="L207" s="34" t="str">
        <f>IF(ISBLANK(Games!V186), "", Games!V186)</f>
        <v/>
      </c>
      <c r="M207" s="34"/>
      <c r="N207" s="36"/>
      <c r="O207" s="36"/>
      <c r="P207" s="36"/>
      <c r="Q207" s="36"/>
      <c r="R207" s="36"/>
      <c r="S207" s="36"/>
      <c r="T207" s="37">
        <f t="shared" si="36"/>
        <v>0</v>
      </c>
      <c r="U207" s="37">
        <f t="shared" si="37"/>
        <v>0</v>
      </c>
      <c r="V207" s="37">
        <f t="shared" si="39"/>
        <v>0</v>
      </c>
      <c r="W207" s="37">
        <f t="shared" si="40"/>
        <v>0</v>
      </c>
      <c r="X207" s="37">
        <f t="shared" si="41"/>
        <v>0</v>
      </c>
      <c r="Y207" s="37">
        <f t="shared" si="42"/>
        <v>0</v>
      </c>
      <c r="Z207" s="36"/>
      <c r="AA207" s="37" t="str">
        <f t="shared" si="38"/>
        <v/>
      </c>
      <c r="AB207" s="36"/>
      <c r="AC207" s="37" t="str">
        <f t="shared" si="44"/>
        <v/>
      </c>
      <c r="AD207" s="36"/>
      <c r="AE207" s="34" t="str">
        <f t="shared" si="43"/>
        <v/>
      </c>
      <c r="AF20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8" spans="1:32" hidden="1" x14ac:dyDescent="0.45">
      <c r="A208" s="34">
        <f>Games!A187</f>
        <v>0</v>
      </c>
      <c r="B208" s="34" t="str">
        <f>IF('Prediction Log'!B205=0, "",'Prediction Log'!B205)</f>
        <v/>
      </c>
      <c r="C208" s="34" t="str">
        <f>IF('Prediction Log'!C205=0, "",'Prediction Log'!C205)</f>
        <v/>
      </c>
      <c r="D208" s="34" t="str">
        <f>IF('Prediction Log'!D205=0, "",'Prediction Log'!D205)</f>
        <v/>
      </c>
      <c r="E208" s="34" t="str">
        <f>IF('Prediction Log'!E205=0, "",'Prediction Log'!E205)</f>
        <v/>
      </c>
      <c r="F208" s="34" t="str">
        <f>IF('Prediction Log'!H205=0, "",'Prediction Log'!H205)</f>
        <v/>
      </c>
      <c r="G208" s="10" t="str">
        <f>IF(ISBLANK(Games!B187), "",'Prediction Log'!$I205)</f>
        <v/>
      </c>
      <c r="H208" s="35" t="str">
        <f>'Prediction Log'!$J205</f>
        <v/>
      </c>
      <c r="I208" s="34" t="str">
        <f>IF(ISBLANK(Games!R187), "",IF(AND(Games!R187="",Games!S187=""),"",IF(ISTEXT(Games!S187), "Side",Games!R187)))</f>
        <v/>
      </c>
      <c r="J208" s="34" t="str">
        <f>IF(ISBLANK(Games!R187), "",IF(Table12[[#This Row],[Bet]]="Spread", Games!T187, ""))</f>
        <v/>
      </c>
      <c r="K208" s="34" t="str">
        <f>IF(ISBLANK(Games!S187), "",IF(ISTEXT(Games!S187), Games!S187, ""))</f>
        <v/>
      </c>
      <c r="L208" s="34" t="str">
        <f>IF(ISBLANK(Games!V187), "", Games!V187)</f>
        <v/>
      </c>
      <c r="M208" s="34"/>
      <c r="N208" s="36"/>
      <c r="O208" s="36"/>
      <c r="P208" s="36"/>
      <c r="Q208" s="36"/>
      <c r="R208" s="36"/>
      <c r="S208" s="36"/>
      <c r="T208" s="37">
        <f t="shared" si="36"/>
        <v>0</v>
      </c>
      <c r="U208" s="37">
        <f t="shared" si="37"/>
        <v>0</v>
      </c>
      <c r="V208" s="37">
        <f t="shared" si="39"/>
        <v>0</v>
      </c>
      <c r="W208" s="37">
        <f t="shared" si="40"/>
        <v>0</v>
      </c>
      <c r="X208" s="37">
        <f t="shared" si="41"/>
        <v>0</v>
      </c>
      <c r="Y208" s="37">
        <f t="shared" si="42"/>
        <v>0</v>
      </c>
      <c r="Z208" s="36"/>
      <c r="AA208" s="37" t="str">
        <f t="shared" si="38"/>
        <v/>
      </c>
      <c r="AB208" s="36"/>
      <c r="AC208" s="37" t="str">
        <f t="shared" si="44"/>
        <v/>
      </c>
      <c r="AD208" s="36"/>
      <c r="AE208" s="34" t="str">
        <f t="shared" si="43"/>
        <v/>
      </c>
      <c r="AF20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9" spans="1:32" hidden="1" x14ac:dyDescent="0.45">
      <c r="A209" s="34">
        <f>Games!A188</f>
        <v>0</v>
      </c>
      <c r="B209" s="34" t="str">
        <f>IF('Prediction Log'!B206=0, "",'Prediction Log'!B206)</f>
        <v/>
      </c>
      <c r="C209" s="34" t="str">
        <f>IF('Prediction Log'!C206=0, "",'Prediction Log'!C206)</f>
        <v/>
      </c>
      <c r="D209" s="34" t="str">
        <f>IF('Prediction Log'!D206=0, "",'Prediction Log'!D206)</f>
        <v/>
      </c>
      <c r="E209" s="34" t="str">
        <f>IF('Prediction Log'!E206=0, "",'Prediction Log'!E206)</f>
        <v/>
      </c>
      <c r="F209" s="34" t="str">
        <f>IF('Prediction Log'!H206=0, "",'Prediction Log'!H206)</f>
        <v/>
      </c>
      <c r="G209" s="10" t="str">
        <f>IF(ISBLANK(Games!B188), "",'Prediction Log'!$I206)</f>
        <v/>
      </c>
      <c r="H209" s="35" t="str">
        <f>'Prediction Log'!$J206</f>
        <v/>
      </c>
      <c r="I209" s="34" t="str">
        <f>IF(ISBLANK(Games!R188), "",IF(AND(Games!R188="",Games!S188=""),"",IF(ISTEXT(Games!S188), "Side",Games!R188)))</f>
        <v/>
      </c>
      <c r="J209" s="34" t="str">
        <f>IF(ISBLANK(Games!R188), "",IF(Table12[[#This Row],[Bet]]="Spread", Games!T188, ""))</f>
        <v/>
      </c>
      <c r="K209" s="34" t="str">
        <f>IF(ISBLANK(Games!S188), "",IF(ISTEXT(Games!S188), Games!S188, ""))</f>
        <v/>
      </c>
      <c r="L209" s="34" t="str">
        <f>IF(ISBLANK(Games!V188), "", Games!V188)</f>
        <v/>
      </c>
      <c r="M209" s="34"/>
      <c r="N209" s="36"/>
      <c r="O209" s="36"/>
      <c r="P209" s="36"/>
      <c r="Q209" s="36"/>
      <c r="R209" s="36"/>
      <c r="S209" s="36"/>
      <c r="T209" s="37">
        <f t="shared" si="36"/>
        <v>0</v>
      </c>
      <c r="U209" s="37">
        <f t="shared" si="37"/>
        <v>0</v>
      </c>
      <c r="V209" s="37">
        <f t="shared" si="39"/>
        <v>0</v>
      </c>
      <c r="W209" s="37">
        <f t="shared" si="40"/>
        <v>0</v>
      </c>
      <c r="X209" s="37">
        <f t="shared" si="41"/>
        <v>0</v>
      </c>
      <c r="Y209" s="37">
        <f t="shared" si="42"/>
        <v>0</v>
      </c>
      <c r="Z209" s="36"/>
      <c r="AA209" s="37" t="str">
        <f t="shared" si="38"/>
        <v/>
      </c>
      <c r="AB209" s="36"/>
      <c r="AC209" s="37" t="str">
        <f t="shared" si="44"/>
        <v/>
      </c>
      <c r="AD209" s="36"/>
      <c r="AE209" s="34" t="str">
        <f t="shared" si="43"/>
        <v/>
      </c>
      <c r="AF20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0" spans="1:32" hidden="1" x14ac:dyDescent="0.45">
      <c r="A210" s="34">
        <f>Games!A189</f>
        <v>0</v>
      </c>
      <c r="B210" s="34" t="str">
        <f>IF('Prediction Log'!B207=0, "",'Prediction Log'!B207)</f>
        <v/>
      </c>
      <c r="C210" s="34" t="str">
        <f>IF('Prediction Log'!C207=0, "",'Prediction Log'!C207)</f>
        <v/>
      </c>
      <c r="D210" s="34" t="str">
        <f>IF('Prediction Log'!D207=0, "",'Prediction Log'!D207)</f>
        <v/>
      </c>
      <c r="E210" s="34" t="str">
        <f>IF('Prediction Log'!E207=0, "",'Prediction Log'!E207)</f>
        <v/>
      </c>
      <c r="F210" s="34" t="str">
        <f>IF('Prediction Log'!H207=0, "",'Prediction Log'!H207)</f>
        <v/>
      </c>
      <c r="G210" s="10" t="str">
        <f>IF(ISBLANK(Games!B189), "",'Prediction Log'!$I207)</f>
        <v/>
      </c>
      <c r="H210" s="35" t="str">
        <f>'Prediction Log'!$J207</f>
        <v/>
      </c>
      <c r="I210" s="34" t="str">
        <f>IF(ISBLANK(Games!R189), "",IF(AND(Games!R189="",Games!S189=""),"",IF(ISTEXT(Games!S189), "Side",Games!R189)))</f>
        <v/>
      </c>
      <c r="J210" s="34" t="str">
        <f>IF(ISBLANK(Games!R189), "",IF(Table12[[#This Row],[Bet]]="Spread", Games!T189, ""))</f>
        <v/>
      </c>
      <c r="K210" s="34" t="str">
        <f>IF(ISBLANK(Games!S189), "",IF(ISTEXT(Games!S189), Games!S189, ""))</f>
        <v/>
      </c>
      <c r="L210" s="34" t="str">
        <f>IF(ISBLANK(Games!V189), "", Games!V189)</f>
        <v/>
      </c>
      <c r="M210" s="34"/>
      <c r="N210" s="36"/>
      <c r="O210" s="36"/>
      <c r="P210" s="36"/>
      <c r="Q210" s="36"/>
      <c r="R210" s="36"/>
      <c r="S210" s="36"/>
      <c r="T210" s="37">
        <f t="shared" si="36"/>
        <v>0</v>
      </c>
      <c r="U210" s="37">
        <f t="shared" si="37"/>
        <v>0</v>
      </c>
      <c r="V210" s="37">
        <f t="shared" si="39"/>
        <v>0</v>
      </c>
      <c r="W210" s="37">
        <f t="shared" si="40"/>
        <v>0</v>
      </c>
      <c r="X210" s="37">
        <f t="shared" si="41"/>
        <v>0</v>
      </c>
      <c r="Y210" s="37">
        <f t="shared" si="42"/>
        <v>0</v>
      </c>
      <c r="Z210" s="36"/>
      <c r="AA210" s="37" t="str">
        <f t="shared" si="38"/>
        <v/>
      </c>
      <c r="AB210" s="36"/>
      <c r="AC210" s="37" t="str">
        <f t="shared" si="44"/>
        <v/>
      </c>
      <c r="AD210" s="36"/>
      <c r="AE210" s="34" t="str">
        <f t="shared" si="43"/>
        <v/>
      </c>
      <c r="AF21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1" spans="1:32" hidden="1" x14ac:dyDescent="0.45">
      <c r="A211" s="34">
        <f>Games!A190</f>
        <v>0</v>
      </c>
      <c r="B211" s="34" t="str">
        <f>IF('Prediction Log'!B208=0, "",'Prediction Log'!B208)</f>
        <v/>
      </c>
      <c r="C211" s="34" t="str">
        <f>IF('Prediction Log'!C208=0, "",'Prediction Log'!C208)</f>
        <v/>
      </c>
      <c r="D211" s="34" t="str">
        <f>IF('Prediction Log'!D208=0, "",'Prediction Log'!D208)</f>
        <v/>
      </c>
      <c r="E211" s="34" t="str">
        <f>IF('Prediction Log'!E208=0, "",'Prediction Log'!E208)</f>
        <v/>
      </c>
      <c r="F211" s="34" t="str">
        <f>IF('Prediction Log'!H208=0, "",'Prediction Log'!H208)</f>
        <v/>
      </c>
      <c r="G211" s="10" t="str">
        <f>IF(ISBLANK(Games!B190), "",'Prediction Log'!$I208)</f>
        <v/>
      </c>
      <c r="H211" s="35" t="str">
        <f>'Prediction Log'!$J208</f>
        <v/>
      </c>
      <c r="I211" s="34" t="str">
        <f>IF(ISBLANK(Games!R190), "",IF(AND(Games!R190="",Games!S190=""),"",IF(ISTEXT(Games!S190), "Side",Games!R190)))</f>
        <v/>
      </c>
      <c r="J211" s="34" t="str">
        <f>IF(ISBLANK(Games!R190), "",IF(Table12[[#This Row],[Bet]]="Spread", Games!T190, ""))</f>
        <v/>
      </c>
      <c r="K211" s="34" t="str">
        <f>IF(ISBLANK(Games!S190), "",IF(ISTEXT(Games!S190), Games!S190, ""))</f>
        <v/>
      </c>
      <c r="L211" s="34" t="str">
        <f>IF(ISBLANK(Games!V190), "", Games!V190)</f>
        <v/>
      </c>
      <c r="M211" s="34"/>
      <c r="N211" s="36"/>
      <c r="O211" s="36"/>
      <c r="P211" s="36"/>
      <c r="Q211" s="36"/>
      <c r="R211" s="36"/>
      <c r="S211" s="36"/>
      <c r="T211" s="37">
        <f t="shared" si="36"/>
        <v>0</v>
      </c>
      <c r="U211" s="37">
        <f t="shared" si="37"/>
        <v>0</v>
      </c>
      <c r="V211" s="37">
        <f t="shared" si="39"/>
        <v>0</v>
      </c>
      <c r="W211" s="37">
        <f t="shared" si="40"/>
        <v>0</v>
      </c>
      <c r="X211" s="37">
        <f t="shared" si="41"/>
        <v>0</v>
      </c>
      <c r="Y211" s="37">
        <f t="shared" si="42"/>
        <v>0</v>
      </c>
      <c r="Z211" s="36"/>
      <c r="AA211" s="37" t="str">
        <f t="shared" si="38"/>
        <v/>
      </c>
      <c r="AB211" s="36"/>
      <c r="AC211" s="37" t="str">
        <f t="shared" si="44"/>
        <v/>
      </c>
      <c r="AD211" s="36"/>
      <c r="AE211" s="34" t="str">
        <f t="shared" si="43"/>
        <v/>
      </c>
      <c r="AF21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2" spans="1:32" hidden="1" x14ac:dyDescent="0.45">
      <c r="A212" s="34">
        <f>Games!A191</f>
        <v>0</v>
      </c>
      <c r="B212" s="34" t="str">
        <f>IF('Prediction Log'!B209=0, "",'Prediction Log'!B209)</f>
        <v/>
      </c>
      <c r="C212" s="34" t="str">
        <f>IF('Prediction Log'!C209=0, "",'Prediction Log'!C209)</f>
        <v/>
      </c>
      <c r="D212" s="34" t="str">
        <f>IF('Prediction Log'!D209=0, "",'Prediction Log'!D209)</f>
        <v/>
      </c>
      <c r="E212" s="34" t="str">
        <f>IF('Prediction Log'!E209=0, "",'Prediction Log'!E209)</f>
        <v/>
      </c>
      <c r="F212" s="34" t="str">
        <f>IF('Prediction Log'!H209=0, "",'Prediction Log'!H209)</f>
        <v/>
      </c>
      <c r="G212" s="10" t="str">
        <f>IF(ISBLANK(Games!B191), "",'Prediction Log'!$I209)</f>
        <v/>
      </c>
      <c r="H212" s="35" t="str">
        <f>'Prediction Log'!$J209</f>
        <v/>
      </c>
      <c r="I212" s="34" t="str">
        <f>IF(ISBLANK(Games!R191), "",IF(AND(Games!R191="",Games!S191=""),"",IF(ISTEXT(Games!S191), "Side",Games!R191)))</f>
        <v/>
      </c>
      <c r="J212" s="34" t="str">
        <f>IF(ISBLANK(Games!R191), "",IF(Table12[[#This Row],[Bet]]="Spread", Games!T191, ""))</f>
        <v/>
      </c>
      <c r="K212" s="34" t="str">
        <f>IF(ISBLANK(Games!S191), "",IF(ISTEXT(Games!S191), Games!S191, ""))</f>
        <v/>
      </c>
      <c r="L212" s="34" t="str">
        <f>IF(ISBLANK(Games!V191), "", Games!V191)</f>
        <v/>
      </c>
      <c r="M212" s="34"/>
      <c r="N212" s="36"/>
      <c r="O212" s="36"/>
      <c r="P212" s="36"/>
      <c r="Q212" s="36"/>
      <c r="R212" s="36"/>
      <c r="S212" s="36"/>
      <c r="T212" s="37">
        <f t="shared" si="36"/>
        <v>0</v>
      </c>
      <c r="U212" s="37">
        <f t="shared" si="37"/>
        <v>0</v>
      </c>
      <c r="V212" s="37">
        <f t="shared" si="39"/>
        <v>0</v>
      </c>
      <c r="W212" s="37">
        <f t="shared" si="40"/>
        <v>0</v>
      </c>
      <c r="X212" s="37">
        <f t="shared" si="41"/>
        <v>0</v>
      </c>
      <c r="Y212" s="37">
        <f t="shared" si="42"/>
        <v>0</v>
      </c>
      <c r="Z212" s="36"/>
      <c r="AA212" s="37" t="str">
        <f t="shared" si="38"/>
        <v/>
      </c>
      <c r="AB212" s="36"/>
      <c r="AC212" s="37" t="str">
        <f t="shared" si="44"/>
        <v/>
      </c>
      <c r="AD212" s="36"/>
      <c r="AE212" s="34" t="str">
        <f t="shared" si="43"/>
        <v/>
      </c>
      <c r="AF21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3" spans="1:32" hidden="1" x14ac:dyDescent="0.45">
      <c r="A213" s="34">
        <f>Games!A192</f>
        <v>0</v>
      </c>
      <c r="B213" s="34" t="str">
        <f>IF('Prediction Log'!B210=0, "",'Prediction Log'!B210)</f>
        <v/>
      </c>
      <c r="C213" s="34" t="str">
        <f>IF('Prediction Log'!C210=0, "",'Prediction Log'!C210)</f>
        <v/>
      </c>
      <c r="D213" s="34" t="str">
        <f>IF('Prediction Log'!D210=0, "",'Prediction Log'!D210)</f>
        <v/>
      </c>
      <c r="E213" s="34" t="str">
        <f>IF('Prediction Log'!E210=0, "",'Prediction Log'!E210)</f>
        <v/>
      </c>
      <c r="F213" s="34" t="str">
        <f>IF('Prediction Log'!H210=0, "",'Prediction Log'!H210)</f>
        <v/>
      </c>
      <c r="G213" s="10" t="str">
        <f>IF(ISBLANK(Games!B192), "",'Prediction Log'!$I210)</f>
        <v/>
      </c>
      <c r="H213" s="35" t="str">
        <f>'Prediction Log'!$J210</f>
        <v/>
      </c>
      <c r="I213" s="34" t="str">
        <f>IF(ISBLANK(Games!R192), "",IF(AND(Games!R192="",Games!S192=""),"",IF(ISTEXT(Games!S192), "Side",Games!R192)))</f>
        <v/>
      </c>
      <c r="J213" s="34" t="str">
        <f>IF(ISBLANK(Games!R192), "",IF(Table12[[#This Row],[Bet]]="Spread", Games!T192, ""))</f>
        <v/>
      </c>
      <c r="K213" s="34" t="str">
        <f>IF(ISBLANK(Games!S192), "",IF(ISTEXT(Games!S192), Games!S192, ""))</f>
        <v/>
      </c>
      <c r="L213" s="34" t="str">
        <f>IF(ISBLANK(Games!V192), "", Games!V192)</f>
        <v/>
      </c>
      <c r="M213" s="34"/>
      <c r="N213" s="36"/>
      <c r="O213" s="36"/>
      <c r="P213" s="36"/>
      <c r="Q213" s="36"/>
      <c r="R213" s="36"/>
      <c r="S213" s="36"/>
      <c r="T213" s="37">
        <f t="shared" si="36"/>
        <v>0</v>
      </c>
      <c r="U213" s="37">
        <f t="shared" si="37"/>
        <v>0</v>
      </c>
      <c r="V213" s="37">
        <f t="shared" si="39"/>
        <v>0</v>
      </c>
      <c r="W213" s="37">
        <f t="shared" si="40"/>
        <v>0</v>
      </c>
      <c r="X213" s="37">
        <f t="shared" si="41"/>
        <v>0</v>
      </c>
      <c r="Y213" s="37">
        <f t="shared" si="42"/>
        <v>0</v>
      </c>
      <c r="Z213" s="36"/>
      <c r="AA213" s="37" t="str">
        <f t="shared" si="38"/>
        <v/>
      </c>
      <c r="AB213" s="36"/>
      <c r="AC213" s="37" t="str">
        <f t="shared" si="44"/>
        <v/>
      </c>
      <c r="AD213" s="36"/>
      <c r="AE213" s="34" t="str">
        <f t="shared" si="43"/>
        <v/>
      </c>
      <c r="AF21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4" spans="1:32" hidden="1" x14ac:dyDescent="0.45">
      <c r="A214" s="34">
        <f>Games!A193</f>
        <v>0</v>
      </c>
      <c r="B214" s="34" t="str">
        <f>IF('Prediction Log'!B211=0, "",'Prediction Log'!B211)</f>
        <v/>
      </c>
      <c r="C214" s="34" t="str">
        <f>IF('Prediction Log'!C211=0, "",'Prediction Log'!C211)</f>
        <v/>
      </c>
      <c r="D214" s="34" t="str">
        <f>IF('Prediction Log'!D211=0, "",'Prediction Log'!D211)</f>
        <v/>
      </c>
      <c r="E214" s="34" t="str">
        <f>IF('Prediction Log'!E211=0, "",'Prediction Log'!E211)</f>
        <v/>
      </c>
      <c r="F214" s="34" t="str">
        <f>IF('Prediction Log'!H211=0, "",'Prediction Log'!H211)</f>
        <v/>
      </c>
      <c r="G214" s="10" t="str">
        <f>IF(ISBLANK(Games!B193), "",'Prediction Log'!$I211)</f>
        <v/>
      </c>
      <c r="H214" s="35" t="str">
        <f>'Prediction Log'!$J211</f>
        <v/>
      </c>
      <c r="I214" s="34" t="str">
        <f>IF(ISBLANK(Games!R193), "",IF(AND(Games!R193="",Games!S193=""),"",IF(ISTEXT(Games!S193), "Side",Games!R193)))</f>
        <v/>
      </c>
      <c r="J214" s="34" t="str">
        <f>IF(ISBLANK(Games!R193), "",IF(Table12[[#This Row],[Bet]]="Spread", Games!T193, ""))</f>
        <v/>
      </c>
      <c r="K214" s="34" t="str">
        <f>IF(ISBLANK(Games!S193), "",IF(ISTEXT(Games!S193), Games!S193, ""))</f>
        <v/>
      </c>
      <c r="L214" s="34" t="str">
        <f>IF(ISBLANK(Games!V193), "", Games!V193)</f>
        <v/>
      </c>
      <c r="M214" s="34"/>
      <c r="N214" s="36"/>
      <c r="O214" s="36"/>
      <c r="P214" s="36"/>
      <c r="Q214" s="36"/>
      <c r="R214" s="36"/>
      <c r="S214" s="36"/>
      <c r="T214" s="37">
        <f t="shared" si="36"/>
        <v>0</v>
      </c>
      <c r="U214" s="37">
        <f t="shared" si="37"/>
        <v>0</v>
      </c>
      <c r="V214" s="37">
        <f t="shared" si="39"/>
        <v>0</v>
      </c>
      <c r="W214" s="37">
        <f t="shared" si="40"/>
        <v>0</v>
      </c>
      <c r="X214" s="37">
        <f t="shared" si="41"/>
        <v>0</v>
      </c>
      <c r="Y214" s="37">
        <f t="shared" si="42"/>
        <v>0</v>
      </c>
      <c r="Z214" s="36"/>
      <c r="AA214" s="37" t="str">
        <f t="shared" si="38"/>
        <v/>
      </c>
      <c r="AB214" s="36"/>
      <c r="AC214" s="37" t="str">
        <f t="shared" si="44"/>
        <v/>
      </c>
      <c r="AD214" s="36"/>
      <c r="AE214" s="34" t="str">
        <f t="shared" si="43"/>
        <v/>
      </c>
      <c r="AF21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5" spans="1:32" hidden="1" x14ac:dyDescent="0.45">
      <c r="A215" s="34">
        <f>Games!A194</f>
        <v>0</v>
      </c>
      <c r="B215" s="34" t="str">
        <f>IF('Prediction Log'!B212=0, "",'Prediction Log'!B212)</f>
        <v/>
      </c>
      <c r="C215" s="34" t="str">
        <f>IF('Prediction Log'!C212=0, "",'Prediction Log'!C212)</f>
        <v/>
      </c>
      <c r="D215" s="34" t="str">
        <f>IF('Prediction Log'!D212=0, "",'Prediction Log'!D212)</f>
        <v/>
      </c>
      <c r="E215" s="34" t="str">
        <f>IF('Prediction Log'!E212=0, "",'Prediction Log'!E212)</f>
        <v/>
      </c>
      <c r="F215" s="34" t="str">
        <f>IF('Prediction Log'!H212=0, "",'Prediction Log'!H212)</f>
        <v/>
      </c>
      <c r="G215" s="10" t="str">
        <f>IF(ISBLANK(Games!B194), "",'Prediction Log'!$I212)</f>
        <v/>
      </c>
      <c r="H215" s="35" t="str">
        <f>'Prediction Log'!$J212</f>
        <v/>
      </c>
      <c r="I215" s="34" t="str">
        <f>IF(ISBLANK(Games!R194), "",IF(AND(Games!R194="",Games!S194=""),"",IF(ISTEXT(Games!S194), "Side",Games!R194)))</f>
        <v/>
      </c>
      <c r="J215" s="34" t="str">
        <f>IF(ISBLANK(Games!R194), "",IF(Table12[[#This Row],[Bet]]="Spread", Games!T194, ""))</f>
        <v/>
      </c>
      <c r="K215" s="34" t="str">
        <f>IF(ISBLANK(Games!S194), "",IF(ISTEXT(Games!S194), Games!S194, ""))</f>
        <v/>
      </c>
      <c r="L215" s="34" t="str">
        <f>IF(ISBLANK(Games!V194), "", Games!V194)</f>
        <v/>
      </c>
      <c r="M215" s="34"/>
      <c r="N215" s="36"/>
      <c r="O215" s="36"/>
      <c r="P215" s="36"/>
      <c r="Q215" s="36"/>
      <c r="R215" s="36"/>
      <c r="S215" s="36"/>
      <c r="T215" s="37">
        <f t="shared" si="36"/>
        <v>0</v>
      </c>
      <c r="U215" s="37">
        <f t="shared" si="37"/>
        <v>0</v>
      </c>
      <c r="V215" s="37">
        <f t="shared" si="39"/>
        <v>0</v>
      </c>
      <c r="W215" s="37">
        <f t="shared" si="40"/>
        <v>0</v>
      </c>
      <c r="X215" s="37">
        <f t="shared" si="41"/>
        <v>0</v>
      </c>
      <c r="Y215" s="37">
        <f t="shared" si="42"/>
        <v>0</v>
      </c>
      <c r="Z215" s="36"/>
      <c r="AA215" s="37" t="str">
        <f t="shared" si="38"/>
        <v/>
      </c>
      <c r="AB215" s="36"/>
      <c r="AC215" s="37" t="str">
        <f t="shared" si="44"/>
        <v/>
      </c>
      <c r="AD215" s="36"/>
      <c r="AE215" s="34" t="str">
        <f t="shared" si="43"/>
        <v/>
      </c>
      <c r="AF21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6" spans="1:32" hidden="1" x14ac:dyDescent="0.45">
      <c r="A216" s="34">
        <f>Games!A195</f>
        <v>0</v>
      </c>
      <c r="B216" s="34" t="str">
        <f>IF('Prediction Log'!B213=0, "",'Prediction Log'!B213)</f>
        <v/>
      </c>
      <c r="C216" s="34" t="str">
        <f>IF('Prediction Log'!C213=0, "",'Prediction Log'!C213)</f>
        <v/>
      </c>
      <c r="D216" s="34" t="str">
        <f>IF('Prediction Log'!D213=0, "",'Prediction Log'!D213)</f>
        <v/>
      </c>
      <c r="E216" s="34" t="str">
        <f>IF('Prediction Log'!E213=0, "",'Prediction Log'!E213)</f>
        <v/>
      </c>
      <c r="F216" s="34" t="str">
        <f>IF('Prediction Log'!H213=0, "",'Prediction Log'!H213)</f>
        <v/>
      </c>
      <c r="G216" s="10" t="str">
        <f>IF(ISBLANK(Games!B195), "",'Prediction Log'!$I213)</f>
        <v/>
      </c>
      <c r="H216" s="35" t="str">
        <f>'Prediction Log'!$J213</f>
        <v/>
      </c>
      <c r="I216" s="34" t="str">
        <f>IF(ISBLANK(Games!R195), "",IF(AND(Games!R195="",Games!S195=""),"",IF(ISTEXT(Games!S195), "Side",Games!R195)))</f>
        <v/>
      </c>
      <c r="J216" s="34" t="str">
        <f>IF(ISBLANK(Games!R195), "",IF(Table12[[#This Row],[Bet]]="Spread", Games!T195, ""))</f>
        <v/>
      </c>
      <c r="K216" s="34" t="str">
        <f>IF(ISBLANK(Games!S195), "",IF(ISTEXT(Games!S195), Games!S195, ""))</f>
        <v/>
      </c>
      <c r="L216" s="34" t="str">
        <f>IF(ISBLANK(Games!V195), "", Games!V195)</f>
        <v/>
      </c>
      <c r="M216" s="34"/>
      <c r="N216" s="36"/>
      <c r="O216" s="36"/>
      <c r="P216" s="36"/>
      <c r="Q216" s="36"/>
      <c r="R216" s="36"/>
      <c r="S216" s="36"/>
      <c r="T216" s="37">
        <f t="shared" si="36"/>
        <v>0</v>
      </c>
      <c r="U216" s="37">
        <f t="shared" si="37"/>
        <v>0</v>
      </c>
      <c r="V216" s="37">
        <f t="shared" si="39"/>
        <v>0</v>
      </c>
      <c r="W216" s="37">
        <f t="shared" si="40"/>
        <v>0</v>
      </c>
      <c r="X216" s="37">
        <f t="shared" si="41"/>
        <v>0</v>
      </c>
      <c r="Y216" s="37">
        <f t="shared" si="42"/>
        <v>0</v>
      </c>
      <c r="Z216" s="36"/>
      <c r="AA216" s="37" t="str">
        <f t="shared" si="38"/>
        <v/>
      </c>
      <c r="AB216" s="36"/>
      <c r="AC216" s="37" t="str">
        <f t="shared" si="44"/>
        <v/>
      </c>
      <c r="AD216" s="36"/>
      <c r="AE216" s="34" t="str">
        <f t="shared" si="43"/>
        <v/>
      </c>
      <c r="AF21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7" spans="1:32" hidden="1" x14ac:dyDescent="0.45">
      <c r="A217" s="34">
        <f>Games!A196</f>
        <v>0</v>
      </c>
      <c r="B217" s="34" t="str">
        <f>IF('Prediction Log'!B214=0, "",'Prediction Log'!B214)</f>
        <v/>
      </c>
      <c r="C217" s="34" t="str">
        <f>IF('Prediction Log'!C214=0, "",'Prediction Log'!C214)</f>
        <v/>
      </c>
      <c r="D217" s="34" t="str">
        <f>IF('Prediction Log'!D214=0, "",'Prediction Log'!D214)</f>
        <v/>
      </c>
      <c r="E217" s="34" t="str">
        <f>IF('Prediction Log'!E214=0, "",'Prediction Log'!E214)</f>
        <v/>
      </c>
      <c r="F217" s="34" t="str">
        <f>IF('Prediction Log'!H214=0, "",'Prediction Log'!H214)</f>
        <v/>
      </c>
      <c r="G217" s="10" t="str">
        <f>IF(ISBLANK(Games!B196), "",'Prediction Log'!$I214)</f>
        <v/>
      </c>
      <c r="H217" s="35" t="str">
        <f>'Prediction Log'!$J214</f>
        <v/>
      </c>
      <c r="I217" s="34" t="str">
        <f>IF(ISBLANK(Games!R196), "",IF(AND(Games!R196="",Games!S196=""),"",IF(ISTEXT(Games!S196), "Side",Games!R196)))</f>
        <v/>
      </c>
      <c r="J217" s="34" t="str">
        <f>IF(ISBLANK(Games!R196), "",IF(Table12[[#This Row],[Bet]]="Spread", Games!T196, ""))</f>
        <v/>
      </c>
      <c r="K217" s="34" t="str">
        <f>IF(ISBLANK(Games!S196), "",IF(ISTEXT(Games!S196), Games!S196, ""))</f>
        <v/>
      </c>
      <c r="L217" s="34" t="str">
        <f>IF(ISBLANK(Games!V196), "", Games!V196)</f>
        <v/>
      </c>
      <c r="M217" s="34"/>
      <c r="N217" s="36"/>
      <c r="O217" s="36"/>
      <c r="P217" s="36"/>
      <c r="Q217" s="36"/>
      <c r="R217" s="36"/>
      <c r="S217" s="36"/>
      <c r="T217" s="37">
        <f t="shared" si="36"/>
        <v>0</v>
      </c>
      <c r="U217" s="37">
        <f t="shared" si="37"/>
        <v>0</v>
      </c>
      <c r="V217" s="37">
        <f t="shared" si="39"/>
        <v>0</v>
      </c>
      <c r="W217" s="37">
        <f t="shared" si="40"/>
        <v>0</v>
      </c>
      <c r="X217" s="37">
        <f t="shared" si="41"/>
        <v>0</v>
      </c>
      <c r="Y217" s="37">
        <f t="shared" si="42"/>
        <v>0</v>
      </c>
      <c r="Z217" s="36"/>
      <c r="AA217" s="37" t="str">
        <f t="shared" si="38"/>
        <v/>
      </c>
      <c r="AB217" s="36"/>
      <c r="AC217" s="37" t="str">
        <f t="shared" si="44"/>
        <v/>
      </c>
      <c r="AD217" s="36"/>
      <c r="AE217" s="34" t="str">
        <f t="shared" si="43"/>
        <v/>
      </c>
      <c r="AF21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8" spans="1:32" hidden="1" x14ac:dyDescent="0.45">
      <c r="A218" s="34">
        <f>Games!A197</f>
        <v>0</v>
      </c>
      <c r="B218" s="34" t="str">
        <f>IF('Prediction Log'!B215=0, "",'Prediction Log'!B215)</f>
        <v/>
      </c>
      <c r="C218" s="34" t="str">
        <f>IF('Prediction Log'!C215=0, "",'Prediction Log'!C215)</f>
        <v/>
      </c>
      <c r="D218" s="34" t="str">
        <f>IF('Prediction Log'!D215=0, "",'Prediction Log'!D215)</f>
        <v/>
      </c>
      <c r="E218" s="34" t="str">
        <f>IF('Prediction Log'!E215=0, "",'Prediction Log'!E215)</f>
        <v/>
      </c>
      <c r="F218" s="34" t="str">
        <f>IF('Prediction Log'!H215=0, "",'Prediction Log'!H215)</f>
        <v/>
      </c>
      <c r="G218" s="10" t="str">
        <f>IF(ISBLANK(Games!B197), "",'Prediction Log'!$I215)</f>
        <v/>
      </c>
      <c r="H218" s="35" t="str">
        <f>'Prediction Log'!$J215</f>
        <v/>
      </c>
      <c r="I218" s="34" t="str">
        <f>IF(ISBLANK(Games!R197), "",IF(AND(Games!R197="",Games!S197=""),"",IF(ISTEXT(Games!S197), "Side",Games!R197)))</f>
        <v/>
      </c>
      <c r="J218" s="34" t="str">
        <f>IF(ISBLANK(Games!R197), "",IF(Table12[[#This Row],[Bet]]="Spread", Games!T197, ""))</f>
        <v/>
      </c>
      <c r="K218" s="34" t="str">
        <f>IF(ISBLANK(Games!S197), "",IF(ISTEXT(Games!S197), Games!S197, ""))</f>
        <v/>
      </c>
      <c r="L218" s="34" t="str">
        <f>IF(ISBLANK(Games!V197), "", Games!V197)</f>
        <v/>
      </c>
      <c r="M218" s="34"/>
      <c r="N218" s="36"/>
      <c r="O218" s="36"/>
      <c r="P218" s="36"/>
      <c r="Q218" s="36"/>
      <c r="R218" s="36"/>
      <c r="S218" s="36"/>
      <c r="T218" s="37">
        <f t="shared" si="36"/>
        <v>0</v>
      </c>
      <c r="U218" s="37">
        <f t="shared" si="37"/>
        <v>0</v>
      </c>
      <c r="V218" s="37">
        <f t="shared" si="39"/>
        <v>0</v>
      </c>
      <c r="W218" s="37">
        <f t="shared" si="40"/>
        <v>0</v>
      </c>
      <c r="X218" s="37">
        <f t="shared" si="41"/>
        <v>0</v>
      </c>
      <c r="Y218" s="37">
        <f t="shared" si="42"/>
        <v>0</v>
      </c>
      <c r="Z218" s="36"/>
      <c r="AA218" s="37" t="str">
        <f t="shared" si="38"/>
        <v/>
      </c>
      <c r="AB218" s="36"/>
      <c r="AC218" s="37" t="str">
        <f t="shared" si="44"/>
        <v/>
      </c>
      <c r="AD218" s="36"/>
      <c r="AE218" s="34" t="str">
        <f t="shared" si="43"/>
        <v/>
      </c>
      <c r="AF21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9" spans="1:32" hidden="1" x14ac:dyDescent="0.45">
      <c r="A219" s="34">
        <f>Games!A198</f>
        <v>0</v>
      </c>
      <c r="B219" s="34" t="str">
        <f>IF('Prediction Log'!B216=0, "",'Prediction Log'!B216)</f>
        <v/>
      </c>
      <c r="C219" s="34" t="str">
        <f>IF('Prediction Log'!C216=0, "",'Prediction Log'!C216)</f>
        <v/>
      </c>
      <c r="D219" s="34" t="str">
        <f>IF('Prediction Log'!D216=0, "",'Prediction Log'!D216)</f>
        <v/>
      </c>
      <c r="E219" s="34" t="str">
        <f>IF('Prediction Log'!E216=0, "",'Prediction Log'!E216)</f>
        <v/>
      </c>
      <c r="F219" s="34" t="str">
        <f>IF('Prediction Log'!H216=0, "",'Prediction Log'!H216)</f>
        <v/>
      </c>
      <c r="G219" s="10" t="str">
        <f>IF(ISBLANK(Games!B198), "",'Prediction Log'!$I216)</f>
        <v/>
      </c>
      <c r="H219" s="35" t="str">
        <f>'Prediction Log'!$J216</f>
        <v/>
      </c>
      <c r="I219" s="34" t="str">
        <f>IF(ISBLANK(Games!R198), "",IF(AND(Games!R198="",Games!S198=""),"",IF(ISTEXT(Games!S198), "Side",Games!R198)))</f>
        <v/>
      </c>
      <c r="J219" s="34" t="str">
        <f>IF(ISBLANK(Games!R198), "",IF(Table12[[#This Row],[Bet]]="Spread", Games!T198, ""))</f>
        <v/>
      </c>
      <c r="K219" s="34" t="str">
        <f>IF(ISBLANK(Games!S198), "",IF(ISTEXT(Games!S198), Games!S198, ""))</f>
        <v/>
      </c>
      <c r="L219" s="34" t="str">
        <f>IF(ISBLANK(Games!V198), "", Games!V198)</f>
        <v/>
      </c>
      <c r="M219" s="34"/>
      <c r="N219" s="36"/>
      <c r="O219" s="36"/>
      <c r="P219" s="36"/>
      <c r="Q219" s="36"/>
      <c r="R219" s="36"/>
      <c r="S219" s="36"/>
      <c r="T219" s="37">
        <f t="shared" si="36"/>
        <v>0</v>
      </c>
      <c r="U219" s="37">
        <f t="shared" si="37"/>
        <v>0</v>
      </c>
      <c r="V219" s="37">
        <f t="shared" si="39"/>
        <v>0</v>
      </c>
      <c r="W219" s="37">
        <f t="shared" si="40"/>
        <v>0</v>
      </c>
      <c r="X219" s="37">
        <f t="shared" si="41"/>
        <v>0</v>
      </c>
      <c r="Y219" s="37">
        <f t="shared" si="42"/>
        <v>0</v>
      </c>
      <c r="Z219" s="36"/>
      <c r="AA219" s="37" t="str">
        <f t="shared" si="38"/>
        <v/>
      </c>
      <c r="AB219" s="36"/>
      <c r="AC219" s="37" t="str">
        <f t="shared" si="44"/>
        <v/>
      </c>
      <c r="AD219" s="36"/>
      <c r="AE219" s="34" t="str">
        <f t="shared" si="43"/>
        <v/>
      </c>
      <c r="AF21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0" spans="1:32" hidden="1" x14ac:dyDescent="0.45">
      <c r="A220" s="34">
        <f>Games!A199</f>
        <v>0</v>
      </c>
      <c r="B220" s="34" t="str">
        <f>IF('Prediction Log'!B217=0, "",'Prediction Log'!B217)</f>
        <v/>
      </c>
      <c r="C220" s="34" t="str">
        <f>IF('Prediction Log'!C217=0, "",'Prediction Log'!C217)</f>
        <v/>
      </c>
      <c r="D220" s="34" t="str">
        <f>IF('Prediction Log'!D217=0, "",'Prediction Log'!D217)</f>
        <v/>
      </c>
      <c r="E220" s="34" t="str">
        <f>IF('Prediction Log'!E217=0, "",'Prediction Log'!E217)</f>
        <v/>
      </c>
      <c r="F220" s="34" t="str">
        <f>IF('Prediction Log'!H217=0, "",'Prediction Log'!H217)</f>
        <v/>
      </c>
      <c r="G220" s="10" t="str">
        <f>IF(ISBLANK(Games!B199), "",'Prediction Log'!$I217)</f>
        <v/>
      </c>
      <c r="H220" s="35" t="str">
        <f>'Prediction Log'!$J217</f>
        <v/>
      </c>
      <c r="I220" s="34" t="str">
        <f>IF(ISBLANK(Games!R199), "",IF(AND(Games!R199="",Games!S199=""),"",IF(ISTEXT(Games!S199), "Side",Games!R199)))</f>
        <v/>
      </c>
      <c r="J220" s="34" t="str">
        <f>IF(ISBLANK(Games!R199), "",IF(Table12[[#This Row],[Bet]]="Spread", Games!T199, ""))</f>
        <v/>
      </c>
      <c r="K220" s="34" t="str">
        <f>IF(ISBLANK(Games!S199), "",IF(ISTEXT(Games!S199), Games!S199, ""))</f>
        <v/>
      </c>
      <c r="L220" s="34" t="str">
        <f>IF(ISBLANK(Games!V199), "", Games!V199)</f>
        <v/>
      </c>
      <c r="M220" s="34"/>
      <c r="N220" s="36"/>
      <c r="O220" s="36"/>
      <c r="P220" s="36"/>
      <c r="Q220" s="36"/>
      <c r="R220" s="36"/>
      <c r="S220" s="36"/>
      <c r="T220" s="37">
        <f t="shared" si="36"/>
        <v>0</v>
      </c>
      <c r="U220" s="37">
        <f t="shared" si="37"/>
        <v>0</v>
      </c>
      <c r="V220" s="37">
        <f t="shared" si="39"/>
        <v>0</v>
      </c>
      <c r="W220" s="37">
        <f t="shared" si="40"/>
        <v>0</v>
      </c>
      <c r="X220" s="37">
        <f t="shared" si="41"/>
        <v>0</v>
      </c>
      <c r="Y220" s="37">
        <f t="shared" si="42"/>
        <v>0</v>
      </c>
      <c r="Z220" s="36"/>
      <c r="AA220" s="37" t="str">
        <f t="shared" si="38"/>
        <v/>
      </c>
      <c r="AB220" s="36"/>
      <c r="AC220" s="37" t="str">
        <f t="shared" si="44"/>
        <v/>
      </c>
      <c r="AD220" s="36"/>
      <c r="AE220" s="34" t="str">
        <f t="shared" si="43"/>
        <v/>
      </c>
      <c r="AF22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1" spans="1:32" hidden="1" x14ac:dyDescent="0.45">
      <c r="A221" s="34">
        <f>Games!A200</f>
        <v>0</v>
      </c>
      <c r="B221" s="34" t="str">
        <f>IF('Prediction Log'!B218=0, "",'Prediction Log'!B218)</f>
        <v/>
      </c>
      <c r="C221" s="34" t="str">
        <f>IF('Prediction Log'!C218=0, "",'Prediction Log'!C218)</f>
        <v/>
      </c>
      <c r="D221" s="34" t="str">
        <f>IF('Prediction Log'!D218=0, "",'Prediction Log'!D218)</f>
        <v/>
      </c>
      <c r="E221" s="34" t="str">
        <f>IF('Prediction Log'!E218=0, "",'Prediction Log'!E218)</f>
        <v/>
      </c>
      <c r="F221" s="34" t="str">
        <f>IF('Prediction Log'!H218=0, "",'Prediction Log'!H218)</f>
        <v/>
      </c>
      <c r="G221" s="10" t="str">
        <f>IF(ISBLANK(Games!B200), "",'Prediction Log'!$I218)</f>
        <v/>
      </c>
      <c r="H221" s="35" t="str">
        <f>'Prediction Log'!$J218</f>
        <v/>
      </c>
      <c r="I221" s="34" t="str">
        <f>IF(ISBLANK(Games!R200), "",IF(AND(Games!R200="",Games!S200=""),"",IF(ISTEXT(Games!S200), "Side",Games!R200)))</f>
        <v/>
      </c>
      <c r="J221" s="34" t="str">
        <f>IF(ISBLANK(Games!R200), "",IF(Table12[[#This Row],[Bet]]="Spread", Games!T200, ""))</f>
        <v/>
      </c>
      <c r="K221" s="34" t="str">
        <f>IF(ISBLANK(Games!S200), "",IF(ISTEXT(Games!S200), Games!S200, ""))</f>
        <v/>
      </c>
      <c r="L221" s="34" t="str">
        <f>IF(ISBLANK(Games!V200), "", Games!V200)</f>
        <v/>
      </c>
      <c r="M221" s="34"/>
      <c r="N221" s="36"/>
      <c r="O221" s="36"/>
      <c r="P221" s="36"/>
      <c r="Q221" s="36"/>
      <c r="R221" s="36"/>
      <c r="S221" s="36"/>
      <c r="T221" s="37">
        <f t="shared" si="36"/>
        <v>0</v>
      </c>
      <c r="U221" s="37">
        <f t="shared" si="37"/>
        <v>0</v>
      </c>
      <c r="V221" s="37">
        <f t="shared" si="39"/>
        <v>0</v>
      </c>
      <c r="W221" s="37">
        <f t="shared" si="40"/>
        <v>0</v>
      </c>
      <c r="X221" s="37">
        <f t="shared" si="41"/>
        <v>0</v>
      </c>
      <c r="Y221" s="37">
        <f t="shared" si="42"/>
        <v>0</v>
      </c>
      <c r="Z221" s="36"/>
      <c r="AA221" s="37" t="str">
        <f t="shared" si="38"/>
        <v/>
      </c>
      <c r="AB221" s="36"/>
      <c r="AC221" s="37" t="str">
        <f t="shared" si="44"/>
        <v/>
      </c>
      <c r="AD221" s="36"/>
      <c r="AE221" s="34" t="str">
        <f t="shared" si="43"/>
        <v/>
      </c>
      <c r="AF22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2" spans="1:32" hidden="1" x14ac:dyDescent="0.45">
      <c r="A222" s="34">
        <f>Games!A201</f>
        <v>0</v>
      </c>
      <c r="B222" s="34" t="str">
        <f>IF('Prediction Log'!B219=0, "",'Prediction Log'!B219)</f>
        <v/>
      </c>
      <c r="C222" s="34" t="str">
        <f>IF('Prediction Log'!C219=0, "",'Prediction Log'!C219)</f>
        <v/>
      </c>
      <c r="D222" s="34" t="str">
        <f>IF('Prediction Log'!D219=0, "",'Prediction Log'!D219)</f>
        <v/>
      </c>
      <c r="E222" s="34" t="str">
        <f>IF('Prediction Log'!E219=0, "",'Prediction Log'!E219)</f>
        <v/>
      </c>
      <c r="F222" s="34" t="str">
        <f>IF('Prediction Log'!H219=0, "",'Prediction Log'!H219)</f>
        <v/>
      </c>
      <c r="G222" s="10" t="str">
        <f>IF(ISBLANK(Games!B201), "",'Prediction Log'!$I219)</f>
        <v/>
      </c>
      <c r="H222" s="35" t="str">
        <f>'Prediction Log'!$J219</f>
        <v/>
      </c>
      <c r="I222" s="34" t="str">
        <f>IF(ISBLANK(Games!R201), "",IF(AND(Games!R201="",Games!S201=""),"",IF(ISTEXT(Games!S201), "Side",Games!R201)))</f>
        <v/>
      </c>
      <c r="J222" s="34" t="str">
        <f>IF(ISBLANK(Games!R201), "",IF(Table12[[#This Row],[Bet]]="Spread", Games!T201, ""))</f>
        <v/>
      </c>
      <c r="K222" s="34" t="str">
        <f>IF(ISBLANK(Games!S201), "",IF(ISTEXT(Games!S201), Games!S201, ""))</f>
        <v/>
      </c>
      <c r="L222" s="34" t="str">
        <f>IF(ISBLANK(Games!V201), "", Games!V201)</f>
        <v/>
      </c>
      <c r="M222" s="34"/>
      <c r="N222" s="36"/>
      <c r="O222" s="36"/>
      <c r="P222" s="36"/>
      <c r="Q222" s="36"/>
      <c r="R222" s="36"/>
      <c r="S222" s="36"/>
      <c r="T222" s="37">
        <f t="shared" si="36"/>
        <v>0</v>
      </c>
      <c r="U222" s="37">
        <f t="shared" si="37"/>
        <v>0</v>
      </c>
      <c r="V222" s="37">
        <f t="shared" si="39"/>
        <v>0</v>
      </c>
      <c r="W222" s="37">
        <f t="shared" si="40"/>
        <v>0</v>
      </c>
      <c r="X222" s="37">
        <f t="shared" si="41"/>
        <v>0</v>
      </c>
      <c r="Y222" s="37">
        <f t="shared" si="42"/>
        <v>0</v>
      </c>
      <c r="Z222" s="36"/>
      <c r="AA222" s="37" t="str">
        <f t="shared" si="38"/>
        <v/>
      </c>
      <c r="AB222" s="36"/>
      <c r="AC222" s="37" t="str">
        <f t="shared" si="44"/>
        <v/>
      </c>
      <c r="AD222" s="36"/>
      <c r="AE222" s="34" t="str">
        <f t="shared" si="43"/>
        <v/>
      </c>
      <c r="AF22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3" spans="1:32" hidden="1" x14ac:dyDescent="0.45">
      <c r="A223" s="34">
        <f>Games!A202</f>
        <v>0</v>
      </c>
      <c r="B223" s="34" t="str">
        <f>IF('Prediction Log'!B220=0, "",'Prediction Log'!B220)</f>
        <v/>
      </c>
      <c r="C223" s="34" t="str">
        <f>IF('Prediction Log'!C220=0, "",'Prediction Log'!C220)</f>
        <v/>
      </c>
      <c r="D223" s="34" t="str">
        <f>IF('Prediction Log'!D220=0, "",'Prediction Log'!D220)</f>
        <v/>
      </c>
      <c r="E223" s="34" t="str">
        <f>IF('Prediction Log'!E220=0, "",'Prediction Log'!E220)</f>
        <v/>
      </c>
      <c r="F223" s="34" t="str">
        <f>IF('Prediction Log'!H220=0, "",'Prediction Log'!H220)</f>
        <v/>
      </c>
      <c r="G223" s="10" t="str">
        <f>IF(ISBLANK(Games!B202), "",'Prediction Log'!$I220)</f>
        <v/>
      </c>
      <c r="H223" s="35" t="str">
        <f>'Prediction Log'!$J220</f>
        <v/>
      </c>
      <c r="I223" s="34" t="str">
        <f>IF(ISBLANK(Games!R202), "",IF(AND(Games!R202="",Games!S202=""),"",IF(ISTEXT(Games!S202), "Side",Games!R202)))</f>
        <v/>
      </c>
      <c r="J223" s="34" t="str">
        <f>IF(ISBLANK(Games!R202), "",IF(Table12[[#This Row],[Bet]]="Spread", Games!T202, ""))</f>
        <v/>
      </c>
      <c r="K223" s="34" t="str">
        <f>IF(ISBLANK(Games!S202), "",IF(ISTEXT(Games!S202), Games!S202, ""))</f>
        <v/>
      </c>
      <c r="L223" s="34" t="str">
        <f>IF(ISBLANK(Games!V202), "", Games!V202)</f>
        <v/>
      </c>
      <c r="M223" s="34"/>
      <c r="N223" s="36"/>
      <c r="O223" s="36"/>
      <c r="P223" s="36"/>
      <c r="Q223" s="36"/>
      <c r="R223" s="36"/>
      <c r="S223" s="36"/>
      <c r="T223" s="37">
        <f t="shared" si="36"/>
        <v>0</v>
      </c>
      <c r="U223" s="37">
        <f t="shared" si="37"/>
        <v>0</v>
      </c>
      <c r="V223" s="37">
        <f t="shared" si="39"/>
        <v>0</v>
      </c>
      <c r="W223" s="37">
        <f t="shared" si="40"/>
        <v>0</v>
      </c>
      <c r="X223" s="37">
        <f t="shared" si="41"/>
        <v>0</v>
      </c>
      <c r="Y223" s="37">
        <f t="shared" si="42"/>
        <v>0</v>
      </c>
      <c r="Z223" s="36"/>
      <c r="AA223" s="37" t="str">
        <f t="shared" si="38"/>
        <v/>
      </c>
      <c r="AB223" s="36"/>
      <c r="AC223" s="37" t="str">
        <f t="shared" si="44"/>
        <v/>
      </c>
      <c r="AD223" s="36"/>
      <c r="AE223" s="34" t="str">
        <f t="shared" si="43"/>
        <v/>
      </c>
      <c r="AF22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4" spans="1:32" hidden="1" x14ac:dyDescent="0.45">
      <c r="A224" s="34">
        <f>Games!A203</f>
        <v>0</v>
      </c>
      <c r="B224" s="34" t="str">
        <f>IF('Prediction Log'!B221=0, "",'Prediction Log'!B221)</f>
        <v/>
      </c>
      <c r="C224" s="34" t="str">
        <f>IF('Prediction Log'!C221=0, "",'Prediction Log'!C221)</f>
        <v/>
      </c>
      <c r="D224" s="34" t="str">
        <f>IF('Prediction Log'!D221=0, "",'Prediction Log'!D221)</f>
        <v/>
      </c>
      <c r="E224" s="34" t="str">
        <f>IF('Prediction Log'!E221=0, "",'Prediction Log'!E221)</f>
        <v/>
      </c>
      <c r="F224" s="34" t="str">
        <f>IF('Prediction Log'!H221=0, "",'Prediction Log'!H221)</f>
        <v/>
      </c>
      <c r="G224" s="10" t="str">
        <f>IF(ISBLANK(Games!B203), "",'Prediction Log'!$I221)</f>
        <v/>
      </c>
      <c r="H224" s="35" t="str">
        <f>'Prediction Log'!$J221</f>
        <v/>
      </c>
      <c r="I224" s="34" t="str">
        <f>IF(ISBLANK(Games!R203), "",IF(AND(Games!R203="",Games!S203=""),"",IF(ISTEXT(Games!S203), "Side",Games!R203)))</f>
        <v/>
      </c>
      <c r="J224" s="34" t="str">
        <f>IF(ISBLANK(Games!R203), "",IF(Table12[[#This Row],[Bet]]="Spread", Games!T203, ""))</f>
        <v/>
      </c>
      <c r="K224" s="34" t="str">
        <f>IF(ISBLANK(Games!S203), "",IF(ISTEXT(Games!S203), Games!S203, ""))</f>
        <v/>
      </c>
      <c r="L224" s="34" t="str">
        <f>IF(ISBLANK(Games!V203), "", Games!V203)</f>
        <v/>
      </c>
      <c r="M224" s="34"/>
      <c r="N224" s="36"/>
      <c r="O224" s="36"/>
      <c r="P224" s="36"/>
      <c r="Q224" s="36"/>
      <c r="R224" s="36"/>
      <c r="S224" s="36"/>
      <c r="T224" s="37">
        <f t="shared" si="36"/>
        <v>0</v>
      </c>
      <c r="U224" s="37">
        <f t="shared" si="37"/>
        <v>0</v>
      </c>
      <c r="V224" s="37">
        <f t="shared" si="39"/>
        <v>0</v>
      </c>
      <c r="W224" s="37">
        <f t="shared" si="40"/>
        <v>0</v>
      </c>
      <c r="X224" s="37">
        <f t="shared" si="41"/>
        <v>0</v>
      </c>
      <c r="Y224" s="37">
        <f t="shared" si="42"/>
        <v>0</v>
      </c>
      <c r="Z224" s="36"/>
      <c r="AA224" s="37" t="str">
        <f t="shared" si="38"/>
        <v/>
      </c>
      <c r="AB224" s="36"/>
      <c r="AC224" s="37" t="str">
        <f t="shared" si="44"/>
        <v/>
      </c>
      <c r="AD224" s="36"/>
      <c r="AE224" s="34" t="str">
        <f t="shared" si="43"/>
        <v/>
      </c>
      <c r="AF22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5" spans="1:32" hidden="1" x14ac:dyDescent="0.45">
      <c r="A225" s="34">
        <f>Games!A204</f>
        <v>0</v>
      </c>
      <c r="B225" s="34" t="str">
        <f>IF('Prediction Log'!B222=0, "",'Prediction Log'!B222)</f>
        <v/>
      </c>
      <c r="C225" s="34" t="str">
        <f>IF('Prediction Log'!C222=0, "",'Prediction Log'!C222)</f>
        <v/>
      </c>
      <c r="D225" s="34" t="str">
        <f>IF('Prediction Log'!D222=0, "",'Prediction Log'!D222)</f>
        <v/>
      </c>
      <c r="E225" s="34" t="str">
        <f>IF('Prediction Log'!E222=0, "",'Prediction Log'!E222)</f>
        <v/>
      </c>
      <c r="F225" s="34" t="str">
        <f>IF('Prediction Log'!H222=0, "",'Prediction Log'!H222)</f>
        <v/>
      </c>
      <c r="G225" s="10" t="str">
        <f>IF(ISBLANK(Games!B204), "",'Prediction Log'!$I222)</f>
        <v/>
      </c>
      <c r="H225" s="35" t="str">
        <f>'Prediction Log'!$J222</f>
        <v/>
      </c>
      <c r="I225" s="34" t="str">
        <f>IF(ISBLANK(Games!R204), "",IF(AND(Games!R204="",Games!S204=""),"",IF(ISTEXT(Games!S204), "Side",Games!R204)))</f>
        <v/>
      </c>
      <c r="J225" s="34" t="str">
        <f>IF(ISBLANK(Games!R204), "",IF(Table12[[#This Row],[Bet]]="Spread", Games!T204, ""))</f>
        <v/>
      </c>
      <c r="K225" s="34" t="str">
        <f>IF(ISBLANK(Games!S204), "",IF(ISTEXT(Games!S204), Games!S204, ""))</f>
        <v/>
      </c>
      <c r="L225" s="34" t="str">
        <f>IF(ISBLANK(Games!V204), "", Games!V204)</f>
        <v/>
      </c>
      <c r="M225" s="34"/>
      <c r="N225" s="36"/>
      <c r="O225" s="36"/>
      <c r="P225" s="36"/>
      <c r="Q225" s="36"/>
      <c r="R225" s="36"/>
      <c r="S225" s="36"/>
      <c r="T225" s="37">
        <f t="shared" si="36"/>
        <v>0</v>
      </c>
      <c r="U225" s="37">
        <f t="shared" si="37"/>
        <v>0</v>
      </c>
      <c r="V225" s="37">
        <f t="shared" si="39"/>
        <v>0</v>
      </c>
      <c r="W225" s="37">
        <f t="shared" si="40"/>
        <v>0</v>
      </c>
      <c r="X225" s="37">
        <f t="shared" si="41"/>
        <v>0</v>
      </c>
      <c r="Y225" s="37">
        <f t="shared" si="42"/>
        <v>0</v>
      </c>
      <c r="Z225" s="36"/>
      <c r="AA225" s="37" t="str">
        <f t="shared" si="38"/>
        <v/>
      </c>
      <c r="AB225" s="36"/>
      <c r="AC225" s="37" t="str">
        <f t="shared" si="44"/>
        <v/>
      </c>
      <c r="AD225" s="36"/>
      <c r="AE225" s="34" t="str">
        <f t="shared" si="43"/>
        <v/>
      </c>
      <c r="AF22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6" spans="1:32" hidden="1" x14ac:dyDescent="0.45">
      <c r="A226" s="34">
        <f>Games!A205</f>
        <v>0</v>
      </c>
      <c r="B226" s="34" t="str">
        <f>IF('Prediction Log'!B223=0, "",'Prediction Log'!B223)</f>
        <v/>
      </c>
      <c r="C226" s="34" t="str">
        <f>IF('Prediction Log'!C223=0, "",'Prediction Log'!C223)</f>
        <v/>
      </c>
      <c r="D226" s="34" t="str">
        <f>IF('Prediction Log'!D223=0, "",'Prediction Log'!D223)</f>
        <v/>
      </c>
      <c r="E226" s="34" t="str">
        <f>IF('Prediction Log'!E223=0, "",'Prediction Log'!E223)</f>
        <v/>
      </c>
      <c r="F226" s="34" t="str">
        <f>IF('Prediction Log'!H223=0, "",'Prediction Log'!H223)</f>
        <v/>
      </c>
      <c r="G226" s="10" t="str">
        <f>IF(ISBLANK(Games!B205), "",'Prediction Log'!$I223)</f>
        <v/>
      </c>
      <c r="H226" s="35" t="str">
        <f>'Prediction Log'!$J223</f>
        <v/>
      </c>
      <c r="I226" s="34" t="str">
        <f>IF(ISBLANK(Games!R205), "",IF(AND(Games!R205="",Games!S205=""),"",IF(ISTEXT(Games!S205), "Side",Games!R205)))</f>
        <v/>
      </c>
      <c r="J226" s="34" t="str">
        <f>IF(ISBLANK(Games!R205), "",IF(Table12[[#This Row],[Bet]]="Spread", Games!T205, ""))</f>
        <v/>
      </c>
      <c r="K226" s="34" t="str">
        <f>IF(ISBLANK(Games!S205), "",IF(ISTEXT(Games!S205), Games!S205, ""))</f>
        <v/>
      </c>
      <c r="L226" s="34" t="str">
        <f>IF(ISBLANK(Games!V205), "", Games!V205)</f>
        <v/>
      </c>
      <c r="M226" s="34"/>
      <c r="N226" s="36"/>
      <c r="O226" s="36"/>
      <c r="P226" s="36"/>
      <c r="Q226" s="36"/>
      <c r="R226" s="36"/>
      <c r="S226" s="36"/>
      <c r="T226" s="37">
        <f t="shared" si="36"/>
        <v>0</v>
      </c>
      <c r="U226" s="37">
        <f t="shared" si="37"/>
        <v>0</v>
      </c>
      <c r="V226" s="37">
        <f t="shared" si="39"/>
        <v>0</v>
      </c>
      <c r="W226" s="37">
        <f t="shared" si="40"/>
        <v>0</v>
      </c>
      <c r="X226" s="37">
        <f t="shared" si="41"/>
        <v>0</v>
      </c>
      <c r="Y226" s="37">
        <f t="shared" si="42"/>
        <v>0</v>
      </c>
      <c r="Z226" s="36"/>
      <c r="AA226" s="37" t="str">
        <f t="shared" si="38"/>
        <v/>
      </c>
      <c r="AB226" s="36"/>
      <c r="AC226" s="37" t="str">
        <f t="shared" si="44"/>
        <v/>
      </c>
      <c r="AD226" s="36"/>
      <c r="AE226" s="34" t="str">
        <f t="shared" si="43"/>
        <v/>
      </c>
      <c r="AF22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7" spans="1:32" hidden="1" x14ac:dyDescent="0.45">
      <c r="A227" s="34">
        <f>Games!A206</f>
        <v>0</v>
      </c>
      <c r="B227" s="34" t="str">
        <f>IF('Prediction Log'!B224=0, "",'Prediction Log'!B224)</f>
        <v/>
      </c>
      <c r="C227" s="34" t="str">
        <f>IF('Prediction Log'!C224=0, "",'Prediction Log'!C224)</f>
        <v/>
      </c>
      <c r="D227" s="34" t="str">
        <f>IF('Prediction Log'!D224=0, "",'Prediction Log'!D224)</f>
        <v/>
      </c>
      <c r="E227" s="34" t="str">
        <f>IF('Prediction Log'!E224=0, "",'Prediction Log'!E224)</f>
        <v/>
      </c>
      <c r="F227" s="34" t="str">
        <f>IF('Prediction Log'!H224=0, "",'Prediction Log'!H224)</f>
        <v/>
      </c>
      <c r="G227" s="10" t="str">
        <f>IF(ISBLANK(Games!B206), "",'Prediction Log'!$I224)</f>
        <v/>
      </c>
      <c r="H227" s="35" t="str">
        <f>'Prediction Log'!$J224</f>
        <v/>
      </c>
      <c r="I227" s="34" t="str">
        <f>IF(ISBLANK(Games!R206), "",IF(AND(Games!R206="",Games!S206=""),"",IF(ISTEXT(Games!S206), "Side",Games!R206)))</f>
        <v/>
      </c>
      <c r="J227" s="34" t="str">
        <f>IF(ISBLANK(Games!R206), "",IF(Table12[[#This Row],[Bet]]="Spread", Games!T206, ""))</f>
        <v/>
      </c>
      <c r="K227" s="34" t="str">
        <f>IF(ISBLANK(Games!S206), "",IF(ISTEXT(Games!S206), Games!S206, ""))</f>
        <v/>
      </c>
      <c r="L227" s="34" t="str">
        <f>IF(ISBLANK(Games!V206), "", Games!V206)</f>
        <v/>
      </c>
      <c r="M227" s="34"/>
      <c r="N227" s="36"/>
      <c r="O227" s="36"/>
      <c r="P227" s="36"/>
      <c r="Q227" s="36"/>
      <c r="R227" s="36"/>
      <c r="S227" s="36"/>
      <c r="T227" s="37">
        <f t="shared" si="36"/>
        <v>0</v>
      </c>
      <c r="U227" s="37">
        <f t="shared" si="37"/>
        <v>0</v>
      </c>
      <c r="V227" s="37">
        <f t="shared" si="39"/>
        <v>0</v>
      </c>
      <c r="W227" s="37">
        <f t="shared" si="40"/>
        <v>0</v>
      </c>
      <c r="X227" s="37">
        <f t="shared" si="41"/>
        <v>0</v>
      </c>
      <c r="Y227" s="37">
        <f t="shared" si="42"/>
        <v>0</v>
      </c>
      <c r="Z227" s="36"/>
      <c r="AA227" s="37" t="str">
        <f t="shared" si="38"/>
        <v/>
      </c>
      <c r="AB227" s="36"/>
      <c r="AC227" s="37" t="str">
        <f t="shared" si="44"/>
        <v/>
      </c>
      <c r="AD227" s="36"/>
      <c r="AE227" s="34" t="str">
        <f t="shared" si="43"/>
        <v/>
      </c>
      <c r="AF22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8" spans="1:32" hidden="1" x14ac:dyDescent="0.45">
      <c r="A228" s="34">
        <f>Games!A207</f>
        <v>0</v>
      </c>
      <c r="B228" s="34" t="str">
        <f>IF('Prediction Log'!B225=0, "",'Prediction Log'!B225)</f>
        <v/>
      </c>
      <c r="C228" s="34" t="str">
        <f>IF('Prediction Log'!C225=0, "",'Prediction Log'!C225)</f>
        <v/>
      </c>
      <c r="D228" s="34" t="str">
        <f>IF('Prediction Log'!D225=0, "",'Prediction Log'!D225)</f>
        <v/>
      </c>
      <c r="E228" s="34" t="str">
        <f>IF('Prediction Log'!E225=0, "",'Prediction Log'!E225)</f>
        <v/>
      </c>
      <c r="F228" s="34" t="str">
        <f>IF('Prediction Log'!H225=0, "",'Prediction Log'!H225)</f>
        <v/>
      </c>
      <c r="G228" s="10" t="str">
        <f>IF(ISBLANK(Games!B207), "",'Prediction Log'!$I225)</f>
        <v/>
      </c>
      <c r="H228" s="35" t="str">
        <f>'Prediction Log'!$J225</f>
        <v/>
      </c>
      <c r="I228" s="34" t="str">
        <f>IF(ISBLANK(Games!R207), "",IF(AND(Games!R207="",Games!S207=""),"",IF(ISTEXT(Games!S207), "Side",Games!R207)))</f>
        <v/>
      </c>
      <c r="J228" s="34" t="str">
        <f>IF(ISBLANK(Games!R207), "",IF(Table12[[#This Row],[Bet]]="Spread", Games!T207, ""))</f>
        <v/>
      </c>
      <c r="K228" s="34" t="str">
        <f>IF(ISBLANK(Games!S207), "",IF(ISTEXT(Games!S207), Games!S207, ""))</f>
        <v/>
      </c>
      <c r="L228" s="34" t="str">
        <f>IF(ISBLANK(Games!V207), "", Games!V207)</f>
        <v/>
      </c>
      <c r="M228" s="34"/>
      <c r="N228" s="36"/>
      <c r="O228" s="36"/>
      <c r="P228" s="36"/>
      <c r="Q228" s="36"/>
      <c r="R228" s="36"/>
      <c r="S228" s="36"/>
      <c r="T228" s="37">
        <f t="shared" si="36"/>
        <v>0</v>
      </c>
      <c r="U228" s="37">
        <f t="shared" si="37"/>
        <v>0</v>
      </c>
      <c r="V228" s="37">
        <f t="shared" si="39"/>
        <v>0</v>
      </c>
      <c r="W228" s="37">
        <f t="shared" si="40"/>
        <v>0</v>
      </c>
      <c r="X228" s="37">
        <f t="shared" si="41"/>
        <v>0</v>
      </c>
      <c r="Y228" s="37">
        <f t="shared" si="42"/>
        <v>0</v>
      </c>
      <c r="Z228" s="36"/>
      <c r="AA228" s="37" t="str">
        <f t="shared" si="38"/>
        <v/>
      </c>
      <c r="AB228" s="36"/>
      <c r="AC228" s="37" t="str">
        <f t="shared" si="44"/>
        <v/>
      </c>
      <c r="AD228" s="36"/>
      <c r="AE228" s="34" t="str">
        <f t="shared" si="43"/>
        <v/>
      </c>
      <c r="AF22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9" spans="1:32" hidden="1" x14ac:dyDescent="0.45">
      <c r="A229" s="34">
        <f>Games!A208</f>
        <v>0</v>
      </c>
      <c r="B229" s="34" t="str">
        <f>IF('Prediction Log'!B226=0, "",'Prediction Log'!B226)</f>
        <v/>
      </c>
      <c r="C229" s="34" t="str">
        <f>IF('Prediction Log'!C226=0, "",'Prediction Log'!C226)</f>
        <v/>
      </c>
      <c r="D229" s="34" t="str">
        <f>IF('Prediction Log'!D226=0, "",'Prediction Log'!D226)</f>
        <v/>
      </c>
      <c r="E229" s="34" t="str">
        <f>IF('Prediction Log'!E226=0, "",'Prediction Log'!E226)</f>
        <v/>
      </c>
      <c r="F229" s="34" t="str">
        <f>IF('Prediction Log'!H226=0, "",'Prediction Log'!H226)</f>
        <v/>
      </c>
      <c r="G229" s="10" t="str">
        <f>IF(ISBLANK(Games!B208), "",'Prediction Log'!$I226)</f>
        <v/>
      </c>
      <c r="H229" s="35" t="str">
        <f>'Prediction Log'!$J226</f>
        <v/>
      </c>
      <c r="I229" s="34" t="str">
        <f>IF(ISBLANK(Games!R208), "",IF(AND(Games!R208="",Games!S208=""),"",IF(ISTEXT(Games!S208), "Side",Games!R208)))</f>
        <v/>
      </c>
      <c r="J229" s="34" t="str">
        <f>IF(ISBLANK(Games!R208), "",IF(Table12[[#This Row],[Bet]]="Spread", Games!T208, ""))</f>
        <v/>
      </c>
      <c r="K229" s="34" t="str">
        <f>IF(ISBLANK(Games!S208), "",IF(ISTEXT(Games!S208), Games!S208, ""))</f>
        <v/>
      </c>
      <c r="L229" s="34" t="str">
        <f>IF(ISBLANK(Games!V208), "", Games!V208)</f>
        <v/>
      </c>
      <c r="M229" s="34"/>
      <c r="N229" s="36"/>
      <c r="O229" s="36"/>
      <c r="P229" s="36"/>
      <c r="Q229" s="36"/>
      <c r="R229" s="36"/>
      <c r="S229" s="36"/>
      <c r="T229" s="37">
        <f t="shared" si="36"/>
        <v>0</v>
      </c>
      <c r="U229" s="37">
        <f t="shared" si="37"/>
        <v>0</v>
      </c>
      <c r="V229" s="37">
        <f t="shared" si="39"/>
        <v>0</v>
      </c>
      <c r="W229" s="37">
        <f t="shared" si="40"/>
        <v>0</v>
      </c>
      <c r="X229" s="37">
        <f t="shared" si="41"/>
        <v>0</v>
      </c>
      <c r="Y229" s="37">
        <f t="shared" si="42"/>
        <v>0</v>
      </c>
      <c r="Z229" s="36"/>
      <c r="AA229" s="37" t="str">
        <f t="shared" si="38"/>
        <v/>
      </c>
      <c r="AB229" s="36"/>
      <c r="AC229" s="37" t="str">
        <f t="shared" si="44"/>
        <v/>
      </c>
      <c r="AD229" s="36"/>
      <c r="AE229" s="34" t="str">
        <f t="shared" si="43"/>
        <v/>
      </c>
      <c r="AF22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0" spans="1:32" hidden="1" x14ac:dyDescent="0.45">
      <c r="A230" s="34">
        <f>Games!A209</f>
        <v>0</v>
      </c>
      <c r="B230" s="34" t="str">
        <f>IF('Prediction Log'!B227=0, "",'Prediction Log'!B227)</f>
        <v/>
      </c>
      <c r="C230" s="34" t="str">
        <f>IF('Prediction Log'!C227=0, "",'Prediction Log'!C227)</f>
        <v/>
      </c>
      <c r="D230" s="34" t="str">
        <f>IF('Prediction Log'!D227=0, "",'Prediction Log'!D227)</f>
        <v/>
      </c>
      <c r="E230" s="34" t="str">
        <f>IF('Prediction Log'!E227=0, "",'Prediction Log'!E227)</f>
        <v/>
      </c>
      <c r="F230" s="34" t="str">
        <f>IF('Prediction Log'!H227=0, "",'Prediction Log'!H227)</f>
        <v/>
      </c>
      <c r="G230" s="10" t="str">
        <f>IF(ISBLANK(Games!B209), "",'Prediction Log'!$I227)</f>
        <v/>
      </c>
      <c r="H230" s="35" t="str">
        <f>'Prediction Log'!$J227</f>
        <v/>
      </c>
      <c r="I230" s="34" t="str">
        <f>IF(ISBLANK(Games!R209), "",IF(AND(Games!R209="",Games!S209=""),"",IF(ISTEXT(Games!S209), "Side",Games!R209)))</f>
        <v/>
      </c>
      <c r="J230" s="34" t="str">
        <f>IF(ISBLANK(Games!R209), "",IF(Table12[[#This Row],[Bet]]="Spread", Games!T209, ""))</f>
        <v/>
      </c>
      <c r="K230" s="34" t="str">
        <f>IF(ISBLANK(Games!S209), "",IF(ISTEXT(Games!S209), Games!S209, ""))</f>
        <v/>
      </c>
      <c r="L230" s="34" t="str">
        <f>IF(ISBLANK(Games!V209), "", Games!V209)</f>
        <v/>
      </c>
      <c r="M230" s="34"/>
      <c r="N230" s="36"/>
      <c r="O230" s="36"/>
      <c r="P230" s="36"/>
      <c r="Q230" s="36"/>
      <c r="R230" s="36"/>
      <c r="S230" s="36"/>
      <c r="T230" s="37">
        <f t="shared" si="36"/>
        <v>0</v>
      </c>
      <c r="U230" s="37">
        <f t="shared" si="37"/>
        <v>0</v>
      </c>
      <c r="V230" s="37">
        <f t="shared" si="39"/>
        <v>0</v>
      </c>
      <c r="W230" s="37">
        <f t="shared" si="40"/>
        <v>0</v>
      </c>
      <c r="X230" s="37">
        <f t="shared" si="41"/>
        <v>0</v>
      </c>
      <c r="Y230" s="37">
        <f t="shared" si="42"/>
        <v>0</v>
      </c>
      <c r="Z230" s="36"/>
      <c r="AA230" s="37" t="str">
        <f t="shared" si="38"/>
        <v/>
      </c>
      <c r="AB230" s="36"/>
      <c r="AC230" s="37" t="str">
        <f t="shared" si="44"/>
        <v/>
      </c>
      <c r="AD230" s="36"/>
      <c r="AE230" s="34" t="str">
        <f t="shared" si="43"/>
        <v/>
      </c>
      <c r="AF23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1" spans="1:32" hidden="1" x14ac:dyDescent="0.45">
      <c r="A231" s="34">
        <f>Games!A210</f>
        <v>0</v>
      </c>
      <c r="B231" s="34" t="str">
        <f>IF('Prediction Log'!B228=0, "",'Prediction Log'!B228)</f>
        <v/>
      </c>
      <c r="C231" s="34" t="str">
        <f>IF('Prediction Log'!C228=0, "",'Prediction Log'!C228)</f>
        <v/>
      </c>
      <c r="D231" s="34" t="str">
        <f>IF('Prediction Log'!D228=0, "",'Prediction Log'!D228)</f>
        <v/>
      </c>
      <c r="E231" s="34" t="str">
        <f>IF('Prediction Log'!E228=0, "",'Prediction Log'!E228)</f>
        <v/>
      </c>
      <c r="F231" s="34" t="str">
        <f>IF('Prediction Log'!H228=0, "",'Prediction Log'!H228)</f>
        <v/>
      </c>
      <c r="G231" s="10" t="str">
        <f>IF(ISBLANK(Games!B210), "",'Prediction Log'!$I228)</f>
        <v/>
      </c>
      <c r="H231" s="35" t="str">
        <f>'Prediction Log'!$J228</f>
        <v/>
      </c>
      <c r="I231" s="34" t="str">
        <f>IF(ISBLANK(Games!R210), "",IF(AND(Games!R210="",Games!S210=""),"",IF(ISTEXT(Games!S210), "Side",Games!R210)))</f>
        <v/>
      </c>
      <c r="J231" s="34" t="str">
        <f>IF(ISBLANK(Games!R210), "",IF(Table12[[#This Row],[Bet]]="Spread", Games!T210, ""))</f>
        <v/>
      </c>
      <c r="K231" s="34" t="str">
        <f>IF(ISBLANK(Games!S210), "",IF(ISTEXT(Games!S210), Games!S210, ""))</f>
        <v/>
      </c>
      <c r="L231" s="34" t="str">
        <f>IF(ISBLANK(Games!V210), "", Games!V210)</f>
        <v/>
      </c>
      <c r="M231" s="34"/>
      <c r="N231" s="36"/>
      <c r="O231" s="36"/>
      <c r="P231" s="36"/>
      <c r="Q231" s="36"/>
      <c r="R231" s="36"/>
      <c r="S231" s="36"/>
      <c r="T231" s="37">
        <f t="shared" si="36"/>
        <v>0</v>
      </c>
      <c r="U231" s="37">
        <f t="shared" si="37"/>
        <v>0</v>
      </c>
      <c r="V231" s="37">
        <f t="shared" si="39"/>
        <v>0</v>
      </c>
      <c r="W231" s="37">
        <f t="shared" si="40"/>
        <v>0</v>
      </c>
      <c r="X231" s="37">
        <f t="shared" si="41"/>
        <v>0</v>
      </c>
      <c r="Y231" s="37">
        <f t="shared" si="42"/>
        <v>0</v>
      </c>
      <c r="Z231" s="36"/>
      <c r="AA231" s="37" t="str">
        <f t="shared" si="38"/>
        <v/>
      </c>
      <c r="AB231" s="36"/>
      <c r="AC231" s="37" t="str">
        <f t="shared" si="44"/>
        <v/>
      </c>
      <c r="AD231" s="36"/>
      <c r="AE231" s="34" t="str">
        <f t="shared" si="43"/>
        <v/>
      </c>
      <c r="AF23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2" spans="1:32" hidden="1" x14ac:dyDescent="0.45">
      <c r="A232" s="34">
        <f>Games!A211</f>
        <v>0</v>
      </c>
      <c r="B232" s="34" t="str">
        <f>IF('Prediction Log'!B229=0, "",'Prediction Log'!B229)</f>
        <v/>
      </c>
      <c r="C232" s="34" t="str">
        <f>IF('Prediction Log'!C229=0, "",'Prediction Log'!C229)</f>
        <v/>
      </c>
      <c r="D232" s="34" t="str">
        <f>IF('Prediction Log'!D229=0, "",'Prediction Log'!D229)</f>
        <v/>
      </c>
      <c r="E232" s="34" t="str">
        <f>IF('Prediction Log'!E229=0, "",'Prediction Log'!E229)</f>
        <v/>
      </c>
      <c r="F232" s="34" t="str">
        <f>IF('Prediction Log'!H229=0, "",'Prediction Log'!H229)</f>
        <v/>
      </c>
      <c r="G232" s="10" t="str">
        <f>IF(ISBLANK(Games!B211), "",'Prediction Log'!$I229)</f>
        <v/>
      </c>
      <c r="H232" s="35" t="str">
        <f>'Prediction Log'!$J229</f>
        <v/>
      </c>
      <c r="I232" s="34" t="str">
        <f>IF(ISBLANK(Games!R211), "",IF(AND(Games!R211="",Games!S211=""),"",IF(ISTEXT(Games!S211), "Side",Games!R211)))</f>
        <v/>
      </c>
      <c r="J232" s="34" t="str">
        <f>IF(ISBLANK(Games!R211), "",IF(Table12[[#This Row],[Bet]]="Spread", Games!T211, ""))</f>
        <v/>
      </c>
      <c r="K232" s="34" t="str">
        <f>IF(ISBLANK(Games!S211), "",IF(ISTEXT(Games!S211), Games!S211, ""))</f>
        <v/>
      </c>
      <c r="L232" s="34" t="str">
        <f>IF(ISBLANK(Games!V211), "", Games!V211)</f>
        <v/>
      </c>
      <c r="M232" s="34"/>
      <c r="N232" s="36"/>
      <c r="O232" s="36"/>
      <c r="P232" s="36"/>
      <c r="Q232" s="36"/>
      <c r="R232" s="36"/>
      <c r="S232" s="36"/>
      <c r="T232" s="37">
        <f t="shared" si="36"/>
        <v>0</v>
      </c>
      <c r="U232" s="37">
        <f t="shared" si="37"/>
        <v>0</v>
      </c>
      <c r="V232" s="37">
        <f t="shared" si="39"/>
        <v>0</v>
      </c>
      <c r="W232" s="37">
        <f t="shared" si="40"/>
        <v>0</v>
      </c>
      <c r="X232" s="37">
        <f t="shared" si="41"/>
        <v>0</v>
      </c>
      <c r="Y232" s="37">
        <f t="shared" si="42"/>
        <v>0</v>
      </c>
      <c r="Z232" s="36"/>
      <c r="AA232" s="37" t="str">
        <f t="shared" si="38"/>
        <v/>
      </c>
      <c r="AB232" s="36"/>
      <c r="AC232" s="37" t="str">
        <f t="shared" si="44"/>
        <v/>
      </c>
      <c r="AD232" s="36"/>
      <c r="AE232" s="34" t="str">
        <f t="shared" si="43"/>
        <v/>
      </c>
      <c r="AF23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3" spans="1:32" hidden="1" x14ac:dyDescent="0.45">
      <c r="A233" s="34">
        <f>Games!A212</f>
        <v>0</v>
      </c>
      <c r="B233" s="34" t="str">
        <f>IF('Prediction Log'!B230=0, "",'Prediction Log'!B230)</f>
        <v/>
      </c>
      <c r="C233" s="34" t="str">
        <f>IF('Prediction Log'!C230=0, "",'Prediction Log'!C230)</f>
        <v/>
      </c>
      <c r="D233" s="34" t="str">
        <f>IF('Prediction Log'!D230=0, "",'Prediction Log'!D230)</f>
        <v/>
      </c>
      <c r="E233" s="34" t="str">
        <f>IF('Prediction Log'!E230=0, "",'Prediction Log'!E230)</f>
        <v/>
      </c>
      <c r="F233" s="34" t="str">
        <f>IF('Prediction Log'!H230=0, "",'Prediction Log'!H230)</f>
        <v/>
      </c>
      <c r="G233" s="10" t="str">
        <f>IF(ISBLANK(Games!B212), "",'Prediction Log'!$I230)</f>
        <v/>
      </c>
      <c r="H233" s="35" t="str">
        <f>'Prediction Log'!$J230</f>
        <v/>
      </c>
      <c r="I233" s="34" t="str">
        <f>IF(ISBLANK(Games!R212), "",IF(AND(Games!R212="",Games!S212=""),"",IF(ISTEXT(Games!S212), "Side",Games!R212)))</f>
        <v/>
      </c>
      <c r="J233" s="34" t="str">
        <f>IF(ISBLANK(Games!R212), "",IF(Table12[[#This Row],[Bet]]="Spread", Games!T212, ""))</f>
        <v/>
      </c>
      <c r="K233" s="34" t="str">
        <f>IF(ISBLANK(Games!S212), "",IF(ISTEXT(Games!S212), Games!S212, ""))</f>
        <v/>
      </c>
      <c r="L233" s="34" t="str">
        <f>IF(ISBLANK(Games!V212), "", Games!V212)</f>
        <v/>
      </c>
      <c r="M233" s="34"/>
      <c r="N233" s="36"/>
      <c r="O233" s="36"/>
      <c r="P233" s="36"/>
      <c r="Q233" s="36"/>
      <c r="R233" s="36"/>
      <c r="S233" s="36"/>
      <c r="T233" s="37">
        <f t="shared" si="36"/>
        <v>0</v>
      </c>
      <c r="U233" s="37">
        <f t="shared" si="37"/>
        <v>0</v>
      </c>
      <c r="V233" s="37">
        <f t="shared" si="39"/>
        <v>0</v>
      </c>
      <c r="W233" s="37">
        <f t="shared" si="40"/>
        <v>0</v>
      </c>
      <c r="X233" s="37">
        <f t="shared" si="41"/>
        <v>0</v>
      </c>
      <c r="Y233" s="37">
        <f t="shared" si="42"/>
        <v>0</v>
      </c>
      <c r="Z233" s="36"/>
      <c r="AA233" s="37" t="str">
        <f t="shared" si="38"/>
        <v/>
      </c>
      <c r="AB233" s="36"/>
      <c r="AC233" s="37" t="str">
        <f t="shared" si="44"/>
        <v/>
      </c>
      <c r="AD233" s="36"/>
      <c r="AE233" s="34" t="str">
        <f t="shared" si="43"/>
        <v/>
      </c>
      <c r="AF23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4" spans="1:32" hidden="1" x14ac:dyDescent="0.45">
      <c r="A234" s="34">
        <f>Games!A213</f>
        <v>0</v>
      </c>
      <c r="B234" s="34" t="str">
        <f>IF('Prediction Log'!B231=0, "",'Prediction Log'!B231)</f>
        <v/>
      </c>
      <c r="C234" s="34" t="str">
        <f>IF('Prediction Log'!C231=0, "",'Prediction Log'!C231)</f>
        <v/>
      </c>
      <c r="D234" s="34" t="str">
        <f>IF('Prediction Log'!D231=0, "",'Prediction Log'!D231)</f>
        <v/>
      </c>
      <c r="E234" s="34" t="str">
        <f>IF('Prediction Log'!E231=0, "",'Prediction Log'!E231)</f>
        <v/>
      </c>
      <c r="F234" s="34" t="str">
        <f>IF('Prediction Log'!H231=0, "",'Prediction Log'!H231)</f>
        <v/>
      </c>
      <c r="G234" s="10" t="str">
        <f>IF(ISBLANK(Games!B213), "",'Prediction Log'!$I231)</f>
        <v/>
      </c>
      <c r="H234" s="35" t="str">
        <f>'Prediction Log'!$J231</f>
        <v/>
      </c>
      <c r="I234" s="34" t="str">
        <f>IF(ISBLANK(Games!R213), "",IF(AND(Games!R213="",Games!S213=""),"",IF(ISTEXT(Games!S213), "Side",Games!R213)))</f>
        <v/>
      </c>
      <c r="J234" s="34" t="str">
        <f>IF(ISBLANK(Games!R213), "",IF(Table12[[#This Row],[Bet]]="Spread", Games!T213, ""))</f>
        <v/>
      </c>
      <c r="K234" s="34" t="str">
        <f>IF(ISBLANK(Games!S213), "",IF(ISTEXT(Games!S213), Games!S213, ""))</f>
        <v/>
      </c>
      <c r="L234" s="34" t="str">
        <f>IF(ISBLANK(Games!V213), "", Games!V213)</f>
        <v/>
      </c>
      <c r="M234" s="34"/>
      <c r="N234" s="36"/>
      <c r="O234" s="36"/>
      <c r="P234" s="36"/>
      <c r="Q234" s="36"/>
      <c r="R234" s="36"/>
      <c r="S234" s="36"/>
      <c r="T234" s="37">
        <f t="shared" si="36"/>
        <v>0</v>
      </c>
      <c r="U234" s="37">
        <f t="shared" si="37"/>
        <v>0</v>
      </c>
      <c r="V234" s="37">
        <f t="shared" si="39"/>
        <v>0</v>
      </c>
      <c r="W234" s="37">
        <f t="shared" si="40"/>
        <v>0</v>
      </c>
      <c r="X234" s="37">
        <f t="shared" si="41"/>
        <v>0</v>
      </c>
      <c r="Y234" s="37">
        <f t="shared" si="42"/>
        <v>0</v>
      </c>
      <c r="Z234" s="36"/>
      <c r="AA234" s="37" t="str">
        <f t="shared" si="38"/>
        <v/>
      </c>
      <c r="AB234" s="36"/>
      <c r="AC234" s="37" t="str">
        <f t="shared" si="44"/>
        <v/>
      </c>
      <c r="AD234" s="36"/>
      <c r="AE234" s="34" t="str">
        <f t="shared" si="43"/>
        <v/>
      </c>
      <c r="AF23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5" spans="1:32" hidden="1" x14ac:dyDescent="0.45">
      <c r="A235" s="34">
        <f>Games!A214</f>
        <v>0</v>
      </c>
      <c r="B235" s="34" t="str">
        <f>IF('Prediction Log'!B232=0, "",'Prediction Log'!B232)</f>
        <v/>
      </c>
      <c r="C235" s="34" t="str">
        <f>IF('Prediction Log'!C232=0, "",'Prediction Log'!C232)</f>
        <v/>
      </c>
      <c r="D235" s="34" t="str">
        <f>IF('Prediction Log'!D232=0, "",'Prediction Log'!D232)</f>
        <v/>
      </c>
      <c r="E235" s="34" t="str">
        <f>IF('Prediction Log'!E232=0, "",'Prediction Log'!E232)</f>
        <v/>
      </c>
      <c r="F235" s="34" t="str">
        <f>IF('Prediction Log'!H232=0, "",'Prediction Log'!H232)</f>
        <v/>
      </c>
      <c r="G235" s="10" t="str">
        <f>IF(ISBLANK(Games!B214), "",'Prediction Log'!$I232)</f>
        <v/>
      </c>
      <c r="H235" s="35" t="str">
        <f>'Prediction Log'!$J232</f>
        <v/>
      </c>
      <c r="I235" s="34" t="str">
        <f>IF(ISBLANK(Games!R214), "",IF(AND(Games!R214="",Games!S214=""),"",IF(ISTEXT(Games!S214), "Side",Games!R214)))</f>
        <v/>
      </c>
      <c r="J235" s="34" t="str">
        <f>IF(ISBLANK(Games!R214), "",IF(Table12[[#This Row],[Bet]]="Spread", Games!T214, ""))</f>
        <v/>
      </c>
      <c r="K235" s="34" t="str">
        <f>IF(ISBLANK(Games!S214), "",IF(ISTEXT(Games!S214), Games!S214, ""))</f>
        <v/>
      </c>
      <c r="L235" s="34" t="str">
        <f>IF(ISBLANK(Games!V214), "", Games!V214)</f>
        <v/>
      </c>
      <c r="M235" s="34"/>
      <c r="N235" s="36"/>
      <c r="O235" s="36"/>
      <c r="P235" s="36"/>
      <c r="Q235" s="36"/>
      <c r="R235" s="36"/>
      <c r="S235" s="36"/>
      <c r="T235" s="37">
        <f t="shared" si="36"/>
        <v>0</v>
      </c>
      <c r="U235" s="37">
        <f t="shared" si="37"/>
        <v>0</v>
      </c>
      <c r="V235" s="37">
        <f t="shared" si="39"/>
        <v>0</v>
      </c>
      <c r="W235" s="37">
        <f t="shared" si="40"/>
        <v>0</v>
      </c>
      <c r="X235" s="37">
        <f t="shared" si="41"/>
        <v>0</v>
      </c>
      <c r="Y235" s="37">
        <f t="shared" si="42"/>
        <v>0</v>
      </c>
      <c r="Z235" s="36"/>
      <c r="AA235" s="37" t="str">
        <f t="shared" si="38"/>
        <v/>
      </c>
      <c r="AB235" s="36"/>
      <c r="AC235" s="37" t="str">
        <f t="shared" si="44"/>
        <v/>
      </c>
      <c r="AD235" s="36"/>
      <c r="AE235" s="34" t="str">
        <f t="shared" si="43"/>
        <v/>
      </c>
      <c r="AF23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6" spans="1:32" hidden="1" x14ac:dyDescent="0.45">
      <c r="A236" s="34">
        <f>Games!A215</f>
        <v>0</v>
      </c>
      <c r="B236" s="34" t="str">
        <f>IF('Prediction Log'!B233=0, "",'Prediction Log'!B233)</f>
        <v/>
      </c>
      <c r="C236" s="34" t="str">
        <f>IF('Prediction Log'!C233=0, "",'Prediction Log'!C233)</f>
        <v/>
      </c>
      <c r="D236" s="34" t="str">
        <f>IF('Prediction Log'!D233=0, "",'Prediction Log'!D233)</f>
        <v/>
      </c>
      <c r="E236" s="34" t="str">
        <f>IF('Prediction Log'!E233=0, "",'Prediction Log'!E233)</f>
        <v/>
      </c>
      <c r="F236" s="34" t="str">
        <f>IF('Prediction Log'!H233=0, "",'Prediction Log'!H233)</f>
        <v/>
      </c>
      <c r="G236" s="10" t="str">
        <f>IF(ISBLANK(Games!B215), "",'Prediction Log'!$I233)</f>
        <v/>
      </c>
      <c r="H236" s="35" t="str">
        <f>'Prediction Log'!$J233</f>
        <v/>
      </c>
      <c r="I236" s="34" t="str">
        <f>IF(ISBLANK(Games!R215), "",IF(AND(Games!R215="",Games!S215=""),"",IF(ISTEXT(Games!S215), "Side",Games!R215)))</f>
        <v/>
      </c>
      <c r="J236" s="34" t="str">
        <f>IF(ISBLANK(Games!R215), "",IF(Table12[[#This Row],[Bet]]="Spread", Games!T215, ""))</f>
        <v/>
      </c>
      <c r="K236" s="34" t="str">
        <f>IF(ISBLANK(Games!S215), "",IF(ISTEXT(Games!S215), Games!S215, ""))</f>
        <v/>
      </c>
      <c r="L236" s="34" t="str">
        <f>IF(ISBLANK(Games!V215), "", Games!V215)</f>
        <v/>
      </c>
      <c r="M236" s="34"/>
      <c r="N236" s="36"/>
      <c r="O236" s="36"/>
      <c r="P236" s="36"/>
      <c r="Q236" s="36"/>
      <c r="R236" s="36"/>
      <c r="S236" s="36"/>
      <c r="T236" s="37">
        <f t="shared" si="36"/>
        <v>0</v>
      </c>
      <c r="U236" s="37">
        <f t="shared" si="37"/>
        <v>0</v>
      </c>
      <c r="V236" s="37">
        <f t="shared" si="39"/>
        <v>0</v>
      </c>
      <c r="W236" s="37">
        <f t="shared" si="40"/>
        <v>0</v>
      </c>
      <c r="X236" s="37">
        <f t="shared" si="41"/>
        <v>0</v>
      </c>
      <c r="Y236" s="37">
        <f t="shared" si="42"/>
        <v>0</v>
      </c>
      <c r="Z236" s="36"/>
      <c r="AA236" s="37" t="str">
        <f t="shared" si="38"/>
        <v/>
      </c>
      <c r="AB236" s="36"/>
      <c r="AC236" s="37" t="str">
        <f t="shared" si="44"/>
        <v/>
      </c>
      <c r="AD236" s="36"/>
      <c r="AE236" s="34" t="str">
        <f t="shared" si="43"/>
        <v/>
      </c>
      <c r="AF23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7" spans="1:32" hidden="1" x14ac:dyDescent="0.45">
      <c r="A237" s="34">
        <f>Games!A216</f>
        <v>0</v>
      </c>
      <c r="B237" s="34" t="str">
        <f>IF('Prediction Log'!B234=0, "",'Prediction Log'!B234)</f>
        <v/>
      </c>
      <c r="C237" s="34" t="str">
        <f>IF('Prediction Log'!C234=0, "",'Prediction Log'!C234)</f>
        <v/>
      </c>
      <c r="D237" s="34" t="str">
        <f>IF('Prediction Log'!D234=0, "",'Prediction Log'!D234)</f>
        <v/>
      </c>
      <c r="E237" s="34" t="str">
        <f>IF('Prediction Log'!E234=0, "",'Prediction Log'!E234)</f>
        <v/>
      </c>
      <c r="F237" s="34" t="str">
        <f>IF('Prediction Log'!H234=0, "",'Prediction Log'!H234)</f>
        <v/>
      </c>
      <c r="G237" s="10" t="str">
        <f>IF(ISBLANK(Games!B216), "",'Prediction Log'!$I234)</f>
        <v/>
      </c>
      <c r="H237" s="35" t="str">
        <f>'Prediction Log'!$J234</f>
        <v/>
      </c>
      <c r="I237" s="34" t="str">
        <f>IF(ISBLANK(Games!R216), "",IF(AND(Games!R216="",Games!S216=""),"",IF(ISTEXT(Games!S216), "Side",Games!R216)))</f>
        <v/>
      </c>
      <c r="J237" s="34" t="str">
        <f>IF(ISBLANK(Games!R216), "",IF(Table12[[#This Row],[Bet]]="Spread", Games!T216, ""))</f>
        <v/>
      </c>
      <c r="K237" s="34" t="str">
        <f>IF(ISBLANK(Games!S216), "",IF(ISTEXT(Games!S216), Games!S216, ""))</f>
        <v/>
      </c>
      <c r="L237" s="34" t="str">
        <f>IF(ISBLANK(Games!V216), "", Games!V216)</f>
        <v/>
      </c>
      <c r="M237" s="34"/>
      <c r="N237" s="36"/>
      <c r="O237" s="36"/>
      <c r="P237" s="36"/>
      <c r="Q237" s="36"/>
      <c r="R237" s="36"/>
      <c r="S237" s="36"/>
      <c r="T237" s="37">
        <f t="shared" si="36"/>
        <v>0</v>
      </c>
      <c r="U237" s="37">
        <f t="shared" si="37"/>
        <v>0</v>
      </c>
      <c r="V237" s="37">
        <f t="shared" si="39"/>
        <v>0</v>
      </c>
      <c r="W237" s="37">
        <f t="shared" si="40"/>
        <v>0</v>
      </c>
      <c r="X237" s="37">
        <f t="shared" si="41"/>
        <v>0</v>
      </c>
      <c r="Y237" s="37">
        <f t="shared" si="42"/>
        <v>0</v>
      </c>
      <c r="Z237" s="36"/>
      <c r="AA237" s="37" t="str">
        <f t="shared" si="38"/>
        <v/>
      </c>
      <c r="AB237" s="36"/>
      <c r="AC237" s="37" t="str">
        <f t="shared" si="44"/>
        <v/>
      </c>
      <c r="AD237" s="36"/>
      <c r="AE237" s="34" t="str">
        <f t="shared" si="43"/>
        <v/>
      </c>
      <c r="AF23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8" spans="1:32" hidden="1" x14ac:dyDescent="0.45">
      <c r="A238" s="34">
        <f>Games!A217</f>
        <v>0</v>
      </c>
      <c r="B238" s="34" t="str">
        <f>IF('Prediction Log'!B235=0, "",'Prediction Log'!B235)</f>
        <v/>
      </c>
      <c r="C238" s="34" t="str">
        <f>IF('Prediction Log'!C235=0, "",'Prediction Log'!C235)</f>
        <v/>
      </c>
      <c r="D238" s="34" t="str">
        <f>IF('Prediction Log'!D235=0, "",'Prediction Log'!D235)</f>
        <v/>
      </c>
      <c r="E238" s="34" t="str">
        <f>IF('Prediction Log'!E235=0, "",'Prediction Log'!E235)</f>
        <v/>
      </c>
      <c r="F238" s="34" t="str">
        <f>IF('Prediction Log'!H235=0, "",'Prediction Log'!H235)</f>
        <v/>
      </c>
      <c r="G238" s="10" t="str">
        <f>IF(ISBLANK(Games!B217), "",'Prediction Log'!$I235)</f>
        <v/>
      </c>
      <c r="H238" s="35" t="str">
        <f>'Prediction Log'!$J235</f>
        <v/>
      </c>
      <c r="I238" s="34" t="str">
        <f>IF(ISBLANK(Games!R217), "",IF(AND(Games!R217="",Games!S217=""),"",IF(ISTEXT(Games!S217), "Side",Games!R217)))</f>
        <v/>
      </c>
      <c r="J238" s="34" t="str">
        <f>IF(ISBLANK(Games!R217), "",IF(Table12[[#This Row],[Bet]]="Spread", Games!T217, ""))</f>
        <v/>
      </c>
      <c r="K238" s="34" t="str">
        <f>IF(ISBLANK(Games!S217), "",IF(ISTEXT(Games!S217), Games!S217, ""))</f>
        <v/>
      </c>
      <c r="L238" s="34" t="str">
        <f>IF(ISBLANK(Games!V217), "", Games!V217)</f>
        <v/>
      </c>
      <c r="M238" s="34"/>
      <c r="N238" s="36"/>
      <c r="O238" s="36"/>
      <c r="P238" s="36"/>
      <c r="Q238" s="36"/>
      <c r="R238" s="36"/>
      <c r="S238" s="36"/>
      <c r="T238" s="37">
        <f t="shared" si="36"/>
        <v>0</v>
      </c>
      <c r="U238" s="37">
        <f t="shared" si="37"/>
        <v>0</v>
      </c>
      <c r="V238" s="37">
        <f t="shared" si="39"/>
        <v>0</v>
      </c>
      <c r="W238" s="37">
        <f t="shared" si="40"/>
        <v>0</v>
      </c>
      <c r="X238" s="37">
        <f t="shared" si="41"/>
        <v>0</v>
      </c>
      <c r="Y238" s="37">
        <f t="shared" si="42"/>
        <v>0</v>
      </c>
      <c r="Z238" s="36"/>
      <c r="AA238" s="37" t="str">
        <f t="shared" si="38"/>
        <v/>
      </c>
      <c r="AB238" s="36"/>
      <c r="AC238" s="37" t="str">
        <f t="shared" si="44"/>
        <v/>
      </c>
      <c r="AD238" s="36"/>
      <c r="AE238" s="34" t="str">
        <f t="shared" si="43"/>
        <v/>
      </c>
      <c r="AF23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9" spans="1:32" hidden="1" x14ac:dyDescent="0.45">
      <c r="A239" s="34">
        <f>Games!A218</f>
        <v>0</v>
      </c>
      <c r="B239" s="34" t="str">
        <f>IF('Prediction Log'!B236=0, "",'Prediction Log'!B236)</f>
        <v/>
      </c>
      <c r="C239" s="34" t="str">
        <f>IF('Prediction Log'!C236=0, "",'Prediction Log'!C236)</f>
        <v/>
      </c>
      <c r="D239" s="34" t="str">
        <f>IF('Prediction Log'!D236=0, "",'Prediction Log'!D236)</f>
        <v/>
      </c>
      <c r="E239" s="34" t="str">
        <f>IF('Prediction Log'!E236=0, "",'Prediction Log'!E236)</f>
        <v/>
      </c>
      <c r="F239" s="34" t="str">
        <f>IF('Prediction Log'!H236=0, "",'Prediction Log'!H236)</f>
        <v/>
      </c>
      <c r="G239" s="10" t="str">
        <f>IF(ISBLANK(Games!B218), "",'Prediction Log'!$I236)</f>
        <v/>
      </c>
      <c r="H239" s="35" t="str">
        <f>'Prediction Log'!$J236</f>
        <v/>
      </c>
      <c r="I239" s="34" t="str">
        <f>IF(ISBLANK(Games!R218), "",IF(AND(Games!R218="",Games!S218=""),"",IF(ISTEXT(Games!S218), "Side",Games!R218)))</f>
        <v/>
      </c>
      <c r="J239" s="34" t="str">
        <f>IF(ISBLANK(Games!R218), "",IF(Table12[[#This Row],[Bet]]="Spread", Games!T218, ""))</f>
        <v/>
      </c>
      <c r="K239" s="34" t="str">
        <f>IF(ISBLANK(Games!S218), "",IF(ISTEXT(Games!S218), Games!S218, ""))</f>
        <v/>
      </c>
      <c r="L239" s="34" t="str">
        <f>IF(ISBLANK(Games!V218), "", Games!V218)</f>
        <v/>
      </c>
      <c r="M239" s="34"/>
      <c r="N239" s="36"/>
      <c r="O239" s="36"/>
      <c r="P239" s="36"/>
      <c r="Q239" s="36"/>
      <c r="R239" s="36"/>
      <c r="S239" s="36"/>
      <c r="T239" s="37">
        <f t="shared" si="36"/>
        <v>0</v>
      </c>
      <c r="U239" s="37">
        <f t="shared" si="37"/>
        <v>0</v>
      </c>
      <c r="V239" s="37">
        <f t="shared" si="39"/>
        <v>0</v>
      </c>
      <c r="W239" s="37">
        <f t="shared" si="40"/>
        <v>0</v>
      </c>
      <c r="X239" s="37">
        <f t="shared" si="41"/>
        <v>0</v>
      </c>
      <c r="Y239" s="37">
        <f t="shared" si="42"/>
        <v>0</v>
      </c>
      <c r="Z239" s="36"/>
      <c r="AA239" s="37" t="str">
        <f t="shared" si="38"/>
        <v/>
      </c>
      <c r="AB239" s="36"/>
      <c r="AC239" s="37" t="str">
        <f t="shared" si="44"/>
        <v/>
      </c>
      <c r="AD239" s="36"/>
      <c r="AE239" s="34" t="str">
        <f t="shared" si="43"/>
        <v/>
      </c>
      <c r="AF23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0" spans="1:32" hidden="1" x14ac:dyDescent="0.45">
      <c r="A240" s="34">
        <f>Games!A219</f>
        <v>0</v>
      </c>
      <c r="B240" s="34" t="str">
        <f>IF('Prediction Log'!B237=0, "",'Prediction Log'!B237)</f>
        <v/>
      </c>
      <c r="C240" s="34" t="str">
        <f>IF('Prediction Log'!C237=0, "",'Prediction Log'!C237)</f>
        <v/>
      </c>
      <c r="D240" s="34" t="str">
        <f>IF('Prediction Log'!D237=0, "",'Prediction Log'!D237)</f>
        <v/>
      </c>
      <c r="E240" s="34" t="str">
        <f>IF('Prediction Log'!E237=0, "",'Prediction Log'!E237)</f>
        <v/>
      </c>
      <c r="F240" s="34" t="str">
        <f>IF('Prediction Log'!H237=0, "",'Prediction Log'!H237)</f>
        <v/>
      </c>
      <c r="G240" s="10" t="str">
        <f>IF(ISBLANK(Games!B219), "",'Prediction Log'!$I237)</f>
        <v/>
      </c>
      <c r="H240" s="35" t="str">
        <f>'Prediction Log'!$J237</f>
        <v/>
      </c>
      <c r="I240" s="34" t="str">
        <f>IF(ISBLANK(Games!R219), "",IF(AND(Games!R219="",Games!S219=""),"",IF(ISTEXT(Games!S219), "Side",Games!R219)))</f>
        <v/>
      </c>
      <c r="J240" s="34" t="str">
        <f>IF(ISBLANK(Games!R219), "",IF(Table12[[#This Row],[Bet]]="Spread", Games!T219, ""))</f>
        <v/>
      </c>
      <c r="K240" s="34" t="str">
        <f>IF(ISBLANK(Games!S219), "",IF(ISTEXT(Games!S219), Games!S219, ""))</f>
        <v/>
      </c>
      <c r="L240" s="34" t="str">
        <f>IF(ISBLANK(Games!V219), "", Games!V219)</f>
        <v/>
      </c>
      <c r="M240" s="34"/>
      <c r="N240" s="36"/>
      <c r="O240" s="36"/>
      <c r="P240" s="36"/>
      <c r="Q240" s="36"/>
      <c r="R240" s="36"/>
      <c r="S240" s="36"/>
      <c r="T240" s="37">
        <f t="shared" si="36"/>
        <v>0</v>
      </c>
      <c r="U240" s="37">
        <f t="shared" si="37"/>
        <v>0</v>
      </c>
      <c r="V240" s="37">
        <f t="shared" si="39"/>
        <v>0</v>
      </c>
      <c r="W240" s="37">
        <f t="shared" si="40"/>
        <v>0</v>
      </c>
      <c r="X240" s="37">
        <f t="shared" si="41"/>
        <v>0</v>
      </c>
      <c r="Y240" s="37">
        <f t="shared" si="42"/>
        <v>0</v>
      </c>
      <c r="Z240" s="36"/>
      <c r="AA240" s="37" t="str">
        <f t="shared" si="38"/>
        <v/>
      </c>
      <c r="AB240" s="36"/>
      <c r="AC240" s="37" t="str">
        <f t="shared" si="44"/>
        <v/>
      </c>
      <c r="AD240" s="36"/>
      <c r="AE240" s="34" t="str">
        <f t="shared" si="43"/>
        <v/>
      </c>
      <c r="AF24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1" spans="1:32" hidden="1" x14ac:dyDescent="0.45">
      <c r="A241" s="34">
        <f>Games!A220</f>
        <v>0</v>
      </c>
      <c r="B241" s="34" t="str">
        <f>IF('Prediction Log'!B238=0, "",'Prediction Log'!B238)</f>
        <v/>
      </c>
      <c r="C241" s="34" t="str">
        <f>IF('Prediction Log'!C238=0, "",'Prediction Log'!C238)</f>
        <v/>
      </c>
      <c r="D241" s="34" t="str">
        <f>IF('Prediction Log'!D238=0, "",'Prediction Log'!D238)</f>
        <v/>
      </c>
      <c r="E241" s="34" t="str">
        <f>IF('Prediction Log'!E238=0, "",'Prediction Log'!E238)</f>
        <v/>
      </c>
      <c r="F241" s="34" t="str">
        <f>IF('Prediction Log'!H238=0, "",'Prediction Log'!H238)</f>
        <v/>
      </c>
      <c r="G241" s="10" t="str">
        <f>IF(ISBLANK(Games!B220), "",'Prediction Log'!$I238)</f>
        <v/>
      </c>
      <c r="H241" s="35" t="str">
        <f>'Prediction Log'!$J238</f>
        <v/>
      </c>
      <c r="I241" s="34" t="str">
        <f>IF(ISBLANK(Games!R220), "",IF(AND(Games!R220="",Games!S220=""),"",IF(ISTEXT(Games!S220), "Side",Games!R220)))</f>
        <v/>
      </c>
      <c r="J241" s="34" t="str">
        <f>IF(ISBLANK(Games!R220), "",IF(Table12[[#This Row],[Bet]]="Spread", Games!T220, ""))</f>
        <v/>
      </c>
      <c r="K241" s="34" t="str">
        <f>IF(ISBLANK(Games!S220), "",IF(ISTEXT(Games!S220), Games!S220, ""))</f>
        <v/>
      </c>
      <c r="L241" s="34" t="str">
        <f>IF(ISBLANK(Games!V220), "", Games!V220)</f>
        <v/>
      </c>
      <c r="M241" s="34"/>
      <c r="N241" s="36"/>
      <c r="O241" s="36"/>
      <c r="P241" s="36"/>
      <c r="Q241" s="36"/>
      <c r="R241" s="36"/>
      <c r="S241" s="36"/>
      <c r="T241" s="37">
        <f t="shared" si="36"/>
        <v>0</v>
      </c>
      <c r="U241" s="37">
        <f t="shared" si="37"/>
        <v>0</v>
      </c>
      <c r="V241" s="37">
        <f t="shared" si="39"/>
        <v>0</v>
      </c>
      <c r="W241" s="37">
        <f t="shared" si="40"/>
        <v>0</v>
      </c>
      <c r="X241" s="37">
        <f t="shared" si="41"/>
        <v>0</v>
      </c>
      <c r="Y241" s="37">
        <f t="shared" si="42"/>
        <v>0</v>
      </c>
      <c r="Z241" s="36"/>
      <c r="AA241" s="37" t="str">
        <f t="shared" si="38"/>
        <v/>
      </c>
      <c r="AB241" s="36"/>
      <c r="AC241" s="37" t="str">
        <f t="shared" si="44"/>
        <v/>
      </c>
      <c r="AD241" s="36"/>
      <c r="AE241" s="34" t="str">
        <f t="shared" si="43"/>
        <v/>
      </c>
      <c r="AF24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2" spans="1:32" hidden="1" x14ac:dyDescent="0.45">
      <c r="A242" s="34">
        <f>Games!A221</f>
        <v>0</v>
      </c>
      <c r="B242" s="34" t="str">
        <f>IF('Prediction Log'!B239=0, "",'Prediction Log'!B239)</f>
        <v/>
      </c>
      <c r="C242" s="34" t="str">
        <f>IF('Prediction Log'!C239=0, "",'Prediction Log'!C239)</f>
        <v/>
      </c>
      <c r="D242" s="34" t="str">
        <f>IF('Prediction Log'!D239=0, "",'Prediction Log'!D239)</f>
        <v/>
      </c>
      <c r="E242" s="34" t="str">
        <f>IF('Prediction Log'!E239=0, "",'Prediction Log'!E239)</f>
        <v/>
      </c>
      <c r="F242" s="34" t="str">
        <f>IF('Prediction Log'!H239=0, "",'Prediction Log'!H239)</f>
        <v/>
      </c>
      <c r="G242" s="10" t="str">
        <f>IF(ISBLANK(Games!B221), "",'Prediction Log'!$I239)</f>
        <v/>
      </c>
      <c r="H242" s="35" t="str">
        <f>'Prediction Log'!$J239</f>
        <v/>
      </c>
      <c r="I242" s="34" t="str">
        <f>IF(ISBLANK(Games!R221), "",IF(AND(Games!R221="",Games!S221=""),"",IF(ISTEXT(Games!S221), "Side",Games!R221)))</f>
        <v/>
      </c>
      <c r="J242" s="34" t="str">
        <f>IF(ISBLANK(Games!R221), "",IF(Table12[[#This Row],[Bet]]="Spread", Games!T221, ""))</f>
        <v/>
      </c>
      <c r="K242" s="34" t="str">
        <f>IF(ISBLANK(Games!S221), "",IF(ISTEXT(Games!S221), Games!S221, ""))</f>
        <v/>
      </c>
      <c r="L242" s="34" t="str">
        <f>IF(ISBLANK(Games!V221), "", Games!V221)</f>
        <v/>
      </c>
      <c r="M242" s="34"/>
      <c r="N242" s="36"/>
      <c r="O242" s="36"/>
      <c r="P242" s="36"/>
      <c r="Q242" s="36"/>
      <c r="R242" s="36"/>
      <c r="S242" s="36"/>
      <c r="T242" s="37">
        <f t="shared" si="36"/>
        <v>0</v>
      </c>
      <c r="U242" s="37">
        <f t="shared" si="37"/>
        <v>0</v>
      </c>
      <c r="V242" s="37">
        <f t="shared" si="39"/>
        <v>0</v>
      </c>
      <c r="W242" s="37">
        <f t="shared" si="40"/>
        <v>0</v>
      </c>
      <c r="X242" s="37">
        <f t="shared" si="41"/>
        <v>0</v>
      </c>
      <c r="Y242" s="37">
        <f t="shared" si="42"/>
        <v>0</v>
      </c>
      <c r="Z242" s="36"/>
      <c r="AA242" s="37" t="str">
        <f t="shared" si="38"/>
        <v/>
      </c>
      <c r="AB242" s="36"/>
      <c r="AC242" s="37" t="str">
        <f t="shared" si="44"/>
        <v/>
      </c>
      <c r="AD242" s="36"/>
      <c r="AE242" s="34" t="str">
        <f t="shared" si="43"/>
        <v/>
      </c>
      <c r="AF24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3" spans="1:32" hidden="1" x14ac:dyDescent="0.45">
      <c r="A243" s="34">
        <f>Games!A222</f>
        <v>0</v>
      </c>
      <c r="B243" s="34" t="str">
        <f>IF('Prediction Log'!B240=0, "",'Prediction Log'!B240)</f>
        <v/>
      </c>
      <c r="C243" s="34" t="str">
        <f>IF('Prediction Log'!C240=0, "",'Prediction Log'!C240)</f>
        <v/>
      </c>
      <c r="D243" s="34" t="str">
        <f>IF('Prediction Log'!D240=0, "",'Prediction Log'!D240)</f>
        <v/>
      </c>
      <c r="E243" s="34" t="str">
        <f>IF('Prediction Log'!E240=0, "",'Prediction Log'!E240)</f>
        <v/>
      </c>
      <c r="F243" s="34" t="str">
        <f>IF('Prediction Log'!H240=0, "",'Prediction Log'!H240)</f>
        <v/>
      </c>
      <c r="G243" s="10" t="str">
        <f>IF(ISBLANK(Games!B222), "",'Prediction Log'!$I240)</f>
        <v/>
      </c>
      <c r="H243" s="35" t="str">
        <f>'Prediction Log'!$J240</f>
        <v/>
      </c>
      <c r="I243" s="34" t="str">
        <f>IF(ISBLANK(Games!R222), "",IF(AND(Games!R222="",Games!S222=""),"",IF(ISTEXT(Games!S222), "Side",Games!R222)))</f>
        <v/>
      </c>
      <c r="J243" s="34" t="str">
        <f>IF(ISBLANK(Games!R222), "",IF(Table12[[#This Row],[Bet]]="Spread", Games!T222, ""))</f>
        <v/>
      </c>
      <c r="K243" s="34" t="str">
        <f>IF(ISBLANK(Games!S222), "",IF(ISTEXT(Games!S222), Games!S222, ""))</f>
        <v/>
      </c>
      <c r="L243" s="34" t="str">
        <f>IF(ISBLANK(Games!V222), "", Games!V222)</f>
        <v/>
      </c>
      <c r="M243" s="34"/>
      <c r="N243" s="36"/>
      <c r="O243" s="36"/>
      <c r="P243" s="36"/>
      <c r="Q243" s="36"/>
      <c r="R243" s="36"/>
      <c r="S243" s="36"/>
      <c r="T243" s="37">
        <f t="shared" si="36"/>
        <v>0</v>
      </c>
      <c r="U243" s="37">
        <f t="shared" si="37"/>
        <v>0</v>
      </c>
      <c r="V243" s="37">
        <f t="shared" si="39"/>
        <v>0</v>
      </c>
      <c r="W243" s="37">
        <f t="shared" si="40"/>
        <v>0</v>
      </c>
      <c r="X243" s="37">
        <f t="shared" si="41"/>
        <v>0</v>
      </c>
      <c r="Y243" s="37">
        <f t="shared" si="42"/>
        <v>0</v>
      </c>
      <c r="Z243" s="36"/>
      <c r="AA243" s="37" t="str">
        <f t="shared" si="38"/>
        <v/>
      </c>
      <c r="AB243" s="36"/>
      <c r="AC243" s="37" t="str">
        <f t="shared" si="44"/>
        <v/>
      </c>
      <c r="AD243" s="36"/>
      <c r="AE243" s="34" t="str">
        <f t="shared" si="43"/>
        <v/>
      </c>
      <c r="AF24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4" spans="1:32" hidden="1" x14ac:dyDescent="0.45">
      <c r="A244" s="34">
        <f>Games!A223</f>
        <v>0</v>
      </c>
      <c r="B244" s="34" t="str">
        <f>IF('Prediction Log'!B241=0, "",'Prediction Log'!B241)</f>
        <v/>
      </c>
      <c r="C244" s="34" t="str">
        <f>IF('Prediction Log'!C241=0, "",'Prediction Log'!C241)</f>
        <v/>
      </c>
      <c r="D244" s="34" t="str">
        <f>IF('Prediction Log'!D241=0, "",'Prediction Log'!D241)</f>
        <v/>
      </c>
      <c r="E244" s="34" t="str">
        <f>IF('Prediction Log'!E241=0, "",'Prediction Log'!E241)</f>
        <v/>
      </c>
      <c r="F244" s="34" t="str">
        <f>IF('Prediction Log'!H241=0, "",'Prediction Log'!H241)</f>
        <v/>
      </c>
      <c r="G244" s="10" t="str">
        <f>IF(ISBLANK(Games!B223), "",'Prediction Log'!$I241)</f>
        <v/>
      </c>
      <c r="H244" s="35" t="str">
        <f>'Prediction Log'!$J241</f>
        <v/>
      </c>
      <c r="I244" s="34" t="str">
        <f>IF(ISBLANK(Games!R223), "",IF(AND(Games!R223="",Games!S223=""),"",IF(ISTEXT(Games!S223), "Side",Games!R223)))</f>
        <v/>
      </c>
      <c r="J244" s="34" t="str">
        <f>IF(ISBLANK(Games!R223), "",IF(Table12[[#This Row],[Bet]]="Spread", Games!T223, ""))</f>
        <v/>
      </c>
      <c r="K244" s="34" t="str">
        <f>IF(ISBLANK(Games!S223), "",IF(ISTEXT(Games!S223), Games!S223, ""))</f>
        <v/>
      </c>
      <c r="L244" s="34" t="str">
        <f>IF(ISBLANK(Games!V223), "", Games!V223)</f>
        <v/>
      </c>
      <c r="M244" s="34"/>
      <c r="N244" s="36"/>
      <c r="O244" s="36"/>
      <c r="P244" s="36"/>
      <c r="Q244" s="36"/>
      <c r="R244" s="36"/>
      <c r="S244" s="36"/>
      <c r="T244" s="37">
        <f t="shared" si="36"/>
        <v>0</v>
      </c>
      <c r="U244" s="37">
        <f t="shared" si="37"/>
        <v>0</v>
      </c>
      <c r="V244" s="37">
        <f t="shared" si="39"/>
        <v>0</v>
      </c>
      <c r="W244" s="37">
        <f t="shared" si="40"/>
        <v>0</v>
      </c>
      <c r="X244" s="37">
        <f t="shared" si="41"/>
        <v>0</v>
      </c>
      <c r="Y244" s="37">
        <f t="shared" si="42"/>
        <v>0</v>
      </c>
      <c r="Z244" s="36"/>
      <c r="AA244" s="37" t="str">
        <f t="shared" si="38"/>
        <v/>
      </c>
      <c r="AB244" s="36"/>
      <c r="AC244" s="37" t="str">
        <f t="shared" si="44"/>
        <v/>
      </c>
      <c r="AD244" s="36"/>
      <c r="AE244" s="34" t="str">
        <f t="shared" si="43"/>
        <v/>
      </c>
      <c r="AF24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5" spans="1:32" hidden="1" x14ac:dyDescent="0.45">
      <c r="A245" s="34">
        <f>Games!A224</f>
        <v>0</v>
      </c>
      <c r="B245" s="34" t="str">
        <f>IF('Prediction Log'!B242=0, "",'Prediction Log'!B242)</f>
        <v/>
      </c>
      <c r="C245" s="34" t="str">
        <f>IF('Prediction Log'!C242=0, "",'Prediction Log'!C242)</f>
        <v/>
      </c>
      <c r="D245" s="34" t="str">
        <f>IF('Prediction Log'!D242=0, "",'Prediction Log'!D242)</f>
        <v/>
      </c>
      <c r="E245" s="34" t="str">
        <f>IF('Prediction Log'!E242=0, "",'Prediction Log'!E242)</f>
        <v/>
      </c>
      <c r="F245" s="34" t="str">
        <f>IF('Prediction Log'!H242=0, "",'Prediction Log'!H242)</f>
        <v/>
      </c>
      <c r="G245" s="10" t="str">
        <f>IF(ISBLANK(Games!B224), "",'Prediction Log'!$I242)</f>
        <v/>
      </c>
      <c r="H245" s="35" t="str">
        <f>'Prediction Log'!$J242</f>
        <v/>
      </c>
      <c r="I245" s="34" t="str">
        <f>IF(ISBLANK(Games!R224), "",IF(AND(Games!R224="",Games!S224=""),"",IF(ISTEXT(Games!S224), "Side",Games!R224)))</f>
        <v/>
      </c>
      <c r="J245" s="34" t="str">
        <f>IF(ISBLANK(Games!R224), "",IF(Table12[[#This Row],[Bet]]="Spread", Games!T224, ""))</f>
        <v/>
      </c>
      <c r="K245" s="34" t="str">
        <f>IF(ISBLANK(Games!S224), "",IF(ISTEXT(Games!S224), Games!S224, ""))</f>
        <v/>
      </c>
      <c r="L245" s="34" t="str">
        <f>IF(ISBLANK(Games!V224), "", Games!V224)</f>
        <v/>
      </c>
      <c r="M245" s="34"/>
      <c r="N245" s="36"/>
      <c r="O245" s="36"/>
      <c r="P245" s="36"/>
      <c r="Q245" s="36"/>
      <c r="R245" s="36"/>
      <c r="S245" s="36"/>
      <c r="T245" s="37">
        <f t="shared" si="36"/>
        <v>0</v>
      </c>
      <c r="U245" s="37">
        <f t="shared" si="37"/>
        <v>0</v>
      </c>
      <c r="V245" s="37">
        <f t="shared" si="39"/>
        <v>0</v>
      </c>
      <c r="W245" s="37">
        <f t="shared" si="40"/>
        <v>0</v>
      </c>
      <c r="X245" s="37">
        <f t="shared" si="41"/>
        <v>0</v>
      </c>
      <c r="Y245" s="37">
        <f t="shared" si="42"/>
        <v>0</v>
      </c>
      <c r="Z245" s="36"/>
      <c r="AA245" s="37" t="str">
        <f t="shared" si="38"/>
        <v/>
      </c>
      <c r="AB245" s="36"/>
      <c r="AC245" s="37" t="str">
        <f t="shared" si="44"/>
        <v/>
      </c>
      <c r="AD245" s="36"/>
      <c r="AE245" s="34" t="str">
        <f t="shared" si="43"/>
        <v/>
      </c>
      <c r="AF24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6" spans="1:32" hidden="1" x14ac:dyDescent="0.45">
      <c r="A246" s="34">
        <f>Games!A225</f>
        <v>0</v>
      </c>
      <c r="B246" s="34" t="str">
        <f>IF('Prediction Log'!B243=0, "",'Prediction Log'!B243)</f>
        <v/>
      </c>
      <c r="C246" s="34" t="str">
        <f>IF('Prediction Log'!C243=0, "",'Prediction Log'!C243)</f>
        <v/>
      </c>
      <c r="D246" s="34" t="str">
        <f>IF('Prediction Log'!D243=0, "",'Prediction Log'!D243)</f>
        <v/>
      </c>
      <c r="E246" s="34" t="str">
        <f>IF('Prediction Log'!E243=0, "",'Prediction Log'!E243)</f>
        <v/>
      </c>
      <c r="F246" s="34" t="str">
        <f>IF('Prediction Log'!H243=0, "",'Prediction Log'!H243)</f>
        <v/>
      </c>
      <c r="G246" s="10" t="str">
        <f>IF(ISBLANK(Games!B225), "",'Prediction Log'!$I243)</f>
        <v/>
      </c>
      <c r="H246" s="35" t="str">
        <f>'Prediction Log'!$J243</f>
        <v/>
      </c>
      <c r="I246" s="34" t="str">
        <f>IF(ISBLANK(Games!R225), "",IF(AND(Games!R225="",Games!S225=""),"",IF(ISTEXT(Games!S225), "Side",Games!R225)))</f>
        <v/>
      </c>
      <c r="J246" s="34" t="str">
        <f>IF(ISBLANK(Games!R225), "",IF(Table12[[#This Row],[Bet]]="Spread", Games!T225, ""))</f>
        <v/>
      </c>
      <c r="K246" s="34" t="str">
        <f>IF(ISBLANK(Games!S225), "",IF(ISTEXT(Games!S225), Games!S225, ""))</f>
        <v/>
      </c>
      <c r="L246" s="34" t="str">
        <f>IF(ISBLANK(Games!V225), "", Games!V225)</f>
        <v/>
      </c>
      <c r="M246" s="34"/>
      <c r="N246" s="36"/>
      <c r="O246" s="36"/>
      <c r="P246" s="36"/>
      <c r="Q246" s="36"/>
      <c r="R246" s="36"/>
      <c r="S246" s="36"/>
      <c r="T246" s="37">
        <f t="shared" si="36"/>
        <v>0</v>
      </c>
      <c r="U246" s="37">
        <f t="shared" si="37"/>
        <v>0</v>
      </c>
      <c r="V246" s="37">
        <f t="shared" si="39"/>
        <v>0</v>
      </c>
      <c r="W246" s="37">
        <f t="shared" si="40"/>
        <v>0</v>
      </c>
      <c r="X246" s="37">
        <f t="shared" si="41"/>
        <v>0</v>
      </c>
      <c r="Y246" s="37">
        <f t="shared" si="42"/>
        <v>0</v>
      </c>
      <c r="Z246" s="36"/>
      <c r="AA246" s="37" t="str">
        <f t="shared" si="38"/>
        <v/>
      </c>
      <c r="AB246" s="36"/>
      <c r="AC246" s="37" t="str">
        <f t="shared" si="44"/>
        <v/>
      </c>
      <c r="AD246" s="36"/>
      <c r="AE246" s="34" t="str">
        <f t="shared" si="43"/>
        <v/>
      </c>
      <c r="AF24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7" spans="1:32" hidden="1" x14ac:dyDescent="0.45">
      <c r="A247" s="34">
        <f>Games!A226</f>
        <v>0</v>
      </c>
      <c r="B247" s="34" t="str">
        <f>IF('Prediction Log'!B244=0, "",'Prediction Log'!B244)</f>
        <v/>
      </c>
      <c r="C247" s="34" t="str">
        <f>IF('Prediction Log'!C244=0, "",'Prediction Log'!C244)</f>
        <v/>
      </c>
      <c r="D247" s="34" t="str">
        <f>IF('Prediction Log'!D244=0, "",'Prediction Log'!D244)</f>
        <v/>
      </c>
      <c r="E247" s="34" t="str">
        <f>IF('Prediction Log'!E244=0, "",'Prediction Log'!E244)</f>
        <v/>
      </c>
      <c r="F247" s="34" t="str">
        <f>IF('Prediction Log'!H244=0, "",'Prediction Log'!H244)</f>
        <v/>
      </c>
      <c r="G247" s="10" t="str">
        <f>IF(ISBLANK(Games!B226), "",'Prediction Log'!$I244)</f>
        <v/>
      </c>
      <c r="H247" s="35" t="str">
        <f>'Prediction Log'!$J244</f>
        <v/>
      </c>
      <c r="I247" s="34" t="str">
        <f>IF(ISBLANK(Games!R226), "",IF(AND(Games!R226="",Games!S226=""),"",IF(ISTEXT(Games!S226), "Side",Games!R226)))</f>
        <v/>
      </c>
      <c r="J247" s="34" t="str">
        <f>IF(ISBLANK(Games!R226), "",IF(Table12[[#This Row],[Bet]]="Spread", Games!T226, ""))</f>
        <v/>
      </c>
      <c r="K247" s="34" t="str">
        <f>IF(ISBLANK(Games!S226), "",IF(ISTEXT(Games!S226), Games!S226, ""))</f>
        <v/>
      </c>
      <c r="L247" s="34" t="str">
        <f>IF(ISBLANK(Games!V226), "", Games!V226)</f>
        <v/>
      </c>
      <c r="M247" s="34"/>
      <c r="N247" s="36"/>
      <c r="O247" s="36"/>
      <c r="P247" s="36"/>
      <c r="Q247" s="36"/>
      <c r="R247" s="36"/>
      <c r="S247" s="36"/>
      <c r="T247" s="37">
        <f t="shared" si="36"/>
        <v>0</v>
      </c>
      <c r="U247" s="37">
        <f t="shared" si="37"/>
        <v>0</v>
      </c>
      <c r="V247" s="37">
        <f t="shared" si="39"/>
        <v>0</v>
      </c>
      <c r="W247" s="37">
        <f t="shared" si="40"/>
        <v>0</v>
      </c>
      <c r="X247" s="37">
        <f t="shared" si="41"/>
        <v>0</v>
      </c>
      <c r="Y247" s="37">
        <f t="shared" si="42"/>
        <v>0</v>
      </c>
      <c r="Z247" s="36"/>
      <c r="AA247" s="37" t="str">
        <f t="shared" si="38"/>
        <v/>
      </c>
      <c r="AB247" s="36"/>
      <c r="AC247" s="37" t="str">
        <f t="shared" si="44"/>
        <v/>
      </c>
      <c r="AD247" s="36"/>
      <c r="AE247" s="34" t="str">
        <f t="shared" si="43"/>
        <v/>
      </c>
      <c r="AF24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8" spans="1:32" hidden="1" x14ac:dyDescent="0.45">
      <c r="A248" s="34">
        <f>Games!A227</f>
        <v>0</v>
      </c>
      <c r="B248" s="34" t="str">
        <f>IF('Prediction Log'!B245=0, "",'Prediction Log'!B245)</f>
        <v/>
      </c>
      <c r="C248" s="34" t="str">
        <f>IF('Prediction Log'!C245=0, "",'Prediction Log'!C245)</f>
        <v/>
      </c>
      <c r="D248" s="34" t="str">
        <f>IF('Prediction Log'!D245=0, "",'Prediction Log'!D245)</f>
        <v/>
      </c>
      <c r="E248" s="34" t="str">
        <f>IF('Prediction Log'!E245=0, "",'Prediction Log'!E245)</f>
        <v/>
      </c>
      <c r="F248" s="34" t="str">
        <f>IF('Prediction Log'!H245=0, "",'Prediction Log'!H245)</f>
        <v/>
      </c>
      <c r="G248" s="10" t="str">
        <f>IF(ISBLANK(Games!B227), "",'Prediction Log'!$I245)</f>
        <v/>
      </c>
      <c r="H248" s="35" t="str">
        <f>'Prediction Log'!$J245</f>
        <v/>
      </c>
      <c r="I248" s="34" t="str">
        <f>IF(ISBLANK(Games!R227), "",IF(AND(Games!R227="",Games!S227=""),"",IF(ISTEXT(Games!S227), "Side",Games!R227)))</f>
        <v/>
      </c>
      <c r="J248" s="34" t="str">
        <f>IF(ISBLANK(Games!R227), "",IF(Table12[[#This Row],[Bet]]="Spread", Games!T227, ""))</f>
        <v/>
      </c>
      <c r="K248" s="34" t="str">
        <f>IF(ISBLANK(Games!S227), "",IF(ISTEXT(Games!S227), Games!S227, ""))</f>
        <v/>
      </c>
      <c r="L248" s="34" t="str">
        <f>IF(ISBLANK(Games!V227), "", Games!V227)</f>
        <v/>
      </c>
      <c r="M248" s="34"/>
      <c r="N248" s="36"/>
      <c r="O248" s="36"/>
      <c r="P248" s="36"/>
      <c r="Q248" s="36"/>
      <c r="R248" s="36"/>
      <c r="S248" s="36"/>
      <c r="T248" s="37">
        <f t="shared" si="36"/>
        <v>0</v>
      </c>
      <c r="U248" s="37">
        <f t="shared" si="37"/>
        <v>0</v>
      </c>
      <c r="V248" s="37">
        <f t="shared" si="39"/>
        <v>0</v>
      </c>
      <c r="W248" s="37">
        <f t="shared" si="40"/>
        <v>0</v>
      </c>
      <c r="X248" s="37">
        <f t="shared" si="41"/>
        <v>0</v>
      </c>
      <c r="Y248" s="37">
        <f t="shared" si="42"/>
        <v>0</v>
      </c>
      <c r="Z248" s="36"/>
      <c r="AA248" s="37" t="str">
        <f t="shared" si="38"/>
        <v/>
      </c>
      <c r="AB248" s="36"/>
      <c r="AC248" s="37" t="str">
        <f t="shared" si="44"/>
        <v/>
      </c>
      <c r="AD248" s="36"/>
      <c r="AE248" s="34" t="str">
        <f t="shared" si="43"/>
        <v/>
      </c>
      <c r="AF24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9" spans="1:32" hidden="1" x14ac:dyDescent="0.45">
      <c r="A249" s="34">
        <f>Games!A228</f>
        <v>0</v>
      </c>
      <c r="B249" s="34" t="str">
        <f>IF('Prediction Log'!B246=0, "",'Prediction Log'!B246)</f>
        <v/>
      </c>
      <c r="C249" s="34" t="str">
        <f>IF('Prediction Log'!C246=0, "",'Prediction Log'!C246)</f>
        <v/>
      </c>
      <c r="D249" s="34" t="str">
        <f>IF('Prediction Log'!D246=0, "",'Prediction Log'!D246)</f>
        <v/>
      </c>
      <c r="E249" s="34" t="str">
        <f>IF('Prediction Log'!E246=0, "",'Prediction Log'!E246)</f>
        <v/>
      </c>
      <c r="F249" s="34" t="str">
        <f>IF('Prediction Log'!H246=0, "",'Prediction Log'!H246)</f>
        <v/>
      </c>
      <c r="G249" s="10" t="str">
        <f>IF(ISBLANK(Games!B228), "",'Prediction Log'!$I246)</f>
        <v/>
      </c>
      <c r="H249" s="35" t="str">
        <f>'Prediction Log'!$J246</f>
        <v/>
      </c>
      <c r="I249" s="34" t="str">
        <f>IF(ISBLANK(Games!R228), "",IF(AND(Games!R228="",Games!S228=""),"",IF(ISTEXT(Games!S228), "Side",Games!R228)))</f>
        <v/>
      </c>
      <c r="J249" s="34" t="str">
        <f>IF(ISBLANK(Games!R228), "",IF(Table12[[#This Row],[Bet]]="Spread", Games!T228, ""))</f>
        <v/>
      </c>
      <c r="K249" s="34" t="str">
        <f>IF(ISBLANK(Games!S228), "",IF(ISTEXT(Games!S228), Games!S228, ""))</f>
        <v/>
      </c>
      <c r="L249" s="34" t="str">
        <f>IF(ISBLANK(Games!V228), "", Games!V228)</f>
        <v/>
      </c>
      <c r="M249" s="34"/>
      <c r="N249" s="36"/>
      <c r="O249" s="36"/>
      <c r="P249" s="36"/>
      <c r="Q249" s="36"/>
      <c r="R249" s="36"/>
      <c r="S249" s="36"/>
      <c r="T249" s="37">
        <f t="shared" si="36"/>
        <v>0</v>
      </c>
      <c r="U249" s="37">
        <f t="shared" si="37"/>
        <v>0</v>
      </c>
      <c r="V249" s="37">
        <f t="shared" si="39"/>
        <v>0</v>
      </c>
      <c r="W249" s="37">
        <f t="shared" si="40"/>
        <v>0</v>
      </c>
      <c r="X249" s="37">
        <f t="shared" si="41"/>
        <v>0</v>
      </c>
      <c r="Y249" s="37">
        <f t="shared" si="42"/>
        <v>0</v>
      </c>
      <c r="Z249" s="36"/>
      <c r="AA249" s="37" t="str">
        <f t="shared" si="38"/>
        <v/>
      </c>
      <c r="AB249" s="36"/>
      <c r="AC249" s="37" t="str">
        <f t="shared" si="44"/>
        <v/>
      </c>
      <c r="AD249" s="36"/>
      <c r="AE249" s="34" t="str">
        <f t="shared" si="43"/>
        <v/>
      </c>
      <c r="AF24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0" spans="1:32" hidden="1" x14ac:dyDescent="0.45">
      <c r="A250" s="34">
        <f>Games!A229</f>
        <v>0</v>
      </c>
      <c r="B250" s="34" t="str">
        <f>IF('Prediction Log'!B247=0, "",'Prediction Log'!B247)</f>
        <v/>
      </c>
      <c r="C250" s="34" t="str">
        <f>IF('Prediction Log'!C247=0, "",'Prediction Log'!C247)</f>
        <v/>
      </c>
      <c r="D250" s="34" t="str">
        <f>IF('Prediction Log'!D247=0, "",'Prediction Log'!D247)</f>
        <v/>
      </c>
      <c r="E250" s="34" t="str">
        <f>IF('Prediction Log'!E247=0, "",'Prediction Log'!E247)</f>
        <v/>
      </c>
      <c r="F250" s="34" t="str">
        <f>IF('Prediction Log'!H247=0, "",'Prediction Log'!H247)</f>
        <v/>
      </c>
      <c r="G250" s="10" t="str">
        <f>IF(ISBLANK(Games!B229), "",'Prediction Log'!$I247)</f>
        <v/>
      </c>
      <c r="H250" s="35" t="str">
        <f>'Prediction Log'!$J247</f>
        <v/>
      </c>
      <c r="I250" s="34" t="str">
        <f>IF(ISBLANK(Games!R229), "",IF(AND(Games!R229="",Games!S229=""),"",IF(ISTEXT(Games!S229), "Side",Games!R229)))</f>
        <v/>
      </c>
      <c r="J250" s="34" t="str">
        <f>IF(ISBLANK(Games!R229), "",IF(Table12[[#This Row],[Bet]]="Spread", Games!T229, ""))</f>
        <v/>
      </c>
      <c r="K250" s="34" t="str">
        <f>IF(ISBLANK(Games!S229), "",IF(ISTEXT(Games!S229), Games!S229, ""))</f>
        <v/>
      </c>
      <c r="L250" s="34" t="str">
        <f>IF(ISBLANK(Games!V229), "", Games!V229)</f>
        <v/>
      </c>
      <c r="M250" s="34"/>
      <c r="N250" s="36"/>
      <c r="O250" s="36"/>
      <c r="P250" s="36"/>
      <c r="Q250" s="36"/>
      <c r="R250" s="36"/>
      <c r="S250" s="36"/>
      <c r="T250" s="37">
        <f t="shared" si="36"/>
        <v>0</v>
      </c>
      <c r="U250" s="37">
        <f t="shared" si="37"/>
        <v>0</v>
      </c>
      <c r="V250" s="37">
        <f t="shared" si="39"/>
        <v>0</v>
      </c>
      <c r="W250" s="37">
        <f t="shared" si="40"/>
        <v>0</v>
      </c>
      <c r="X250" s="37">
        <f t="shared" si="41"/>
        <v>0</v>
      </c>
      <c r="Y250" s="37">
        <f t="shared" si="42"/>
        <v>0</v>
      </c>
      <c r="Z250" s="36"/>
      <c r="AA250" s="37" t="str">
        <f t="shared" si="38"/>
        <v/>
      </c>
      <c r="AB250" s="36"/>
      <c r="AC250" s="37" t="str">
        <f t="shared" si="44"/>
        <v/>
      </c>
      <c r="AD250" s="36"/>
      <c r="AE250" s="34" t="str">
        <f t="shared" si="43"/>
        <v/>
      </c>
      <c r="AF25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1" spans="1:32" hidden="1" x14ac:dyDescent="0.45">
      <c r="A251" s="34">
        <f>Games!A230</f>
        <v>0</v>
      </c>
      <c r="B251" s="34" t="str">
        <f>IF('Prediction Log'!B248=0, "",'Prediction Log'!B248)</f>
        <v/>
      </c>
      <c r="C251" s="34" t="str">
        <f>IF('Prediction Log'!C248=0, "",'Prediction Log'!C248)</f>
        <v/>
      </c>
      <c r="D251" s="34" t="str">
        <f>IF('Prediction Log'!D248=0, "",'Prediction Log'!D248)</f>
        <v/>
      </c>
      <c r="E251" s="34" t="str">
        <f>IF('Prediction Log'!E248=0, "",'Prediction Log'!E248)</f>
        <v/>
      </c>
      <c r="F251" s="34" t="str">
        <f>IF('Prediction Log'!H248=0, "",'Prediction Log'!H248)</f>
        <v/>
      </c>
      <c r="G251" s="10" t="str">
        <f>IF(ISBLANK(Games!B230), "",'Prediction Log'!$I248)</f>
        <v/>
      </c>
      <c r="H251" s="35" t="str">
        <f>'Prediction Log'!$J248</f>
        <v/>
      </c>
      <c r="I251" s="34" t="str">
        <f>IF(ISBLANK(Games!R230), "",IF(AND(Games!R230="",Games!S230=""),"",IF(ISTEXT(Games!S230), "Side",Games!R230)))</f>
        <v/>
      </c>
      <c r="J251" s="34" t="str">
        <f>IF(ISBLANK(Games!R230), "",IF(Table12[[#This Row],[Bet]]="Spread", Games!T230, ""))</f>
        <v/>
      </c>
      <c r="K251" s="34" t="str">
        <f>IF(ISBLANK(Games!S230), "",IF(ISTEXT(Games!S230), Games!S230, ""))</f>
        <v/>
      </c>
      <c r="L251" s="34" t="str">
        <f>IF(ISBLANK(Games!V230), "", Games!V230)</f>
        <v/>
      </c>
      <c r="M251" s="34"/>
      <c r="N251" s="36"/>
      <c r="O251" s="36"/>
      <c r="P251" s="36"/>
      <c r="Q251" s="36"/>
      <c r="R251" s="36"/>
      <c r="S251" s="36"/>
      <c r="T251" s="37">
        <f t="shared" si="36"/>
        <v>0</v>
      </c>
      <c r="U251" s="37">
        <f t="shared" si="37"/>
        <v>0</v>
      </c>
      <c r="V251" s="37">
        <f t="shared" si="39"/>
        <v>0</v>
      </c>
      <c r="W251" s="37">
        <f t="shared" si="40"/>
        <v>0</v>
      </c>
      <c r="X251" s="37">
        <f t="shared" si="41"/>
        <v>0</v>
      </c>
      <c r="Y251" s="37">
        <f t="shared" si="42"/>
        <v>0</v>
      </c>
      <c r="Z251" s="36"/>
      <c r="AA251" s="37" t="str">
        <f t="shared" si="38"/>
        <v/>
      </c>
      <c r="AB251" s="36"/>
      <c r="AC251" s="37" t="str">
        <f t="shared" si="44"/>
        <v/>
      </c>
      <c r="AD251" s="36"/>
      <c r="AE251" s="34" t="str">
        <f t="shared" si="43"/>
        <v/>
      </c>
      <c r="AF25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2" spans="1:32" hidden="1" x14ac:dyDescent="0.45">
      <c r="A252" s="34">
        <f>Games!A231</f>
        <v>0</v>
      </c>
      <c r="B252" s="34" t="str">
        <f>IF('Prediction Log'!B249=0, "",'Prediction Log'!B249)</f>
        <v/>
      </c>
      <c r="C252" s="34" t="str">
        <f>IF('Prediction Log'!C249=0, "",'Prediction Log'!C249)</f>
        <v/>
      </c>
      <c r="D252" s="34" t="str">
        <f>IF('Prediction Log'!D249=0, "",'Prediction Log'!D249)</f>
        <v/>
      </c>
      <c r="E252" s="34" t="str">
        <f>IF('Prediction Log'!E249=0, "",'Prediction Log'!E249)</f>
        <v/>
      </c>
      <c r="F252" s="34" t="str">
        <f>IF('Prediction Log'!H249=0, "",'Prediction Log'!H249)</f>
        <v/>
      </c>
      <c r="G252" s="10" t="str">
        <f>IF(ISBLANK(Games!B231), "",'Prediction Log'!$I249)</f>
        <v/>
      </c>
      <c r="H252" s="35" t="str">
        <f>'Prediction Log'!$J249</f>
        <v/>
      </c>
      <c r="I252" s="34" t="str">
        <f>IF(ISBLANK(Games!R231), "",IF(AND(Games!R231="",Games!S231=""),"",IF(ISTEXT(Games!S231), "Side",Games!R231)))</f>
        <v/>
      </c>
      <c r="J252" s="34" t="str">
        <f>IF(ISBLANK(Games!R231), "",IF(Table12[[#This Row],[Bet]]="Spread", Games!T231, ""))</f>
        <v/>
      </c>
      <c r="K252" s="34" t="str">
        <f>IF(ISBLANK(Games!S231), "",IF(ISTEXT(Games!S231), Games!S231, ""))</f>
        <v/>
      </c>
      <c r="L252" s="34" t="str">
        <f>IF(ISBLANK(Games!V231), "", Games!V231)</f>
        <v/>
      </c>
      <c r="M252" s="34"/>
      <c r="N252" s="36"/>
      <c r="O252" s="36"/>
      <c r="P252" s="36"/>
      <c r="Q252" s="36"/>
      <c r="R252" s="36"/>
      <c r="S252" s="36"/>
      <c r="T252" s="37">
        <f t="shared" si="36"/>
        <v>0</v>
      </c>
      <c r="U252" s="37">
        <f t="shared" si="37"/>
        <v>0</v>
      </c>
      <c r="V252" s="37">
        <f t="shared" si="39"/>
        <v>0</v>
      </c>
      <c r="W252" s="37">
        <f t="shared" si="40"/>
        <v>0</v>
      </c>
      <c r="X252" s="37">
        <f t="shared" si="41"/>
        <v>0</v>
      </c>
      <c r="Y252" s="37">
        <f t="shared" si="42"/>
        <v>0</v>
      </c>
      <c r="Z252" s="36"/>
      <c r="AA252" s="37" t="str">
        <f t="shared" si="38"/>
        <v/>
      </c>
      <c r="AB252" s="36"/>
      <c r="AC252" s="37" t="str">
        <f t="shared" si="44"/>
        <v/>
      </c>
      <c r="AD252" s="36"/>
      <c r="AE252" s="34" t="str">
        <f t="shared" si="43"/>
        <v/>
      </c>
      <c r="AF25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3" spans="1:32" hidden="1" x14ac:dyDescent="0.45">
      <c r="A253" s="34">
        <f>Games!A232</f>
        <v>0</v>
      </c>
      <c r="B253" s="34" t="str">
        <f>IF('Prediction Log'!B250=0, "",'Prediction Log'!B250)</f>
        <v/>
      </c>
      <c r="C253" s="34" t="str">
        <f>IF('Prediction Log'!C250=0, "",'Prediction Log'!C250)</f>
        <v/>
      </c>
      <c r="D253" s="34" t="str">
        <f>IF('Prediction Log'!D250=0, "",'Prediction Log'!D250)</f>
        <v/>
      </c>
      <c r="E253" s="34" t="str">
        <f>IF('Prediction Log'!E250=0, "",'Prediction Log'!E250)</f>
        <v/>
      </c>
      <c r="F253" s="34" t="str">
        <f>IF('Prediction Log'!H250=0, "",'Prediction Log'!H250)</f>
        <v/>
      </c>
      <c r="G253" s="10" t="str">
        <f>IF(ISBLANK(Games!B232), "",'Prediction Log'!$I250)</f>
        <v/>
      </c>
      <c r="H253" s="35" t="str">
        <f>'Prediction Log'!$J250</f>
        <v/>
      </c>
      <c r="I253" s="34" t="str">
        <f>IF(ISBLANK(Games!R232), "",IF(AND(Games!R232="",Games!S232=""),"",IF(ISTEXT(Games!S232), "Side",Games!R232)))</f>
        <v/>
      </c>
      <c r="J253" s="34" t="str">
        <f>IF(ISBLANK(Games!R232), "",IF(Table12[[#This Row],[Bet]]="Spread", Games!T232, ""))</f>
        <v/>
      </c>
      <c r="K253" s="34" t="str">
        <f>IF(ISBLANK(Games!S232), "",IF(ISTEXT(Games!S232), Games!S232, ""))</f>
        <v/>
      </c>
      <c r="L253" s="34" t="str">
        <f>IF(ISBLANK(Games!V232), "", Games!V232)</f>
        <v/>
      </c>
      <c r="M253" s="34"/>
      <c r="N253" s="36"/>
      <c r="O253" s="36"/>
      <c r="P253" s="36"/>
      <c r="Q253" s="36"/>
      <c r="R253" s="36"/>
      <c r="S253" s="36"/>
      <c r="T253" s="37">
        <f t="shared" si="36"/>
        <v>0</v>
      </c>
      <c r="U253" s="37">
        <f t="shared" si="37"/>
        <v>0</v>
      </c>
      <c r="V253" s="37">
        <f t="shared" si="39"/>
        <v>0</v>
      </c>
      <c r="W253" s="37">
        <f t="shared" si="40"/>
        <v>0</v>
      </c>
      <c r="X253" s="37">
        <f t="shared" si="41"/>
        <v>0</v>
      </c>
      <c r="Y253" s="37">
        <f t="shared" si="42"/>
        <v>0</v>
      </c>
      <c r="Z253" s="36"/>
      <c r="AA253" s="37" t="str">
        <f t="shared" si="38"/>
        <v/>
      </c>
      <c r="AB253" s="36"/>
      <c r="AC253" s="37" t="str">
        <f t="shared" si="44"/>
        <v/>
      </c>
      <c r="AD253" s="36"/>
      <c r="AE253" s="34" t="str">
        <f t="shared" si="43"/>
        <v/>
      </c>
      <c r="AF25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4" spans="1:32" hidden="1" x14ac:dyDescent="0.45">
      <c r="A254" s="34">
        <f>Games!A233</f>
        <v>0</v>
      </c>
      <c r="B254" s="34" t="str">
        <f>IF('Prediction Log'!B251=0, "",'Prediction Log'!B251)</f>
        <v/>
      </c>
      <c r="C254" s="34" t="str">
        <f>IF('Prediction Log'!C251=0, "",'Prediction Log'!C251)</f>
        <v/>
      </c>
      <c r="D254" s="34" t="str">
        <f>IF('Prediction Log'!D251=0, "",'Prediction Log'!D251)</f>
        <v/>
      </c>
      <c r="E254" s="34" t="str">
        <f>IF('Prediction Log'!E251=0, "",'Prediction Log'!E251)</f>
        <v/>
      </c>
      <c r="F254" s="34" t="str">
        <f>IF('Prediction Log'!H251=0, "",'Prediction Log'!H251)</f>
        <v/>
      </c>
      <c r="G254" s="10" t="str">
        <f>IF(ISBLANK(Games!B233), "",'Prediction Log'!$I251)</f>
        <v/>
      </c>
      <c r="H254" s="35" t="str">
        <f>'Prediction Log'!$J251</f>
        <v/>
      </c>
      <c r="I254" s="34" t="str">
        <f>IF(ISBLANK(Games!R233), "",IF(AND(Games!R233="",Games!S233=""),"",IF(ISTEXT(Games!S233), "Side",Games!R233)))</f>
        <v/>
      </c>
      <c r="J254" s="34" t="str">
        <f>IF(ISBLANK(Games!R233), "",IF(Table12[[#This Row],[Bet]]="Spread", Games!T233, ""))</f>
        <v/>
      </c>
      <c r="K254" s="34" t="str">
        <f>IF(ISBLANK(Games!S233), "",IF(ISTEXT(Games!S233), Games!S233, ""))</f>
        <v/>
      </c>
      <c r="L254" s="34" t="str">
        <f>IF(ISBLANK(Games!V233), "", Games!V233)</f>
        <v/>
      </c>
      <c r="M254" s="34"/>
      <c r="N254" s="36"/>
      <c r="O254" s="36"/>
      <c r="P254" s="36"/>
      <c r="Q254" s="36"/>
      <c r="R254" s="36"/>
      <c r="S254" s="36"/>
      <c r="T254" s="37">
        <f t="shared" si="36"/>
        <v>0</v>
      </c>
      <c r="U254" s="37">
        <f t="shared" si="37"/>
        <v>0</v>
      </c>
      <c r="V254" s="37">
        <f t="shared" si="39"/>
        <v>0</v>
      </c>
      <c r="W254" s="37">
        <f t="shared" si="40"/>
        <v>0</v>
      </c>
      <c r="X254" s="37">
        <f t="shared" si="41"/>
        <v>0</v>
      </c>
      <c r="Y254" s="37">
        <f t="shared" si="42"/>
        <v>0</v>
      </c>
      <c r="Z254" s="36"/>
      <c r="AA254" s="37" t="str">
        <f t="shared" si="38"/>
        <v/>
      </c>
      <c r="AB254" s="36"/>
      <c r="AC254" s="37" t="str">
        <f t="shared" si="44"/>
        <v/>
      </c>
      <c r="AD254" s="36"/>
      <c r="AE254" s="34" t="str">
        <f t="shared" si="43"/>
        <v/>
      </c>
      <c r="AF25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5" spans="1:32" hidden="1" x14ac:dyDescent="0.45">
      <c r="A255" s="34">
        <f>Games!A234</f>
        <v>0</v>
      </c>
      <c r="B255" s="34" t="str">
        <f>IF('Prediction Log'!B252=0, "",'Prediction Log'!B252)</f>
        <v/>
      </c>
      <c r="C255" s="34" t="str">
        <f>IF('Prediction Log'!C252=0, "",'Prediction Log'!C252)</f>
        <v/>
      </c>
      <c r="D255" s="34" t="str">
        <f>IF('Prediction Log'!D252=0, "",'Prediction Log'!D252)</f>
        <v/>
      </c>
      <c r="E255" s="34" t="str">
        <f>IF('Prediction Log'!E252=0, "",'Prediction Log'!E252)</f>
        <v/>
      </c>
      <c r="F255" s="34" t="str">
        <f>IF('Prediction Log'!H252=0, "",'Prediction Log'!H252)</f>
        <v/>
      </c>
      <c r="G255" s="10" t="str">
        <f>IF(ISBLANK(Games!B234), "",'Prediction Log'!$I252)</f>
        <v/>
      </c>
      <c r="H255" s="35" t="str">
        <f>'Prediction Log'!$J252</f>
        <v/>
      </c>
      <c r="I255" s="34" t="str">
        <f>IF(ISBLANK(Games!R234), "",IF(AND(Games!R234="",Games!S234=""),"",IF(ISTEXT(Games!S234), "Side",Games!R234)))</f>
        <v/>
      </c>
      <c r="J255" s="34" t="str">
        <f>IF(ISBLANK(Games!R234), "",IF(Table12[[#This Row],[Bet]]="Spread", Games!T234, ""))</f>
        <v/>
      </c>
      <c r="K255" s="34" t="str">
        <f>IF(ISBLANK(Games!S234), "",IF(ISTEXT(Games!S234), Games!S234, ""))</f>
        <v/>
      </c>
      <c r="L255" s="34" t="str">
        <f>IF(ISBLANK(Games!V234), "", Games!V234)</f>
        <v/>
      </c>
      <c r="M255" s="34"/>
      <c r="N255" s="36"/>
      <c r="O255" s="36"/>
      <c r="P255" s="36"/>
      <c r="Q255" s="36"/>
      <c r="R255" s="36"/>
      <c r="S255" s="36"/>
      <c r="T255" s="37">
        <f t="shared" si="36"/>
        <v>0</v>
      </c>
      <c r="U255" s="37">
        <f t="shared" si="37"/>
        <v>0</v>
      </c>
      <c r="V255" s="37">
        <f t="shared" si="39"/>
        <v>0</v>
      </c>
      <c r="W255" s="37">
        <f t="shared" si="40"/>
        <v>0</v>
      </c>
      <c r="X255" s="37">
        <f t="shared" si="41"/>
        <v>0</v>
      </c>
      <c r="Y255" s="37">
        <f t="shared" si="42"/>
        <v>0</v>
      </c>
      <c r="Z255" s="36"/>
      <c r="AA255" s="37" t="str">
        <f t="shared" si="38"/>
        <v/>
      </c>
      <c r="AB255" s="36"/>
      <c r="AC255" s="37" t="str">
        <f t="shared" si="44"/>
        <v/>
      </c>
      <c r="AD255" s="36"/>
      <c r="AE255" s="34" t="str">
        <f t="shared" si="43"/>
        <v/>
      </c>
      <c r="AF25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6" spans="1:32" hidden="1" x14ac:dyDescent="0.45">
      <c r="A256" s="34">
        <f>Games!A235</f>
        <v>0</v>
      </c>
      <c r="B256" s="34" t="str">
        <f>IF('Prediction Log'!B253=0, "",'Prediction Log'!B253)</f>
        <v/>
      </c>
      <c r="C256" s="34" t="str">
        <f>IF('Prediction Log'!C253=0, "",'Prediction Log'!C253)</f>
        <v/>
      </c>
      <c r="D256" s="34" t="str">
        <f>IF('Prediction Log'!D253=0, "",'Prediction Log'!D253)</f>
        <v/>
      </c>
      <c r="E256" s="34" t="str">
        <f>IF('Prediction Log'!E253=0, "",'Prediction Log'!E253)</f>
        <v/>
      </c>
      <c r="F256" s="34" t="str">
        <f>IF('Prediction Log'!H253=0, "",'Prediction Log'!H253)</f>
        <v/>
      </c>
      <c r="G256" s="10" t="str">
        <f>IF(ISBLANK(Games!B235), "",'Prediction Log'!$I253)</f>
        <v/>
      </c>
      <c r="H256" s="35" t="str">
        <f>'Prediction Log'!$J253</f>
        <v/>
      </c>
      <c r="I256" s="34" t="str">
        <f>IF(ISBLANK(Games!R235), "",IF(AND(Games!R235="",Games!S235=""),"",IF(ISTEXT(Games!S235), "Side",Games!R235)))</f>
        <v/>
      </c>
      <c r="J256" s="34" t="str">
        <f>IF(ISBLANK(Games!R235), "",IF(Table12[[#This Row],[Bet]]="Spread", Games!T235, ""))</f>
        <v/>
      </c>
      <c r="K256" s="34" t="str">
        <f>IF(ISBLANK(Games!S235), "",IF(ISTEXT(Games!S235), Games!S235, ""))</f>
        <v/>
      </c>
      <c r="L256" s="34" t="str">
        <f>IF(ISBLANK(Games!V235), "", Games!V235)</f>
        <v/>
      </c>
      <c r="M256" s="34"/>
      <c r="N256" s="36"/>
      <c r="O256" s="36"/>
      <c r="P256" s="36"/>
      <c r="Q256" s="36"/>
      <c r="R256" s="36"/>
      <c r="S256" s="36"/>
      <c r="T256" s="37">
        <f t="shared" si="36"/>
        <v>0</v>
      </c>
      <c r="U256" s="37">
        <f t="shared" si="37"/>
        <v>0</v>
      </c>
      <c r="V256" s="37">
        <f t="shared" si="39"/>
        <v>0</v>
      </c>
      <c r="W256" s="37">
        <f t="shared" si="40"/>
        <v>0</v>
      </c>
      <c r="X256" s="37">
        <f t="shared" si="41"/>
        <v>0</v>
      </c>
      <c r="Y256" s="37">
        <f t="shared" si="42"/>
        <v>0</v>
      </c>
      <c r="Z256" s="36"/>
      <c r="AA256" s="37" t="str">
        <f t="shared" si="38"/>
        <v/>
      </c>
      <c r="AB256" s="36"/>
      <c r="AC256" s="37" t="str">
        <f t="shared" si="44"/>
        <v/>
      </c>
      <c r="AD256" s="36"/>
      <c r="AE256" s="34" t="str">
        <f t="shared" si="43"/>
        <v/>
      </c>
      <c r="AF25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7" spans="1:32" hidden="1" x14ac:dyDescent="0.45">
      <c r="A257" s="34">
        <f>Games!A236</f>
        <v>0</v>
      </c>
      <c r="B257" s="34" t="str">
        <f>IF('Prediction Log'!B254=0, "",'Prediction Log'!B254)</f>
        <v/>
      </c>
      <c r="C257" s="34" t="str">
        <f>IF('Prediction Log'!C254=0, "",'Prediction Log'!C254)</f>
        <v/>
      </c>
      <c r="D257" s="34" t="str">
        <f>IF('Prediction Log'!D254=0, "",'Prediction Log'!D254)</f>
        <v/>
      </c>
      <c r="E257" s="34" t="str">
        <f>IF('Prediction Log'!E254=0, "",'Prediction Log'!E254)</f>
        <v/>
      </c>
      <c r="F257" s="34" t="str">
        <f>IF('Prediction Log'!H254=0, "",'Prediction Log'!H254)</f>
        <v/>
      </c>
      <c r="G257" s="10" t="str">
        <f>IF(ISBLANK(Games!B236), "",'Prediction Log'!$I254)</f>
        <v/>
      </c>
      <c r="H257" s="35" t="str">
        <f>'Prediction Log'!$J254</f>
        <v/>
      </c>
      <c r="I257" s="34" t="str">
        <f>IF(ISBLANK(Games!R236), "",IF(AND(Games!R236="",Games!S236=""),"",IF(ISTEXT(Games!S236), "Side",Games!R236)))</f>
        <v/>
      </c>
      <c r="J257" s="34" t="str">
        <f>IF(ISBLANK(Games!R236), "",IF(Table12[[#This Row],[Bet]]="Spread", Games!T236, ""))</f>
        <v/>
      </c>
      <c r="K257" s="34" t="str">
        <f>IF(ISBLANK(Games!S236), "",IF(ISTEXT(Games!S236), Games!S236, ""))</f>
        <v/>
      </c>
      <c r="L257" s="34" t="str">
        <f>IF(ISBLANK(Games!V236), "", Games!V236)</f>
        <v/>
      </c>
      <c r="M257" s="34"/>
      <c r="N257" s="36"/>
      <c r="O257" s="36"/>
      <c r="P257" s="36"/>
      <c r="Q257" s="36"/>
      <c r="R257" s="36"/>
      <c r="S257" s="36"/>
      <c r="T257" s="37">
        <f t="shared" si="36"/>
        <v>0</v>
      </c>
      <c r="U257" s="37">
        <f t="shared" si="37"/>
        <v>0</v>
      </c>
      <c r="V257" s="37">
        <f t="shared" si="39"/>
        <v>0</v>
      </c>
      <c r="W257" s="37">
        <f t="shared" si="40"/>
        <v>0</v>
      </c>
      <c r="X257" s="37">
        <f t="shared" si="41"/>
        <v>0</v>
      </c>
      <c r="Y257" s="37">
        <f t="shared" si="42"/>
        <v>0</v>
      </c>
      <c r="Z257" s="36"/>
      <c r="AA257" s="37" t="str">
        <f t="shared" si="38"/>
        <v/>
      </c>
      <c r="AB257" s="36"/>
      <c r="AC257" s="37" t="str">
        <f t="shared" si="44"/>
        <v/>
      </c>
      <c r="AD257" s="36"/>
      <c r="AE257" s="34" t="str">
        <f t="shared" si="43"/>
        <v/>
      </c>
      <c r="AF25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8" spans="1:32" hidden="1" x14ac:dyDescent="0.45">
      <c r="A258" s="34">
        <f>Games!A237</f>
        <v>0</v>
      </c>
      <c r="B258" s="34" t="str">
        <f>IF('Prediction Log'!B255=0, "",'Prediction Log'!B255)</f>
        <v/>
      </c>
      <c r="C258" s="34" t="str">
        <f>IF('Prediction Log'!C255=0, "",'Prediction Log'!C255)</f>
        <v/>
      </c>
      <c r="D258" s="34" t="str">
        <f>IF('Prediction Log'!D255=0, "",'Prediction Log'!D255)</f>
        <v/>
      </c>
      <c r="E258" s="34" t="str">
        <f>IF('Prediction Log'!E255=0, "",'Prediction Log'!E255)</f>
        <v/>
      </c>
      <c r="F258" s="34" t="str">
        <f>IF('Prediction Log'!H255=0, "",'Prediction Log'!H255)</f>
        <v/>
      </c>
      <c r="G258" s="10" t="str">
        <f>IF(ISBLANK(Games!B237), "",'Prediction Log'!$I255)</f>
        <v/>
      </c>
      <c r="H258" s="35" t="str">
        <f>'Prediction Log'!$J255</f>
        <v/>
      </c>
      <c r="I258" s="34" t="str">
        <f>IF(ISBLANK(Games!R237), "",IF(AND(Games!R237="",Games!S237=""),"",IF(ISTEXT(Games!S237), "Side",Games!R237)))</f>
        <v/>
      </c>
      <c r="J258" s="34" t="str">
        <f>IF(ISBLANK(Games!R237), "",IF(Table12[[#This Row],[Bet]]="Spread", Games!T237, ""))</f>
        <v/>
      </c>
      <c r="K258" s="34" t="str">
        <f>IF(ISBLANK(Games!S237), "",IF(ISTEXT(Games!S237), Games!S237, ""))</f>
        <v/>
      </c>
      <c r="L258" s="34" t="str">
        <f>IF(ISBLANK(Games!V237), "", Games!V237)</f>
        <v/>
      </c>
      <c r="M258" s="34"/>
      <c r="N258" s="36"/>
      <c r="O258" s="36"/>
      <c r="P258" s="36"/>
      <c r="Q258" s="36"/>
      <c r="R258" s="36"/>
      <c r="S258" s="36"/>
      <c r="T258" s="37">
        <f t="shared" si="36"/>
        <v>0</v>
      </c>
      <c r="U258" s="37">
        <f t="shared" si="37"/>
        <v>0</v>
      </c>
      <c r="V258" s="37">
        <f t="shared" si="39"/>
        <v>0</v>
      </c>
      <c r="W258" s="37">
        <f t="shared" si="40"/>
        <v>0</v>
      </c>
      <c r="X258" s="37">
        <f t="shared" si="41"/>
        <v>0</v>
      </c>
      <c r="Y258" s="37">
        <f t="shared" si="42"/>
        <v>0</v>
      </c>
      <c r="Z258" s="36"/>
      <c r="AA258" s="37" t="str">
        <f t="shared" si="38"/>
        <v/>
      </c>
      <c r="AB258" s="36"/>
      <c r="AC258" s="37" t="str">
        <f t="shared" si="44"/>
        <v/>
      </c>
      <c r="AD258" s="36"/>
      <c r="AE258" s="34" t="str">
        <f t="shared" si="43"/>
        <v/>
      </c>
      <c r="AF25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9" spans="1:32" hidden="1" x14ac:dyDescent="0.45">
      <c r="A259" s="34">
        <f>Games!A238</f>
        <v>0</v>
      </c>
      <c r="B259" s="34" t="str">
        <f>IF('Prediction Log'!B256=0, "",'Prediction Log'!B256)</f>
        <v/>
      </c>
      <c r="C259" s="34" t="str">
        <f>IF('Prediction Log'!C256=0, "",'Prediction Log'!C256)</f>
        <v/>
      </c>
      <c r="D259" s="34" t="str">
        <f>IF('Prediction Log'!D256=0, "",'Prediction Log'!D256)</f>
        <v/>
      </c>
      <c r="E259" s="34" t="str">
        <f>IF('Prediction Log'!E256=0, "",'Prediction Log'!E256)</f>
        <v/>
      </c>
      <c r="F259" s="34" t="str">
        <f>IF('Prediction Log'!H256=0, "",'Prediction Log'!H256)</f>
        <v/>
      </c>
      <c r="G259" s="10" t="str">
        <f>IF(ISBLANK(Games!B238), "",'Prediction Log'!$I256)</f>
        <v/>
      </c>
      <c r="H259" s="35" t="str">
        <f>'Prediction Log'!$J256</f>
        <v/>
      </c>
      <c r="I259" s="34" t="str">
        <f>IF(ISBLANK(Games!R238), "",IF(AND(Games!R238="",Games!S238=""),"",IF(ISTEXT(Games!S238), "Side",Games!R238)))</f>
        <v/>
      </c>
      <c r="J259" s="34" t="str">
        <f>IF(ISBLANK(Games!R238), "",IF(Table12[[#This Row],[Bet]]="Spread", Games!T238, ""))</f>
        <v/>
      </c>
      <c r="K259" s="34" t="str">
        <f>IF(ISBLANK(Games!S238), "",IF(ISTEXT(Games!S238), Games!S238, ""))</f>
        <v/>
      </c>
      <c r="L259" s="34" t="str">
        <f>IF(ISBLANK(Games!V238), "", Games!V238)</f>
        <v/>
      </c>
      <c r="M259" s="34"/>
      <c r="N259" s="36"/>
      <c r="O259" s="36"/>
      <c r="P259" s="36"/>
      <c r="Q259" s="36"/>
      <c r="R259" s="36"/>
      <c r="S259" s="36"/>
      <c r="T259" s="37">
        <f t="shared" si="36"/>
        <v>0</v>
      </c>
      <c r="U259" s="37">
        <f t="shared" si="37"/>
        <v>0</v>
      </c>
      <c r="V259" s="37">
        <f t="shared" si="39"/>
        <v>0</v>
      </c>
      <c r="W259" s="37">
        <f t="shared" si="40"/>
        <v>0</v>
      </c>
      <c r="X259" s="37">
        <f t="shared" si="41"/>
        <v>0</v>
      </c>
      <c r="Y259" s="37">
        <f t="shared" si="42"/>
        <v>0</v>
      </c>
      <c r="Z259" s="36"/>
      <c r="AA259" s="37" t="str">
        <f t="shared" si="38"/>
        <v/>
      </c>
      <c r="AB259" s="36"/>
      <c r="AC259" s="37" t="str">
        <f t="shared" si="44"/>
        <v/>
      </c>
      <c r="AD259" s="36"/>
      <c r="AE259" s="34" t="str">
        <f t="shared" si="43"/>
        <v/>
      </c>
      <c r="AF25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0" spans="1:32" hidden="1" x14ac:dyDescent="0.45">
      <c r="A260" s="34">
        <f>Games!A239</f>
        <v>0</v>
      </c>
      <c r="B260" s="34" t="str">
        <f>IF('Prediction Log'!B257=0, "",'Prediction Log'!B257)</f>
        <v/>
      </c>
      <c r="C260" s="34" t="str">
        <f>IF('Prediction Log'!C257=0, "",'Prediction Log'!C257)</f>
        <v/>
      </c>
      <c r="D260" s="34" t="str">
        <f>IF('Prediction Log'!D257=0, "",'Prediction Log'!D257)</f>
        <v/>
      </c>
      <c r="E260" s="34" t="str">
        <f>IF('Prediction Log'!E257=0, "",'Prediction Log'!E257)</f>
        <v/>
      </c>
      <c r="F260" s="34" t="str">
        <f>IF('Prediction Log'!H257=0, "",'Prediction Log'!H257)</f>
        <v/>
      </c>
      <c r="G260" s="10" t="str">
        <f>IF(ISBLANK(Games!B239), "",'Prediction Log'!$I257)</f>
        <v/>
      </c>
      <c r="H260" s="35" t="str">
        <f>'Prediction Log'!$J257</f>
        <v/>
      </c>
      <c r="I260" s="34" t="str">
        <f>IF(ISBLANK(Games!R239), "",IF(AND(Games!R239="",Games!S239=""),"",IF(ISTEXT(Games!S239), "Side",Games!R239)))</f>
        <v/>
      </c>
      <c r="J260" s="34" t="str">
        <f>IF(ISBLANK(Games!R239), "",IF(Table12[[#This Row],[Bet]]="Spread", Games!T239, ""))</f>
        <v/>
      </c>
      <c r="K260" s="34" t="str">
        <f>IF(ISBLANK(Games!S239), "",IF(ISTEXT(Games!S239), Games!S239, ""))</f>
        <v/>
      </c>
      <c r="L260" s="34" t="str">
        <f>IF(ISBLANK(Games!V239), "", Games!V239)</f>
        <v/>
      </c>
      <c r="M260" s="34"/>
      <c r="N260" s="36"/>
      <c r="O260" s="36"/>
      <c r="P260" s="36"/>
      <c r="Q260" s="36"/>
      <c r="R260" s="36"/>
      <c r="S260" s="36"/>
      <c r="T260" s="37">
        <f t="shared" si="36"/>
        <v>0</v>
      </c>
      <c r="U260" s="37">
        <f t="shared" si="37"/>
        <v>0</v>
      </c>
      <c r="V260" s="37">
        <f t="shared" si="39"/>
        <v>0</v>
      </c>
      <c r="W260" s="37">
        <f t="shared" si="40"/>
        <v>0</v>
      </c>
      <c r="X260" s="37">
        <f t="shared" si="41"/>
        <v>0</v>
      </c>
      <c r="Y260" s="37">
        <f t="shared" si="42"/>
        <v>0</v>
      </c>
      <c r="Z260" s="36"/>
      <c r="AA260" s="37" t="str">
        <f t="shared" si="38"/>
        <v/>
      </c>
      <c r="AB260" s="36"/>
      <c r="AC260" s="37" t="str">
        <f t="shared" si="44"/>
        <v/>
      </c>
      <c r="AD260" s="36"/>
      <c r="AE260" s="34" t="str">
        <f t="shared" si="43"/>
        <v/>
      </c>
      <c r="AF26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1" spans="1:32" hidden="1" x14ac:dyDescent="0.45">
      <c r="A261" s="34">
        <f>Games!A240</f>
        <v>0</v>
      </c>
      <c r="B261" s="34" t="str">
        <f>IF('Prediction Log'!B258=0, "",'Prediction Log'!B258)</f>
        <v/>
      </c>
      <c r="C261" s="34" t="str">
        <f>IF('Prediction Log'!C258=0, "",'Prediction Log'!C258)</f>
        <v/>
      </c>
      <c r="D261" s="34" t="str">
        <f>IF('Prediction Log'!D258=0, "",'Prediction Log'!D258)</f>
        <v/>
      </c>
      <c r="E261" s="34" t="str">
        <f>IF('Prediction Log'!E258=0, "",'Prediction Log'!E258)</f>
        <v/>
      </c>
      <c r="F261" s="34" t="str">
        <f>IF('Prediction Log'!H258=0, "",'Prediction Log'!H258)</f>
        <v/>
      </c>
      <c r="G261" s="10" t="str">
        <f>IF(ISBLANK(Games!B240), "",'Prediction Log'!$I258)</f>
        <v/>
      </c>
      <c r="H261" s="35" t="str">
        <f>'Prediction Log'!$J258</f>
        <v/>
      </c>
      <c r="I261" s="34" t="str">
        <f>IF(ISBLANK(Games!R240), "",IF(AND(Games!R240="",Games!S240=""),"",IF(ISTEXT(Games!S240), "Side",Games!R240)))</f>
        <v/>
      </c>
      <c r="J261" s="34" t="str">
        <f>IF(ISBLANK(Games!R240), "",IF(Table12[[#This Row],[Bet]]="Spread", Games!T240, ""))</f>
        <v/>
      </c>
      <c r="K261" s="34" t="str">
        <f>IF(ISBLANK(Games!S240), "",IF(ISTEXT(Games!S240), Games!S240, ""))</f>
        <v/>
      </c>
      <c r="L261" s="34" t="str">
        <f>IF(ISBLANK(Games!V240), "", Games!V240)</f>
        <v/>
      </c>
      <c r="M261" s="34"/>
      <c r="N261" s="36"/>
      <c r="O261" s="36"/>
      <c r="P261" s="36"/>
      <c r="Q261" s="36"/>
      <c r="R261" s="36"/>
      <c r="S261" s="36"/>
      <c r="T261" s="37">
        <f t="shared" si="36"/>
        <v>0</v>
      </c>
      <c r="U261" s="37">
        <f t="shared" si="37"/>
        <v>0</v>
      </c>
      <c r="V261" s="37">
        <f t="shared" si="39"/>
        <v>0</v>
      </c>
      <c r="W261" s="37">
        <f t="shared" si="40"/>
        <v>0</v>
      </c>
      <c r="X261" s="37">
        <f t="shared" si="41"/>
        <v>0</v>
      </c>
      <c r="Y261" s="37">
        <f t="shared" si="42"/>
        <v>0</v>
      </c>
      <c r="Z261" s="36"/>
      <c r="AA261" s="37" t="str">
        <f t="shared" si="38"/>
        <v/>
      </c>
      <c r="AB261" s="36"/>
      <c r="AC261" s="37" t="str">
        <f t="shared" si="44"/>
        <v/>
      </c>
      <c r="AD261" s="36"/>
      <c r="AE261" s="34" t="str">
        <f t="shared" si="43"/>
        <v/>
      </c>
      <c r="AF26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2" spans="1:32" hidden="1" x14ac:dyDescent="0.45">
      <c r="A262" s="34">
        <f>Games!A241</f>
        <v>0</v>
      </c>
      <c r="B262" s="34" t="str">
        <f>IF('Prediction Log'!B259=0, "",'Prediction Log'!B259)</f>
        <v/>
      </c>
      <c r="C262" s="34" t="str">
        <f>IF('Prediction Log'!C259=0, "",'Prediction Log'!C259)</f>
        <v/>
      </c>
      <c r="D262" s="34" t="str">
        <f>IF('Prediction Log'!D259=0, "",'Prediction Log'!D259)</f>
        <v/>
      </c>
      <c r="E262" s="34" t="str">
        <f>IF('Prediction Log'!E259=0, "",'Prediction Log'!E259)</f>
        <v/>
      </c>
      <c r="F262" s="34" t="str">
        <f>IF('Prediction Log'!H259=0, "",'Prediction Log'!H259)</f>
        <v/>
      </c>
      <c r="G262" s="10" t="str">
        <f>IF(ISBLANK(Games!B241), "",'Prediction Log'!$I259)</f>
        <v/>
      </c>
      <c r="H262" s="35" t="str">
        <f>'Prediction Log'!$J259</f>
        <v/>
      </c>
      <c r="I262" s="34" t="str">
        <f>IF(ISBLANK(Games!R241), "",IF(AND(Games!R241="",Games!S241=""),"",IF(ISTEXT(Games!S241), "Side",Games!R241)))</f>
        <v/>
      </c>
      <c r="J262" s="34" t="str">
        <f>IF(ISBLANK(Games!R241), "",IF(Table12[[#This Row],[Bet]]="Spread", Games!T241, ""))</f>
        <v/>
      </c>
      <c r="K262" s="34" t="str">
        <f>IF(ISBLANK(Games!S241), "",IF(ISTEXT(Games!S241), Games!S241, ""))</f>
        <v/>
      </c>
      <c r="L262" s="34" t="str">
        <f>IF(ISBLANK(Games!V241), "", Games!V241)</f>
        <v/>
      </c>
      <c r="M262" s="34"/>
      <c r="N262" s="36"/>
      <c r="O262" s="36"/>
      <c r="P262" s="36"/>
      <c r="Q262" s="36"/>
      <c r="R262" s="36"/>
      <c r="S262" s="36"/>
      <c r="T262" s="37">
        <f t="shared" ref="T262:T325" si="45">N262+IF(Q262&lt;0, (N262/(Q262/-100)), N262*(Q262/100))</f>
        <v>0</v>
      </c>
      <c r="U262" s="37">
        <f t="shared" ref="U262:U325" si="46">T262-N262</f>
        <v>0</v>
      </c>
      <c r="V262" s="37">
        <f t="shared" si="39"/>
        <v>0</v>
      </c>
      <c r="W262" s="37">
        <f t="shared" si="40"/>
        <v>0</v>
      </c>
      <c r="X262" s="37">
        <f t="shared" si="41"/>
        <v>0</v>
      </c>
      <c r="Y262" s="37">
        <f t="shared" si="42"/>
        <v>0</v>
      </c>
      <c r="Z262" s="36"/>
      <c r="AA262" s="37" t="str">
        <f t="shared" ref="AA262:AA325" si="47">IF(Z262="W", U262, IF(Z262="L",-N262, ""))</f>
        <v/>
      </c>
      <c r="AB262" s="36"/>
      <c r="AC262" s="37" t="str">
        <f t="shared" si="44"/>
        <v/>
      </c>
      <c r="AD262" s="36"/>
      <c r="AE262" s="34" t="str">
        <f t="shared" si="43"/>
        <v/>
      </c>
      <c r="AF26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3" spans="1:32" hidden="1" x14ac:dyDescent="0.45">
      <c r="A263" s="34">
        <f>Games!A242</f>
        <v>0</v>
      </c>
      <c r="B263" s="34" t="str">
        <f>IF('Prediction Log'!B260=0, "",'Prediction Log'!B260)</f>
        <v/>
      </c>
      <c r="C263" s="34" t="str">
        <f>IF('Prediction Log'!C260=0, "",'Prediction Log'!C260)</f>
        <v/>
      </c>
      <c r="D263" s="34" t="str">
        <f>IF('Prediction Log'!D260=0, "",'Prediction Log'!D260)</f>
        <v/>
      </c>
      <c r="E263" s="34" t="str">
        <f>IF('Prediction Log'!E260=0, "",'Prediction Log'!E260)</f>
        <v/>
      </c>
      <c r="F263" s="34" t="str">
        <f>IF('Prediction Log'!H260=0, "",'Prediction Log'!H260)</f>
        <v/>
      </c>
      <c r="G263" s="10" t="str">
        <f>IF(ISBLANK(Games!B242), "",'Prediction Log'!$I260)</f>
        <v/>
      </c>
      <c r="H263" s="35" t="str">
        <f>'Prediction Log'!$J260</f>
        <v/>
      </c>
      <c r="I263" s="34" t="str">
        <f>IF(ISBLANK(Games!R242), "",IF(AND(Games!R242="",Games!S242=""),"",IF(ISTEXT(Games!S242), "Side",Games!R242)))</f>
        <v/>
      </c>
      <c r="J263" s="34" t="str">
        <f>IF(ISBLANK(Games!R242), "",IF(Table12[[#This Row],[Bet]]="Spread", Games!T242, ""))</f>
        <v/>
      </c>
      <c r="K263" s="34" t="str">
        <f>IF(ISBLANK(Games!S242), "",IF(ISTEXT(Games!S242), Games!S242, ""))</f>
        <v/>
      </c>
      <c r="L263" s="34" t="str">
        <f>IF(ISBLANK(Games!V242), "", Games!V242)</f>
        <v/>
      </c>
      <c r="M263" s="34"/>
      <c r="N263" s="36"/>
      <c r="O263" s="36"/>
      <c r="P263" s="36"/>
      <c r="Q263" s="36"/>
      <c r="R263" s="36"/>
      <c r="S263" s="36"/>
      <c r="T263" s="37">
        <f t="shared" si="45"/>
        <v>0</v>
      </c>
      <c r="U263" s="37">
        <f t="shared" si="46"/>
        <v>0</v>
      </c>
      <c r="V263" s="37">
        <f t="shared" ref="V263:V326" si="48">O263+IF(R263&lt;0, (O263/(R263/-100)), O263*(R263/100))</f>
        <v>0</v>
      </c>
      <c r="W263" s="37">
        <f t="shared" ref="W263:W326" si="49">V263-O263</f>
        <v>0</v>
      </c>
      <c r="X263" s="37">
        <f t="shared" ref="X263:X326" si="50">P263+IF(S263&lt;0, (P263/(S263/-100)), P263*(S263/100))</f>
        <v>0</v>
      </c>
      <c r="Y263" s="37">
        <f t="shared" ref="Y263:Y326" si="51">S263-P263</f>
        <v>0</v>
      </c>
      <c r="Z263" s="36"/>
      <c r="AA263" s="37" t="str">
        <f t="shared" si="47"/>
        <v/>
      </c>
      <c r="AB263" s="36"/>
      <c r="AC263" s="37" t="str">
        <f t="shared" si="44"/>
        <v/>
      </c>
      <c r="AD263" s="36"/>
      <c r="AE263" s="34" t="str">
        <f t="shared" ref="AE263:AE326" si="52">IF(AD263="W", Y263, IF(AD263="L",-R263, ""))</f>
        <v/>
      </c>
      <c r="AF26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4" spans="1:32" hidden="1" x14ac:dyDescent="0.45">
      <c r="A264" s="34">
        <f>Games!A243</f>
        <v>0</v>
      </c>
      <c r="B264" s="34" t="str">
        <f>IF('Prediction Log'!B261=0, "",'Prediction Log'!B261)</f>
        <v/>
      </c>
      <c r="C264" s="34" t="str">
        <f>IF('Prediction Log'!C261=0, "",'Prediction Log'!C261)</f>
        <v/>
      </c>
      <c r="D264" s="34" t="str">
        <f>IF('Prediction Log'!D261=0, "",'Prediction Log'!D261)</f>
        <v/>
      </c>
      <c r="E264" s="34" t="str">
        <f>IF('Prediction Log'!E261=0, "",'Prediction Log'!E261)</f>
        <v/>
      </c>
      <c r="F264" s="34" t="str">
        <f>IF('Prediction Log'!H261=0, "",'Prediction Log'!H261)</f>
        <v/>
      </c>
      <c r="G264" s="10" t="str">
        <f>IF(ISBLANK(Games!B243), "",'Prediction Log'!$I261)</f>
        <v/>
      </c>
      <c r="H264" s="35" t="str">
        <f>'Prediction Log'!$J261</f>
        <v/>
      </c>
      <c r="I264" s="34" t="str">
        <f>IF(ISBLANK(Games!R243), "",IF(AND(Games!R243="",Games!S243=""),"",IF(ISTEXT(Games!S243), "Side",Games!R243)))</f>
        <v/>
      </c>
      <c r="J264" s="34" t="str">
        <f>IF(ISBLANK(Games!R243), "",IF(Table12[[#This Row],[Bet]]="Spread", Games!T243, ""))</f>
        <v/>
      </c>
      <c r="K264" s="34" t="str">
        <f>IF(ISBLANK(Games!S243), "",IF(ISTEXT(Games!S243), Games!S243, ""))</f>
        <v/>
      </c>
      <c r="L264" s="34" t="str">
        <f>IF(ISBLANK(Games!V243), "", Games!V243)</f>
        <v/>
      </c>
      <c r="M264" s="34"/>
      <c r="N264" s="36"/>
      <c r="O264" s="36"/>
      <c r="P264" s="36"/>
      <c r="Q264" s="36"/>
      <c r="R264" s="36"/>
      <c r="S264" s="36"/>
      <c r="T264" s="37">
        <f t="shared" si="45"/>
        <v>0</v>
      </c>
      <c r="U264" s="37">
        <f t="shared" si="46"/>
        <v>0</v>
      </c>
      <c r="V264" s="37">
        <f t="shared" si="48"/>
        <v>0</v>
      </c>
      <c r="W264" s="37">
        <f t="shared" si="49"/>
        <v>0</v>
      </c>
      <c r="X264" s="37">
        <f t="shared" si="50"/>
        <v>0</v>
      </c>
      <c r="Y264" s="37">
        <f t="shared" si="51"/>
        <v>0</v>
      </c>
      <c r="Z264" s="36"/>
      <c r="AA264" s="37" t="str">
        <f t="shared" si="47"/>
        <v/>
      </c>
      <c r="AB264" s="36"/>
      <c r="AC264" s="37" t="str">
        <f t="shared" ref="AC264:AC327" si="53">IF(AB264="W", W264, IF(AB264="L",-O264, ""))</f>
        <v/>
      </c>
      <c r="AD264" s="36"/>
      <c r="AE264" s="34" t="str">
        <f t="shared" si="52"/>
        <v/>
      </c>
      <c r="AF26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5" spans="1:32" hidden="1" x14ac:dyDescent="0.45">
      <c r="A265" s="34">
        <f>Games!A244</f>
        <v>0</v>
      </c>
      <c r="B265" s="34" t="str">
        <f>IF('Prediction Log'!B262=0, "",'Prediction Log'!B262)</f>
        <v/>
      </c>
      <c r="C265" s="34" t="str">
        <f>IF('Prediction Log'!C262=0, "",'Prediction Log'!C262)</f>
        <v/>
      </c>
      <c r="D265" s="34" t="str">
        <f>IF('Prediction Log'!D262=0, "",'Prediction Log'!D262)</f>
        <v/>
      </c>
      <c r="E265" s="34" t="str">
        <f>IF('Prediction Log'!E262=0, "",'Prediction Log'!E262)</f>
        <v/>
      </c>
      <c r="F265" s="34" t="str">
        <f>IF('Prediction Log'!H262=0, "",'Prediction Log'!H262)</f>
        <v/>
      </c>
      <c r="G265" s="10" t="str">
        <f>IF(ISBLANK(Games!B244), "",'Prediction Log'!$I262)</f>
        <v/>
      </c>
      <c r="H265" s="35" t="str">
        <f>'Prediction Log'!$J262</f>
        <v/>
      </c>
      <c r="I265" s="34" t="str">
        <f>IF(ISBLANK(Games!R244), "",IF(AND(Games!R244="",Games!S244=""),"",IF(ISTEXT(Games!S244), "Side",Games!R244)))</f>
        <v/>
      </c>
      <c r="J265" s="34" t="str">
        <f>IF(ISBLANK(Games!R244), "",IF(Table12[[#This Row],[Bet]]="Spread", Games!T244, ""))</f>
        <v/>
      </c>
      <c r="K265" s="34" t="str">
        <f>IF(ISBLANK(Games!S244), "",IF(ISTEXT(Games!S244), Games!S244, ""))</f>
        <v/>
      </c>
      <c r="L265" s="34" t="str">
        <f>IF(ISBLANK(Games!V244), "", Games!V244)</f>
        <v/>
      </c>
      <c r="M265" s="34"/>
      <c r="N265" s="36"/>
      <c r="O265" s="36"/>
      <c r="P265" s="36"/>
      <c r="Q265" s="36"/>
      <c r="R265" s="36"/>
      <c r="S265" s="36"/>
      <c r="T265" s="37">
        <f t="shared" si="45"/>
        <v>0</v>
      </c>
      <c r="U265" s="37">
        <f t="shared" si="46"/>
        <v>0</v>
      </c>
      <c r="V265" s="37">
        <f t="shared" si="48"/>
        <v>0</v>
      </c>
      <c r="W265" s="37">
        <f t="shared" si="49"/>
        <v>0</v>
      </c>
      <c r="X265" s="37">
        <f t="shared" si="50"/>
        <v>0</v>
      </c>
      <c r="Y265" s="37">
        <f t="shared" si="51"/>
        <v>0</v>
      </c>
      <c r="Z265" s="36"/>
      <c r="AA265" s="37" t="str">
        <f t="shared" si="47"/>
        <v/>
      </c>
      <c r="AB265" s="36"/>
      <c r="AC265" s="37" t="str">
        <f t="shared" si="53"/>
        <v/>
      </c>
      <c r="AD265" s="36"/>
      <c r="AE265" s="34" t="str">
        <f t="shared" si="52"/>
        <v/>
      </c>
      <c r="AF26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6" spans="1:32" hidden="1" x14ac:dyDescent="0.45">
      <c r="A266" s="34">
        <f>Games!A245</f>
        <v>0</v>
      </c>
      <c r="B266" s="34" t="str">
        <f>IF('Prediction Log'!B263=0, "",'Prediction Log'!B263)</f>
        <v/>
      </c>
      <c r="C266" s="34" t="str">
        <f>IF('Prediction Log'!C263=0, "",'Prediction Log'!C263)</f>
        <v/>
      </c>
      <c r="D266" s="34" t="str">
        <f>IF('Prediction Log'!D263=0, "",'Prediction Log'!D263)</f>
        <v/>
      </c>
      <c r="E266" s="34" t="str">
        <f>IF('Prediction Log'!E263=0, "",'Prediction Log'!E263)</f>
        <v/>
      </c>
      <c r="F266" s="34" t="str">
        <f>IF('Prediction Log'!H263=0, "",'Prediction Log'!H263)</f>
        <v/>
      </c>
      <c r="G266" s="10" t="str">
        <f>IF(ISBLANK(Games!B245), "",'Prediction Log'!$I263)</f>
        <v/>
      </c>
      <c r="H266" s="35" t="str">
        <f>'Prediction Log'!$J263</f>
        <v/>
      </c>
      <c r="I266" s="34" t="str">
        <f>IF(ISBLANK(Games!R245), "",IF(AND(Games!R245="",Games!S245=""),"",IF(ISTEXT(Games!S245), "Side",Games!R245)))</f>
        <v/>
      </c>
      <c r="J266" s="34" t="str">
        <f>IF(ISBLANK(Games!R245), "",IF(Table12[[#This Row],[Bet]]="Spread", Games!T245, ""))</f>
        <v/>
      </c>
      <c r="K266" s="34" t="str">
        <f>IF(ISBLANK(Games!S245), "",IF(ISTEXT(Games!S245), Games!S245, ""))</f>
        <v/>
      </c>
      <c r="L266" s="34" t="str">
        <f>IF(ISBLANK(Games!V245), "", Games!V245)</f>
        <v/>
      </c>
      <c r="M266" s="34"/>
      <c r="N266" s="36"/>
      <c r="O266" s="36"/>
      <c r="P266" s="36"/>
      <c r="Q266" s="36"/>
      <c r="R266" s="36"/>
      <c r="S266" s="36"/>
      <c r="T266" s="37">
        <f t="shared" si="45"/>
        <v>0</v>
      </c>
      <c r="U266" s="37">
        <f t="shared" si="46"/>
        <v>0</v>
      </c>
      <c r="V266" s="37">
        <f t="shared" si="48"/>
        <v>0</v>
      </c>
      <c r="W266" s="37">
        <f t="shared" si="49"/>
        <v>0</v>
      </c>
      <c r="X266" s="37">
        <f t="shared" si="50"/>
        <v>0</v>
      </c>
      <c r="Y266" s="37">
        <f t="shared" si="51"/>
        <v>0</v>
      </c>
      <c r="Z266" s="36"/>
      <c r="AA266" s="37" t="str">
        <f t="shared" si="47"/>
        <v/>
      </c>
      <c r="AB266" s="36"/>
      <c r="AC266" s="37" t="str">
        <f t="shared" si="53"/>
        <v/>
      </c>
      <c r="AD266" s="36"/>
      <c r="AE266" s="34" t="str">
        <f t="shared" si="52"/>
        <v/>
      </c>
      <c r="AF26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7" spans="1:32" hidden="1" x14ac:dyDescent="0.45">
      <c r="A267" s="34">
        <f>Games!A246</f>
        <v>0</v>
      </c>
      <c r="B267" s="34" t="str">
        <f>IF('Prediction Log'!B264=0, "",'Prediction Log'!B264)</f>
        <v/>
      </c>
      <c r="C267" s="34" t="str">
        <f>IF('Prediction Log'!C264=0, "",'Prediction Log'!C264)</f>
        <v/>
      </c>
      <c r="D267" s="34" t="str">
        <f>IF('Prediction Log'!D264=0, "",'Prediction Log'!D264)</f>
        <v/>
      </c>
      <c r="E267" s="34" t="str">
        <f>IF('Prediction Log'!E264=0, "",'Prediction Log'!E264)</f>
        <v/>
      </c>
      <c r="F267" s="34" t="str">
        <f>IF('Prediction Log'!H264=0, "",'Prediction Log'!H264)</f>
        <v/>
      </c>
      <c r="G267" s="10" t="str">
        <f>IF(ISBLANK(Games!B246), "",'Prediction Log'!$I264)</f>
        <v/>
      </c>
      <c r="H267" s="35" t="str">
        <f>'Prediction Log'!$J264</f>
        <v/>
      </c>
      <c r="I267" s="34" t="str">
        <f>IF(ISBLANK(Games!R246), "",IF(AND(Games!R246="",Games!S246=""),"",IF(ISTEXT(Games!S246), "Side",Games!R246)))</f>
        <v/>
      </c>
      <c r="J267" s="34" t="str">
        <f>IF(ISBLANK(Games!R246), "",IF(Table12[[#This Row],[Bet]]="Spread", Games!T246, ""))</f>
        <v/>
      </c>
      <c r="K267" s="34" t="str">
        <f>IF(ISBLANK(Games!S246), "",IF(ISTEXT(Games!S246), Games!S246, ""))</f>
        <v/>
      </c>
      <c r="L267" s="34" t="str">
        <f>IF(ISBLANK(Games!V246), "", Games!V246)</f>
        <v/>
      </c>
      <c r="M267" s="34"/>
      <c r="N267" s="36"/>
      <c r="O267" s="36"/>
      <c r="P267" s="36"/>
      <c r="Q267" s="36"/>
      <c r="R267" s="36"/>
      <c r="S267" s="36"/>
      <c r="T267" s="37">
        <f t="shared" si="45"/>
        <v>0</v>
      </c>
      <c r="U267" s="37">
        <f t="shared" si="46"/>
        <v>0</v>
      </c>
      <c r="V267" s="37">
        <f t="shared" si="48"/>
        <v>0</v>
      </c>
      <c r="W267" s="37">
        <f t="shared" si="49"/>
        <v>0</v>
      </c>
      <c r="X267" s="37">
        <f t="shared" si="50"/>
        <v>0</v>
      </c>
      <c r="Y267" s="37">
        <f t="shared" si="51"/>
        <v>0</v>
      </c>
      <c r="Z267" s="36"/>
      <c r="AA267" s="37" t="str">
        <f t="shared" si="47"/>
        <v/>
      </c>
      <c r="AB267" s="36"/>
      <c r="AC267" s="37" t="str">
        <f t="shared" si="53"/>
        <v/>
      </c>
      <c r="AD267" s="36"/>
      <c r="AE267" s="34" t="str">
        <f t="shared" si="52"/>
        <v/>
      </c>
      <c r="AF26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8" spans="1:32" hidden="1" x14ac:dyDescent="0.45">
      <c r="A268" s="34">
        <f>Games!A247</f>
        <v>0</v>
      </c>
      <c r="B268" s="34" t="str">
        <f>IF('Prediction Log'!B265=0, "",'Prediction Log'!B265)</f>
        <v/>
      </c>
      <c r="C268" s="34" t="str">
        <f>IF('Prediction Log'!C265=0, "",'Prediction Log'!C265)</f>
        <v/>
      </c>
      <c r="D268" s="34" t="str">
        <f>IF('Prediction Log'!D265=0, "",'Prediction Log'!D265)</f>
        <v/>
      </c>
      <c r="E268" s="34" t="str">
        <f>IF('Prediction Log'!E265=0, "",'Prediction Log'!E265)</f>
        <v/>
      </c>
      <c r="F268" s="34" t="str">
        <f>IF('Prediction Log'!H265=0, "",'Prediction Log'!H265)</f>
        <v/>
      </c>
      <c r="G268" s="10" t="str">
        <f>IF(ISBLANK(Games!B247), "",'Prediction Log'!$I265)</f>
        <v/>
      </c>
      <c r="H268" s="35" t="str">
        <f>'Prediction Log'!$J265</f>
        <v/>
      </c>
      <c r="I268" s="34" t="str">
        <f>IF(ISBLANK(Games!R247), "",IF(AND(Games!R247="",Games!S247=""),"",IF(ISTEXT(Games!S247), "Side",Games!R247)))</f>
        <v/>
      </c>
      <c r="J268" s="34" t="str">
        <f>IF(ISBLANK(Games!R247), "",IF(Table12[[#This Row],[Bet]]="Spread", Games!T247, ""))</f>
        <v/>
      </c>
      <c r="K268" s="34" t="str">
        <f>IF(ISBLANK(Games!S247), "",IF(ISTEXT(Games!S247), Games!S247, ""))</f>
        <v/>
      </c>
      <c r="L268" s="34" t="str">
        <f>IF(ISBLANK(Games!V247), "", Games!V247)</f>
        <v/>
      </c>
      <c r="M268" s="34"/>
      <c r="N268" s="36"/>
      <c r="O268" s="36"/>
      <c r="P268" s="36"/>
      <c r="Q268" s="36"/>
      <c r="R268" s="36"/>
      <c r="S268" s="36"/>
      <c r="T268" s="37">
        <f t="shared" si="45"/>
        <v>0</v>
      </c>
      <c r="U268" s="37">
        <f t="shared" si="46"/>
        <v>0</v>
      </c>
      <c r="V268" s="37">
        <f t="shared" si="48"/>
        <v>0</v>
      </c>
      <c r="W268" s="37">
        <f t="shared" si="49"/>
        <v>0</v>
      </c>
      <c r="X268" s="37">
        <f t="shared" si="50"/>
        <v>0</v>
      </c>
      <c r="Y268" s="37">
        <f t="shared" si="51"/>
        <v>0</v>
      </c>
      <c r="Z268" s="36"/>
      <c r="AA268" s="37" t="str">
        <f t="shared" si="47"/>
        <v/>
      </c>
      <c r="AB268" s="36"/>
      <c r="AC268" s="37" t="str">
        <f t="shared" si="53"/>
        <v/>
      </c>
      <c r="AD268" s="36"/>
      <c r="AE268" s="34" t="str">
        <f t="shared" si="52"/>
        <v/>
      </c>
      <c r="AF26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9" spans="1:32" hidden="1" x14ac:dyDescent="0.45">
      <c r="A269" s="34">
        <f>Games!A248</f>
        <v>0</v>
      </c>
      <c r="B269" s="34" t="str">
        <f>IF('Prediction Log'!B266=0, "",'Prediction Log'!B266)</f>
        <v/>
      </c>
      <c r="C269" s="34" t="str">
        <f>IF('Prediction Log'!C266=0, "",'Prediction Log'!C266)</f>
        <v/>
      </c>
      <c r="D269" s="34" t="str">
        <f>IF('Prediction Log'!D266=0, "",'Prediction Log'!D266)</f>
        <v/>
      </c>
      <c r="E269" s="34" t="str">
        <f>IF('Prediction Log'!E266=0, "",'Prediction Log'!E266)</f>
        <v/>
      </c>
      <c r="F269" s="34" t="str">
        <f>IF('Prediction Log'!H266=0, "",'Prediction Log'!H266)</f>
        <v/>
      </c>
      <c r="G269" s="10" t="str">
        <f>IF(ISBLANK(Games!B248), "",'Prediction Log'!$I266)</f>
        <v/>
      </c>
      <c r="H269" s="35" t="str">
        <f>'Prediction Log'!$J266</f>
        <v/>
      </c>
      <c r="I269" s="34" t="str">
        <f>IF(ISBLANK(Games!R248), "",IF(AND(Games!R248="",Games!S248=""),"",IF(ISTEXT(Games!S248), "Side",Games!R248)))</f>
        <v/>
      </c>
      <c r="J269" s="34" t="str">
        <f>IF(ISBLANK(Games!R248), "",IF(Table12[[#This Row],[Bet]]="Spread", Games!T248, ""))</f>
        <v/>
      </c>
      <c r="K269" s="34" t="str">
        <f>IF(ISBLANK(Games!S248), "",IF(ISTEXT(Games!S248), Games!S248, ""))</f>
        <v/>
      </c>
      <c r="L269" s="34" t="str">
        <f>IF(ISBLANK(Games!V248), "", Games!V248)</f>
        <v/>
      </c>
      <c r="M269" s="34"/>
      <c r="N269" s="36"/>
      <c r="O269" s="36"/>
      <c r="P269" s="36"/>
      <c r="Q269" s="36"/>
      <c r="R269" s="36"/>
      <c r="S269" s="36"/>
      <c r="T269" s="37">
        <f t="shared" si="45"/>
        <v>0</v>
      </c>
      <c r="U269" s="37">
        <f t="shared" si="46"/>
        <v>0</v>
      </c>
      <c r="V269" s="37">
        <f t="shared" si="48"/>
        <v>0</v>
      </c>
      <c r="W269" s="37">
        <f t="shared" si="49"/>
        <v>0</v>
      </c>
      <c r="X269" s="37">
        <f t="shared" si="50"/>
        <v>0</v>
      </c>
      <c r="Y269" s="37">
        <f t="shared" si="51"/>
        <v>0</v>
      </c>
      <c r="Z269" s="36"/>
      <c r="AA269" s="37" t="str">
        <f t="shared" si="47"/>
        <v/>
      </c>
      <c r="AB269" s="36"/>
      <c r="AC269" s="37" t="str">
        <f t="shared" si="53"/>
        <v/>
      </c>
      <c r="AD269" s="36"/>
      <c r="AE269" s="34" t="str">
        <f t="shared" si="52"/>
        <v/>
      </c>
      <c r="AF26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0" spans="1:32" hidden="1" x14ac:dyDescent="0.45">
      <c r="A270" s="34">
        <f>Games!A249</f>
        <v>0</v>
      </c>
      <c r="B270" s="34" t="str">
        <f>IF('Prediction Log'!B267=0, "",'Prediction Log'!B267)</f>
        <v/>
      </c>
      <c r="C270" s="34" t="str">
        <f>IF('Prediction Log'!C267=0, "",'Prediction Log'!C267)</f>
        <v/>
      </c>
      <c r="D270" s="34" t="str">
        <f>IF('Prediction Log'!D267=0, "",'Prediction Log'!D267)</f>
        <v/>
      </c>
      <c r="E270" s="34" t="str">
        <f>IF('Prediction Log'!E267=0, "",'Prediction Log'!E267)</f>
        <v/>
      </c>
      <c r="F270" s="34" t="str">
        <f>IF('Prediction Log'!H267=0, "",'Prediction Log'!H267)</f>
        <v/>
      </c>
      <c r="G270" s="10" t="str">
        <f>IF(ISBLANK(Games!B249), "",'Prediction Log'!$I267)</f>
        <v/>
      </c>
      <c r="H270" s="35" t="str">
        <f>'Prediction Log'!$J267</f>
        <v/>
      </c>
      <c r="I270" s="34" t="str">
        <f>IF(ISBLANK(Games!R249), "",IF(AND(Games!R249="",Games!S249=""),"",IF(ISTEXT(Games!S249), "Side",Games!R249)))</f>
        <v/>
      </c>
      <c r="J270" s="34" t="str">
        <f>IF(ISBLANK(Games!R249), "",IF(Table12[[#This Row],[Bet]]="Spread", Games!T249, ""))</f>
        <v/>
      </c>
      <c r="K270" s="34" t="str">
        <f>IF(ISBLANK(Games!S249), "",IF(ISTEXT(Games!S249), Games!S249, ""))</f>
        <v/>
      </c>
      <c r="L270" s="34" t="str">
        <f>IF(ISBLANK(Games!V249), "", Games!V249)</f>
        <v/>
      </c>
      <c r="M270" s="34"/>
      <c r="N270" s="36"/>
      <c r="O270" s="36"/>
      <c r="P270" s="36"/>
      <c r="Q270" s="36"/>
      <c r="R270" s="36"/>
      <c r="S270" s="36"/>
      <c r="T270" s="37">
        <f t="shared" si="45"/>
        <v>0</v>
      </c>
      <c r="U270" s="37">
        <f t="shared" si="46"/>
        <v>0</v>
      </c>
      <c r="V270" s="37">
        <f t="shared" si="48"/>
        <v>0</v>
      </c>
      <c r="W270" s="37">
        <f t="shared" si="49"/>
        <v>0</v>
      </c>
      <c r="X270" s="37">
        <f t="shared" si="50"/>
        <v>0</v>
      </c>
      <c r="Y270" s="37">
        <f t="shared" si="51"/>
        <v>0</v>
      </c>
      <c r="Z270" s="36"/>
      <c r="AA270" s="37" t="str">
        <f t="shared" si="47"/>
        <v/>
      </c>
      <c r="AB270" s="36"/>
      <c r="AC270" s="37" t="str">
        <f t="shared" si="53"/>
        <v/>
      </c>
      <c r="AD270" s="36"/>
      <c r="AE270" s="34" t="str">
        <f t="shared" si="52"/>
        <v/>
      </c>
      <c r="AF27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1" spans="1:32" hidden="1" x14ac:dyDescent="0.45">
      <c r="A271" s="34">
        <f>Games!A250</f>
        <v>0</v>
      </c>
      <c r="B271" s="34" t="str">
        <f>IF('Prediction Log'!B268=0, "",'Prediction Log'!B268)</f>
        <v/>
      </c>
      <c r="C271" s="34" t="str">
        <f>IF('Prediction Log'!C268=0, "",'Prediction Log'!C268)</f>
        <v/>
      </c>
      <c r="D271" s="34" t="str">
        <f>IF('Prediction Log'!D268=0, "",'Prediction Log'!D268)</f>
        <v/>
      </c>
      <c r="E271" s="34" t="str">
        <f>IF('Prediction Log'!E268=0, "",'Prediction Log'!E268)</f>
        <v/>
      </c>
      <c r="F271" s="34" t="str">
        <f>IF('Prediction Log'!H268=0, "",'Prediction Log'!H268)</f>
        <v/>
      </c>
      <c r="G271" s="10" t="str">
        <f>IF(ISBLANK(Games!B250), "",'Prediction Log'!$I268)</f>
        <v/>
      </c>
      <c r="H271" s="35" t="str">
        <f>'Prediction Log'!$J268</f>
        <v/>
      </c>
      <c r="I271" s="34" t="str">
        <f>IF(ISBLANK(Games!R250), "",IF(AND(Games!R250="",Games!S250=""),"",IF(ISTEXT(Games!S250), "Side",Games!R250)))</f>
        <v/>
      </c>
      <c r="J271" s="34" t="str">
        <f>IF(ISBLANK(Games!R250), "",IF(Table12[[#This Row],[Bet]]="Spread", Games!T250, ""))</f>
        <v/>
      </c>
      <c r="K271" s="34" t="str">
        <f>IF(ISBLANK(Games!S250), "",IF(ISTEXT(Games!S250), Games!S250, ""))</f>
        <v/>
      </c>
      <c r="L271" s="34" t="str">
        <f>IF(ISBLANK(Games!V250), "", Games!V250)</f>
        <v/>
      </c>
      <c r="M271" s="34"/>
      <c r="N271" s="36"/>
      <c r="O271" s="36"/>
      <c r="P271" s="36"/>
      <c r="Q271" s="36"/>
      <c r="R271" s="36"/>
      <c r="S271" s="36"/>
      <c r="T271" s="37">
        <f t="shared" si="45"/>
        <v>0</v>
      </c>
      <c r="U271" s="37">
        <f t="shared" si="46"/>
        <v>0</v>
      </c>
      <c r="V271" s="37">
        <f t="shared" si="48"/>
        <v>0</v>
      </c>
      <c r="W271" s="37">
        <f t="shared" si="49"/>
        <v>0</v>
      </c>
      <c r="X271" s="37">
        <f t="shared" si="50"/>
        <v>0</v>
      </c>
      <c r="Y271" s="37">
        <f t="shared" si="51"/>
        <v>0</v>
      </c>
      <c r="Z271" s="36"/>
      <c r="AA271" s="37" t="str">
        <f t="shared" si="47"/>
        <v/>
      </c>
      <c r="AB271" s="36"/>
      <c r="AC271" s="37" t="str">
        <f t="shared" si="53"/>
        <v/>
      </c>
      <c r="AD271" s="36"/>
      <c r="AE271" s="34" t="str">
        <f t="shared" si="52"/>
        <v/>
      </c>
      <c r="AF27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2" spans="1:32" hidden="1" x14ac:dyDescent="0.45">
      <c r="A272" s="34">
        <f>Games!A251</f>
        <v>0</v>
      </c>
      <c r="B272" s="34" t="str">
        <f>IF('Prediction Log'!B269=0, "",'Prediction Log'!B269)</f>
        <v/>
      </c>
      <c r="C272" s="34" t="str">
        <f>IF('Prediction Log'!C269=0, "",'Prediction Log'!C269)</f>
        <v/>
      </c>
      <c r="D272" s="34" t="str">
        <f>IF('Prediction Log'!D269=0, "",'Prediction Log'!D269)</f>
        <v/>
      </c>
      <c r="E272" s="34" t="str">
        <f>IF('Prediction Log'!E269=0, "",'Prediction Log'!E269)</f>
        <v/>
      </c>
      <c r="F272" s="34" t="str">
        <f>IF('Prediction Log'!H269=0, "",'Prediction Log'!H269)</f>
        <v/>
      </c>
      <c r="G272" s="10" t="str">
        <f>IF(ISBLANK(Games!B251), "",'Prediction Log'!$I269)</f>
        <v/>
      </c>
      <c r="H272" s="35" t="str">
        <f>'Prediction Log'!$J269</f>
        <v/>
      </c>
      <c r="I272" s="34" t="str">
        <f>IF(ISBLANK(Games!R251), "",IF(AND(Games!R251="",Games!S251=""),"",IF(ISTEXT(Games!S251), "Side",Games!R251)))</f>
        <v/>
      </c>
      <c r="J272" s="34" t="str">
        <f>IF(ISBLANK(Games!R251), "",IF(Table12[[#This Row],[Bet]]="Spread", Games!T251, ""))</f>
        <v/>
      </c>
      <c r="K272" s="34" t="str">
        <f>IF(ISBLANK(Games!S251), "",IF(ISTEXT(Games!S251), Games!S251, ""))</f>
        <v/>
      </c>
      <c r="L272" s="34" t="str">
        <f>IF(ISBLANK(Games!V251), "", Games!V251)</f>
        <v/>
      </c>
      <c r="M272" s="34"/>
      <c r="N272" s="36"/>
      <c r="O272" s="36"/>
      <c r="P272" s="36"/>
      <c r="Q272" s="36"/>
      <c r="R272" s="36"/>
      <c r="S272" s="36"/>
      <c r="T272" s="37">
        <f t="shared" si="45"/>
        <v>0</v>
      </c>
      <c r="U272" s="37">
        <f t="shared" si="46"/>
        <v>0</v>
      </c>
      <c r="V272" s="37">
        <f t="shared" si="48"/>
        <v>0</v>
      </c>
      <c r="W272" s="37">
        <f t="shared" si="49"/>
        <v>0</v>
      </c>
      <c r="X272" s="37">
        <f t="shared" si="50"/>
        <v>0</v>
      </c>
      <c r="Y272" s="37">
        <f t="shared" si="51"/>
        <v>0</v>
      </c>
      <c r="Z272" s="36"/>
      <c r="AA272" s="37" t="str">
        <f t="shared" si="47"/>
        <v/>
      </c>
      <c r="AB272" s="36"/>
      <c r="AC272" s="37" t="str">
        <f t="shared" si="53"/>
        <v/>
      </c>
      <c r="AD272" s="36"/>
      <c r="AE272" s="34" t="str">
        <f t="shared" si="52"/>
        <v/>
      </c>
      <c r="AF27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3" spans="1:32" hidden="1" x14ac:dyDescent="0.45">
      <c r="A273" s="34">
        <f>Games!A252</f>
        <v>0</v>
      </c>
      <c r="B273" s="34" t="str">
        <f>IF('Prediction Log'!B270=0, "",'Prediction Log'!B270)</f>
        <v/>
      </c>
      <c r="C273" s="34" t="str">
        <f>IF('Prediction Log'!C270=0, "",'Prediction Log'!C270)</f>
        <v/>
      </c>
      <c r="D273" s="34" t="str">
        <f>IF('Prediction Log'!D270=0, "",'Prediction Log'!D270)</f>
        <v/>
      </c>
      <c r="E273" s="34" t="str">
        <f>IF('Prediction Log'!E270=0, "",'Prediction Log'!E270)</f>
        <v/>
      </c>
      <c r="F273" s="34" t="str">
        <f>IF('Prediction Log'!H270=0, "",'Prediction Log'!H270)</f>
        <v/>
      </c>
      <c r="G273" s="10" t="str">
        <f>IF(ISBLANK(Games!B252), "",'Prediction Log'!$I270)</f>
        <v/>
      </c>
      <c r="H273" s="35" t="str">
        <f>'Prediction Log'!$J270</f>
        <v/>
      </c>
      <c r="I273" s="34" t="str">
        <f>IF(ISBLANK(Games!R252), "",IF(AND(Games!R252="",Games!S252=""),"",IF(ISTEXT(Games!S252), "Side",Games!R252)))</f>
        <v/>
      </c>
      <c r="J273" s="34" t="str">
        <f>IF(ISBLANK(Games!R252), "",IF(Table12[[#This Row],[Bet]]="Spread", Games!T252, ""))</f>
        <v/>
      </c>
      <c r="K273" s="34" t="str">
        <f>IF(ISBLANK(Games!S252), "",IF(ISTEXT(Games!S252), Games!S252, ""))</f>
        <v/>
      </c>
      <c r="L273" s="34" t="str">
        <f>IF(ISBLANK(Games!V252), "", Games!V252)</f>
        <v/>
      </c>
      <c r="M273" s="34"/>
      <c r="N273" s="36"/>
      <c r="O273" s="36"/>
      <c r="P273" s="36"/>
      <c r="Q273" s="36"/>
      <c r="R273" s="36"/>
      <c r="S273" s="36"/>
      <c r="T273" s="37">
        <f t="shared" si="45"/>
        <v>0</v>
      </c>
      <c r="U273" s="37">
        <f t="shared" si="46"/>
        <v>0</v>
      </c>
      <c r="V273" s="37">
        <f t="shared" si="48"/>
        <v>0</v>
      </c>
      <c r="W273" s="37">
        <f t="shared" si="49"/>
        <v>0</v>
      </c>
      <c r="X273" s="37">
        <f t="shared" si="50"/>
        <v>0</v>
      </c>
      <c r="Y273" s="37">
        <f t="shared" si="51"/>
        <v>0</v>
      </c>
      <c r="Z273" s="36"/>
      <c r="AA273" s="37" t="str">
        <f t="shared" si="47"/>
        <v/>
      </c>
      <c r="AB273" s="36"/>
      <c r="AC273" s="37" t="str">
        <f t="shared" si="53"/>
        <v/>
      </c>
      <c r="AD273" s="36"/>
      <c r="AE273" s="34" t="str">
        <f t="shared" si="52"/>
        <v/>
      </c>
      <c r="AF27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4" spans="1:32" hidden="1" x14ac:dyDescent="0.45">
      <c r="A274" s="34">
        <f>Games!A253</f>
        <v>0</v>
      </c>
      <c r="B274" s="34" t="str">
        <f>IF('Prediction Log'!B271=0, "",'Prediction Log'!B271)</f>
        <v/>
      </c>
      <c r="C274" s="34" t="str">
        <f>IF('Prediction Log'!C271=0, "",'Prediction Log'!C271)</f>
        <v/>
      </c>
      <c r="D274" s="34" t="str">
        <f>IF('Prediction Log'!D271=0, "",'Prediction Log'!D271)</f>
        <v/>
      </c>
      <c r="E274" s="34" t="str">
        <f>IF('Prediction Log'!E271=0, "",'Prediction Log'!E271)</f>
        <v/>
      </c>
      <c r="F274" s="34" t="str">
        <f>IF('Prediction Log'!H271=0, "",'Prediction Log'!H271)</f>
        <v/>
      </c>
      <c r="G274" s="10" t="str">
        <f>IF(ISBLANK(Games!B253), "",'Prediction Log'!$I271)</f>
        <v/>
      </c>
      <c r="H274" s="35" t="str">
        <f>'Prediction Log'!$J271</f>
        <v/>
      </c>
      <c r="I274" s="34" t="str">
        <f>IF(ISBLANK(Games!R253), "",IF(AND(Games!R253="",Games!S253=""),"",IF(ISTEXT(Games!S253), "Side",Games!R253)))</f>
        <v/>
      </c>
      <c r="J274" s="34" t="str">
        <f>IF(ISBLANK(Games!R253), "",IF(Table12[[#This Row],[Bet]]="Spread", Games!T253, ""))</f>
        <v/>
      </c>
      <c r="K274" s="34" t="str">
        <f>IF(ISBLANK(Games!S253), "",IF(ISTEXT(Games!S253), Games!S253, ""))</f>
        <v/>
      </c>
      <c r="L274" s="34" t="str">
        <f>IF(ISBLANK(Games!V253), "", Games!V253)</f>
        <v/>
      </c>
      <c r="M274" s="34"/>
      <c r="N274" s="36"/>
      <c r="O274" s="36"/>
      <c r="P274" s="36"/>
      <c r="Q274" s="36"/>
      <c r="R274" s="36"/>
      <c r="S274" s="36"/>
      <c r="T274" s="37">
        <f t="shared" si="45"/>
        <v>0</v>
      </c>
      <c r="U274" s="37">
        <f t="shared" si="46"/>
        <v>0</v>
      </c>
      <c r="V274" s="37">
        <f t="shared" si="48"/>
        <v>0</v>
      </c>
      <c r="W274" s="37">
        <f t="shared" si="49"/>
        <v>0</v>
      </c>
      <c r="X274" s="37">
        <f t="shared" si="50"/>
        <v>0</v>
      </c>
      <c r="Y274" s="37">
        <f t="shared" si="51"/>
        <v>0</v>
      </c>
      <c r="Z274" s="36"/>
      <c r="AA274" s="37" t="str">
        <f t="shared" si="47"/>
        <v/>
      </c>
      <c r="AB274" s="36"/>
      <c r="AC274" s="37" t="str">
        <f t="shared" si="53"/>
        <v/>
      </c>
      <c r="AD274" s="36"/>
      <c r="AE274" s="34" t="str">
        <f t="shared" si="52"/>
        <v/>
      </c>
      <c r="AF27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5" spans="1:32" hidden="1" x14ac:dyDescent="0.45">
      <c r="A275" s="34">
        <f>Games!A254</f>
        <v>0</v>
      </c>
      <c r="B275" s="34" t="str">
        <f>IF('Prediction Log'!B272=0, "",'Prediction Log'!B272)</f>
        <v/>
      </c>
      <c r="C275" s="34" t="str">
        <f>IF('Prediction Log'!C272=0, "",'Prediction Log'!C272)</f>
        <v/>
      </c>
      <c r="D275" s="34" t="str">
        <f>IF('Prediction Log'!D272=0, "",'Prediction Log'!D272)</f>
        <v/>
      </c>
      <c r="E275" s="34" t="str">
        <f>IF('Prediction Log'!E272=0, "",'Prediction Log'!E272)</f>
        <v/>
      </c>
      <c r="F275" s="34" t="str">
        <f>IF('Prediction Log'!H272=0, "",'Prediction Log'!H272)</f>
        <v/>
      </c>
      <c r="G275" s="10" t="str">
        <f>IF(ISBLANK(Games!B254), "",'Prediction Log'!$I272)</f>
        <v/>
      </c>
      <c r="H275" s="35" t="str">
        <f>'Prediction Log'!$J272</f>
        <v/>
      </c>
      <c r="I275" s="34" t="str">
        <f>IF(ISBLANK(Games!R254), "",IF(AND(Games!R254="",Games!S254=""),"",IF(ISTEXT(Games!S254), "Side",Games!R254)))</f>
        <v/>
      </c>
      <c r="J275" s="34" t="str">
        <f>IF(ISBLANK(Games!R254), "",IF(Table12[[#This Row],[Bet]]="Spread", Games!T254, ""))</f>
        <v/>
      </c>
      <c r="K275" s="34" t="str">
        <f>IF(ISBLANK(Games!S254), "",IF(ISTEXT(Games!S254), Games!S254, ""))</f>
        <v/>
      </c>
      <c r="L275" s="34" t="str">
        <f>IF(ISBLANK(Games!V254), "", Games!V254)</f>
        <v/>
      </c>
      <c r="M275" s="34"/>
      <c r="N275" s="36"/>
      <c r="O275" s="36"/>
      <c r="P275" s="36"/>
      <c r="Q275" s="36"/>
      <c r="R275" s="36"/>
      <c r="S275" s="36"/>
      <c r="T275" s="37">
        <f t="shared" si="45"/>
        <v>0</v>
      </c>
      <c r="U275" s="37">
        <f t="shared" si="46"/>
        <v>0</v>
      </c>
      <c r="V275" s="37">
        <f t="shared" si="48"/>
        <v>0</v>
      </c>
      <c r="W275" s="37">
        <f t="shared" si="49"/>
        <v>0</v>
      </c>
      <c r="X275" s="37">
        <f t="shared" si="50"/>
        <v>0</v>
      </c>
      <c r="Y275" s="37">
        <f t="shared" si="51"/>
        <v>0</v>
      </c>
      <c r="Z275" s="36"/>
      <c r="AA275" s="37" t="str">
        <f t="shared" si="47"/>
        <v/>
      </c>
      <c r="AB275" s="36"/>
      <c r="AC275" s="37" t="str">
        <f t="shared" si="53"/>
        <v/>
      </c>
      <c r="AD275" s="36"/>
      <c r="AE275" s="34" t="str">
        <f t="shared" si="52"/>
        <v/>
      </c>
      <c r="AF27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6" spans="1:32" hidden="1" x14ac:dyDescent="0.45">
      <c r="A276" s="34">
        <f>Games!A255</f>
        <v>0</v>
      </c>
      <c r="B276" s="34" t="str">
        <f>IF('Prediction Log'!B273=0, "",'Prediction Log'!B273)</f>
        <v/>
      </c>
      <c r="C276" s="34" t="str">
        <f>IF('Prediction Log'!C273=0, "",'Prediction Log'!C273)</f>
        <v/>
      </c>
      <c r="D276" s="34" t="str">
        <f>IF('Prediction Log'!D273=0, "",'Prediction Log'!D273)</f>
        <v/>
      </c>
      <c r="E276" s="34" t="str">
        <f>IF('Prediction Log'!E273=0, "",'Prediction Log'!E273)</f>
        <v/>
      </c>
      <c r="F276" s="34" t="str">
        <f>IF('Prediction Log'!H273=0, "",'Prediction Log'!H273)</f>
        <v/>
      </c>
      <c r="G276" s="10" t="str">
        <f>IF(ISBLANK(Games!B255), "",'Prediction Log'!$I273)</f>
        <v/>
      </c>
      <c r="H276" s="35" t="str">
        <f>'Prediction Log'!$J273</f>
        <v/>
      </c>
      <c r="I276" s="34" t="str">
        <f>IF(ISBLANK(Games!R255), "",IF(AND(Games!R255="",Games!S255=""),"",IF(ISTEXT(Games!S255), "Side",Games!R255)))</f>
        <v/>
      </c>
      <c r="J276" s="34" t="str">
        <f>IF(ISBLANK(Games!R255), "",IF(Table12[[#This Row],[Bet]]="Spread", Games!T255, ""))</f>
        <v/>
      </c>
      <c r="K276" s="34" t="str">
        <f>IF(ISBLANK(Games!S255), "",IF(ISTEXT(Games!S255), Games!S255, ""))</f>
        <v/>
      </c>
      <c r="L276" s="34" t="str">
        <f>IF(ISBLANK(Games!V255), "", Games!V255)</f>
        <v/>
      </c>
      <c r="M276" s="34"/>
      <c r="N276" s="36"/>
      <c r="O276" s="36"/>
      <c r="P276" s="36"/>
      <c r="Q276" s="36"/>
      <c r="R276" s="36"/>
      <c r="S276" s="36"/>
      <c r="T276" s="37">
        <f t="shared" si="45"/>
        <v>0</v>
      </c>
      <c r="U276" s="37">
        <f t="shared" si="46"/>
        <v>0</v>
      </c>
      <c r="V276" s="37">
        <f t="shared" si="48"/>
        <v>0</v>
      </c>
      <c r="W276" s="37">
        <f t="shared" si="49"/>
        <v>0</v>
      </c>
      <c r="X276" s="37">
        <f t="shared" si="50"/>
        <v>0</v>
      </c>
      <c r="Y276" s="37">
        <f t="shared" si="51"/>
        <v>0</v>
      </c>
      <c r="Z276" s="36"/>
      <c r="AA276" s="37" t="str">
        <f t="shared" si="47"/>
        <v/>
      </c>
      <c r="AB276" s="36"/>
      <c r="AC276" s="37" t="str">
        <f t="shared" si="53"/>
        <v/>
      </c>
      <c r="AD276" s="36"/>
      <c r="AE276" s="34" t="str">
        <f t="shared" si="52"/>
        <v/>
      </c>
      <c r="AF27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7" spans="1:32" hidden="1" x14ac:dyDescent="0.45">
      <c r="A277" s="34">
        <f>Games!A256</f>
        <v>0</v>
      </c>
      <c r="B277" s="34" t="str">
        <f>IF('Prediction Log'!B274=0, "",'Prediction Log'!B274)</f>
        <v/>
      </c>
      <c r="C277" s="34" t="str">
        <f>IF('Prediction Log'!C274=0, "",'Prediction Log'!C274)</f>
        <v/>
      </c>
      <c r="D277" s="34" t="str">
        <f>IF('Prediction Log'!D274=0, "",'Prediction Log'!D274)</f>
        <v/>
      </c>
      <c r="E277" s="34" t="str">
        <f>IF('Prediction Log'!E274=0, "",'Prediction Log'!E274)</f>
        <v/>
      </c>
      <c r="F277" s="34" t="str">
        <f>IF('Prediction Log'!H274=0, "",'Prediction Log'!H274)</f>
        <v/>
      </c>
      <c r="G277" s="10" t="str">
        <f>IF(ISBLANK(Games!B256), "",'Prediction Log'!$I274)</f>
        <v/>
      </c>
      <c r="H277" s="35" t="str">
        <f>'Prediction Log'!$J274</f>
        <v/>
      </c>
      <c r="I277" s="34" t="str">
        <f>IF(ISBLANK(Games!R256), "",IF(AND(Games!R256="",Games!S256=""),"",IF(ISTEXT(Games!S256), "Side",Games!R256)))</f>
        <v/>
      </c>
      <c r="J277" s="34" t="str">
        <f>IF(ISBLANK(Games!R256), "",IF(Table12[[#This Row],[Bet]]="Spread", Games!T256, ""))</f>
        <v/>
      </c>
      <c r="K277" s="34" t="str">
        <f>IF(ISBLANK(Games!S256), "",IF(ISTEXT(Games!S256), Games!S256, ""))</f>
        <v/>
      </c>
      <c r="L277" s="34" t="str">
        <f>IF(ISBLANK(Games!V256), "", Games!V256)</f>
        <v/>
      </c>
      <c r="M277" s="34"/>
      <c r="N277" s="36"/>
      <c r="O277" s="36"/>
      <c r="P277" s="36"/>
      <c r="Q277" s="36"/>
      <c r="R277" s="36"/>
      <c r="S277" s="36"/>
      <c r="T277" s="37">
        <f t="shared" si="45"/>
        <v>0</v>
      </c>
      <c r="U277" s="37">
        <f t="shared" si="46"/>
        <v>0</v>
      </c>
      <c r="V277" s="37">
        <f t="shared" si="48"/>
        <v>0</v>
      </c>
      <c r="W277" s="37">
        <f t="shared" si="49"/>
        <v>0</v>
      </c>
      <c r="X277" s="37">
        <f t="shared" si="50"/>
        <v>0</v>
      </c>
      <c r="Y277" s="37">
        <f t="shared" si="51"/>
        <v>0</v>
      </c>
      <c r="Z277" s="36"/>
      <c r="AA277" s="37" t="str">
        <f t="shared" si="47"/>
        <v/>
      </c>
      <c r="AB277" s="36"/>
      <c r="AC277" s="37" t="str">
        <f t="shared" si="53"/>
        <v/>
      </c>
      <c r="AD277" s="36"/>
      <c r="AE277" s="34" t="str">
        <f t="shared" si="52"/>
        <v/>
      </c>
      <c r="AF27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8" spans="1:32" hidden="1" x14ac:dyDescent="0.45">
      <c r="A278" s="34">
        <f>Games!A257</f>
        <v>0</v>
      </c>
      <c r="B278" s="34" t="str">
        <f>IF('Prediction Log'!B275=0, "",'Prediction Log'!B275)</f>
        <v/>
      </c>
      <c r="C278" s="34" t="str">
        <f>IF('Prediction Log'!C275=0, "",'Prediction Log'!C275)</f>
        <v/>
      </c>
      <c r="D278" s="34" t="str">
        <f>IF('Prediction Log'!D275=0, "",'Prediction Log'!D275)</f>
        <v/>
      </c>
      <c r="E278" s="34" t="str">
        <f>IF('Prediction Log'!E275=0, "",'Prediction Log'!E275)</f>
        <v/>
      </c>
      <c r="F278" s="34" t="str">
        <f>IF('Prediction Log'!H275=0, "",'Prediction Log'!H275)</f>
        <v/>
      </c>
      <c r="G278" s="10" t="str">
        <f>IF(ISBLANK(Games!B257), "",'Prediction Log'!$I275)</f>
        <v/>
      </c>
      <c r="H278" s="35" t="str">
        <f>'Prediction Log'!$J275</f>
        <v/>
      </c>
      <c r="I278" s="34" t="str">
        <f>IF(ISBLANK(Games!R257), "",IF(AND(Games!R257="",Games!S257=""),"",IF(ISTEXT(Games!S257), "Side",Games!R257)))</f>
        <v/>
      </c>
      <c r="J278" s="34" t="str">
        <f>IF(ISBLANK(Games!R257), "",IF(Table12[[#This Row],[Bet]]="Spread", Games!T257, ""))</f>
        <v/>
      </c>
      <c r="K278" s="34" t="str">
        <f>IF(ISBLANK(Games!S257), "",IF(ISTEXT(Games!S257), Games!S257, ""))</f>
        <v/>
      </c>
      <c r="L278" s="34" t="str">
        <f>IF(ISBLANK(Games!V257), "", Games!V257)</f>
        <v/>
      </c>
      <c r="M278" s="34"/>
      <c r="N278" s="36"/>
      <c r="O278" s="36"/>
      <c r="P278" s="36"/>
      <c r="Q278" s="36"/>
      <c r="R278" s="36"/>
      <c r="S278" s="36"/>
      <c r="T278" s="37">
        <f t="shared" si="45"/>
        <v>0</v>
      </c>
      <c r="U278" s="37">
        <f t="shared" si="46"/>
        <v>0</v>
      </c>
      <c r="V278" s="37">
        <f t="shared" si="48"/>
        <v>0</v>
      </c>
      <c r="W278" s="37">
        <f t="shared" si="49"/>
        <v>0</v>
      </c>
      <c r="X278" s="37">
        <f t="shared" si="50"/>
        <v>0</v>
      </c>
      <c r="Y278" s="37">
        <f t="shared" si="51"/>
        <v>0</v>
      </c>
      <c r="Z278" s="36"/>
      <c r="AA278" s="37" t="str">
        <f t="shared" si="47"/>
        <v/>
      </c>
      <c r="AB278" s="36"/>
      <c r="AC278" s="37" t="str">
        <f t="shared" si="53"/>
        <v/>
      </c>
      <c r="AD278" s="36"/>
      <c r="AE278" s="34" t="str">
        <f t="shared" si="52"/>
        <v/>
      </c>
      <c r="AF27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9" spans="1:32" hidden="1" x14ac:dyDescent="0.45">
      <c r="A279" s="34">
        <f>Games!A258</f>
        <v>0</v>
      </c>
      <c r="B279" s="34" t="str">
        <f>IF('Prediction Log'!B276=0, "",'Prediction Log'!B276)</f>
        <v/>
      </c>
      <c r="C279" s="34" t="str">
        <f>IF('Prediction Log'!C276=0, "",'Prediction Log'!C276)</f>
        <v/>
      </c>
      <c r="D279" s="34" t="str">
        <f>IF('Prediction Log'!D276=0, "",'Prediction Log'!D276)</f>
        <v/>
      </c>
      <c r="E279" s="34" t="str">
        <f>IF('Prediction Log'!E276=0, "",'Prediction Log'!E276)</f>
        <v/>
      </c>
      <c r="F279" s="34" t="str">
        <f>IF('Prediction Log'!H276=0, "",'Prediction Log'!H276)</f>
        <v/>
      </c>
      <c r="G279" s="10" t="str">
        <f>IF(ISBLANK(Games!B258), "",'Prediction Log'!$I276)</f>
        <v/>
      </c>
      <c r="H279" s="35" t="str">
        <f>'Prediction Log'!$J276</f>
        <v/>
      </c>
      <c r="I279" s="34" t="str">
        <f>IF(ISBLANK(Games!R258), "",IF(AND(Games!R258="",Games!S258=""),"",IF(ISTEXT(Games!S258), "Side",Games!R258)))</f>
        <v/>
      </c>
      <c r="J279" s="34" t="str">
        <f>IF(ISBLANK(Games!R258), "",IF(Table12[[#This Row],[Bet]]="Spread", Games!T258, ""))</f>
        <v/>
      </c>
      <c r="K279" s="34" t="str">
        <f>IF(ISBLANK(Games!S258), "",IF(ISTEXT(Games!S258), Games!S258, ""))</f>
        <v/>
      </c>
      <c r="L279" s="34" t="str">
        <f>IF(ISBLANK(Games!V258), "", Games!V258)</f>
        <v/>
      </c>
      <c r="M279" s="34"/>
      <c r="N279" s="36"/>
      <c r="O279" s="36"/>
      <c r="P279" s="36"/>
      <c r="Q279" s="36"/>
      <c r="R279" s="36"/>
      <c r="S279" s="36"/>
      <c r="T279" s="37">
        <f t="shared" si="45"/>
        <v>0</v>
      </c>
      <c r="U279" s="37">
        <f t="shared" si="46"/>
        <v>0</v>
      </c>
      <c r="V279" s="37">
        <f t="shared" si="48"/>
        <v>0</v>
      </c>
      <c r="W279" s="37">
        <f t="shared" si="49"/>
        <v>0</v>
      </c>
      <c r="X279" s="37">
        <f t="shared" si="50"/>
        <v>0</v>
      </c>
      <c r="Y279" s="37">
        <f t="shared" si="51"/>
        <v>0</v>
      </c>
      <c r="Z279" s="36"/>
      <c r="AA279" s="37" t="str">
        <f t="shared" si="47"/>
        <v/>
      </c>
      <c r="AB279" s="36"/>
      <c r="AC279" s="37" t="str">
        <f t="shared" si="53"/>
        <v/>
      </c>
      <c r="AD279" s="36"/>
      <c r="AE279" s="34" t="str">
        <f t="shared" si="52"/>
        <v/>
      </c>
      <c r="AF27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0" spans="1:32" hidden="1" x14ac:dyDescent="0.45">
      <c r="A280" s="34">
        <f>Games!A259</f>
        <v>0</v>
      </c>
      <c r="B280" s="34" t="str">
        <f>IF('Prediction Log'!B277=0, "",'Prediction Log'!B277)</f>
        <v/>
      </c>
      <c r="C280" s="34" t="str">
        <f>IF('Prediction Log'!C277=0, "",'Prediction Log'!C277)</f>
        <v/>
      </c>
      <c r="D280" s="34" t="str">
        <f>IF('Prediction Log'!D277=0, "",'Prediction Log'!D277)</f>
        <v/>
      </c>
      <c r="E280" s="34" t="str">
        <f>IF('Prediction Log'!E277=0, "",'Prediction Log'!E277)</f>
        <v/>
      </c>
      <c r="F280" s="34" t="str">
        <f>IF('Prediction Log'!H277=0, "",'Prediction Log'!H277)</f>
        <v/>
      </c>
      <c r="G280" s="10" t="str">
        <f>IF(ISBLANK(Games!B259), "",'Prediction Log'!$I277)</f>
        <v/>
      </c>
      <c r="H280" s="35" t="str">
        <f>'Prediction Log'!$J277</f>
        <v/>
      </c>
      <c r="I280" s="34" t="str">
        <f>IF(ISBLANK(Games!R259), "",IF(AND(Games!R259="",Games!S259=""),"",IF(ISTEXT(Games!S259), "Side",Games!R259)))</f>
        <v/>
      </c>
      <c r="J280" s="34" t="str">
        <f>IF(ISBLANK(Games!R259), "",IF(Table12[[#This Row],[Bet]]="Spread", Games!T259, ""))</f>
        <v/>
      </c>
      <c r="K280" s="34" t="str">
        <f>IF(ISBLANK(Games!S259), "",IF(ISTEXT(Games!S259), Games!S259, ""))</f>
        <v/>
      </c>
      <c r="L280" s="34" t="str">
        <f>IF(ISBLANK(Games!V259), "", Games!V259)</f>
        <v/>
      </c>
      <c r="M280" s="34"/>
      <c r="N280" s="36"/>
      <c r="O280" s="36"/>
      <c r="P280" s="36"/>
      <c r="Q280" s="36"/>
      <c r="R280" s="36"/>
      <c r="S280" s="36"/>
      <c r="T280" s="37">
        <f t="shared" si="45"/>
        <v>0</v>
      </c>
      <c r="U280" s="37">
        <f t="shared" si="46"/>
        <v>0</v>
      </c>
      <c r="V280" s="37">
        <f t="shared" si="48"/>
        <v>0</v>
      </c>
      <c r="W280" s="37">
        <f t="shared" si="49"/>
        <v>0</v>
      </c>
      <c r="X280" s="37">
        <f t="shared" si="50"/>
        <v>0</v>
      </c>
      <c r="Y280" s="37">
        <f t="shared" si="51"/>
        <v>0</v>
      </c>
      <c r="Z280" s="36"/>
      <c r="AA280" s="37" t="str">
        <f t="shared" si="47"/>
        <v/>
      </c>
      <c r="AB280" s="36"/>
      <c r="AC280" s="37" t="str">
        <f t="shared" si="53"/>
        <v/>
      </c>
      <c r="AD280" s="36"/>
      <c r="AE280" s="34" t="str">
        <f t="shared" si="52"/>
        <v/>
      </c>
      <c r="AF28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1" spans="1:32" hidden="1" x14ac:dyDescent="0.45">
      <c r="A281" s="34">
        <f>Games!A260</f>
        <v>0</v>
      </c>
      <c r="B281" s="34" t="str">
        <f>IF('Prediction Log'!B278=0, "",'Prediction Log'!B278)</f>
        <v/>
      </c>
      <c r="C281" s="34" t="str">
        <f>IF('Prediction Log'!C278=0, "",'Prediction Log'!C278)</f>
        <v/>
      </c>
      <c r="D281" s="34" t="str">
        <f>IF('Prediction Log'!D278=0, "",'Prediction Log'!D278)</f>
        <v/>
      </c>
      <c r="E281" s="34" t="str">
        <f>IF('Prediction Log'!E278=0, "",'Prediction Log'!E278)</f>
        <v/>
      </c>
      <c r="F281" s="34" t="str">
        <f>IF('Prediction Log'!H278=0, "",'Prediction Log'!H278)</f>
        <v/>
      </c>
      <c r="G281" s="10" t="str">
        <f>IF(ISBLANK(Games!B260), "",'Prediction Log'!$I278)</f>
        <v/>
      </c>
      <c r="H281" s="35" t="str">
        <f>'Prediction Log'!$J278</f>
        <v/>
      </c>
      <c r="I281" s="34" t="str">
        <f>IF(ISBLANK(Games!R260), "",IF(AND(Games!R260="",Games!S260=""),"",IF(ISTEXT(Games!S260), "Side",Games!R260)))</f>
        <v/>
      </c>
      <c r="J281" s="34" t="str">
        <f>IF(ISBLANK(Games!R260), "",IF(Table12[[#This Row],[Bet]]="Spread", Games!T260, ""))</f>
        <v/>
      </c>
      <c r="K281" s="34" t="str">
        <f>IF(ISBLANK(Games!S260), "",IF(ISTEXT(Games!S260), Games!S260, ""))</f>
        <v/>
      </c>
      <c r="L281" s="34" t="str">
        <f>IF(ISBLANK(Games!V260), "", Games!V260)</f>
        <v/>
      </c>
      <c r="M281" s="34"/>
      <c r="N281" s="36"/>
      <c r="O281" s="36"/>
      <c r="P281" s="36"/>
      <c r="Q281" s="36"/>
      <c r="R281" s="36"/>
      <c r="S281" s="36"/>
      <c r="T281" s="37">
        <f t="shared" si="45"/>
        <v>0</v>
      </c>
      <c r="U281" s="37">
        <f t="shared" si="46"/>
        <v>0</v>
      </c>
      <c r="V281" s="37">
        <f t="shared" si="48"/>
        <v>0</v>
      </c>
      <c r="W281" s="37">
        <f t="shared" si="49"/>
        <v>0</v>
      </c>
      <c r="X281" s="37">
        <f t="shared" si="50"/>
        <v>0</v>
      </c>
      <c r="Y281" s="37">
        <f t="shared" si="51"/>
        <v>0</v>
      </c>
      <c r="Z281" s="36"/>
      <c r="AA281" s="37" t="str">
        <f t="shared" si="47"/>
        <v/>
      </c>
      <c r="AB281" s="36"/>
      <c r="AC281" s="37" t="str">
        <f t="shared" si="53"/>
        <v/>
      </c>
      <c r="AD281" s="36"/>
      <c r="AE281" s="34" t="str">
        <f t="shared" si="52"/>
        <v/>
      </c>
      <c r="AF28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2" spans="1:32" hidden="1" x14ac:dyDescent="0.45">
      <c r="A282" s="34">
        <f>Games!A261</f>
        <v>0</v>
      </c>
      <c r="B282" s="34" t="str">
        <f>IF('Prediction Log'!B279=0, "",'Prediction Log'!B279)</f>
        <v/>
      </c>
      <c r="C282" s="34" t="str">
        <f>IF('Prediction Log'!C279=0, "",'Prediction Log'!C279)</f>
        <v/>
      </c>
      <c r="D282" s="34" t="str">
        <f>IF('Prediction Log'!D279=0, "",'Prediction Log'!D279)</f>
        <v/>
      </c>
      <c r="E282" s="34" t="str">
        <f>IF('Prediction Log'!E279=0, "",'Prediction Log'!E279)</f>
        <v/>
      </c>
      <c r="F282" s="34" t="str">
        <f>IF('Prediction Log'!H279=0, "",'Prediction Log'!H279)</f>
        <v/>
      </c>
      <c r="G282" s="10" t="str">
        <f>IF(ISBLANK(Games!B261), "",'Prediction Log'!$I279)</f>
        <v/>
      </c>
      <c r="H282" s="35" t="str">
        <f>'Prediction Log'!$J279</f>
        <v/>
      </c>
      <c r="I282" s="34" t="str">
        <f>IF(ISBLANK(Games!R261), "",IF(AND(Games!R261="",Games!S261=""),"",IF(ISTEXT(Games!S261), "Side",Games!R261)))</f>
        <v/>
      </c>
      <c r="J282" s="34" t="str">
        <f>IF(ISBLANK(Games!R261), "",IF(Table12[[#This Row],[Bet]]="Spread", Games!T261, ""))</f>
        <v/>
      </c>
      <c r="K282" s="34" t="str">
        <f>IF(ISBLANK(Games!S261), "",IF(ISTEXT(Games!S261), Games!S261, ""))</f>
        <v/>
      </c>
      <c r="L282" s="34" t="str">
        <f>IF(ISBLANK(Games!V261), "", Games!V261)</f>
        <v/>
      </c>
      <c r="M282" s="34"/>
      <c r="N282" s="36"/>
      <c r="O282" s="36"/>
      <c r="P282" s="36"/>
      <c r="Q282" s="36"/>
      <c r="R282" s="36"/>
      <c r="S282" s="36"/>
      <c r="T282" s="37">
        <f t="shared" si="45"/>
        <v>0</v>
      </c>
      <c r="U282" s="37">
        <f t="shared" si="46"/>
        <v>0</v>
      </c>
      <c r="V282" s="37">
        <f t="shared" si="48"/>
        <v>0</v>
      </c>
      <c r="W282" s="37">
        <f t="shared" si="49"/>
        <v>0</v>
      </c>
      <c r="X282" s="37">
        <f t="shared" si="50"/>
        <v>0</v>
      </c>
      <c r="Y282" s="37">
        <f t="shared" si="51"/>
        <v>0</v>
      </c>
      <c r="Z282" s="36"/>
      <c r="AA282" s="37" t="str">
        <f t="shared" si="47"/>
        <v/>
      </c>
      <c r="AB282" s="36"/>
      <c r="AC282" s="37" t="str">
        <f t="shared" si="53"/>
        <v/>
      </c>
      <c r="AD282" s="36"/>
      <c r="AE282" s="34" t="str">
        <f t="shared" si="52"/>
        <v/>
      </c>
      <c r="AF28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3" spans="1:32" hidden="1" x14ac:dyDescent="0.45">
      <c r="A283" s="34">
        <f>Games!A262</f>
        <v>0</v>
      </c>
      <c r="B283" s="34" t="str">
        <f>IF('Prediction Log'!B280=0, "",'Prediction Log'!B280)</f>
        <v/>
      </c>
      <c r="C283" s="34" t="str">
        <f>IF('Prediction Log'!C280=0, "",'Prediction Log'!C280)</f>
        <v/>
      </c>
      <c r="D283" s="34" t="str">
        <f>IF('Prediction Log'!D280=0, "",'Prediction Log'!D280)</f>
        <v/>
      </c>
      <c r="E283" s="34" t="str">
        <f>IF('Prediction Log'!E280=0, "",'Prediction Log'!E280)</f>
        <v/>
      </c>
      <c r="F283" s="34" t="str">
        <f>IF('Prediction Log'!H280=0, "",'Prediction Log'!H280)</f>
        <v/>
      </c>
      <c r="G283" s="10" t="str">
        <f>IF(ISBLANK(Games!B262), "",'Prediction Log'!$I280)</f>
        <v/>
      </c>
      <c r="H283" s="35" t="str">
        <f>'Prediction Log'!$J280</f>
        <v/>
      </c>
      <c r="I283" s="34" t="str">
        <f>IF(ISBLANK(Games!R262), "",IF(AND(Games!R262="",Games!S262=""),"",IF(ISTEXT(Games!S262), "Side",Games!R262)))</f>
        <v/>
      </c>
      <c r="J283" s="34" t="str">
        <f>IF(ISBLANK(Games!R262), "",IF(Table12[[#This Row],[Bet]]="Spread", Games!T262, ""))</f>
        <v/>
      </c>
      <c r="K283" s="34" t="str">
        <f>IF(ISBLANK(Games!S262), "",IF(ISTEXT(Games!S262), Games!S262, ""))</f>
        <v/>
      </c>
      <c r="L283" s="34" t="str">
        <f>IF(ISBLANK(Games!V262), "", Games!V262)</f>
        <v/>
      </c>
      <c r="M283" s="34"/>
      <c r="N283" s="36"/>
      <c r="O283" s="36"/>
      <c r="P283" s="36"/>
      <c r="Q283" s="36"/>
      <c r="R283" s="36"/>
      <c r="S283" s="36"/>
      <c r="T283" s="37">
        <f t="shared" si="45"/>
        <v>0</v>
      </c>
      <c r="U283" s="37">
        <f t="shared" si="46"/>
        <v>0</v>
      </c>
      <c r="V283" s="37">
        <f t="shared" si="48"/>
        <v>0</v>
      </c>
      <c r="W283" s="37">
        <f t="shared" si="49"/>
        <v>0</v>
      </c>
      <c r="X283" s="37">
        <f t="shared" si="50"/>
        <v>0</v>
      </c>
      <c r="Y283" s="37">
        <f t="shared" si="51"/>
        <v>0</v>
      </c>
      <c r="Z283" s="36"/>
      <c r="AA283" s="37" t="str">
        <f t="shared" si="47"/>
        <v/>
      </c>
      <c r="AB283" s="36"/>
      <c r="AC283" s="37" t="str">
        <f t="shared" si="53"/>
        <v/>
      </c>
      <c r="AD283" s="36"/>
      <c r="AE283" s="34" t="str">
        <f t="shared" si="52"/>
        <v/>
      </c>
      <c r="AF28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4" spans="1:32" hidden="1" x14ac:dyDescent="0.45">
      <c r="A284" s="34">
        <f>Games!A263</f>
        <v>0</v>
      </c>
      <c r="B284" s="34" t="str">
        <f>IF('Prediction Log'!B281=0, "",'Prediction Log'!B281)</f>
        <v/>
      </c>
      <c r="C284" s="34" t="str">
        <f>IF('Prediction Log'!C281=0, "",'Prediction Log'!C281)</f>
        <v/>
      </c>
      <c r="D284" s="34" t="str">
        <f>IF('Prediction Log'!D281=0, "",'Prediction Log'!D281)</f>
        <v/>
      </c>
      <c r="E284" s="34" t="str">
        <f>IF('Prediction Log'!E281=0, "",'Prediction Log'!E281)</f>
        <v/>
      </c>
      <c r="F284" s="34" t="str">
        <f>IF('Prediction Log'!H281=0, "",'Prediction Log'!H281)</f>
        <v/>
      </c>
      <c r="G284" s="10" t="str">
        <f>IF(ISBLANK(Games!B263), "",'Prediction Log'!$I281)</f>
        <v/>
      </c>
      <c r="H284" s="35" t="str">
        <f>'Prediction Log'!$J281</f>
        <v/>
      </c>
      <c r="I284" s="34" t="str">
        <f>IF(ISBLANK(Games!R263), "",IF(AND(Games!R263="",Games!S263=""),"",IF(ISTEXT(Games!S263), "Side",Games!R263)))</f>
        <v/>
      </c>
      <c r="J284" s="34" t="str">
        <f>IF(ISBLANK(Games!R263), "",IF(Table12[[#This Row],[Bet]]="Spread", Games!T263, ""))</f>
        <v/>
      </c>
      <c r="K284" s="34" t="str">
        <f>IF(ISBLANK(Games!S263), "",IF(ISTEXT(Games!S263), Games!S263, ""))</f>
        <v/>
      </c>
      <c r="L284" s="34" t="str">
        <f>IF(ISBLANK(Games!V263), "", Games!V263)</f>
        <v/>
      </c>
      <c r="M284" s="34"/>
      <c r="N284" s="36"/>
      <c r="O284" s="36"/>
      <c r="P284" s="36"/>
      <c r="Q284" s="36"/>
      <c r="R284" s="36"/>
      <c r="S284" s="36"/>
      <c r="T284" s="37">
        <f t="shared" si="45"/>
        <v>0</v>
      </c>
      <c r="U284" s="37">
        <f t="shared" si="46"/>
        <v>0</v>
      </c>
      <c r="V284" s="37">
        <f t="shared" si="48"/>
        <v>0</v>
      </c>
      <c r="W284" s="37">
        <f t="shared" si="49"/>
        <v>0</v>
      </c>
      <c r="X284" s="37">
        <f t="shared" si="50"/>
        <v>0</v>
      </c>
      <c r="Y284" s="37">
        <f t="shared" si="51"/>
        <v>0</v>
      </c>
      <c r="Z284" s="36"/>
      <c r="AA284" s="37" t="str">
        <f t="shared" si="47"/>
        <v/>
      </c>
      <c r="AB284" s="36"/>
      <c r="AC284" s="37" t="str">
        <f t="shared" si="53"/>
        <v/>
      </c>
      <c r="AD284" s="36"/>
      <c r="AE284" s="34" t="str">
        <f t="shared" si="52"/>
        <v/>
      </c>
      <c r="AF28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5" spans="1:32" hidden="1" x14ac:dyDescent="0.45">
      <c r="A285" s="34">
        <f>Games!A264</f>
        <v>0</v>
      </c>
      <c r="B285" s="34" t="str">
        <f>IF('Prediction Log'!B282=0, "",'Prediction Log'!B282)</f>
        <v/>
      </c>
      <c r="C285" s="34" t="str">
        <f>IF('Prediction Log'!C282=0, "",'Prediction Log'!C282)</f>
        <v/>
      </c>
      <c r="D285" s="34" t="str">
        <f>IF('Prediction Log'!D282=0, "",'Prediction Log'!D282)</f>
        <v/>
      </c>
      <c r="E285" s="34" t="str">
        <f>IF('Prediction Log'!E282=0, "",'Prediction Log'!E282)</f>
        <v/>
      </c>
      <c r="F285" s="34" t="str">
        <f>IF('Prediction Log'!H282=0, "",'Prediction Log'!H282)</f>
        <v/>
      </c>
      <c r="G285" s="10" t="str">
        <f>IF(ISBLANK(Games!B264), "",'Prediction Log'!$I282)</f>
        <v/>
      </c>
      <c r="H285" s="35" t="str">
        <f>'Prediction Log'!$J282</f>
        <v/>
      </c>
      <c r="I285" s="34" t="str">
        <f>IF(ISBLANK(Games!R264), "",IF(AND(Games!R264="",Games!S264=""),"",IF(ISTEXT(Games!S264), "Side",Games!R264)))</f>
        <v/>
      </c>
      <c r="J285" s="34" t="str">
        <f>IF(ISBLANK(Games!R264), "",IF(Table12[[#This Row],[Bet]]="Spread", Games!T264, ""))</f>
        <v/>
      </c>
      <c r="K285" s="34" t="str">
        <f>IF(ISBLANK(Games!S264), "",IF(ISTEXT(Games!S264), Games!S264, ""))</f>
        <v/>
      </c>
      <c r="L285" s="34" t="str">
        <f>IF(ISBLANK(Games!V264), "", Games!V264)</f>
        <v/>
      </c>
      <c r="M285" s="34"/>
      <c r="N285" s="36"/>
      <c r="O285" s="36"/>
      <c r="P285" s="36"/>
      <c r="Q285" s="36"/>
      <c r="R285" s="36"/>
      <c r="S285" s="36"/>
      <c r="T285" s="37">
        <f t="shared" si="45"/>
        <v>0</v>
      </c>
      <c r="U285" s="37">
        <f t="shared" si="46"/>
        <v>0</v>
      </c>
      <c r="V285" s="37">
        <f t="shared" si="48"/>
        <v>0</v>
      </c>
      <c r="W285" s="37">
        <f t="shared" si="49"/>
        <v>0</v>
      </c>
      <c r="X285" s="37">
        <f t="shared" si="50"/>
        <v>0</v>
      </c>
      <c r="Y285" s="37">
        <f t="shared" si="51"/>
        <v>0</v>
      </c>
      <c r="Z285" s="36"/>
      <c r="AA285" s="37" t="str">
        <f t="shared" si="47"/>
        <v/>
      </c>
      <c r="AB285" s="36"/>
      <c r="AC285" s="37" t="str">
        <f t="shared" si="53"/>
        <v/>
      </c>
      <c r="AD285" s="36"/>
      <c r="AE285" s="34" t="str">
        <f t="shared" si="52"/>
        <v/>
      </c>
      <c r="AF28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6" spans="1:32" hidden="1" x14ac:dyDescent="0.45">
      <c r="A286" s="34">
        <f>Games!A265</f>
        <v>0</v>
      </c>
      <c r="B286" s="34" t="str">
        <f>IF('Prediction Log'!B283=0, "",'Prediction Log'!B283)</f>
        <v/>
      </c>
      <c r="C286" s="34" t="str">
        <f>IF('Prediction Log'!C283=0, "",'Prediction Log'!C283)</f>
        <v/>
      </c>
      <c r="D286" s="34" t="str">
        <f>IF('Prediction Log'!D283=0, "",'Prediction Log'!D283)</f>
        <v/>
      </c>
      <c r="E286" s="34" t="str">
        <f>IF('Prediction Log'!E283=0, "",'Prediction Log'!E283)</f>
        <v/>
      </c>
      <c r="F286" s="34" t="str">
        <f>IF('Prediction Log'!H283=0, "",'Prediction Log'!H283)</f>
        <v/>
      </c>
      <c r="G286" s="10" t="str">
        <f>IF(ISBLANK(Games!B265), "",'Prediction Log'!$I283)</f>
        <v/>
      </c>
      <c r="H286" s="35" t="str">
        <f>'Prediction Log'!$J283</f>
        <v/>
      </c>
      <c r="I286" s="34" t="str">
        <f>IF(ISBLANK(Games!R265), "",IF(AND(Games!R265="",Games!S265=""),"",IF(ISTEXT(Games!S265), "Side",Games!R265)))</f>
        <v/>
      </c>
      <c r="J286" s="34" t="str">
        <f>IF(ISBLANK(Games!R265), "",IF(Table12[[#This Row],[Bet]]="Spread", Games!T265, ""))</f>
        <v/>
      </c>
      <c r="K286" s="34" t="str">
        <f>IF(ISBLANK(Games!S265), "",IF(ISTEXT(Games!S265), Games!S265, ""))</f>
        <v/>
      </c>
      <c r="L286" s="34" t="str">
        <f>IF(ISBLANK(Games!V265), "", Games!V265)</f>
        <v/>
      </c>
      <c r="M286" s="34"/>
      <c r="N286" s="36"/>
      <c r="O286" s="36"/>
      <c r="P286" s="36"/>
      <c r="Q286" s="36"/>
      <c r="R286" s="36"/>
      <c r="S286" s="36"/>
      <c r="T286" s="37">
        <f t="shared" si="45"/>
        <v>0</v>
      </c>
      <c r="U286" s="37">
        <f t="shared" si="46"/>
        <v>0</v>
      </c>
      <c r="V286" s="37">
        <f t="shared" si="48"/>
        <v>0</v>
      </c>
      <c r="W286" s="37">
        <f t="shared" si="49"/>
        <v>0</v>
      </c>
      <c r="X286" s="37">
        <f t="shared" si="50"/>
        <v>0</v>
      </c>
      <c r="Y286" s="37">
        <f t="shared" si="51"/>
        <v>0</v>
      </c>
      <c r="Z286" s="36"/>
      <c r="AA286" s="37" t="str">
        <f t="shared" si="47"/>
        <v/>
      </c>
      <c r="AB286" s="36"/>
      <c r="AC286" s="37" t="str">
        <f t="shared" si="53"/>
        <v/>
      </c>
      <c r="AD286" s="36"/>
      <c r="AE286" s="34" t="str">
        <f t="shared" si="52"/>
        <v/>
      </c>
      <c r="AF28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7" spans="1:32" hidden="1" x14ac:dyDescent="0.45">
      <c r="A287" s="34">
        <f>Games!A266</f>
        <v>0</v>
      </c>
      <c r="B287" s="34" t="str">
        <f>IF('Prediction Log'!B284=0, "",'Prediction Log'!B284)</f>
        <v/>
      </c>
      <c r="C287" s="34" t="str">
        <f>IF('Prediction Log'!C284=0, "",'Prediction Log'!C284)</f>
        <v/>
      </c>
      <c r="D287" s="34" t="str">
        <f>IF('Prediction Log'!D284=0, "",'Prediction Log'!D284)</f>
        <v/>
      </c>
      <c r="E287" s="34" t="str">
        <f>IF('Prediction Log'!E284=0, "",'Prediction Log'!E284)</f>
        <v/>
      </c>
      <c r="F287" s="34" t="str">
        <f>IF('Prediction Log'!H284=0, "",'Prediction Log'!H284)</f>
        <v/>
      </c>
      <c r="G287" s="10" t="str">
        <f>IF(ISBLANK(Games!B266), "",'Prediction Log'!$I284)</f>
        <v/>
      </c>
      <c r="H287" s="35" t="str">
        <f>'Prediction Log'!$J284</f>
        <v/>
      </c>
      <c r="I287" s="34" t="str">
        <f>IF(ISBLANK(Games!R266), "",IF(AND(Games!R266="",Games!S266=""),"",IF(ISTEXT(Games!S266), "Side",Games!R266)))</f>
        <v/>
      </c>
      <c r="J287" s="34" t="str">
        <f>IF(ISBLANK(Games!R266), "",IF(Table12[[#This Row],[Bet]]="Spread", Games!T266, ""))</f>
        <v/>
      </c>
      <c r="K287" s="34" t="str">
        <f>IF(ISBLANK(Games!S266), "",IF(ISTEXT(Games!S266), Games!S266, ""))</f>
        <v/>
      </c>
      <c r="L287" s="34" t="str">
        <f>IF(ISBLANK(Games!V266), "", Games!V266)</f>
        <v/>
      </c>
      <c r="M287" s="34"/>
      <c r="N287" s="36"/>
      <c r="O287" s="36"/>
      <c r="P287" s="36"/>
      <c r="Q287" s="36"/>
      <c r="R287" s="36"/>
      <c r="S287" s="36"/>
      <c r="T287" s="37">
        <f t="shared" si="45"/>
        <v>0</v>
      </c>
      <c r="U287" s="37">
        <f t="shared" si="46"/>
        <v>0</v>
      </c>
      <c r="V287" s="37">
        <f t="shared" si="48"/>
        <v>0</v>
      </c>
      <c r="W287" s="37">
        <f t="shared" si="49"/>
        <v>0</v>
      </c>
      <c r="X287" s="37">
        <f t="shared" si="50"/>
        <v>0</v>
      </c>
      <c r="Y287" s="37">
        <f t="shared" si="51"/>
        <v>0</v>
      </c>
      <c r="Z287" s="36"/>
      <c r="AA287" s="37" t="str">
        <f t="shared" si="47"/>
        <v/>
      </c>
      <c r="AB287" s="36"/>
      <c r="AC287" s="37" t="str">
        <f t="shared" si="53"/>
        <v/>
      </c>
      <c r="AD287" s="36"/>
      <c r="AE287" s="34" t="str">
        <f t="shared" si="52"/>
        <v/>
      </c>
      <c r="AF28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8" spans="1:32" hidden="1" x14ac:dyDescent="0.45">
      <c r="A288" s="34">
        <f>Games!A267</f>
        <v>0</v>
      </c>
      <c r="B288" s="34" t="str">
        <f>IF('Prediction Log'!B285=0, "",'Prediction Log'!B285)</f>
        <v/>
      </c>
      <c r="C288" s="34" t="str">
        <f>IF('Prediction Log'!C285=0, "",'Prediction Log'!C285)</f>
        <v/>
      </c>
      <c r="D288" s="34" t="str">
        <f>IF('Prediction Log'!D285=0, "",'Prediction Log'!D285)</f>
        <v/>
      </c>
      <c r="E288" s="34" t="str">
        <f>IF('Prediction Log'!E285=0, "",'Prediction Log'!E285)</f>
        <v/>
      </c>
      <c r="F288" s="34" t="str">
        <f>IF('Prediction Log'!H285=0, "",'Prediction Log'!H285)</f>
        <v/>
      </c>
      <c r="G288" s="10" t="str">
        <f>IF(ISBLANK(Games!B267), "",'Prediction Log'!$I285)</f>
        <v/>
      </c>
      <c r="H288" s="35" t="str">
        <f>'Prediction Log'!$J285</f>
        <v/>
      </c>
      <c r="I288" s="34" t="str">
        <f>IF(ISBLANK(Games!R267), "",IF(AND(Games!R267="",Games!S267=""),"",IF(ISTEXT(Games!S267), "Side",Games!R267)))</f>
        <v/>
      </c>
      <c r="J288" s="34" t="str">
        <f>IF(ISBLANK(Games!R267), "",IF(Table12[[#This Row],[Bet]]="Spread", Games!T267, ""))</f>
        <v/>
      </c>
      <c r="K288" s="34" t="str">
        <f>IF(ISBLANK(Games!S267), "",IF(ISTEXT(Games!S267), Games!S267, ""))</f>
        <v/>
      </c>
      <c r="L288" s="34" t="str">
        <f>IF(ISBLANK(Games!V267), "", Games!V267)</f>
        <v/>
      </c>
      <c r="M288" s="34"/>
      <c r="N288" s="36"/>
      <c r="O288" s="36"/>
      <c r="P288" s="36"/>
      <c r="Q288" s="36"/>
      <c r="R288" s="36"/>
      <c r="S288" s="36"/>
      <c r="T288" s="37">
        <f t="shared" si="45"/>
        <v>0</v>
      </c>
      <c r="U288" s="37">
        <f t="shared" si="46"/>
        <v>0</v>
      </c>
      <c r="V288" s="37">
        <f t="shared" si="48"/>
        <v>0</v>
      </c>
      <c r="W288" s="37">
        <f t="shared" si="49"/>
        <v>0</v>
      </c>
      <c r="X288" s="37">
        <f t="shared" si="50"/>
        <v>0</v>
      </c>
      <c r="Y288" s="37">
        <f t="shared" si="51"/>
        <v>0</v>
      </c>
      <c r="Z288" s="36"/>
      <c r="AA288" s="37" t="str">
        <f t="shared" si="47"/>
        <v/>
      </c>
      <c r="AB288" s="36"/>
      <c r="AC288" s="37" t="str">
        <f t="shared" si="53"/>
        <v/>
      </c>
      <c r="AD288" s="36"/>
      <c r="AE288" s="34" t="str">
        <f t="shared" si="52"/>
        <v/>
      </c>
      <c r="AF28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9" spans="1:32" hidden="1" x14ac:dyDescent="0.45">
      <c r="A289" s="34">
        <f>Games!A268</f>
        <v>0</v>
      </c>
      <c r="B289" s="34" t="str">
        <f>IF('Prediction Log'!B286=0, "",'Prediction Log'!B286)</f>
        <v/>
      </c>
      <c r="C289" s="34" t="str">
        <f>IF('Prediction Log'!C286=0, "",'Prediction Log'!C286)</f>
        <v/>
      </c>
      <c r="D289" s="34" t="str">
        <f>IF('Prediction Log'!D286=0, "",'Prediction Log'!D286)</f>
        <v/>
      </c>
      <c r="E289" s="34" t="str">
        <f>IF('Prediction Log'!E286=0, "",'Prediction Log'!E286)</f>
        <v/>
      </c>
      <c r="F289" s="34" t="str">
        <f>IF('Prediction Log'!H286=0, "",'Prediction Log'!H286)</f>
        <v/>
      </c>
      <c r="G289" s="10" t="str">
        <f>IF(ISBLANK(Games!B268), "",'Prediction Log'!$I286)</f>
        <v/>
      </c>
      <c r="H289" s="35" t="str">
        <f>'Prediction Log'!$J286</f>
        <v/>
      </c>
      <c r="I289" s="34" t="str">
        <f>IF(ISBLANK(Games!R268), "",IF(AND(Games!R268="",Games!S268=""),"",IF(ISTEXT(Games!S268), "Side",Games!R268)))</f>
        <v/>
      </c>
      <c r="J289" s="34" t="str">
        <f>IF(ISBLANK(Games!R268), "",IF(Table12[[#This Row],[Bet]]="Spread", Games!T268, ""))</f>
        <v/>
      </c>
      <c r="K289" s="34" t="str">
        <f>IF(ISBLANK(Games!S268), "",IF(ISTEXT(Games!S268), Games!S268, ""))</f>
        <v/>
      </c>
      <c r="L289" s="34" t="str">
        <f>IF(ISBLANK(Games!V268), "", Games!V268)</f>
        <v/>
      </c>
      <c r="M289" s="34"/>
      <c r="N289" s="36"/>
      <c r="O289" s="36"/>
      <c r="P289" s="36"/>
      <c r="Q289" s="36"/>
      <c r="R289" s="36"/>
      <c r="S289" s="36"/>
      <c r="T289" s="37">
        <f t="shared" si="45"/>
        <v>0</v>
      </c>
      <c r="U289" s="37">
        <f t="shared" si="46"/>
        <v>0</v>
      </c>
      <c r="V289" s="37">
        <f t="shared" si="48"/>
        <v>0</v>
      </c>
      <c r="W289" s="37">
        <f t="shared" si="49"/>
        <v>0</v>
      </c>
      <c r="X289" s="37">
        <f t="shared" si="50"/>
        <v>0</v>
      </c>
      <c r="Y289" s="37">
        <f t="shared" si="51"/>
        <v>0</v>
      </c>
      <c r="Z289" s="36"/>
      <c r="AA289" s="37" t="str">
        <f t="shared" si="47"/>
        <v/>
      </c>
      <c r="AB289" s="36"/>
      <c r="AC289" s="37" t="str">
        <f t="shared" si="53"/>
        <v/>
      </c>
      <c r="AD289" s="36"/>
      <c r="AE289" s="34" t="str">
        <f t="shared" si="52"/>
        <v/>
      </c>
      <c r="AF28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0" spans="1:32" hidden="1" x14ac:dyDescent="0.45">
      <c r="A290" s="34">
        <f>Games!A269</f>
        <v>0</v>
      </c>
      <c r="B290" s="34" t="str">
        <f>IF('Prediction Log'!B287=0, "",'Prediction Log'!B287)</f>
        <v/>
      </c>
      <c r="C290" s="34" t="str">
        <f>IF('Prediction Log'!C287=0, "",'Prediction Log'!C287)</f>
        <v/>
      </c>
      <c r="D290" s="34" t="str">
        <f>IF('Prediction Log'!D287=0, "",'Prediction Log'!D287)</f>
        <v/>
      </c>
      <c r="E290" s="34" t="str">
        <f>IF('Prediction Log'!E287=0, "",'Prediction Log'!E287)</f>
        <v/>
      </c>
      <c r="F290" s="34" t="str">
        <f>IF('Prediction Log'!H287=0, "",'Prediction Log'!H287)</f>
        <v/>
      </c>
      <c r="G290" s="10" t="str">
        <f>IF(ISBLANK(Games!B269), "",'Prediction Log'!$I287)</f>
        <v/>
      </c>
      <c r="H290" s="35" t="str">
        <f>'Prediction Log'!$J287</f>
        <v/>
      </c>
      <c r="I290" s="34" t="str">
        <f>IF(ISBLANK(Games!R269), "",IF(AND(Games!R269="",Games!S269=""),"",IF(ISTEXT(Games!S269), "Side",Games!R269)))</f>
        <v/>
      </c>
      <c r="J290" s="34" t="str">
        <f>IF(ISBLANK(Games!R269), "",IF(Table12[[#This Row],[Bet]]="Spread", Games!T269, ""))</f>
        <v/>
      </c>
      <c r="K290" s="34" t="str">
        <f>IF(ISBLANK(Games!S269), "",IF(ISTEXT(Games!S269), Games!S269, ""))</f>
        <v/>
      </c>
      <c r="L290" s="34" t="str">
        <f>IF(ISBLANK(Games!V269), "", Games!V269)</f>
        <v/>
      </c>
      <c r="M290" s="34"/>
      <c r="N290" s="36"/>
      <c r="O290" s="36"/>
      <c r="P290" s="36"/>
      <c r="Q290" s="36"/>
      <c r="R290" s="36"/>
      <c r="S290" s="36"/>
      <c r="T290" s="37">
        <f t="shared" si="45"/>
        <v>0</v>
      </c>
      <c r="U290" s="37">
        <f t="shared" si="46"/>
        <v>0</v>
      </c>
      <c r="V290" s="37">
        <f t="shared" si="48"/>
        <v>0</v>
      </c>
      <c r="W290" s="37">
        <f t="shared" si="49"/>
        <v>0</v>
      </c>
      <c r="X290" s="37">
        <f t="shared" si="50"/>
        <v>0</v>
      </c>
      <c r="Y290" s="37">
        <f t="shared" si="51"/>
        <v>0</v>
      </c>
      <c r="Z290" s="36"/>
      <c r="AA290" s="37" t="str">
        <f t="shared" si="47"/>
        <v/>
      </c>
      <c r="AB290" s="36"/>
      <c r="AC290" s="37" t="str">
        <f t="shared" si="53"/>
        <v/>
      </c>
      <c r="AD290" s="36"/>
      <c r="AE290" s="34" t="str">
        <f t="shared" si="52"/>
        <v/>
      </c>
      <c r="AF29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1" spans="1:32" hidden="1" x14ac:dyDescent="0.45">
      <c r="A291" s="34">
        <f>Games!A270</f>
        <v>0</v>
      </c>
      <c r="B291" s="34" t="str">
        <f>IF('Prediction Log'!B288=0, "",'Prediction Log'!B288)</f>
        <v/>
      </c>
      <c r="C291" s="34" t="str">
        <f>IF('Prediction Log'!C288=0, "",'Prediction Log'!C288)</f>
        <v/>
      </c>
      <c r="D291" s="34" t="str">
        <f>IF('Prediction Log'!D288=0, "",'Prediction Log'!D288)</f>
        <v/>
      </c>
      <c r="E291" s="34" t="str">
        <f>IF('Prediction Log'!E288=0, "",'Prediction Log'!E288)</f>
        <v/>
      </c>
      <c r="F291" s="34" t="str">
        <f>IF('Prediction Log'!H288=0, "",'Prediction Log'!H288)</f>
        <v/>
      </c>
      <c r="G291" s="10" t="str">
        <f>IF(ISBLANK(Games!B270), "",'Prediction Log'!$I288)</f>
        <v/>
      </c>
      <c r="H291" s="35" t="str">
        <f>'Prediction Log'!$J288</f>
        <v/>
      </c>
      <c r="I291" s="34" t="str">
        <f>IF(ISBLANK(Games!R270), "",IF(AND(Games!R270="",Games!S270=""),"",IF(ISTEXT(Games!S270), "Side",Games!R270)))</f>
        <v/>
      </c>
      <c r="J291" s="34" t="str">
        <f>IF(ISBLANK(Games!R270), "",IF(Table12[[#This Row],[Bet]]="Spread", Games!T270, ""))</f>
        <v/>
      </c>
      <c r="K291" s="34" t="str">
        <f>IF(ISBLANK(Games!S270), "",IF(ISTEXT(Games!S270), Games!S270, ""))</f>
        <v/>
      </c>
      <c r="L291" s="34" t="str">
        <f>IF(ISBLANK(Games!V270), "", Games!V270)</f>
        <v/>
      </c>
      <c r="M291" s="34"/>
      <c r="N291" s="36"/>
      <c r="O291" s="36"/>
      <c r="P291" s="36"/>
      <c r="Q291" s="36"/>
      <c r="R291" s="36"/>
      <c r="S291" s="36"/>
      <c r="T291" s="37">
        <f t="shared" si="45"/>
        <v>0</v>
      </c>
      <c r="U291" s="37">
        <f t="shared" si="46"/>
        <v>0</v>
      </c>
      <c r="V291" s="37">
        <f t="shared" si="48"/>
        <v>0</v>
      </c>
      <c r="W291" s="37">
        <f t="shared" si="49"/>
        <v>0</v>
      </c>
      <c r="X291" s="37">
        <f t="shared" si="50"/>
        <v>0</v>
      </c>
      <c r="Y291" s="37">
        <f t="shared" si="51"/>
        <v>0</v>
      </c>
      <c r="Z291" s="36"/>
      <c r="AA291" s="37" t="str">
        <f t="shared" si="47"/>
        <v/>
      </c>
      <c r="AB291" s="36"/>
      <c r="AC291" s="37" t="str">
        <f t="shared" si="53"/>
        <v/>
      </c>
      <c r="AD291" s="36"/>
      <c r="AE291" s="34" t="str">
        <f t="shared" si="52"/>
        <v/>
      </c>
      <c r="AF29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2" spans="1:32" hidden="1" x14ac:dyDescent="0.45">
      <c r="A292" s="34">
        <f>Games!A271</f>
        <v>0</v>
      </c>
      <c r="B292" s="34" t="str">
        <f>IF('Prediction Log'!B289=0, "",'Prediction Log'!B289)</f>
        <v/>
      </c>
      <c r="C292" s="34" t="str">
        <f>IF('Prediction Log'!C289=0, "",'Prediction Log'!C289)</f>
        <v/>
      </c>
      <c r="D292" s="34" t="str">
        <f>IF('Prediction Log'!D289=0, "",'Prediction Log'!D289)</f>
        <v/>
      </c>
      <c r="E292" s="34" t="str">
        <f>IF('Prediction Log'!E289=0, "",'Prediction Log'!E289)</f>
        <v/>
      </c>
      <c r="F292" s="34" t="str">
        <f>IF('Prediction Log'!H289=0, "",'Prediction Log'!H289)</f>
        <v/>
      </c>
      <c r="G292" s="10" t="str">
        <f>IF(ISBLANK(Games!B271), "",'Prediction Log'!$I289)</f>
        <v/>
      </c>
      <c r="H292" s="35" t="str">
        <f>'Prediction Log'!$J289</f>
        <v/>
      </c>
      <c r="I292" s="34" t="str">
        <f>IF(ISBLANK(Games!R271), "",IF(AND(Games!R271="",Games!S271=""),"",IF(ISTEXT(Games!S271), "Side",Games!R271)))</f>
        <v/>
      </c>
      <c r="J292" s="34" t="str">
        <f>IF(ISBLANK(Games!R271), "",IF(Table12[[#This Row],[Bet]]="Spread", Games!T271, ""))</f>
        <v/>
      </c>
      <c r="K292" s="34" t="str">
        <f>IF(ISBLANK(Games!S271), "",IF(ISTEXT(Games!S271), Games!S271, ""))</f>
        <v/>
      </c>
      <c r="L292" s="34" t="str">
        <f>IF(ISBLANK(Games!V271), "", Games!V271)</f>
        <v/>
      </c>
      <c r="M292" s="34"/>
      <c r="N292" s="36"/>
      <c r="O292" s="36"/>
      <c r="P292" s="36"/>
      <c r="Q292" s="36"/>
      <c r="R292" s="36"/>
      <c r="S292" s="36"/>
      <c r="T292" s="37">
        <f t="shared" si="45"/>
        <v>0</v>
      </c>
      <c r="U292" s="37">
        <f t="shared" si="46"/>
        <v>0</v>
      </c>
      <c r="V292" s="37">
        <f t="shared" si="48"/>
        <v>0</v>
      </c>
      <c r="W292" s="37">
        <f t="shared" si="49"/>
        <v>0</v>
      </c>
      <c r="X292" s="37">
        <f t="shared" si="50"/>
        <v>0</v>
      </c>
      <c r="Y292" s="37">
        <f t="shared" si="51"/>
        <v>0</v>
      </c>
      <c r="Z292" s="36"/>
      <c r="AA292" s="37" t="str">
        <f t="shared" si="47"/>
        <v/>
      </c>
      <c r="AB292" s="36"/>
      <c r="AC292" s="37" t="str">
        <f t="shared" si="53"/>
        <v/>
      </c>
      <c r="AD292" s="36"/>
      <c r="AE292" s="34" t="str">
        <f t="shared" si="52"/>
        <v/>
      </c>
      <c r="AF29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3" spans="1:32" hidden="1" x14ac:dyDescent="0.45">
      <c r="A293" s="34">
        <f>Games!A272</f>
        <v>0</v>
      </c>
      <c r="B293" s="34" t="str">
        <f>IF('Prediction Log'!B290=0, "",'Prediction Log'!B290)</f>
        <v/>
      </c>
      <c r="C293" s="34" t="str">
        <f>IF('Prediction Log'!C290=0, "",'Prediction Log'!C290)</f>
        <v/>
      </c>
      <c r="D293" s="34" t="str">
        <f>IF('Prediction Log'!D290=0, "",'Prediction Log'!D290)</f>
        <v/>
      </c>
      <c r="E293" s="34" t="str">
        <f>IF('Prediction Log'!E290=0, "",'Prediction Log'!E290)</f>
        <v/>
      </c>
      <c r="F293" s="34" t="str">
        <f>IF('Prediction Log'!H290=0, "",'Prediction Log'!H290)</f>
        <v/>
      </c>
      <c r="G293" s="10" t="str">
        <f>IF(ISBLANK(Games!B272), "",'Prediction Log'!$I290)</f>
        <v/>
      </c>
      <c r="H293" s="35" t="str">
        <f>'Prediction Log'!$J290</f>
        <v/>
      </c>
      <c r="I293" s="34" t="str">
        <f>IF(ISBLANK(Games!R272), "",IF(AND(Games!R272="",Games!S272=""),"",IF(ISTEXT(Games!S272), "Side",Games!R272)))</f>
        <v/>
      </c>
      <c r="J293" s="34" t="str">
        <f>IF(ISBLANK(Games!R272), "",IF(Table12[[#This Row],[Bet]]="Spread", Games!T272, ""))</f>
        <v/>
      </c>
      <c r="K293" s="34" t="str">
        <f>IF(ISBLANK(Games!S272), "",IF(ISTEXT(Games!S272), Games!S272, ""))</f>
        <v/>
      </c>
      <c r="L293" s="34" t="str">
        <f>IF(ISBLANK(Games!V272), "", Games!V272)</f>
        <v/>
      </c>
      <c r="M293" s="34"/>
      <c r="N293" s="36"/>
      <c r="O293" s="36"/>
      <c r="P293" s="36"/>
      <c r="Q293" s="36"/>
      <c r="R293" s="36"/>
      <c r="S293" s="36"/>
      <c r="T293" s="37">
        <f t="shared" si="45"/>
        <v>0</v>
      </c>
      <c r="U293" s="37">
        <f t="shared" si="46"/>
        <v>0</v>
      </c>
      <c r="V293" s="37">
        <f t="shared" si="48"/>
        <v>0</v>
      </c>
      <c r="W293" s="37">
        <f t="shared" si="49"/>
        <v>0</v>
      </c>
      <c r="X293" s="37">
        <f t="shared" si="50"/>
        <v>0</v>
      </c>
      <c r="Y293" s="37">
        <f t="shared" si="51"/>
        <v>0</v>
      </c>
      <c r="Z293" s="36"/>
      <c r="AA293" s="37" t="str">
        <f t="shared" si="47"/>
        <v/>
      </c>
      <c r="AB293" s="36"/>
      <c r="AC293" s="37" t="str">
        <f t="shared" si="53"/>
        <v/>
      </c>
      <c r="AD293" s="36"/>
      <c r="AE293" s="34" t="str">
        <f t="shared" si="52"/>
        <v/>
      </c>
      <c r="AF29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4" spans="1:32" hidden="1" x14ac:dyDescent="0.45">
      <c r="A294" s="34">
        <f>Games!A273</f>
        <v>0</v>
      </c>
      <c r="B294" s="34" t="str">
        <f>IF('Prediction Log'!B291=0, "",'Prediction Log'!B291)</f>
        <v/>
      </c>
      <c r="C294" s="34" t="str">
        <f>IF('Prediction Log'!C291=0, "",'Prediction Log'!C291)</f>
        <v/>
      </c>
      <c r="D294" s="34" t="str">
        <f>IF('Prediction Log'!D291=0, "",'Prediction Log'!D291)</f>
        <v/>
      </c>
      <c r="E294" s="34" t="str">
        <f>IF('Prediction Log'!E291=0, "",'Prediction Log'!E291)</f>
        <v/>
      </c>
      <c r="F294" s="34" t="str">
        <f>IF('Prediction Log'!H291=0, "",'Prediction Log'!H291)</f>
        <v/>
      </c>
      <c r="G294" s="10" t="str">
        <f>IF(ISBLANK(Games!B273), "",'Prediction Log'!$I291)</f>
        <v/>
      </c>
      <c r="H294" s="35" t="str">
        <f>'Prediction Log'!$J291</f>
        <v/>
      </c>
      <c r="I294" s="34" t="str">
        <f>IF(ISBLANK(Games!R273), "",IF(AND(Games!R273="",Games!S273=""),"",IF(ISTEXT(Games!S273), "Side",Games!R273)))</f>
        <v/>
      </c>
      <c r="J294" s="34" t="str">
        <f>IF(ISBLANK(Games!R273), "",IF(Table12[[#This Row],[Bet]]="Spread", Games!T273, ""))</f>
        <v/>
      </c>
      <c r="K294" s="34" t="str">
        <f>IF(ISBLANK(Games!S273), "",IF(ISTEXT(Games!S273), Games!S273, ""))</f>
        <v/>
      </c>
      <c r="L294" s="34" t="str">
        <f>IF(ISBLANK(Games!V273), "", Games!V273)</f>
        <v/>
      </c>
      <c r="M294" s="34"/>
      <c r="N294" s="36"/>
      <c r="O294" s="36"/>
      <c r="P294" s="36"/>
      <c r="Q294" s="36"/>
      <c r="R294" s="36"/>
      <c r="S294" s="36"/>
      <c r="T294" s="37">
        <f t="shared" si="45"/>
        <v>0</v>
      </c>
      <c r="U294" s="37">
        <f t="shared" si="46"/>
        <v>0</v>
      </c>
      <c r="V294" s="37">
        <f t="shared" si="48"/>
        <v>0</v>
      </c>
      <c r="W294" s="37">
        <f t="shared" si="49"/>
        <v>0</v>
      </c>
      <c r="X294" s="37">
        <f t="shared" si="50"/>
        <v>0</v>
      </c>
      <c r="Y294" s="37">
        <f t="shared" si="51"/>
        <v>0</v>
      </c>
      <c r="Z294" s="36"/>
      <c r="AA294" s="37" t="str">
        <f t="shared" si="47"/>
        <v/>
      </c>
      <c r="AB294" s="36"/>
      <c r="AC294" s="37" t="str">
        <f t="shared" si="53"/>
        <v/>
      </c>
      <c r="AD294" s="36"/>
      <c r="AE294" s="34" t="str">
        <f t="shared" si="52"/>
        <v/>
      </c>
      <c r="AF29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5" spans="1:32" hidden="1" x14ac:dyDescent="0.45">
      <c r="A295" s="34">
        <f>Games!A274</f>
        <v>0</v>
      </c>
      <c r="B295" s="34" t="str">
        <f>IF('Prediction Log'!B292=0, "",'Prediction Log'!B292)</f>
        <v/>
      </c>
      <c r="C295" s="34" t="str">
        <f>IF('Prediction Log'!C292=0, "",'Prediction Log'!C292)</f>
        <v/>
      </c>
      <c r="D295" s="34" t="str">
        <f>IF('Prediction Log'!D292=0, "",'Prediction Log'!D292)</f>
        <v/>
      </c>
      <c r="E295" s="34" t="str">
        <f>IF('Prediction Log'!E292=0, "",'Prediction Log'!E292)</f>
        <v/>
      </c>
      <c r="F295" s="34" t="str">
        <f>IF('Prediction Log'!H292=0, "",'Prediction Log'!H292)</f>
        <v/>
      </c>
      <c r="G295" s="10" t="str">
        <f>IF(ISBLANK(Games!B274), "",'Prediction Log'!$I292)</f>
        <v/>
      </c>
      <c r="H295" s="35" t="str">
        <f>'Prediction Log'!$J292</f>
        <v/>
      </c>
      <c r="I295" s="34" t="str">
        <f>IF(ISBLANK(Games!R274), "",IF(AND(Games!R274="",Games!S274=""),"",IF(ISTEXT(Games!S274), "Side",Games!R274)))</f>
        <v/>
      </c>
      <c r="J295" s="34" t="str">
        <f>IF(ISBLANK(Games!R274), "",IF(Table12[[#This Row],[Bet]]="Spread", Games!T274, ""))</f>
        <v/>
      </c>
      <c r="K295" s="34" t="str">
        <f>IF(ISBLANK(Games!S274), "",IF(ISTEXT(Games!S274), Games!S274, ""))</f>
        <v/>
      </c>
      <c r="L295" s="34" t="str">
        <f>IF(ISBLANK(Games!V274), "", Games!V274)</f>
        <v/>
      </c>
      <c r="M295" s="34"/>
      <c r="N295" s="36"/>
      <c r="O295" s="36"/>
      <c r="P295" s="36"/>
      <c r="Q295" s="36"/>
      <c r="R295" s="36"/>
      <c r="S295" s="36"/>
      <c r="T295" s="37">
        <f t="shared" si="45"/>
        <v>0</v>
      </c>
      <c r="U295" s="37">
        <f t="shared" si="46"/>
        <v>0</v>
      </c>
      <c r="V295" s="37">
        <f t="shared" si="48"/>
        <v>0</v>
      </c>
      <c r="W295" s="37">
        <f t="shared" si="49"/>
        <v>0</v>
      </c>
      <c r="X295" s="37">
        <f t="shared" si="50"/>
        <v>0</v>
      </c>
      <c r="Y295" s="37">
        <f t="shared" si="51"/>
        <v>0</v>
      </c>
      <c r="Z295" s="36"/>
      <c r="AA295" s="37" t="str">
        <f t="shared" si="47"/>
        <v/>
      </c>
      <c r="AB295" s="36"/>
      <c r="AC295" s="37" t="str">
        <f t="shared" si="53"/>
        <v/>
      </c>
      <c r="AD295" s="36"/>
      <c r="AE295" s="34" t="str">
        <f t="shared" si="52"/>
        <v/>
      </c>
      <c r="AF29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6" spans="1:32" hidden="1" x14ac:dyDescent="0.45">
      <c r="A296" s="34">
        <f>Games!A275</f>
        <v>0</v>
      </c>
      <c r="B296" s="34" t="str">
        <f>IF('Prediction Log'!B293=0, "",'Prediction Log'!B293)</f>
        <v/>
      </c>
      <c r="C296" s="34" t="str">
        <f>IF('Prediction Log'!C293=0, "",'Prediction Log'!C293)</f>
        <v/>
      </c>
      <c r="D296" s="34" t="str">
        <f>IF('Prediction Log'!D293=0, "",'Prediction Log'!D293)</f>
        <v/>
      </c>
      <c r="E296" s="34" t="str">
        <f>IF('Prediction Log'!E293=0, "",'Prediction Log'!E293)</f>
        <v/>
      </c>
      <c r="F296" s="34" t="str">
        <f>IF('Prediction Log'!H293=0, "",'Prediction Log'!H293)</f>
        <v/>
      </c>
      <c r="G296" s="10" t="str">
        <f>IF(ISBLANK(Games!B275), "",'Prediction Log'!$I293)</f>
        <v/>
      </c>
      <c r="H296" s="35" t="str">
        <f>'Prediction Log'!$J293</f>
        <v/>
      </c>
      <c r="I296" s="34" t="str">
        <f>IF(ISBLANK(Games!R275), "",IF(AND(Games!R275="",Games!S275=""),"",IF(ISTEXT(Games!S275), "Side",Games!R275)))</f>
        <v/>
      </c>
      <c r="J296" s="34" t="str">
        <f>IF(ISBLANK(Games!R275), "",IF(Table12[[#This Row],[Bet]]="Spread", Games!T275, ""))</f>
        <v/>
      </c>
      <c r="K296" s="34" t="str">
        <f>IF(ISBLANK(Games!S275), "",IF(ISTEXT(Games!S275), Games!S275, ""))</f>
        <v/>
      </c>
      <c r="L296" s="34" t="str">
        <f>IF(ISBLANK(Games!V275), "", Games!V275)</f>
        <v/>
      </c>
      <c r="M296" s="34"/>
      <c r="N296" s="36"/>
      <c r="O296" s="36"/>
      <c r="P296" s="36"/>
      <c r="Q296" s="36"/>
      <c r="R296" s="36"/>
      <c r="S296" s="36"/>
      <c r="T296" s="37">
        <f t="shared" si="45"/>
        <v>0</v>
      </c>
      <c r="U296" s="37">
        <f t="shared" si="46"/>
        <v>0</v>
      </c>
      <c r="V296" s="37">
        <f t="shared" si="48"/>
        <v>0</v>
      </c>
      <c r="W296" s="37">
        <f t="shared" si="49"/>
        <v>0</v>
      </c>
      <c r="X296" s="37">
        <f t="shared" si="50"/>
        <v>0</v>
      </c>
      <c r="Y296" s="37">
        <f t="shared" si="51"/>
        <v>0</v>
      </c>
      <c r="Z296" s="36"/>
      <c r="AA296" s="37" t="str">
        <f t="shared" si="47"/>
        <v/>
      </c>
      <c r="AB296" s="36"/>
      <c r="AC296" s="37" t="str">
        <f t="shared" si="53"/>
        <v/>
      </c>
      <c r="AD296" s="36"/>
      <c r="AE296" s="34" t="str">
        <f t="shared" si="52"/>
        <v/>
      </c>
      <c r="AF29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7" spans="1:32" hidden="1" x14ac:dyDescent="0.45">
      <c r="A297" s="34">
        <f>Games!A276</f>
        <v>0</v>
      </c>
      <c r="B297" s="34" t="str">
        <f>IF('Prediction Log'!B294=0, "",'Prediction Log'!B294)</f>
        <v/>
      </c>
      <c r="C297" s="34" t="str">
        <f>IF('Prediction Log'!C294=0, "",'Prediction Log'!C294)</f>
        <v/>
      </c>
      <c r="D297" s="34" t="str">
        <f>IF('Prediction Log'!D294=0, "",'Prediction Log'!D294)</f>
        <v/>
      </c>
      <c r="E297" s="34" t="str">
        <f>IF('Prediction Log'!E294=0, "",'Prediction Log'!E294)</f>
        <v/>
      </c>
      <c r="F297" s="34" t="str">
        <f>IF('Prediction Log'!H294=0, "",'Prediction Log'!H294)</f>
        <v/>
      </c>
      <c r="G297" s="10" t="str">
        <f>IF(ISBLANK(Games!B276), "",'Prediction Log'!$I294)</f>
        <v/>
      </c>
      <c r="H297" s="35" t="str">
        <f>'Prediction Log'!$J294</f>
        <v/>
      </c>
      <c r="I297" s="34" t="str">
        <f>IF(ISBLANK(Games!R276), "",IF(AND(Games!R276="",Games!S276=""),"",IF(ISTEXT(Games!S276), "Side",Games!R276)))</f>
        <v/>
      </c>
      <c r="J297" s="34" t="str">
        <f>IF(ISBLANK(Games!R276), "",IF(Table12[[#This Row],[Bet]]="Spread", Games!T276, ""))</f>
        <v/>
      </c>
      <c r="K297" s="34" t="str">
        <f>IF(ISBLANK(Games!S276), "",IF(ISTEXT(Games!S276), Games!S276, ""))</f>
        <v/>
      </c>
      <c r="L297" s="34" t="str">
        <f>IF(ISBLANK(Games!V276), "", Games!V276)</f>
        <v/>
      </c>
      <c r="M297" s="34"/>
      <c r="N297" s="36"/>
      <c r="O297" s="36"/>
      <c r="P297" s="36"/>
      <c r="Q297" s="36"/>
      <c r="R297" s="36"/>
      <c r="S297" s="36"/>
      <c r="T297" s="37">
        <f t="shared" si="45"/>
        <v>0</v>
      </c>
      <c r="U297" s="37">
        <f t="shared" si="46"/>
        <v>0</v>
      </c>
      <c r="V297" s="37">
        <f t="shared" si="48"/>
        <v>0</v>
      </c>
      <c r="W297" s="37">
        <f t="shared" si="49"/>
        <v>0</v>
      </c>
      <c r="X297" s="37">
        <f t="shared" si="50"/>
        <v>0</v>
      </c>
      <c r="Y297" s="37">
        <f t="shared" si="51"/>
        <v>0</v>
      </c>
      <c r="Z297" s="36"/>
      <c r="AA297" s="37" t="str">
        <f t="shared" si="47"/>
        <v/>
      </c>
      <c r="AB297" s="36"/>
      <c r="AC297" s="37" t="str">
        <f t="shared" si="53"/>
        <v/>
      </c>
      <c r="AD297" s="36"/>
      <c r="AE297" s="34" t="str">
        <f t="shared" si="52"/>
        <v/>
      </c>
      <c r="AF29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8" spans="1:32" hidden="1" x14ac:dyDescent="0.45">
      <c r="A298" s="34">
        <f>Games!A277</f>
        <v>0</v>
      </c>
      <c r="B298" s="34" t="str">
        <f>IF('Prediction Log'!B295=0, "",'Prediction Log'!B295)</f>
        <v/>
      </c>
      <c r="C298" s="34" t="str">
        <f>IF('Prediction Log'!C295=0, "",'Prediction Log'!C295)</f>
        <v/>
      </c>
      <c r="D298" s="34" t="str">
        <f>IF('Prediction Log'!D295=0, "",'Prediction Log'!D295)</f>
        <v/>
      </c>
      <c r="E298" s="34" t="str">
        <f>IF('Prediction Log'!E295=0, "",'Prediction Log'!E295)</f>
        <v/>
      </c>
      <c r="F298" s="34" t="str">
        <f>IF('Prediction Log'!H295=0, "",'Prediction Log'!H295)</f>
        <v/>
      </c>
      <c r="G298" s="10" t="str">
        <f>IF(ISBLANK(Games!B277), "",'Prediction Log'!$I295)</f>
        <v/>
      </c>
      <c r="H298" s="35" t="str">
        <f>'Prediction Log'!$J295</f>
        <v/>
      </c>
      <c r="I298" s="34" t="str">
        <f>IF(ISBLANK(Games!R277), "",IF(AND(Games!R277="",Games!S277=""),"",IF(ISTEXT(Games!S277), "Side",Games!R277)))</f>
        <v/>
      </c>
      <c r="J298" s="34" t="str">
        <f>IF(ISBLANK(Games!R277), "",IF(Table12[[#This Row],[Bet]]="Spread", Games!T277, ""))</f>
        <v/>
      </c>
      <c r="K298" s="34" t="str">
        <f>IF(ISBLANK(Games!S277), "",IF(ISTEXT(Games!S277), Games!S277, ""))</f>
        <v/>
      </c>
      <c r="L298" s="34" t="str">
        <f>IF(ISBLANK(Games!V277), "", Games!V277)</f>
        <v/>
      </c>
      <c r="M298" s="34"/>
      <c r="N298" s="36"/>
      <c r="O298" s="36"/>
      <c r="P298" s="36"/>
      <c r="Q298" s="36"/>
      <c r="R298" s="36"/>
      <c r="S298" s="36"/>
      <c r="T298" s="37">
        <f t="shared" si="45"/>
        <v>0</v>
      </c>
      <c r="U298" s="37">
        <f t="shared" si="46"/>
        <v>0</v>
      </c>
      <c r="V298" s="37">
        <f t="shared" si="48"/>
        <v>0</v>
      </c>
      <c r="W298" s="37">
        <f t="shared" si="49"/>
        <v>0</v>
      </c>
      <c r="X298" s="37">
        <f t="shared" si="50"/>
        <v>0</v>
      </c>
      <c r="Y298" s="37">
        <f t="shared" si="51"/>
        <v>0</v>
      </c>
      <c r="Z298" s="36"/>
      <c r="AA298" s="37" t="str">
        <f t="shared" si="47"/>
        <v/>
      </c>
      <c r="AB298" s="36"/>
      <c r="AC298" s="37" t="str">
        <f t="shared" si="53"/>
        <v/>
      </c>
      <c r="AD298" s="36"/>
      <c r="AE298" s="34" t="str">
        <f t="shared" si="52"/>
        <v/>
      </c>
      <c r="AF29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9" spans="1:32" hidden="1" x14ac:dyDescent="0.45">
      <c r="A299" s="34">
        <f>Games!A278</f>
        <v>0</v>
      </c>
      <c r="B299" s="34" t="str">
        <f>IF('Prediction Log'!B296=0, "",'Prediction Log'!B296)</f>
        <v/>
      </c>
      <c r="C299" s="34" t="str">
        <f>IF('Prediction Log'!C296=0, "",'Prediction Log'!C296)</f>
        <v/>
      </c>
      <c r="D299" s="34" t="str">
        <f>IF('Prediction Log'!D296=0, "",'Prediction Log'!D296)</f>
        <v/>
      </c>
      <c r="E299" s="34" t="str">
        <f>IF('Prediction Log'!E296=0, "",'Prediction Log'!E296)</f>
        <v/>
      </c>
      <c r="F299" s="34" t="str">
        <f>IF('Prediction Log'!H296=0, "",'Prediction Log'!H296)</f>
        <v/>
      </c>
      <c r="G299" s="10" t="str">
        <f>IF(ISBLANK(Games!B278), "",'Prediction Log'!$I296)</f>
        <v/>
      </c>
      <c r="H299" s="35" t="str">
        <f>'Prediction Log'!$J296</f>
        <v/>
      </c>
      <c r="I299" s="34" t="str">
        <f>IF(ISBLANK(Games!R278), "",IF(AND(Games!R278="",Games!S278=""),"",IF(ISTEXT(Games!S278), "Side",Games!R278)))</f>
        <v/>
      </c>
      <c r="J299" s="34" t="str">
        <f>IF(ISBLANK(Games!R278), "",IF(Table12[[#This Row],[Bet]]="Spread", Games!T278, ""))</f>
        <v/>
      </c>
      <c r="K299" s="34" t="str">
        <f>IF(ISBLANK(Games!S278), "",IF(ISTEXT(Games!S278), Games!S278, ""))</f>
        <v/>
      </c>
      <c r="L299" s="34" t="str">
        <f>IF(ISBLANK(Games!V278), "", Games!V278)</f>
        <v/>
      </c>
      <c r="M299" s="34"/>
      <c r="N299" s="36"/>
      <c r="O299" s="36"/>
      <c r="P299" s="36"/>
      <c r="Q299" s="36"/>
      <c r="R299" s="36"/>
      <c r="S299" s="36"/>
      <c r="T299" s="37">
        <f t="shared" si="45"/>
        <v>0</v>
      </c>
      <c r="U299" s="37">
        <f t="shared" si="46"/>
        <v>0</v>
      </c>
      <c r="V299" s="37">
        <f t="shared" si="48"/>
        <v>0</v>
      </c>
      <c r="W299" s="37">
        <f t="shared" si="49"/>
        <v>0</v>
      </c>
      <c r="X299" s="37">
        <f t="shared" si="50"/>
        <v>0</v>
      </c>
      <c r="Y299" s="37">
        <f t="shared" si="51"/>
        <v>0</v>
      </c>
      <c r="Z299" s="36"/>
      <c r="AA299" s="37" t="str">
        <f t="shared" si="47"/>
        <v/>
      </c>
      <c r="AB299" s="36"/>
      <c r="AC299" s="37" t="str">
        <f t="shared" si="53"/>
        <v/>
      </c>
      <c r="AD299" s="36"/>
      <c r="AE299" s="34" t="str">
        <f t="shared" si="52"/>
        <v/>
      </c>
      <c r="AF29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0" spans="1:32" hidden="1" x14ac:dyDescent="0.45">
      <c r="A300" s="34">
        <f>Games!A279</f>
        <v>0</v>
      </c>
      <c r="B300" s="34" t="str">
        <f>IF('Prediction Log'!B297=0, "",'Prediction Log'!B297)</f>
        <v/>
      </c>
      <c r="C300" s="34" t="str">
        <f>IF('Prediction Log'!C297=0, "",'Prediction Log'!C297)</f>
        <v/>
      </c>
      <c r="D300" s="34" t="str">
        <f>IF('Prediction Log'!D297=0, "",'Prediction Log'!D297)</f>
        <v/>
      </c>
      <c r="E300" s="34" t="str">
        <f>IF('Prediction Log'!E297=0, "",'Prediction Log'!E297)</f>
        <v/>
      </c>
      <c r="F300" s="34" t="str">
        <f>IF('Prediction Log'!H297=0, "",'Prediction Log'!H297)</f>
        <v/>
      </c>
      <c r="G300" s="10" t="str">
        <f>IF(ISBLANK(Games!B279), "",'Prediction Log'!$I297)</f>
        <v/>
      </c>
      <c r="H300" s="35" t="str">
        <f>'Prediction Log'!$J297</f>
        <v/>
      </c>
      <c r="I300" s="34" t="str">
        <f>IF(ISBLANK(Games!R279), "",IF(AND(Games!R279="",Games!S279=""),"",IF(ISTEXT(Games!S279), "Side",Games!R279)))</f>
        <v/>
      </c>
      <c r="J300" s="34" t="str">
        <f>IF(ISBLANK(Games!R279), "",IF(Table12[[#This Row],[Bet]]="Spread", Games!T279, ""))</f>
        <v/>
      </c>
      <c r="K300" s="34" t="str">
        <f>IF(ISBLANK(Games!S279), "",IF(ISTEXT(Games!S279), Games!S279, ""))</f>
        <v/>
      </c>
      <c r="L300" s="34" t="str">
        <f>IF(ISBLANK(Games!V279), "", Games!V279)</f>
        <v/>
      </c>
      <c r="M300" s="34"/>
      <c r="N300" s="36"/>
      <c r="O300" s="36"/>
      <c r="P300" s="36"/>
      <c r="Q300" s="36"/>
      <c r="R300" s="36"/>
      <c r="S300" s="36"/>
      <c r="T300" s="37">
        <f t="shared" si="45"/>
        <v>0</v>
      </c>
      <c r="U300" s="37">
        <f t="shared" si="46"/>
        <v>0</v>
      </c>
      <c r="V300" s="37">
        <f t="shared" si="48"/>
        <v>0</v>
      </c>
      <c r="W300" s="37">
        <f t="shared" si="49"/>
        <v>0</v>
      </c>
      <c r="X300" s="37">
        <f t="shared" si="50"/>
        <v>0</v>
      </c>
      <c r="Y300" s="37">
        <f t="shared" si="51"/>
        <v>0</v>
      </c>
      <c r="Z300" s="36"/>
      <c r="AA300" s="37" t="str">
        <f t="shared" si="47"/>
        <v/>
      </c>
      <c r="AB300" s="36"/>
      <c r="AC300" s="37" t="str">
        <f t="shared" si="53"/>
        <v/>
      </c>
      <c r="AD300" s="36"/>
      <c r="AE300" s="34" t="str">
        <f t="shared" si="52"/>
        <v/>
      </c>
      <c r="AF30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1" spans="1:32" hidden="1" x14ac:dyDescent="0.45">
      <c r="A301" s="34">
        <f>Games!A280</f>
        <v>0</v>
      </c>
      <c r="B301" s="34" t="str">
        <f>IF('Prediction Log'!B298=0, "",'Prediction Log'!B298)</f>
        <v/>
      </c>
      <c r="C301" s="34" t="str">
        <f>IF('Prediction Log'!C298=0, "",'Prediction Log'!C298)</f>
        <v/>
      </c>
      <c r="D301" s="34" t="str">
        <f>IF('Prediction Log'!D298=0, "",'Prediction Log'!D298)</f>
        <v/>
      </c>
      <c r="E301" s="34" t="str">
        <f>IF('Prediction Log'!E298=0, "",'Prediction Log'!E298)</f>
        <v/>
      </c>
      <c r="F301" s="34" t="str">
        <f>IF('Prediction Log'!H298=0, "",'Prediction Log'!H298)</f>
        <v/>
      </c>
      <c r="G301" s="10" t="str">
        <f>IF(ISBLANK(Games!B280), "",'Prediction Log'!$I298)</f>
        <v/>
      </c>
      <c r="H301" s="35" t="str">
        <f>'Prediction Log'!$J298</f>
        <v/>
      </c>
      <c r="I301" s="34" t="str">
        <f>IF(ISBLANK(Games!R280), "",IF(AND(Games!R280="",Games!S280=""),"",IF(ISTEXT(Games!S280), "Side",Games!R280)))</f>
        <v/>
      </c>
      <c r="J301" s="34" t="str">
        <f>IF(ISBLANK(Games!R280), "",IF(Table12[[#This Row],[Bet]]="Spread", Games!T280, ""))</f>
        <v/>
      </c>
      <c r="K301" s="34" t="str">
        <f>IF(ISBLANK(Games!S280), "",IF(ISTEXT(Games!S280), Games!S280, ""))</f>
        <v/>
      </c>
      <c r="L301" s="34" t="str">
        <f>IF(ISBLANK(Games!V280), "", Games!V280)</f>
        <v/>
      </c>
      <c r="M301" s="34"/>
      <c r="N301" s="36"/>
      <c r="O301" s="36"/>
      <c r="P301" s="36"/>
      <c r="Q301" s="36"/>
      <c r="R301" s="36"/>
      <c r="S301" s="36"/>
      <c r="T301" s="37">
        <f t="shared" si="45"/>
        <v>0</v>
      </c>
      <c r="U301" s="37">
        <f t="shared" si="46"/>
        <v>0</v>
      </c>
      <c r="V301" s="37">
        <f t="shared" si="48"/>
        <v>0</v>
      </c>
      <c r="W301" s="37">
        <f t="shared" si="49"/>
        <v>0</v>
      </c>
      <c r="X301" s="37">
        <f t="shared" si="50"/>
        <v>0</v>
      </c>
      <c r="Y301" s="37">
        <f t="shared" si="51"/>
        <v>0</v>
      </c>
      <c r="Z301" s="36"/>
      <c r="AA301" s="37" t="str">
        <f t="shared" si="47"/>
        <v/>
      </c>
      <c r="AB301" s="36"/>
      <c r="AC301" s="37" t="str">
        <f t="shared" si="53"/>
        <v/>
      </c>
      <c r="AD301" s="36"/>
      <c r="AE301" s="34" t="str">
        <f t="shared" si="52"/>
        <v/>
      </c>
      <c r="AF30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2" spans="1:32" hidden="1" x14ac:dyDescent="0.45">
      <c r="A302" s="34">
        <f>Games!A281</f>
        <v>0</v>
      </c>
      <c r="B302" s="34" t="str">
        <f>IF('Prediction Log'!B299=0, "",'Prediction Log'!B299)</f>
        <v/>
      </c>
      <c r="C302" s="34" t="str">
        <f>IF('Prediction Log'!C299=0, "",'Prediction Log'!C299)</f>
        <v/>
      </c>
      <c r="D302" s="34" t="str">
        <f>IF('Prediction Log'!D299=0, "",'Prediction Log'!D299)</f>
        <v/>
      </c>
      <c r="E302" s="34" t="str">
        <f>IF('Prediction Log'!E299=0, "",'Prediction Log'!E299)</f>
        <v/>
      </c>
      <c r="F302" s="34" t="str">
        <f>IF('Prediction Log'!H299=0, "",'Prediction Log'!H299)</f>
        <v/>
      </c>
      <c r="G302" s="10" t="str">
        <f>IF(ISBLANK(Games!B281), "",'Prediction Log'!$I299)</f>
        <v/>
      </c>
      <c r="H302" s="35" t="str">
        <f>'Prediction Log'!$J299</f>
        <v/>
      </c>
      <c r="I302" s="34" t="str">
        <f>IF(ISBLANK(Games!R281), "",IF(AND(Games!R281="",Games!S281=""),"",IF(ISTEXT(Games!S281), "Side",Games!R281)))</f>
        <v/>
      </c>
      <c r="J302" s="34" t="str">
        <f>IF(ISBLANK(Games!R281), "",IF(Table12[[#This Row],[Bet]]="Spread", Games!T281, ""))</f>
        <v/>
      </c>
      <c r="K302" s="34" t="str">
        <f>IF(ISBLANK(Games!S281), "",IF(ISTEXT(Games!S281), Games!S281, ""))</f>
        <v/>
      </c>
      <c r="L302" s="34" t="str">
        <f>IF(ISBLANK(Games!V281), "", Games!V281)</f>
        <v/>
      </c>
      <c r="M302" s="34"/>
      <c r="N302" s="36"/>
      <c r="O302" s="36"/>
      <c r="P302" s="36"/>
      <c r="Q302" s="36"/>
      <c r="R302" s="36"/>
      <c r="S302" s="36"/>
      <c r="T302" s="37">
        <f t="shared" si="45"/>
        <v>0</v>
      </c>
      <c r="U302" s="37">
        <f t="shared" si="46"/>
        <v>0</v>
      </c>
      <c r="V302" s="37">
        <f t="shared" si="48"/>
        <v>0</v>
      </c>
      <c r="W302" s="37">
        <f t="shared" si="49"/>
        <v>0</v>
      </c>
      <c r="X302" s="37">
        <f t="shared" si="50"/>
        <v>0</v>
      </c>
      <c r="Y302" s="37">
        <f t="shared" si="51"/>
        <v>0</v>
      </c>
      <c r="Z302" s="36"/>
      <c r="AA302" s="37" t="str">
        <f t="shared" si="47"/>
        <v/>
      </c>
      <c r="AB302" s="36"/>
      <c r="AC302" s="37" t="str">
        <f t="shared" si="53"/>
        <v/>
      </c>
      <c r="AD302" s="36"/>
      <c r="AE302" s="34" t="str">
        <f t="shared" si="52"/>
        <v/>
      </c>
      <c r="AF30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3" spans="1:32" hidden="1" x14ac:dyDescent="0.45">
      <c r="A303" s="34">
        <f>Games!A282</f>
        <v>0</v>
      </c>
      <c r="B303" s="34" t="str">
        <f>IF('Prediction Log'!B300=0, "",'Prediction Log'!B300)</f>
        <v/>
      </c>
      <c r="C303" s="34" t="str">
        <f>IF('Prediction Log'!C300=0, "",'Prediction Log'!C300)</f>
        <v/>
      </c>
      <c r="D303" s="34" t="str">
        <f>IF('Prediction Log'!D300=0, "",'Prediction Log'!D300)</f>
        <v/>
      </c>
      <c r="E303" s="34" t="str">
        <f>IF('Prediction Log'!E300=0, "",'Prediction Log'!E300)</f>
        <v/>
      </c>
      <c r="F303" s="34" t="str">
        <f>IF('Prediction Log'!H300=0, "",'Prediction Log'!H300)</f>
        <v/>
      </c>
      <c r="G303" s="10" t="str">
        <f>IF(ISBLANK(Games!B282), "",'Prediction Log'!$I300)</f>
        <v/>
      </c>
      <c r="H303" s="35" t="str">
        <f>'Prediction Log'!$J300</f>
        <v/>
      </c>
      <c r="I303" s="34" t="str">
        <f>IF(ISBLANK(Games!R282), "",IF(AND(Games!R282="",Games!S282=""),"",IF(ISTEXT(Games!S282), "Side",Games!R282)))</f>
        <v/>
      </c>
      <c r="J303" s="34" t="str">
        <f>IF(ISBLANK(Games!R282), "",IF(Table12[[#This Row],[Bet]]="Spread", Games!T282, ""))</f>
        <v/>
      </c>
      <c r="K303" s="34" t="str">
        <f>IF(ISBLANK(Games!S282), "",IF(ISTEXT(Games!S282), Games!S282, ""))</f>
        <v/>
      </c>
      <c r="L303" s="34" t="str">
        <f>IF(ISBLANK(Games!V282), "", Games!V282)</f>
        <v/>
      </c>
      <c r="M303" s="34"/>
      <c r="N303" s="36"/>
      <c r="O303" s="36"/>
      <c r="P303" s="36"/>
      <c r="Q303" s="36"/>
      <c r="R303" s="36"/>
      <c r="S303" s="36"/>
      <c r="T303" s="37">
        <f t="shared" si="45"/>
        <v>0</v>
      </c>
      <c r="U303" s="37">
        <f t="shared" si="46"/>
        <v>0</v>
      </c>
      <c r="V303" s="37">
        <f t="shared" si="48"/>
        <v>0</v>
      </c>
      <c r="W303" s="37">
        <f t="shared" si="49"/>
        <v>0</v>
      </c>
      <c r="X303" s="37">
        <f t="shared" si="50"/>
        <v>0</v>
      </c>
      <c r="Y303" s="37">
        <f t="shared" si="51"/>
        <v>0</v>
      </c>
      <c r="Z303" s="36"/>
      <c r="AA303" s="37" t="str">
        <f t="shared" si="47"/>
        <v/>
      </c>
      <c r="AB303" s="36"/>
      <c r="AC303" s="37" t="str">
        <f t="shared" si="53"/>
        <v/>
      </c>
      <c r="AD303" s="36"/>
      <c r="AE303" s="34" t="str">
        <f t="shared" si="52"/>
        <v/>
      </c>
      <c r="AF30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4" spans="1:32" hidden="1" x14ac:dyDescent="0.45">
      <c r="A304" s="34">
        <f>Games!A283</f>
        <v>0</v>
      </c>
      <c r="B304" s="34" t="str">
        <f>IF('Prediction Log'!B301=0, "",'Prediction Log'!B301)</f>
        <v/>
      </c>
      <c r="C304" s="34" t="str">
        <f>IF('Prediction Log'!C301=0, "",'Prediction Log'!C301)</f>
        <v/>
      </c>
      <c r="D304" s="34" t="str">
        <f>IF('Prediction Log'!D301=0, "",'Prediction Log'!D301)</f>
        <v/>
      </c>
      <c r="E304" s="34" t="str">
        <f>IF('Prediction Log'!E301=0, "",'Prediction Log'!E301)</f>
        <v/>
      </c>
      <c r="F304" s="34" t="str">
        <f>IF('Prediction Log'!H301=0, "",'Prediction Log'!H301)</f>
        <v/>
      </c>
      <c r="G304" s="10" t="str">
        <f>IF(ISBLANK(Games!B283), "",'Prediction Log'!$I301)</f>
        <v/>
      </c>
      <c r="H304" s="35" t="str">
        <f>'Prediction Log'!$J301</f>
        <v/>
      </c>
      <c r="I304" s="34" t="str">
        <f>IF(ISBLANK(Games!R283), "",IF(AND(Games!R283="",Games!S283=""),"",IF(ISTEXT(Games!S283), "Side",Games!R283)))</f>
        <v/>
      </c>
      <c r="J304" s="34" t="str">
        <f>IF(ISBLANK(Games!R283), "",IF(Table12[[#This Row],[Bet]]="Spread", Games!T283, ""))</f>
        <v/>
      </c>
      <c r="K304" s="34" t="str">
        <f>IF(ISBLANK(Games!S283), "",IF(ISTEXT(Games!S283), Games!S283, ""))</f>
        <v/>
      </c>
      <c r="L304" s="34" t="str">
        <f>IF(ISBLANK(Games!V283), "", Games!V283)</f>
        <v/>
      </c>
      <c r="M304" s="34"/>
      <c r="N304" s="36"/>
      <c r="O304" s="36"/>
      <c r="P304" s="36"/>
      <c r="Q304" s="36"/>
      <c r="R304" s="36"/>
      <c r="S304" s="36"/>
      <c r="T304" s="37">
        <f t="shared" si="45"/>
        <v>0</v>
      </c>
      <c r="U304" s="37">
        <f t="shared" si="46"/>
        <v>0</v>
      </c>
      <c r="V304" s="37">
        <f t="shared" si="48"/>
        <v>0</v>
      </c>
      <c r="W304" s="37">
        <f t="shared" si="49"/>
        <v>0</v>
      </c>
      <c r="X304" s="37">
        <f t="shared" si="50"/>
        <v>0</v>
      </c>
      <c r="Y304" s="37">
        <f t="shared" si="51"/>
        <v>0</v>
      </c>
      <c r="Z304" s="36"/>
      <c r="AA304" s="37" t="str">
        <f t="shared" si="47"/>
        <v/>
      </c>
      <c r="AB304" s="36"/>
      <c r="AC304" s="37" t="str">
        <f t="shared" si="53"/>
        <v/>
      </c>
      <c r="AD304" s="36"/>
      <c r="AE304" s="34" t="str">
        <f t="shared" si="52"/>
        <v/>
      </c>
      <c r="AF30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5" spans="1:32" hidden="1" x14ac:dyDescent="0.45">
      <c r="A305" s="34">
        <f>Games!A284</f>
        <v>0</v>
      </c>
      <c r="B305" s="34" t="str">
        <f>IF('Prediction Log'!B302=0, "",'Prediction Log'!B302)</f>
        <v/>
      </c>
      <c r="C305" s="34" t="str">
        <f>IF('Prediction Log'!C302=0, "",'Prediction Log'!C302)</f>
        <v/>
      </c>
      <c r="D305" s="34" t="str">
        <f>IF('Prediction Log'!D302=0, "",'Prediction Log'!D302)</f>
        <v/>
      </c>
      <c r="E305" s="34" t="str">
        <f>IF('Prediction Log'!E302=0, "",'Prediction Log'!E302)</f>
        <v/>
      </c>
      <c r="F305" s="34" t="str">
        <f>IF('Prediction Log'!H302=0, "",'Prediction Log'!H302)</f>
        <v/>
      </c>
      <c r="G305" s="10" t="str">
        <f>IF(ISBLANK(Games!B284), "",'Prediction Log'!$I302)</f>
        <v/>
      </c>
      <c r="H305" s="35" t="str">
        <f>'Prediction Log'!$J302</f>
        <v/>
      </c>
      <c r="I305" s="34" t="str">
        <f>IF(ISBLANK(Games!R284), "",IF(AND(Games!R284="",Games!S284=""),"",IF(ISTEXT(Games!S284), "Side",Games!R284)))</f>
        <v/>
      </c>
      <c r="J305" s="34" t="str">
        <f>IF(ISBLANK(Games!R284), "",IF(Table12[[#This Row],[Bet]]="Spread", Games!T284, ""))</f>
        <v/>
      </c>
      <c r="K305" s="34" t="str">
        <f>IF(ISBLANK(Games!S284), "",IF(ISTEXT(Games!S284), Games!S284, ""))</f>
        <v/>
      </c>
      <c r="L305" s="34" t="str">
        <f>IF(ISBLANK(Games!V284), "", Games!V284)</f>
        <v/>
      </c>
      <c r="M305" s="34"/>
      <c r="N305" s="36"/>
      <c r="O305" s="36"/>
      <c r="P305" s="36"/>
      <c r="Q305" s="36"/>
      <c r="R305" s="36"/>
      <c r="S305" s="36"/>
      <c r="T305" s="37">
        <f t="shared" si="45"/>
        <v>0</v>
      </c>
      <c r="U305" s="37">
        <f t="shared" si="46"/>
        <v>0</v>
      </c>
      <c r="V305" s="37">
        <f t="shared" si="48"/>
        <v>0</v>
      </c>
      <c r="W305" s="37">
        <f t="shared" si="49"/>
        <v>0</v>
      </c>
      <c r="X305" s="37">
        <f t="shared" si="50"/>
        <v>0</v>
      </c>
      <c r="Y305" s="37">
        <f t="shared" si="51"/>
        <v>0</v>
      </c>
      <c r="Z305" s="36"/>
      <c r="AA305" s="37" t="str">
        <f t="shared" si="47"/>
        <v/>
      </c>
      <c r="AB305" s="36"/>
      <c r="AC305" s="37" t="str">
        <f t="shared" si="53"/>
        <v/>
      </c>
      <c r="AD305" s="36"/>
      <c r="AE305" s="34" t="str">
        <f t="shared" si="52"/>
        <v/>
      </c>
      <c r="AF30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6" spans="1:32" hidden="1" x14ac:dyDescent="0.45">
      <c r="A306" s="34">
        <f>Games!A285</f>
        <v>0</v>
      </c>
      <c r="B306" s="34" t="str">
        <f>IF('Prediction Log'!B303=0, "",'Prediction Log'!B303)</f>
        <v/>
      </c>
      <c r="C306" s="34" t="str">
        <f>IF('Prediction Log'!C303=0, "",'Prediction Log'!C303)</f>
        <v/>
      </c>
      <c r="D306" s="34" t="str">
        <f>IF('Prediction Log'!D303=0, "",'Prediction Log'!D303)</f>
        <v/>
      </c>
      <c r="E306" s="34" t="str">
        <f>IF('Prediction Log'!E303=0, "",'Prediction Log'!E303)</f>
        <v/>
      </c>
      <c r="F306" s="34" t="str">
        <f>IF('Prediction Log'!H303=0, "",'Prediction Log'!H303)</f>
        <v/>
      </c>
      <c r="G306" s="10" t="str">
        <f>IF(ISBLANK(Games!B285), "",'Prediction Log'!$I303)</f>
        <v/>
      </c>
      <c r="H306" s="35" t="str">
        <f>'Prediction Log'!$J303</f>
        <v/>
      </c>
      <c r="I306" s="34" t="str">
        <f>IF(ISBLANK(Games!R285), "",IF(AND(Games!R285="",Games!S285=""),"",IF(ISTEXT(Games!S285), "Side",Games!R285)))</f>
        <v/>
      </c>
      <c r="J306" s="34" t="str">
        <f>IF(ISBLANK(Games!R285), "",IF(Table12[[#This Row],[Bet]]="Spread", Games!T285, ""))</f>
        <v/>
      </c>
      <c r="K306" s="34" t="str">
        <f>IF(ISBLANK(Games!S285), "",IF(ISTEXT(Games!S285), Games!S285, ""))</f>
        <v/>
      </c>
      <c r="L306" s="34" t="str">
        <f>IF(ISBLANK(Games!V285), "", Games!V285)</f>
        <v/>
      </c>
      <c r="M306" s="34"/>
      <c r="N306" s="36"/>
      <c r="O306" s="36"/>
      <c r="P306" s="36"/>
      <c r="Q306" s="36"/>
      <c r="R306" s="36"/>
      <c r="S306" s="36"/>
      <c r="T306" s="37">
        <f t="shared" si="45"/>
        <v>0</v>
      </c>
      <c r="U306" s="37">
        <f t="shared" si="46"/>
        <v>0</v>
      </c>
      <c r="V306" s="37">
        <f t="shared" si="48"/>
        <v>0</v>
      </c>
      <c r="W306" s="37">
        <f t="shared" si="49"/>
        <v>0</v>
      </c>
      <c r="X306" s="37">
        <f t="shared" si="50"/>
        <v>0</v>
      </c>
      <c r="Y306" s="37">
        <f t="shared" si="51"/>
        <v>0</v>
      </c>
      <c r="Z306" s="36"/>
      <c r="AA306" s="37" t="str">
        <f t="shared" si="47"/>
        <v/>
      </c>
      <c r="AB306" s="36"/>
      <c r="AC306" s="37" t="str">
        <f t="shared" si="53"/>
        <v/>
      </c>
      <c r="AD306" s="36"/>
      <c r="AE306" s="34" t="str">
        <f t="shared" si="52"/>
        <v/>
      </c>
      <c r="AF30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7" spans="1:32" hidden="1" x14ac:dyDescent="0.45">
      <c r="A307" s="34">
        <f>Games!A286</f>
        <v>0</v>
      </c>
      <c r="B307" s="34" t="str">
        <f>IF('Prediction Log'!B304=0, "",'Prediction Log'!B304)</f>
        <v/>
      </c>
      <c r="C307" s="34" t="str">
        <f>IF('Prediction Log'!C304=0, "",'Prediction Log'!C304)</f>
        <v/>
      </c>
      <c r="D307" s="34" t="str">
        <f>IF('Prediction Log'!D304=0, "",'Prediction Log'!D304)</f>
        <v/>
      </c>
      <c r="E307" s="34" t="str">
        <f>IF('Prediction Log'!E304=0, "",'Prediction Log'!E304)</f>
        <v/>
      </c>
      <c r="F307" s="34" t="str">
        <f>IF('Prediction Log'!H304=0, "",'Prediction Log'!H304)</f>
        <v/>
      </c>
      <c r="G307" s="10" t="str">
        <f>IF(ISBLANK(Games!B286), "",'Prediction Log'!$I304)</f>
        <v/>
      </c>
      <c r="H307" s="35" t="str">
        <f>'Prediction Log'!$J304</f>
        <v/>
      </c>
      <c r="I307" s="34" t="str">
        <f>IF(ISBLANK(Games!R286), "",IF(AND(Games!R286="",Games!S286=""),"",IF(ISTEXT(Games!S286), "Side",Games!R286)))</f>
        <v/>
      </c>
      <c r="J307" s="34" t="str">
        <f>IF(ISBLANK(Games!R286), "",IF(Table12[[#This Row],[Bet]]="Spread", Games!T286, ""))</f>
        <v/>
      </c>
      <c r="K307" s="34" t="str">
        <f>IF(ISBLANK(Games!S286), "",IF(ISTEXT(Games!S286), Games!S286, ""))</f>
        <v/>
      </c>
      <c r="L307" s="34" t="str">
        <f>IF(ISBLANK(Games!V286), "", Games!V286)</f>
        <v/>
      </c>
      <c r="M307" s="34"/>
      <c r="N307" s="36"/>
      <c r="O307" s="36"/>
      <c r="P307" s="36"/>
      <c r="Q307" s="36"/>
      <c r="R307" s="36"/>
      <c r="S307" s="36"/>
      <c r="T307" s="37">
        <f t="shared" si="45"/>
        <v>0</v>
      </c>
      <c r="U307" s="37">
        <f t="shared" si="46"/>
        <v>0</v>
      </c>
      <c r="V307" s="37">
        <f t="shared" si="48"/>
        <v>0</v>
      </c>
      <c r="W307" s="37">
        <f t="shared" si="49"/>
        <v>0</v>
      </c>
      <c r="X307" s="37">
        <f t="shared" si="50"/>
        <v>0</v>
      </c>
      <c r="Y307" s="37">
        <f t="shared" si="51"/>
        <v>0</v>
      </c>
      <c r="Z307" s="36"/>
      <c r="AA307" s="37" t="str">
        <f t="shared" si="47"/>
        <v/>
      </c>
      <c r="AB307" s="36"/>
      <c r="AC307" s="37" t="str">
        <f t="shared" si="53"/>
        <v/>
      </c>
      <c r="AD307" s="36"/>
      <c r="AE307" s="34" t="str">
        <f t="shared" si="52"/>
        <v/>
      </c>
      <c r="AF30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8" spans="1:32" hidden="1" x14ac:dyDescent="0.45">
      <c r="A308" s="34">
        <f>Games!A287</f>
        <v>0</v>
      </c>
      <c r="B308" s="34" t="str">
        <f>IF('Prediction Log'!B305=0, "",'Prediction Log'!B305)</f>
        <v/>
      </c>
      <c r="C308" s="34" t="str">
        <f>IF('Prediction Log'!C305=0, "",'Prediction Log'!C305)</f>
        <v/>
      </c>
      <c r="D308" s="34" t="str">
        <f>IF('Prediction Log'!D305=0, "",'Prediction Log'!D305)</f>
        <v/>
      </c>
      <c r="E308" s="34" t="str">
        <f>IF('Prediction Log'!E305=0, "",'Prediction Log'!E305)</f>
        <v/>
      </c>
      <c r="F308" s="34" t="str">
        <f>IF('Prediction Log'!H305=0, "",'Prediction Log'!H305)</f>
        <v/>
      </c>
      <c r="G308" s="10" t="str">
        <f>IF(ISBLANK(Games!B287), "",'Prediction Log'!$I305)</f>
        <v/>
      </c>
      <c r="H308" s="35" t="str">
        <f>'Prediction Log'!$J305</f>
        <v/>
      </c>
      <c r="I308" s="34" t="str">
        <f>IF(ISBLANK(Games!R287), "",IF(AND(Games!R287="",Games!S287=""),"",IF(ISTEXT(Games!S287), "Side",Games!R287)))</f>
        <v/>
      </c>
      <c r="J308" s="34" t="str">
        <f>IF(ISBLANK(Games!R287), "",IF(Table12[[#This Row],[Bet]]="Spread", Games!T287, ""))</f>
        <v/>
      </c>
      <c r="K308" s="34" t="str">
        <f>IF(ISBLANK(Games!S287), "",IF(ISTEXT(Games!S287), Games!S287, ""))</f>
        <v/>
      </c>
      <c r="L308" s="34" t="str">
        <f>IF(ISBLANK(Games!V287), "", Games!V287)</f>
        <v/>
      </c>
      <c r="M308" s="34"/>
      <c r="N308" s="36"/>
      <c r="O308" s="36"/>
      <c r="P308" s="36"/>
      <c r="Q308" s="36"/>
      <c r="R308" s="36"/>
      <c r="S308" s="36"/>
      <c r="T308" s="37">
        <f t="shared" si="45"/>
        <v>0</v>
      </c>
      <c r="U308" s="37">
        <f t="shared" si="46"/>
        <v>0</v>
      </c>
      <c r="V308" s="37">
        <f t="shared" si="48"/>
        <v>0</v>
      </c>
      <c r="W308" s="37">
        <f t="shared" si="49"/>
        <v>0</v>
      </c>
      <c r="X308" s="37">
        <f t="shared" si="50"/>
        <v>0</v>
      </c>
      <c r="Y308" s="37">
        <f t="shared" si="51"/>
        <v>0</v>
      </c>
      <c r="Z308" s="36"/>
      <c r="AA308" s="37" t="str">
        <f t="shared" si="47"/>
        <v/>
      </c>
      <c r="AB308" s="36"/>
      <c r="AC308" s="37" t="str">
        <f t="shared" si="53"/>
        <v/>
      </c>
      <c r="AD308" s="36"/>
      <c r="AE308" s="34" t="str">
        <f t="shared" si="52"/>
        <v/>
      </c>
      <c r="AF30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9" spans="1:32" hidden="1" x14ac:dyDescent="0.45">
      <c r="A309" s="34">
        <f>Games!A288</f>
        <v>0</v>
      </c>
      <c r="B309" s="34" t="str">
        <f>IF('Prediction Log'!B306=0, "",'Prediction Log'!B306)</f>
        <v/>
      </c>
      <c r="C309" s="34" t="str">
        <f>IF('Prediction Log'!C306=0, "",'Prediction Log'!C306)</f>
        <v/>
      </c>
      <c r="D309" s="34" t="str">
        <f>IF('Prediction Log'!D306=0, "",'Prediction Log'!D306)</f>
        <v/>
      </c>
      <c r="E309" s="34" t="str">
        <f>IF('Prediction Log'!E306=0, "",'Prediction Log'!E306)</f>
        <v/>
      </c>
      <c r="F309" s="34" t="str">
        <f>IF('Prediction Log'!H306=0, "",'Prediction Log'!H306)</f>
        <v/>
      </c>
      <c r="G309" s="10" t="str">
        <f>IF(ISBLANK(Games!B288), "",'Prediction Log'!$I306)</f>
        <v/>
      </c>
      <c r="H309" s="35" t="str">
        <f>'Prediction Log'!$J306</f>
        <v/>
      </c>
      <c r="I309" s="34" t="str">
        <f>IF(ISBLANK(Games!R288), "",IF(AND(Games!R288="",Games!S288=""),"",IF(ISTEXT(Games!S288), "Side",Games!R288)))</f>
        <v/>
      </c>
      <c r="J309" s="34" t="str">
        <f>IF(ISBLANK(Games!R288), "",IF(Table12[[#This Row],[Bet]]="Spread", Games!T288, ""))</f>
        <v/>
      </c>
      <c r="K309" s="34" t="str">
        <f>IF(ISBLANK(Games!S288), "",IF(ISTEXT(Games!S288), Games!S288, ""))</f>
        <v/>
      </c>
      <c r="L309" s="34" t="str">
        <f>IF(ISBLANK(Games!V288), "", Games!V288)</f>
        <v/>
      </c>
      <c r="M309" s="34"/>
      <c r="N309" s="36"/>
      <c r="O309" s="36"/>
      <c r="P309" s="36"/>
      <c r="Q309" s="36"/>
      <c r="R309" s="36"/>
      <c r="S309" s="36"/>
      <c r="T309" s="37">
        <f t="shared" si="45"/>
        <v>0</v>
      </c>
      <c r="U309" s="37">
        <f t="shared" si="46"/>
        <v>0</v>
      </c>
      <c r="V309" s="37">
        <f t="shared" si="48"/>
        <v>0</v>
      </c>
      <c r="W309" s="37">
        <f t="shared" si="49"/>
        <v>0</v>
      </c>
      <c r="X309" s="37">
        <f t="shared" si="50"/>
        <v>0</v>
      </c>
      <c r="Y309" s="37">
        <f t="shared" si="51"/>
        <v>0</v>
      </c>
      <c r="Z309" s="36"/>
      <c r="AA309" s="37" t="str">
        <f t="shared" si="47"/>
        <v/>
      </c>
      <c r="AB309" s="36"/>
      <c r="AC309" s="37" t="str">
        <f t="shared" si="53"/>
        <v/>
      </c>
      <c r="AD309" s="36"/>
      <c r="AE309" s="34" t="str">
        <f t="shared" si="52"/>
        <v/>
      </c>
      <c r="AF30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0" spans="1:32" hidden="1" x14ac:dyDescent="0.45">
      <c r="A310" s="34">
        <f>Games!A289</f>
        <v>0</v>
      </c>
      <c r="B310" s="34" t="str">
        <f>IF('Prediction Log'!B307=0, "",'Prediction Log'!B307)</f>
        <v/>
      </c>
      <c r="C310" s="34" t="str">
        <f>IF('Prediction Log'!C307=0, "",'Prediction Log'!C307)</f>
        <v/>
      </c>
      <c r="D310" s="34" t="str">
        <f>IF('Prediction Log'!D307=0, "",'Prediction Log'!D307)</f>
        <v/>
      </c>
      <c r="E310" s="34" t="str">
        <f>IF('Prediction Log'!E307=0, "",'Prediction Log'!E307)</f>
        <v/>
      </c>
      <c r="F310" s="34" t="str">
        <f>IF('Prediction Log'!H307=0, "",'Prediction Log'!H307)</f>
        <v/>
      </c>
      <c r="G310" s="10" t="str">
        <f>IF(ISBLANK(Games!B289), "",'Prediction Log'!$I307)</f>
        <v/>
      </c>
      <c r="H310" s="35" t="str">
        <f>'Prediction Log'!$J307</f>
        <v/>
      </c>
      <c r="I310" s="34" t="str">
        <f>IF(ISBLANK(Games!R289), "",IF(AND(Games!R289="",Games!S289=""),"",IF(ISTEXT(Games!S289), "Side",Games!R289)))</f>
        <v/>
      </c>
      <c r="J310" s="34" t="str">
        <f>IF(ISBLANK(Games!R289), "",IF(Table12[[#This Row],[Bet]]="Spread", Games!T289, ""))</f>
        <v/>
      </c>
      <c r="K310" s="34" t="str">
        <f>IF(ISBLANK(Games!S289), "",IF(ISTEXT(Games!S289), Games!S289, ""))</f>
        <v/>
      </c>
      <c r="L310" s="34" t="str">
        <f>IF(ISBLANK(Games!V289), "", Games!V289)</f>
        <v/>
      </c>
      <c r="M310" s="34"/>
      <c r="N310" s="36"/>
      <c r="O310" s="36"/>
      <c r="P310" s="36"/>
      <c r="Q310" s="36"/>
      <c r="R310" s="36"/>
      <c r="S310" s="36"/>
      <c r="T310" s="37">
        <f t="shared" si="45"/>
        <v>0</v>
      </c>
      <c r="U310" s="37">
        <f t="shared" si="46"/>
        <v>0</v>
      </c>
      <c r="V310" s="37">
        <f t="shared" si="48"/>
        <v>0</v>
      </c>
      <c r="W310" s="37">
        <f t="shared" si="49"/>
        <v>0</v>
      </c>
      <c r="X310" s="37">
        <f t="shared" si="50"/>
        <v>0</v>
      </c>
      <c r="Y310" s="37">
        <f t="shared" si="51"/>
        <v>0</v>
      </c>
      <c r="Z310" s="36"/>
      <c r="AA310" s="37" t="str">
        <f t="shared" si="47"/>
        <v/>
      </c>
      <c r="AB310" s="36"/>
      <c r="AC310" s="37" t="str">
        <f t="shared" si="53"/>
        <v/>
      </c>
      <c r="AD310" s="36"/>
      <c r="AE310" s="34" t="str">
        <f t="shared" si="52"/>
        <v/>
      </c>
      <c r="AF31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1" spans="1:32" hidden="1" x14ac:dyDescent="0.45">
      <c r="A311" s="34">
        <f>Games!A290</f>
        <v>0</v>
      </c>
      <c r="B311" s="34" t="str">
        <f>IF('Prediction Log'!B308=0, "",'Prediction Log'!B308)</f>
        <v/>
      </c>
      <c r="C311" s="34" t="str">
        <f>IF('Prediction Log'!C308=0, "",'Prediction Log'!C308)</f>
        <v/>
      </c>
      <c r="D311" s="34" t="str">
        <f>IF('Prediction Log'!D308=0, "",'Prediction Log'!D308)</f>
        <v/>
      </c>
      <c r="E311" s="34" t="str">
        <f>IF('Prediction Log'!E308=0, "",'Prediction Log'!E308)</f>
        <v/>
      </c>
      <c r="F311" s="34" t="str">
        <f>IF('Prediction Log'!H308=0, "",'Prediction Log'!H308)</f>
        <v/>
      </c>
      <c r="G311" s="10" t="str">
        <f>IF(ISBLANK(Games!B290), "",'Prediction Log'!$I308)</f>
        <v/>
      </c>
      <c r="H311" s="35" t="str">
        <f>'Prediction Log'!$J308</f>
        <v/>
      </c>
      <c r="I311" s="34" t="str">
        <f>IF(ISBLANK(Games!R290), "",IF(AND(Games!R290="",Games!S290=""),"",IF(ISTEXT(Games!S290), "Side",Games!R290)))</f>
        <v/>
      </c>
      <c r="J311" s="34" t="str">
        <f>IF(ISBLANK(Games!R290), "",IF(Table12[[#This Row],[Bet]]="Spread", Games!T290, ""))</f>
        <v/>
      </c>
      <c r="K311" s="34" t="str">
        <f>IF(ISBLANK(Games!S290), "",IF(ISTEXT(Games!S290), Games!S290, ""))</f>
        <v/>
      </c>
      <c r="L311" s="34" t="str">
        <f>IF(ISBLANK(Games!V290), "", Games!V290)</f>
        <v/>
      </c>
      <c r="M311" s="34"/>
      <c r="N311" s="36"/>
      <c r="O311" s="36"/>
      <c r="P311" s="36"/>
      <c r="Q311" s="36"/>
      <c r="R311" s="36"/>
      <c r="S311" s="36"/>
      <c r="T311" s="37">
        <f t="shared" si="45"/>
        <v>0</v>
      </c>
      <c r="U311" s="37">
        <f t="shared" si="46"/>
        <v>0</v>
      </c>
      <c r="V311" s="37">
        <f t="shared" si="48"/>
        <v>0</v>
      </c>
      <c r="W311" s="37">
        <f t="shared" si="49"/>
        <v>0</v>
      </c>
      <c r="X311" s="37">
        <f t="shared" si="50"/>
        <v>0</v>
      </c>
      <c r="Y311" s="37">
        <f t="shared" si="51"/>
        <v>0</v>
      </c>
      <c r="Z311" s="36"/>
      <c r="AA311" s="37" t="str">
        <f t="shared" si="47"/>
        <v/>
      </c>
      <c r="AB311" s="36"/>
      <c r="AC311" s="37" t="str">
        <f t="shared" si="53"/>
        <v/>
      </c>
      <c r="AD311" s="36"/>
      <c r="AE311" s="34" t="str">
        <f t="shared" si="52"/>
        <v/>
      </c>
      <c r="AF31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2" spans="1:32" hidden="1" x14ac:dyDescent="0.45">
      <c r="A312" s="34">
        <f>Games!A291</f>
        <v>0</v>
      </c>
      <c r="B312" s="34" t="str">
        <f>IF('Prediction Log'!B309=0, "",'Prediction Log'!B309)</f>
        <v/>
      </c>
      <c r="C312" s="34" t="str">
        <f>IF('Prediction Log'!C309=0, "",'Prediction Log'!C309)</f>
        <v/>
      </c>
      <c r="D312" s="34" t="str">
        <f>IF('Prediction Log'!D309=0, "",'Prediction Log'!D309)</f>
        <v/>
      </c>
      <c r="E312" s="34" t="str">
        <f>IF('Prediction Log'!E309=0, "",'Prediction Log'!E309)</f>
        <v/>
      </c>
      <c r="F312" s="34" t="str">
        <f>IF('Prediction Log'!H309=0, "",'Prediction Log'!H309)</f>
        <v/>
      </c>
      <c r="G312" s="10" t="str">
        <f>IF(ISBLANK(Games!B291), "",'Prediction Log'!$I309)</f>
        <v/>
      </c>
      <c r="H312" s="35" t="str">
        <f>'Prediction Log'!$J309</f>
        <v/>
      </c>
      <c r="I312" s="34" t="str">
        <f>IF(ISBLANK(Games!R291), "",IF(AND(Games!R291="",Games!S291=""),"",IF(ISTEXT(Games!S291), "Side",Games!R291)))</f>
        <v/>
      </c>
      <c r="J312" s="34" t="str">
        <f>IF(ISBLANK(Games!R291), "",IF(Table12[[#This Row],[Bet]]="Spread", Games!T291, ""))</f>
        <v/>
      </c>
      <c r="K312" s="34" t="str">
        <f>IF(ISBLANK(Games!S291), "",IF(ISTEXT(Games!S291), Games!S291, ""))</f>
        <v/>
      </c>
      <c r="L312" s="34" t="str">
        <f>IF(ISBLANK(Games!V291), "", Games!V291)</f>
        <v/>
      </c>
      <c r="M312" s="34"/>
      <c r="N312" s="36"/>
      <c r="O312" s="36"/>
      <c r="P312" s="36"/>
      <c r="Q312" s="36"/>
      <c r="R312" s="36"/>
      <c r="S312" s="36"/>
      <c r="T312" s="37">
        <f t="shared" si="45"/>
        <v>0</v>
      </c>
      <c r="U312" s="37">
        <f t="shared" si="46"/>
        <v>0</v>
      </c>
      <c r="V312" s="37">
        <f t="shared" si="48"/>
        <v>0</v>
      </c>
      <c r="W312" s="37">
        <f t="shared" si="49"/>
        <v>0</v>
      </c>
      <c r="X312" s="37">
        <f t="shared" si="50"/>
        <v>0</v>
      </c>
      <c r="Y312" s="37">
        <f t="shared" si="51"/>
        <v>0</v>
      </c>
      <c r="Z312" s="36"/>
      <c r="AA312" s="37" t="str">
        <f t="shared" si="47"/>
        <v/>
      </c>
      <c r="AB312" s="36"/>
      <c r="AC312" s="37" t="str">
        <f t="shared" si="53"/>
        <v/>
      </c>
      <c r="AD312" s="36"/>
      <c r="AE312" s="34" t="str">
        <f t="shared" si="52"/>
        <v/>
      </c>
      <c r="AF31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3" spans="1:32" hidden="1" x14ac:dyDescent="0.45">
      <c r="A313" s="34">
        <f>Games!A292</f>
        <v>0</v>
      </c>
      <c r="B313" s="34" t="str">
        <f>IF('Prediction Log'!B310=0, "",'Prediction Log'!B310)</f>
        <v/>
      </c>
      <c r="C313" s="34" t="str">
        <f>IF('Prediction Log'!C310=0, "",'Prediction Log'!C310)</f>
        <v/>
      </c>
      <c r="D313" s="34" t="str">
        <f>IF('Prediction Log'!D310=0, "",'Prediction Log'!D310)</f>
        <v/>
      </c>
      <c r="E313" s="34" t="str">
        <f>IF('Prediction Log'!E310=0, "",'Prediction Log'!E310)</f>
        <v/>
      </c>
      <c r="F313" s="34" t="str">
        <f>IF('Prediction Log'!H310=0, "",'Prediction Log'!H310)</f>
        <v/>
      </c>
      <c r="G313" s="10" t="str">
        <f>IF(ISBLANK(Games!B292), "",'Prediction Log'!$I310)</f>
        <v/>
      </c>
      <c r="H313" s="35" t="str">
        <f>'Prediction Log'!$J310</f>
        <v/>
      </c>
      <c r="I313" s="34" t="str">
        <f>IF(ISBLANK(Games!R292), "",IF(AND(Games!R292="",Games!S292=""),"",IF(ISTEXT(Games!S292), "Side",Games!R292)))</f>
        <v/>
      </c>
      <c r="J313" s="34" t="str">
        <f>IF(ISBLANK(Games!R292), "",IF(Table12[[#This Row],[Bet]]="Spread", Games!T292, ""))</f>
        <v/>
      </c>
      <c r="K313" s="34" t="str">
        <f>IF(ISBLANK(Games!S292), "",IF(ISTEXT(Games!S292), Games!S292, ""))</f>
        <v/>
      </c>
      <c r="L313" s="34" t="str">
        <f>IF(ISBLANK(Games!V292), "", Games!V292)</f>
        <v/>
      </c>
      <c r="M313" s="34"/>
      <c r="N313" s="36"/>
      <c r="O313" s="36"/>
      <c r="P313" s="36"/>
      <c r="Q313" s="36"/>
      <c r="R313" s="36"/>
      <c r="S313" s="36"/>
      <c r="T313" s="37">
        <f t="shared" si="45"/>
        <v>0</v>
      </c>
      <c r="U313" s="37">
        <f t="shared" si="46"/>
        <v>0</v>
      </c>
      <c r="V313" s="37">
        <f t="shared" si="48"/>
        <v>0</v>
      </c>
      <c r="W313" s="37">
        <f t="shared" si="49"/>
        <v>0</v>
      </c>
      <c r="X313" s="37">
        <f t="shared" si="50"/>
        <v>0</v>
      </c>
      <c r="Y313" s="37">
        <f t="shared" si="51"/>
        <v>0</v>
      </c>
      <c r="Z313" s="36"/>
      <c r="AA313" s="37" t="str">
        <f t="shared" si="47"/>
        <v/>
      </c>
      <c r="AB313" s="36"/>
      <c r="AC313" s="37" t="str">
        <f t="shared" si="53"/>
        <v/>
      </c>
      <c r="AD313" s="36"/>
      <c r="AE313" s="34" t="str">
        <f t="shared" si="52"/>
        <v/>
      </c>
      <c r="AF31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4" spans="1:32" hidden="1" x14ac:dyDescent="0.45">
      <c r="A314" s="34">
        <f>Games!A293</f>
        <v>0</v>
      </c>
      <c r="B314" s="34" t="str">
        <f>IF('Prediction Log'!B311=0, "",'Prediction Log'!B311)</f>
        <v/>
      </c>
      <c r="C314" s="34" t="str">
        <f>IF('Prediction Log'!C311=0, "",'Prediction Log'!C311)</f>
        <v/>
      </c>
      <c r="D314" s="34" t="str">
        <f>IF('Prediction Log'!D311=0, "",'Prediction Log'!D311)</f>
        <v/>
      </c>
      <c r="E314" s="34" t="str">
        <f>IF('Prediction Log'!E311=0, "",'Prediction Log'!E311)</f>
        <v/>
      </c>
      <c r="F314" s="34" t="str">
        <f>IF('Prediction Log'!H311=0, "",'Prediction Log'!H311)</f>
        <v/>
      </c>
      <c r="G314" s="10" t="str">
        <f>IF(ISBLANK(Games!B293), "",'Prediction Log'!$I311)</f>
        <v/>
      </c>
      <c r="H314" s="35" t="str">
        <f>'Prediction Log'!$J311</f>
        <v/>
      </c>
      <c r="I314" s="34" t="str">
        <f>IF(ISBLANK(Games!R293), "",IF(AND(Games!R293="",Games!S293=""),"",IF(ISTEXT(Games!S293), "Side",Games!R293)))</f>
        <v/>
      </c>
      <c r="J314" s="34" t="str">
        <f>IF(ISBLANK(Games!R293), "",IF(Table12[[#This Row],[Bet]]="Spread", Games!T293, ""))</f>
        <v/>
      </c>
      <c r="K314" s="34" t="str">
        <f>IF(ISBLANK(Games!S293), "",IF(ISTEXT(Games!S293), Games!S293, ""))</f>
        <v/>
      </c>
      <c r="L314" s="34" t="str">
        <f>IF(ISBLANK(Games!V293), "", Games!V293)</f>
        <v/>
      </c>
      <c r="M314" s="34"/>
      <c r="N314" s="36"/>
      <c r="O314" s="36"/>
      <c r="P314" s="36"/>
      <c r="Q314" s="36"/>
      <c r="R314" s="36"/>
      <c r="S314" s="36"/>
      <c r="T314" s="37">
        <f t="shared" si="45"/>
        <v>0</v>
      </c>
      <c r="U314" s="37">
        <f t="shared" si="46"/>
        <v>0</v>
      </c>
      <c r="V314" s="37">
        <f t="shared" si="48"/>
        <v>0</v>
      </c>
      <c r="W314" s="37">
        <f t="shared" si="49"/>
        <v>0</v>
      </c>
      <c r="X314" s="37">
        <f t="shared" si="50"/>
        <v>0</v>
      </c>
      <c r="Y314" s="37">
        <f t="shared" si="51"/>
        <v>0</v>
      </c>
      <c r="Z314" s="36"/>
      <c r="AA314" s="37" t="str">
        <f t="shared" si="47"/>
        <v/>
      </c>
      <c r="AB314" s="36"/>
      <c r="AC314" s="37" t="str">
        <f t="shared" si="53"/>
        <v/>
      </c>
      <c r="AD314" s="36"/>
      <c r="AE314" s="34" t="str">
        <f t="shared" si="52"/>
        <v/>
      </c>
      <c r="AF31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5" spans="1:32" hidden="1" x14ac:dyDescent="0.45">
      <c r="A315" s="34">
        <f>Games!A294</f>
        <v>0</v>
      </c>
      <c r="B315" s="34" t="str">
        <f>IF('Prediction Log'!B312=0, "",'Prediction Log'!B312)</f>
        <v/>
      </c>
      <c r="C315" s="34" t="str">
        <f>IF('Prediction Log'!C312=0, "",'Prediction Log'!C312)</f>
        <v/>
      </c>
      <c r="D315" s="34" t="str">
        <f>IF('Prediction Log'!D312=0, "",'Prediction Log'!D312)</f>
        <v/>
      </c>
      <c r="E315" s="34" t="str">
        <f>IF('Prediction Log'!E312=0, "",'Prediction Log'!E312)</f>
        <v/>
      </c>
      <c r="F315" s="34" t="str">
        <f>IF('Prediction Log'!H312=0, "",'Prediction Log'!H312)</f>
        <v/>
      </c>
      <c r="G315" s="10" t="str">
        <f>IF(ISBLANK(Games!B294), "",'Prediction Log'!$I312)</f>
        <v/>
      </c>
      <c r="H315" s="35" t="str">
        <f>'Prediction Log'!$J312</f>
        <v/>
      </c>
      <c r="I315" s="34" t="str">
        <f>IF(ISBLANK(Games!R294), "",IF(AND(Games!R294="",Games!S294=""),"",IF(ISTEXT(Games!S294), "Side",Games!R294)))</f>
        <v/>
      </c>
      <c r="J315" s="34" t="str">
        <f>IF(ISBLANK(Games!R294), "",IF(Table12[[#This Row],[Bet]]="Spread", Games!T294, ""))</f>
        <v/>
      </c>
      <c r="K315" s="34" t="str">
        <f>IF(ISBLANK(Games!S294), "",IF(ISTEXT(Games!S294), Games!S294, ""))</f>
        <v/>
      </c>
      <c r="L315" s="34" t="str">
        <f>IF(ISBLANK(Games!V294), "", Games!V294)</f>
        <v/>
      </c>
      <c r="M315" s="34"/>
      <c r="N315" s="36"/>
      <c r="O315" s="36"/>
      <c r="P315" s="36"/>
      <c r="Q315" s="36"/>
      <c r="R315" s="36"/>
      <c r="S315" s="36"/>
      <c r="T315" s="37">
        <f t="shared" si="45"/>
        <v>0</v>
      </c>
      <c r="U315" s="37">
        <f t="shared" si="46"/>
        <v>0</v>
      </c>
      <c r="V315" s="37">
        <f t="shared" si="48"/>
        <v>0</v>
      </c>
      <c r="W315" s="37">
        <f t="shared" si="49"/>
        <v>0</v>
      </c>
      <c r="X315" s="37">
        <f t="shared" si="50"/>
        <v>0</v>
      </c>
      <c r="Y315" s="37">
        <f t="shared" si="51"/>
        <v>0</v>
      </c>
      <c r="Z315" s="36"/>
      <c r="AA315" s="37" t="str">
        <f t="shared" si="47"/>
        <v/>
      </c>
      <c r="AB315" s="36"/>
      <c r="AC315" s="37" t="str">
        <f t="shared" si="53"/>
        <v/>
      </c>
      <c r="AD315" s="36"/>
      <c r="AE315" s="34" t="str">
        <f t="shared" si="52"/>
        <v/>
      </c>
      <c r="AF31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6" spans="1:32" hidden="1" x14ac:dyDescent="0.45">
      <c r="A316" s="34">
        <f>Games!A295</f>
        <v>0</v>
      </c>
      <c r="B316" s="34" t="str">
        <f>IF('Prediction Log'!B313=0, "",'Prediction Log'!B313)</f>
        <v/>
      </c>
      <c r="C316" s="34" t="str">
        <f>IF('Prediction Log'!C313=0, "",'Prediction Log'!C313)</f>
        <v/>
      </c>
      <c r="D316" s="34" t="str">
        <f>IF('Prediction Log'!D313=0, "",'Prediction Log'!D313)</f>
        <v/>
      </c>
      <c r="E316" s="34" t="str">
        <f>IF('Prediction Log'!E313=0, "",'Prediction Log'!E313)</f>
        <v/>
      </c>
      <c r="F316" s="34" t="str">
        <f>IF('Prediction Log'!H313=0, "",'Prediction Log'!H313)</f>
        <v/>
      </c>
      <c r="G316" s="10" t="str">
        <f>IF(ISBLANK(Games!B295), "",'Prediction Log'!$I313)</f>
        <v/>
      </c>
      <c r="H316" s="35" t="str">
        <f>'Prediction Log'!$J313</f>
        <v/>
      </c>
      <c r="I316" s="34" t="str">
        <f>IF(ISBLANK(Games!R295), "",IF(AND(Games!R295="",Games!S295=""),"",IF(ISTEXT(Games!S295), "Side",Games!R295)))</f>
        <v/>
      </c>
      <c r="J316" s="34" t="str">
        <f>IF(ISBLANK(Games!R295), "",IF(Table12[[#This Row],[Bet]]="Spread", Games!T295, ""))</f>
        <v/>
      </c>
      <c r="K316" s="34" t="str">
        <f>IF(ISBLANK(Games!S295), "",IF(ISTEXT(Games!S295), Games!S295, ""))</f>
        <v/>
      </c>
      <c r="L316" s="34" t="str">
        <f>IF(ISBLANK(Games!V295), "", Games!V295)</f>
        <v/>
      </c>
      <c r="M316" s="34"/>
      <c r="N316" s="36"/>
      <c r="O316" s="36"/>
      <c r="P316" s="36"/>
      <c r="Q316" s="36"/>
      <c r="R316" s="36"/>
      <c r="S316" s="36"/>
      <c r="T316" s="37">
        <f t="shared" si="45"/>
        <v>0</v>
      </c>
      <c r="U316" s="37">
        <f t="shared" si="46"/>
        <v>0</v>
      </c>
      <c r="V316" s="37">
        <f t="shared" si="48"/>
        <v>0</v>
      </c>
      <c r="W316" s="37">
        <f t="shared" si="49"/>
        <v>0</v>
      </c>
      <c r="X316" s="37">
        <f t="shared" si="50"/>
        <v>0</v>
      </c>
      <c r="Y316" s="37">
        <f t="shared" si="51"/>
        <v>0</v>
      </c>
      <c r="Z316" s="36"/>
      <c r="AA316" s="37" t="str">
        <f t="shared" si="47"/>
        <v/>
      </c>
      <c r="AB316" s="36"/>
      <c r="AC316" s="37" t="str">
        <f t="shared" si="53"/>
        <v/>
      </c>
      <c r="AD316" s="36"/>
      <c r="AE316" s="34" t="str">
        <f t="shared" si="52"/>
        <v/>
      </c>
      <c r="AF31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7" spans="1:32" hidden="1" x14ac:dyDescent="0.45">
      <c r="A317" s="34">
        <f>Games!A296</f>
        <v>0</v>
      </c>
      <c r="B317" s="34" t="str">
        <f>IF('Prediction Log'!B314=0, "",'Prediction Log'!B314)</f>
        <v/>
      </c>
      <c r="C317" s="34" t="str">
        <f>IF('Prediction Log'!C314=0, "",'Prediction Log'!C314)</f>
        <v/>
      </c>
      <c r="D317" s="34" t="str">
        <f>IF('Prediction Log'!D314=0, "",'Prediction Log'!D314)</f>
        <v/>
      </c>
      <c r="E317" s="34" t="str">
        <f>IF('Prediction Log'!E314=0, "",'Prediction Log'!E314)</f>
        <v/>
      </c>
      <c r="F317" s="34" t="str">
        <f>IF('Prediction Log'!H314=0, "",'Prediction Log'!H314)</f>
        <v/>
      </c>
      <c r="G317" s="10" t="str">
        <f>IF(ISBLANK(Games!B296), "",'Prediction Log'!$I314)</f>
        <v/>
      </c>
      <c r="H317" s="35" t="str">
        <f>'Prediction Log'!$J314</f>
        <v/>
      </c>
      <c r="I317" s="34" t="str">
        <f>IF(ISBLANK(Games!R296), "",IF(AND(Games!R296="",Games!S296=""),"",IF(ISTEXT(Games!S296), "Side",Games!R296)))</f>
        <v/>
      </c>
      <c r="J317" s="34" t="str">
        <f>IF(ISBLANK(Games!R296), "",IF(Table12[[#This Row],[Bet]]="Spread", Games!T296, ""))</f>
        <v/>
      </c>
      <c r="K317" s="34" t="str">
        <f>IF(ISBLANK(Games!S296), "",IF(ISTEXT(Games!S296), Games!S296, ""))</f>
        <v/>
      </c>
      <c r="L317" s="34" t="str">
        <f>IF(ISBLANK(Games!V296), "", Games!V296)</f>
        <v/>
      </c>
      <c r="M317" s="34"/>
      <c r="N317" s="36"/>
      <c r="O317" s="36"/>
      <c r="P317" s="36"/>
      <c r="Q317" s="36"/>
      <c r="R317" s="36"/>
      <c r="S317" s="36"/>
      <c r="T317" s="37">
        <f t="shared" si="45"/>
        <v>0</v>
      </c>
      <c r="U317" s="37">
        <f t="shared" si="46"/>
        <v>0</v>
      </c>
      <c r="V317" s="37">
        <f t="shared" si="48"/>
        <v>0</v>
      </c>
      <c r="W317" s="37">
        <f t="shared" si="49"/>
        <v>0</v>
      </c>
      <c r="X317" s="37">
        <f t="shared" si="50"/>
        <v>0</v>
      </c>
      <c r="Y317" s="37">
        <f t="shared" si="51"/>
        <v>0</v>
      </c>
      <c r="Z317" s="36"/>
      <c r="AA317" s="37" t="str">
        <f t="shared" si="47"/>
        <v/>
      </c>
      <c r="AB317" s="36"/>
      <c r="AC317" s="37" t="str">
        <f t="shared" si="53"/>
        <v/>
      </c>
      <c r="AD317" s="36"/>
      <c r="AE317" s="34" t="str">
        <f t="shared" si="52"/>
        <v/>
      </c>
      <c r="AF31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8" spans="1:32" hidden="1" x14ac:dyDescent="0.45">
      <c r="A318" s="34">
        <f>Games!A297</f>
        <v>0</v>
      </c>
      <c r="B318" s="34" t="str">
        <f>IF('Prediction Log'!B315=0, "",'Prediction Log'!B315)</f>
        <v/>
      </c>
      <c r="C318" s="34" t="str">
        <f>IF('Prediction Log'!C315=0, "",'Prediction Log'!C315)</f>
        <v/>
      </c>
      <c r="D318" s="34" t="str">
        <f>IF('Prediction Log'!D315=0, "",'Prediction Log'!D315)</f>
        <v/>
      </c>
      <c r="E318" s="34" t="str">
        <f>IF('Prediction Log'!E315=0, "",'Prediction Log'!E315)</f>
        <v/>
      </c>
      <c r="F318" s="34" t="str">
        <f>IF('Prediction Log'!H315=0, "",'Prediction Log'!H315)</f>
        <v/>
      </c>
      <c r="G318" s="10" t="str">
        <f>IF(ISBLANK(Games!B297), "",'Prediction Log'!$I315)</f>
        <v/>
      </c>
      <c r="H318" s="35" t="str">
        <f>'Prediction Log'!$J315</f>
        <v/>
      </c>
      <c r="I318" s="34" t="str">
        <f>IF(ISBLANK(Games!R297), "",IF(AND(Games!R297="",Games!S297=""),"",IF(ISTEXT(Games!S297), "Side",Games!R297)))</f>
        <v/>
      </c>
      <c r="J318" s="34" t="str">
        <f>IF(ISBLANK(Games!R297), "",IF(Table12[[#This Row],[Bet]]="Spread", Games!T297, ""))</f>
        <v/>
      </c>
      <c r="K318" s="34" t="str">
        <f>IF(ISBLANK(Games!S297), "",IF(ISTEXT(Games!S297), Games!S297, ""))</f>
        <v/>
      </c>
      <c r="L318" s="34" t="str">
        <f>IF(ISBLANK(Games!V297), "", Games!V297)</f>
        <v/>
      </c>
      <c r="M318" s="34"/>
      <c r="N318" s="36"/>
      <c r="O318" s="36"/>
      <c r="P318" s="36"/>
      <c r="Q318" s="36"/>
      <c r="R318" s="36"/>
      <c r="S318" s="36"/>
      <c r="T318" s="37">
        <f t="shared" si="45"/>
        <v>0</v>
      </c>
      <c r="U318" s="37">
        <f t="shared" si="46"/>
        <v>0</v>
      </c>
      <c r="V318" s="37">
        <f t="shared" si="48"/>
        <v>0</v>
      </c>
      <c r="W318" s="37">
        <f t="shared" si="49"/>
        <v>0</v>
      </c>
      <c r="X318" s="37">
        <f t="shared" si="50"/>
        <v>0</v>
      </c>
      <c r="Y318" s="37">
        <f t="shared" si="51"/>
        <v>0</v>
      </c>
      <c r="Z318" s="36"/>
      <c r="AA318" s="37" t="str">
        <f t="shared" si="47"/>
        <v/>
      </c>
      <c r="AB318" s="36"/>
      <c r="AC318" s="37" t="str">
        <f t="shared" si="53"/>
        <v/>
      </c>
      <c r="AD318" s="36"/>
      <c r="AE318" s="34" t="str">
        <f t="shared" si="52"/>
        <v/>
      </c>
      <c r="AF31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9" spans="1:32" hidden="1" x14ac:dyDescent="0.45">
      <c r="A319" s="34">
        <f>Games!A298</f>
        <v>0</v>
      </c>
      <c r="B319" s="34" t="str">
        <f>IF('Prediction Log'!B316=0, "",'Prediction Log'!B316)</f>
        <v/>
      </c>
      <c r="C319" s="34" t="str">
        <f>IF('Prediction Log'!C316=0, "",'Prediction Log'!C316)</f>
        <v/>
      </c>
      <c r="D319" s="34" t="str">
        <f>IF('Prediction Log'!D316=0, "",'Prediction Log'!D316)</f>
        <v/>
      </c>
      <c r="E319" s="34" t="str">
        <f>IF('Prediction Log'!E316=0, "",'Prediction Log'!E316)</f>
        <v/>
      </c>
      <c r="F319" s="34" t="str">
        <f>IF('Prediction Log'!H316=0, "",'Prediction Log'!H316)</f>
        <v/>
      </c>
      <c r="G319" s="10" t="str">
        <f>IF(ISBLANK(Games!B298), "",'Prediction Log'!$I316)</f>
        <v/>
      </c>
      <c r="H319" s="35" t="str">
        <f>'Prediction Log'!$J316</f>
        <v/>
      </c>
      <c r="I319" s="34" t="str">
        <f>IF(ISBLANK(Games!R298), "",IF(AND(Games!R298="",Games!S298=""),"",IF(ISTEXT(Games!S298), "Side",Games!R298)))</f>
        <v/>
      </c>
      <c r="J319" s="34" t="str">
        <f>IF(ISBLANK(Games!R298), "",IF(Table12[[#This Row],[Bet]]="Spread", Games!T298, ""))</f>
        <v/>
      </c>
      <c r="K319" s="34" t="str">
        <f>IF(ISBLANK(Games!S298), "",IF(ISTEXT(Games!S298), Games!S298, ""))</f>
        <v/>
      </c>
      <c r="L319" s="34" t="str">
        <f>IF(ISBLANK(Games!V298), "", Games!V298)</f>
        <v/>
      </c>
      <c r="M319" s="34"/>
      <c r="N319" s="36"/>
      <c r="O319" s="36"/>
      <c r="P319" s="36"/>
      <c r="Q319" s="36"/>
      <c r="R319" s="36"/>
      <c r="S319" s="36"/>
      <c r="T319" s="37">
        <f t="shared" si="45"/>
        <v>0</v>
      </c>
      <c r="U319" s="37">
        <f t="shared" si="46"/>
        <v>0</v>
      </c>
      <c r="V319" s="37">
        <f t="shared" si="48"/>
        <v>0</v>
      </c>
      <c r="W319" s="37">
        <f t="shared" si="49"/>
        <v>0</v>
      </c>
      <c r="X319" s="37">
        <f t="shared" si="50"/>
        <v>0</v>
      </c>
      <c r="Y319" s="37">
        <f t="shared" si="51"/>
        <v>0</v>
      </c>
      <c r="Z319" s="36"/>
      <c r="AA319" s="37" t="str">
        <f t="shared" si="47"/>
        <v/>
      </c>
      <c r="AB319" s="36"/>
      <c r="AC319" s="37" t="str">
        <f t="shared" si="53"/>
        <v/>
      </c>
      <c r="AD319" s="36"/>
      <c r="AE319" s="34" t="str">
        <f t="shared" si="52"/>
        <v/>
      </c>
      <c r="AF31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0" spans="1:32" hidden="1" x14ac:dyDescent="0.45">
      <c r="A320" s="34">
        <f>Games!A299</f>
        <v>0</v>
      </c>
      <c r="B320" s="34" t="str">
        <f>IF('Prediction Log'!B317=0, "",'Prediction Log'!B317)</f>
        <v/>
      </c>
      <c r="C320" s="34" t="str">
        <f>IF('Prediction Log'!C317=0, "",'Prediction Log'!C317)</f>
        <v/>
      </c>
      <c r="D320" s="34" t="str">
        <f>IF('Prediction Log'!D317=0, "",'Prediction Log'!D317)</f>
        <v/>
      </c>
      <c r="E320" s="34" t="str">
        <f>IF('Prediction Log'!E317=0, "",'Prediction Log'!E317)</f>
        <v/>
      </c>
      <c r="F320" s="34" t="str">
        <f>IF('Prediction Log'!H317=0, "",'Prediction Log'!H317)</f>
        <v/>
      </c>
      <c r="G320" s="10" t="str">
        <f>IF(ISBLANK(Games!B299), "",'Prediction Log'!$I317)</f>
        <v/>
      </c>
      <c r="H320" s="35" t="str">
        <f>'Prediction Log'!$J317</f>
        <v/>
      </c>
      <c r="I320" s="34" t="str">
        <f>IF(ISBLANK(Games!R299), "",IF(AND(Games!R299="",Games!S299=""),"",IF(ISTEXT(Games!S299), "Side",Games!R299)))</f>
        <v/>
      </c>
      <c r="J320" s="34" t="str">
        <f>IF(ISBLANK(Games!R299), "",IF(Table12[[#This Row],[Bet]]="Spread", Games!T299, ""))</f>
        <v/>
      </c>
      <c r="K320" s="34" t="str">
        <f>IF(ISBLANK(Games!S299), "",IF(ISTEXT(Games!S299), Games!S299, ""))</f>
        <v/>
      </c>
      <c r="L320" s="34" t="str">
        <f>IF(ISBLANK(Games!V299), "", Games!V299)</f>
        <v/>
      </c>
      <c r="M320" s="34"/>
      <c r="N320" s="36"/>
      <c r="O320" s="36"/>
      <c r="P320" s="36"/>
      <c r="Q320" s="36"/>
      <c r="R320" s="36"/>
      <c r="S320" s="36"/>
      <c r="T320" s="37">
        <f t="shared" si="45"/>
        <v>0</v>
      </c>
      <c r="U320" s="37">
        <f t="shared" si="46"/>
        <v>0</v>
      </c>
      <c r="V320" s="37">
        <f t="shared" si="48"/>
        <v>0</v>
      </c>
      <c r="W320" s="37">
        <f t="shared" si="49"/>
        <v>0</v>
      </c>
      <c r="X320" s="37">
        <f t="shared" si="50"/>
        <v>0</v>
      </c>
      <c r="Y320" s="37">
        <f t="shared" si="51"/>
        <v>0</v>
      </c>
      <c r="Z320" s="36"/>
      <c r="AA320" s="37" t="str">
        <f t="shared" si="47"/>
        <v/>
      </c>
      <c r="AB320" s="36"/>
      <c r="AC320" s="37" t="str">
        <f t="shared" si="53"/>
        <v/>
      </c>
      <c r="AD320" s="36"/>
      <c r="AE320" s="34" t="str">
        <f t="shared" si="52"/>
        <v/>
      </c>
      <c r="AF32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1" spans="1:32" hidden="1" x14ac:dyDescent="0.45">
      <c r="A321" s="34">
        <f>Games!A300</f>
        <v>0</v>
      </c>
      <c r="B321" s="34" t="str">
        <f>IF('Prediction Log'!B318=0, "",'Prediction Log'!B318)</f>
        <v/>
      </c>
      <c r="C321" s="34" t="str">
        <f>IF('Prediction Log'!C318=0, "",'Prediction Log'!C318)</f>
        <v/>
      </c>
      <c r="D321" s="34" t="str">
        <f>IF('Prediction Log'!D318=0, "",'Prediction Log'!D318)</f>
        <v/>
      </c>
      <c r="E321" s="34" t="str">
        <f>IF('Prediction Log'!E318=0, "",'Prediction Log'!E318)</f>
        <v/>
      </c>
      <c r="F321" s="34" t="str">
        <f>IF('Prediction Log'!H318=0, "",'Prediction Log'!H318)</f>
        <v/>
      </c>
      <c r="G321" s="10" t="str">
        <f>IF(ISBLANK(Games!B300), "",'Prediction Log'!$I318)</f>
        <v/>
      </c>
      <c r="H321" s="35" t="str">
        <f>'Prediction Log'!$J318</f>
        <v/>
      </c>
      <c r="I321" s="34" t="str">
        <f>IF(ISBLANK(Games!R300), "",IF(AND(Games!R300="",Games!S300=""),"",IF(ISTEXT(Games!S300), "Side",Games!R300)))</f>
        <v/>
      </c>
      <c r="J321" s="34" t="str">
        <f>IF(ISBLANK(Games!R300), "",IF(Table12[[#This Row],[Bet]]="Spread", Games!T300, ""))</f>
        <v/>
      </c>
      <c r="K321" s="34" t="str">
        <f>IF(ISBLANK(Games!S300), "",IF(ISTEXT(Games!S300), Games!S300, ""))</f>
        <v/>
      </c>
      <c r="L321" s="34" t="str">
        <f>IF(ISBLANK(Games!V300), "", Games!V300)</f>
        <v/>
      </c>
      <c r="M321" s="34"/>
      <c r="N321" s="36"/>
      <c r="O321" s="36"/>
      <c r="P321" s="36"/>
      <c r="Q321" s="36"/>
      <c r="R321" s="36"/>
      <c r="S321" s="36"/>
      <c r="T321" s="37">
        <f t="shared" si="45"/>
        <v>0</v>
      </c>
      <c r="U321" s="37">
        <f t="shared" si="46"/>
        <v>0</v>
      </c>
      <c r="V321" s="37">
        <f t="shared" si="48"/>
        <v>0</v>
      </c>
      <c r="W321" s="37">
        <f t="shared" si="49"/>
        <v>0</v>
      </c>
      <c r="X321" s="37">
        <f t="shared" si="50"/>
        <v>0</v>
      </c>
      <c r="Y321" s="37">
        <f t="shared" si="51"/>
        <v>0</v>
      </c>
      <c r="Z321" s="36"/>
      <c r="AA321" s="37" t="str">
        <f t="shared" si="47"/>
        <v/>
      </c>
      <c r="AB321" s="36"/>
      <c r="AC321" s="37" t="str">
        <f t="shared" si="53"/>
        <v/>
      </c>
      <c r="AD321" s="36"/>
      <c r="AE321" s="34" t="str">
        <f t="shared" si="52"/>
        <v/>
      </c>
      <c r="AF32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2" spans="1:32" hidden="1" x14ac:dyDescent="0.45">
      <c r="A322" s="34">
        <f>Games!A301</f>
        <v>0</v>
      </c>
      <c r="B322" s="34" t="str">
        <f>IF('Prediction Log'!B319=0, "",'Prediction Log'!B319)</f>
        <v/>
      </c>
      <c r="C322" s="34" t="str">
        <f>IF('Prediction Log'!C319=0, "",'Prediction Log'!C319)</f>
        <v/>
      </c>
      <c r="D322" s="34" t="str">
        <f>IF('Prediction Log'!D319=0, "",'Prediction Log'!D319)</f>
        <v/>
      </c>
      <c r="E322" s="34" t="str">
        <f>IF('Prediction Log'!E319=0, "",'Prediction Log'!E319)</f>
        <v/>
      </c>
      <c r="F322" s="34" t="str">
        <f>IF('Prediction Log'!H319=0, "",'Prediction Log'!H319)</f>
        <v/>
      </c>
      <c r="G322" s="10" t="str">
        <f>IF(ISBLANK(Games!B301), "",'Prediction Log'!$I319)</f>
        <v/>
      </c>
      <c r="H322" s="35" t="str">
        <f>'Prediction Log'!$J319</f>
        <v/>
      </c>
      <c r="I322" s="34" t="str">
        <f>IF(ISBLANK(Games!R301), "",IF(AND(Games!R301="",Games!S301=""),"",IF(ISTEXT(Games!S301), "Side",Games!R301)))</f>
        <v/>
      </c>
      <c r="J322" s="34" t="str">
        <f>IF(ISBLANK(Games!R301), "",IF(Table12[[#This Row],[Bet]]="Spread", Games!T301, ""))</f>
        <v/>
      </c>
      <c r="K322" s="34" t="str">
        <f>IF(ISBLANK(Games!S301), "",IF(ISTEXT(Games!S301), Games!S301, ""))</f>
        <v/>
      </c>
      <c r="L322" s="34" t="str">
        <f>IF(ISBLANK(Games!V301), "", Games!V301)</f>
        <v/>
      </c>
      <c r="M322" s="34"/>
      <c r="N322" s="36"/>
      <c r="O322" s="36"/>
      <c r="P322" s="36"/>
      <c r="Q322" s="36"/>
      <c r="R322" s="36"/>
      <c r="S322" s="36"/>
      <c r="T322" s="37">
        <f t="shared" si="45"/>
        <v>0</v>
      </c>
      <c r="U322" s="37">
        <f t="shared" si="46"/>
        <v>0</v>
      </c>
      <c r="V322" s="37">
        <f t="shared" si="48"/>
        <v>0</v>
      </c>
      <c r="W322" s="37">
        <f t="shared" si="49"/>
        <v>0</v>
      </c>
      <c r="X322" s="37">
        <f t="shared" si="50"/>
        <v>0</v>
      </c>
      <c r="Y322" s="37">
        <f t="shared" si="51"/>
        <v>0</v>
      </c>
      <c r="Z322" s="36"/>
      <c r="AA322" s="37" t="str">
        <f t="shared" si="47"/>
        <v/>
      </c>
      <c r="AB322" s="36"/>
      <c r="AC322" s="37" t="str">
        <f t="shared" si="53"/>
        <v/>
      </c>
      <c r="AD322" s="36"/>
      <c r="AE322" s="34" t="str">
        <f t="shared" si="52"/>
        <v/>
      </c>
      <c r="AF32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3" spans="1:32" hidden="1" x14ac:dyDescent="0.45">
      <c r="A323" s="34">
        <f>Games!A302</f>
        <v>0</v>
      </c>
      <c r="B323" s="34" t="str">
        <f>IF('Prediction Log'!B320=0, "",'Prediction Log'!B320)</f>
        <v/>
      </c>
      <c r="C323" s="34" t="str">
        <f>IF('Prediction Log'!C320=0, "",'Prediction Log'!C320)</f>
        <v/>
      </c>
      <c r="D323" s="34" t="str">
        <f>IF('Prediction Log'!D320=0, "",'Prediction Log'!D320)</f>
        <v/>
      </c>
      <c r="E323" s="34" t="str">
        <f>IF('Prediction Log'!E320=0, "",'Prediction Log'!E320)</f>
        <v/>
      </c>
      <c r="F323" s="34" t="str">
        <f>IF('Prediction Log'!H320=0, "",'Prediction Log'!H320)</f>
        <v/>
      </c>
      <c r="G323" s="10" t="str">
        <f>IF(ISBLANK(Games!B302), "",'Prediction Log'!$I320)</f>
        <v/>
      </c>
      <c r="H323" s="35" t="str">
        <f>'Prediction Log'!$J320</f>
        <v/>
      </c>
      <c r="I323" s="34" t="str">
        <f>IF(ISBLANK(Games!R302), "",IF(AND(Games!R302="",Games!S302=""),"",IF(ISTEXT(Games!S302), "Side",Games!R302)))</f>
        <v/>
      </c>
      <c r="J323" s="34" t="str">
        <f>IF(ISBLANK(Games!R302), "",IF(Table12[[#This Row],[Bet]]="Spread", Games!T302, ""))</f>
        <v/>
      </c>
      <c r="K323" s="34" t="str">
        <f>IF(ISBLANK(Games!S302), "",IF(ISTEXT(Games!S302), Games!S302, ""))</f>
        <v/>
      </c>
      <c r="L323" s="34" t="str">
        <f>IF(ISBLANK(Games!V302), "", Games!V302)</f>
        <v/>
      </c>
      <c r="M323" s="34"/>
      <c r="N323" s="36"/>
      <c r="O323" s="36"/>
      <c r="P323" s="36"/>
      <c r="Q323" s="36"/>
      <c r="R323" s="36"/>
      <c r="S323" s="36"/>
      <c r="T323" s="37">
        <f t="shared" si="45"/>
        <v>0</v>
      </c>
      <c r="U323" s="37">
        <f t="shared" si="46"/>
        <v>0</v>
      </c>
      <c r="V323" s="37">
        <f t="shared" si="48"/>
        <v>0</v>
      </c>
      <c r="W323" s="37">
        <f t="shared" si="49"/>
        <v>0</v>
      </c>
      <c r="X323" s="37">
        <f t="shared" si="50"/>
        <v>0</v>
      </c>
      <c r="Y323" s="37">
        <f t="shared" si="51"/>
        <v>0</v>
      </c>
      <c r="Z323" s="36"/>
      <c r="AA323" s="37" t="str">
        <f t="shared" si="47"/>
        <v/>
      </c>
      <c r="AB323" s="36"/>
      <c r="AC323" s="37" t="str">
        <f t="shared" si="53"/>
        <v/>
      </c>
      <c r="AD323" s="36"/>
      <c r="AE323" s="34" t="str">
        <f t="shared" si="52"/>
        <v/>
      </c>
      <c r="AF32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4" spans="1:32" hidden="1" x14ac:dyDescent="0.45">
      <c r="A324" s="34">
        <f>Games!A303</f>
        <v>0</v>
      </c>
      <c r="B324" s="34" t="str">
        <f>IF('Prediction Log'!B321=0, "",'Prediction Log'!B321)</f>
        <v/>
      </c>
      <c r="C324" s="34" t="str">
        <f>IF('Prediction Log'!C321=0, "",'Prediction Log'!C321)</f>
        <v/>
      </c>
      <c r="D324" s="34" t="str">
        <f>IF('Prediction Log'!D321=0, "",'Prediction Log'!D321)</f>
        <v/>
      </c>
      <c r="E324" s="34" t="str">
        <f>IF('Prediction Log'!E321=0, "",'Prediction Log'!E321)</f>
        <v/>
      </c>
      <c r="F324" s="34" t="str">
        <f>IF('Prediction Log'!H321=0, "",'Prediction Log'!H321)</f>
        <v/>
      </c>
      <c r="G324" s="10" t="str">
        <f>IF(ISBLANK(Games!B303), "",'Prediction Log'!$I321)</f>
        <v/>
      </c>
      <c r="H324" s="35" t="str">
        <f>'Prediction Log'!$J321</f>
        <v/>
      </c>
      <c r="I324" s="34" t="str">
        <f>IF(ISBLANK(Games!R303), "",IF(AND(Games!R303="",Games!S303=""),"",IF(ISTEXT(Games!S303), "Side",Games!R303)))</f>
        <v/>
      </c>
      <c r="J324" s="34" t="str">
        <f>IF(ISBLANK(Games!R303), "",IF(Table12[[#This Row],[Bet]]="Spread", Games!T303, ""))</f>
        <v/>
      </c>
      <c r="K324" s="34" t="str">
        <f>IF(ISBLANK(Games!S303), "",IF(ISTEXT(Games!S303), Games!S303, ""))</f>
        <v/>
      </c>
      <c r="L324" s="34" t="str">
        <f>IF(ISBLANK(Games!V303), "", Games!V303)</f>
        <v/>
      </c>
      <c r="M324" s="34"/>
      <c r="N324" s="36"/>
      <c r="O324" s="36"/>
      <c r="P324" s="36"/>
      <c r="Q324" s="36"/>
      <c r="R324" s="36"/>
      <c r="S324" s="36"/>
      <c r="T324" s="37">
        <f t="shared" si="45"/>
        <v>0</v>
      </c>
      <c r="U324" s="37">
        <f t="shared" si="46"/>
        <v>0</v>
      </c>
      <c r="V324" s="37">
        <f t="shared" si="48"/>
        <v>0</v>
      </c>
      <c r="W324" s="37">
        <f t="shared" si="49"/>
        <v>0</v>
      </c>
      <c r="X324" s="37">
        <f t="shared" si="50"/>
        <v>0</v>
      </c>
      <c r="Y324" s="37">
        <f t="shared" si="51"/>
        <v>0</v>
      </c>
      <c r="Z324" s="36"/>
      <c r="AA324" s="37" t="str">
        <f t="shared" si="47"/>
        <v/>
      </c>
      <c r="AB324" s="36"/>
      <c r="AC324" s="37" t="str">
        <f t="shared" si="53"/>
        <v/>
      </c>
      <c r="AD324" s="36"/>
      <c r="AE324" s="34" t="str">
        <f t="shared" si="52"/>
        <v/>
      </c>
      <c r="AF32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5" spans="1:32" hidden="1" x14ac:dyDescent="0.45">
      <c r="A325" s="34">
        <f>Games!A304</f>
        <v>0</v>
      </c>
      <c r="B325" s="34" t="str">
        <f>IF('Prediction Log'!B322=0, "",'Prediction Log'!B322)</f>
        <v/>
      </c>
      <c r="C325" s="34" t="str">
        <f>IF('Prediction Log'!C322=0, "",'Prediction Log'!C322)</f>
        <v/>
      </c>
      <c r="D325" s="34" t="str">
        <f>IF('Prediction Log'!D322=0, "",'Prediction Log'!D322)</f>
        <v/>
      </c>
      <c r="E325" s="34" t="str">
        <f>IF('Prediction Log'!E322=0, "",'Prediction Log'!E322)</f>
        <v/>
      </c>
      <c r="F325" s="34" t="str">
        <f>IF('Prediction Log'!H322=0, "",'Prediction Log'!H322)</f>
        <v/>
      </c>
      <c r="G325" s="10" t="str">
        <f>IF(ISBLANK(Games!B304), "",'Prediction Log'!$I322)</f>
        <v/>
      </c>
      <c r="H325" s="35" t="str">
        <f>'Prediction Log'!$J322</f>
        <v/>
      </c>
      <c r="I325" s="34" t="str">
        <f>IF(ISBLANK(Games!R304), "",IF(AND(Games!R304="",Games!S304=""),"",IF(ISTEXT(Games!S304), "Side",Games!R304)))</f>
        <v/>
      </c>
      <c r="J325" s="34" t="str">
        <f>IF(ISBLANK(Games!R304), "",IF(Table12[[#This Row],[Bet]]="Spread", Games!T304, ""))</f>
        <v/>
      </c>
      <c r="K325" s="34" t="str">
        <f>IF(ISBLANK(Games!S304), "",IF(ISTEXT(Games!S304), Games!S304, ""))</f>
        <v/>
      </c>
      <c r="L325" s="34" t="str">
        <f>IF(ISBLANK(Games!V304), "", Games!V304)</f>
        <v/>
      </c>
      <c r="M325" s="34"/>
      <c r="N325" s="36"/>
      <c r="O325" s="36"/>
      <c r="P325" s="36"/>
      <c r="Q325" s="36"/>
      <c r="R325" s="36"/>
      <c r="S325" s="36"/>
      <c r="T325" s="37">
        <f t="shared" si="45"/>
        <v>0</v>
      </c>
      <c r="U325" s="37">
        <f t="shared" si="46"/>
        <v>0</v>
      </c>
      <c r="V325" s="37">
        <f t="shared" si="48"/>
        <v>0</v>
      </c>
      <c r="W325" s="37">
        <f t="shared" si="49"/>
        <v>0</v>
      </c>
      <c r="X325" s="37">
        <f t="shared" si="50"/>
        <v>0</v>
      </c>
      <c r="Y325" s="37">
        <f t="shared" si="51"/>
        <v>0</v>
      </c>
      <c r="Z325" s="36"/>
      <c r="AA325" s="37" t="str">
        <f t="shared" si="47"/>
        <v/>
      </c>
      <c r="AB325" s="36"/>
      <c r="AC325" s="37" t="str">
        <f t="shared" si="53"/>
        <v/>
      </c>
      <c r="AD325" s="36"/>
      <c r="AE325" s="34" t="str">
        <f t="shared" si="52"/>
        <v/>
      </c>
      <c r="AF32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6" spans="1:32" hidden="1" x14ac:dyDescent="0.45">
      <c r="A326" s="34">
        <f>Games!A305</f>
        <v>0</v>
      </c>
      <c r="B326" s="34" t="str">
        <f>IF('Prediction Log'!B323=0, "",'Prediction Log'!B323)</f>
        <v/>
      </c>
      <c r="C326" s="34" t="str">
        <f>IF('Prediction Log'!C323=0, "",'Prediction Log'!C323)</f>
        <v/>
      </c>
      <c r="D326" s="34" t="str">
        <f>IF('Prediction Log'!D323=0, "",'Prediction Log'!D323)</f>
        <v/>
      </c>
      <c r="E326" s="34" t="str">
        <f>IF('Prediction Log'!E323=0, "",'Prediction Log'!E323)</f>
        <v/>
      </c>
      <c r="F326" s="34" t="str">
        <f>IF('Prediction Log'!H323=0, "",'Prediction Log'!H323)</f>
        <v/>
      </c>
      <c r="G326" s="10" t="str">
        <f>IF(ISBLANK(Games!B305), "",'Prediction Log'!$I323)</f>
        <v/>
      </c>
      <c r="H326" s="35" t="str">
        <f>'Prediction Log'!$J323</f>
        <v/>
      </c>
      <c r="I326" s="34" t="str">
        <f>IF(ISBLANK(Games!R305), "",IF(AND(Games!R305="",Games!S305=""),"",IF(ISTEXT(Games!S305), "Side",Games!R305)))</f>
        <v/>
      </c>
      <c r="J326" s="34" t="str">
        <f>IF(ISBLANK(Games!R305), "",IF(Table12[[#This Row],[Bet]]="Spread", Games!T305, ""))</f>
        <v/>
      </c>
      <c r="K326" s="34" t="str">
        <f>IF(ISBLANK(Games!S305), "",IF(ISTEXT(Games!S305), Games!S305, ""))</f>
        <v/>
      </c>
      <c r="L326" s="34" t="str">
        <f>IF(ISBLANK(Games!V305), "", Games!V305)</f>
        <v/>
      </c>
      <c r="M326" s="34"/>
      <c r="N326" s="36"/>
      <c r="O326" s="36"/>
      <c r="P326" s="36"/>
      <c r="Q326" s="36"/>
      <c r="R326" s="36"/>
      <c r="S326" s="36"/>
      <c r="T326" s="37">
        <f t="shared" ref="T326:T389" si="54">N326+IF(Q326&lt;0, (N326/(Q326/-100)), N326*(Q326/100))</f>
        <v>0</v>
      </c>
      <c r="U326" s="37">
        <f t="shared" ref="U326:U389" si="55">T326-N326</f>
        <v>0</v>
      </c>
      <c r="V326" s="37">
        <f t="shared" si="48"/>
        <v>0</v>
      </c>
      <c r="W326" s="37">
        <f t="shared" si="49"/>
        <v>0</v>
      </c>
      <c r="X326" s="37">
        <f t="shared" si="50"/>
        <v>0</v>
      </c>
      <c r="Y326" s="37">
        <f t="shared" si="51"/>
        <v>0</v>
      </c>
      <c r="Z326" s="36"/>
      <c r="AA326" s="37" t="str">
        <f t="shared" ref="AA326:AA389" si="56">IF(Z326="W", U326, IF(Z326="L",-N326, ""))</f>
        <v/>
      </c>
      <c r="AB326" s="36"/>
      <c r="AC326" s="37" t="str">
        <f t="shared" si="53"/>
        <v/>
      </c>
      <c r="AD326" s="36"/>
      <c r="AE326" s="34" t="str">
        <f t="shared" si="52"/>
        <v/>
      </c>
      <c r="AF32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7" spans="1:32" hidden="1" x14ac:dyDescent="0.45">
      <c r="A327" s="34">
        <f>Games!A306</f>
        <v>0</v>
      </c>
      <c r="B327" s="34" t="str">
        <f>IF('Prediction Log'!B324=0, "",'Prediction Log'!B324)</f>
        <v/>
      </c>
      <c r="C327" s="34" t="str">
        <f>IF('Prediction Log'!C324=0, "",'Prediction Log'!C324)</f>
        <v/>
      </c>
      <c r="D327" s="34" t="str">
        <f>IF('Prediction Log'!D324=0, "",'Prediction Log'!D324)</f>
        <v/>
      </c>
      <c r="E327" s="34" t="str">
        <f>IF('Prediction Log'!E324=0, "",'Prediction Log'!E324)</f>
        <v/>
      </c>
      <c r="F327" s="34" t="str">
        <f>IF('Prediction Log'!H324=0, "",'Prediction Log'!H324)</f>
        <v/>
      </c>
      <c r="G327" s="10" t="str">
        <f>IF(ISBLANK(Games!B306), "",'Prediction Log'!$I324)</f>
        <v/>
      </c>
      <c r="H327" s="35" t="str">
        <f>'Prediction Log'!$J324</f>
        <v/>
      </c>
      <c r="I327" s="34" t="str">
        <f>IF(ISBLANK(Games!R306), "",IF(AND(Games!R306="",Games!S306=""),"",IF(ISTEXT(Games!S306), "Side",Games!R306)))</f>
        <v/>
      </c>
      <c r="J327" s="34" t="str">
        <f>IF(ISBLANK(Games!R306), "",IF(Table12[[#This Row],[Bet]]="Spread", Games!T306, ""))</f>
        <v/>
      </c>
      <c r="K327" s="34" t="str">
        <f>IF(ISBLANK(Games!S306), "",IF(ISTEXT(Games!S306), Games!S306, ""))</f>
        <v/>
      </c>
      <c r="L327" s="34" t="str">
        <f>IF(ISBLANK(Games!V306), "", Games!V306)</f>
        <v/>
      </c>
      <c r="M327" s="34"/>
      <c r="N327" s="36"/>
      <c r="O327" s="36"/>
      <c r="P327" s="36"/>
      <c r="Q327" s="36"/>
      <c r="R327" s="36"/>
      <c r="S327" s="36"/>
      <c r="T327" s="37">
        <f t="shared" si="54"/>
        <v>0</v>
      </c>
      <c r="U327" s="37">
        <f t="shared" si="55"/>
        <v>0</v>
      </c>
      <c r="V327" s="37">
        <f t="shared" ref="V327:V390" si="57">O327+IF(R327&lt;0, (O327/(R327/-100)), O327*(R327/100))</f>
        <v>0</v>
      </c>
      <c r="W327" s="37">
        <f t="shared" ref="W327:W390" si="58">V327-O327</f>
        <v>0</v>
      </c>
      <c r="X327" s="37">
        <f t="shared" ref="X327:X390" si="59">P327+IF(S327&lt;0, (P327/(S327/-100)), P327*(S327/100))</f>
        <v>0</v>
      </c>
      <c r="Y327" s="37">
        <f t="shared" ref="Y327:Y390" si="60">S327-P327</f>
        <v>0</v>
      </c>
      <c r="Z327" s="36"/>
      <c r="AA327" s="37" t="str">
        <f t="shared" si="56"/>
        <v/>
      </c>
      <c r="AB327" s="36"/>
      <c r="AC327" s="37" t="str">
        <f t="shared" si="53"/>
        <v/>
      </c>
      <c r="AD327" s="36"/>
      <c r="AE327" s="34" t="str">
        <f t="shared" ref="AE327:AE390" si="61">IF(AD327="W", Y327, IF(AD327="L",-R327, ""))</f>
        <v/>
      </c>
      <c r="AF32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8" spans="1:32" hidden="1" x14ac:dyDescent="0.45">
      <c r="A328" s="34">
        <f>Games!A307</f>
        <v>0</v>
      </c>
      <c r="B328" s="34" t="str">
        <f>IF('Prediction Log'!B325=0, "",'Prediction Log'!B325)</f>
        <v/>
      </c>
      <c r="C328" s="34" t="str">
        <f>IF('Prediction Log'!C325=0, "",'Prediction Log'!C325)</f>
        <v/>
      </c>
      <c r="D328" s="34" t="str">
        <f>IF('Prediction Log'!D325=0, "",'Prediction Log'!D325)</f>
        <v/>
      </c>
      <c r="E328" s="34" t="str">
        <f>IF('Prediction Log'!E325=0, "",'Prediction Log'!E325)</f>
        <v/>
      </c>
      <c r="F328" s="34" t="str">
        <f>IF('Prediction Log'!H325=0, "",'Prediction Log'!H325)</f>
        <v/>
      </c>
      <c r="G328" s="10" t="str">
        <f>IF(ISBLANK(Games!B307), "",'Prediction Log'!$I325)</f>
        <v/>
      </c>
      <c r="H328" s="35" t="str">
        <f>'Prediction Log'!$J325</f>
        <v/>
      </c>
      <c r="I328" s="34" t="str">
        <f>IF(ISBLANK(Games!R307), "",IF(AND(Games!R307="",Games!S307=""),"",IF(ISTEXT(Games!S307), "Side",Games!R307)))</f>
        <v/>
      </c>
      <c r="J328" s="34" t="str">
        <f>IF(ISBLANK(Games!R307), "",IF(Table12[[#This Row],[Bet]]="Spread", Games!T307, ""))</f>
        <v/>
      </c>
      <c r="K328" s="34" t="str">
        <f>IF(ISBLANK(Games!S307), "",IF(ISTEXT(Games!S307), Games!S307, ""))</f>
        <v/>
      </c>
      <c r="L328" s="34" t="str">
        <f>IF(ISBLANK(Games!V307), "", Games!V307)</f>
        <v/>
      </c>
      <c r="M328" s="34"/>
      <c r="N328" s="36"/>
      <c r="O328" s="36"/>
      <c r="P328" s="36"/>
      <c r="Q328" s="36"/>
      <c r="R328" s="36"/>
      <c r="S328" s="36"/>
      <c r="T328" s="37">
        <f t="shared" si="54"/>
        <v>0</v>
      </c>
      <c r="U328" s="37">
        <f t="shared" si="55"/>
        <v>0</v>
      </c>
      <c r="V328" s="37">
        <f t="shared" si="57"/>
        <v>0</v>
      </c>
      <c r="W328" s="37">
        <f t="shared" si="58"/>
        <v>0</v>
      </c>
      <c r="X328" s="37">
        <f t="shared" si="59"/>
        <v>0</v>
      </c>
      <c r="Y328" s="37">
        <f t="shared" si="60"/>
        <v>0</v>
      </c>
      <c r="Z328" s="36"/>
      <c r="AA328" s="37" t="str">
        <f t="shared" si="56"/>
        <v/>
      </c>
      <c r="AB328" s="36"/>
      <c r="AC328" s="37" t="str">
        <f t="shared" ref="AC328:AC391" si="62">IF(AB328="W", W328, IF(AB328="L",-O328, ""))</f>
        <v/>
      </c>
      <c r="AD328" s="36"/>
      <c r="AE328" s="34" t="str">
        <f t="shared" si="61"/>
        <v/>
      </c>
      <c r="AF32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9" spans="1:32" hidden="1" x14ac:dyDescent="0.45">
      <c r="A329" s="34">
        <f>Games!A308</f>
        <v>0</v>
      </c>
      <c r="B329" s="34" t="str">
        <f>IF('Prediction Log'!B326=0, "",'Prediction Log'!B326)</f>
        <v/>
      </c>
      <c r="C329" s="34" t="str">
        <f>IF('Prediction Log'!C326=0, "",'Prediction Log'!C326)</f>
        <v/>
      </c>
      <c r="D329" s="34" t="str">
        <f>IF('Prediction Log'!D326=0, "",'Prediction Log'!D326)</f>
        <v/>
      </c>
      <c r="E329" s="34" t="str">
        <f>IF('Prediction Log'!E326=0, "",'Prediction Log'!E326)</f>
        <v/>
      </c>
      <c r="F329" s="34" t="str">
        <f>IF('Prediction Log'!H326=0, "",'Prediction Log'!H326)</f>
        <v/>
      </c>
      <c r="G329" s="10" t="str">
        <f>IF(ISBLANK(Games!B308), "",'Prediction Log'!$I326)</f>
        <v/>
      </c>
      <c r="H329" s="35" t="str">
        <f>'Prediction Log'!$J326</f>
        <v/>
      </c>
      <c r="I329" s="34" t="str">
        <f>IF(ISBLANK(Games!R308), "",IF(AND(Games!R308="",Games!S308=""),"",IF(ISTEXT(Games!S308), "Side",Games!R308)))</f>
        <v/>
      </c>
      <c r="J329" s="34" t="str">
        <f>IF(ISBLANK(Games!R308), "",IF(Table12[[#This Row],[Bet]]="Spread", Games!T308, ""))</f>
        <v/>
      </c>
      <c r="K329" s="34" t="str">
        <f>IF(ISBLANK(Games!S308), "",IF(ISTEXT(Games!S308), Games!S308, ""))</f>
        <v/>
      </c>
      <c r="L329" s="34" t="str">
        <f>IF(ISBLANK(Games!V308), "", Games!V308)</f>
        <v/>
      </c>
      <c r="M329" s="34"/>
      <c r="N329" s="36"/>
      <c r="O329" s="36"/>
      <c r="P329" s="36"/>
      <c r="Q329" s="36"/>
      <c r="R329" s="36"/>
      <c r="S329" s="36"/>
      <c r="T329" s="37">
        <f t="shared" si="54"/>
        <v>0</v>
      </c>
      <c r="U329" s="37">
        <f t="shared" si="55"/>
        <v>0</v>
      </c>
      <c r="V329" s="37">
        <f t="shared" si="57"/>
        <v>0</v>
      </c>
      <c r="W329" s="37">
        <f t="shared" si="58"/>
        <v>0</v>
      </c>
      <c r="X329" s="37">
        <f t="shared" si="59"/>
        <v>0</v>
      </c>
      <c r="Y329" s="37">
        <f t="shared" si="60"/>
        <v>0</v>
      </c>
      <c r="Z329" s="36"/>
      <c r="AA329" s="37" t="str">
        <f t="shared" si="56"/>
        <v/>
      </c>
      <c r="AB329" s="36"/>
      <c r="AC329" s="37" t="str">
        <f t="shared" si="62"/>
        <v/>
      </c>
      <c r="AD329" s="36"/>
      <c r="AE329" s="34" t="str">
        <f t="shared" si="61"/>
        <v/>
      </c>
      <c r="AF32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0" spans="1:32" hidden="1" x14ac:dyDescent="0.45">
      <c r="A330" s="34">
        <f>Games!A309</f>
        <v>0</v>
      </c>
      <c r="B330" s="34" t="str">
        <f>IF('Prediction Log'!B327=0, "",'Prediction Log'!B327)</f>
        <v/>
      </c>
      <c r="C330" s="34" t="str">
        <f>IF('Prediction Log'!C327=0, "",'Prediction Log'!C327)</f>
        <v/>
      </c>
      <c r="D330" s="34" t="str">
        <f>IF('Prediction Log'!D327=0, "",'Prediction Log'!D327)</f>
        <v/>
      </c>
      <c r="E330" s="34" t="str">
        <f>IF('Prediction Log'!E327=0, "",'Prediction Log'!E327)</f>
        <v/>
      </c>
      <c r="F330" s="34" t="str">
        <f>IF('Prediction Log'!H327=0, "",'Prediction Log'!H327)</f>
        <v/>
      </c>
      <c r="G330" s="10" t="str">
        <f>IF(ISBLANK(Games!B309), "",'Prediction Log'!$I327)</f>
        <v/>
      </c>
      <c r="H330" s="35" t="str">
        <f>'Prediction Log'!$J327</f>
        <v/>
      </c>
      <c r="I330" s="34" t="str">
        <f>IF(ISBLANK(Games!R309), "",IF(AND(Games!R309="",Games!S309=""),"",IF(ISTEXT(Games!S309), "Side",Games!R309)))</f>
        <v/>
      </c>
      <c r="J330" s="34" t="str">
        <f>IF(ISBLANK(Games!R309), "",IF(Table12[[#This Row],[Bet]]="Spread", Games!T309, ""))</f>
        <v/>
      </c>
      <c r="K330" s="34" t="str">
        <f>IF(ISBLANK(Games!S309), "",IF(ISTEXT(Games!S309), Games!S309, ""))</f>
        <v/>
      </c>
      <c r="L330" s="34" t="str">
        <f>IF(ISBLANK(Games!V309), "", Games!V309)</f>
        <v/>
      </c>
      <c r="M330" s="34"/>
      <c r="N330" s="36"/>
      <c r="O330" s="36"/>
      <c r="P330" s="36"/>
      <c r="Q330" s="36"/>
      <c r="R330" s="36"/>
      <c r="S330" s="36"/>
      <c r="T330" s="37">
        <f t="shared" si="54"/>
        <v>0</v>
      </c>
      <c r="U330" s="37">
        <f t="shared" si="55"/>
        <v>0</v>
      </c>
      <c r="V330" s="37">
        <f t="shared" si="57"/>
        <v>0</v>
      </c>
      <c r="W330" s="37">
        <f t="shared" si="58"/>
        <v>0</v>
      </c>
      <c r="X330" s="37">
        <f t="shared" si="59"/>
        <v>0</v>
      </c>
      <c r="Y330" s="37">
        <f t="shared" si="60"/>
        <v>0</v>
      </c>
      <c r="Z330" s="36"/>
      <c r="AA330" s="37" t="str">
        <f t="shared" si="56"/>
        <v/>
      </c>
      <c r="AB330" s="36"/>
      <c r="AC330" s="37" t="str">
        <f t="shared" si="62"/>
        <v/>
      </c>
      <c r="AD330" s="36"/>
      <c r="AE330" s="34" t="str">
        <f t="shared" si="61"/>
        <v/>
      </c>
      <c r="AF33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1" spans="1:32" hidden="1" x14ac:dyDescent="0.45">
      <c r="A331" s="34">
        <f>Games!A310</f>
        <v>0</v>
      </c>
      <c r="B331" s="34" t="str">
        <f>IF('Prediction Log'!B328=0, "",'Prediction Log'!B328)</f>
        <v/>
      </c>
      <c r="C331" s="34" t="str">
        <f>IF('Prediction Log'!C328=0, "",'Prediction Log'!C328)</f>
        <v/>
      </c>
      <c r="D331" s="34" t="str">
        <f>IF('Prediction Log'!D328=0, "",'Prediction Log'!D328)</f>
        <v/>
      </c>
      <c r="E331" s="34" t="str">
        <f>IF('Prediction Log'!E328=0, "",'Prediction Log'!E328)</f>
        <v/>
      </c>
      <c r="F331" s="34" t="str">
        <f>IF('Prediction Log'!H328=0, "",'Prediction Log'!H328)</f>
        <v/>
      </c>
      <c r="G331" s="10" t="str">
        <f>IF(ISBLANK(Games!B310), "",'Prediction Log'!$I328)</f>
        <v/>
      </c>
      <c r="H331" s="35" t="str">
        <f>'Prediction Log'!$J328</f>
        <v/>
      </c>
      <c r="I331" s="34" t="str">
        <f>IF(ISBLANK(Games!R310), "",IF(AND(Games!R310="",Games!S310=""),"",IF(ISTEXT(Games!S310), "Side",Games!R310)))</f>
        <v/>
      </c>
      <c r="J331" s="34" t="str">
        <f>IF(ISBLANK(Games!R310), "",IF(Table12[[#This Row],[Bet]]="Spread", Games!T310, ""))</f>
        <v/>
      </c>
      <c r="K331" s="34" t="str">
        <f>IF(ISBLANK(Games!S310), "",IF(ISTEXT(Games!S310), Games!S310, ""))</f>
        <v/>
      </c>
      <c r="L331" s="34" t="str">
        <f>IF(ISBLANK(Games!V310), "", Games!V310)</f>
        <v/>
      </c>
      <c r="M331" s="34"/>
      <c r="N331" s="36"/>
      <c r="O331" s="36"/>
      <c r="P331" s="36"/>
      <c r="Q331" s="36"/>
      <c r="R331" s="36"/>
      <c r="S331" s="36"/>
      <c r="T331" s="37">
        <f t="shared" si="54"/>
        <v>0</v>
      </c>
      <c r="U331" s="37">
        <f t="shared" si="55"/>
        <v>0</v>
      </c>
      <c r="V331" s="37">
        <f t="shared" si="57"/>
        <v>0</v>
      </c>
      <c r="W331" s="37">
        <f t="shared" si="58"/>
        <v>0</v>
      </c>
      <c r="X331" s="37">
        <f t="shared" si="59"/>
        <v>0</v>
      </c>
      <c r="Y331" s="37">
        <f t="shared" si="60"/>
        <v>0</v>
      </c>
      <c r="Z331" s="36"/>
      <c r="AA331" s="37" t="str">
        <f t="shared" si="56"/>
        <v/>
      </c>
      <c r="AB331" s="36"/>
      <c r="AC331" s="37" t="str">
        <f t="shared" si="62"/>
        <v/>
      </c>
      <c r="AD331" s="36"/>
      <c r="AE331" s="34" t="str">
        <f t="shared" si="61"/>
        <v/>
      </c>
      <c r="AF33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2" spans="1:32" hidden="1" x14ac:dyDescent="0.45">
      <c r="A332" s="34">
        <f>Games!A311</f>
        <v>0</v>
      </c>
      <c r="B332" s="34" t="str">
        <f>IF('Prediction Log'!B329=0, "",'Prediction Log'!B329)</f>
        <v/>
      </c>
      <c r="C332" s="34" t="str">
        <f>IF('Prediction Log'!C329=0, "",'Prediction Log'!C329)</f>
        <v/>
      </c>
      <c r="D332" s="34" t="str">
        <f>IF('Prediction Log'!D329=0, "",'Prediction Log'!D329)</f>
        <v/>
      </c>
      <c r="E332" s="34" t="str">
        <f>IF('Prediction Log'!E329=0, "",'Prediction Log'!E329)</f>
        <v/>
      </c>
      <c r="F332" s="34" t="str">
        <f>IF('Prediction Log'!H329=0, "",'Prediction Log'!H329)</f>
        <v/>
      </c>
      <c r="G332" s="10" t="str">
        <f>IF(ISBLANK(Games!B311), "",'Prediction Log'!$I329)</f>
        <v/>
      </c>
      <c r="H332" s="35" t="str">
        <f>'Prediction Log'!$J329</f>
        <v/>
      </c>
      <c r="I332" s="34" t="str">
        <f>IF(ISBLANK(Games!R311), "",IF(AND(Games!R311="",Games!S311=""),"",IF(ISTEXT(Games!S311), "Side",Games!R311)))</f>
        <v/>
      </c>
      <c r="J332" s="34" t="str">
        <f>IF(ISBLANK(Games!R311), "",IF(Table12[[#This Row],[Bet]]="Spread", Games!T311, ""))</f>
        <v/>
      </c>
      <c r="K332" s="34" t="str">
        <f>IF(ISBLANK(Games!S311), "",IF(ISTEXT(Games!S311), Games!S311, ""))</f>
        <v/>
      </c>
      <c r="L332" s="34" t="str">
        <f>IF(ISBLANK(Games!V311), "", Games!V311)</f>
        <v/>
      </c>
      <c r="M332" s="34"/>
      <c r="N332" s="36"/>
      <c r="O332" s="36"/>
      <c r="P332" s="36"/>
      <c r="Q332" s="36"/>
      <c r="R332" s="36"/>
      <c r="S332" s="36"/>
      <c r="T332" s="37">
        <f t="shared" si="54"/>
        <v>0</v>
      </c>
      <c r="U332" s="37">
        <f t="shared" si="55"/>
        <v>0</v>
      </c>
      <c r="V332" s="37">
        <f t="shared" si="57"/>
        <v>0</v>
      </c>
      <c r="W332" s="37">
        <f t="shared" si="58"/>
        <v>0</v>
      </c>
      <c r="X332" s="37">
        <f t="shared" si="59"/>
        <v>0</v>
      </c>
      <c r="Y332" s="37">
        <f t="shared" si="60"/>
        <v>0</v>
      </c>
      <c r="Z332" s="36"/>
      <c r="AA332" s="37" t="str">
        <f t="shared" si="56"/>
        <v/>
      </c>
      <c r="AB332" s="36"/>
      <c r="AC332" s="37" t="str">
        <f t="shared" si="62"/>
        <v/>
      </c>
      <c r="AD332" s="36"/>
      <c r="AE332" s="34" t="str">
        <f t="shared" si="61"/>
        <v/>
      </c>
      <c r="AF33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3" spans="1:32" hidden="1" x14ac:dyDescent="0.45">
      <c r="A333" s="34">
        <f>Games!A312</f>
        <v>0</v>
      </c>
      <c r="B333" s="34" t="str">
        <f>IF('Prediction Log'!B330=0, "",'Prediction Log'!B330)</f>
        <v/>
      </c>
      <c r="C333" s="34" t="str">
        <f>IF('Prediction Log'!C330=0, "",'Prediction Log'!C330)</f>
        <v/>
      </c>
      <c r="D333" s="34" t="str">
        <f>IF('Prediction Log'!D330=0, "",'Prediction Log'!D330)</f>
        <v/>
      </c>
      <c r="E333" s="34" t="str">
        <f>IF('Prediction Log'!E330=0, "",'Prediction Log'!E330)</f>
        <v/>
      </c>
      <c r="F333" s="34" t="str">
        <f>IF('Prediction Log'!H330=0, "",'Prediction Log'!H330)</f>
        <v/>
      </c>
      <c r="G333" s="10" t="str">
        <f>IF(ISBLANK(Games!B312), "",'Prediction Log'!$I330)</f>
        <v/>
      </c>
      <c r="H333" s="35" t="str">
        <f>'Prediction Log'!$J330</f>
        <v/>
      </c>
      <c r="I333" s="34" t="str">
        <f>IF(ISBLANK(Games!R312), "",IF(AND(Games!R312="",Games!S312=""),"",IF(ISTEXT(Games!S312), "Side",Games!R312)))</f>
        <v/>
      </c>
      <c r="J333" s="34" t="str">
        <f>IF(ISBLANK(Games!R312), "",IF(Table12[[#This Row],[Bet]]="Spread", Games!T312, ""))</f>
        <v/>
      </c>
      <c r="K333" s="34" t="str">
        <f>IF(ISBLANK(Games!S312), "",IF(ISTEXT(Games!S312), Games!S312, ""))</f>
        <v/>
      </c>
      <c r="L333" s="34" t="str">
        <f>IF(ISBLANK(Games!V312), "", Games!V312)</f>
        <v/>
      </c>
      <c r="M333" s="34"/>
      <c r="N333" s="36"/>
      <c r="O333" s="36"/>
      <c r="P333" s="36"/>
      <c r="Q333" s="36"/>
      <c r="R333" s="36"/>
      <c r="S333" s="36"/>
      <c r="T333" s="37">
        <f t="shared" si="54"/>
        <v>0</v>
      </c>
      <c r="U333" s="37">
        <f t="shared" si="55"/>
        <v>0</v>
      </c>
      <c r="V333" s="37">
        <f t="shared" si="57"/>
        <v>0</v>
      </c>
      <c r="W333" s="37">
        <f t="shared" si="58"/>
        <v>0</v>
      </c>
      <c r="X333" s="37">
        <f t="shared" si="59"/>
        <v>0</v>
      </c>
      <c r="Y333" s="37">
        <f t="shared" si="60"/>
        <v>0</v>
      </c>
      <c r="Z333" s="36"/>
      <c r="AA333" s="37" t="str">
        <f t="shared" si="56"/>
        <v/>
      </c>
      <c r="AB333" s="36"/>
      <c r="AC333" s="37" t="str">
        <f t="shared" si="62"/>
        <v/>
      </c>
      <c r="AD333" s="36"/>
      <c r="AE333" s="34" t="str">
        <f t="shared" si="61"/>
        <v/>
      </c>
      <c r="AF33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4" spans="1:32" hidden="1" x14ac:dyDescent="0.45">
      <c r="A334" s="34">
        <f>Games!A313</f>
        <v>0</v>
      </c>
      <c r="B334" s="34" t="str">
        <f>IF('Prediction Log'!B331=0, "",'Prediction Log'!B331)</f>
        <v/>
      </c>
      <c r="C334" s="34" t="str">
        <f>IF('Prediction Log'!C331=0, "",'Prediction Log'!C331)</f>
        <v/>
      </c>
      <c r="D334" s="34" t="str">
        <f>IF('Prediction Log'!D331=0, "",'Prediction Log'!D331)</f>
        <v/>
      </c>
      <c r="E334" s="34" t="str">
        <f>IF('Prediction Log'!E331=0, "",'Prediction Log'!E331)</f>
        <v/>
      </c>
      <c r="F334" s="34" t="str">
        <f>IF('Prediction Log'!H331=0, "",'Prediction Log'!H331)</f>
        <v/>
      </c>
      <c r="G334" s="10" t="str">
        <f>IF(ISBLANK(Games!B313), "",'Prediction Log'!$I331)</f>
        <v/>
      </c>
      <c r="H334" s="35" t="str">
        <f>'Prediction Log'!$J331</f>
        <v/>
      </c>
      <c r="I334" s="34" t="str">
        <f>IF(ISBLANK(Games!R313), "",IF(AND(Games!R313="",Games!S313=""),"",IF(ISTEXT(Games!S313), "Side",Games!R313)))</f>
        <v/>
      </c>
      <c r="J334" s="34" t="str">
        <f>IF(ISBLANK(Games!R313), "",IF(Table12[[#This Row],[Bet]]="Spread", Games!T313, ""))</f>
        <v/>
      </c>
      <c r="K334" s="34" t="str">
        <f>IF(ISBLANK(Games!S313), "",IF(ISTEXT(Games!S313), Games!S313, ""))</f>
        <v/>
      </c>
      <c r="L334" s="34" t="str">
        <f>IF(ISBLANK(Games!V313), "", Games!V313)</f>
        <v/>
      </c>
      <c r="M334" s="34"/>
      <c r="N334" s="36"/>
      <c r="O334" s="36"/>
      <c r="P334" s="36"/>
      <c r="Q334" s="36"/>
      <c r="R334" s="36"/>
      <c r="S334" s="36"/>
      <c r="T334" s="37">
        <f t="shared" si="54"/>
        <v>0</v>
      </c>
      <c r="U334" s="37">
        <f t="shared" si="55"/>
        <v>0</v>
      </c>
      <c r="V334" s="37">
        <f t="shared" si="57"/>
        <v>0</v>
      </c>
      <c r="W334" s="37">
        <f t="shared" si="58"/>
        <v>0</v>
      </c>
      <c r="X334" s="37">
        <f t="shared" si="59"/>
        <v>0</v>
      </c>
      <c r="Y334" s="37">
        <f t="shared" si="60"/>
        <v>0</v>
      </c>
      <c r="Z334" s="36"/>
      <c r="AA334" s="37" t="str">
        <f t="shared" si="56"/>
        <v/>
      </c>
      <c r="AB334" s="36"/>
      <c r="AC334" s="37" t="str">
        <f t="shared" si="62"/>
        <v/>
      </c>
      <c r="AD334" s="36"/>
      <c r="AE334" s="34" t="str">
        <f t="shared" si="61"/>
        <v/>
      </c>
      <c r="AF33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5" spans="1:32" hidden="1" x14ac:dyDescent="0.45">
      <c r="A335" s="34">
        <f>Games!A314</f>
        <v>0</v>
      </c>
      <c r="B335" s="34" t="str">
        <f>IF('Prediction Log'!B332=0, "",'Prediction Log'!B332)</f>
        <v/>
      </c>
      <c r="C335" s="34" t="str">
        <f>IF('Prediction Log'!C332=0, "",'Prediction Log'!C332)</f>
        <v/>
      </c>
      <c r="D335" s="34" t="str">
        <f>IF('Prediction Log'!D332=0, "",'Prediction Log'!D332)</f>
        <v/>
      </c>
      <c r="E335" s="34" t="str">
        <f>IF('Prediction Log'!E332=0, "",'Prediction Log'!E332)</f>
        <v/>
      </c>
      <c r="F335" s="34" t="str">
        <f>IF('Prediction Log'!H332=0, "",'Prediction Log'!H332)</f>
        <v/>
      </c>
      <c r="G335" s="10" t="str">
        <f>IF(ISBLANK(Games!B314), "",'Prediction Log'!$I332)</f>
        <v/>
      </c>
      <c r="H335" s="35" t="str">
        <f>'Prediction Log'!$J332</f>
        <v/>
      </c>
      <c r="I335" s="34" t="str">
        <f>IF(ISBLANK(Games!R314), "",IF(AND(Games!R314="",Games!S314=""),"",IF(ISTEXT(Games!S314), "Side",Games!R314)))</f>
        <v/>
      </c>
      <c r="J335" s="34" t="str">
        <f>IF(ISBLANK(Games!R314), "",IF(Table12[[#This Row],[Bet]]="Spread", Games!T314, ""))</f>
        <v/>
      </c>
      <c r="K335" s="34" t="str">
        <f>IF(ISBLANK(Games!S314), "",IF(ISTEXT(Games!S314), Games!S314, ""))</f>
        <v/>
      </c>
      <c r="L335" s="34" t="str">
        <f>IF(ISBLANK(Games!V314), "", Games!V314)</f>
        <v/>
      </c>
      <c r="M335" s="34"/>
      <c r="N335" s="36"/>
      <c r="O335" s="36"/>
      <c r="P335" s="36"/>
      <c r="Q335" s="36"/>
      <c r="R335" s="36"/>
      <c r="S335" s="36"/>
      <c r="T335" s="37">
        <f t="shared" si="54"/>
        <v>0</v>
      </c>
      <c r="U335" s="37">
        <f t="shared" si="55"/>
        <v>0</v>
      </c>
      <c r="V335" s="37">
        <f t="shared" si="57"/>
        <v>0</v>
      </c>
      <c r="W335" s="37">
        <f t="shared" si="58"/>
        <v>0</v>
      </c>
      <c r="X335" s="37">
        <f t="shared" si="59"/>
        <v>0</v>
      </c>
      <c r="Y335" s="37">
        <f t="shared" si="60"/>
        <v>0</v>
      </c>
      <c r="Z335" s="36"/>
      <c r="AA335" s="37" t="str">
        <f t="shared" si="56"/>
        <v/>
      </c>
      <c r="AB335" s="36"/>
      <c r="AC335" s="37" t="str">
        <f t="shared" si="62"/>
        <v/>
      </c>
      <c r="AD335" s="36"/>
      <c r="AE335" s="34" t="str">
        <f t="shared" si="61"/>
        <v/>
      </c>
      <c r="AF33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6" spans="1:32" hidden="1" x14ac:dyDescent="0.45">
      <c r="A336" s="34">
        <f>Games!A315</f>
        <v>0</v>
      </c>
      <c r="B336" s="34" t="str">
        <f>IF('Prediction Log'!B333=0, "",'Prediction Log'!B333)</f>
        <v/>
      </c>
      <c r="C336" s="34" t="str">
        <f>IF('Prediction Log'!C333=0, "",'Prediction Log'!C333)</f>
        <v/>
      </c>
      <c r="D336" s="34" t="str">
        <f>IF('Prediction Log'!D333=0, "",'Prediction Log'!D333)</f>
        <v/>
      </c>
      <c r="E336" s="34" t="str">
        <f>IF('Prediction Log'!E333=0, "",'Prediction Log'!E333)</f>
        <v/>
      </c>
      <c r="F336" s="34" t="str">
        <f>IF('Prediction Log'!H333=0, "",'Prediction Log'!H333)</f>
        <v/>
      </c>
      <c r="G336" s="10" t="str">
        <f>IF(ISBLANK(Games!B315), "",'Prediction Log'!$I333)</f>
        <v/>
      </c>
      <c r="H336" s="35" t="str">
        <f>'Prediction Log'!$J333</f>
        <v/>
      </c>
      <c r="I336" s="34" t="str">
        <f>IF(ISBLANK(Games!R315), "",IF(AND(Games!R315="",Games!S315=""),"",IF(ISTEXT(Games!S315), "Side",Games!R315)))</f>
        <v/>
      </c>
      <c r="J336" s="34" t="str">
        <f>IF(ISBLANK(Games!R315), "",IF(Table12[[#This Row],[Bet]]="Spread", Games!T315, ""))</f>
        <v/>
      </c>
      <c r="K336" s="34" t="str">
        <f>IF(ISBLANK(Games!S315), "",IF(ISTEXT(Games!S315), Games!S315, ""))</f>
        <v/>
      </c>
      <c r="L336" s="34" t="str">
        <f>IF(ISBLANK(Games!V315), "", Games!V315)</f>
        <v/>
      </c>
      <c r="M336" s="34"/>
      <c r="N336" s="36"/>
      <c r="O336" s="36"/>
      <c r="P336" s="36"/>
      <c r="Q336" s="36"/>
      <c r="R336" s="36"/>
      <c r="S336" s="36"/>
      <c r="T336" s="37">
        <f t="shared" si="54"/>
        <v>0</v>
      </c>
      <c r="U336" s="37">
        <f t="shared" si="55"/>
        <v>0</v>
      </c>
      <c r="V336" s="37">
        <f t="shared" si="57"/>
        <v>0</v>
      </c>
      <c r="W336" s="37">
        <f t="shared" si="58"/>
        <v>0</v>
      </c>
      <c r="X336" s="37">
        <f t="shared" si="59"/>
        <v>0</v>
      </c>
      <c r="Y336" s="37">
        <f t="shared" si="60"/>
        <v>0</v>
      </c>
      <c r="Z336" s="36"/>
      <c r="AA336" s="37" t="str">
        <f t="shared" si="56"/>
        <v/>
      </c>
      <c r="AB336" s="36"/>
      <c r="AC336" s="37" t="str">
        <f t="shared" si="62"/>
        <v/>
      </c>
      <c r="AD336" s="36"/>
      <c r="AE336" s="34" t="str">
        <f t="shared" si="61"/>
        <v/>
      </c>
      <c r="AF33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7" spans="1:32" hidden="1" x14ac:dyDescent="0.45">
      <c r="A337" s="34">
        <f>Games!A316</f>
        <v>0</v>
      </c>
      <c r="B337" s="34" t="str">
        <f>IF('Prediction Log'!B334=0, "",'Prediction Log'!B334)</f>
        <v/>
      </c>
      <c r="C337" s="34" t="str">
        <f>IF('Prediction Log'!C334=0, "",'Prediction Log'!C334)</f>
        <v/>
      </c>
      <c r="D337" s="34" t="str">
        <f>IF('Prediction Log'!D334=0, "",'Prediction Log'!D334)</f>
        <v/>
      </c>
      <c r="E337" s="34" t="str">
        <f>IF('Prediction Log'!E334=0, "",'Prediction Log'!E334)</f>
        <v/>
      </c>
      <c r="F337" s="34" t="str">
        <f>IF('Prediction Log'!H334=0, "",'Prediction Log'!H334)</f>
        <v/>
      </c>
      <c r="G337" s="10" t="str">
        <f>IF(ISBLANK(Games!B316), "",'Prediction Log'!$I334)</f>
        <v/>
      </c>
      <c r="H337" s="35" t="str">
        <f>'Prediction Log'!$J334</f>
        <v/>
      </c>
      <c r="I337" s="34" t="str">
        <f>IF(ISBLANK(Games!R316), "",IF(AND(Games!R316="",Games!S316=""),"",IF(ISTEXT(Games!S316), "Side",Games!R316)))</f>
        <v/>
      </c>
      <c r="J337" s="34" t="str">
        <f>IF(ISBLANK(Games!R316), "",IF(Table12[[#This Row],[Bet]]="Spread", Games!T316, ""))</f>
        <v/>
      </c>
      <c r="K337" s="34" t="str">
        <f>IF(ISBLANK(Games!S316), "",IF(ISTEXT(Games!S316), Games!S316, ""))</f>
        <v/>
      </c>
      <c r="L337" s="34" t="str">
        <f>IF(ISBLANK(Games!V316), "", Games!V316)</f>
        <v/>
      </c>
      <c r="M337" s="34"/>
      <c r="N337" s="36"/>
      <c r="O337" s="36"/>
      <c r="P337" s="36"/>
      <c r="Q337" s="36"/>
      <c r="R337" s="36"/>
      <c r="S337" s="36"/>
      <c r="T337" s="37">
        <f t="shared" si="54"/>
        <v>0</v>
      </c>
      <c r="U337" s="37">
        <f t="shared" si="55"/>
        <v>0</v>
      </c>
      <c r="V337" s="37">
        <f t="shared" si="57"/>
        <v>0</v>
      </c>
      <c r="W337" s="37">
        <f t="shared" si="58"/>
        <v>0</v>
      </c>
      <c r="X337" s="37">
        <f t="shared" si="59"/>
        <v>0</v>
      </c>
      <c r="Y337" s="37">
        <f t="shared" si="60"/>
        <v>0</v>
      </c>
      <c r="Z337" s="36"/>
      <c r="AA337" s="37" t="str">
        <f t="shared" si="56"/>
        <v/>
      </c>
      <c r="AB337" s="36"/>
      <c r="AC337" s="37" t="str">
        <f t="shared" si="62"/>
        <v/>
      </c>
      <c r="AD337" s="36"/>
      <c r="AE337" s="34" t="str">
        <f t="shared" si="61"/>
        <v/>
      </c>
      <c r="AF33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8" spans="1:32" hidden="1" x14ac:dyDescent="0.45">
      <c r="A338" s="34">
        <f>Games!A317</f>
        <v>0</v>
      </c>
      <c r="B338" s="34" t="str">
        <f>IF('Prediction Log'!B335=0, "",'Prediction Log'!B335)</f>
        <v/>
      </c>
      <c r="C338" s="34" t="str">
        <f>IF('Prediction Log'!C335=0, "",'Prediction Log'!C335)</f>
        <v/>
      </c>
      <c r="D338" s="34" t="str">
        <f>IF('Prediction Log'!D335=0, "",'Prediction Log'!D335)</f>
        <v/>
      </c>
      <c r="E338" s="34" t="str">
        <f>IF('Prediction Log'!E335=0, "",'Prediction Log'!E335)</f>
        <v/>
      </c>
      <c r="F338" s="34" t="str">
        <f>IF('Prediction Log'!H335=0, "",'Prediction Log'!H335)</f>
        <v/>
      </c>
      <c r="G338" s="10" t="str">
        <f>IF(ISBLANK(Games!B317), "",'Prediction Log'!$I335)</f>
        <v/>
      </c>
      <c r="H338" s="35" t="str">
        <f>'Prediction Log'!$J335</f>
        <v/>
      </c>
      <c r="I338" s="34" t="str">
        <f>IF(ISBLANK(Games!R317), "",IF(AND(Games!R317="",Games!S317=""),"",IF(ISTEXT(Games!S317), "Side",Games!R317)))</f>
        <v/>
      </c>
      <c r="J338" s="34" t="str">
        <f>IF(ISBLANK(Games!R317), "",IF(Table12[[#This Row],[Bet]]="Spread", Games!T317, ""))</f>
        <v/>
      </c>
      <c r="K338" s="34" t="str">
        <f>IF(ISBLANK(Games!S317), "",IF(ISTEXT(Games!S317), Games!S317, ""))</f>
        <v/>
      </c>
      <c r="L338" s="34" t="str">
        <f>IF(ISBLANK(Games!V317), "", Games!V317)</f>
        <v/>
      </c>
      <c r="M338" s="34"/>
      <c r="N338" s="36"/>
      <c r="O338" s="36"/>
      <c r="P338" s="36"/>
      <c r="Q338" s="36"/>
      <c r="R338" s="36"/>
      <c r="S338" s="36"/>
      <c r="T338" s="37">
        <f t="shared" si="54"/>
        <v>0</v>
      </c>
      <c r="U338" s="37">
        <f t="shared" si="55"/>
        <v>0</v>
      </c>
      <c r="V338" s="37">
        <f t="shared" si="57"/>
        <v>0</v>
      </c>
      <c r="W338" s="37">
        <f t="shared" si="58"/>
        <v>0</v>
      </c>
      <c r="X338" s="37">
        <f t="shared" si="59"/>
        <v>0</v>
      </c>
      <c r="Y338" s="37">
        <f t="shared" si="60"/>
        <v>0</v>
      </c>
      <c r="Z338" s="36"/>
      <c r="AA338" s="37" t="str">
        <f t="shared" si="56"/>
        <v/>
      </c>
      <c r="AB338" s="36"/>
      <c r="AC338" s="37" t="str">
        <f t="shared" si="62"/>
        <v/>
      </c>
      <c r="AD338" s="36"/>
      <c r="AE338" s="34" t="str">
        <f t="shared" si="61"/>
        <v/>
      </c>
      <c r="AF33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9" spans="1:32" hidden="1" x14ac:dyDescent="0.45">
      <c r="A339" s="34">
        <f>Games!A318</f>
        <v>0</v>
      </c>
      <c r="B339" s="34" t="str">
        <f>IF('Prediction Log'!B336=0, "",'Prediction Log'!B336)</f>
        <v/>
      </c>
      <c r="C339" s="34" t="str">
        <f>IF('Prediction Log'!C336=0, "",'Prediction Log'!C336)</f>
        <v/>
      </c>
      <c r="D339" s="34" t="str">
        <f>IF('Prediction Log'!D336=0, "",'Prediction Log'!D336)</f>
        <v/>
      </c>
      <c r="E339" s="34" t="str">
        <f>IF('Prediction Log'!E336=0, "",'Prediction Log'!E336)</f>
        <v/>
      </c>
      <c r="F339" s="34" t="str">
        <f>IF('Prediction Log'!H336=0, "",'Prediction Log'!H336)</f>
        <v/>
      </c>
      <c r="G339" s="10" t="str">
        <f>IF(ISBLANK(Games!B318), "",'Prediction Log'!$I336)</f>
        <v/>
      </c>
      <c r="H339" s="35" t="str">
        <f>'Prediction Log'!$J336</f>
        <v/>
      </c>
      <c r="I339" s="34" t="str">
        <f>IF(ISBLANK(Games!R318), "",IF(AND(Games!R318="",Games!S318=""),"",IF(ISTEXT(Games!S318), "Side",Games!R318)))</f>
        <v/>
      </c>
      <c r="J339" s="34" t="str">
        <f>IF(ISBLANK(Games!R318), "",IF(Table12[[#This Row],[Bet]]="Spread", Games!T318, ""))</f>
        <v/>
      </c>
      <c r="K339" s="34" t="str">
        <f>IF(ISBLANK(Games!S318), "",IF(ISTEXT(Games!S318), Games!S318, ""))</f>
        <v/>
      </c>
      <c r="L339" s="34" t="str">
        <f>IF(ISBLANK(Games!V318), "", Games!V318)</f>
        <v/>
      </c>
      <c r="M339" s="34"/>
      <c r="N339" s="36"/>
      <c r="O339" s="36"/>
      <c r="P339" s="36"/>
      <c r="Q339" s="36"/>
      <c r="R339" s="36"/>
      <c r="S339" s="36"/>
      <c r="T339" s="37">
        <f t="shared" si="54"/>
        <v>0</v>
      </c>
      <c r="U339" s="37">
        <f t="shared" si="55"/>
        <v>0</v>
      </c>
      <c r="V339" s="37">
        <f t="shared" si="57"/>
        <v>0</v>
      </c>
      <c r="W339" s="37">
        <f t="shared" si="58"/>
        <v>0</v>
      </c>
      <c r="X339" s="37">
        <f t="shared" si="59"/>
        <v>0</v>
      </c>
      <c r="Y339" s="37">
        <f t="shared" si="60"/>
        <v>0</v>
      </c>
      <c r="Z339" s="36"/>
      <c r="AA339" s="37" t="str">
        <f t="shared" si="56"/>
        <v/>
      </c>
      <c r="AB339" s="36"/>
      <c r="AC339" s="37" t="str">
        <f t="shared" si="62"/>
        <v/>
      </c>
      <c r="AD339" s="36"/>
      <c r="AE339" s="34" t="str">
        <f t="shared" si="61"/>
        <v/>
      </c>
      <c r="AF33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0" spans="1:32" hidden="1" x14ac:dyDescent="0.45">
      <c r="A340" s="34">
        <f>Games!A319</f>
        <v>0</v>
      </c>
      <c r="B340" s="34" t="str">
        <f>IF('Prediction Log'!B337=0, "",'Prediction Log'!B337)</f>
        <v/>
      </c>
      <c r="C340" s="34" t="str">
        <f>IF('Prediction Log'!C337=0, "",'Prediction Log'!C337)</f>
        <v/>
      </c>
      <c r="D340" s="34" t="str">
        <f>IF('Prediction Log'!D337=0, "",'Prediction Log'!D337)</f>
        <v/>
      </c>
      <c r="E340" s="34" t="str">
        <f>IF('Prediction Log'!E337=0, "",'Prediction Log'!E337)</f>
        <v/>
      </c>
      <c r="F340" s="34" t="str">
        <f>IF('Prediction Log'!H337=0, "",'Prediction Log'!H337)</f>
        <v/>
      </c>
      <c r="G340" s="10" t="str">
        <f>IF(ISBLANK(Games!B319), "",'Prediction Log'!$I337)</f>
        <v/>
      </c>
      <c r="H340" s="35" t="str">
        <f>'Prediction Log'!$J337</f>
        <v/>
      </c>
      <c r="I340" s="34" t="str">
        <f>IF(ISBLANK(Games!R319), "",IF(AND(Games!R319="",Games!S319=""),"",IF(ISTEXT(Games!S319), "Side",Games!R319)))</f>
        <v/>
      </c>
      <c r="J340" s="34" t="str">
        <f>IF(ISBLANK(Games!R319), "",IF(Table12[[#This Row],[Bet]]="Spread", Games!T319, ""))</f>
        <v/>
      </c>
      <c r="K340" s="34" t="str">
        <f>IF(ISBLANK(Games!S319), "",IF(ISTEXT(Games!S319), Games!S319, ""))</f>
        <v/>
      </c>
      <c r="L340" s="34" t="str">
        <f>IF(ISBLANK(Games!V319), "", Games!V319)</f>
        <v/>
      </c>
      <c r="M340" s="34"/>
      <c r="N340" s="36"/>
      <c r="O340" s="36"/>
      <c r="P340" s="36"/>
      <c r="Q340" s="36"/>
      <c r="R340" s="36"/>
      <c r="S340" s="36"/>
      <c r="T340" s="37">
        <f t="shared" si="54"/>
        <v>0</v>
      </c>
      <c r="U340" s="37">
        <f t="shared" si="55"/>
        <v>0</v>
      </c>
      <c r="V340" s="37">
        <f t="shared" si="57"/>
        <v>0</v>
      </c>
      <c r="W340" s="37">
        <f t="shared" si="58"/>
        <v>0</v>
      </c>
      <c r="X340" s="37">
        <f t="shared" si="59"/>
        <v>0</v>
      </c>
      <c r="Y340" s="37">
        <f t="shared" si="60"/>
        <v>0</v>
      </c>
      <c r="Z340" s="36"/>
      <c r="AA340" s="37" t="str">
        <f t="shared" si="56"/>
        <v/>
      </c>
      <c r="AB340" s="36"/>
      <c r="AC340" s="37" t="str">
        <f t="shared" si="62"/>
        <v/>
      </c>
      <c r="AD340" s="36"/>
      <c r="AE340" s="34" t="str">
        <f t="shared" si="61"/>
        <v/>
      </c>
      <c r="AF34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1" spans="1:32" hidden="1" x14ac:dyDescent="0.45">
      <c r="A341" s="34">
        <f>Games!A320</f>
        <v>0</v>
      </c>
      <c r="B341" s="34" t="str">
        <f>IF('Prediction Log'!B338=0, "",'Prediction Log'!B338)</f>
        <v/>
      </c>
      <c r="C341" s="34" t="str">
        <f>IF('Prediction Log'!C338=0, "",'Prediction Log'!C338)</f>
        <v/>
      </c>
      <c r="D341" s="34" t="str">
        <f>IF('Prediction Log'!D338=0, "",'Prediction Log'!D338)</f>
        <v/>
      </c>
      <c r="E341" s="34" t="str">
        <f>IF('Prediction Log'!E338=0, "",'Prediction Log'!E338)</f>
        <v/>
      </c>
      <c r="F341" s="34" t="str">
        <f>IF('Prediction Log'!H338=0, "",'Prediction Log'!H338)</f>
        <v/>
      </c>
      <c r="G341" s="10" t="str">
        <f>IF(ISBLANK(Games!B320), "",'Prediction Log'!$I338)</f>
        <v/>
      </c>
      <c r="H341" s="35" t="str">
        <f>'Prediction Log'!$J338</f>
        <v/>
      </c>
      <c r="I341" s="34" t="str">
        <f>IF(ISBLANK(Games!R320), "",IF(AND(Games!R320="",Games!S320=""),"",IF(ISTEXT(Games!S320), "Side",Games!R320)))</f>
        <v/>
      </c>
      <c r="J341" s="34" t="str">
        <f>IF(ISBLANK(Games!R320), "",IF(Table12[[#This Row],[Bet]]="Spread", Games!T320, ""))</f>
        <v/>
      </c>
      <c r="K341" s="34" t="str">
        <f>IF(ISBLANK(Games!S320), "",IF(ISTEXT(Games!S320), Games!S320, ""))</f>
        <v/>
      </c>
      <c r="L341" s="34" t="str">
        <f>IF(ISBLANK(Games!V320), "", Games!V320)</f>
        <v/>
      </c>
      <c r="M341" s="34"/>
      <c r="N341" s="36"/>
      <c r="O341" s="36"/>
      <c r="P341" s="36"/>
      <c r="Q341" s="36"/>
      <c r="R341" s="36"/>
      <c r="S341" s="36"/>
      <c r="T341" s="37">
        <f t="shared" si="54"/>
        <v>0</v>
      </c>
      <c r="U341" s="37">
        <f t="shared" si="55"/>
        <v>0</v>
      </c>
      <c r="V341" s="37">
        <f t="shared" si="57"/>
        <v>0</v>
      </c>
      <c r="W341" s="37">
        <f t="shared" si="58"/>
        <v>0</v>
      </c>
      <c r="X341" s="37">
        <f t="shared" si="59"/>
        <v>0</v>
      </c>
      <c r="Y341" s="37">
        <f t="shared" si="60"/>
        <v>0</v>
      </c>
      <c r="Z341" s="36"/>
      <c r="AA341" s="37" t="str">
        <f t="shared" si="56"/>
        <v/>
      </c>
      <c r="AB341" s="36"/>
      <c r="AC341" s="37" t="str">
        <f t="shared" si="62"/>
        <v/>
      </c>
      <c r="AD341" s="36"/>
      <c r="AE341" s="34" t="str">
        <f t="shared" si="61"/>
        <v/>
      </c>
      <c r="AF34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2" spans="1:32" hidden="1" x14ac:dyDescent="0.45">
      <c r="A342" s="34">
        <f>Games!A321</f>
        <v>0</v>
      </c>
      <c r="B342" s="34" t="str">
        <f>IF('Prediction Log'!B339=0, "",'Prediction Log'!B339)</f>
        <v/>
      </c>
      <c r="C342" s="34" t="str">
        <f>IF('Prediction Log'!C339=0, "",'Prediction Log'!C339)</f>
        <v/>
      </c>
      <c r="D342" s="34" t="str">
        <f>IF('Prediction Log'!D339=0, "",'Prediction Log'!D339)</f>
        <v/>
      </c>
      <c r="E342" s="34" t="str">
        <f>IF('Prediction Log'!E339=0, "",'Prediction Log'!E339)</f>
        <v/>
      </c>
      <c r="F342" s="34" t="str">
        <f>IF('Prediction Log'!H339=0, "",'Prediction Log'!H339)</f>
        <v/>
      </c>
      <c r="G342" s="10" t="str">
        <f>IF(ISBLANK(Games!B321), "",'Prediction Log'!$I339)</f>
        <v/>
      </c>
      <c r="H342" s="35" t="str">
        <f>'Prediction Log'!$J339</f>
        <v/>
      </c>
      <c r="I342" s="34" t="str">
        <f>IF(ISBLANK(Games!R321), "",IF(AND(Games!R321="",Games!S321=""),"",IF(ISTEXT(Games!S321), "Side",Games!R321)))</f>
        <v/>
      </c>
      <c r="J342" s="34" t="str">
        <f>IF(ISBLANK(Games!R321), "",IF(Table12[[#This Row],[Bet]]="Spread", Games!T321, ""))</f>
        <v/>
      </c>
      <c r="K342" s="34" t="str">
        <f>IF(ISBLANK(Games!S321), "",IF(ISTEXT(Games!S321), Games!S321, ""))</f>
        <v/>
      </c>
      <c r="L342" s="34" t="str">
        <f>IF(ISBLANK(Games!V321), "", Games!V321)</f>
        <v/>
      </c>
      <c r="M342" s="34"/>
      <c r="N342" s="36"/>
      <c r="O342" s="36"/>
      <c r="P342" s="36"/>
      <c r="Q342" s="36"/>
      <c r="R342" s="36"/>
      <c r="S342" s="36"/>
      <c r="T342" s="37">
        <f t="shared" si="54"/>
        <v>0</v>
      </c>
      <c r="U342" s="37">
        <f t="shared" si="55"/>
        <v>0</v>
      </c>
      <c r="V342" s="37">
        <f t="shared" si="57"/>
        <v>0</v>
      </c>
      <c r="W342" s="37">
        <f t="shared" si="58"/>
        <v>0</v>
      </c>
      <c r="X342" s="37">
        <f t="shared" si="59"/>
        <v>0</v>
      </c>
      <c r="Y342" s="37">
        <f t="shared" si="60"/>
        <v>0</v>
      </c>
      <c r="Z342" s="36"/>
      <c r="AA342" s="37" t="str">
        <f t="shared" si="56"/>
        <v/>
      </c>
      <c r="AB342" s="36"/>
      <c r="AC342" s="37" t="str">
        <f t="shared" si="62"/>
        <v/>
      </c>
      <c r="AD342" s="36"/>
      <c r="AE342" s="34" t="str">
        <f t="shared" si="61"/>
        <v/>
      </c>
      <c r="AF34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3" spans="1:32" hidden="1" x14ac:dyDescent="0.45">
      <c r="A343" s="34">
        <f>Games!A322</f>
        <v>0</v>
      </c>
      <c r="B343" s="34" t="str">
        <f>IF('Prediction Log'!B340=0, "",'Prediction Log'!B340)</f>
        <v/>
      </c>
      <c r="C343" s="34" t="str">
        <f>IF('Prediction Log'!C340=0, "",'Prediction Log'!C340)</f>
        <v/>
      </c>
      <c r="D343" s="34" t="str">
        <f>IF('Prediction Log'!D340=0, "",'Prediction Log'!D340)</f>
        <v/>
      </c>
      <c r="E343" s="34" t="str">
        <f>IF('Prediction Log'!E340=0, "",'Prediction Log'!E340)</f>
        <v/>
      </c>
      <c r="F343" s="34" t="str">
        <f>IF('Prediction Log'!H340=0, "",'Prediction Log'!H340)</f>
        <v/>
      </c>
      <c r="G343" s="10" t="str">
        <f>IF(ISBLANK(Games!B322), "",'Prediction Log'!$I340)</f>
        <v/>
      </c>
      <c r="H343" s="35" t="str">
        <f>'Prediction Log'!$J340</f>
        <v/>
      </c>
      <c r="I343" s="34" t="str">
        <f>IF(ISBLANK(Games!R322), "",IF(AND(Games!R322="",Games!S322=""),"",IF(ISTEXT(Games!S322), "Side",Games!R322)))</f>
        <v/>
      </c>
      <c r="J343" s="34" t="str">
        <f>IF(ISBLANK(Games!R322), "",IF(Table12[[#This Row],[Bet]]="Spread", Games!T322, ""))</f>
        <v/>
      </c>
      <c r="K343" s="34" t="str">
        <f>IF(ISBLANK(Games!S322), "",IF(ISTEXT(Games!S322), Games!S322, ""))</f>
        <v/>
      </c>
      <c r="L343" s="34" t="str">
        <f>IF(ISBLANK(Games!V322), "", Games!V322)</f>
        <v/>
      </c>
      <c r="M343" s="34"/>
      <c r="N343" s="36"/>
      <c r="O343" s="36"/>
      <c r="P343" s="36"/>
      <c r="Q343" s="36"/>
      <c r="R343" s="36"/>
      <c r="S343" s="36"/>
      <c r="T343" s="37">
        <f t="shared" si="54"/>
        <v>0</v>
      </c>
      <c r="U343" s="37">
        <f t="shared" si="55"/>
        <v>0</v>
      </c>
      <c r="V343" s="37">
        <f t="shared" si="57"/>
        <v>0</v>
      </c>
      <c r="W343" s="37">
        <f t="shared" si="58"/>
        <v>0</v>
      </c>
      <c r="X343" s="37">
        <f t="shared" si="59"/>
        <v>0</v>
      </c>
      <c r="Y343" s="37">
        <f t="shared" si="60"/>
        <v>0</v>
      </c>
      <c r="Z343" s="36"/>
      <c r="AA343" s="37" t="str">
        <f t="shared" si="56"/>
        <v/>
      </c>
      <c r="AB343" s="36"/>
      <c r="AC343" s="37" t="str">
        <f t="shared" si="62"/>
        <v/>
      </c>
      <c r="AD343" s="36"/>
      <c r="AE343" s="34" t="str">
        <f t="shared" si="61"/>
        <v/>
      </c>
      <c r="AF34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4" spans="1:32" hidden="1" x14ac:dyDescent="0.45">
      <c r="A344" s="34">
        <f>Games!A323</f>
        <v>0</v>
      </c>
      <c r="B344" s="34" t="str">
        <f>IF('Prediction Log'!B341=0, "",'Prediction Log'!B341)</f>
        <v/>
      </c>
      <c r="C344" s="34" t="str">
        <f>IF('Prediction Log'!C341=0, "",'Prediction Log'!C341)</f>
        <v/>
      </c>
      <c r="D344" s="34" t="str">
        <f>IF('Prediction Log'!D341=0, "",'Prediction Log'!D341)</f>
        <v/>
      </c>
      <c r="E344" s="34" t="str">
        <f>IF('Prediction Log'!E341=0, "",'Prediction Log'!E341)</f>
        <v/>
      </c>
      <c r="F344" s="34" t="str">
        <f>IF('Prediction Log'!H341=0, "",'Prediction Log'!H341)</f>
        <v/>
      </c>
      <c r="G344" s="10" t="str">
        <f>IF(ISBLANK(Games!B323), "",'Prediction Log'!$I341)</f>
        <v/>
      </c>
      <c r="H344" s="35" t="str">
        <f>'Prediction Log'!$J341</f>
        <v/>
      </c>
      <c r="I344" s="34" t="str">
        <f>IF(ISBLANK(Games!R323), "",IF(AND(Games!R323="",Games!S323=""),"",IF(ISTEXT(Games!S323), "Side",Games!R323)))</f>
        <v/>
      </c>
      <c r="J344" s="34" t="str">
        <f>IF(ISBLANK(Games!R323), "",IF(Table12[[#This Row],[Bet]]="Spread", Games!T323, ""))</f>
        <v/>
      </c>
      <c r="K344" s="34" t="str">
        <f>IF(ISBLANK(Games!S323), "",IF(ISTEXT(Games!S323), Games!S323, ""))</f>
        <v/>
      </c>
      <c r="L344" s="34" t="str">
        <f>IF(ISBLANK(Games!V323), "", Games!V323)</f>
        <v/>
      </c>
      <c r="M344" s="34"/>
      <c r="N344" s="36"/>
      <c r="O344" s="36"/>
      <c r="P344" s="36"/>
      <c r="Q344" s="36"/>
      <c r="R344" s="36"/>
      <c r="S344" s="36"/>
      <c r="T344" s="37">
        <f t="shared" si="54"/>
        <v>0</v>
      </c>
      <c r="U344" s="37">
        <f t="shared" si="55"/>
        <v>0</v>
      </c>
      <c r="V344" s="37">
        <f t="shared" si="57"/>
        <v>0</v>
      </c>
      <c r="W344" s="37">
        <f t="shared" si="58"/>
        <v>0</v>
      </c>
      <c r="X344" s="37">
        <f t="shared" si="59"/>
        <v>0</v>
      </c>
      <c r="Y344" s="37">
        <f t="shared" si="60"/>
        <v>0</v>
      </c>
      <c r="Z344" s="36"/>
      <c r="AA344" s="37" t="str">
        <f t="shared" si="56"/>
        <v/>
      </c>
      <c r="AB344" s="36"/>
      <c r="AC344" s="37" t="str">
        <f t="shared" si="62"/>
        <v/>
      </c>
      <c r="AD344" s="36"/>
      <c r="AE344" s="34" t="str">
        <f t="shared" si="61"/>
        <v/>
      </c>
      <c r="AF34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5" spans="1:32" hidden="1" x14ac:dyDescent="0.45">
      <c r="A345" s="34">
        <f>Games!A324</f>
        <v>0</v>
      </c>
      <c r="B345" s="34" t="str">
        <f>IF('Prediction Log'!B342=0, "",'Prediction Log'!B342)</f>
        <v/>
      </c>
      <c r="C345" s="34" t="str">
        <f>IF('Prediction Log'!C342=0, "",'Prediction Log'!C342)</f>
        <v/>
      </c>
      <c r="D345" s="34" t="str">
        <f>IF('Prediction Log'!D342=0, "",'Prediction Log'!D342)</f>
        <v/>
      </c>
      <c r="E345" s="34" t="str">
        <f>IF('Prediction Log'!E342=0, "",'Prediction Log'!E342)</f>
        <v/>
      </c>
      <c r="F345" s="34" t="str">
        <f>IF('Prediction Log'!H342=0, "",'Prediction Log'!H342)</f>
        <v/>
      </c>
      <c r="G345" s="10" t="str">
        <f>IF(ISBLANK(Games!B324), "",'Prediction Log'!$I342)</f>
        <v/>
      </c>
      <c r="H345" s="35" t="str">
        <f>'Prediction Log'!$J342</f>
        <v/>
      </c>
      <c r="I345" s="34" t="str">
        <f>IF(ISBLANK(Games!R324), "",IF(AND(Games!R324="",Games!S324=""),"",IF(ISTEXT(Games!S324), "Side",Games!R324)))</f>
        <v/>
      </c>
      <c r="J345" s="34" t="str">
        <f>IF(ISBLANK(Games!R324), "",IF(Table12[[#This Row],[Bet]]="Spread", Games!T324, ""))</f>
        <v/>
      </c>
      <c r="K345" s="34" t="str">
        <f>IF(ISBLANK(Games!S324), "",IF(ISTEXT(Games!S324), Games!S324, ""))</f>
        <v/>
      </c>
      <c r="L345" s="34" t="str">
        <f>IF(ISBLANK(Games!V324), "", Games!V324)</f>
        <v/>
      </c>
      <c r="M345" s="34"/>
      <c r="N345" s="36"/>
      <c r="O345" s="36"/>
      <c r="P345" s="36"/>
      <c r="Q345" s="36"/>
      <c r="R345" s="36"/>
      <c r="S345" s="36"/>
      <c r="T345" s="37">
        <f t="shared" si="54"/>
        <v>0</v>
      </c>
      <c r="U345" s="37">
        <f t="shared" si="55"/>
        <v>0</v>
      </c>
      <c r="V345" s="37">
        <f t="shared" si="57"/>
        <v>0</v>
      </c>
      <c r="W345" s="37">
        <f t="shared" si="58"/>
        <v>0</v>
      </c>
      <c r="X345" s="37">
        <f t="shared" si="59"/>
        <v>0</v>
      </c>
      <c r="Y345" s="37">
        <f t="shared" si="60"/>
        <v>0</v>
      </c>
      <c r="Z345" s="36"/>
      <c r="AA345" s="37" t="str">
        <f t="shared" si="56"/>
        <v/>
      </c>
      <c r="AB345" s="36"/>
      <c r="AC345" s="37" t="str">
        <f t="shared" si="62"/>
        <v/>
      </c>
      <c r="AD345" s="36"/>
      <c r="AE345" s="34" t="str">
        <f t="shared" si="61"/>
        <v/>
      </c>
      <c r="AF34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6" spans="1:32" hidden="1" x14ac:dyDescent="0.45">
      <c r="A346" s="34">
        <f>Games!A325</f>
        <v>0</v>
      </c>
      <c r="B346" s="34" t="str">
        <f>IF('Prediction Log'!B343=0, "",'Prediction Log'!B343)</f>
        <v/>
      </c>
      <c r="C346" s="34" t="str">
        <f>IF('Prediction Log'!C343=0, "",'Prediction Log'!C343)</f>
        <v/>
      </c>
      <c r="D346" s="34" t="str">
        <f>IF('Prediction Log'!D343=0, "",'Prediction Log'!D343)</f>
        <v/>
      </c>
      <c r="E346" s="34" t="str">
        <f>IF('Prediction Log'!E343=0, "",'Prediction Log'!E343)</f>
        <v/>
      </c>
      <c r="F346" s="34" t="str">
        <f>IF('Prediction Log'!H343=0, "",'Prediction Log'!H343)</f>
        <v/>
      </c>
      <c r="G346" s="10" t="str">
        <f>IF(ISBLANK(Games!B325), "",'Prediction Log'!$I343)</f>
        <v/>
      </c>
      <c r="H346" s="35" t="str">
        <f>'Prediction Log'!$J343</f>
        <v/>
      </c>
      <c r="I346" s="34" t="str">
        <f>IF(ISBLANK(Games!R325), "",IF(AND(Games!R325="",Games!S325=""),"",IF(ISTEXT(Games!S325), "Side",Games!R325)))</f>
        <v/>
      </c>
      <c r="J346" s="34" t="str">
        <f>IF(ISBLANK(Games!R325), "",IF(Table12[[#This Row],[Bet]]="Spread", Games!T325, ""))</f>
        <v/>
      </c>
      <c r="K346" s="34" t="str">
        <f>IF(ISBLANK(Games!S325), "",IF(ISTEXT(Games!S325), Games!S325, ""))</f>
        <v/>
      </c>
      <c r="L346" s="34" t="str">
        <f>IF(ISBLANK(Games!V325), "", Games!V325)</f>
        <v/>
      </c>
      <c r="M346" s="34"/>
      <c r="N346" s="36"/>
      <c r="O346" s="36"/>
      <c r="P346" s="36"/>
      <c r="Q346" s="36"/>
      <c r="R346" s="36"/>
      <c r="S346" s="36"/>
      <c r="T346" s="37">
        <f t="shared" si="54"/>
        <v>0</v>
      </c>
      <c r="U346" s="37">
        <f t="shared" si="55"/>
        <v>0</v>
      </c>
      <c r="V346" s="37">
        <f t="shared" si="57"/>
        <v>0</v>
      </c>
      <c r="W346" s="37">
        <f t="shared" si="58"/>
        <v>0</v>
      </c>
      <c r="X346" s="37">
        <f t="shared" si="59"/>
        <v>0</v>
      </c>
      <c r="Y346" s="37">
        <f t="shared" si="60"/>
        <v>0</v>
      </c>
      <c r="Z346" s="36"/>
      <c r="AA346" s="37" t="str">
        <f t="shared" si="56"/>
        <v/>
      </c>
      <c r="AB346" s="36"/>
      <c r="AC346" s="37" t="str">
        <f t="shared" si="62"/>
        <v/>
      </c>
      <c r="AD346" s="36"/>
      <c r="AE346" s="34" t="str">
        <f t="shared" si="61"/>
        <v/>
      </c>
      <c r="AF34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7" spans="1:32" hidden="1" x14ac:dyDescent="0.45">
      <c r="A347" s="34">
        <f>Games!A326</f>
        <v>0</v>
      </c>
      <c r="B347" s="34" t="str">
        <f>IF('Prediction Log'!B344=0, "",'Prediction Log'!B344)</f>
        <v/>
      </c>
      <c r="C347" s="34" t="str">
        <f>IF('Prediction Log'!C344=0, "",'Prediction Log'!C344)</f>
        <v/>
      </c>
      <c r="D347" s="34" t="str">
        <f>IF('Prediction Log'!D344=0, "",'Prediction Log'!D344)</f>
        <v/>
      </c>
      <c r="E347" s="34" t="str">
        <f>IF('Prediction Log'!E344=0, "",'Prediction Log'!E344)</f>
        <v/>
      </c>
      <c r="F347" s="34" t="str">
        <f>IF('Prediction Log'!H344=0, "",'Prediction Log'!H344)</f>
        <v/>
      </c>
      <c r="G347" s="10" t="str">
        <f>IF(ISBLANK(Games!B326), "",'Prediction Log'!$I344)</f>
        <v/>
      </c>
      <c r="H347" s="35" t="str">
        <f>'Prediction Log'!$J344</f>
        <v/>
      </c>
      <c r="I347" s="34" t="str">
        <f>IF(ISBLANK(Games!R326), "",IF(AND(Games!R326="",Games!S326=""),"",IF(ISTEXT(Games!S326), "Side",Games!R326)))</f>
        <v/>
      </c>
      <c r="J347" s="34" t="str">
        <f>IF(ISBLANK(Games!R326), "",IF(Table12[[#This Row],[Bet]]="Spread", Games!T326, ""))</f>
        <v/>
      </c>
      <c r="K347" s="34" t="str">
        <f>IF(ISBLANK(Games!S326), "",IF(ISTEXT(Games!S326), Games!S326, ""))</f>
        <v/>
      </c>
      <c r="L347" s="34" t="str">
        <f>IF(ISBLANK(Games!V326), "", Games!V326)</f>
        <v/>
      </c>
      <c r="M347" s="34"/>
      <c r="N347" s="36"/>
      <c r="O347" s="36"/>
      <c r="P347" s="36"/>
      <c r="Q347" s="36"/>
      <c r="R347" s="36"/>
      <c r="S347" s="36"/>
      <c r="T347" s="37">
        <f t="shared" si="54"/>
        <v>0</v>
      </c>
      <c r="U347" s="37">
        <f t="shared" si="55"/>
        <v>0</v>
      </c>
      <c r="V347" s="37">
        <f t="shared" si="57"/>
        <v>0</v>
      </c>
      <c r="W347" s="37">
        <f t="shared" si="58"/>
        <v>0</v>
      </c>
      <c r="X347" s="37">
        <f t="shared" si="59"/>
        <v>0</v>
      </c>
      <c r="Y347" s="37">
        <f t="shared" si="60"/>
        <v>0</v>
      </c>
      <c r="Z347" s="36"/>
      <c r="AA347" s="37" t="str">
        <f t="shared" si="56"/>
        <v/>
      </c>
      <c r="AB347" s="36"/>
      <c r="AC347" s="37" t="str">
        <f t="shared" si="62"/>
        <v/>
      </c>
      <c r="AD347" s="36"/>
      <c r="AE347" s="34" t="str">
        <f t="shared" si="61"/>
        <v/>
      </c>
      <c r="AF34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8" spans="1:32" hidden="1" x14ac:dyDescent="0.45">
      <c r="A348" s="34">
        <f>Games!A327</f>
        <v>0</v>
      </c>
      <c r="B348" s="34" t="str">
        <f>IF('Prediction Log'!B345=0, "",'Prediction Log'!B345)</f>
        <v/>
      </c>
      <c r="C348" s="34" t="str">
        <f>IF('Prediction Log'!C345=0, "",'Prediction Log'!C345)</f>
        <v/>
      </c>
      <c r="D348" s="34" t="str">
        <f>IF('Prediction Log'!D345=0, "",'Prediction Log'!D345)</f>
        <v/>
      </c>
      <c r="E348" s="34" t="str">
        <f>IF('Prediction Log'!E345=0, "",'Prediction Log'!E345)</f>
        <v/>
      </c>
      <c r="F348" s="34" t="str">
        <f>IF('Prediction Log'!H345=0, "",'Prediction Log'!H345)</f>
        <v/>
      </c>
      <c r="G348" s="10" t="str">
        <f>IF(ISBLANK(Games!B327), "",'Prediction Log'!$I345)</f>
        <v/>
      </c>
      <c r="H348" s="35" t="str">
        <f>'Prediction Log'!$J345</f>
        <v/>
      </c>
      <c r="I348" s="34" t="str">
        <f>IF(ISBLANK(Games!R327), "",IF(AND(Games!R327="",Games!S327=""),"",IF(ISTEXT(Games!S327), "Side",Games!R327)))</f>
        <v/>
      </c>
      <c r="J348" s="34" t="str">
        <f>IF(ISBLANK(Games!R327), "",IF(Table12[[#This Row],[Bet]]="Spread", Games!T327, ""))</f>
        <v/>
      </c>
      <c r="K348" s="34" t="str">
        <f>IF(ISBLANK(Games!S327), "",IF(ISTEXT(Games!S327), Games!S327, ""))</f>
        <v/>
      </c>
      <c r="L348" s="34" t="str">
        <f>IF(ISBLANK(Games!V327), "", Games!V327)</f>
        <v/>
      </c>
      <c r="M348" s="34"/>
      <c r="N348" s="36"/>
      <c r="O348" s="36"/>
      <c r="P348" s="36"/>
      <c r="Q348" s="36"/>
      <c r="R348" s="36"/>
      <c r="S348" s="36"/>
      <c r="T348" s="37">
        <f t="shared" si="54"/>
        <v>0</v>
      </c>
      <c r="U348" s="37">
        <f t="shared" si="55"/>
        <v>0</v>
      </c>
      <c r="V348" s="37">
        <f t="shared" si="57"/>
        <v>0</v>
      </c>
      <c r="W348" s="37">
        <f t="shared" si="58"/>
        <v>0</v>
      </c>
      <c r="X348" s="37">
        <f t="shared" si="59"/>
        <v>0</v>
      </c>
      <c r="Y348" s="37">
        <f t="shared" si="60"/>
        <v>0</v>
      </c>
      <c r="Z348" s="36"/>
      <c r="AA348" s="37" t="str">
        <f t="shared" si="56"/>
        <v/>
      </c>
      <c r="AB348" s="36"/>
      <c r="AC348" s="37" t="str">
        <f t="shared" si="62"/>
        <v/>
      </c>
      <c r="AD348" s="36"/>
      <c r="AE348" s="34" t="str">
        <f t="shared" si="61"/>
        <v/>
      </c>
      <c r="AF34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9" spans="1:32" hidden="1" x14ac:dyDescent="0.45">
      <c r="A349" s="34">
        <f>Games!A328</f>
        <v>0</v>
      </c>
      <c r="B349" s="34" t="str">
        <f>IF('Prediction Log'!B346=0, "",'Prediction Log'!B346)</f>
        <v/>
      </c>
      <c r="C349" s="34" t="str">
        <f>IF('Prediction Log'!C346=0, "",'Prediction Log'!C346)</f>
        <v/>
      </c>
      <c r="D349" s="34" t="str">
        <f>IF('Prediction Log'!D346=0, "",'Prediction Log'!D346)</f>
        <v/>
      </c>
      <c r="E349" s="34" t="str">
        <f>IF('Prediction Log'!E346=0, "",'Prediction Log'!E346)</f>
        <v/>
      </c>
      <c r="F349" s="34" t="str">
        <f>IF('Prediction Log'!H346=0, "",'Prediction Log'!H346)</f>
        <v/>
      </c>
      <c r="G349" s="10" t="str">
        <f>IF(ISBLANK(Games!B328), "",'Prediction Log'!$I346)</f>
        <v/>
      </c>
      <c r="H349" s="35" t="str">
        <f>'Prediction Log'!$J346</f>
        <v/>
      </c>
      <c r="I349" s="34" t="str">
        <f>IF(ISBLANK(Games!R328), "",IF(AND(Games!R328="",Games!S328=""),"",IF(ISTEXT(Games!S328), "Side",Games!R328)))</f>
        <v/>
      </c>
      <c r="J349" s="34" t="str">
        <f>IF(ISBLANK(Games!R328), "",IF(Table12[[#This Row],[Bet]]="Spread", Games!T328, ""))</f>
        <v/>
      </c>
      <c r="K349" s="34" t="str">
        <f>IF(ISBLANK(Games!S328), "",IF(ISTEXT(Games!S328), Games!S328, ""))</f>
        <v/>
      </c>
      <c r="L349" s="34" t="str">
        <f>IF(ISBLANK(Games!V328), "", Games!V328)</f>
        <v/>
      </c>
      <c r="M349" s="34"/>
      <c r="N349" s="36"/>
      <c r="O349" s="36"/>
      <c r="P349" s="36"/>
      <c r="Q349" s="36"/>
      <c r="R349" s="36"/>
      <c r="S349" s="36"/>
      <c r="T349" s="37">
        <f t="shared" si="54"/>
        <v>0</v>
      </c>
      <c r="U349" s="37">
        <f t="shared" si="55"/>
        <v>0</v>
      </c>
      <c r="V349" s="37">
        <f t="shared" si="57"/>
        <v>0</v>
      </c>
      <c r="W349" s="37">
        <f t="shared" si="58"/>
        <v>0</v>
      </c>
      <c r="X349" s="37">
        <f t="shared" si="59"/>
        <v>0</v>
      </c>
      <c r="Y349" s="37">
        <f t="shared" si="60"/>
        <v>0</v>
      </c>
      <c r="Z349" s="36"/>
      <c r="AA349" s="37" t="str">
        <f t="shared" si="56"/>
        <v/>
      </c>
      <c r="AB349" s="36"/>
      <c r="AC349" s="37" t="str">
        <f t="shared" si="62"/>
        <v/>
      </c>
      <c r="AD349" s="36"/>
      <c r="AE349" s="34" t="str">
        <f t="shared" si="61"/>
        <v/>
      </c>
      <c r="AF34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0" spans="1:32" hidden="1" x14ac:dyDescent="0.45">
      <c r="A350" s="34">
        <f>Games!A329</f>
        <v>0</v>
      </c>
      <c r="B350" s="34" t="str">
        <f>IF('Prediction Log'!B347=0, "",'Prediction Log'!B347)</f>
        <v/>
      </c>
      <c r="C350" s="34" t="str">
        <f>IF('Prediction Log'!C347=0, "",'Prediction Log'!C347)</f>
        <v/>
      </c>
      <c r="D350" s="34" t="str">
        <f>IF('Prediction Log'!D347=0, "",'Prediction Log'!D347)</f>
        <v/>
      </c>
      <c r="E350" s="34" t="str">
        <f>IF('Prediction Log'!E347=0, "",'Prediction Log'!E347)</f>
        <v/>
      </c>
      <c r="F350" s="34" t="str">
        <f>IF('Prediction Log'!H347=0, "",'Prediction Log'!H347)</f>
        <v/>
      </c>
      <c r="G350" s="10" t="str">
        <f>IF(ISBLANK(Games!B329), "",'Prediction Log'!$I347)</f>
        <v/>
      </c>
      <c r="H350" s="35" t="str">
        <f>'Prediction Log'!$J347</f>
        <v/>
      </c>
      <c r="I350" s="34" t="str">
        <f>IF(ISBLANK(Games!R329), "",IF(AND(Games!R329="",Games!S329=""),"",IF(ISTEXT(Games!S329), "Side",Games!R329)))</f>
        <v/>
      </c>
      <c r="J350" s="34" t="str">
        <f>IF(ISBLANK(Games!R329), "",IF(Table12[[#This Row],[Bet]]="Spread", Games!T329, ""))</f>
        <v/>
      </c>
      <c r="K350" s="34" t="str">
        <f>IF(ISBLANK(Games!S329), "",IF(ISTEXT(Games!S329), Games!S329, ""))</f>
        <v/>
      </c>
      <c r="L350" s="34" t="str">
        <f>IF(ISBLANK(Games!V329), "", Games!V329)</f>
        <v/>
      </c>
      <c r="M350" s="34"/>
      <c r="N350" s="36"/>
      <c r="O350" s="36"/>
      <c r="P350" s="36"/>
      <c r="Q350" s="36"/>
      <c r="R350" s="36"/>
      <c r="S350" s="36"/>
      <c r="T350" s="37">
        <f t="shared" si="54"/>
        <v>0</v>
      </c>
      <c r="U350" s="37">
        <f t="shared" si="55"/>
        <v>0</v>
      </c>
      <c r="V350" s="37">
        <f t="shared" si="57"/>
        <v>0</v>
      </c>
      <c r="W350" s="37">
        <f t="shared" si="58"/>
        <v>0</v>
      </c>
      <c r="X350" s="37">
        <f t="shared" si="59"/>
        <v>0</v>
      </c>
      <c r="Y350" s="37">
        <f t="shared" si="60"/>
        <v>0</v>
      </c>
      <c r="Z350" s="36"/>
      <c r="AA350" s="37" t="str">
        <f t="shared" si="56"/>
        <v/>
      </c>
      <c r="AB350" s="36"/>
      <c r="AC350" s="37" t="str">
        <f t="shared" si="62"/>
        <v/>
      </c>
      <c r="AD350" s="36"/>
      <c r="AE350" s="34" t="str">
        <f t="shared" si="61"/>
        <v/>
      </c>
      <c r="AF35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1" spans="1:32" hidden="1" x14ac:dyDescent="0.45">
      <c r="A351" s="34">
        <f>Games!A330</f>
        <v>0</v>
      </c>
      <c r="B351" s="34" t="str">
        <f>IF('Prediction Log'!B348=0, "",'Prediction Log'!B348)</f>
        <v/>
      </c>
      <c r="C351" s="34" t="str">
        <f>IF('Prediction Log'!C348=0, "",'Prediction Log'!C348)</f>
        <v/>
      </c>
      <c r="D351" s="34" t="str">
        <f>IF('Prediction Log'!D348=0, "",'Prediction Log'!D348)</f>
        <v/>
      </c>
      <c r="E351" s="34" t="str">
        <f>IF('Prediction Log'!E348=0, "",'Prediction Log'!E348)</f>
        <v/>
      </c>
      <c r="F351" s="34" t="str">
        <f>IF('Prediction Log'!H348=0, "",'Prediction Log'!H348)</f>
        <v/>
      </c>
      <c r="G351" s="10" t="str">
        <f>IF(ISBLANK(Games!B330), "",'Prediction Log'!$I348)</f>
        <v/>
      </c>
      <c r="H351" s="35" t="str">
        <f>'Prediction Log'!$J348</f>
        <v/>
      </c>
      <c r="I351" s="34" t="str">
        <f>IF(ISBLANK(Games!R330), "",IF(AND(Games!R330="",Games!S330=""),"",IF(ISTEXT(Games!S330), "Side",Games!R330)))</f>
        <v/>
      </c>
      <c r="J351" s="34" t="str">
        <f>IF(ISBLANK(Games!R330), "",IF(Table12[[#This Row],[Bet]]="Spread", Games!T330, ""))</f>
        <v/>
      </c>
      <c r="K351" s="34" t="str">
        <f>IF(ISBLANK(Games!S330), "",IF(ISTEXT(Games!S330), Games!S330, ""))</f>
        <v/>
      </c>
      <c r="L351" s="34" t="str">
        <f>IF(ISBLANK(Games!V330), "", Games!V330)</f>
        <v/>
      </c>
      <c r="M351" s="34"/>
      <c r="N351" s="36"/>
      <c r="O351" s="36"/>
      <c r="P351" s="36"/>
      <c r="Q351" s="36"/>
      <c r="R351" s="36"/>
      <c r="S351" s="36"/>
      <c r="T351" s="37">
        <f t="shared" si="54"/>
        <v>0</v>
      </c>
      <c r="U351" s="37">
        <f t="shared" si="55"/>
        <v>0</v>
      </c>
      <c r="V351" s="37">
        <f t="shared" si="57"/>
        <v>0</v>
      </c>
      <c r="W351" s="37">
        <f t="shared" si="58"/>
        <v>0</v>
      </c>
      <c r="X351" s="37">
        <f t="shared" si="59"/>
        <v>0</v>
      </c>
      <c r="Y351" s="37">
        <f t="shared" si="60"/>
        <v>0</v>
      </c>
      <c r="Z351" s="36"/>
      <c r="AA351" s="37" t="str">
        <f t="shared" si="56"/>
        <v/>
      </c>
      <c r="AB351" s="36"/>
      <c r="AC351" s="37" t="str">
        <f t="shared" si="62"/>
        <v/>
      </c>
      <c r="AD351" s="36"/>
      <c r="AE351" s="34" t="str">
        <f t="shared" si="61"/>
        <v/>
      </c>
      <c r="AF35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2" spans="1:32" hidden="1" x14ac:dyDescent="0.45">
      <c r="A352" s="34">
        <f>Games!A331</f>
        <v>0</v>
      </c>
      <c r="B352" s="34" t="str">
        <f>IF('Prediction Log'!B349=0, "",'Prediction Log'!B349)</f>
        <v/>
      </c>
      <c r="C352" s="34" t="str">
        <f>IF('Prediction Log'!C349=0, "",'Prediction Log'!C349)</f>
        <v/>
      </c>
      <c r="D352" s="34" t="str">
        <f>IF('Prediction Log'!D349=0, "",'Prediction Log'!D349)</f>
        <v/>
      </c>
      <c r="E352" s="34" t="str">
        <f>IF('Prediction Log'!E349=0, "",'Prediction Log'!E349)</f>
        <v/>
      </c>
      <c r="F352" s="34" t="str">
        <f>IF('Prediction Log'!H349=0, "",'Prediction Log'!H349)</f>
        <v/>
      </c>
      <c r="G352" s="10" t="str">
        <f>IF(ISBLANK(Games!B331), "",'Prediction Log'!$I349)</f>
        <v/>
      </c>
      <c r="H352" s="35" t="str">
        <f>'Prediction Log'!$J349</f>
        <v/>
      </c>
      <c r="I352" s="34" t="str">
        <f>IF(ISBLANK(Games!R331), "",IF(AND(Games!R331="",Games!S331=""),"",IF(ISTEXT(Games!S331), "Side",Games!R331)))</f>
        <v/>
      </c>
      <c r="J352" s="34" t="str">
        <f>IF(ISBLANK(Games!R331), "",IF(Table12[[#This Row],[Bet]]="Spread", Games!T331, ""))</f>
        <v/>
      </c>
      <c r="K352" s="34" t="str">
        <f>IF(ISBLANK(Games!S331), "",IF(ISTEXT(Games!S331), Games!S331, ""))</f>
        <v/>
      </c>
      <c r="L352" s="34" t="str">
        <f>IF(ISBLANK(Games!V331), "", Games!V331)</f>
        <v/>
      </c>
      <c r="M352" s="34"/>
      <c r="N352" s="36"/>
      <c r="O352" s="36"/>
      <c r="P352" s="36"/>
      <c r="Q352" s="36"/>
      <c r="R352" s="36"/>
      <c r="S352" s="36"/>
      <c r="T352" s="37">
        <f t="shared" si="54"/>
        <v>0</v>
      </c>
      <c r="U352" s="37">
        <f t="shared" si="55"/>
        <v>0</v>
      </c>
      <c r="V352" s="37">
        <f t="shared" si="57"/>
        <v>0</v>
      </c>
      <c r="W352" s="37">
        <f t="shared" si="58"/>
        <v>0</v>
      </c>
      <c r="X352" s="37">
        <f t="shared" si="59"/>
        <v>0</v>
      </c>
      <c r="Y352" s="37">
        <f t="shared" si="60"/>
        <v>0</v>
      </c>
      <c r="Z352" s="36"/>
      <c r="AA352" s="37" t="str">
        <f t="shared" si="56"/>
        <v/>
      </c>
      <c r="AB352" s="36"/>
      <c r="AC352" s="37" t="str">
        <f t="shared" si="62"/>
        <v/>
      </c>
      <c r="AD352" s="36"/>
      <c r="AE352" s="34" t="str">
        <f t="shared" si="61"/>
        <v/>
      </c>
      <c r="AF35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3" spans="1:32" hidden="1" x14ac:dyDescent="0.45">
      <c r="A353" s="34">
        <f>Games!A332</f>
        <v>0</v>
      </c>
      <c r="B353" s="34" t="str">
        <f>IF('Prediction Log'!B350=0, "",'Prediction Log'!B350)</f>
        <v/>
      </c>
      <c r="C353" s="34" t="str">
        <f>IF('Prediction Log'!C350=0, "",'Prediction Log'!C350)</f>
        <v/>
      </c>
      <c r="D353" s="34" t="str">
        <f>IF('Prediction Log'!D350=0, "",'Prediction Log'!D350)</f>
        <v/>
      </c>
      <c r="E353" s="34" t="str">
        <f>IF('Prediction Log'!E350=0, "",'Prediction Log'!E350)</f>
        <v/>
      </c>
      <c r="F353" s="34" t="str">
        <f>IF('Prediction Log'!H350=0, "",'Prediction Log'!H350)</f>
        <v/>
      </c>
      <c r="G353" s="10" t="str">
        <f>IF(ISBLANK(Games!B332), "",'Prediction Log'!$I350)</f>
        <v/>
      </c>
      <c r="H353" s="35" t="str">
        <f>'Prediction Log'!$J350</f>
        <v/>
      </c>
      <c r="I353" s="34" t="str">
        <f>IF(ISBLANK(Games!R332), "",IF(AND(Games!R332="",Games!S332=""),"",IF(ISTEXT(Games!S332), "Side",Games!R332)))</f>
        <v/>
      </c>
      <c r="J353" s="34" t="str">
        <f>IF(ISBLANK(Games!R332), "",IF(Table12[[#This Row],[Bet]]="Spread", Games!T332, ""))</f>
        <v/>
      </c>
      <c r="K353" s="34" t="str">
        <f>IF(ISBLANK(Games!S332), "",IF(ISTEXT(Games!S332), Games!S332, ""))</f>
        <v/>
      </c>
      <c r="L353" s="34" t="str">
        <f>IF(ISBLANK(Games!V332), "", Games!V332)</f>
        <v/>
      </c>
      <c r="M353" s="34"/>
      <c r="N353" s="36"/>
      <c r="O353" s="36"/>
      <c r="P353" s="36"/>
      <c r="Q353" s="36"/>
      <c r="R353" s="36"/>
      <c r="S353" s="36"/>
      <c r="T353" s="37">
        <f t="shared" si="54"/>
        <v>0</v>
      </c>
      <c r="U353" s="37">
        <f t="shared" si="55"/>
        <v>0</v>
      </c>
      <c r="V353" s="37">
        <f t="shared" si="57"/>
        <v>0</v>
      </c>
      <c r="W353" s="37">
        <f t="shared" si="58"/>
        <v>0</v>
      </c>
      <c r="X353" s="37">
        <f t="shared" si="59"/>
        <v>0</v>
      </c>
      <c r="Y353" s="37">
        <f t="shared" si="60"/>
        <v>0</v>
      </c>
      <c r="Z353" s="36"/>
      <c r="AA353" s="37" t="str">
        <f t="shared" si="56"/>
        <v/>
      </c>
      <c r="AB353" s="36"/>
      <c r="AC353" s="37" t="str">
        <f t="shared" si="62"/>
        <v/>
      </c>
      <c r="AD353" s="36"/>
      <c r="AE353" s="34" t="str">
        <f t="shared" si="61"/>
        <v/>
      </c>
      <c r="AF35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4" spans="1:32" hidden="1" x14ac:dyDescent="0.45">
      <c r="A354" s="34">
        <f>Games!A333</f>
        <v>0</v>
      </c>
      <c r="B354" s="34" t="str">
        <f>IF('Prediction Log'!B351=0, "",'Prediction Log'!B351)</f>
        <v/>
      </c>
      <c r="C354" s="34" t="str">
        <f>IF('Prediction Log'!C351=0, "",'Prediction Log'!C351)</f>
        <v/>
      </c>
      <c r="D354" s="34" t="str">
        <f>IF('Prediction Log'!D351=0, "",'Prediction Log'!D351)</f>
        <v/>
      </c>
      <c r="E354" s="34" t="str">
        <f>IF('Prediction Log'!E351=0, "",'Prediction Log'!E351)</f>
        <v/>
      </c>
      <c r="F354" s="34" t="str">
        <f>IF('Prediction Log'!H351=0, "",'Prediction Log'!H351)</f>
        <v/>
      </c>
      <c r="G354" s="10" t="str">
        <f>IF(ISBLANK(Games!B333), "",'Prediction Log'!$I351)</f>
        <v/>
      </c>
      <c r="H354" s="35" t="str">
        <f>'Prediction Log'!$J351</f>
        <v/>
      </c>
      <c r="I354" s="34" t="str">
        <f>IF(ISBLANK(Games!R333), "",IF(AND(Games!R333="",Games!S333=""),"",IF(ISTEXT(Games!S333), "Side",Games!R333)))</f>
        <v/>
      </c>
      <c r="J354" s="34" t="str">
        <f>IF(ISBLANK(Games!R333), "",IF(Table12[[#This Row],[Bet]]="Spread", Games!T333, ""))</f>
        <v/>
      </c>
      <c r="K354" s="34" t="str">
        <f>IF(ISBLANK(Games!S333), "",IF(ISTEXT(Games!S333), Games!S333, ""))</f>
        <v/>
      </c>
      <c r="L354" s="34" t="str">
        <f>IF(ISBLANK(Games!V333), "", Games!V333)</f>
        <v/>
      </c>
      <c r="M354" s="34"/>
      <c r="N354" s="36"/>
      <c r="O354" s="36"/>
      <c r="P354" s="36"/>
      <c r="Q354" s="36"/>
      <c r="R354" s="36"/>
      <c r="S354" s="36"/>
      <c r="T354" s="37">
        <f t="shared" si="54"/>
        <v>0</v>
      </c>
      <c r="U354" s="37">
        <f t="shared" si="55"/>
        <v>0</v>
      </c>
      <c r="V354" s="37">
        <f t="shared" si="57"/>
        <v>0</v>
      </c>
      <c r="W354" s="37">
        <f t="shared" si="58"/>
        <v>0</v>
      </c>
      <c r="X354" s="37">
        <f t="shared" si="59"/>
        <v>0</v>
      </c>
      <c r="Y354" s="37">
        <f t="shared" si="60"/>
        <v>0</v>
      </c>
      <c r="Z354" s="36"/>
      <c r="AA354" s="37" t="str">
        <f t="shared" si="56"/>
        <v/>
      </c>
      <c r="AB354" s="36"/>
      <c r="AC354" s="37" t="str">
        <f t="shared" si="62"/>
        <v/>
      </c>
      <c r="AD354" s="36"/>
      <c r="AE354" s="34" t="str">
        <f t="shared" si="61"/>
        <v/>
      </c>
      <c r="AF35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5" spans="1:32" hidden="1" x14ac:dyDescent="0.45">
      <c r="A355" s="34">
        <f>Games!A334</f>
        <v>0</v>
      </c>
      <c r="B355" s="34" t="str">
        <f>IF('Prediction Log'!B352=0, "",'Prediction Log'!B352)</f>
        <v/>
      </c>
      <c r="C355" s="34" t="str">
        <f>IF('Prediction Log'!C352=0, "",'Prediction Log'!C352)</f>
        <v/>
      </c>
      <c r="D355" s="34" t="str">
        <f>IF('Prediction Log'!D352=0, "",'Prediction Log'!D352)</f>
        <v/>
      </c>
      <c r="E355" s="34" t="str">
        <f>IF('Prediction Log'!E352=0, "",'Prediction Log'!E352)</f>
        <v/>
      </c>
      <c r="F355" s="34" t="str">
        <f>IF('Prediction Log'!H352=0, "",'Prediction Log'!H352)</f>
        <v/>
      </c>
      <c r="G355" s="10" t="str">
        <f>IF(ISBLANK(Games!B334), "",'Prediction Log'!$I352)</f>
        <v/>
      </c>
      <c r="H355" s="35" t="str">
        <f>'Prediction Log'!$J352</f>
        <v/>
      </c>
      <c r="I355" s="34" t="str">
        <f>IF(ISBLANK(Games!R334), "",IF(AND(Games!R334="",Games!S334=""),"",IF(ISTEXT(Games!S334), "Side",Games!R334)))</f>
        <v/>
      </c>
      <c r="J355" s="34" t="str">
        <f>IF(ISBLANK(Games!R334), "",IF(Table12[[#This Row],[Bet]]="Spread", Games!T334, ""))</f>
        <v/>
      </c>
      <c r="K355" s="34" t="str">
        <f>IF(ISBLANK(Games!S334), "",IF(ISTEXT(Games!S334), Games!S334, ""))</f>
        <v/>
      </c>
      <c r="L355" s="34" t="str">
        <f>IF(ISBLANK(Games!V334), "", Games!V334)</f>
        <v/>
      </c>
      <c r="M355" s="34"/>
      <c r="N355" s="36"/>
      <c r="O355" s="36"/>
      <c r="P355" s="36"/>
      <c r="Q355" s="36"/>
      <c r="R355" s="36"/>
      <c r="S355" s="36"/>
      <c r="T355" s="37">
        <f t="shared" si="54"/>
        <v>0</v>
      </c>
      <c r="U355" s="37">
        <f t="shared" si="55"/>
        <v>0</v>
      </c>
      <c r="V355" s="37">
        <f t="shared" si="57"/>
        <v>0</v>
      </c>
      <c r="W355" s="37">
        <f t="shared" si="58"/>
        <v>0</v>
      </c>
      <c r="X355" s="37">
        <f t="shared" si="59"/>
        <v>0</v>
      </c>
      <c r="Y355" s="37">
        <f t="shared" si="60"/>
        <v>0</v>
      </c>
      <c r="Z355" s="36"/>
      <c r="AA355" s="37" t="str">
        <f t="shared" si="56"/>
        <v/>
      </c>
      <c r="AB355" s="36"/>
      <c r="AC355" s="37" t="str">
        <f t="shared" si="62"/>
        <v/>
      </c>
      <c r="AD355" s="36"/>
      <c r="AE355" s="34" t="str">
        <f t="shared" si="61"/>
        <v/>
      </c>
      <c r="AF35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6" spans="1:32" hidden="1" x14ac:dyDescent="0.45">
      <c r="A356" s="34">
        <f>Games!A335</f>
        <v>0</v>
      </c>
      <c r="B356" s="34" t="str">
        <f>IF('Prediction Log'!B353=0, "",'Prediction Log'!B353)</f>
        <v/>
      </c>
      <c r="C356" s="34" t="str">
        <f>IF('Prediction Log'!C353=0, "",'Prediction Log'!C353)</f>
        <v/>
      </c>
      <c r="D356" s="34" t="str">
        <f>IF('Prediction Log'!D353=0, "",'Prediction Log'!D353)</f>
        <v/>
      </c>
      <c r="E356" s="34" t="str">
        <f>IF('Prediction Log'!E353=0, "",'Prediction Log'!E353)</f>
        <v/>
      </c>
      <c r="F356" s="34" t="str">
        <f>IF('Prediction Log'!H353=0, "",'Prediction Log'!H353)</f>
        <v/>
      </c>
      <c r="G356" s="10" t="str">
        <f>IF(ISBLANK(Games!B335), "",'Prediction Log'!$I353)</f>
        <v/>
      </c>
      <c r="H356" s="35" t="str">
        <f>'Prediction Log'!$J353</f>
        <v/>
      </c>
      <c r="I356" s="34" t="str">
        <f>IF(ISBLANK(Games!R335), "",IF(AND(Games!R335="",Games!S335=""),"",IF(ISTEXT(Games!S335), "Side",Games!R335)))</f>
        <v/>
      </c>
      <c r="J356" s="34" t="str">
        <f>IF(ISBLANK(Games!R335), "",IF(Table12[[#This Row],[Bet]]="Spread", Games!T335, ""))</f>
        <v/>
      </c>
      <c r="K356" s="34" t="str">
        <f>IF(ISBLANK(Games!S335), "",IF(ISTEXT(Games!S335), Games!S335, ""))</f>
        <v/>
      </c>
      <c r="L356" s="34" t="str">
        <f>IF(ISBLANK(Games!V335), "", Games!V335)</f>
        <v/>
      </c>
      <c r="M356" s="34"/>
      <c r="N356" s="36"/>
      <c r="O356" s="36"/>
      <c r="P356" s="36"/>
      <c r="Q356" s="36"/>
      <c r="R356" s="36"/>
      <c r="S356" s="36"/>
      <c r="T356" s="37">
        <f t="shared" si="54"/>
        <v>0</v>
      </c>
      <c r="U356" s="37">
        <f t="shared" si="55"/>
        <v>0</v>
      </c>
      <c r="V356" s="37">
        <f t="shared" si="57"/>
        <v>0</v>
      </c>
      <c r="W356" s="37">
        <f t="shared" si="58"/>
        <v>0</v>
      </c>
      <c r="X356" s="37">
        <f t="shared" si="59"/>
        <v>0</v>
      </c>
      <c r="Y356" s="37">
        <f t="shared" si="60"/>
        <v>0</v>
      </c>
      <c r="Z356" s="36"/>
      <c r="AA356" s="37" t="str">
        <f t="shared" si="56"/>
        <v/>
      </c>
      <c r="AB356" s="36"/>
      <c r="AC356" s="37" t="str">
        <f t="shared" si="62"/>
        <v/>
      </c>
      <c r="AD356" s="36"/>
      <c r="AE356" s="34" t="str">
        <f t="shared" si="61"/>
        <v/>
      </c>
      <c r="AF35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7" spans="1:32" hidden="1" x14ac:dyDescent="0.45">
      <c r="A357" s="34">
        <f>Games!A336</f>
        <v>0</v>
      </c>
      <c r="B357" s="34" t="str">
        <f>IF('Prediction Log'!B354=0, "",'Prediction Log'!B354)</f>
        <v/>
      </c>
      <c r="C357" s="34" t="str">
        <f>IF('Prediction Log'!C354=0, "",'Prediction Log'!C354)</f>
        <v/>
      </c>
      <c r="D357" s="34" t="str">
        <f>IF('Prediction Log'!D354=0, "",'Prediction Log'!D354)</f>
        <v/>
      </c>
      <c r="E357" s="34" t="str">
        <f>IF('Prediction Log'!E354=0, "",'Prediction Log'!E354)</f>
        <v/>
      </c>
      <c r="F357" s="34" t="str">
        <f>IF('Prediction Log'!H354=0, "",'Prediction Log'!H354)</f>
        <v/>
      </c>
      <c r="G357" s="10" t="str">
        <f>IF(ISBLANK(Games!B336), "",'Prediction Log'!$I354)</f>
        <v/>
      </c>
      <c r="H357" s="35" t="str">
        <f>'Prediction Log'!$J354</f>
        <v/>
      </c>
      <c r="I357" s="34" t="str">
        <f>IF(ISBLANK(Games!R336), "",IF(AND(Games!R336="",Games!S336=""),"",IF(ISTEXT(Games!S336), "Side",Games!R336)))</f>
        <v/>
      </c>
      <c r="J357" s="34" t="str">
        <f>IF(ISBLANK(Games!R336), "",IF(Table12[[#This Row],[Bet]]="Spread", Games!T336, ""))</f>
        <v/>
      </c>
      <c r="K357" s="34" t="str">
        <f>IF(ISBLANK(Games!S336), "",IF(ISTEXT(Games!S336), Games!S336, ""))</f>
        <v/>
      </c>
      <c r="L357" s="34" t="str">
        <f>IF(ISBLANK(Games!V336), "", Games!V336)</f>
        <v/>
      </c>
      <c r="M357" s="34"/>
      <c r="N357" s="36"/>
      <c r="O357" s="36"/>
      <c r="P357" s="36"/>
      <c r="Q357" s="36"/>
      <c r="R357" s="36"/>
      <c r="S357" s="36"/>
      <c r="T357" s="37">
        <f t="shared" si="54"/>
        <v>0</v>
      </c>
      <c r="U357" s="37">
        <f t="shared" si="55"/>
        <v>0</v>
      </c>
      <c r="V357" s="37">
        <f t="shared" si="57"/>
        <v>0</v>
      </c>
      <c r="W357" s="37">
        <f t="shared" si="58"/>
        <v>0</v>
      </c>
      <c r="X357" s="37">
        <f t="shared" si="59"/>
        <v>0</v>
      </c>
      <c r="Y357" s="37">
        <f t="shared" si="60"/>
        <v>0</v>
      </c>
      <c r="Z357" s="36"/>
      <c r="AA357" s="37" t="str">
        <f t="shared" si="56"/>
        <v/>
      </c>
      <c r="AB357" s="36"/>
      <c r="AC357" s="37" t="str">
        <f t="shared" si="62"/>
        <v/>
      </c>
      <c r="AD357" s="36"/>
      <c r="AE357" s="34" t="str">
        <f t="shared" si="61"/>
        <v/>
      </c>
      <c r="AF35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8" spans="1:32" hidden="1" x14ac:dyDescent="0.45">
      <c r="A358" s="34">
        <f>Games!A337</f>
        <v>0</v>
      </c>
      <c r="B358" s="34" t="str">
        <f>IF('Prediction Log'!B355=0, "",'Prediction Log'!B355)</f>
        <v/>
      </c>
      <c r="C358" s="34" t="str">
        <f>IF('Prediction Log'!C355=0, "",'Prediction Log'!C355)</f>
        <v/>
      </c>
      <c r="D358" s="34" t="str">
        <f>IF('Prediction Log'!D355=0, "",'Prediction Log'!D355)</f>
        <v/>
      </c>
      <c r="E358" s="34" t="str">
        <f>IF('Prediction Log'!E355=0, "",'Prediction Log'!E355)</f>
        <v/>
      </c>
      <c r="F358" s="34" t="str">
        <f>IF('Prediction Log'!H355=0, "",'Prediction Log'!H355)</f>
        <v/>
      </c>
      <c r="G358" s="10" t="str">
        <f>IF(ISBLANK(Games!B337), "",'Prediction Log'!$I355)</f>
        <v/>
      </c>
      <c r="H358" s="35" t="str">
        <f>'Prediction Log'!$J355</f>
        <v/>
      </c>
      <c r="I358" s="34" t="str">
        <f>IF(ISBLANK(Games!R337), "",IF(AND(Games!R337="",Games!S337=""),"",IF(ISTEXT(Games!S337), "Side",Games!R337)))</f>
        <v/>
      </c>
      <c r="J358" s="34" t="str">
        <f>IF(ISBLANK(Games!R337), "",IF(Table12[[#This Row],[Bet]]="Spread", Games!T337, ""))</f>
        <v/>
      </c>
      <c r="K358" s="34" t="str">
        <f>IF(ISBLANK(Games!S337), "",IF(ISTEXT(Games!S337), Games!S337, ""))</f>
        <v/>
      </c>
      <c r="L358" s="34" t="str">
        <f>IF(ISBLANK(Games!V337), "", Games!V337)</f>
        <v/>
      </c>
      <c r="M358" s="34"/>
      <c r="N358" s="36"/>
      <c r="O358" s="36"/>
      <c r="P358" s="36"/>
      <c r="Q358" s="36"/>
      <c r="R358" s="36"/>
      <c r="S358" s="36"/>
      <c r="T358" s="37">
        <f t="shared" si="54"/>
        <v>0</v>
      </c>
      <c r="U358" s="37">
        <f t="shared" si="55"/>
        <v>0</v>
      </c>
      <c r="V358" s="37">
        <f t="shared" si="57"/>
        <v>0</v>
      </c>
      <c r="W358" s="37">
        <f t="shared" si="58"/>
        <v>0</v>
      </c>
      <c r="X358" s="37">
        <f t="shared" si="59"/>
        <v>0</v>
      </c>
      <c r="Y358" s="37">
        <f t="shared" si="60"/>
        <v>0</v>
      </c>
      <c r="Z358" s="36"/>
      <c r="AA358" s="37" t="str">
        <f t="shared" si="56"/>
        <v/>
      </c>
      <c r="AB358" s="36"/>
      <c r="AC358" s="37" t="str">
        <f t="shared" si="62"/>
        <v/>
      </c>
      <c r="AD358" s="36"/>
      <c r="AE358" s="34" t="str">
        <f t="shared" si="61"/>
        <v/>
      </c>
      <c r="AF35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9" spans="1:32" hidden="1" x14ac:dyDescent="0.45">
      <c r="A359" s="34">
        <f>Games!A338</f>
        <v>0</v>
      </c>
      <c r="B359" s="34" t="str">
        <f>IF('Prediction Log'!B356=0, "",'Prediction Log'!B356)</f>
        <v/>
      </c>
      <c r="C359" s="34" t="str">
        <f>IF('Prediction Log'!C356=0, "",'Prediction Log'!C356)</f>
        <v/>
      </c>
      <c r="D359" s="34" t="str">
        <f>IF('Prediction Log'!D356=0, "",'Prediction Log'!D356)</f>
        <v/>
      </c>
      <c r="E359" s="34" t="str">
        <f>IF('Prediction Log'!E356=0, "",'Prediction Log'!E356)</f>
        <v/>
      </c>
      <c r="F359" s="34" t="str">
        <f>IF('Prediction Log'!H356=0, "",'Prediction Log'!H356)</f>
        <v/>
      </c>
      <c r="G359" s="10" t="str">
        <f>IF(ISBLANK(Games!B338), "",'Prediction Log'!$I356)</f>
        <v/>
      </c>
      <c r="H359" s="35" t="str">
        <f>'Prediction Log'!$J356</f>
        <v/>
      </c>
      <c r="I359" s="34" t="str">
        <f>IF(ISBLANK(Games!R338), "",IF(AND(Games!R338="",Games!S338=""),"",IF(ISTEXT(Games!S338), "Side",Games!R338)))</f>
        <v/>
      </c>
      <c r="J359" s="34" t="str">
        <f>IF(ISBLANK(Games!R338), "",IF(Table12[[#This Row],[Bet]]="Spread", Games!T338, ""))</f>
        <v/>
      </c>
      <c r="K359" s="34" t="str">
        <f>IF(ISBLANK(Games!S338), "",IF(ISTEXT(Games!S338), Games!S338, ""))</f>
        <v/>
      </c>
      <c r="L359" s="34" t="str">
        <f>IF(ISBLANK(Games!V338), "", Games!V338)</f>
        <v/>
      </c>
      <c r="M359" s="34"/>
      <c r="N359" s="36"/>
      <c r="O359" s="36"/>
      <c r="P359" s="36"/>
      <c r="Q359" s="36"/>
      <c r="R359" s="36"/>
      <c r="S359" s="36"/>
      <c r="T359" s="37">
        <f t="shared" si="54"/>
        <v>0</v>
      </c>
      <c r="U359" s="37">
        <f t="shared" si="55"/>
        <v>0</v>
      </c>
      <c r="V359" s="37">
        <f t="shared" si="57"/>
        <v>0</v>
      </c>
      <c r="W359" s="37">
        <f t="shared" si="58"/>
        <v>0</v>
      </c>
      <c r="X359" s="37">
        <f t="shared" si="59"/>
        <v>0</v>
      </c>
      <c r="Y359" s="37">
        <f t="shared" si="60"/>
        <v>0</v>
      </c>
      <c r="Z359" s="36"/>
      <c r="AA359" s="37" t="str">
        <f t="shared" si="56"/>
        <v/>
      </c>
      <c r="AB359" s="36"/>
      <c r="AC359" s="37" t="str">
        <f t="shared" si="62"/>
        <v/>
      </c>
      <c r="AD359" s="36"/>
      <c r="AE359" s="34" t="str">
        <f t="shared" si="61"/>
        <v/>
      </c>
      <c r="AF35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0" spans="1:32" hidden="1" x14ac:dyDescent="0.45">
      <c r="A360" s="34">
        <f>Games!A339</f>
        <v>0</v>
      </c>
      <c r="B360" s="34" t="str">
        <f>IF('Prediction Log'!B357=0, "",'Prediction Log'!B357)</f>
        <v/>
      </c>
      <c r="C360" s="34" t="str">
        <f>IF('Prediction Log'!C357=0, "",'Prediction Log'!C357)</f>
        <v/>
      </c>
      <c r="D360" s="34" t="str">
        <f>IF('Prediction Log'!D357=0, "",'Prediction Log'!D357)</f>
        <v/>
      </c>
      <c r="E360" s="34" t="str">
        <f>IF('Prediction Log'!E357=0, "",'Prediction Log'!E357)</f>
        <v/>
      </c>
      <c r="F360" s="34" t="str">
        <f>IF('Prediction Log'!H357=0, "",'Prediction Log'!H357)</f>
        <v/>
      </c>
      <c r="G360" s="10" t="str">
        <f>IF(ISBLANK(Games!B339), "",'Prediction Log'!$I357)</f>
        <v/>
      </c>
      <c r="H360" s="35" t="str">
        <f>'Prediction Log'!$J357</f>
        <v/>
      </c>
      <c r="I360" s="34" t="str">
        <f>IF(ISBLANK(Games!R339), "",IF(AND(Games!R339="",Games!S339=""),"",IF(ISTEXT(Games!S339), "Side",Games!R339)))</f>
        <v/>
      </c>
      <c r="J360" s="34" t="str">
        <f>IF(ISBLANK(Games!R339), "",IF(Table12[[#This Row],[Bet]]="Spread", Games!T339, ""))</f>
        <v/>
      </c>
      <c r="K360" s="34" t="str">
        <f>IF(ISBLANK(Games!S339), "",IF(ISTEXT(Games!S339), Games!S339, ""))</f>
        <v/>
      </c>
      <c r="L360" s="34" t="str">
        <f>IF(ISBLANK(Games!V339), "", Games!V339)</f>
        <v/>
      </c>
      <c r="M360" s="34"/>
      <c r="N360" s="36"/>
      <c r="O360" s="36"/>
      <c r="P360" s="36"/>
      <c r="Q360" s="36"/>
      <c r="R360" s="36"/>
      <c r="S360" s="36"/>
      <c r="T360" s="37">
        <f t="shared" si="54"/>
        <v>0</v>
      </c>
      <c r="U360" s="37">
        <f t="shared" si="55"/>
        <v>0</v>
      </c>
      <c r="V360" s="37">
        <f t="shared" si="57"/>
        <v>0</v>
      </c>
      <c r="W360" s="37">
        <f t="shared" si="58"/>
        <v>0</v>
      </c>
      <c r="X360" s="37">
        <f t="shared" si="59"/>
        <v>0</v>
      </c>
      <c r="Y360" s="37">
        <f t="shared" si="60"/>
        <v>0</v>
      </c>
      <c r="Z360" s="36"/>
      <c r="AA360" s="37" t="str">
        <f t="shared" si="56"/>
        <v/>
      </c>
      <c r="AB360" s="36"/>
      <c r="AC360" s="37" t="str">
        <f t="shared" si="62"/>
        <v/>
      </c>
      <c r="AD360" s="36"/>
      <c r="AE360" s="34" t="str">
        <f t="shared" si="61"/>
        <v/>
      </c>
      <c r="AF36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1" spans="1:32" hidden="1" x14ac:dyDescent="0.45">
      <c r="A361" s="34">
        <f>Games!A340</f>
        <v>0</v>
      </c>
      <c r="B361" s="34" t="str">
        <f>IF('Prediction Log'!B358=0, "",'Prediction Log'!B358)</f>
        <v/>
      </c>
      <c r="C361" s="34" t="str">
        <f>IF('Prediction Log'!C358=0, "",'Prediction Log'!C358)</f>
        <v/>
      </c>
      <c r="D361" s="34" t="str">
        <f>IF('Prediction Log'!D358=0, "",'Prediction Log'!D358)</f>
        <v/>
      </c>
      <c r="E361" s="34" t="str">
        <f>IF('Prediction Log'!E358=0, "",'Prediction Log'!E358)</f>
        <v/>
      </c>
      <c r="F361" s="34" t="str">
        <f>IF('Prediction Log'!H358=0, "",'Prediction Log'!H358)</f>
        <v/>
      </c>
      <c r="G361" s="10" t="str">
        <f>IF(ISBLANK(Games!B340), "",'Prediction Log'!$I358)</f>
        <v/>
      </c>
      <c r="H361" s="35" t="str">
        <f>'Prediction Log'!$J358</f>
        <v/>
      </c>
      <c r="I361" s="34" t="str">
        <f>IF(ISBLANK(Games!R340), "",IF(AND(Games!R340="",Games!S340=""),"",IF(ISTEXT(Games!S340), "Side",Games!R340)))</f>
        <v/>
      </c>
      <c r="J361" s="34" t="str">
        <f>IF(ISBLANK(Games!R340), "",IF(Table12[[#This Row],[Bet]]="Spread", Games!T340, ""))</f>
        <v/>
      </c>
      <c r="K361" s="34" t="str">
        <f>IF(ISBLANK(Games!S340), "",IF(ISTEXT(Games!S340), Games!S340, ""))</f>
        <v/>
      </c>
      <c r="L361" s="34" t="str">
        <f>IF(ISBLANK(Games!V340), "", Games!V340)</f>
        <v/>
      </c>
      <c r="M361" s="34"/>
      <c r="N361" s="36"/>
      <c r="O361" s="36"/>
      <c r="P361" s="36"/>
      <c r="Q361" s="36"/>
      <c r="R361" s="36"/>
      <c r="S361" s="36"/>
      <c r="T361" s="37">
        <f t="shared" si="54"/>
        <v>0</v>
      </c>
      <c r="U361" s="37">
        <f t="shared" si="55"/>
        <v>0</v>
      </c>
      <c r="V361" s="37">
        <f t="shared" si="57"/>
        <v>0</v>
      </c>
      <c r="W361" s="37">
        <f t="shared" si="58"/>
        <v>0</v>
      </c>
      <c r="X361" s="37">
        <f t="shared" si="59"/>
        <v>0</v>
      </c>
      <c r="Y361" s="37">
        <f t="shared" si="60"/>
        <v>0</v>
      </c>
      <c r="Z361" s="36"/>
      <c r="AA361" s="37" t="str">
        <f t="shared" si="56"/>
        <v/>
      </c>
      <c r="AB361" s="36"/>
      <c r="AC361" s="37" t="str">
        <f t="shared" si="62"/>
        <v/>
      </c>
      <c r="AD361" s="36"/>
      <c r="AE361" s="34" t="str">
        <f t="shared" si="61"/>
        <v/>
      </c>
      <c r="AF36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2" spans="1:32" hidden="1" x14ac:dyDescent="0.45">
      <c r="A362" s="34">
        <f>Games!A341</f>
        <v>0</v>
      </c>
      <c r="B362" s="34" t="str">
        <f>IF('Prediction Log'!B359=0, "",'Prediction Log'!B359)</f>
        <v/>
      </c>
      <c r="C362" s="34" t="str">
        <f>IF('Prediction Log'!C359=0, "",'Prediction Log'!C359)</f>
        <v/>
      </c>
      <c r="D362" s="34" t="str">
        <f>IF('Prediction Log'!D359=0, "",'Prediction Log'!D359)</f>
        <v/>
      </c>
      <c r="E362" s="34" t="str">
        <f>IF('Prediction Log'!E359=0, "",'Prediction Log'!E359)</f>
        <v/>
      </c>
      <c r="F362" s="34" t="str">
        <f>IF('Prediction Log'!H359=0, "",'Prediction Log'!H359)</f>
        <v/>
      </c>
      <c r="G362" s="10" t="str">
        <f>IF(ISBLANK(Games!B341), "",'Prediction Log'!$I359)</f>
        <v/>
      </c>
      <c r="H362" s="35" t="str">
        <f>'Prediction Log'!$J359</f>
        <v/>
      </c>
      <c r="I362" s="34" t="str">
        <f>IF(ISBLANK(Games!R341), "",IF(AND(Games!R341="",Games!S341=""),"",IF(ISTEXT(Games!S341), "Side",Games!R341)))</f>
        <v/>
      </c>
      <c r="J362" s="34" t="str">
        <f>IF(ISBLANK(Games!R341), "",IF(Table12[[#This Row],[Bet]]="Spread", Games!T341, ""))</f>
        <v/>
      </c>
      <c r="K362" s="34" t="str">
        <f>IF(ISBLANK(Games!S341), "",IF(ISTEXT(Games!S341), Games!S341, ""))</f>
        <v/>
      </c>
      <c r="L362" s="34" t="str">
        <f>IF(ISBLANK(Games!V341), "", Games!V341)</f>
        <v/>
      </c>
      <c r="M362" s="34"/>
      <c r="N362" s="36"/>
      <c r="O362" s="36"/>
      <c r="P362" s="36"/>
      <c r="Q362" s="36"/>
      <c r="R362" s="36"/>
      <c r="S362" s="36"/>
      <c r="T362" s="37">
        <f t="shared" si="54"/>
        <v>0</v>
      </c>
      <c r="U362" s="37">
        <f t="shared" si="55"/>
        <v>0</v>
      </c>
      <c r="V362" s="37">
        <f t="shared" si="57"/>
        <v>0</v>
      </c>
      <c r="W362" s="37">
        <f t="shared" si="58"/>
        <v>0</v>
      </c>
      <c r="X362" s="37">
        <f t="shared" si="59"/>
        <v>0</v>
      </c>
      <c r="Y362" s="37">
        <f t="shared" si="60"/>
        <v>0</v>
      </c>
      <c r="Z362" s="36"/>
      <c r="AA362" s="37" t="str">
        <f t="shared" si="56"/>
        <v/>
      </c>
      <c r="AB362" s="36"/>
      <c r="AC362" s="37" t="str">
        <f t="shared" si="62"/>
        <v/>
      </c>
      <c r="AD362" s="36"/>
      <c r="AE362" s="34" t="str">
        <f t="shared" si="61"/>
        <v/>
      </c>
      <c r="AF36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3" spans="1:32" hidden="1" x14ac:dyDescent="0.45">
      <c r="A363" s="34">
        <f>Games!A342</f>
        <v>0</v>
      </c>
      <c r="B363" s="34" t="str">
        <f>IF('Prediction Log'!B360=0, "",'Prediction Log'!B360)</f>
        <v/>
      </c>
      <c r="C363" s="34" t="str">
        <f>IF('Prediction Log'!C360=0, "",'Prediction Log'!C360)</f>
        <v/>
      </c>
      <c r="D363" s="34" t="str">
        <f>IF('Prediction Log'!D360=0, "",'Prediction Log'!D360)</f>
        <v/>
      </c>
      <c r="E363" s="34" t="str">
        <f>IF('Prediction Log'!E360=0, "",'Prediction Log'!E360)</f>
        <v/>
      </c>
      <c r="F363" s="34" t="str">
        <f>IF('Prediction Log'!H360=0, "",'Prediction Log'!H360)</f>
        <v/>
      </c>
      <c r="G363" s="10" t="str">
        <f>IF(ISBLANK(Games!B342), "",'Prediction Log'!$I360)</f>
        <v/>
      </c>
      <c r="H363" s="35" t="str">
        <f>'Prediction Log'!$J360</f>
        <v/>
      </c>
      <c r="I363" s="34" t="str">
        <f>IF(ISBLANK(Games!R342), "",IF(AND(Games!R342="",Games!S342=""),"",IF(ISTEXT(Games!S342), "Side",Games!R342)))</f>
        <v/>
      </c>
      <c r="J363" s="34" t="str">
        <f>IF(ISBLANK(Games!R342), "",IF(Table12[[#This Row],[Bet]]="Spread", Games!T342, ""))</f>
        <v/>
      </c>
      <c r="K363" s="34" t="str">
        <f>IF(ISBLANK(Games!S342), "",IF(ISTEXT(Games!S342), Games!S342, ""))</f>
        <v/>
      </c>
      <c r="L363" s="34" t="str">
        <f>IF(ISBLANK(Games!V342), "", Games!V342)</f>
        <v/>
      </c>
      <c r="M363" s="34"/>
      <c r="N363" s="36"/>
      <c r="O363" s="36"/>
      <c r="P363" s="36"/>
      <c r="Q363" s="36"/>
      <c r="R363" s="36"/>
      <c r="S363" s="36"/>
      <c r="T363" s="37">
        <f t="shared" si="54"/>
        <v>0</v>
      </c>
      <c r="U363" s="37">
        <f t="shared" si="55"/>
        <v>0</v>
      </c>
      <c r="V363" s="37">
        <f t="shared" si="57"/>
        <v>0</v>
      </c>
      <c r="W363" s="37">
        <f t="shared" si="58"/>
        <v>0</v>
      </c>
      <c r="X363" s="37">
        <f t="shared" si="59"/>
        <v>0</v>
      </c>
      <c r="Y363" s="37">
        <f t="shared" si="60"/>
        <v>0</v>
      </c>
      <c r="Z363" s="36"/>
      <c r="AA363" s="37" t="str">
        <f t="shared" si="56"/>
        <v/>
      </c>
      <c r="AB363" s="36"/>
      <c r="AC363" s="37" t="str">
        <f t="shared" si="62"/>
        <v/>
      </c>
      <c r="AD363" s="36"/>
      <c r="AE363" s="34" t="str">
        <f t="shared" si="61"/>
        <v/>
      </c>
      <c r="AF36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4" spans="1:32" hidden="1" x14ac:dyDescent="0.45">
      <c r="A364" s="34">
        <f>Games!A343</f>
        <v>0</v>
      </c>
      <c r="B364" s="34" t="str">
        <f>IF('Prediction Log'!B361=0, "",'Prediction Log'!B361)</f>
        <v/>
      </c>
      <c r="C364" s="34" t="str">
        <f>IF('Prediction Log'!C361=0, "",'Prediction Log'!C361)</f>
        <v/>
      </c>
      <c r="D364" s="34" t="str">
        <f>IF('Prediction Log'!D361=0, "",'Prediction Log'!D361)</f>
        <v/>
      </c>
      <c r="E364" s="34" t="str">
        <f>IF('Prediction Log'!E361=0, "",'Prediction Log'!E361)</f>
        <v/>
      </c>
      <c r="F364" s="34" t="str">
        <f>IF('Prediction Log'!H361=0, "",'Prediction Log'!H361)</f>
        <v/>
      </c>
      <c r="G364" s="10" t="str">
        <f>IF(ISBLANK(Games!B343), "",'Prediction Log'!$I361)</f>
        <v/>
      </c>
      <c r="H364" s="35" t="str">
        <f>'Prediction Log'!$J361</f>
        <v/>
      </c>
      <c r="I364" s="34" t="str">
        <f>IF(ISBLANK(Games!R343), "",IF(AND(Games!R343="",Games!S343=""),"",IF(ISTEXT(Games!S343), "Side",Games!R343)))</f>
        <v/>
      </c>
      <c r="J364" s="34" t="str">
        <f>IF(ISBLANK(Games!R343), "",IF(Table12[[#This Row],[Bet]]="Spread", Games!T343, ""))</f>
        <v/>
      </c>
      <c r="K364" s="34" t="str">
        <f>IF(ISBLANK(Games!S343), "",IF(ISTEXT(Games!S343), Games!S343, ""))</f>
        <v/>
      </c>
      <c r="L364" s="34" t="str">
        <f>IF(ISBLANK(Games!V343), "", Games!V343)</f>
        <v/>
      </c>
      <c r="M364" s="34"/>
      <c r="N364" s="36"/>
      <c r="O364" s="36"/>
      <c r="P364" s="36"/>
      <c r="Q364" s="36"/>
      <c r="R364" s="36"/>
      <c r="S364" s="36"/>
      <c r="T364" s="37">
        <f t="shared" si="54"/>
        <v>0</v>
      </c>
      <c r="U364" s="37">
        <f t="shared" si="55"/>
        <v>0</v>
      </c>
      <c r="V364" s="37">
        <f t="shared" si="57"/>
        <v>0</v>
      </c>
      <c r="W364" s="37">
        <f t="shared" si="58"/>
        <v>0</v>
      </c>
      <c r="X364" s="37">
        <f t="shared" si="59"/>
        <v>0</v>
      </c>
      <c r="Y364" s="37">
        <f t="shared" si="60"/>
        <v>0</v>
      </c>
      <c r="Z364" s="36"/>
      <c r="AA364" s="37" t="str">
        <f t="shared" si="56"/>
        <v/>
      </c>
      <c r="AB364" s="36"/>
      <c r="AC364" s="37" t="str">
        <f t="shared" si="62"/>
        <v/>
      </c>
      <c r="AD364" s="36"/>
      <c r="AE364" s="34" t="str">
        <f t="shared" si="61"/>
        <v/>
      </c>
      <c r="AF36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5" spans="1:32" hidden="1" x14ac:dyDescent="0.45">
      <c r="A365" s="34">
        <f>Games!A344</f>
        <v>0</v>
      </c>
      <c r="B365" s="34" t="str">
        <f>IF('Prediction Log'!B362=0, "",'Prediction Log'!B362)</f>
        <v/>
      </c>
      <c r="C365" s="34" t="str">
        <f>IF('Prediction Log'!C362=0, "",'Prediction Log'!C362)</f>
        <v/>
      </c>
      <c r="D365" s="34" t="str">
        <f>IF('Prediction Log'!D362=0, "",'Prediction Log'!D362)</f>
        <v/>
      </c>
      <c r="E365" s="34" t="str">
        <f>IF('Prediction Log'!E362=0, "",'Prediction Log'!E362)</f>
        <v/>
      </c>
      <c r="F365" s="34" t="str">
        <f>IF('Prediction Log'!H362=0, "",'Prediction Log'!H362)</f>
        <v/>
      </c>
      <c r="G365" s="10" t="str">
        <f>IF(ISBLANK(Games!B344), "",'Prediction Log'!$I362)</f>
        <v/>
      </c>
      <c r="H365" s="35" t="str">
        <f>'Prediction Log'!$J362</f>
        <v/>
      </c>
      <c r="I365" s="34" t="str">
        <f>IF(ISBLANK(Games!R344), "",IF(AND(Games!R344="",Games!S344=""),"",IF(ISTEXT(Games!S344), "Side",Games!R344)))</f>
        <v/>
      </c>
      <c r="J365" s="34" t="str">
        <f>IF(ISBLANK(Games!R344), "",IF(Table12[[#This Row],[Bet]]="Spread", Games!T344, ""))</f>
        <v/>
      </c>
      <c r="K365" s="34" t="str">
        <f>IF(ISBLANK(Games!S344), "",IF(ISTEXT(Games!S344), Games!S344, ""))</f>
        <v/>
      </c>
      <c r="L365" s="34" t="str">
        <f>IF(ISBLANK(Games!V344), "", Games!V344)</f>
        <v/>
      </c>
      <c r="M365" s="34"/>
      <c r="N365" s="36"/>
      <c r="O365" s="36"/>
      <c r="P365" s="36"/>
      <c r="Q365" s="36"/>
      <c r="R365" s="36"/>
      <c r="S365" s="36"/>
      <c r="T365" s="37">
        <f t="shared" si="54"/>
        <v>0</v>
      </c>
      <c r="U365" s="37">
        <f t="shared" si="55"/>
        <v>0</v>
      </c>
      <c r="V365" s="37">
        <f t="shared" si="57"/>
        <v>0</v>
      </c>
      <c r="W365" s="37">
        <f t="shared" si="58"/>
        <v>0</v>
      </c>
      <c r="X365" s="37">
        <f t="shared" si="59"/>
        <v>0</v>
      </c>
      <c r="Y365" s="37">
        <f t="shared" si="60"/>
        <v>0</v>
      </c>
      <c r="Z365" s="36"/>
      <c r="AA365" s="37" t="str">
        <f t="shared" si="56"/>
        <v/>
      </c>
      <c r="AB365" s="36"/>
      <c r="AC365" s="37" t="str">
        <f t="shared" si="62"/>
        <v/>
      </c>
      <c r="AD365" s="36"/>
      <c r="AE365" s="34" t="str">
        <f t="shared" si="61"/>
        <v/>
      </c>
      <c r="AF36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6" spans="1:32" hidden="1" x14ac:dyDescent="0.45">
      <c r="A366" s="34">
        <f>Games!A345</f>
        <v>0</v>
      </c>
      <c r="B366" s="34" t="str">
        <f>IF('Prediction Log'!B363=0, "",'Prediction Log'!B363)</f>
        <v/>
      </c>
      <c r="C366" s="34" t="str">
        <f>IF('Prediction Log'!C363=0, "",'Prediction Log'!C363)</f>
        <v/>
      </c>
      <c r="D366" s="34" t="str">
        <f>IF('Prediction Log'!D363=0, "",'Prediction Log'!D363)</f>
        <v/>
      </c>
      <c r="E366" s="34" t="str">
        <f>IF('Prediction Log'!E363=0, "",'Prediction Log'!E363)</f>
        <v/>
      </c>
      <c r="F366" s="34" t="str">
        <f>IF('Prediction Log'!H363=0, "",'Prediction Log'!H363)</f>
        <v/>
      </c>
      <c r="G366" s="10" t="str">
        <f>IF(ISBLANK(Games!B345), "",'Prediction Log'!$I363)</f>
        <v/>
      </c>
      <c r="H366" s="35" t="str">
        <f>'Prediction Log'!$J363</f>
        <v/>
      </c>
      <c r="I366" s="34" t="str">
        <f>IF(ISBLANK(Games!R345), "",IF(AND(Games!R345="",Games!S345=""),"",IF(ISTEXT(Games!S345), "Side",Games!R345)))</f>
        <v/>
      </c>
      <c r="J366" s="34" t="str">
        <f>IF(ISBLANK(Games!R345), "",IF(Table12[[#This Row],[Bet]]="Spread", Games!T345, ""))</f>
        <v/>
      </c>
      <c r="K366" s="34" t="str">
        <f>IF(ISBLANK(Games!S345), "",IF(ISTEXT(Games!S345), Games!S345, ""))</f>
        <v/>
      </c>
      <c r="L366" s="34" t="str">
        <f>IF(ISBLANK(Games!V345), "", Games!V345)</f>
        <v/>
      </c>
      <c r="M366" s="34"/>
      <c r="N366" s="36"/>
      <c r="O366" s="36"/>
      <c r="P366" s="36"/>
      <c r="Q366" s="36"/>
      <c r="R366" s="36"/>
      <c r="S366" s="36"/>
      <c r="T366" s="37">
        <f t="shared" si="54"/>
        <v>0</v>
      </c>
      <c r="U366" s="37">
        <f t="shared" si="55"/>
        <v>0</v>
      </c>
      <c r="V366" s="37">
        <f t="shared" si="57"/>
        <v>0</v>
      </c>
      <c r="W366" s="37">
        <f t="shared" si="58"/>
        <v>0</v>
      </c>
      <c r="X366" s="37">
        <f t="shared" si="59"/>
        <v>0</v>
      </c>
      <c r="Y366" s="37">
        <f t="shared" si="60"/>
        <v>0</v>
      </c>
      <c r="Z366" s="36"/>
      <c r="AA366" s="37" t="str">
        <f t="shared" si="56"/>
        <v/>
      </c>
      <c r="AB366" s="36"/>
      <c r="AC366" s="37" t="str">
        <f t="shared" si="62"/>
        <v/>
      </c>
      <c r="AD366" s="36"/>
      <c r="AE366" s="34" t="str">
        <f t="shared" si="61"/>
        <v/>
      </c>
      <c r="AF36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7" spans="1:32" hidden="1" x14ac:dyDescent="0.45">
      <c r="A367" s="34">
        <f>Games!A346</f>
        <v>0</v>
      </c>
      <c r="B367" s="34" t="str">
        <f>IF('Prediction Log'!B364=0, "",'Prediction Log'!B364)</f>
        <v/>
      </c>
      <c r="C367" s="34" t="str">
        <f>IF('Prediction Log'!C364=0, "",'Prediction Log'!C364)</f>
        <v/>
      </c>
      <c r="D367" s="34" t="str">
        <f>IF('Prediction Log'!D364=0, "",'Prediction Log'!D364)</f>
        <v/>
      </c>
      <c r="E367" s="34" t="str">
        <f>IF('Prediction Log'!E364=0, "",'Prediction Log'!E364)</f>
        <v/>
      </c>
      <c r="F367" s="34" t="str">
        <f>IF('Prediction Log'!H364=0, "",'Prediction Log'!H364)</f>
        <v/>
      </c>
      <c r="G367" s="10" t="str">
        <f>IF(ISBLANK(Games!B346), "",'Prediction Log'!$I364)</f>
        <v/>
      </c>
      <c r="H367" s="35" t="str">
        <f>'Prediction Log'!$J364</f>
        <v/>
      </c>
      <c r="I367" s="34" t="str">
        <f>IF(ISBLANK(Games!R346), "",IF(AND(Games!R346="",Games!S346=""),"",IF(ISTEXT(Games!S346), "Side",Games!R346)))</f>
        <v/>
      </c>
      <c r="J367" s="34" t="str">
        <f>IF(ISBLANK(Games!R346), "",IF(Table12[[#This Row],[Bet]]="Spread", Games!T346, ""))</f>
        <v/>
      </c>
      <c r="K367" s="34" t="str">
        <f>IF(ISBLANK(Games!S346), "",IF(ISTEXT(Games!S346), Games!S346, ""))</f>
        <v/>
      </c>
      <c r="L367" s="34" t="str">
        <f>IF(ISBLANK(Games!V346), "", Games!V346)</f>
        <v/>
      </c>
      <c r="M367" s="34"/>
      <c r="N367" s="36"/>
      <c r="O367" s="36"/>
      <c r="P367" s="36"/>
      <c r="Q367" s="36"/>
      <c r="R367" s="36"/>
      <c r="S367" s="36"/>
      <c r="T367" s="37">
        <f t="shared" si="54"/>
        <v>0</v>
      </c>
      <c r="U367" s="37">
        <f t="shared" si="55"/>
        <v>0</v>
      </c>
      <c r="V367" s="37">
        <f t="shared" si="57"/>
        <v>0</v>
      </c>
      <c r="W367" s="37">
        <f t="shared" si="58"/>
        <v>0</v>
      </c>
      <c r="X367" s="37">
        <f t="shared" si="59"/>
        <v>0</v>
      </c>
      <c r="Y367" s="37">
        <f t="shared" si="60"/>
        <v>0</v>
      </c>
      <c r="Z367" s="36"/>
      <c r="AA367" s="37" t="str">
        <f t="shared" si="56"/>
        <v/>
      </c>
      <c r="AB367" s="36"/>
      <c r="AC367" s="37" t="str">
        <f t="shared" si="62"/>
        <v/>
      </c>
      <c r="AD367" s="36"/>
      <c r="AE367" s="34" t="str">
        <f t="shared" si="61"/>
        <v/>
      </c>
      <c r="AF36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8" spans="1:32" hidden="1" x14ac:dyDescent="0.45">
      <c r="A368" s="34">
        <f>Games!A347</f>
        <v>0</v>
      </c>
      <c r="B368" s="34" t="str">
        <f>IF('Prediction Log'!B365=0, "",'Prediction Log'!B365)</f>
        <v/>
      </c>
      <c r="C368" s="34" t="str">
        <f>IF('Prediction Log'!C365=0, "",'Prediction Log'!C365)</f>
        <v/>
      </c>
      <c r="D368" s="34" t="str">
        <f>IF('Prediction Log'!D365=0, "",'Prediction Log'!D365)</f>
        <v/>
      </c>
      <c r="E368" s="34" t="str">
        <f>IF('Prediction Log'!E365=0, "",'Prediction Log'!E365)</f>
        <v/>
      </c>
      <c r="F368" s="34" t="str">
        <f>IF('Prediction Log'!H365=0, "",'Prediction Log'!H365)</f>
        <v/>
      </c>
      <c r="G368" s="10" t="str">
        <f>IF(ISBLANK(Games!B347), "",'Prediction Log'!$I365)</f>
        <v/>
      </c>
      <c r="H368" s="35" t="str">
        <f>'Prediction Log'!$J365</f>
        <v/>
      </c>
      <c r="I368" s="34" t="str">
        <f>IF(ISBLANK(Games!R347), "",IF(AND(Games!R347="",Games!S347=""),"",IF(ISTEXT(Games!S347), "Side",Games!R347)))</f>
        <v/>
      </c>
      <c r="J368" s="34" t="str">
        <f>IF(ISBLANK(Games!R347), "",IF(Table12[[#This Row],[Bet]]="Spread", Games!T347, ""))</f>
        <v/>
      </c>
      <c r="K368" s="34" t="str">
        <f>IF(ISBLANK(Games!S347), "",IF(ISTEXT(Games!S347), Games!S347, ""))</f>
        <v/>
      </c>
      <c r="L368" s="34" t="str">
        <f>IF(ISBLANK(Games!V347), "", Games!V347)</f>
        <v/>
      </c>
      <c r="M368" s="34"/>
      <c r="N368" s="36"/>
      <c r="O368" s="36"/>
      <c r="P368" s="36"/>
      <c r="Q368" s="36"/>
      <c r="R368" s="36"/>
      <c r="S368" s="36"/>
      <c r="T368" s="37">
        <f t="shared" si="54"/>
        <v>0</v>
      </c>
      <c r="U368" s="37">
        <f t="shared" si="55"/>
        <v>0</v>
      </c>
      <c r="V368" s="37">
        <f t="shared" si="57"/>
        <v>0</v>
      </c>
      <c r="W368" s="37">
        <f t="shared" si="58"/>
        <v>0</v>
      </c>
      <c r="X368" s="37">
        <f t="shared" si="59"/>
        <v>0</v>
      </c>
      <c r="Y368" s="37">
        <f t="shared" si="60"/>
        <v>0</v>
      </c>
      <c r="Z368" s="36"/>
      <c r="AA368" s="37" t="str">
        <f t="shared" si="56"/>
        <v/>
      </c>
      <c r="AB368" s="36"/>
      <c r="AC368" s="37" t="str">
        <f t="shared" si="62"/>
        <v/>
      </c>
      <c r="AD368" s="36"/>
      <c r="AE368" s="34" t="str">
        <f t="shared" si="61"/>
        <v/>
      </c>
      <c r="AF36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9" spans="1:32" hidden="1" x14ac:dyDescent="0.45">
      <c r="A369" s="34">
        <f>Games!A348</f>
        <v>0</v>
      </c>
      <c r="B369" s="34" t="str">
        <f>IF('Prediction Log'!B366=0, "",'Prediction Log'!B366)</f>
        <v/>
      </c>
      <c r="C369" s="34" t="str">
        <f>IF('Prediction Log'!C366=0, "",'Prediction Log'!C366)</f>
        <v/>
      </c>
      <c r="D369" s="34" t="str">
        <f>IF('Prediction Log'!D366=0, "",'Prediction Log'!D366)</f>
        <v/>
      </c>
      <c r="E369" s="34" t="str">
        <f>IF('Prediction Log'!E366=0, "",'Prediction Log'!E366)</f>
        <v/>
      </c>
      <c r="F369" s="34" t="str">
        <f>IF('Prediction Log'!H366=0, "",'Prediction Log'!H366)</f>
        <v/>
      </c>
      <c r="G369" s="10" t="str">
        <f>IF(ISBLANK(Games!B348), "",'Prediction Log'!$I366)</f>
        <v/>
      </c>
      <c r="H369" s="35" t="str">
        <f>'Prediction Log'!$J366</f>
        <v/>
      </c>
      <c r="I369" s="34" t="str">
        <f>IF(ISBLANK(Games!R348), "",IF(AND(Games!R348="",Games!S348=""),"",IF(ISTEXT(Games!S348), "Side",Games!R348)))</f>
        <v/>
      </c>
      <c r="J369" s="34" t="str">
        <f>IF(ISBLANK(Games!R348), "",IF(Table12[[#This Row],[Bet]]="Spread", Games!T348, ""))</f>
        <v/>
      </c>
      <c r="K369" s="34" t="str">
        <f>IF(ISBLANK(Games!S348), "",IF(ISTEXT(Games!S348), Games!S348, ""))</f>
        <v/>
      </c>
      <c r="L369" s="34" t="str">
        <f>IF(ISBLANK(Games!V348), "", Games!V348)</f>
        <v/>
      </c>
      <c r="M369" s="34"/>
      <c r="N369" s="36"/>
      <c r="O369" s="36"/>
      <c r="P369" s="36"/>
      <c r="Q369" s="36"/>
      <c r="R369" s="36"/>
      <c r="S369" s="36"/>
      <c r="T369" s="37">
        <f t="shared" si="54"/>
        <v>0</v>
      </c>
      <c r="U369" s="37">
        <f t="shared" si="55"/>
        <v>0</v>
      </c>
      <c r="V369" s="37">
        <f t="shared" si="57"/>
        <v>0</v>
      </c>
      <c r="W369" s="37">
        <f t="shared" si="58"/>
        <v>0</v>
      </c>
      <c r="X369" s="37">
        <f t="shared" si="59"/>
        <v>0</v>
      </c>
      <c r="Y369" s="37">
        <f t="shared" si="60"/>
        <v>0</v>
      </c>
      <c r="Z369" s="36"/>
      <c r="AA369" s="37" t="str">
        <f t="shared" si="56"/>
        <v/>
      </c>
      <c r="AB369" s="36"/>
      <c r="AC369" s="37" t="str">
        <f t="shared" si="62"/>
        <v/>
      </c>
      <c r="AD369" s="36"/>
      <c r="AE369" s="34" t="str">
        <f t="shared" si="61"/>
        <v/>
      </c>
      <c r="AF36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0" spans="1:32" hidden="1" x14ac:dyDescent="0.45">
      <c r="A370" s="34">
        <f>Games!A349</f>
        <v>0</v>
      </c>
      <c r="B370" s="34" t="str">
        <f>IF('Prediction Log'!B367=0, "",'Prediction Log'!B367)</f>
        <v/>
      </c>
      <c r="C370" s="34" t="str">
        <f>IF('Prediction Log'!C367=0, "",'Prediction Log'!C367)</f>
        <v/>
      </c>
      <c r="D370" s="34" t="str">
        <f>IF('Prediction Log'!D367=0, "",'Prediction Log'!D367)</f>
        <v/>
      </c>
      <c r="E370" s="34" t="str">
        <f>IF('Prediction Log'!E367=0, "",'Prediction Log'!E367)</f>
        <v/>
      </c>
      <c r="F370" s="34" t="str">
        <f>IF('Prediction Log'!H367=0, "",'Prediction Log'!H367)</f>
        <v/>
      </c>
      <c r="G370" s="10" t="str">
        <f>IF(ISBLANK(Games!B349), "",'Prediction Log'!$I367)</f>
        <v/>
      </c>
      <c r="H370" s="35" t="str">
        <f>'Prediction Log'!$J367</f>
        <v/>
      </c>
      <c r="I370" s="34" t="str">
        <f>IF(ISBLANK(Games!R349), "",IF(AND(Games!R349="",Games!S349=""),"",IF(ISTEXT(Games!S349), "Side",Games!R349)))</f>
        <v/>
      </c>
      <c r="J370" s="34" t="str">
        <f>IF(ISBLANK(Games!R349), "",IF(Table12[[#This Row],[Bet]]="Spread", Games!T349, ""))</f>
        <v/>
      </c>
      <c r="K370" s="34" t="str">
        <f>IF(ISBLANK(Games!S349), "",IF(ISTEXT(Games!S349), Games!S349, ""))</f>
        <v/>
      </c>
      <c r="L370" s="34" t="str">
        <f>IF(ISBLANK(Games!V349), "", Games!V349)</f>
        <v/>
      </c>
      <c r="M370" s="34"/>
      <c r="N370" s="36"/>
      <c r="O370" s="36"/>
      <c r="P370" s="36"/>
      <c r="Q370" s="36"/>
      <c r="R370" s="36"/>
      <c r="S370" s="36"/>
      <c r="T370" s="37">
        <f t="shared" si="54"/>
        <v>0</v>
      </c>
      <c r="U370" s="37">
        <f t="shared" si="55"/>
        <v>0</v>
      </c>
      <c r="V370" s="37">
        <f t="shared" si="57"/>
        <v>0</v>
      </c>
      <c r="W370" s="37">
        <f t="shared" si="58"/>
        <v>0</v>
      </c>
      <c r="X370" s="37">
        <f t="shared" si="59"/>
        <v>0</v>
      </c>
      <c r="Y370" s="37">
        <f t="shared" si="60"/>
        <v>0</v>
      </c>
      <c r="Z370" s="36"/>
      <c r="AA370" s="37" t="str">
        <f t="shared" si="56"/>
        <v/>
      </c>
      <c r="AB370" s="36"/>
      <c r="AC370" s="37" t="str">
        <f t="shared" si="62"/>
        <v/>
      </c>
      <c r="AD370" s="36"/>
      <c r="AE370" s="34" t="str">
        <f t="shared" si="61"/>
        <v/>
      </c>
      <c r="AF37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1" spans="1:32" hidden="1" x14ac:dyDescent="0.45">
      <c r="A371" s="34">
        <f>Games!A350</f>
        <v>0</v>
      </c>
      <c r="B371" s="34" t="str">
        <f>IF('Prediction Log'!B368=0, "",'Prediction Log'!B368)</f>
        <v/>
      </c>
      <c r="C371" s="34" t="str">
        <f>IF('Prediction Log'!C368=0, "",'Prediction Log'!C368)</f>
        <v/>
      </c>
      <c r="D371" s="34" t="str">
        <f>IF('Prediction Log'!D368=0, "",'Prediction Log'!D368)</f>
        <v/>
      </c>
      <c r="E371" s="34" t="str">
        <f>IF('Prediction Log'!E368=0, "",'Prediction Log'!E368)</f>
        <v/>
      </c>
      <c r="F371" s="34" t="str">
        <f>IF('Prediction Log'!H368=0, "",'Prediction Log'!H368)</f>
        <v/>
      </c>
      <c r="G371" s="10" t="str">
        <f>IF(ISBLANK(Games!B350), "",'Prediction Log'!$I368)</f>
        <v/>
      </c>
      <c r="H371" s="35" t="str">
        <f>'Prediction Log'!$J368</f>
        <v/>
      </c>
      <c r="I371" s="34" t="str">
        <f>IF(ISBLANK(Games!R350), "",IF(AND(Games!R350="",Games!S350=""),"",IF(ISTEXT(Games!S350), "Side",Games!R350)))</f>
        <v/>
      </c>
      <c r="J371" s="34" t="str">
        <f>IF(ISBLANK(Games!R350), "",IF(Table12[[#This Row],[Bet]]="Spread", Games!T350, ""))</f>
        <v/>
      </c>
      <c r="K371" s="34" t="str">
        <f>IF(ISBLANK(Games!S350), "",IF(ISTEXT(Games!S350), Games!S350, ""))</f>
        <v/>
      </c>
      <c r="L371" s="34" t="str">
        <f>IF(ISBLANK(Games!V350), "", Games!V350)</f>
        <v/>
      </c>
      <c r="M371" s="34"/>
      <c r="N371" s="36"/>
      <c r="O371" s="36"/>
      <c r="P371" s="36"/>
      <c r="Q371" s="36"/>
      <c r="R371" s="36"/>
      <c r="S371" s="36"/>
      <c r="T371" s="37">
        <f t="shared" si="54"/>
        <v>0</v>
      </c>
      <c r="U371" s="37">
        <f t="shared" si="55"/>
        <v>0</v>
      </c>
      <c r="V371" s="37">
        <f t="shared" si="57"/>
        <v>0</v>
      </c>
      <c r="W371" s="37">
        <f t="shared" si="58"/>
        <v>0</v>
      </c>
      <c r="X371" s="37">
        <f t="shared" si="59"/>
        <v>0</v>
      </c>
      <c r="Y371" s="37">
        <f t="shared" si="60"/>
        <v>0</v>
      </c>
      <c r="Z371" s="36"/>
      <c r="AA371" s="37" t="str">
        <f t="shared" si="56"/>
        <v/>
      </c>
      <c r="AB371" s="36"/>
      <c r="AC371" s="37" t="str">
        <f t="shared" si="62"/>
        <v/>
      </c>
      <c r="AD371" s="36"/>
      <c r="AE371" s="34" t="str">
        <f t="shared" si="61"/>
        <v/>
      </c>
      <c r="AF37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2" spans="1:32" hidden="1" x14ac:dyDescent="0.45">
      <c r="A372" s="34">
        <f>Games!A351</f>
        <v>0</v>
      </c>
      <c r="B372" s="34" t="str">
        <f>IF('Prediction Log'!B369=0, "",'Prediction Log'!B369)</f>
        <v/>
      </c>
      <c r="C372" s="34" t="str">
        <f>IF('Prediction Log'!C369=0, "",'Prediction Log'!C369)</f>
        <v/>
      </c>
      <c r="D372" s="34" t="str">
        <f>IF('Prediction Log'!D369=0, "",'Prediction Log'!D369)</f>
        <v/>
      </c>
      <c r="E372" s="34" t="str">
        <f>IF('Prediction Log'!E369=0, "",'Prediction Log'!E369)</f>
        <v/>
      </c>
      <c r="F372" s="34" t="str">
        <f>IF('Prediction Log'!H369=0, "",'Prediction Log'!H369)</f>
        <v/>
      </c>
      <c r="G372" s="10" t="str">
        <f>IF(ISBLANK(Games!B351), "",'Prediction Log'!$I369)</f>
        <v/>
      </c>
      <c r="H372" s="35" t="str">
        <f>'Prediction Log'!$J369</f>
        <v/>
      </c>
      <c r="I372" s="34" t="str">
        <f>IF(ISBLANK(Games!R351), "",IF(AND(Games!R351="",Games!S351=""),"",IF(ISTEXT(Games!S351), "Side",Games!R351)))</f>
        <v/>
      </c>
      <c r="J372" s="34" t="str">
        <f>IF(ISBLANK(Games!R351), "",IF(Table12[[#This Row],[Bet]]="Spread", Games!T351, ""))</f>
        <v/>
      </c>
      <c r="K372" s="34" t="str">
        <f>IF(ISBLANK(Games!S351), "",IF(ISTEXT(Games!S351), Games!S351, ""))</f>
        <v/>
      </c>
      <c r="L372" s="34" t="str">
        <f>IF(ISBLANK(Games!V351), "", Games!V351)</f>
        <v/>
      </c>
      <c r="M372" s="34"/>
      <c r="N372" s="36"/>
      <c r="O372" s="36"/>
      <c r="P372" s="36"/>
      <c r="Q372" s="36"/>
      <c r="R372" s="36"/>
      <c r="S372" s="36"/>
      <c r="T372" s="37">
        <f t="shared" si="54"/>
        <v>0</v>
      </c>
      <c r="U372" s="37">
        <f t="shared" si="55"/>
        <v>0</v>
      </c>
      <c r="V372" s="37">
        <f t="shared" si="57"/>
        <v>0</v>
      </c>
      <c r="W372" s="37">
        <f t="shared" si="58"/>
        <v>0</v>
      </c>
      <c r="X372" s="37">
        <f t="shared" si="59"/>
        <v>0</v>
      </c>
      <c r="Y372" s="37">
        <f t="shared" si="60"/>
        <v>0</v>
      </c>
      <c r="Z372" s="36"/>
      <c r="AA372" s="37" t="str">
        <f t="shared" si="56"/>
        <v/>
      </c>
      <c r="AB372" s="36"/>
      <c r="AC372" s="37" t="str">
        <f t="shared" si="62"/>
        <v/>
      </c>
      <c r="AD372" s="36"/>
      <c r="AE372" s="34" t="str">
        <f t="shared" si="61"/>
        <v/>
      </c>
      <c r="AF37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3" spans="1:32" hidden="1" x14ac:dyDescent="0.45">
      <c r="A373" s="34">
        <f>Games!A352</f>
        <v>0</v>
      </c>
      <c r="B373" s="34" t="str">
        <f>IF('Prediction Log'!B370=0, "",'Prediction Log'!B370)</f>
        <v/>
      </c>
      <c r="C373" s="34" t="str">
        <f>IF('Prediction Log'!C370=0, "",'Prediction Log'!C370)</f>
        <v/>
      </c>
      <c r="D373" s="34" t="str">
        <f>IF('Prediction Log'!D370=0, "",'Prediction Log'!D370)</f>
        <v/>
      </c>
      <c r="E373" s="34" t="str">
        <f>IF('Prediction Log'!E370=0, "",'Prediction Log'!E370)</f>
        <v/>
      </c>
      <c r="F373" s="34" t="str">
        <f>IF('Prediction Log'!H370=0, "",'Prediction Log'!H370)</f>
        <v/>
      </c>
      <c r="G373" s="10" t="str">
        <f>IF(ISBLANK(Games!B352), "",'Prediction Log'!$I370)</f>
        <v/>
      </c>
      <c r="H373" s="35" t="str">
        <f>'Prediction Log'!$J370</f>
        <v/>
      </c>
      <c r="I373" s="34" t="str">
        <f>IF(ISBLANK(Games!R352), "",IF(AND(Games!R352="",Games!S352=""),"",IF(ISTEXT(Games!S352), "Side",Games!R352)))</f>
        <v/>
      </c>
      <c r="J373" s="34" t="str">
        <f>IF(ISBLANK(Games!R352), "",IF(Table12[[#This Row],[Bet]]="Spread", Games!T352, ""))</f>
        <v/>
      </c>
      <c r="K373" s="34" t="str">
        <f>IF(ISBLANK(Games!S352), "",IF(ISTEXT(Games!S352), Games!S352, ""))</f>
        <v/>
      </c>
      <c r="L373" s="34" t="str">
        <f>IF(ISBLANK(Games!V352), "", Games!V352)</f>
        <v/>
      </c>
      <c r="M373" s="34"/>
      <c r="N373" s="36"/>
      <c r="O373" s="36"/>
      <c r="P373" s="36"/>
      <c r="Q373" s="36"/>
      <c r="R373" s="36"/>
      <c r="S373" s="36"/>
      <c r="T373" s="37">
        <f t="shared" si="54"/>
        <v>0</v>
      </c>
      <c r="U373" s="37">
        <f t="shared" si="55"/>
        <v>0</v>
      </c>
      <c r="V373" s="37">
        <f t="shared" si="57"/>
        <v>0</v>
      </c>
      <c r="W373" s="37">
        <f t="shared" si="58"/>
        <v>0</v>
      </c>
      <c r="X373" s="37">
        <f t="shared" si="59"/>
        <v>0</v>
      </c>
      <c r="Y373" s="37">
        <f t="shared" si="60"/>
        <v>0</v>
      </c>
      <c r="Z373" s="36"/>
      <c r="AA373" s="37" t="str">
        <f t="shared" si="56"/>
        <v/>
      </c>
      <c r="AB373" s="36"/>
      <c r="AC373" s="37" t="str">
        <f t="shared" si="62"/>
        <v/>
      </c>
      <c r="AD373" s="36"/>
      <c r="AE373" s="34" t="str">
        <f t="shared" si="61"/>
        <v/>
      </c>
      <c r="AF37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4" spans="1:32" hidden="1" x14ac:dyDescent="0.45">
      <c r="A374" s="34">
        <f>Games!A353</f>
        <v>0</v>
      </c>
      <c r="B374" s="34" t="str">
        <f>IF('Prediction Log'!B371=0, "",'Prediction Log'!B371)</f>
        <v/>
      </c>
      <c r="C374" s="34" t="str">
        <f>IF('Prediction Log'!C371=0, "",'Prediction Log'!C371)</f>
        <v/>
      </c>
      <c r="D374" s="34" t="str">
        <f>IF('Prediction Log'!D371=0, "",'Prediction Log'!D371)</f>
        <v/>
      </c>
      <c r="E374" s="34" t="str">
        <f>IF('Prediction Log'!E371=0, "",'Prediction Log'!E371)</f>
        <v/>
      </c>
      <c r="F374" s="34" t="str">
        <f>IF('Prediction Log'!H371=0, "",'Prediction Log'!H371)</f>
        <v/>
      </c>
      <c r="G374" s="10" t="str">
        <f>IF(ISBLANK(Games!B353), "",'Prediction Log'!$I371)</f>
        <v/>
      </c>
      <c r="H374" s="35" t="str">
        <f>'Prediction Log'!$J371</f>
        <v/>
      </c>
      <c r="I374" s="34" t="str">
        <f>IF(ISBLANK(Games!R353), "",IF(AND(Games!R353="",Games!S353=""),"",IF(ISTEXT(Games!S353), "Side",Games!R353)))</f>
        <v/>
      </c>
      <c r="J374" s="34" t="str">
        <f>IF(ISBLANK(Games!R353), "",IF(Table12[[#This Row],[Bet]]="Spread", Games!T353, ""))</f>
        <v/>
      </c>
      <c r="K374" s="34" t="str">
        <f>IF(ISBLANK(Games!S353), "",IF(ISTEXT(Games!S353), Games!S353, ""))</f>
        <v/>
      </c>
      <c r="L374" s="34" t="str">
        <f>IF(ISBLANK(Games!V353), "", Games!V353)</f>
        <v/>
      </c>
      <c r="M374" s="34"/>
      <c r="N374" s="36"/>
      <c r="O374" s="36"/>
      <c r="P374" s="36"/>
      <c r="Q374" s="36"/>
      <c r="R374" s="36"/>
      <c r="S374" s="36"/>
      <c r="T374" s="37">
        <f t="shared" si="54"/>
        <v>0</v>
      </c>
      <c r="U374" s="37">
        <f t="shared" si="55"/>
        <v>0</v>
      </c>
      <c r="V374" s="37">
        <f t="shared" si="57"/>
        <v>0</v>
      </c>
      <c r="W374" s="37">
        <f t="shared" si="58"/>
        <v>0</v>
      </c>
      <c r="X374" s="37">
        <f t="shared" si="59"/>
        <v>0</v>
      </c>
      <c r="Y374" s="37">
        <f t="shared" si="60"/>
        <v>0</v>
      </c>
      <c r="Z374" s="36"/>
      <c r="AA374" s="37" t="str">
        <f t="shared" si="56"/>
        <v/>
      </c>
      <c r="AB374" s="36"/>
      <c r="AC374" s="37" t="str">
        <f t="shared" si="62"/>
        <v/>
      </c>
      <c r="AD374" s="36"/>
      <c r="AE374" s="34" t="str">
        <f t="shared" si="61"/>
        <v/>
      </c>
      <c r="AF37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5" spans="1:32" hidden="1" x14ac:dyDescent="0.45">
      <c r="A375" s="34">
        <f>Games!A354</f>
        <v>0</v>
      </c>
      <c r="B375" s="34" t="str">
        <f>IF('Prediction Log'!B372=0, "",'Prediction Log'!B372)</f>
        <v/>
      </c>
      <c r="C375" s="34" t="str">
        <f>IF('Prediction Log'!C372=0, "",'Prediction Log'!C372)</f>
        <v/>
      </c>
      <c r="D375" s="34" t="str">
        <f>IF('Prediction Log'!D372=0, "",'Prediction Log'!D372)</f>
        <v/>
      </c>
      <c r="E375" s="34" t="str">
        <f>IF('Prediction Log'!E372=0, "",'Prediction Log'!E372)</f>
        <v/>
      </c>
      <c r="F375" s="34" t="str">
        <f>IF('Prediction Log'!H372=0, "",'Prediction Log'!H372)</f>
        <v/>
      </c>
      <c r="G375" s="10" t="str">
        <f>IF(ISBLANK(Games!B354), "",'Prediction Log'!$I372)</f>
        <v/>
      </c>
      <c r="H375" s="35" t="str">
        <f>'Prediction Log'!$J372</f>
        <v/>
      </c>
      <c r="I375" s="34" t="str">
        <f>IF(ISBLANK(Games!R354), "",IF(AND(Games!R354="",Games!S354=""),"",IF(ISTEXT(Games!S354), "Side",Games!R354)))</f>
        <v/>
      </c>
      <c r="J375" s="34" t="str">
        <f>IF(ISBLANK(Games!R354), "",IF(Table12[[#This Row],[Bet]]="Spread", Games!T354, ""))</f>
        <v/>
      </c>
      <c r="K375" s="34" t="str">
        <f>IF(ISBLANK(Games!S354), "",IF(ISTEXT(Games!S354), Games!S354, ""))</f>
        <v/>
      </c>
      <c r="L375" s="34" t="str">
        <f>IF(ISBLANK(Games!V354), "", Games!V354)</f>
        <v/>
      </c>
      <c r="M375" s="34"/>
      <c r="N375" s="36"/>
      <c r="O375" s="36"/>
      <c r="P375" s="36"/>
      <c r="Q375" s="36"/>
      <c r="R375" s="36"/>
      <c r="S375" s="36"/>
      <c r="T375" s="37">
        <f t="shared" si="54"/>
        <v>0</v>
      </c>
      <c r="U375" s="37">
        <f t="shared" si="55"/>
        <v>0</v>
      </c>
      <c r="V375" s="37">
        <f t="shared" si="57"/>
        <v>0</v>
      </c>
      <c r="W375" s="37">
        <f t="shared" si="58"/>
        <v>0</v>
      </c>
      <c r="X375" s="37">
        <f t="shared" si="59"/>
        <v>0</v>
      </c>
      <c r="Y375" s="37">
        <f t="shared" si="60"/>
        <v>0</v>
      </c>
      <c r="Z375" s="36"/>
      <c r="AA375" s="37" t="str">
        <f t="shared" si="56"/>
        <v/>
      </c>
      <c r="AB375" s="36"/>
      <c r="AC375" s="37" t="str">
        <f t="shared" si="62"/>
        <v/>
      </c>
      <c r="AD375" s="36"/>
      <c r="AE375" s="34" t="str">
        <f t="shared" si="61"/>
        <v/>
      </c>
      <c r="AF37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6" spans="1:32" hidden="1" x14ac:dyDescent="0.45">
      <c r="A376" s="34">
        <f>Games!A355</f>
        <v>0</v>
      </c>
      <c r="B376" s="34" t="str">
        <f>IF('Prediction Log'!B373=0, "",'Prediction Log'!B373)</f>
        <v/>
      </c>
      <c r="C376" s="34" t="str">
        <f>IF('Prediction Log'!C373=0, "",'Prediction Log'!C373)</f>
        <v/>
      </c>
      <c r="D376" s="34" t="str">
        <f>IF('Prediction Log'!D373=0, "",'Prediction Log'!D373)</f>
        <v/>
      </c>
      <c r="E376" s="34" t="str">
        <f>IF('Prediction Log'!E373=0, "",'Prediction Log'!E373)</f>
        <v/>
      </c>
      <c r="F376" s="34" t="str">
        <f>IF('Prediction Log'!H373=0, "",'Prediction Log'!H373)</f>
        <v/>
      </c>
      <c r="G376" s="10" t="str">
        <f>IF(ISBLANK(Games!B355), "",'Prediction Log'!$I373)</f>
        <v/>
      </c>
      <c r="H376" s="35" t="str">
        <f>'Prediction Log'!$J373</f>
        <v/>
      </c>
      <c r="I376" s="34" t="str">
        <f>IF(ISBLANK(Games!R355), "",IF(AND(Games!R355="",Games!S355=""),"",IF(ISTEXT(Games!S355), "Side",Games!R355)))</f>
        <v/>
      </c>
      <c r="J376" s="34" t="str">
        <f>IF(ISBLANK(Games!R355), "",IF(Table12[[#This Row],[Bet]]="Spread", Games!T355, ""))</f>
        <v/>
      </c>
      <c r="K376" s="34" t="str">
        <f>IF(ISBLANK(Games!S355), "",IF(ISTEXT(Games!S355), Games!S355, ""))</f>
        <v/>
      </c>
      <c r="L376" s="34" t="str">
        <f>IF(ISBLANK(Games!V355), "", Games!V355)</f>
        <v/>
      </c>
      <c r="M376" s="34"/>
      <c r="N376" s="36"/>
      <c r="O376" s="36"/>
      <c r="P376" s="36"/>
      <c r="Q376" s="36"/>
      <c r="R376" s="36"/>
      <c r="S376" s="36"/>
      <c r="T376" s="37">
        <f t="shared" si="54"/>
        <v>0</v>
      </c>
      <c r="U376" s="37">
        <f t="shared" si="55"/>
        <v>0</v>
      </c>
      <c r="V376" s="37">
        <f t="shared" si="57"/>
        <v>0</v>
      </c>
      <c r="W376" s="37">
        <f t="shared" si="58"/>
        <v>0</v>
      </c>
      <c r="X376" s="37">
        <f t="shared" si="59"/>
        <v>0</v>
      </c>
      <c r="Y376" s="37">
        <f t="shared" si="60"/>
        <v>0</v>
      </c>
      <c r="Z376" s="36"/>
      <c r="AA376" s="37" t="str">
        <f t="shared" si="56"/>
        <v/>
      </c>
      <c r="AB376" s="36"/>
      <c r="AC376" s="37" t="str">
        <f t="shared" si="62"/>
        <v/>
      </c>
      <c r="AD376" s="36"/>
      <c r="AE376" s="34" t="str">
        <f t="shared" si="61"/>
        <v/>
      </c>
      <c r="AF37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7" spans="1:32" hidden="1" x14ac:dyDescent="0.45">
      <c r="A377" s="34">
        <f>Games!A356</f>
        <v>0</v>
      </c>
      <c r="B377" s="34" t="str">
        <f>IF('Prediction Log'!B374=0, "",'Prediction Log'!B374)</f>
        <v/>
      </c>
      <c r="C377" s="34" t="str">
        <f>IF('Prediction Log'!C374=0, "",'Prediction Log'!C374)</f>
        <v/>
      </c>
      <c r="D377" s="34" t="str">
        <f>IF('Prediction Log'!D374=0, "",'Prediction Log'!D374)</f>
        <v/>
      </c>
      <c r="E377" s="34" t="str">
        <f>IF('Prediction Log'!E374=0, "",'Prediction Log'!E374)</f>
        <v/>
      </c>
      <c r="F377" s="34" t="str">
        <f>IF('Prediction Log'!H374=0, "",'Prediction Log'!H374)</f>
        <v/>
      </c>
      <c r="G377" s="10" t="str">
        <f>IF(ISBLANK(Games!B356), "",'Prediction Log'!$I374)</f>
        <v/>
      </c>
      <c r="H377" s="35" t="str">
        <f>'Prediction Log'!$J374</f>
        <v/>
      </c>
      <c r="I377" s="34" t="str">
        <f>IF(ISBLANK(Games!R356), "",IF(AND(Games!R356="",Games!S356=""),"",IF(ISTEXT(Games!S356), "Side",Games!R356)))</f>
        <v/>
      </c>
      <c r="J377" s="34" t="str">
        <f>IF(ISBLANK(Games!R356), "",IF(Table12[[#This Row],[Bet]]="Spread", Games!T356, ""))</f>
        <v/>
      </c>
      <c r="K377" s="34" t="str">
        <f>IF(ISBLANK(Games!S356), "",IF(ISTEXT(Games!S356), Games!S356, ""))</f>
        <v/>
      </c>
      <c r="L377" s="34" t="str">
        <f>IF(ISBLANK(Games!V356), "", Games!V356)</f>
        <v/>
      </c>
      <c r="M377" s="34"/>
      <c r="N377" s="36"/>
      <c r="O377" s="36"/>
      <c r="P377" s="36"/>
      <c r="Q377" s="36"/>
      <c r="R377" s="36"/>
      <c r="S377" s="36"/>
      <c r="T377" s="37">
        <f t="shared" si="54"/>
        <v>0</v>
      </c>
      <c r="U377" s="37">
        <f t="shared" si="55"/>
        <v>0</v>
      </c>
      <c r="V377" s="37">
        <f t="shared" si="57"/>
        <v>0</v>
      </c>
      <c r="W377" s="37">
        <f t="shared" si="58"/>
        <v>0</v>
      </c>
      <c r="X377" s="37">
        <f t="shared" si="59"/>
        <v>0</v>
      </c>
      <c r="Y377" s="37">
        <f t="shared" si="60"/>
        <v>0</v>
      </c>
      <c r="Z377" s="36"/>
      <c r="AA377" s="37" t="str">
        <f t="shared" si="56"/>
        <v/>
      </c>
      <c r="AB377" s="36"/>
      <c r="AC377" s="37" t="str">
        <f t="shared" si="62"/>
        <v/>
      </c>
      <c r="AD377" s="36"/>
      <c r="AE377" s="34" t="str">
        <f t="shared" si="61"/>
        <v/>
      </c>
      <c r="AF37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8" spans="1:32" hidden="1" x14ac:dyDescent="0.45">
      <c r="A378" s="34">
        <f>Games!A357</f>
        <v>0</v>
      </c>
      <c r="B378" s="34" t="str">
        <f>IF('Prediction Log'!B375=0, "",'Prediction Log'!B375)</f>
        <v/>
      </c>
      <c r="C378" s="34" t="str">
        <f>IF('Prediction Log'!C375=0, "",'Prediction Log'!C375)</f>
        <v/>
      </c>
      <c r="D378" s="34" t="str">
        <f>IF('Prediction Log'!D375=0, "",'Prediction Log'!D375)</f>
        <v/>
      </c>
      <c r="E378" s="34" t="str">
        <f>IF('Prediction Log'!E375=0, "",'Prediction Log'!E375)</f>
        <v/>
      </c>
      <c r="F378" s="34" t="str">
        <f>IF('Prediction Log'!H375=0, "",'Prediction Log'!H375)</f>
        <v/>
      </c>
      <c r="G378" s="10" t="str">
        <f>IF(ISBLANK(Games!B357), "",'Prediction Log'!$I375)</f>
        <v/>
      </c>
      <c r="H378" s="35" t="str">
        <f>'Prediction Log'!$J375</f>
        <v/>
      </c>
      <c r="I378" s="34" t="str">
        <f>IF(ISBLANK(Games!R357), "",IF(AND(Games!R357="",Games!S357=""),"",IF(ISTEXT(Games!S357), "Side",Games!R357)))</f>
        <v/>
      </c>
      <c r="J378" s="34" t="str">
        <f>IF(ISBLANK(Games!R357), "",IF(Table12[[#This Row],[Bet]]="Spread", Games!T357, ""))</f>
        <v/>
      </c>
      <c r="K378" s="34" t="str">
        <f>IF(ISBLANK(Games!S357), "",IF(ISTEXT(Games!S357), Games!S357, ""))</f>
        <v/>
      </c>
      <c r="L378" s="34" t="str">
        <f>IF(ISBLANK(Games!V357), "", Games!V357)</f>
        <v/>
      </c>
      <c r="M378" s="34"/>
      <c r="N378" s="36"/>
      <c r="O378" s="36"/>
      <c r="P378" s="36"/>
      <c r="Q378" s="36"/>
      <c r="R378" s="36"/>
      <c r="S378" s="36"/>
      <c r="T378" s="37">
        <f t="shared" si="54"/>
        <v>0</v>
      </c>
      <c r="U378" s="37">
        <f t="shared" si="55"/>
        <v>0</v>
      </c>
      <c r="V378" s="37">
        <f t="shared" si="57"/>
        <v>0</v>
      </c>
      <c r="W378" s="37">
        <f t="shared" si="58"/>
        <v>0</v>
      </c>
      <c r="X378" s="37">
        <f t="shared" si="59"/>
        <v>0</v>
      </c>
      <c r="Y378" s="37">
        <f t="shared" si="60"/>
        <v>0</v>
      </c>
      <c r="Z378" s="36"/>
      <c r="AA378" s="37" t="str">
        <f t="shared" si="56"/>
        <v/>
      </c>
      <c r="AB378" s="36"/>
      <c r="AC378" s="37" t="str">
        <f t="shared" si="62"/>
        <v/>
      </c>
      <c r="AD378" s="36"/>
      <c r="AE378" s="34" t="str">
        <f t="shared" si="61"/>
        <v/>
      </c>
      <c r="AF37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9" spans="1:32" hidden="1" x14ac:dyDescent="0.45">
      <c r="A379" s="34">
        <f>Games!A358</f>
        <v>0</v>
      </c>
      <c r="B379" s="34" t="str">
        <f>IF('Prediction Log'!B376=0, "",'Prediction Log'!B376)</f>
        <v/>
      </c>
      <c r="C379" s="34" t="str">
        <f>IF('Prediction Log'!C376=0, "",'Prediction Log'!C376)</f>
        <v/>
      </c>
      <c r="D379" s="34" t="str">
        <f>IF('Prediction Log'!D376=0, "",'Prediction Log'!D376)</f>
        <v/>
      </c>
      <c r="E379" s="34" t="str">
        <f>IF('Prediction Log'!E376=0, "",'Prediction Log'!E376)</f>
        <v/>
      </c>
      <c r="F379" s="34" t="str">
        <f>IF('Prediction Log'!H376=0, "",'Prediction Log'!H376)</f>
        <v/>
      </c>
      <c r="G379" s="10" t="str">
        <f>IF(ISBLANK(Games!B358), "",'Prediction Log'!$I376)</f>
        <v/>
      </c>
      <c r="H379" s="35" t="str">
        <f>'Prediction Log'!$J376</f>
        <v/>
      </c>
      <c r="I379" s="34" t="str">
        <f>IF(ISBLANK(Games!R358), "",IF(AND(Games!R358="",Games!S358=""),"",IF(ISTEXT(Games!S358), "Side",Games!R358)))</f>
        <v/>
      </c>
      <c r="J379" s="34" t="str">
        <f>IF(ISBLANK(Games!R358), "",IF(Table12[[#This Row],[Bet]]="Spread", Games!T358, ""))</f>
        <v/>
      </c>
      <c r="K379" s="34" t="str">
        <f>IF(ISBLANK(Games!S358), "",IF(ISTEXT(Games!S358), Games!S358, ""))</f>
        <v/>
      </c>
      <c r="L379" s="34" t="str">
        <f>IF(ISBLANK(Games!V358), "", Games!V358)</f>
        <v/>
      </c>
      <c r="M379" s="34"/>
      <c r="N379" s="36"/>
      <c r="O379" s="36"/>
      <c r="P379" s="36"/>
      <c r="Q379" s="36"/>
      <c r="R379" s="36"/>
      <c r="S379" s="36"/>
      <c r="T379" s="37">
        <f t="shared" si="54"/>
        <v>0</v>
      </c>
      <c r="U379" s="37">
        <f t="shared" si="55"/>
        <v>0</v>
      </c>
      <c r="V379" s="37">
        <f t="shared" si="57"/>
        <v>0</v>
      </c>
      <c r="W379" s="37">
        <f t="shared" si="58"/>
        <v>0</v>
      </c>
      <c r="X379" s="37">
        <f t="shared" si="59"/>
        <v>0</v>
      </c>
      <c r="Y379" s="37">
        <f t="shared" si="60"/>
        <v>0</v>
      </c>
      <c r="Z379" s="36"/>
      <c r="AA379" s="37" t="str">
        <f t="shared" si="56"/>
        <v/>
      </c>
      <c r="AB379" s="36"/>
      <c r="AC379" s="37" t="str">
        <f t="shared" si="62"/>
        <v/>
      </c>
      <c r="AD379" s="36"/>
      <c r="AE379" s="34" t="str">
        <f t="shared" si="61"/>
        <v/>
      </c>
      <c r="AF37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0" spans="1:32" hidden="1" x14ac:dyDescent="0.45">
      <c r="A380" s="34">
        <f>Games!A359</f>
        <v>0</v>
      </c>
      <c r="B380" s="34" t="str">
        <f>IF('Prediction Log'!B377=0, "",'Prediction Log'!B377)</f>
        <v/>
      </c>
      <c r="C380" s="34" t="str">
        <f>IF('Prediction Log'!C377=0, "",'Prediction Log'!C377)</f>
        <v/>
      </c>
      <c r="D380" s="34" t="str">
        <f>IF('Prediction Log'!D377=0, "",'Prediction Log'!D377)</f>
        <v/>
      </c>
      <c r="E380" s="34" t="str">
        <f>IF('Prediction Log'!E377=0, "",'Prediction Log'!E377)</f>
        <v/>
      </c>
      <c r="F380" s="34" t="str">
        <f>IF('Prediction Log'!H377=0, "",'Prediction Log'!H377)</f>
        <v/>
      </c>
      <c r="G380" s="10" t="str">
        <f>IF(ISBLANK(Games!B359), "",'Prediction Log'!$I377)</f>
        <v/>
      </c>
      <c r="H380" s="35" t="str">
        <f>'Prediction Log'!$J377</f>
        <v/>
      </c>
      <c r="I380" s="34" t="str">
        <f>IF(ISBLANK(Games!R359), "",IF(AND(Games!R359="",Games!S359=""),"",IF(ISTEXT(Games!S359), "Side",Games!R359)))</f>
        <v/>
      </c>
      <c r="J380" s="34" t="str">
        <f>IF(ISBLANK(Games!R359), "",IF(Table12[[#This Row],[Bet]]="Spread", Games!T359, ""))</f>
        <v/>
      </c>
      <c r="K380" s="34" t="str">
        <f>IF(ISBLANK(Games!S359), "",IF(ISTEXT(Games!S359), Games!S359, ""))</f>
        <v/>
      </c>
      <c r="L380" s="34" t="str">
        <f>IF(ISBLANK(Games!V359), "", Games!V359)</f>
        <v/>
      </c>
      <c r="M380" s="34"/>
      <c r="N380" s="36"/>
      <c r="O380" s="36"/>
      <c r="P380" s="36"/>
      <c r="Q380" s="36"/>
      <c r="R380" s="36"/>
      <c r="S380" s="36"/>
      <c r="T380" s="37">
        <f t="shared" si="54"/>
        <v>0</v>
      </c>
      <c r="U380" s="37">
        <f t="shared" si="55"/>
        <v>0</v>
      </c>
      <c r="V380" s="37">
        <f t="shared" si="57"/>
        <v>0</v>
      </c>
      <c r="W380" s="37">
        <f t="shared" si="58"/>
        <v>0</v>
      </c>
      <c r="X380" s="37">
        <f t="shared" si="59"/>
        <v>0</v>
      </c>
      <c r="Y380" s="37">
        <f t="shared" si="60"/>
        <v>0</v>
      </c>
      <c r="Z380" s="36"/>
      <c r="AA380" s="37" t="str">
        <f t="shared" si="56"/>
        <v/>
      </c>
      <c r="AB380" s="36"/>
      <c r="AC380" s="37" t="str">
        <f t="shared" si="62"/>
        <v/>
      </c>
      <c r="AD380" s="36"/>
      <c r="AE380" s="34" t="str">
        <f t="shared" si="61"/>
        <v/>
      </c>
      <c r="AF38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1" spans="1:32" hidden="1" x14ac:dyDescent="0.45">
      <c r="A381" s="34">
        <f>Games!A360</f>
        <v>0</v>
      </c>
      <c r="B381" s="34" t="str">
        <f>IF('Prediction Log'!B378=0, "",'Prediction Log'!B378)</f>
        <v/>
      </c>
      <c r="C381" s="34" t="str">
        <f>IF('Prediction Log'!C378=0, "",'Prediction Log'!C378)</f>
        <v/>
      </c>
      <c r="D381" s="34" t="str">
        <f>IF('Prediction Log'!D378=0, "",'Prediction Log'!D378)</f>
        <v/>
      </c>
      <c r="E381" s="34" t="str">
        <f>IF('Prediction Log'!E378=0, "",'Prediction Log'!E378)</f>
        <v/>
      </c>
      <c r="F381" s="34" t="str">
        <f>IF('Prediction Log'!H378=0, "",'Prediction Log'!H378)</f>
        <v/>
      </c>
      <c r="G381" s="10" t="str">
        <f>IF(ISBLANK(Games!B360), "",'Prediction Log'!$I378)</f>
        <v/>
      </c>
      <c r="H381" s="35" t="str">
        <f>'Prediction Log'!$J378</f>
        <v/>
      </c>
      <c r="I381" s="34" t="str">
        <f>IF(ISBLANK(Games!R360), "",IF(AND(Games!R360="",Games!S360=""),"",IF(ISTEXT(Games!S360), "Side",Games!R360)))</f>
        <v/>
      </c>
      <c r="J381" s="34" t="str">
        <f>IF(ISBLANK(Games!R360), "",IF(Table12[[#This Row],[Bet]]="Spread", Games!T360, ""))</f>
        <v/>
      </c>
      <c r="K381" s="34" t="str">
        <f>IF(ISBLANK(Games!S360), "",IF(ISTEXT(Games!S360), Games!S360, ""))</f>
        <v/>
      </c>
      <c r="L381" s="34" t="str">
        <f>IF(ISBLANK(Games!V360), "", Games!V360)</f>
        <v/>
      </c>
      <c r="M381" s="34"/>
      <c r="N381" s="36"/>
      <c r="O381" s="36"/>
      <c r="P381" s="36"/>
      <c r="Q381" s="36"/>
      <c r="R381" s="36"/>
      <c r="S381" s="36"/>
      <c r="T381" s="37">
        <f t="shared" si="54"/>
        <v>0</v>
      </c>
      <c r="U381" s="37">
        <f t="shared" si="55"/>
        <v>0</v>
      </c>
      <c r="V381" s="37">
        <f t="shared" si="57"/>
        <v>0</v>
      </c>
      <c r="W381" s="37">
        <f t="shared" si="58"/>
        <v>0</v>
      </c>
      <c r="X381" s="37">
        <f t="shared" si="59"/>
        <v>0</v>
      </c>
      <c r="Y381" s="37">
        <f t="shared" si="60"/>
        <v>0</v>
      </c>
      <c r="Z381" s="36"/>
      <c r="AA381" s="37" t="str">
        <f t="shared" si="56"/>
        <v/>
      </c>
      <c r="AB381" s="36"/>
      <c r="AC381" s="37" t="str">
        <f t="shared" si="62"/>
        <v/>
      </c>
      <c r="AD381" s="36"/>
      <c r="AE381" s="34" t="str">
        <f t="shared" si="61"/>
        <v/>
      </c>
      <c r="AF38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2" spans="1:32" hidden="1" x14ac:dyDescent="0.45">
      <c r="A382" s="34">
        <f>Games!A361</f>
        <v>0</v>
      </c>
      <c r="B382" s="34" t="str">
        <f>IF('Prediction Log'!B379=0, "",'Prediction Log'!B379)</f>
        <v/>
      </c>
      <c r="C382" s="34" t="str">
        <f>IF('Prediction Log'!C379=0, "",'Prediction Log'!C379)</f>
        <v/>
      </c>
      <c r="D382" s="34" t="str">
        <f>IF('Prediction Log'!D379=0, "",'Prediction Log'!D379)</f>
        <v/>
      </c>
      <c r="E382" s="34" t="str">
        <f>IF('Prediction Log'!E379=0, "",'Prediction Log'!E379)</f>
        <v/>
      </c>
      <c r="F382" s="34" t="str">
        <f>IF('Prediction Log'!H379=0, "",'Prediction Log'!H379)</f>
        <v/>
      </c>
      <c r="G382" s="10" t="str">
        <f>IF(ISBLANK(Games!B361), "",'Prediction Log'!$I379)</f>
        <v/>
      </c>
      <c r="H382" s="35" t="str">
        <f>'Prediction Log'!$J379</f>
        <v/>
      </c>
      <c r="I382" s="34" t="str">
        <f>IF(ISBLANK(Games!R361), "",IF(AND(Games!R361="",Games!S361=""),"",IF(ISTEXT(Games!S361), "Side",Games!R361)))</f>
        <v/>
      </c>
      <c r="J382" s="34" t="str">
        <f>IF(ISBLANK(Games!R361), "",IF(Table12[[#This Row],[Bet]]="Spread", Games!T361, ""))</f>
        <v/>
      </c>
      <c r="K382" s="34" t="str">
        <f>IF(ISBLANK(Games!S361), "",IF(ISTEXT(Games!S361), Games!S361, ""))</f>
        <v/>
      </c>
      <c r="L382" s="34" t="str">
        <f>IF(ISBLANK(Games!V361), "", Games!V361)</f>
        <v/>
      </c>
      <c r="M382" s="34"/>
      <c r="N382" s="36"/>
      <c r="O382" s="36"/>
      <c r="P382" s="36"/>
      <c r="Q382" s="36"/>
      <c r="R382" s="36"/>
      <c r="S382" s="36"/>
      <c r="T382" s="37">
        <f t="shared" si="54"/>
        <v>0</v>
      </c>
      <c r="U382" s="37">
        <f t="shared" si="55"/>
        <v>0</v>
      </c>
      <c r="V382" s="37">
        <f t="shared" si="57"/>
        <v>0</v>
      </c>
      <c r="W382" s="37">
        <f t="shared" si="58"/>
        <v>0</v>
      </c>
      <c r="X382" s="37">
        <f t="shared" si="59"/>
        <v>0</v>
      </c>
      <c r="Y382" s="37">
        <f t="shared" si="60"/>
        <v>0</v>
      </c>
      <c r="Z382" s="36"/>
      <c r="AA382" s="37" t="str">
        <f t="shared" si="56"/>
        <v/>
      </c>
      <c r="AB382" s="36"/>
      <c r="AC382" s="37" t="str">
        <f t="shared" si="62"/>
        <v/>
      </c>
      <c r="AD382" s="36"/>
      <c r="AE382" s="34" t="str">
        <f t="shared" si="61"/>
        <v/>
      </c>
      <c r="AF38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3" spans="1:32" hidden="1" x14ac:dyDescent="0.45">
      <c r="A383" s="34">
        <f>Games!A362</f>
        <v>0</v>
      </c>
      <c r="B383" s="34" t="str">
        <f>IF('Prediction Log'!B380=0, "",'Prediction Log'!B380)</f>
        <v/>
      </c>
      <c r="C383" s="34" t="str">
        <f>IF('Prediction Log'!C380=0, "",'Prediction Log'!C380)</f>
        <v/>
      </c>
      <c r="D383" s="34" t="str">
        <f>IF('Prediction Log'!D380=0, "",'Prediction Log'!D380)</f>
        <v/>
      </c>
      <c r="E383" s="34" t="str">
        <f>IF('Prediction Log'!E380=0, "",'Prediction Log'!E380)</f>
        <v/>
      </c>
      <c r="F383" s="34" t="str">
        <f>IF('Prediction Log'!H380=0, "",'Prediction Log'!H380)</f>
        <v/>
      </c>
      <c r="G383" s="10" t="str">
        <f>IF(ISBLANK(Games!B362), "",'Prediction Log'!$I380)</f>
        <v/>
      </c>
      <c r="H383" s="35" t="str">
        <f>'Prediction Log'!$J380</f>
        <v/>
      </c>
      <c r="I383" s="34" t="str">
        <f>IF(ISBLANK(Games!R362), "",IF(AND(Games!R362="",Games!S362=""),"",IF(ISTEXT(Games!S362), "Side",Games!R362)))</f>
        <v/>
      </c>
      <c r="J383" s="34" t="str">
        <f>IF(ISBLANK(Games!R362), "",IF(Table12[[#This Row],[Bet]]="Spread", Games!T362, ""))</f>
        <v/>
      </c>
      <c r="K383" s="34" t="str">
        <f>IF(ISBLANK(Games!S362), "",IF(ISTEXT(Games!S362), Games!S362, ""))</f>
        <v/>
      </c>
      <c r="L383" s="34" t="str">
        <f>IF(ISBLANK(Games!V362), "", Games!V362)</f>
        <v/>
      </c>
      <c r="M383" s="34"/>
      <c r="N383" s="36"/>
      <c r="O383" s="36"/>
      <c r="P383" s="36"/>
      <c r="Q383" s="36"/>
      <c r="R383" s="36"/>
      <c r="S383" s="36"/>
      <c r="T383" s="37">
        <f t="shared" si="54"/>
        <v>0</v>
      </c>
      <c r="U383" s="37">
        <f t="shared" si="55"/>
        <v>0</v>
      </c>
      <c r="V383" s="37">
        <f t="shared" si="57"/>
        <v>0</v>
      </c>
      <c r="W383" s="37">
        <f t="shared" si="58"/>
        <v>0</v>
      </c>
      <c r="X383" s="37">
        <f t="shared" si="59"/>
        <v>0</v>
      </c>
      <c r="Y383" s="37">
        <f t="shared" si="60"/>
        <v>0</v>
      </c>
      <c r="Z383" s="36"/>
      <c r="AA383" s="37" t="str">
        <f t="shared" si="56"/>
        <v/>
      </c>
      <c r="AB383" s="36"/>
      <c r="AC383" s="37" t="str">
        <f t="shared" si="62"/>
        <v/>
      </c>
      <c r="AD383" s="36"/>
      <c r="AE383" s="34" t="str">
        <f t="shared" si="61"/>
        <v/>
      </c>
      <c r="AF38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4" spans="1:32" hidden="1" x14ac:dyDescent="0.45">
      <c r="A384" s="34">
        <f>Games!A363</f>
        <v>0</v>
      </c>
      <c r="B384" s="34" t="str">
        <f>IF('Prediction Log'!B381=0, "",'Prediction Log'!B381)</f>
        <v/>
      </c>
      <c r="C384" s="34" t="str">
        <f>IF('Prediction Log'!C381=0, "",'Prediction Log'!C381)</f>
        <v/>
      </c>
      <c r="D384" s="34" t="str">
        <f>IF('Prediction Log'!D381=0, "",'Prediction Log'!D381)</f>
        <v/>
      </c>
      <c r="E384" s="34" t="str">
        <f>IF('Prediction Log'!E381=0, "",'Prediction Log'!E381)</f>
        <v/>
      </c>
      <c r="F384" s="34" t="str">
        <f>IF('Prediction Log'!H381=0, "",'Prediction Log'!H381)</f>
        <v/>
      </c>
      <c r="G384" s="10" t="str">
        <f>IF(ISBLANK(Games!B363), "",'Prediction Log'!$I381)</f>
        <v/>
      </c>
      <c r="H384" s="35" t="str">
        <f>'Prediction Log'!$J381</f>
        <v/>
      </c>
      <c r="I384" s="34" t="str">
        <f>IF(ISBLANK(Games!R363), "",IF(AND(Games!R363="",Games!S363=""),"",IF(ISTEXT(Games!S363), "Side",Games!R363)))</f>
        <v/>
      </c>
      <c r="J384" s="34" t="str">
        <f>IF(ISBLANK(Games!R363), "",IF(Table12[[#This Row],[Bet]]="Spread", Games!T363, ""))</f>
        <v/>
      </c>
      <c r="K384" s="34" t="str">
        <f>IF(ISBLANK(Games!S363), "",IF(ISTEXT(Games!S363), Games!S363, ""))</f>
        <v/>
      </c>
      <c r="L384" s="34" t="str">
        <f>IF(ISBLANK(Games!V363), "", Games!V363)</f>
        <v/>
      </c>
      <c r="M384" s="34"/>
      <c r="N384" s="36"/>
      <c r="O384" s="36"/>
      <c r="P384" s="36"/>
      <c r="Q384" s="36"/>
      <c r="R384" s="36"/>
      <c r="S384" s="36"/>
      <c r="T384" s="37">
        <f t="shared" si="54"/>
        <v>0</v>
      </c>
      <c r="U384" s="37">
        <f t="shared" si="55"/>
        <v>0</v>
      </c>
      <c r="V384" s="37">
        <f t="shared" si="57"/>
        <v>0</v>
      </c>
      <c r="W384" s="37">
        <f t="shared" si="58"/>
        <v>0</v>
      </c>
      <c r="X384" s="37">
        <f t="shared" si="59"/>
        <v>0</v>
      </c>
      <c r="Y384" s="37">
        <f t="shared" si="60"/>
        <v>0</v>
      </c>
      <c r="Z384" s="36"/>
      <c r="AA384" s="37" t="str">
        <f t="shared" si="56"/>
        <v/>
      </c>
      <c r="AB384" s="36"/>
      <c r="AC384" s="37" t="str">
        <f t="shared" si="62"/>
        <v/>
      </c>
      <c r="AD384" s="36"/>
      <c r="AE384" s="34" t="str">
        <f t="shared" si="61"/>
        <v/>
      </c>
      <c r="AF38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5" spans="1:32" hidden="1" x14ac:dyDescent="0.45">
      <c r="A385" s="34">
        <f>Games!A364</f>
        <v>0</v>
      </c>
      <c r="B385" s="34" t="str">
        <f>IF('Prediction Log'!B382=0, "",'Prediction Log'!B382)</f>
        <v/>
      </c>
      <c r="C385" s="34" t="str">
        <f>IF('Prediction Log'!C382=0, "",'Prediction Log'!C382)</f>
        <v/>
      </c>
      <c r="D385" s="34" t="str">
        <f>IF('Prediction Log'!D382=0, "",'Prediction Log'!D382)</f>
        <v/>
      </c>
      <c r="E385" s="34" t="str">
        <f>IF('Prediction Log'!E382=0, "",'Prediction Log'!E382)</f>
        <v/>
      </c>
      <c r="F385" s="34" t="str">
        <f>IF('Prediction Log'!H382=0, "",'Prediction Log'!H382)</f>
        <v/>
      </c>
      <c r="G385" s="10" t="str">
        <f>IF(ISBLANK(Games!B364), "",'Prediction Log'!$I382)</f>
        <v/>
      </c>
      <c r="H385" s="35" t="str">
        <f>'Prediction Log'!$J382</f>
        <v/>
      </c>
      <c r="I385" s="34" t="str">
        <f>IF(ISBLANK(Games!R364), "",IF(AND(Games!R364="",Games!S364=""),"",IF(ISTEXT(Games!S364), "Side",Games!R364)))</f>
        <v/>
      </c>
      <c r="J385" s="34" t="str">
        <f>IF(ISBLANK(Games!R364), "",IF(Table12[[#This Row],[Bet]]="Spread", Games!T364, ""))</f>
        <v/>
      </c>
      <c r="K385" s="34" t="str">
        <f>IF(ISBLANK(Games!S364), "",IF(ISTEXT(Games!S364), Games!S364, ""))</f>
        <v/>
      </c>
      <c r="L385" s="34" t="str">
        <f>IF(ISBLANK(Games!V364), "", Games!V364)</f>
        <v/>
      </c>
      <c r="M385" s="34"/>
      <c r="N385" s="36"/>
      <c r="O385" s="36"/>
      <c r="P385" s="36"/>
      <c r="Q385" s="36"/>
      <c r="R385" s="36"/>
      <c r="S385" s="36"/>
      <c r="T385" s="37">
        <f t="shared" si="54"/>
        <v>0</v>
      </c>
      <c r="U385" s="37">
        <f t="shared" si="55"/>
        <v>0</v>
      </c>
      <c r="V385" s="37">
        <f t="shared" si="57"/>
        <v>0</v>
      </c>
      <c r="W385" s="37">
        <f t="shared" si="58"/>
        <v>0</v>
      </c>
      <c r="X385" s="37">
        <f t="shared" si="59"/>
        <v>0</v>
      </c>
      <c r="Y385" s="37">
        <f t="shared" si="60"/>
        <v>0</v>
      </c>
      <c r="Z385" s="36"/>
      <c r="AA385" s="37" t="str">
        <f t="shared" si="56"/>
        <v/>
      </c>
      <c r="AB385" s="36"/>
      <c r="AC385" s="37" t="str">
        <f t="shared" si="62"/>
        <v/>
      </c>
      <c r="AD385" s="36"/>
      <c r="AE385" s="34" t="str">
        <f t="shared" si="61"/>
        <v/>
      </c>
      <c r="AF38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6" spans="1:32" hidden="1" x14ac:dyDescent="0.45">
      <c r="A386" s="34">
        <f>Games!A365</f>
        <v>0</v>
      </c>
      <c r="B386" s="34" t="str">
        <f>IF('Prediction Log'!B383=0, "",'Prediction Log'!B383)</f>
        <v/>
      </c>
      <c r="C386" s="34" t="str">
        <f>IF('Prediction Log'!C383=0, "",'Prediction Log'!C383)</f>
        <v/>
      </c>
      <c r="D386" s="34" t="str">
        <f>IF('Prediction Log'!D383=0, "",'Prediction Log'!D383)</f>
        <v/>
      </c>
      <c r="E386" s="34" t="str">
        <f>IF('Prediction Log'!E383=0, "",'Prediction Log'!E383)</f>
        <v/>
      </c>
      <c r="F386" s="34" t="str">
        <f>IF('Prediction Log'!H383=0, "",'Prediction Log'!H383)</f>
        <v/>
      </c>
      <c r="G386" s="10" t="str">
        <f>IF(ISBLANK(Games!B365), "",'Prediction Log'!$I383)</f>
        <v/>
      </c>
      <c r="H386" s="35" t="str">
        <f>'Prediction Log'!$J383</f>
        <v/>
      </c>
      <c r="I386" s="34" t="str">
        <f>IF(ISBLANK(Games!R365), "",IF(AND(Games!R365="",Games!S365=""),"",IF(ISTEXT(Games!S365), "Side",Games!R365)))</f>
        <v/>
      </c>
      <c r="J386" s="34" t="str">
        <f>IF(ISBLANK(Games!R365), "",IF(Table12[[#This Row],[Bet]]="Spread", Games!T365, ""))</f>
        <v/>
      </c>
      <c r="K386" s="34" t="str">
        <f>IF(ISBLANK(Games!S365), "",IF(ISTEXT(Games!S365), Games!S365, ""))</f>
        <v/>
      </c>
      <c r="L386" s="34" t="str">
        <f>IF(ISBLANK(Games!V365), "", Games!V365)</f>
        <v/>
      </c>
      <c r="M386" s="34"/>
      <c r="N386" s="36"/>
      <c r="O386" s="36"/>
      <c r="P386" s="36"/>
      <c r="Q386" s="36"/>
      <c r="R386" s="36"/>
      <c r="S386" s="36"/>
      <c r="T386" s="37">
        <f t="shared" si="54"/>
        <v>0</v>
      </c>
      <c r="U386" s="37">
        <f t="shared" si="55"/>
        <v>0</v>
      </c>
      <c r="V386" s="37">
        <f t="shared" si="57"/>
        <v>0</v>
      </c>
      <c r="W386" s="37">
        <f t="shared" si="58"/>
        <v>0</v>
      </c>
      <c r="X386" s="37">
        <f t="shared" si="59"/>
        <v>0</v>
      </c>
      <c r="Y386" s="37">
        <f t="shared" si="60"/>
        <v>0</v>
      </c>
      <c r="Z386" s="36"/>
      <c r="AA386" s="37" t="str">
        <f t="shared" si="56"/>
        <v/>
      </c>
      <c r="AB386" s="36"/>
      <c r="AC386" s="37" t="str">
        <f t="shared" si="62"/>
        <v/>
      </c>
      <c r="AD386" s="36"/>
      <c r="AE386" s="34" t="str">
        <f t="shared" si="61"/>
        <v/>
      </c>
      <c r="AF38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7" spans="1:32" hidden="1" x14ac:dyDescent="0.45">
      <c r="A387" s="34">
        <f>Games!A366</f>
        <v>0</v>
      </c>
      <c r="B387" s="34" t="str">
        <f>IF('Prediction Log'!B384=0, "",'Prediction Log'!B384)</f>
        <v/>
      </c>
      <c r="C387" s="34" t="str">
        <f>IF('Prediction Log'!C384=0, "",'Prediction Log'!C384)</f>
        <v/>
      </c>
      <c r="D387" s="34" t="str">
        <f>IF('Prediction Log'!D384=0, "",'Prediction Log'!D384)</f>
        <v/>
      </c>
      <c r="E387" s="34" t="str">
        <f>IF('Prediction Log'!E384=0, "",'Prediction Log'!E384)</f>
        <v/>
      </c>
      <c r="F387" s="34" t="str">
        <f>IF('Prediction Log'!H384=0, "",'Prediction Log'!H384)</f>
        <v/>
      </c>
      <c r="G387" s="10" t="str">
        <f>IF(ISBLANK(Games!B366), "",'Prediction Log'!$I384)</f>
        <v/>
      </c>
      <c r="H387" s="35" t="str">
        <f>'Prediction Log'!$J384</f>
        <v/>
      </c>
      <c r="I387" s="34" t="str">
        <f>IF(ISBLANK(Games!R366), "",IF(AND(Games!R366="",Games!S366=""),"",IF(ISTEXT(Games!S366), "Side",Games!R366)))</f>
        <v/>
      </c>
      <c r="J387" s="34" t="str">
        <f>IF(ISBLANK(Games!R366), "",IF(Table12[[#This Row],[Bet]]="Spread", Games!T366, ""))</f>
        <v/>
      </c>
      <c r="K387" s="34" t="str">
        <f>IF(ISBLANK(Games!S366), "",IF(ISTEXT(Games!S366), Games!S366, ""))</f>
        <v/>
      </c>
      <c r="L387" s="34" t="str">
        <f>IF(ISBLANK(Games!V366), "", Games!V366)</f>
        <v/>
      </c>
      <c r="M387" s="34"/>
      <c r="N387" s="36"/>
      <c r="O387" s="36"/>
      <c r="P387" s="36"/>
      <c r="Q387" s="36"/>
      <c r="R387" s="36"/>
      <c r="S387" s="36"/>
      <c r="T387" s="37">
        <f t="shared" si="54"/>
        <v>0</v>
      </c>
      <c r="U387" s="37">
        <f t="shared" si="55"/>
        <v>0</v>
      </c>
      <c r="V387" s="37">
        <f t="shared" si="57"/>
        <v>0</v>
      </c>
      <c r="W387" s="37">
        <f t="shared" si="58"/>
        <v>0</v>
      </c>
      <c r="X387" s="37">
        <f t="shared" si="59"/>
        <v>0</v>
      </c>
      <c r="Y387" s="37">
        <f t="shared" si="60"/>
        <v>0</v>
      </c>
      <c r="Z387" s="36"/>
      <c r="AA387" s="37" t="str">
        <f t="shared" si="56"/>
        <v/>
      </c>
      <c r="AB387" s="36"/>
      <c r="AC387" s="37" t="str">
        <f t="shared" si="62"/>
        <v/>
      </c>
      <c r="AD387" s="36"/>
      <c r="AE387" s="34" t="str">
        <f t="shared" si="61"/>
        <v/>
      </c>
      <c r="AF38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8" spans="1:32" hidden="1" x14ac:dyDescent="0.45">
      <c r="A388" s="34">
        <f>Games!A367</f>
        <v>0</v>
      </c>
      <c r="B388" s="34" t="str">
        <f>IF('Prediction Log'!B385=0, "",'Prediction Log'!B385)</f>
        <v/>
      </c>
      <c r="C388" s="34" t="str">
        <f>IF('Prediction Log'!C385=0, "",'Prediction Log'!C385)</f>
        <v/>
      </c>
      <c r="D388" s="34" t="str">
        <f>IF('Prediction Log'!D385=0, "",'Prediction Log'!D385)</f>
        <v/>
      </c>
      <c r="E388" s="34" t="str">
        <f>IF('Prediction Log'!E385=0, "",'Prediction Log'!E385)</f>
        <v/>
      </c>
      <c r="F388" s="34" t="str">
        <f>IF('Prediction Log'!H385=0, "",'Prediction Log'!H385)</f>
        <v/>
      </c>
      <c r="G388" s="10" t="str">
        <f>IF(ISBLANK(Games!B367), "",'Prediction Log'!$I385)</f>
        <v/>
      </c>
      <c r="H388" s="35" t="str">
        <f>'Prediction Log'!$J385</f>
        <v/>
      </c>
      <c r="I388" s="34" t="str">
        <f>IF(ISBLANK(Games!R367), "",IF(AND(Games!R367="",Games!S367=""),"",IF(ISTEXT(Games!S367), "Side",Games!R367)))</f>
        <v/>
      </c>
      <c r="J388" s="34" t="str">
        <f>IF(ISBLANK(Games!R367), "",IF(Table12[[#This Row],[Bet]]="Spread", Games!T367, ""))</f>
        <v/>
      </c>
      <c r="K388" s="34" t="str">
        <f>IF(ISBLANK(Games!S367), "",IF(ISTEXT(Games!S367), Games!S367, ""))</f>
        <v/>
      </c>
      <c r="L388" s="34" t="str">
        <f>IF(ISBLANK(Games!V367), "", Games!V367)</f>
        <v/>
      </c>
      <c r="M388" s="34"/>
      <c r="N388" s="36"/>
      <c r="O388" s="36"/>
      <c r="P388" s="36"/>
      <c r="Q388" s="36"/>
      <c r="R388" s="36"/>
      <c r="S388" s="36"/>
      <c r="T388" s="37">
        <f t="shared" si="54"/>
        <v>0</v>
      </c>
      <c r="U388" s="37">
        <f t="shared" si="55"/>
        <v>0</v>
      </c>
      <c r="V388" s="37">
        <f t="shared" si="57"/>
        <v>0</v>
      </c>
      <c r="W388" s="37">
        <f t="shared" si="58"/>
        <v>0</v>
      </c>
      <c r="X388" s="37">
        <f t="shared" si="59"/>
        <v>0</v>
      </c>
      <c r="Y388" s="37">
        <f t="shared" si="60"/>
        <v>0</v>
      </c>
      <c r="Z388" s="36"/>
      <c r="AA388" s="37" t="str">
        <f t="shared" si="56"/>
        <v/>
      </c>
      <c r="AB388" s="36"/>
      <c r="AC388" s="37" t="str">
        <f t="shared" si="62"/>
        <v/>
      </c>
      <c r="AD388" s="36"/>
      <c r="AE388" s="34" t="str">
        <f t="shared" si="61"/>
        <v/>
      </c>
      <c r="AF38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9" spans="1:32" hidden="1" x14ac:dyDescent="0.45">
      <c r="A389" s="34">
        <f>Games!A368</f>
        <v>0</v>
      </c>
      <c r="B389" s="34" t="str">
        <f>IF('Prediction Log'!B386=0, "",'Prediction Log'!B386)</f>
        <v/>
      </c>
      <c r="C389" s="34" t="str">
        <f>IF('Prediction Log'!C386=0, "",'Prediction Log'!C386)</f>
        <v/>
      </c>
      <c r="D389" s="34" t="str">
        <f>IF('Prediction Log'!D386=0, "",'Prediction Log'!D386)</f>
        <v/>
      </c>
      <c r="E389" s="34" t="str">
        <f>IF('Prediction Log'!E386=0, "",'Prediction Log'!E386)</f>
        <v/>
      </c>
      <c r="F389" s="34" t="str">
        <f>IF('Prediction Log'!H386=0, "",'Prediction Log'!H386)</f>
        <v/>
      </c>
      <c r="G389" s="10" t="str">
        <f>IF(ISBLANK(Games!B368), "",'Prediction Log'!$I386)</f>
        <v/>
      </c>
      <c r="H389" s="35" t="str">
        <f>'Prediction Log'!$J386</f>
        <v/>
      </c>
      <c r="I389" s="34" t="str">
        <f>IF(ISBLANK(Games!R368), "",IF(AND(Games!R368="",Games!S368=""),"",IF(ISTEXT(Games!S368), "Side",Games!R368)))</f>
        <v/>
      </c>
      <c r="J389" s="34" t="str">
        <f>IF(ISBLANK(Games!R368), "",IF(Table12[[#This Row],[Bet]]="Spread", Games!T368, ""))</f>
        <v/>
      </c>
      <c r="K389" s="34" t="str">
        <f>IF(ISBLANK(Games!S368), "",IF(ISTEXT(Games!S368), Games!S368, ""))</f>
        <v/>
      </c>
      <c r="L389" s="34" t="str">
        <f>IF(ISBLANK(Games!V368), "", Games!V368)</f>
        <v/>
      </c>
      <c r="M389" s="34"/>
      <c r="N389" s="36"/>
      <c r="O389" s="36"/>
      <c r="P389" s="36"/>
      <c r="Q389" s="36"/>
      <c r="R389" s="36"/>
      <c r="S389" s="36"/>
      <c r="T389" s="37">
        <f t="shared" si="54"/>
        <v>0</v>
      </c>
      <c r="U389" s="37">
        <f t="shared" si="55"/>
        <v>0</v>
      </c>
      <c r="V389" s="37">
        <f t="shared" si="57"/>
        <v>0</v>
      </c>
      <c r="W389" s="37">
        <f t="shared" si="58"/>
        <v>0</v>
      </c>
      <c r="X389" s="37">
        <f t="shared" si="59"/>
        <v>0</v>
      </c>
      <c r="Y389" s="37">
        <f t="shared" si="60"/>
        <v>0</v>
      </c>
      <c r="Z389" s="36"/>
      <c r="AA389" s="37" t="str">
        <f t="shared" si="56"/>
        <v/>
      </c>
      <c r="AB389" s="36"/>
      <c r="AC389" s="37" t="str">
        <f t="shared" si="62"/>
        <v/>
      </c>
      <c r="AD389" s="36"/>
      <c r="AE389" s="34" t="str">
        <f t="shared" si="61"/>
        <v/>
      </c>
      <c r="AF38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0" spans="1:32" hidden="1" x14ac:dyDescent="0.45">
      <c r="A390" s="34">
        <f>Games!A369</f>
        <v>0</v>
      </c>
      <c r="B390" s="34" t="str">
        <f>IF('Prediction Log'!B387=0, "",'Prediction Log'!B387)</f>
        <v/>
      </c>
      <c r="C390" s="34" t="str">
        <f>IF('Prediction Log'!C387=0, "",'Prediction Log'!C387)</f>
        <v/>
      </c>
      <c r="D390" s="34" t="str">
        <f>IF('Prediction Log'!D387=0, "",'Prediction Log'!D387)</f>
        <v/>
      </c>
      <c r="E390" s="34" t="str">
        <f>IF('Prediction Log'!E387=0, "",'Prediction Log'!E387)</f>
        <v/>
      </c>
      <c r="F390" s="34" t="str">
        <f>IF('Prediction Log'!H387=0, "",'Prediction Log'!H387)</f>
        <v/>
      </c>
      <c r="G390" s="10" t="str">
        <f>IF(ISBLANK(Games!B369), "",'Prediction Log'!$I387)</f>
        <v/>
      </c>
      <c r="H390" s="35" t="str">
        <f>'Prediction Log'!$J387</f>
        <v/>
      </c>
      <c r="I390" s="34" t="str">
        <f>IF(ISBLANK(Games!R369), "",IF(AND(Games!R369="",Games!S369=""),"",IF(ISTEXT(Games!S369), "Side",Games!R369)))</f>
        <v/>
      </c>
      <c r="J390" s="34" t="str">
        <f>IF(ISBLANK(Games!R369), "",IF(Table12[[#This Row],[Bet]]="Spread", Games!T369, ""))</f>
        <v/>
      </c>
      <c r="K390" s="34" t="str">
        <f>IF(ISBLANK(Games!S369), "",IF(ISTEXT(Games!S369), Games!S369, ""))</f>
        <v/>
      </c>
      <c r="L390" s="34" t="str">
        <f>IF(ISBLANK(Games!V369), "", Games!V369)</f>
        <v/>
      </c>
      <c r="M390" s="34"/>
      <c r="N390" s="36"/>
      <c r="O390" s="36"/>
      <c r="P390" s="36"/>
      <c r="Q390" s="36"/>
      <c r="R390" s="36"/>
      <c r="S390" s="36"/>
      <c r="T390" s="37">
        <f t="shared" ref="T390:T453" si="63">N390+IF(Q390&lt;0, (N390/(Q390/-100)), N390*(Q390/100))</f>
        <v>0</v>
      </c>
      <c r="U390" s="37">
        <f t="shared" ref="U390:U453" si="64">T390-N390</f>
        <v>0</v>
      </c>
      <c r="V390" s="37">
        <f t="shared" si="57"/>
        <v>0</v>
      </c>
      <c r="W390" s="37">
        <f t="shared" si="58"/>
        <v>0</v>
      </c>
      <c r="X390" s="37">
        <f t="shared" si="59"/>
        <v>0</v>
      </c>
      <c r="Y390" s="37">
        <f t="shared" si="60"/>
        <v>0</v>
      </c>
      <c r="Z390" s="36"/>
      <c r="AA390" s="37" t="str">
        <f t="shared" ref="AA390:AA453" si="65">IF(Z390="W", U390, IF(Z390="L",-N390, ""))</f>
        <v/>
      </c>
      <c r="AB390" s="36"/>
      <c r="AC390" s="37" t="str">
        <f t="shared" si="62"/>
        <v/>
      </c>
      <c r="AD390" s="36"/>
      <c r="AE390" s="34" t="str">
        <f t="shared" si="61"/>
        <v/>
      </c>
      <c r="AF39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1" spans="1:32" hidden="1" x14ac:dyDescent="0.45">
      <c r="A391" s="34">
        <f>Games!A370</f>
        <v>0</v>
      </c>
      <c r="B391" s="34" t="str">
        <f>IF('Prediction Log'!B388=0, "",'Prediction Log'!B388)</f>
        <v/>
      </c>
      <c r="C391" s="34" t="str">
        <f>IF('Prediction Log'!C388=0, "",'Prediction Log'!C388)</f>
        <v/>
      </c>
      <c r="D391" s="34" t="str">
        <f>IF('Prediction Log'!D388=0, "",'Prediction Log'!D388)</f>
        <v/>
      </c>
      <c r="E391" s="34" t="str">
        <f>IF('Prediction Log'!E388=0, "",'Prediction Log'!E388)</f>
        <v/>
      </c>
      <c r="F391" s="34" t="str">
        <f>IF('Prediction Log'!H388=0, "",'Prediction Log'!H388)</f>
        <v/>
      </c>
      <c r="G391" s="10" t="str">
        <f>IF(ISBLANK(Games!B370), "",'Prediction Log'!$I388)</f>
        <v/>
      </c>
      <c r="H391" s="35" t="str">
        <f>'Prediction Log'!$J388</f>
        <v/>
      </c>
      <c r="I391" s="34" t="str">
        <f>IF(ISBLANK(Games!R370), "",IF(AND(Games!R370="",Games!S370=""),"",IF(ISTEXT(Games!S370), "Side",Games!R370)))</f>
        <v/>
      </c>
      <c r="J391" s="34" t="str">
        <f>IF(ISBLANK(Games!R370), "",IF(Table12[[#This Row],[Bet]]="Spread", Games!T370, ""))</f>
        <v/>
      </c>
      <c r="K391" s="34" t="str">
        <f>IF(ISBLANK(Games!S370), "",IF(ISTEXT(Games!S370), Games!S370, ""))</f>
        <v/>
      </c>
      <c r="L391" s="34" t="str">
        <f>IF(ISBLANK(Games!V370), "", Games!V370)</f>
        <v/>
      </c>
      <c r="M391" s="34"/>
      <c r="N391" s="36"/>
      <c r="O391" s="36"/>
      <c r="P391" s="36"/>
      <c r="Q391" s="36"/>
      <c r="R391" s="36"/>
      <c r="S391" s="36"/>
      <c r="T391" s="37">
        <f t="shared" si="63"/>
        <v>0</v>
      </c>
      <c r="U391" s="37">
        <f t="shared" si="64"/>
        <v>0</v>
      </c>
      <c r="V391" s="37">
        <f t="shared" ref="V391:V454" si="66">O391+IF(R391&lt;0, (O391/(R391/-100)), O391*(R391/100))</f>
        <v>0</v>
      </c>
      <c r="W391" s="37">
        <f t="shared" ref="W391:W454" si="67">V391-O391</f>
        <v>0</v>
      </c>
      <c r="X391" s="37">
        <f t="shared" ref="X391:X454" si="68">P391+IF(S391&lt;0, (P391/(S391/-100)), P391*(S391/100))</f>
        <v>0</v>
      </c>
      <c r="Y391" s="37">
        <f t="shared" ref="Y391:Y454" si="69">S391-P391</f>
        <v>0</v>
      </c>
      <c r="Z391" s="36"/>
      <c r="AA391" s="37" t="str">
        <f t="shared" si="65"/>
        <v/>
      </c>
      <c r="AB391" s="36"/>
      <c r="AC391" s="37" t="str">
        <f t="shared" si="62"/>
        <v/>
      </c>
      <c r="AD391" s="36"/>
      <c r="AE391" s="34" t="str">
        <f t="shared" ref="AE391:AE454" si="70">IF(AD391="W", Y391, IF(AD391="L",-R391, ""))</f>
        <v/>
      </c>
      <c r="AF39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2" spans="1:32" hidden="1" x14ac:dyDescent="0.45">
      <c r="A392" s="34">
        <f>Games!A371</f>
        <v>0</v>
      </c>
      <c r="B392" s="34" t="str">
        <f>IF('Prediction Log'!B389=0, "",'Prediction Log'!B389)</f>
        <v/>
      </c>
      <c r="C392" s="34" t="str">
        <f>IF('Prediction Log'!C389=0, "",'Prediction Log'!C389)</f>
        <v/>
      </c>
      <c r="D392" s="34" t="str">
        <f>IF('Prediction Log'!D389=0, "",'Prediction Log'!D389)</f>
        <v/>
      </c>
      <c r="E392" s="34" t="str">
        <f>IF('Prediction Log'!E389=0, "",'Prediction Log'!E389)</f>
        <v/>
      </c>
      <c r="F392" s="34" t="str">
        <f>IF('Prediction Log'!H389=0, "",'Prediction Log'!H389)</f>
        <v/>
      </c>
      <c r="G392" s="10" t="str">
        <f>IF(ISBLANK(Games!B371), "",'Prediction Log'!$I389)</f>
        <v/>
      </c>
      <c r="H392" s="35" t="str">
        <f>'Prediction Log'!$J389</f>
        <v/>
      </c>
      <c r="I392" s="34" t="str">
        <f>IF(ISBLANK(Games!R371), "",IF(AND(Games!R371="",Games!S371=""),"",IF(ISTEXT(Games!S371), "Side",Games!R371)))</f>
        <v/>
      </c>
      <c r="J392" s="34" t="str">
        <f>IF(ISBLANK(Games!R371), "",IF(Table12[[#This Row],[Bet]]="Spread", Games!T371, ""))</f>
        <v/>
      </c>
      <c r="K392" s="34" t="str">
        <f>IF(ISBLANK(Games!S371), "",IF(ISTEXT(Games!S371), Games!S371, ""))</f>
        <v/>
      </c>
      <c r="L392" s="34" t="str">
        <f>IF(ISBLANK(Games!V371), "", Games!V371)</f>
        <v/>
      </c>
      <c r="M392" s="34"/>
      <c r="N392" s="36"/>
      <c r="O392" s="36"/>
      <c r="P392" s="36"/>
      <c r="Q392" s="36"/>
      <c r="R392" s="36"/>
      <c r="S392" s="36"/>
      <c r="T392" s="37">
        <f t="shared" si="63"/>
        <v>0</v>
      </c>
      <c r="U392" s="37">
        <f t="shared" si="64"/>
        <v>0</v>
      </c>
      <c r="V392" s="37">
        <f t="shared" si="66"/>
        <v>0</v>
      </c>
      <c r="W392" s="37">
        <f t="shared" si="67"/>
        <v>0</v>
      </c>
      <c r="X392" s="37">
        <f t="shared" si="68"/>
        <v>0</v>
      </c>
      <c r="Y392" s="37">
        <f t="shared" si="69"/>
        <v>0</v>
      </c>
      <c r="Z392" s="36"/>
      <c r="AA392" s="37" t="str">
        <f t="shared" si="65"/>
        <v/>
      </c>
      <c r="AB392" s="36"/>
      <c r="AC392" s="37" t="str">
        <f t="shared" ref="AC392:AC455" si="71">IF(AB392="W", W392, IF(AB392="L",-O392, ""))</f>
        <v/>
      </c>
      <c r="AD392" s="36"/>
      <c r="AE392" s="34" t="str">
        <f t="shared" si="70"/>
        <v/>
      </c>
      <c r="AF39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3" spans="1:32" hidden="1" x14ac:dyDescent="0.45">
      <c r="A393" s="34">
        <f>Games!A372</f>
        <v>0</v>
      </c>
      <c r="B393" s="34" t="str">
        <f>IF('Prediction Log'!B390=0, "",'Prediction Log'!B390)</f>
        <v/>
      </c>
      <c r="C393" s="34" t="str">
        <f>IF('Prediction Log'!C390=0, "",'Prediction Log'!C390)</f>
        <v/>
      </c>
      <c r="D393" s="34" t="str">
        <f>IF('Prediction Log'!D390=0, "",'Prediction Log'!D390)</f>
        <v/>
      </c>
      <c r="E393" s="34" t="str">
        <f>IF('Prediction Log'!E390=0, "",'Prediction Log'!E390)</f>
        <v/>
      </c>
      <c r="F393" s="34" t="str">
        <f>IF('Prediction Log'!H390=0, "",'Prediction Log'!H390)</f>
        <v/>
      </c>
      <c r="G393" s="10" t="str">
        <f>IF(ISBLANK(Games!B372), "",'Prediction Log'!$I390)</f>
        <v/>
      </c>
      <c r="H393" s="35" t="str">
        <f>'Prediction Log'!$J390</f>
        <v/>
      </c>
      <c r="I393" s="34" t="str">
        <f>IF(ISBLANK(Games!R372), "",IF(AND(Games!R372="",Games!S372=""),"",IF(ISTEXT(Games!S372), "Side",Games!R372)))</f>
        <v/>
      </c>
      <c r="J393" s="34" t="str">
        <f>IF(ISBLANK(Games!R372), "",IF(Table12[[#This Row],[Bet]]="Spread", Games!T372, ""))</f>
        <v/>
      </c>
      <c r="K393" s="34" t="str">
        <f>IF(ISBLANK(Games!S372), "",IF(ISTEXT(Games!S372), Games!S372, ""))</f>
        <v/>
      </c>
      <c r="L393" s="34" t="str">
        <f>IF(ISBLANK(Games!V372), "", Games!V372)</f>
        <v/>
      </c>
      <c r="M393" s="34"/>
      <c r="N393" s="36"/>
      <c r="O393" s="36"/>
      <c r="P393" s="36"/>
      <c r="Q393" s="36"/>
      <c r="R393" s="36"/>
      <c r="S393" s="36"/>
      <c r="T393" s="37">
        <f t="shared" si="63"/>
        <v>0</v>
      </c>
      <c r="U393" s="37">
        <f t="shared" si="64"/>
        <v>0</v>
      </c>
      <c r="V393" s="37">
        <f t="shared" si="66"/>
        <v>0</v>
      </c>
      <c r="W393" s="37">
        <f t="shared" si="67"/>
        <v>0</v>
      </c>
      <c r="X393" s="37">
        <f t="shared" si="68"/>
        <v>0</v>
      </c>
      <c r="Y393" s="37">
        <f t="shared" si="69"/>
        <v>0</v>
      </c>
      <c r="Z393" s="36"/>
      <c r="AA393" s="37" t="str">
        <f t="shared" si="65"/>
        <v/>
      </c>
      <c r="AB393" s="36"/>
      <c r="AC393" s="37" t="str">
        <f t="shared" si="71"/>
        <v/>
      </c>
      <c r="AD393" s="36"/>
      <c r="AE393" s="34" t="str">
        <f t="shared" si="70"/>
        <v/>
      </c>
      <c r="AF39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4" spans="1:32" hidden="1" x14ac:dyDescent="0.45">
      <c r="A394" s="34">
        <f>Games!A373</f>
        <v>0</v>
      </c>
      <c r="B394" s="34" t="str">
        <f>IF('Prediction Log'!B391=0, "",'Prediction Log'!B391)</f>
        <v/>
      </c>
      <c r="C394" s="34" t="str">
        <f>IF('Prediction Log'!C391=0, "",'Prediction Log'!C391)</f>
        <v/>
      </c>
      <c r="D394" s="34" t="str">
        <f>IF('Prediction Log'!D391=0, "",'Prediction Log'!D391)</f>
        <v/>
      </c>
      <c r="E394" s="34" t="str">
        <f>IF('Prediction Log'!E391=0, "",'Prediction Log'!E391)</f>
        <v/>
      </c>
      <c r="F394" s="34" t="str">
        <f>IF('Prediction Log'!H391=0, "",'Prediction Log'!H391)</f>
        <v/>
      </c>
      <c r="G394" s="10" t="str">
        <f>IF(ISBLANK(Games!B373), "",'Prediction Log'!$I391)</f>
        <v/>
      </c>
      <c r="H394" s="35" t="str">
        <f>'Prediction Log'!$J391</f>
        <v/>
      </c>
      <c r="I394" s="34" t="str">
        <f>IF(ISBLANK(Games!R373), "",IF(AND(Games!R373="",Games!S373=""),"",IF(ISTEXT(Games!S373), "Side",Games!R373)))</f>
        <v/>
      </c>
      <c r="J394" s="34" t="str">
        <f>IF(ISBLANK(Games!R373), "",IF(Table12[[#This Row],[Bet]]="Spread", Games!T373, ""))</f>
        <v/>
      </c>
      <c r="K394" s="34" t="str">
        <f>IF(ISBLANK(Games!S373), "",IF(ISTEXT(Games!S373), Games!S373, ""))</f>
        <v/>
      </c>
      <c r="L394" s="34" t="str">
        <f>IF(ISBLANK(Games!V373), "", Games!V373)</f>
        <v/>
      </c>
      <c r="M394" s="34"/>
      <c r="N394" s="36"/>
      <c r="O394" s="36"/>
      <c r="P394" s="36"/>
      <c r="Q394" s="36"/>
      <c r="R394" s="36"/>
      <c r="S394" s="36"/>
      <c r="T394" s="37">
        <f t="shared" si="63"/>
        <v>0</v>
      </c>
      <c r="U394" s="37">
        <f t="shared" si="64"/>
        <v>0</v>
      </c>
      <c r="V394" s="37">
        <f t="shared" si="66"/>
        <v>0</v>
      </c>
      <c r="W394" s="37">
        <f t="shared" si="67"/>
        <v>0</v>
      </c>
      <c r="X394" s="37">
        <f t="shared" si="68"/>
        <v>0</v>
      </c>
      <c r="Y394" s="37">
        <f t="shared" si="69"/>
        <v>0</v>
      </c>
      <c r="Z394" s="36"/>
      <c r="AA394" s="37" t="str">
        <f t="shared" si="65"/>
        <v/>
      </c>
      <c r="AB394" s="36"/>
      <c r="AC394" s="37" t="str">
        <f t="shared" si="71"/>
        <v/>
      </c>
      <c r="AD394" s="36"/>
      <c r="AE394" s="34" t="str">
        <f t="shared" si="70"/>
        <v/>
      </c>
      <c r="AF39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5" spans="1:32" hidden="1" x14ac:dyDescent="0.45">
      <c r="A395" s="34">
        <f>Games!A374</f>
        <v>0</v>
      </c>
      <c r="B395" s="34" t="str">
        <f>IF('Prediction Log'!B392=0, "",'Prediction Log'!B392)</f>
        <v/>
      </c>
      <c r="C395" s="34" t="str">
        <f>IF('Prediction Log'!C392=0, "",'Prediction Log'!C392)</f>
        <v/>
      </c>
      <c r="D395" s="34" t="str">
        <f>IF('Prediction Log'!D392=0, "",'Prediction Log'!D392)</f>
        <v/>
      </c>
      <c r="E395" s="34" t="str">
        <f>IF('Prediction Log'!E392=0, "",'Prediction Log'!E392)</f>
        <v/>
      </c>
      <c r="F395" s="34" t="str">
        <f>IF('Prediction Log'!H392=0, "",'Prediction Log'!H392)</f>
        <v/>
      </c>
      <c r="G395" s="10" t="str">
        <f>IF(ISBLANK(Games!B374), "",'Prediction Log'!$I392)</f>
        <v/>
      </c>
      <c r="H395" s="35" t="str">
        <f>'Prediction Log'!$J392</f>
        <v/>
      </c>
      <c r="I395" s="34" t="str">
        <f>IF(ISBLANK(Games!R374), "",IF(AND(Games!R374="",Games!S374=""),"",IF(ISTEXT(Games!S374), "Side",Games!R374)))</f>
        <v/>
      </c>
      <c r="J395" s="34" t="str">
        <f>IF(ISBLANK(Games!R374), "",IF(Table12[[#This Row],[Bet]]="Spread", Games!T374, ""))</f>
        <v/>
      </c>
      <c r="K395" s="34" t="str">
        <f>IF(ISBLANK(Games!S374), "",IF(ISTEXT(Games!S374), Games!S374, ""))</f>
        <v/>
      </c>
      <c r="L395" s="34" t="str">
        <f>IF(ISBLANK(Games!V374), "", Games!V374)</f>
        <v/>
      </c>
      <c r="M395" s="34"/>
      <c r="N395" s="36"/>
      <c r="O395" s="36"/>
      <c r="P395" s="36"/>
      <c r="Q395" s="36"/>
      <c r="R395" s="36"/>
      <c r="S395" s="36"/>
      <c r="T395" s="37">
        <f t="shared" si="63"/>
        <v>0</v>
      </c>
      <c r="U395" s="37">
        <f t="shared" si="64"/>
        <v>0</v>
      </c>
      <c r="V395" s="37">
        <f t="shared" si="66"/>
        <v>0</v>
      </c>
      <c r="W395" s="37">
        <f t="shared" si="67"/>
        <v>0</v>
      </c>
      <c r="X395" s="37">
        <f t="shared" si="68"/>
        <v>0</v>
      </c>
      <c r="Y395" s="37">
        <f t="shared" si="69"/>
        <v>0</v>
      </c>
      <c r="Z395" s="36"/>
      <c r="AA395" s="37" t="str">
        <f t="shared" si="65"/>
        <v/>
      </c>
      <c r="AB395" s="36"/>
      <c r="AC395" s="37" t="str">
        <f t="shared" si="71"/>
        <v/>
      </c>
      <c r="AD395" s="36"/>
      <c r="AE395" s="34" t="str">
        <f t="shared" si="70"/>
        <v/>
      </c>
      <c r="AF39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6" spans="1:32" hidden="1" x14ac:dyDescent="0.45">
      <c r="A396" s="34">
        <f>Games!A375</f>
        <v>0</v>
      </c>
      <c r="B396" s="34" t="str">
        <f>IF('Prediction Log'!B393=0, "",'Prediction Log'!B393)</f>
        <v/>
      </c>
      <c r="C396" s="34" t="str">
        <f>IF('Prediction Log'!C393=0, "",'Prediction Log'!C393)</f>
        <v/>
      </c>
      <c r="D396" s="34" t="str">
        <f>IF('Prediction Log'!D393=0, "",'Prediction Log'!D393)</f>
        <v/>
      </c>
      <c r="E396" s="34" t="str">
        <f>IF('Prediction Log'!E393=0, "",'Prediction Log'!E393)</f>
        <v/>
      </c>
      <c r="F396" s="34" t="str">
        <f>IF('Prediction Log'!H393=0, "",'Prediction Log'!H393)</f>
        <v/>
      </c>
      <c r="G396" s="10" t="str">
        <f>IF(ISBLANK(Games!B375), "",'Prediction Log'!$I393)</f>
        <v/>
      </c>
      <c r="H396" s="35" t="str">
        <f>'Prediction Log'!$J393</f>
        <v/>
      </c>
      <c r="I396" s="34" t="str">
        <f>IF(ISBLANK(Games!R375), "",IF(AND(Games!R375="",Games!S375=""),"",IF(ISTEXT(Games!S375), "Side",Games!R375)))</f>
        <v/>
      </c>
      <c r="J396" s="34" t="str">
        <f>IF(ISBLANK(Games!R375), "",IF(Table12[[#This Row],[Bet]]="Spread", Games!T375, ""))</f>
        <v/>
      </c>
      <c r="K396" s="34" t="str">
        <f>IF(ISBLANK(Games!S375), "",IF(ISTEXT(Games!S375), Games!S375, ""))</f>
        <v/>
      </c>
      <c r="L396" s="34" t="str">
        <f>IF(ISBLANK(Games!V375), "", Games!V375)</f>
        <v/>
      </c>
      <c r="M396" s="34"/>
      <c r="N396" s="36"/>
      <c r="O396" s="36"/>
      <c r="P396" s="36"/>
      <c r="Q396" s="36"/>
      <c r="R396" s="36"/>
      <c r="S396" s="36"/>
      <c r="T396" s="37">
        <f t="shared" si="63"/>
        <v>0</v>
      </c>
      <c r="U396" s="37">
        <f t="shared" si="64"/>
        <v>0</v>
      </c>
      <c r="V396" s="37">
        <f t="shared" si="66"/>
        <v>0</v>
      </c>
      <c r="W396" s="37">
        <f t="shared" si="67"/>
        <v>0</v>
      </c>
      <c r="X396" s="37">
        <f t="shared" si="68"/>
        <v>0</v>
      </c>
      <c r="Y396" s="37">
        <f t="shared" si="69"/>
        <v>0</v>
      </c>
      <c r="Z396" s="36"/>
      <c r="AA396" s="37" t="str">
        <f t="shared" si="65"/>
        <v/>
      </c>
      <c r="AB396" s="36"/>
      <c r="AC396" s="37" t="str">
        <f t="shared" si="71"/>
        <v/>
      </c>
      <c r="AD396" s="36"/>
      <c r="AE396" s="34" t="str">
        <f t="shared" si="70"/>
        <v/>
      </c>
      <c r="AF39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7" spans="1:32" hidden="1" x14ac:dyDescent="0.45">
      <c r="A397" s="34">
        <f>Games!A376</f>
        <v>0</v>
      </c>
      <c r="B397" s="34" t="str">
        <f>IF('Prediction Log'!B394=0, "",'Prediction Log'!B394)</f>
        <v/>
      </c>
      <c r="C397" s="34" t="str">
        <f>IF('Prediction Log'!C394=0, "",'Prediction Log'!C394)</f>
        <v/>
      </c>
      <c r="D397" s="34" t="str">
        <f>IF('Prediction Log'!D394=0, "",'Prediction Log'!D394)</f>
        <v/>
      </c>
      <c r="E397" s="34" t="str">
        <f>IF('Prediction Log'!E394=0, "",'Prediction Log'!E394)</f>
        <v/>
      </c>
      <c r="F397" s="34" t="str">
        <f>IF('Prediction Log'!H394=0, "",'Prediction Log'!H394)</f>
        <v/>
      </c>
      <c r="G397" s="10" t="str">
        <f>IF(ISBLANK(Games!B376), "",'Prediction Log'!$I394)</f>
        <v/>
      </c>
      <c r="H397" s="35" t="str">
        <f>'Prediction Log'!$J394</f>
        <v/>
      </c>
      <c r="I397" s="34" t="str">
        <f>IF(ISBLANK(Games!R376), "",IF(AND(Games!R376="",Games!S376=""),"",IF(ISTEXT(Games!S376), "Side",Games!R376)))</f>
        <v/>
      </c>
      <c r="J397" s="34" t="str">
        <f>IF(ISBLANK(Games!R376), "",IF(Table12[[#This Row],[Bet]]="Spread", Games!T376, ""))</f>
        <v/>
      </c>
      <c r="K397" s="34" t="str">
        <f>IF(ISBLANK(Games!S376), "",IF(ISTEXT(Games!S376), Games!S376, ""))</f>
        <v/>
      </c>
      <c r="L397" s="34" t="str">
        <f>IF(ISBLANK(Games!V376), "", Games!V376)</f>
        <v/>
      </c>
      <c r="M397" s="34"/>
      <c r="N397" s="36"/>
      <c r="O397" s="36"/>
      <c r="P397" s="36"/>
      <c r="Q397" s="36"/>
      <c r="R397" s="36"/>
      <c r="S397" s="36"/>
      <c r="T397" s="37">
        <f t="shared" si="63"/>
        <v>0</v>
      </c>
      <c r="U397" s="37">
        <f t="shared" si="64"/>
        <v>0</v>
      </c>
      <c r="V397" s="37">
        <f t="shared" si="66"/>
        <v>0</v>
      </c>
      <c r="W397" s="37">
        <f t="shared" si="67"/>
        <v>0</v>
      </c>
      <c r="X397" s="37">
        <f t="shared" si="68"/>
        <v>0</v>
      </c>
      <c r="Y397" s="37">
        <f t="shared" si="69"/>
        <v>0</v>
      </c>
      <c r="Z397" s="36"/>
      <c r="AA397" s="37" t="str">
        <f t="shared" si="65"/>
        <v/>
      </c>
      <c r="AB397" s="36"/>
      <c r="AC397" s="37" t="str">
        <f t="shared" si="71"/>
        <v/>
      </c>
      <c r="AD397" s="36"/>
      <c r="AE397" s="34" t="str">
        <f t="shared" si="70"/>
        <v/>
      </c>
      <c r="AF39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8" spans="1:32" hidden="1" x14ac:dyDescent="0.45">
      <c r="A398" s="34">
        <f>Games!A377</f>
        <v>0</v>
      </c>
      <c r="B398" s="34" t="str">
        <f>IF('Prediction Log'!B395=0, "",'Prediction Log'!B395)</f>
        <v/>
      </c>
      <c r="C398" s="34" t="str">
        <f>IF('Prediction Log'!C395=0, "",'Prediction Log'!C395)</f>
        <v/>
      </c>
      <c r="D398" s="34" t="str">
        <f>IF('Prediction Log'!D395=0, "",'Prediction Log'!D395)</f>
        <v/>
      </c>
      <c r="E398" s="34" t="str">
        <f>IF('Prediction Log'!E395=0, "",'Prediction Log'!E395)</f>
        <v/>
      </c>
      <c r="F398" s="34" t="str">
        <f>IF('Prediction Log'!H395=0, "",'Prediction Log'!H395)</f>
        <v/>
      </c>
      <c r="G398" s="10" t="str">
        <f>IF(ISBLANK(Games!B377), "",'Prediction Log'!$I395)</f>
        <v/>
      </c>
      <c r="H398" s="35" t="str">
        <f>'Prediction Log'!$J395</f>
        <v/>
      </c>
      <c r="I398" s="34" t="str">
        <f>IF(ISBLANK(Games!R377), "",IF(AND(Games!R377="",Games!S377=""),"",IF(ISTEXT(Games!S377), "Side",Games!R377)))</f>
        <v/>
      </c>
      <c r="J398" s="34" t="str">
        <f>IF(ISBLANK(Games!R377), "",IF(Table12[[#This Row],[Bet]]="Spread", Games!T377, ""))</f>
        <v/>
      </c>
      <c r="K398" s="34" t="str">
        <f>IF(ISBLANK(Games!S377), "",IF(ISTEXT(Games!S377), Games!S377, ""))</f>
        <v/>
      </c>
      <c r="L398" s="34" t="str">
        <f>IF(ISBLANK(Games!V377), "", Games!V377)</f>
        <v/>
      </c>
      <c r="M398" s="34"/>
      <c r="N398" s="36"/>
      <c r="O398" s="36"/>
      <c r="P398" s="36"/>
      <c r="Q398" s="36"/>
      <c r="R398" s="36"/>
      <c r="S398" s="36"/>
      <c r="T398" s="37">
        <f t="shared" si="63"/>
        <v>0</v>
      </c>
      <c r="U398" s="37">
        <f t="shared" si="64"/>
        <v>0</v>
      </c>
      <c r="V398" s="37">
        <f t="shared" si="66"/>
        <v>0</v>
      </c>
      <c r="W398" s="37">
        <f t="shared" si="67"/>
        <v>0</v>
      </c>
      <c r="X398" s="37">
        <f t="shared" si="68"/>
        <v>0</v>
      </c>
      <c r="Y398" s="37">
        <f t="shared" si="69"/>
        <v>0</v>
      </c>
      <c r="Z398" s="36"/>
      <c r="AA398" s="37" t="str">
        <f t="shared" si="65"/>
        <v/>
      </c>
      <c r="AB398" s="36"/>
      <c r="AC398" s="37" t="str">
        <f t="shared" si="71"/>
        <v/>
      </c>
      <c r="AD398" s="36"/>
      <c r="AE398" s="34" t="str">
        <f t="shared" si="70"/>
        <v/>
      </c>
      <c r="AF39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9" spans="1:32" hidden="1" x14ac:dyDescent="0.45">
      <c r="A399" s="34">
        <f>Games!A378</f>
        <v>0</v>
      </c>
      <c r="B399" s="34" t="str">
        <f>IF('Prediction Log'!B396=0, "",'Prediction Log'!B396)</f>
        <v/>
      </c>
      <c r="C399" s="34" t="str">
        <f>IF('Prediction Log'!C396=0, "",'Prediction Log'!C396)</f>
        <v/>
      </c>
      <c r="D399" s="34" t="str">
        <f>IF('Prediction Log'!D396=0, "",'Prediction Log'!D396)</f>
        <v/>
      </c>
      <c r="E399" s="34" t="str">
        <f>IF('Prediction Log'!E396=0, "",'Prediction Log'!E396)</f>
        <v/>
      </c>
      <c r="F399" s="34" t="str">
        <f>IF('Prediction Log'!H396=0, "",'Prediction Log'!H396)</f>
        <v/>
      </c>
      <c r="G399" s="10" t="str">
        <f>IF(ISBLANK(Games!B378), "",'Prediction Log'!$I396)</f>
        <v/>
      </c>
      <c r="H399" s="35" t="str">
        <f>'Prediction Log'!$J396</f>
        <v/>
      </c>
      <c r="I399" s="34" t="str">
        <f>IF(ISBLANK(Games!R378), "",IF(AND(Games!R378="",Games!S378=""),"",IF(ISTEXT(Games!S378), "Side",Games!R378)))</f>
        <v/>
      </c>
      <c r="J399" s="34" t="str">
        <f>IF(ISBLANK(Games!R378), "",IF(Table12[[#This Row],[Bet]]="Spread", Games!T378, ""))</f>
        <v/>
      </c>
      <c r="K399" s="34" t="str">
        <f>IF(ISBLANK(Games!S378), "",IF(ISTEXT(Games!S378), Games!S378, ""))</f>
        <v/>
      </c>
      <c r="L399" s="34" t="str">
        <f>IF(ISBLANK(Games!V378), "", Games!V378)</f>
        <v/>
      </c>
      <c r="M399" s="34"/>
      <c r="N399" s="36"/>
      <c r="O399" s="36"/>
      <c r="P399" s="36"/>
      <c r="Q399" s="36"/>
      <c r="R399" s="36"/>
      <c r="S399" s="36"/>
      <c r="T399" s="37">
        <f t="shared" si="63"/>
        <v>0</v>
      </c>
      <c r="U399" s="37">
        <f t="shared" si="64"/>
        <v>0</v>
      </c>
      <c r="V399" s="37">
        <f t="shared" si="66"/>
        <v>0</v>
      </c>
      <c r="W399" s="37">
        <f t="shared" si="67"/>
        <v>0</v>
      </c>
      <c r="X399" s="37">
        <f t="shared" si="68"/>
        <v>0</v>
      </c>
      <c r="Y399" s="37">
        <f t="shared" si="69"/>
        <v>0</v>
      </c>
      <c r="Z399" s="36"/>
      <c r="AA399" s="37" t="str">
        <f t="shared" si="65"/>
        <v/>
      </c>
      <c r="AB399" s="36"/>
      <c r="AC399" s="37" t="str">
        <f t="shared" si="71"/>
        <v/>
      </c>
      <c r="AD399" s="36"/>
      <c r="AE399" s="34" t="str">
        <f t="shared" si="70"/>
        <v/>
      </c>
      <c r="AF39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0" spans="1:32" hidden="1" x14ac:dyDescent="0.45">
      <c r="A400" s="34">
        <f>Games!A379</f>
        <v>0</v>
      </c>
      <c r="B400" s="34" t="str">
        <f>IF('Prediction Log'!B397=0, "",'Prediction Log'!B397)</f>
        <v/>
      </c>
      <c r="C400" s="34" t="str">
        <f>IF('Prediction Log'!C397=0, "",'Prediction Log'!C397)</f>
        <v/>
      </c>
      <c r="D400" s="34" t="str">
        <f>IF('Prediction Log'!D397=0, "",'Prediction Log'!D397)</f>
        <v/>
      </c>
      <c r="E400" s="34" t="str">
        <f>IF('Prediction Log'!E397=0, "",'Prediction Log'!E397)</f>
        <v/>
      </c>
      <c r="F400" s="34" t="str">
        <f>IF('Prediction Log'!H397=0, "",'Prediction Log'!H397)</f>
        <v/>
      </c>
      <c r="G400" s="10" t="str">
        <f>IF(ISBLANK(Games!B379), "",'Prediction Log'!$I397)</f>
        <v/>
      </c>
      <c r="H400" s="35" t="str">
        <f>'Prediction Log'!$J397</f>
        <v/>
      </c>
      <c r="I400" s="34" t="str">
        <f>IF(ISBLANK(Games!R379), "",IF(AND(Games!R379="",Games!S379=""),"",IF(ISTEXT(Games!S379), "Side",Games!R379)))</f>
        <v/>
      </c>
      <c r="J400" s="34" t="str">
        <f>IF(ISBLANK(Games!R379), "",IF(Table12[[#This Row],[Bet]]="Spread", Games!T379, ""))</f>
        <v/>
      </c>
      <c r="K400" s="34" t="str">
        <f>IF(ISBLANK(Games!S379), "",IF(ISTEXT(Games!S379), Games!S379, ""))</f>
        <v/>
      </c>
      <c r="L400" s="34" t="str">
        <f>IF(ISBLANK(Games!V379), "", Games!V379)</f>
        <v/>
      </c>
      <c r="M400" s="34"/>
      <c r="N400" s="36"/>
      <c r="O400" s="36"/>
      <c r="P400" s="36"/>
      <c r="Q400" s="36"/>
      <c r="R400" s="36"/>
      <c r="S400" s="36"/>
      <c r="T400" s="37">
        <f t="shared" si="63"/>
        <v>0</v>
      </c>
      <c r="U400" s="37">
        <f t="shared" si="64"/>
        <v>0</v>
      </c>
      <c r="V400" s="37">
        <f t="shared" si="66"/>
        <v>0</v>
      </c>
      <c r="W400" s="37">
        <f t="shared" si="67"/>
        <v>0</v>
      </c>
      <c r="X400" s="37">
        <f t="shared" si="68"/>
        <v>0</v>
      </c>
      <c r="Y400" s="37">
        <f t="shared" si="69"/>
        <v>0</v>
      </c>
      <c r="Z400" s="36"/>
      <c r="AA400" s="37" t="str">
        <f t="shared" si="65"/>
        <v/>
      </c>
      <c r="AB400" s="36"/>
      <c r="AC400" s="37" t="str">
        <f t="shared" si="71"/>
        <v/>
      </c>
      <c r="AD400" s="36"/>
      <c r="AE400" s="34" t="str">
        <f t="shared" si="70"/>
        <v/>
      </c>
      <c r="AF40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1" spans="1:32" hidden="1" x14ac:dyDescent="0.45">
      <c r="A401" s="34">
        <f>Games!A380</f>
        <v>0</v>
      </c>
      <c r="B401" s="34" t="str">
        <f>IF('Prediction Log'!B398=0, "",'Prediction Log'!B398)</f>
        <v/>
      </c>
      <c r="C401" s="34" t="str">
        <f>IF('Prediction Log'!C398=0, "",'Prediction Log'!C398)</f>
        <v/>
      </c>
      <c r="D401" s="34" t="str">
        <f>IF('Prediction Log'!D398=0, "",'Prediction Log'!D398)</f>
        <v/>
      </c>
      <c r="E401" s="34" t="str">
        <f>IF('Prediction Log'!E398=0, "",'Prediction Log'!E398)</f>
        <v/>
      </c>
      <c r="F401" s="34" t="str">
        <f>IF('Prediction Log'!H398=0, "",'Prediction Log'!H398)</f>
        <v/>
      </c>
      <c r="G401" s="10" t="str">
        <f>IF(ISBLANK(Games!B380), "",'Prediction Log'!$I398)</f>
        <v/>
      </c>
      <c r="H401" s="35" t="str">
        <f>'Prediction Log'!$J398</f>
        <v/>
      </c>
      <c r="I401" s="34" t="str">
        <f>IF(ISBLANK(Games!R380), "",IF(AND(Games!R380="",Games!S380=""),"",IF(ISTEXT(Games!S380), "Side",Games!R380)))</f>
        <v/>
      </c>
      <c r="J401" s="34" t="str">
        <f>IF(ISBLANK(Games!R380), "",IF(Table12[[#This Row],[Bet]]="Spread", Games!T380, ""))</f>
        <v/>
      </c>
      <c r="K401" s="34" t="str">
        <f>IF(ISBLANK(Games!S380), "",IF(ISTEXT(Games!S380), Games!S380, ""))</f>
        <v/>
      </c>
      <c r="L401" s="34" t="str">
        <f>IF(ISBLANK(Games!V380), "", Games!V380)</f>
        <v/>
      </c>
      <c r="M401" s="34"/>
      <c r="N401" s="36"/>
      <c r="O401" s="36"/>
      <c r="P401" s="36"/>
      <c r="Q401" s="36"/>
      <c r="R401" s="36"/>
      <c r="S401" s="36"/>
      <c r="T401" s="37">
        <f t="shared" si="63"/>
        <v>0</v>
      </c>
      <c r="U401" s="37">
        <f t="shared" si="64"/>
        <v>0</v>
      </c>
      <c r="V401" s="37">
        <f t="shared" si="66"/>
        <v>0</v>
      </c>
      <c r="W401" s="37">
        <f t="shared" si="67"/>
        <v>0</v>
      </c>
      <c r="X401" s="37">
        <f t="shared" si="68"/>
        <v>0</v>
      </c>
      <c r="Y401" s="37">
        <f t="shared" si="69"/>
        <v>0</v>
      </c>
      <c r="Z401" s="36"/>
      <c r="AA401" s="37" t="str">
        <f t="shared" si="65"/>
        <v/>
      </c>
      <c r="AB401" s="36"/>
      <c r="AC401" s="37" t="str">
        <f t="shared" si="71"/>
        <v/>
      </c>
      <c r="AD401" s="36"/>
      <c r="AE401" s="34" t="str">
        <f t="shared" si="70"/>
        <v/>
      </c>
      <c r="AF40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2" spans="1:32" hidden="1" x14ac:dyDescent="0.45">
      <c r="A402" s="34">
        <f>Games!A381</f>
        <v>0</v>
      </c>
      <c r="B402" s="34" t="str">
        <f>IF('Prediction Log'!B399=0, "",'Prediction Log'!B399)</f>
        <v/>
      </c>
      <c r="C402" s="34" t="str">
        <f>IF('Prediction Log'!C399=0, "",'Prediction Log'!C399)</f>
        <v/>
      </c>
      <c r="D402" s="34" t="str">
        <f>IF('Prediction Log'!D399=0, "",'Prediction Log'!D399)</f>
        <v/>
      </c>
      <c r="E402" s="34" t="str">
        <f>IF('Prediction Log'!E399=0, "",'Prediction Log'!E399)</f>
        <v/>
      </c>
      <c r="F402" s="34" t="str">
        <f>IF('Prediction Log'!H399=0, "",'Prediction Log'!H399)</f>
        <v/>
      </c>
      <c r="G402" s="10" t="str">
        <f>IF(ISBLANK(Games!B381), "",'Prediction Log'!$I399)</f>
        <v/>
      </c>
      <c r="H402" s="35" t="str">
        <f>'Prediction Log'!$J399</f>
        <v/>
      </c>
      <c r="I402" s="34" t="str">
        <f>IF(ISBLANK(Games!R381), "",IF(AND(Games!R381="",Games!S381=""),"",IF(ISTEXT(Games!S381), "Side",Games!R381)))</f>
        <v/>
      </c>
      <c r="J402" s="34" t="str">
        <f>IF(ISBLANK(Games!R381), "",IF(Table12[[#This Row],[Bet]]="Spread", Games!T381, ""))</f>
        <v/>
      </c>
      <c r="K402" s="34" t="str">
        <f>IF(ISBLANK(Games!S381), "",IF(ISTEXT(Games!S381), Games!S381, ""))</f>
        <v/>
      </c>
      <c r="L402" s="34" t="str">
        <f>IF(ISBLANK(Games!V381), "", Games!V381)</f>
        <v/>
      </c>
      <c r="M402" s="34"/>
      <c r="N402" s="36"/>
      <c r="O402" s="36"/>
      <c r="P402" s="36"/>
      <c r="Q402" s="36"/>
      <c r="R402" s="36"/>
      <c r="S402" s="36"/>
      <c r="T402" s="37">
        <f t="shared" si="63"/>
        <v>0</v>
      </c>
      <c r="U402" s="37">
        <f t="shared" si="64"/>
        <v>0</v>
      </c>
      <c r="V402" s="37">
        <f t="shared" si="66"/>
        <v>0</v>
      </c>
      <c r="W402" s="37">
        <f t="shared" si="67"/>
        <v>0</v>
      </c>
      <c r="X402" s="37">
        <f t="shared" si="68"/>
        <v>0</v>
      </c>
      <c r="Y402" s="37">
        <f t="shared" si="69"/>
        <v>0</v>
      </c>
      <c r="Z402" s="36"/>
      <c r="AA402" s="37" t="str">
        <f t="shared" si="65"/>
        <v/>
      </c>
      <c r="AB402" s="36"/>
      <c r="AC402" s="37" t="str">
        <f t="shared" si="71"/>
        <v/>
      </c>
      <c r="AD402" s="36"/>
      <c r="AE402" s="34" t="str">
        <f t="shared" si="70"/>
        <v/>
      </c>
      <c r="AF40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3" spans="1:32" hidden="1" x14ac:dyDescent="0.45">
      <c r="A403" s="34">
        <f>Games!A382</f>
        <v>0</v>
      </c>
      <c r="B403" s="34" t="str">
        <f>IF('Prediction Log'!B400=0, "",'Prediction Log'!B400)</f>
        <v/>
      </c>
      <c r="C403" s="34" t="str">
        <f>IF('Prediction Log'!C400=0, "",'Prediction Log'!C400)</f>
        <v/>
      </c>
      <c r="D403" s="34" t="str">
        <f>IF('Prediction Log'!D400=0, "",'Prediction Log'!D400)</f>
        <v/>
      </c>
      <c r="E403" s="34" t="str">
        <f>IF('Prediction Log'!E400=0, "",'Prediction Log'!E400)</f>
        <v/>
      </c>
      <c r="F403" s="34" t="str">
        <f>IF('Prediction Log'!H400=0, "",'Prediction Log'!H400)</f>
        <v/>
      </c>
      <c r="G403" s="10" t="str">
        <f>IF(ISBLANK(Games!B382), "",'Prediction Log'!$I400)</f>
        <v/>
      </c>
      <c r="H403" s="35" t="str">
        <f>'Prediction Log'!$J400</f>
        <v/>
      </c>
      <c r="I403" s="34" t="str">
        <f>IF(ISBLANK(Games!R382), "",IF(AND(Games!R382="",Games!S382=""),"",IF(ISTEXT(Games!S382), "Side",Games!R382)))</f>
        <v/>
      </c>
      <c r="J403" s="34" t="str">
        <f>IF(ISBLANK(Games!R382), "",IF(Table12[[#This Row],[Bet]]="Spread", Games!T382, ""))</f>
        <v/>
      </c>
      <c r="K403" s="34" t="str">
        <f>IF(ISBLANK(Games!S382), "",IF(ISTEXT(Games!S382), Games!S382, ""))</f>
        <v/>
      </c>
      <c r="L403" s="34" t="str">
        <f>IF(ISBLANK(Games!V382), "", Games!V382)</f>
        <v/>
      </c>
      <c r="M403" s="34"/>
      <c r="N403" s="36"/>
      <c r="O403" s="36"/>
      <c r="P403" s="36"/>
      <c r="Q403" s="36"/>
      <c r="R403" s="36"/>
      <c r="S403" s="36"/>
      <c r="T403" s="37">
        <f t="shared" si="63"/>
        <v>0</v>
      </c>
      <c r="U403" s="37">
        <f t="shared" si="64"/>
        <v>0</v>
      </c>
      <c r="V403" s="37">
        <f t="shared" si="66"/>
        <v>0</v>
      </c>
      <c r="W403" s="37">
        <f t="shared" si="67"/>
        <v>0</v>
      </c>
      <c r="X403" s="37">
        <f t="shared" si="68"/>
        <v>0</v>
      </c>
      <c r="Y403" s="37">
        <f t="shared" si="69"/>
        <v>0</v>
      </c>
      <c r="Z403" s="36"/>
      <c r="AA403" s="37" t="str">
        <f t="shared" si="65"/>
        <v/>
      </c>
      <c r="AB403" s="36"/>
      <c r="AC403" s="37" t="str">
        <f t="shared" si="71"/>
        <v/>
      </c>
      <c r="AD403" s="36"/>
      <c r="AE403" s="34" t="str">
        <f t="shared" si="70"/>
        <v/>
      </c>
      <c r="AF40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4" spans="1:32" hidden="1" x14ac:dyDescent="0.45">
      <c r="A404" s="34">
        <f>Games!A383</f>
        <v>0</v>
      </c>
      <c r="B404" s="34" t="str">
        <f>IF('Prediction Log'!B401=0, "",'Prediction Log'!B401)</f>
        <v/>
      </c>
      <c r="C404" s="34" t="str">
        <f>IF('Prediction Log'!C401=0, "",'Prediction Log'!C401)</f>
        <v/>
      </c>
      <c r="D404" s="34" t="str">
        <f>IF('Prediction Log'!D401=0, "",'Prediction Log'!D401)</f>
        <v/>
      </c>
      <c r="E404" s="34" t="str">
        <f>IF('Prediction Log'!E401=0, "",'Prediction Log'!E401)</f>
        <v/>
      </c>
      <c r="F404" s="34" t="str">
        <f>IF('Prediction Log'!H401=0, "",'Prediction Log'!H401)</f>
        <v/>
      </c>
      <c r="G404" s="10" t="str">
        <f>IF(ISBLANK(Games!B383), "",'Prediction Log'!$I401)</f>
        <v/>
      </c>
      <c r="H404" s="35" t="str">
        <f>'Prediction Log'!$J401</f>
        <v/>
      </c>
      <c r="I404" s="34" t="str">
        <f>IF(ISBLANK(Games!R383), "",IF(AND(Games!R383="",Games!S383=""),"",IF(ISTEXT(Games!S383), "Side",Games!R383)))</f>
        <v/>
      </c>
      <c r="J404" s="34" t="str">
        <f>IF(ISBLANK(Games!R383), "",IF(Table12[[#This Row],[Bet]]="Spread", Games!T383, ""))</f>
        <v/>
      </c>
      <c r="K404" s="34" t="str">
        <f>IF(ISBLANK(Games!S383), "",IF(ISTEXT(Games!S383), Games!S383, ""))</f>
        <v/>
      </c>
      <c r="L404" s="34" t="str">
        <f>IF(ISBLANK(Games!V383), "", Games!V383)</f>
        <v/>
      </c>
      <c r="M404" s="34"/>
      <c r="N404" s="36"/>
      <c r="O404" s="36"/>
      <c r="P404" s="36"/>
      <c r="Q404" s="36"/>
      <c r="R404" s="36"/>
      <c r="S404" s="36"/>
      <c r="T404" s="37">
        <f t="shared" si="63"/>
        <v>0</v>
      </c>
      <c r="U404" s="37">
        <f t="shared" si="64"/>
        <v>0</v>
      </c>
      <c r="V404" s="37">
        <f t="shared" si="66"/>
        <v>0</v>
      </c>
      <c r="W404" s="37">
        <f t="shared" si="67"/>
        <v>0</v>
      </c>
      <c r="X404" s="37">
        <f t="shared" si="68"/>
        <v>0</v>
      </c>
      <c r="Y404" s="37">
        <f t="shared" si="69"/>
        <v>0</v>
      </c>
      <c r="Z404" s="36"/>
      <c r="AA404" s="37" t="str">
        <f t="shared" si="65"/>
        <v/>
      </c>
      <c r="AB404" s="36"/>
      <c r="AC404" s="37" t="str">
        <f t="shared" si="71"/>
        <v/>
      </c>
      <c r="AD404" s="36"/>
      <c r="AE404" s="34" t="str">
        <f t="shared" si="70"/>
        <v/>
      </c>
      <c r="AF40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5" spans="1:32" hidden="1" x14ac:dyDescent="0.45">
      <c r="A405" s="34">
        <f>Games!A384</f>
        <v>0</v>
      </c>
      <c r="B405" s="34" t="str">
        <f>IF('Prediction Log'!B402=0, "",'Prediction Log'!B402)</f>
        <v/>
      </c>
      <c r="C405" s="34" t="str">
        <f>IF('Prediction Log'!C402=0, "",'Prediction Log'!C402)</f>
        <v/>
      </c>
      <c r="D405" s="34" t="str">
        <f>IF('Prediction Log'!D402=0, "",'Prediction Log'!D402)</f>
        <v/>
      </c>
      <c r="E405" s="34" t="str">
        <f>IF('Prediction Log'!E402=0, "",'Prediction Log'!E402)</f>
        <v/>
      </c>
      <c r="F405" s="34" t="str">
        <f>IF('Prediction Log'!H402=0, "",'Prediction Log'!H402)</f>
        <v/>
      </c>
      <c r="G405" s="10" t="str">
        <f>IF(ISBLANK(Games!B384), "",'Prediction Log'!$I402)</f>
        <v/>
      </c>
      <c r="H405" s="35" t="str">
        <f>'Prediction Log'!$J402</f>
        <v/>
      </c>
      <c r="I405" s="34" t="str">
        <f>IF(ISBLANK(Games!R384), "",IF(AND(Games!R384="",Games!S384=""),"",IF(ISTEXT(Games!S384), "Side",Games!R384)))</f>
        <v/>
      </c>
      <c r="J405" s="34" t="str">
        <f>IF(ISBLANK(Games!R384), "",IF(Table12[[#This Row],[Bet]]="Spread", Games!T384, ""))</f>
        <v/>
      </c>
      <c r="K405" s="34" t="str">
        <f>IF(ISBLANK(Games!S384), "",IF(ISTEXT(Games!S384), Games!S384, ""))</f>
        <v/>
      </c>
      <c r="L405" s="34" t="str">
        <f>IF(ISBLANK(Games!V384), "", Games!V384)</f>
        <v/>
      </c>
      <c r="M405" s="34"/>
      <c r="N405" s="36"/>
      <c r="O405" s="36"/>
      <c r="P405" s="36"/>
      <c r="Q405" s="36"/>
      <c r="R405" s="36"/>
      <c r="S405" s="36"/>
      <c r="T405" s="37">
        <f t="shared" si="63"/>
        <v>0</v>
      </c>
      <c r="U405" s="37">
        <f t="shared" si="64"/>
        <v>0</v>
      </c>
      <c r="V405" s="37">
        <f t="shared" si="66"/>
        <v>0</v>
      </c>
      <c r="W405" s="37">
        <f t="shared" si="67"/>
        <v>0</v>
      </c>
      <c r="X405" s="37">
        <f t="shared" si="68"/>
        <v>0</v>
      </c>
      <c r="Y405" s="37">
        <f t="shared" si="69"/>
        <v>0</v>
      </c>
      <c r="Z405" s="36"/>
      <c r="AA405" s="37" t="str">
        <f t="shared" si="65"/>
        <v/>
      </c>
      <c r="AB405" s="36"/>
      <c r="AC405" s="37" t="str">
        <f t="shared" si="71"/>
        <v/>
      </c>
      <c r="AD405" s="36"/>
      <c r="AE405" s="34" t="str">
        <f t="shared" si="70"/>
        <v/>
      </c>
      <c r="AF40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6" spans="1:32" hidden="1" x14ac:dyDescent="0.45">
      <c r="A406" s="34">
        <f>Games!A385</f>
        <v>0</v>
      </c>
      <c r="B406" s="34" t="str">
        <f>IF('Prediction Log'!B403=0, "",'Prediction Log'!B403)</f>
        <v/>
      </c>
      <c r="C406" s="34" t="str">
        <f>IF('Prediction Log'!C403=0, "",'Prediction Log'!C403)</f>
        <v/>
      </c>
      <c r="D406" s="34" t="str">
        <f>IF('Prediction Log'!D403=0, "",'Prediction Log'!D403)</f>
        <v/>
      </c>
      <c r="E406" s="34" t="str">
        <f>IF('Prediction Log'!E403=0, "",'Prediction Log'!E403)</f>
        <v/>
      </c>
      <c r="F406" s="34" t="str">
        <f>IF('Prediction Log'!H403=0, "",'Prediction Log'!H403)</f>
        <v/>
      </c>
      <c r="G406" s="10" t="str">
        <f>IF(ISBLANK(Games!B385), "",'Prediction Log'!$I403)</f>
        <v/>
      </c>
      <c r="H406" s="35" t="str">
        <f>'Prediction Log'!$J403</f>
        <v/>
      </c>
      <c r="I406" s="34" t="str">
        <f>IF(ISBLANK(Games!R385), "",IF(AND(Games!R385="",Games!S385=""),"",IF(ISTEXT(Games!S385), "Side",Games!R385)))</f>
        <v/>
      </c>
      <c r="J406" s="34" t="str">
        <f>IF(ISBLANK(Games!R385), "",IF(Table12[[#This Row],[Bet]]="Spread", Games!T385, ""))</f>
        <v/>
      </c>
      <c r="K406" s="34" t="str">
        <f>IF(ISBLANK(Games!S385), "",IF(ISTEXT(Games!S385), Games!S385, ""))</f>
        <v/>
      </c>
      <c r="L406" s="34" t="str">
        <f>IF(ISBLANK(Games!V385), "", Games!V385)</f>
        <v/>
      </c>
      <c r="M406" s="34"/>
      <c r="N406" s="36"/>
      <c r="O406" s="36"/>
      <c r="P406" s="36"/>
      <c r="Q406" s="36"/>
      <c r="R406" s="36"/>
      <c r="S406" s="36"/>
      <c r="T406" s="37">
        <f t="shared" si="63"/>
        <v>0</v>
      </c>
      <c r="U406" s="37">
        <f t="shared" si="64"/>
        <v>0</v>
      </c>
      <c r="V406" s="37">
        <f t="shared" si="66"/>
        <v>0</v>
      </c>
      <c r="W406" s="37">
        <f t="shared" si="67"/>
        <v>0</v>
      </c>
      <c r="X406" s="37">
        <f t="shared" si="68"/>
        <v>0</v>
      </c>
      <c r="Y406" s="37">
        <f t="shared" si="69"/>
        <v>0</v>
      </c>
      <c r="Z406" s="36"/>
      <c r="AA406" s="37" t="str">
        <f t="shared" si="65"/>
        <v/>
      </c>
      <c r="AB406" s="36"/>
      <c r="AC406" s="37" t="str">
        <f t="shared" si="71"/>
        <v/>
      </c>
      <c r="AD406" s="36"/>
      <c r="AE406" s="34" t="str">
        <f t="shared" si="70"/>
        <v/>
      </c>
      <c r="AF40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7" spans="1:32" hidden="1" x14ac:dyDescent="0.45">
      <c r="A407" s="34">
        <f>Games!A386</f>
        <v>0</v>
      </c>
      <c r="B407" s="34" t="str">
        <f>IF('Prediction Log'!B404=0, "",'Prediction Log'!B404)</f>
        <v/>
      </c>
      <c r="C407" s="34" t="str">
        <f>IF('Prediction Log'!C404=0, "",'Prediction Log'!C404)</f>
        <v/>
      </c>
      <c r="D407" s="34" t="str">
        <f>IF('Prediction Log'!D404=0, "",'Prediction Log'!D404)</f>
        <v/>
      </c>
      <c r="E407" s="34" t="str">
        <f>IF('Prediction Log'!E404=0, "",'Prediction Log'!E404)</f>
        <v/>
      </c>
      <c r="F407" s="34" t="str">
        <f>IF('Prediction Log'!H404=0, "",'Prediction Log'!H404)</f>
        <v/>
      </c>
      <c r="G407" s="10" t="str">
        <f>IF(ISBLANK(Games!B386), "",'Prediction Log'!$I404)</f>
        <v/>
      </c>
      <c r="H407" s="35" t="str">
        <f>'Prediction Log'!$J404</f>
        <v/>
      </c>
      <c r="I407" s="34" t="str">
        <f>IF(ISBLANK(Games!R386), "",IF(AND(Games!R386="",Games!S386=""),"",IF(ISTEXT(Games!S386), "Side",Games!R386)))</f>
        <v/>
      </c>
      <c r="J407" s="34" t="str">
        <f>IF(ISBLANK(Games!R386), "",IF(Table12[[#This Row],[Bet]]="Spread", Games!T386, ""))</f>
        <v/>
      </c>
      <c r="K407" s="34" t="str">
        <f>IF(ISBLANK(Games!S386), "",IF(ISTEXT(Games!S386), Games!S386, ""))</f>
        <v/>
      </c>
      <c r="L407" s="34" t="str">
        <f>IF(ISBLANK(Games!V386), "", Games!V386)</f>
        <v/>
      </c>
      <c r="M407" s="34"/>
      <c r="N407" s="36"/>
      <c r="O407" s="36"/>
      <c r="P407" s="36"/>
      <c r="Q407" s="36"/>
      <c r="R407" s="36"/>
      <c r="S407" s="36"/>
      <c r="T407" s="37">
        <f t="shared" si="63"/>
        <v>0</v>
      </c>
      <c r="U407" s="37">
        <f t="shared" si="64"/>
        <v>0</v>
      </c>
      <c r="V407" s="37">
        <f t="shared" si="66"/>
        <v>0</v>
      </c>
      <c r="W407" s="37">
        <f t="shared" si="67"/>
        <v>0</v>
      </c>
      <c r="X407" s="37">
        <f t="shared" si="68"/>
        <v>0</v>
      </c>
      <c r="Y407" s="37">
        <f t="shared" si="69"/>
        <v>0</v>
      </c>
      <c r="Z407" s="36"/>
      <c r="AA407" s="37" t="str">
        <f t="shared" si="65"/>
        <v/>
      </c>
      <c r="AB407" s="36"/>
      <c r="AC407" s="37" t="str">
        <f t="shared" si="71"/>
        <v/>
      </c>
      <c r="AD407" s="36"/>
      <c r="AE407" s="34" t="str">
        <f t="shared" si="70"/>
        <v/>
      </c>
      <c r="AF40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8" spans="1:32" hidden="1" x14ac:dyDescent="0.45">
      <c r="A408" s="34">
        <f>Games!A387</f>
        <v>0</v>
      </c>
      <c r="B408" s="34" t="str">
        <f>IF('Prediction Log'!B405=0, "",'Prediction Log'!B405)</f>
        <v/>
      </c>
      <c r="C408" s="34" t="str">
        <f>IF('Prediction Log'!C405=0, "",'Prediction Log'!C405)</f>
        <v/>
      </c>
      <c r="D408" s="34" t="str">
        <f>IF('Prediction Log'!D405=0, "",'Prediction Log'!D405)</f>
        <v/>
      </c>
      <c r="E408" s="34" t="str">
        <f>IF('Prediction Log'!E405=0, "",'Prediction Log'!E405)</f>
        <v/>
      </c>
      <c r="F408" s="34" t="str">
        <f>IF('Prediction Log'!H405=0, "",'Prediction Log'!H405)</f>
        <v/>
      </c>
      <c r="G408" s="10" t="str">
        <f>IF(ISBLANK(Games!B387), "",'Prediction Log'!$I405)</f>
        <v/>
      </c>
      <c r="H408" s="35" t="str">
        <f>'Prediction Log'!$J405</f>
        <v/>
      </c>
      <c r="I408" s="34" t="str">
        <f>IF(ISBLANK(Games!R387), "",IF(AND(Games!R387="",Games!S387=""),"",IF(ISTEXT(Games!S387), "Side",Games!R387)))</f>
        <v/>
      </c>
      <c r="J408" s="34" t="str">
        <f>IF(ISBLANK(Games!R387), "",IF(Table12[[#This Row],[Bet]]="Spread", Games!T387, ""))</f>
        <v/>
      </c>
      <c r="K408" s="34" t="str">
        <f>IF(ISBLANK(Games!S387), "",IF(ISTEXT(Games!S387), Games!S387, ""))</f>
        <v/>
      </c>
      <c r="L408" s="34" t="str">
        <f>IF(ISBLANK(Games!V387), "", Games!V387)</f>
        <v/>
      </c>
      <c r="M408" s="34"/>
      <c r="N408" s="36"/>
      <c r="O408" s="36"/>
      <c r="P408" s="36"/>
      <c r="Q408" s="36"/>
      <c r="R408" s="36"/>
      <c r="S408" s="36"/>
      <c r="T408" s="37">
        <f t="shared" si="63"/>
        <v>0</v>
      </c>
      <c r="U408" s="37">
        <f t="shared" si="64"/>
        <v>0</v>
      </c>
      <c r="V408" s="37">
        <f t="shared" si="66"/>
        <v>0</v>
      </c>
      <c r="W408" s="37">
        <f t="shared" si="67"/>
        <v>0</v>
      </c>
      <c r="X408" s="37">
        <f t="shared" si="68"/>
        <v>0</v>
      </c>
      <c r="Y408" s="37">
        <f t="shared" si="69"/>
        <v>0</v>
      </c>
      <c r="Z408" s="36"/>
      <c r="AA408" s="37" t="str">
        <f t="shared" si="65"/>
        <v/>
      </c>
      <c r="AB408" s="36"/>
      <c r="AC408" s="37" t="str">
        <f t="shared" si="71"/>
        <v/>
      </c>
      <c r="AD408" s="36"/>
      <c r="AE408" s="34" t="str">
        <f t="shared" si="70"/>
        <v/>
      </c>
      <c r="AF40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9" spans="1:32" hidden="1" x14ac:dyDescent="0.45">
      <c r="A409" s="34">
        <f>Games!A388</f>
        <v>0</v>
      </c>
      <c r="B409" s="34" t="str">
        <f>IF('Prediction Log'!B406=0, "",'Prediction Log'!B406)</f>
        <v/>
      </c>
      <c r="C409" s="34" t="str">
        <f>IF('Prediction Log'!C406=0, "",'Prediction Log'!C406)</f>
        <v/>
      </c>
      <c r="D409" s="34" t="str">
        <f>IF('Prediction Log'!D406=0, "",'Prediction Log'!D406)</f>
        <v/>
      </c>
      <c r="E409" s="34" t="str">
        <f>IF('Prediction Log'!E406=0, "",'Prediction Log'!E406)</f>
        <v/>
      </c>
      <c r="F409" s="34" t="str">
        <f>IF('Prediction Log'!H406=0, "",'Prediction Log'!H406)</f>
        <v/>
      </c>
      <c r="G409" s="10" t="str">
        <f>IF(ISBLANK(Games!B388), "",'Prediction Log'!$I406)</f>
        <v/>
      </c>
      <c r="H409" s="35" t="str">
        <f>'Prediction Log'!$J406</f>
        <v/>
      </c>
      <c r="I409" s="34" t="str">
        <f>IF(ISBLANK(Games!R388), "",IF(AND(Games!R388="",Games!S388=""),"",IF(ISTEXT(Games!S388), "Side",Games!R388)))</f>
        <v/>
      </c>
      <c r="J409" s="34" t="str">
        <f>IF(ISBLANK(Games!R388), "",IF(Table12[[#This Row],[Bet]]="Spread", Games!T388, ""))</f>
        <v/>
      </c>
      <c r="K409" s="34" t="str">
        <f>IF(ISBLANK(Games!S388), "",IF(ISTEXT(Games!S388), Games!S388, ""))</f>
        <v/>
      </c>
      <c r="L409" s="34" t="str">
        <f>IF(ISBLANK(Games!V388), "", Games!V388)</f>
        <v/>
      </c>
      <c r="M409" s="34"/>
      <c r="N409" s="36"/>
      <c r="O409" s="36"/>
      <c r="P409" s="36"/>
      <c r="Q409" s="36"/>
      <c r="R409" s="36"/>
      <c r="S409" s="36"/>
      <c r="T409" s="37">
        <f t="shared" si="63"/>
        <v>0</v>
      </c>
      <c r="U409" s="37">
        <f t="shared" si="64"/>
        <v>0</v>
      </c>
      <c r="V409" s="37">
        <f t="shared" si="66"/>
        <v>0</v>
      </c>
      <c r="W409" s="37">
        <f t="shared" si="67"/>
        <v>0</v>
      </c>
      <c r="X409" s="37">
        <f t="shared" si="68"/>
        <v>0</v>
      </c>
      <c r="Y409" s="37">
        <f t="shared" si="69"/>
        <v>0</v>
      </c>
      <c r="Z409" s="36"/>
      <c r="AA409" s="37" t="str">
        <f t="shared" si="65"/>
        <v/>
      </c>
      <c r="AB409" s="36"/>
      <c r="AC409" s="37" t="str">
        <f t="shared" si="71"/>
        <v/>
      </c>
      <c r="AD409" s="36"/>
      <c r="AE409" s="34" t="str">
        <f t="shared" si="70"/>
        <v/>
      </c>
      <c r="AF40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0" spans="1:32" hidden="1" x14ac:dyDescent="0.45">
      <c r="A410" s="34">
        <f>Games!A389</f>
        <v>0</v>
      </c>
      <c r="B410" s="34" t="str">
        <f>IF('Prediction Log'!B407=0, "",'Prediction Log'!B407)</f>
        <v/>
      </c>
      <c r="C410" s="34" t="str">
        <f>IF('Prediction Log'!C407=0, "",'Prediction Log'!C407)</f>
        <v/>
      </c>
      <c r="D410" s="34" t="str">
        <f>IF('Prediction Log'!D407=0, "",'Prediction Log'!D407)</f>
        <v/>
      </c>
      <c r="E410" s="34" t="str">
        <f>IF('Prediction Log'!E407=0, "",'Prediction Log'!E407)</f>
        <v/>
      </c>
      <c r="F410" s="34" t="str">
        <f>IF('Prediction Log'!H407=0, "",'Prediction Log'!H407)</f>
        <v/>
      </c>
      <c r="G410" s="10" t="str">
        <f>IF(ISBLANK(Games!B389), "",'Prediction Log'!$I407)</f>
        <v/>
      </c>
      <c r="H410" s="35" t="str">
        <f>'Prediction Log'!$J407</f>
        <v/>
      </c>
      <c r="I410" s="34" t="str">
        <f>IF(ISBLANK(Games!R389), "",IF(AND(Games!R389="",Games!S389=""),"",IF(ISTEXT(Games!S389), "Side",Games!R389)))</f>
        <v/>
      </c>
      <c r="J410" s="34" t="str">
        <f>IF(ISBLANK(Games!R389), "",IF(Table12[[#This Row],[Bet]]="Spread", Games!T389, ""))</f>
        <v/>
      </c>
      <c r="K410" s="34" t="str">
        <f>IF(ISBLANK(Games!S389), "",IF(ISTEXT(Games!S389), Games!S389, ""))</f>
        <v/>
      </c>
      <c r="L410" s="34" t="str">
        <f>IF(ISBLANK(Games!V389), "", Games!V389)</f>
        <v/>
      </c>
      <c r="M410" s="34"/>
      <c r="N410" s="36"/>
      <c r="O410" s="36"/>
      <c r="P410" s="36"/>
      <c r="Q410" s="36"/>
      <c r="R410" s="36"/>
      <c r="S410" s="36"/>
      <c r="T410" s="37">
        <f t="shared" si="63"/>
        <v>0</v>
      </c>
      <c r="U410" s="37">
        <f t="shared" si="64"/>
        <v>0</v>
      </c>
      <c r="V410" s="37">
        <f t="shared" si="66"/>
        <v>0</v>
      </c>
      <c r="W410" s="37">
        <f t="shared" si="67"/>
        <v>0</v>
      </c>
      <c r="X410" s="37">
        <f t="shared" si="68"/>
        <v>0</v>
      </c>
      <c r="Y410" s="37">
        <f t="shared" si="69"/>
        <v>0</v>
      </c>
      <c r="Z410" s="36"/>
      <c r="AA410" s="37" t="str">
        <f t="shared" si="65"/>
        <v/>
      </c>
      <c r="AB410" s="36"/>
      <c r="AC410" s="37" t="str">
        <f t="shared" si="71"/>
        <v/>
      </c>
      <c r="AD410" s="36"/>
      <c r="AE410" s="34" t="str">
        <f t="shared" si="70"/>
        <v/>
      </c>
      <c r="AF41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1" spans="1:32" hidden="1" x14ac:dyDescent="0.45">
      <c r="A411" s="34">
        <f>Games!A390</f>
        <v>0</v>
      </c>
      <c r="B411" s="34" t="str">
        <f>IF('Prediction Log'!B408=0, "",'Prediction Log'!B408)</f>
        <v/>
      </c>
      <c r="C411" s="34" t="str">
        <f>IF('Prediction Log'!C408=0, "",'Prediction Log'!C408)</f>
        <v/>
      </c>
      <c r="D411" s="34" t="str">
        <f>IF('Prediction Log'!D408=0, "",'Prediction Log'!D408)</f>
        <v/>
      </c>
      <c r="E411" s="34" t="str">
        <f>IF('Prediction Log'!E408=0, "",'Prediction Log'!E408)</f>
        <v/>
      </c>
      <c r="F411" s="34" t="str">
        <f>IF('Prediction Log'!H408=0, "",'Prediction Log'!H408)</f>
        <v/>
      </c>
      <c r="G411" s="10" t="str">
        <f>IF(ISBLANK(Games!B390), "",'Prediction Log'!$I408)</f>
        <v/>
      </c>
      <c r="H411" s="35" t="str">
        <f>'Prediction Log'!$J408</f>
        <v/>
      </c>
      <c r="I411" s="34" t="str">
        <f>IF(ISBLANK(Games!R390), "",IF(AND(Games!R390="",Games!S390=""),"",IF(ISTEXT(Games!S390), "Side",Games!R390)))</f>
        <v/>
      </c>
      <c r="J411" s="34" t="str">
        <f>IF(ISBLANK(Games!R390), "",IF(Table12[[#This Row],[Bet]]="Spread", Games!T390, ""))</f>
        <v/>
      </c>
      <c r="K411" s="34" t="str">
        <f>IF(ISBLANK(Games!S390), "",IF(ISTEXT(Games!S390), Games!S390, ""))</f>
        <v/>
      </c>
      <c r="L411" s="34" t="str">
        <f>IF(ISBLANK(Games!V390), "", Games!V390)</f>
        <v/>
      </c>
      <c r="M411" s="34"/>
      <c r="N411" s="36"/>
      <c r="O411" s="36"/>
      <c r="P411" s="36"/>
      <c r="Q411" s="36"/>
      <c r="R411" s="36"/>
      <c r="S411" s="36"/>
      <c r="T411" s="37">
        <f t="shared" si="63"/>
        <v>0</v>
      </c>
      <c r="U411" s="37">
        <f t="shared" si="64"/>
        <v>0</v>
      </c>
      <c r="V411" s="37">
        <f t="shared" si="66"/>
        <v>0</v>
      </c>
      <c r="W411" s="37">
        <f t="shared" si="67"/>
        <v>0</v>
      </c>
      <c r="X411" s="37">
        <f t="shared" si="68"/>
        <v>0</v>
      </c>
      <c r="Y411" s="37">
        <f t="shared" si="69"/>
        <v>0</v>
      </c>
      <c r="Z411" s="36"/>
      <c r="AA411" s="37" t="str">
        <f t="shared" si="65"/>
        <v/>
      </c>
      <c r="AB411" s="36"/>
      <c r="AC411" s="37" t="str">
        <f t="shared" si="71"/>
        <v/>
      </c>
      <c r="AD411" s="36"/>
      <c r="AE411" s="34" t="str">
        <f t="shared" si="70"/>
        <v/>
      </c>
      <c r="AF41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2" spans="1:32" hidden="1" x14ac:dyDescent="0.45">
      <c r="A412" s="34">
        <f>Games!A391</f>
        <v>0</v>
      </c>
      <c r="B412" s="34" t="str">
        <f>IF('Prediction Log'!B409=0, "",'Prediction Log'!B409)</f>
        <v/>
      </c>
      <c r="C412" s="34" t="str">
        <f>IF('Prediction Log'!C409=0, "",'Prediction Log'!C409)</f>
        <v/>
      </c>
      <c r="D412" s="34" t="str">
        <f>IF('Prediction Log'!D409=0, "",'Prediction Log'!D409)</f>
        <v/>
      </c>
      <c r="E412" s="34" t="str">
        <f>IF('Prediction Log'!E409=0, "",'Prediction Log'!E409)</f>
        <v/>
      </c>
      <c r="F412" s="34" t="str">
        <f>IF('Prediction Log'!H409=0, "",'Prediction Log'!H409)</f>
        <v/>
      </c>
      <c r="G412" s="10" t="str">
        <f>IF(ISBLANK(Games!B391), "",'Prediction Log'!$I409)</f>
        <v/>
      </c>
      <c r="H412" s="35" t="str">
        <f>'Prediction Log'!$J409</f>
        <v/>
      </c>
      <c r="I412" s="34" t="str">
        <f>IF(ISBLANK(Games!R391), "",IF(AND(Games!R391="",Games!S391=""),"",IF(ISTEXT(Games!S391), "Side",Games!R391)))</f>
        <v/>
      </c>
      <c r="J412" s="34" t="str">
        <f>IF(ISBLANK(Games!R391), "",IF(Table12[[#This Row],[Bet]]="Spread", Games!T391, ""))</f>
        <v/>
      </c>
      <c r="K412" s="34" t="str">
        <f>IF(ISBLANK(Games!S391), "",IF(ISTEXT(Games!S391), Games!S391, ""))</f>
        <v/>
      </c>
      <c r="L412" s="34" t="str">
        <f>IF(ISBLANK(Games!V391), "", Games!V391)</f>
        <v/>
      </c>
      <c r="M412" s="34"/>
      <c r="N412" s="36"/>
      <c r="O412" s="36"/>
      <c r="P412" s="36"/>
      <c r="Q412" s="36"/>
      <c r="R412" s="36"/>
      <c r="S412" s="36"/>
      <c r="T412" s="37">
        <f t="shared" si="63"/>
        <v>0</v>
      </c>
      <c r="U412" s="37">
        <f t="shared" si="64"/>
        <v>0</v>
      </c>
      <c r="V412" s="37">
        <f t="shared" si="66"/>
        <v>0</v>
      </c>
      <c r="W412" s="37">
        <f t="shared" si="67"/>
        <v>0</v>
      </c>
      <c r="X412" s="37">
        <f t="shared" si="68"/>
        <v>0</v>
      </c>
      <c r="Y412" s="37">
        <f t="shared" si="69"/>
        <v>0</v>
      </c>
      <c r="Z412" s="36"/>
      <c r="AA412" s="37" t="str">
        <f t="shared" si="65"/>
        <v/>
      </c>
      <c r="AB412" s="36"/>
      <c r="AC412" s="37" t="str">
        <f t="shared" si="71"/>
        <v/>
      </c>
      <c r="AD412" s="36"/>
      <c r="AE412" s="34" t="str">
        <f t="shared" si="70"/>
        <v/>
      </c>
      <c r="AF41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3" spans="1:32" hidden="1" x14ac:dyDescent="0.45">
      <c r="A413" s="34">
        <f>Games!A392</f>
        <v>0</v>
      </c>
      <c r="B413" s="34" t="str">
        <f>IF('Prediction Log'!B410=0, "",'Prediction Log'!B410)</f>
        <v/>
      </c>
      <c r="C413" s="34" t="str">
        <f>IF('Prediction Log'!C410=0, "",'Prediction Log'!C410)</f>
        <v/>
      </c>
      <c r="D413" s="34" t="str">
        <f>IF('Prediction Log'!D410=0, "",'Prediction Log'!D410)</f>
        <v/>
      </c>
      <c r="E413" s="34" t="str">
        <f>IF('Prediction Log'!E410=0, "",'Prediction Log'!E410)</f>
        <v/>
      </c>
      <c r="F413" s="34" t="str">
        <f>IF('Prediction Log'!H410=0, "",'Prediction Log'!H410)</f>
        <v/>
      </c>
      <c r="G413" s="10" t="str">
        <f>IF(ISBLANK(Games!B392), "",'Prediction Log'!$I410)</f>
        <v/>
      </c>
      <c r="H413" s="35" t="str">
        <f>'Prediction Log'!$J410</f>
        <v/>
      </c>
      <c r="I413" s="34" t="str">
        <f>IF(ISBLANK(Games!R392), "",IF(AND(Games!R392="",Games!S392=""),"",IF(ISTEXT(Games!S392), "Side",Games!R392)))</f>
        <v/>
      </c>
      <c r="J413" s="34" t="str">
        <f>IF(ISBLANK(Games!R392), "",IF(Table12[[#This Row],[Bet]]="Spread", Games!T392, ""))</f>
        <v/>
      </c>
      <c r="K413" s="34" t="str">
        <f>IF(ISBLANK(Games!S392), "",IF(ISTEXT(Games!S392), Games!S392, ""))</f>
        <v/>
      </c>
      <c r="L413" s="34" t="str">
        <f>IF(ISBLANK(Games!V392), "", Games!V392)</f>
        <v/>
      </c>
      <c r="M413" s="34"/>
      <c r="N413" s="36"/>
      <c r="O413" s="36"/>
      <c r="P413" s="36"/>
      <c r="Q413" s="36"/>
      <c r="R413" s="36"/>
      <c r="S413" s="36"/>
      <c r="T413" s="37">
        <f t="shared" si="63"/>
        <v>0</v>
      </c>
      <c r="U413" s="37">
        <f t="shared" si="64"/>
        <v>0</v>
      </c>
      <c r="V413" s="37">
        <f t="shared" si="66"/>
        <v>0</v>
      </c>
      <c r="W413" s="37">
        <f t="shared" si="67"/>
        <v>0</v>
      </c>
      <c r="X413" s="37">
        <f t="shared" si="68"/>
        <v>0</v>
      </c>
      <c r="Y413" s="37">
        <f t="shared" si="69"/>
        <v>0</v>
      </c>
      <c r="Z413" s="36"/>
      <c r="AA413" s="37" t="str">
        <f t="shared" si="65"/>
        <v/>
      </c>
      <c r="AB413" s="36"/>
      <c r="AC413" s="37" t="str">
        <f t="shared" si="71"/>
        <v/>
      </c>
      <c r="AD413" s="36"/>
      <c r="AE413" s="34" t="str">
        <f t="shared" si="70"/>
        <v/>
      </c>
      <c r="AF41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4" spans="1:32" hidden="1" x14ac:dyDescent="0.45">
      <c r="A414" s="34">
        <f>Games!A393</f>
        <v>0</v>
      </c>
      <c r="B414" s="34" t="str">
        <f>IF('Prediction Log'!B411=0, "",'Prediction Log'!B411)</f>
        <v/>
      </c>
      <c r="C414" s="34" t="str">
        <f>IF('Prediction Log'!C411=0, "",'Prediction Log'!C411)</f>
        <v/>
      </c>
      <c r="D414" s="34" t="str">
        <f>IF('Prediction Log'!D411=0, "",'Prediction Log'!D411)</f>
        <v/>
      </c>
      <c r="E414" s="34" t="str">
        <f>IF('Prediction Log'!E411=0, "",'Prediction Log'!E411)</f>
        <v/>
      </c>
      <c r="F414" s="34" t="str">
        <f>IF('Prediction Log'!H411=0, "",'Prediction Log'!H411)</f>
        <v/>
      </c>
      <c r="G414" s="10" t="str">
        <f>IF(ISBLANK(Games!B393), "",'Prediction Log'!$I411)</f>
        <v/>
      </c>
      <c r="H414" s="35" t="str">
        <f>'Prediction Log'!$J411</f>
        <v/>
      </c>
      <c r="I414" s="34" t="str">
        <f>IF(ISBLANK(Games!R393), "",IF(AND(Games!R393="",Games!S393=""),"",IF(ISTEXT(Games!S393), "Side",Games!R393)))</f>
        <v/>
      </c>
      <c r="J414" s="34" t="str">
        <f>IF(ISBLANK(Games!R393), "",IF(Table12[[#This Row],[Bet]]="Spread", Games!T393, ""))</f>
        <v/>
      </c>
      <c r="K414" s="34" t="str">
        <f>IF(ISBLANK(Games!S393), "",IF(ISTEXT(Games!S393), Games!S393, ""))</f>
        <v/>
      </c>
      <c r="L414" s="34" t="str">
        <f>IF(ISBLANK(Games!V393), "", Games!V393)</f>
        <v/>
      </c>
      <c r="M414" s="34"/>
      <c r="N414" s="36"/>
      <c r="O414" s="36"/>
      <c r="P414" s="36"/>
      <c r="Q414" s="36"/>
      <c r="R414" s="36"/>
      <c r="S414" s="36"/>
      <c r="T414" s="37">
        <f t="shared" si="63"/>
        <v>0</v>
      </c>
      <c r="U414" s="37">
        <f t="shared" si="64"/>
        <v>0</v>
      </c>
      <c r="V414" s="37">
        <f t="shared" si="66"/>
        <v>0</v>
      </c>
      <c r="W414" s="37">
        <f t="shared" si="67"/>
        <v>0</v>
      </c>
      <c r="X414" s="37">
        <f t="shared" si="68"/>
        <v>0</v>
      </c>
      <c r="Y414" s="37">
        <f t="shared" si="69"/>
        <v>0</v>
      </c>
      <c r="Z414" s="36"/>
      <c r="AA414" s="37" t="str">
        <f t="shared" si="65"/>
        <v/>
      </c>
      <c r="AB414" s="36"/>
      <c r="AC414" s="37" t="str">
        <f t="shared" si="71"/>
        <v/>
      </c>
      <c r="AD414" s="36"/>
      <c r="AE414" s="34" t="str">
        <f t="shared" si="70"/>
        <v/>
      </c>
      <c r="AF41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5" spans="1:32" hidden="1" x14ac:dyDescent="0.45">
      <c r="A415" s="34">
        <f>Games!A394</f>
        <v>0</v>
      </c>
      <c r="B415" s="34" t="str">
        <f>IF('Prediction Log'!B412=0, "",'Prediction Log'!B412)</f>
        <v/>
      </c>
      <c r="C415" s="34" t="str">
        <f>IF('Prediction Log'!C412=0, "",'Prediction Log'!C412)</f>
        <v/>
      </c>
      <c r="D415" s="34" t="str">
        <f>IF('Prediction Log'!D412=0, "",'Prediction Log'!D412)</f>
        <v/>
      </c>
      <c r="E415" s="34" t="str">
        <f>IF('Prediction Log'!E412=0, "",'Prediction Log'!E412)</f>
        <v/>
      </c>
      <c r="F415" s="34" t="str">
        <f>IF('Prediction Log'!H412=0, "",'Prediction Log'!H412)</f>
        <v/>
      </c>
      <c r="G415" s="10" t="str">
        <f>IF(ISBLANK(Games!B394), "",'Prediction Log'!$I412)</f>
        <v/>
      </c>
      <c r="H415" s="35" t="str">
        <f>'Prediction Log'!$J412</f>
        <v/>
      </c>
      <c r="I415" s="34" t="str">
        <f>IF(ISBLANK(Games!R394), "",IF(AND(Games!R394="",Games!S394=""),"",IF(ISTEXT(Games!S394), "Side",Games!R394)))</f>
        <v/>
      </c>
      <c r="J415" s="34" t="str">
        <f>IF(ISBLANK(Games!R394), "",IF(Table12[[#This Row],[Bet]]="Spread", Games!T394, ""))</f>
        <v/>
      </c>
      <c r="K415" s="34" t="str">
        <f>IF(ISBLANK(Games!S394), "",IF(ISTEXT(Games!S394), Games!S394, ""))</f>
        <v/>
      </c>
      <c r="L415" s="34" t="str">
        <f>IF(ISBLANK(Games!V394), "", Games!V394)</f>
        <v/>
      </c>
      <c r="M415" s="34"/>
      <c r="N415" s="36"/>
      <c r="O415" s="36"/>
      <c r="P415" s="36"/>
      <c r="Q415" s="36"/>
      <c r="R415" s="36"/>
      <c r="S415" s="36"/>
      <c r="T415" s="37">
        <f t="shared" si="63"/>
        <v>0</v>
      </c>
      <c r="U415" s="37">
        <f t="shared" si="64"/>
        <v>0</v>
      </c>
      <c r="V415" s="37">
        <f t="shared" si="66"/>
        <v>0</v>
      </c>
      <c r="W415" s="37">
        <f t="shared" si="67"/>
        <v>0</v>
      </c>
      <c r="X415" s="37">
        <f t="shared" si="68"/>
        <v>0</v>
      </c>
      <c r="Y415" s="37">
        <f t="shared" si="69"/>
        <v>0</v>
      </c>
      <c r="Z415" s="36"/>
      <c r="AA415" s="37" t="str">
        <f t="shared" si="65"/>
        <v/>
      </c>
      <c r="AB415" s="36"/>
      <c r="AC415" s="37" t="str">
        <f t="shared" si="71"/>
        <v/>
      </c>
      <c r="AD415" s="36"/>
      <c r="AE415" s="34" t="str">
        <f t="shared" si="70"/>
        <v/>
      </c>
      <c r="AF41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6" spans="1:32" hidden="1" x14ac:dyDescent="0.45">
      <c r="A416" s="34">
        <f>Games!A395</f>
        <v>0</v>
      </c>
      <c r="B416" s="34" t="str">
        <f>IF('Prediction Log'!B413=0, "",'Prediction Log'!B413)</f>
        <v/>
      </c>
      <c r="C416" s="34" t="str">
        <f>IF('Prediction Log'!C413=0, "",'Prediction Log'!C413)</f>
        <v/>
      </c>
      <c r="D416" s="34" t="str">
        <f>IF('Prediction Log'!D413=0, "",'Prediction Log'!D413)</f>
        <v/>
      </c>
      <c r="E416" s="34" t="str">
        <f>IF('Prediction Log'!E413=0, "",'Prediction Log'!E413)</f>
        <v/>
      </c>
      <c r="F416" s="34" t="str">
        <f>IF('Prediction Log'!H413=0, "",'Prediction Log'!H413)</f>
        <v/>
      </c>
      <c r="G416" s="10" t="str">
        <f>IF(ISBLANK(Games!B395), "",'Prediction Log'!$I413)</f>
        <v/>
      </c>
      <c r="H416" s="35" t="str">
        <f>'Prediction Log'!$J413</f>
        <v/>
      </c>
      <c r="I416" s="34" t="str">
        <f>IF(ISBLANK(Games!R395), "",IF(AND(Games!R395="",Games!S395=""),"",IF(ISTEXT(Games!S395), "Side",Games!R395)))</f>
        <v/>
      </c>
      <c r="J416" s="34" t="str">
        <f>IF(ISBLANK(Games!R395), "",IF(Table12[[#This Row],[Bet]]="Spread", Games!T395, ""))</f>
        <v/>
      </c>
      <c r="K416" s="34" t="str">
        <f>IF(ISBLANK(Games!S395), "",IF(ISTEXT(Games!S395), Games!S395, ""))</f>
        <v/>
      </c>
      <c r="L416" s="34" t="str">
        <f>IF(ISBLANK(Games!V395), "", Games!V395)</f>
        <v/>
      </c>
      <c r="M416" s="34"/>
      <c r="N416" s="36"/>
      <c r="O416" s="36"/>
      <c r="P416" s="36"/>
      <c r="Q416" s="36"/>
      <c r="R416" s="36"/>
      <c r="S416" s="36"/>
      <c r="T416" s="37">
        <f t="shared" si="63"/>
        <v>0</v>
      </c>
      <c r="U416" s="37">
        <f t="shared" si="64"/>
        <v>0</v>
      </c>
      <c r="V416" s="37">
        <f t="shared" si="66"/>
        <v>0</v>
      </c>
      <c r="W416" s="37">
        <f t="shared" si="67"/>
        <v>0</v>
      </c>
      <c r="X416" s="37">
        <f t="shared" si="68"/>
        <v>0</v>
      </c>
      <c r="Y416" s="37">
        <f t="shared" si="69"/>
        <v>0</v>
      </c>
      <c r="Z416" s="36"/>
      <c r="AA416" s="37" t="str">
        <f t="shared" si="65"/>
        <v/>
      </c>
      <c r="AB416" s="36"/>
      <c r="AC416" s="37" t="str">
        <f t="shared" si="71"/>
        <v/>
      </c>
      <c r="AD416" s="36"/>
      <c r="AE416" s="34" t="str">
        <f t="shared" si="70"/>
        <v/>
      </c>
      <c r="AF41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7" spans="1:32" hidden="1" x14ac:dyDescent="0.45">
      <c r="A417" s="34">
        <f>Games!A396</f>
        <v>0</v>
      </c>
      <c r="B417" s="34" t="str">
        <f>IF('Prediction Log'!B414=0, "",'Prediction Log'!B414)</f>
        <v/>
      </c>
      <c r="C417" s="34" t="str">
        <f>IF('Prediction Log'!C414=0, "",'Prediction Log'!C414)</f>
        <v/>
      </c>
      <c r="D417" s="34" t="str">
        <f>IF('Prediction Log'!D414=0, "",'Prediction Log'!D414)</f>
        <v/>
      </c>
      <c r="E417" s="34" t="str">
        <f>IF('Prediction Log'!E414=0, "",'Prediction Log'!E414)</f>
        <v/>
      </c>
      <c r="F417" s="34" t="str">
        <f>IF('Prediction Log'!H414=0, "",'Prediction Log'!H414)</f>
        <v/>
      </c>
      <c r="G417" s="10" t="str">
        <f>IF(ISBLANK(Games!B396), "",'Prediction Log'!$I414)</f>
        <v/>
      </c>
      <c r="H417" s="35" t="str">
        <f>'Prediction Log'!$J414</f>
        <v/>
      </c>
      <c r="I417" s="34" t="str">
        <f>IF(ISBLANK(Games!R396), "",IF(AND(Games!R396="",Games!S396=""),"",IF(ISTEXT(Games!S396), "Side",Games!R396)))</f>
        <v/>
      </c>
      <c r="J417" s="34" t="str">
        <f>IF(ISBLANK(Games!R396), "",IF(Table12[[#This Row],[Bet]]="Spread", Games!T396, ""))</f>
        <v/>
      </c>
      <c r="K417" s="34" t="str">
        <f>IF(ISBLANK(Games!S396), "",IF(ISTEXT(Games!S396), Games!S396, ""))</f>
        <v/>
      </c>
      <c r="L417" s="34" t="str">
        <f>IF(ISBLANK(Games!V396), "", Games!V396)</f>
        <v/>
      </c>
      <c r="M417" s="34"/>
      <c r="N417" s="36"/>
      <c r="O417" s="36"/>
      <c r="P417" s="36"/>
      <c r="Q417" s="36"/>
      <c r="R417" s="36"/>
      <c r="S417" s="36"/>
      <c r="T417" s="37">
        <f t="shared" si="63"/>
        <v>0</v>
      </c>
      <c r="U417" s="37">
        <f t="shared" si="64"/>
        <v>0</v>
      </c>
      <c r="V417" s="37">
        <f t="shared" si="66"/>
        <v>0</v>
      </c>
      <c r="W417" s="37">
        <f t="shared" si="67"/>
        <v>0</v>
      </c>
      <c r="X417" s="37">
        <f t="shared" si="68"/>
        <v>0</v>
      </c>
      <c r="Y417" s="37">
        <f t="shared" si="69"/>
        <v>0</v>
      </c>
      <c r="Z417" s="36"/>
      <c r="AA417" s="37" t="str">
        <f t="shared" si="65"/>
        <v/>
      </c>
      <c r="AB417" s="36"/>
      <c r="AC417" s="37" t="str">
        <f t="shared" si="71"/>
        <v/>
      </c>
      <c r="AD417" s="36"/>
      <c r="AE417" s="34" t="str">
        <f t="shared" si="70"/>
        <v/>
      </c>
      <c r="AF41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8" spans="1:32" hidden="1" x14ac:dyDescent="0.45">
      <c r="A418" s="34">
        <f>Games!A397</f>
        <v>0</v>
      </c>
      <c r="B418" s="34" t="str">
        <f>IF('Prediction Log'!B415=0, "",'Prediction Log'!B415)</f>
        <v/>
      </c>
      <c r="C418" s="34" t="str">
        <f>IF('Prediction Log'!C415=0, "",'Prediction Log'!C415)</f>
        <v/>
      </c>
      <c r="D418" s="34" t="str">
        <f>IF('Prediction Log'!D415=0, "",'Prediction Log'!D415)</f>
        <v/>
      </c>
      <c r="E418" s="34" t="str">
        <f>IF('Prediction Log'!E415=0, "",'Prediction Log'!E415)</f>
        <v/>
      </c>
      <c r="F418" s="34" t="str">
        <f>IF('Prediction Log'!H415=0, "",'Prediction Log'!H415)</f>
        <v/>
      </c>
      <c r="G418" s="10" t="str">
        <f>IF(ISBLANK(Games!B397), "",'Prediction Log'!$I415)</f>
        <v/>
      </c>
      <c r="H418" s="35" t="str">
        <f>'Prediction Log'!$J415</f>
        <v/>
      </c>
      <c r="I418" s="34" t="str">
        <f>IF(ISBLANK(Games!R397), "",IF(AND(Games!R397="",Games!S397=""),"",IF(ISTEXT(Games!S397), "Side",Games!R397)))</f>
        <v/>
      </c>
      <c r="J418" s="34" t="str">
        <f>IF(ISBLANK(Games!R397), "",IF(Table12[[#This Row],[Bet]]="Spread", Games!T397, ""))</f>
        <v/>
      </c>
      <c r="K418" s="34" t="str">
        <f>IF(ISBLANK(Games!S397), "",IF(ISTEXT(Games!S397), Games!S397, ""))</f>
        <v/>
      </c>
      <c r="L418" s="34" t="str">
        <f>IF(ISBLANK(Games!V397), "", Games!V397)</f>
        <v/>
      </c>
      <c r="M418" s="34"/>
      <c r="N418" s="36"/>
      <c r="O418" s="36"/>
      <c r="P418" s="36"/>
      <c r="Q418" s="36"/>
      <c r="R418" s="36"/>
      <c r="S418" s="36"/>
      <c r="T418" s="37">
        <f t="shared" si="63"/>
        <v>0</v>
      </c>
      <c r="U418" s="37">
        <f t="shared" si="64"/>
        <v>0</v>
      </c>
      <c r="V418" s="37">
        <f t="shared" si="66"/>
        <v>0</v>
      </c>
      <c r="W418" s="37">
        <f t="shared" si="67"/>
        <v>0</v>
      </c>
      <c r="X418" s="37">
        <f t="shared" si="68"/>
        <v>0</v>
      </c>
      <c r="Y418" s="37">
        <f t="shared" si="69"/>
        <v>0</v>
      </c>
      <c r="Z418" s="36"/>
      <c r="AA418" s="37" t="str">
        <f t="shared" si="65"/>
        <v/>
      </c>
      <c r="AB418" s="36"/>
      <c r="AC418" s="37" t="str">
        <f t="shared" si="71"/>
        <v/>
      </c>
      <c r="AD418" s="36"/>
      <c r="AE418" s="34" t="str">
        <f t="shared" si="70"/>
        <v/>
      </c>
      <c r="AF41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9" spans="1:32" hidden="1" x14ac:dyDescent="0.45">
      <c r="A419" s="34">
        <f>Games!A398</f>
        <v>0</v>
      </c>
      <c r="B419" s="34" t="str">
        <f>IF('Prediction Log'!B416=0, "",'Prediction Log'!B416)</f>
        <v/>
      </c>
      <c r="C419" s="34" t="str">
        <f>IF('Prediction Log'!C416=0, "",'Prediction Log'!C416)</f>
        <v/>
      </c>
      <c r="D419" s="34" t="str">
        <f>IF('Prediction Log'!D416=0, "",'Prediction Log'!D416)</f>
        <v/>
      </c>
      <c r="E419" s="34" t="str">
        <f>IF('Prediction Log'!E416=0, "",'Prediction Log'!E416)</f>
        <v/>
      </c>
      <c r="F419" s="34" t="str">
        <f>IF('Prediction Log'!H416=0, "",'Prediction Log'!H416)</f>
        <v/>
      </c>
      <c r="G419" s="10" t="str">
        <f>IF(ISBLANK(Games!B398), "",'Prediction Log'!$I416)</f>
        <v/>
      </c>
      <c r="H419" s="35" t="str">
        <f>'Prediction Log'!$J416</f>
        <v/>
      </c>
      <c r="I419" s="34" t="str">
        <f>IF(ISBLANK(Games!R398), "",IF(AND(Games!R398="",Games!S398=""),"",IF(ISTEXT(Games!S398), "Side",Games!R398)))</f>
        <v/>
      </c>
      <c r="J419" s="34" t="str">
        <f>IF(ISBLANK(Games!R398), "",IF(Table12[[#This Row],[Bet]]="Spread", Games!T398, ""))</f>
        <v/>
      </c>
      <c r="K419" s="34" t="str">
        <f>IF(ISBLANK(Games!S398), "",IF(ISTEXT(Games!S398), Games!S398, ""))</f>
        <v/>
      </c>
      <c r="L419" s="34" t="str">
        <f>IF(ISBLANK(Games!V398), "", Games!V398)</f>
        <v/>
      </c>
      <c r="M419" s="34"/>
      <c r="N419" s="36"/>
      <c r="O419" s="36"/>
      <c r="P419" s="36"/>
      <c r="Q419" s="36"/>
      <c r="R419" s="36"/>
      <c r="S419" s="36"/>
      <c r="T419" s="37">
        <f t="shared" si="63"/>
        <v>0</v>
      </c>
      <c r="U419" s="37">
        <f t="shared" si="64"/>
        <v>0</v>
      </c>
      <c r="V419" s="37">
        <f t="shared" si="66"/>
        <v>0</v>
      </c>
      <c r="W419" s="37">
        <f t="shared" si="67"/>
        <v>0</v>
      </c>
      <c r="X419" s="37">
        <f t="shared" si="68"/>
        <v>0</v>
      </c>
      <c r="Y419" s="37">
        <f t="shared" si="69"/>
        <v>0</v>
      </c>
      <c r="Z419" s="36"/>
      <c r="AA419" s="37" t="str">
        <f t="shared" si="65"/>
        <v/>
      </c>
      <c r="AB419" s="36"/>
      <c r="AC419" s="37" t="str">
        <f t="shared" si="71"/>
        <v/>
      </c>
      <c r="AD419" s="36"/>
      <c r="AE419" s="34" t="str">
        <f t="shared" si="70"/>
        <v/>
      </c>
      <c r="AF41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0" spans="1:32" hidden="1" x14ac:dyDescent="0.45">
      <c r="A420" s="34">
        <f>Games!A399</f>
        <v>0</v>
      </c>
      <c r="B420" s="34" t="str">
        <f>IF('Prediction Log'!B417=0, "",'Prediction Log'!B417)</f>
        <v/>
      </c>
      <c r="C420" s="34" t="str">
        <f>IF('Prediction Log'!C417=0, "",'Prediction Log'!C417)</f>
        <v/>
      </c>
      <c r="D420" s="34" t="str">
        <f>IF('Prediction Log'!D417=0, "",'Prediction Log'!D417)</f>
        <v/>
      </c>
      <c r="E420" s="34" t="str">
        <f>IF('Prediction Log'!E417=0, "",'Prediction Log'!E417)</f>
        <v/>
      </c>
      <c r="F420" s="34" t="str">
        <f>IF('Prediction Log'!H417=0, "",'Prediction Log'!H417)</f>
        <v/>
      </c>
      <c r="G420" s="10" t="str">
        <f>IF(ISBLANK(Games!B399), "",'Prediction Log'!$I417)</f>
        <v/>
      </c>
      <c r="H420" s="35" t="str">
        <f>'Prediction Log'!$J417</f>
        <v/>
      </c>
      <c r="I420" s="34" t="str">
        <f>IF(ISBLANK(Games!R399), "",IF(AND(Games!R399="",Games!S399=""),"",IF(ISTEXT(Games!S399), "Side",Games!R399)))</f>
        <v/>
      </c>
      <c r="J420" s="34" t="str">
        <f>IF(ISBLANK(Games!R399), "",IF(Table12[[#This Row],[Bet]]="Spread", Games!T399, ""))</f>
        <v/>
      </c>
      <c r="K420" s="34" t="str">
        <f>IF(ISBLANK(Games!S399), "",IF(ISTEXT(Games!S399), Games!S399, ""))</f>
        <v/>
      </c>
      <c r="L420" s="34" t="str">
        <f>IF(ISBLANK(Games!V399), "", Games!V399)</f>
        <v/>
      </c>
      <c r="M420" s="34"/>
      <c r="N420" s="36"/>
      <c r="O420" s="36"/>
      <c r="P420" s="36"/>
      <c r="Q420" s="36"/>
      <c r="R420" s="36"/>
      <c r="S420" s="36"/>
      <c r="T420" s="37">
        <f t="shared" si="63"/>
        <v>0</v>
      </c>
      <c r="U420" s="37">
        <f t="shared" si="64"/>
        <v>0</v>
      </c>
      <c r="V420" s="37">
        <f t="shared" si="66"/>
        <v>0</v>
      </c>
      <c r="W420" s="37">
        <f t="shared" si="67"/>
        <v>0</v>
      </c>
      <c r="X420" s="37">
        <f t="shared" si="68"/>
        <v>0</v>
      </c>
      <c r="Y420" s="37">
        <f t="shared" si="69"/>
        <v>0</v>
      </c>
      <c r="Z420" s="36"/>
      <c r="AA420" s="37" t="str">
        <f t="shared" si="65"/>
        <v/>
      </c>
      <c r="AB420" s="36"/>
      <c r="AC420" s="37" t="str">
        <f t="shared" si="71"/>
        <v/>
      </c>
      <c r="AD420" s="36"/>
      <c r="AE420" s="34" t="str">
        <f t="shared" si="70"/>
        <v/>
      </c>
      <c r="AF42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1" spans="1:32" hidden="1" x14ac:dyDescent="0.45">
      <c r="A421" s="34">
        <f>Games!A400</f>
        <v>0</v>
      </c>
      <c r="B421" s="34" t="str">
        <f>IF('Prediction Log'!B418=0, "",'Prediction Log'!B418)</f>
        <v/>
      </c>
      <c r="C421" s="34" t="str">
        <f>IF('Prediction Log'!C418=0, "",'Prediction Log'!C418)</f>
        <v/>
      </c>
      <c r="D421" s="34" t="str">
        <f>IF('Prediction Log'!D418=0, "",'Prediction Log'!D418)</f>
        <v/>
      </c>
      <c r="E421" s="34" t="str">
        <f>IF('Prediction Log'!E418=0, "",'Prediction Log'!E418)</f>
        <v/>
      </c>
      <c r="F421" s="34" t="str">
        <f>IF('Prediction Log'!H418=0, "",'Prediction Log'!H418)</f>
        <v/>
      </c>
      <c r="G421" s="10" t="str">
        <f>IF(ISBLANK(Games!B400), "",'Prediction Log'!$I418)</f>
        <v/>
      </c>
      <c r="H421" s="35" t="str">
        <f>'Prediction Log'!$J418</f>
        <v/>
      </c>
      <c r="I421" s="34" t="str">
        <f>IF(ISBLANK(Games!R400), "",IF(AND(Games!R400="",Games!S400=""),"",IF(ISTEXT(Games!S400), "Side",Games!R400)))</f>
        <v/>
      </c>
      <c r="J421" s="34" t="str">
        <f>IF(ISBLANK(Games!R400), "",IF(Table12[[#This Row],[Bet]]="Spread", Games!T400, ""))</f>
        <v/>
      </c>
      <c r="K421" s="34" t="str">
        <f>IF(ISBLANK(Games!S400), "",IF(ISTEXT(Games!S400), Games!S400, ""))</f>
        <v/>
      </c>
      <c r="L421" s="34" t="str">
        <f>IF(ISBLANK(Games!V400), "", Games!V400)</f>
        <v/>
      </c>
      <c r="M421" s="34"/>
      <c r="N421" s="36"/>
      <c r="O421" s="36"/>
      <c r="P421" s="36"/>
      <c r="Q421" s="36"/>
      <c r="R421" s="36"/>
      <c r="S421" s="36"/>
      <c r="T421" s="37">
        <f t="shared" si="63"/>
        <v>0</v>
      </c>
      <c r="U421" s="37">
        <f t="shared" si="64"/>
        <v>0</v>
      </c>
      <c r="V421" s="37">
        <f t="shared" si="66"/>
        <v>0</v>
      </c>
      <c r="W421" s="37">
        <f t="shared" si="67"/>
        <v>0</v>
      </c>
      <c r="X421" s="37">
        <f t="shared" si="68"/>
        <v>0</v>
      </c>
      <c r="Y421" s="37">
        <f t="shared" si="69"/>
        <v>0</v>
      </c>
      <c r="Z421" s="36"/>
      <c r="AA421" s="37" t="str">
        <f t="shared" si="65"/>
        <v/>
      </c>
      <c r="AB421" s="36"/>
      <c r="AC421" s="37" t="str">
        <f t="shared" si="71"/>
        <v/>
      </c>
      <c r="AD421" s="36"/>
      <c r="AE421" s="34" t="str">
        <f t="shared" si="70"/>
        <v/>
      </c>
      <c r="AF42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2" spans="1:32" hidden="1" x14ac:dyDescent="0.45">
      <c r="A422" s="34">
        <f>Games!A401</f>
        <v>0</v>
      </c>
      <c r="B422" s="34" t="str">
        <f>IF('Prediction Log'!B419=0, "",'Prediction Log'!B419)</f>
        <v/>
      </c>
      <c r="C422" s="34" t="str">
        <f>IF('Prediction Log'!C419=0, "",'Prediction Log'!C419)</f>
        <v/>
      </c>
      <c r="D422" s="34" t="str">
        <f>IF('Prediction Log'!D419=0, "",'Prediction Log'!D419)</f>
        <v/>
      </c>
      <c r="E422" s="34" t="str">
        <f>IF('Prediction Log'!E419=0, "",'Prediction Log'!E419)</f>
        <v/>
      </c>
      <c r="F422" s="34" t="str">
        <f>IF('Prediction Log'!H419=0, "",'Prediction Log'!H419)</f>
        <v/>
      </c>
      <c r="G422" s="10" t="str">
        <f>IF(ISBLANK(Games!B401), "",'Prediction Log'!$I419)</f>
        <v/>
      </c>
      <c r="H422" s="35" t="str">
        <f>'Prediction Log'!$J419</f>
        <v/>
      </c>
      <c r="I422" s="34" t="str">
        <f>IF(ISBLANK(Games!R401), "",IF(AND(Games!R401="",Games!S401=""),"",IF(ISTEXT(Games!S401), "Side",Games!R401)))</f>
        <v/>
      </c>
      <c r="J422" s="34" t="str">
        <f>IF(ISBLANK(Games!R401), "",IF(Table12[[#This Row],[Bet]]="Spread", Games!T401, ""))</f>
        <v/>
      </c>
      <c r="K422" s="34" t="str">
        <f>IF(ISBLANK(Games!S401), "",IF(ISTEXT(Games!S401), Games!S401, ""))</f>
        <v/>
      </c>
      <c r="L422" s="34" t="str">
        <f>IF(ISBLANK(Games!V401), "", Games!V401)</f>
        <v/>
      </c>
      <c r="M422" s="34"/>
      <c r="N422" s="36"/>
      <c r="O422" s="36"/>
      <c r="P422" s="36"/>
      <c r="Q422" s="36"/>
      <c r="R422" s="36"/>
      <c r="S422" s="36"/>
      <c r="T422" s="37">
        <f t="shared" si="63"/>
        <v>0</v>
      </c>
      <c r="U422" s="37">
        <f t="shared" si="64"/>
        <v>0</v>
      </c>
      <c r="V422" s="37">
        <f t="shared" si="66"/>
        <v>0</v>
      </c>
      <c r="W422" s="37">
        <f t="shared" si="67"/>
        <v>0</v>
      </c>
      <c r="X422" s="37">
        <f t="shared" si="68"/>
        <v>0</v>
      </c>
      <c r="Y422" s="37">
        <f t="shared" si="69"/>
        <v>0</v>
      </c>
      <c r="Z422" s="36"/>
      <c r="AA422" s="37" t="str">
        <f t="shared" si="65"/>
        <v/>
      </c>
      <c r="AB422" s="36"/>
      <c r="AC422" s="37" t="str">
        <f t="shared" si="71"/>
        <v/>
      </c>
      <c r="AD422" s="36"/>
      <c r="AE422" s="34" t="str">
        <f t="shared" si="70"/>
        <v/>
      </c>
      <c r="AF42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3" spans="1:32" hidden="1" x14ac:dyDescent="0.45">
      <c r="A423" s="34">
        <f>Games!A402</f>
        <v>0</v>
      </c>
      <c r="B423" s="34" t="str">
        <f>IF('Prediction Log'!B420=0, "",'Prediction Log'!B420)</f>
        <v/>
      </c>
      <c r="C423" s="34" t="str">
        <f>IF('Prediction Log'!C420=0, "",'Prediction Log'!C420)</f>
        <v/>
      </c>
      <c r="D423" s="34" t="str">
        <f>IF('Prediction Log'!D420=0, "",'Prediction Log'!D420)</f>
        <v/>
      </c>
      <c r="E423" s="34" t="str">
        <f>IF('Prediction Log'!E420=0, "",'Prediction Log'!E420)</f>
        <v/>
      </c>
      <c r="F423" s="34" t="str">
        <f>IF('Prediction Log'!H420=0, "",'Prediction Log'!H420)</f>
        <v/>
      </c>
      <c r="G423" s="10" t="str">
        <f>IF(ISBLANK(Games!B402), "",'Prediction Log'!$I420)</f>
        <v/>
      </c>
      <c r="H423" s="35" t="str">
        <f>'Prediction Log'!$J420</f>
        <v/>
      </c>
      <c r="I423" s="34" t="str">
        <f>IF(ISBLANK(Games!R402), "",IF(AND(Games!R402="",Games!S402=""),"",IF(ISTEXT(Games!S402), "Side",Games!R402)))</f>
        <v/>
      </c>
      <c r="J423" s="34" t="str">
        <f>IF(ISBLANK(Games!R402), "",IF(Table12[[#This Row],[Bet]]="Spread", Games!T402, ""))</f>
        <v/>
      </c>
      <c r="K423" s="34" t="str">
        <f>IF(ISBLANK(Games!S402), "",IF(ISTEXT(Games!S402), Games!S402, ""))</f>
        <v/>
      </c>
      <c r="L423" s="34" t="str">
        <f>IF(ISBLANK(Games!V402), "", Games!V402)</f>
        <v/>
      </c>
      <c r="M423" s="34"/>
      <c r="N423" s="36"/>
      <c r="O423" s="36"/>
      <c r="P423" s="36"/>
      <c r="Q423" s="36"/>
      <c r="R423" s="36"/>
      <c r="S423" s="36"/>
      <c r="T423" s="37">
        <f t="shared" si="63"/>
        <v>0</v>
      </c>
      <c r="U423" s="37">
        <f t="shared" si="64"/>
        <v>0</v>
      </c>
      <c r="V423" s="37">
        <f t="shared" si="66"/>
        <v>0</v>
      </c>
      <c r="W423" s="37">
        <f t="shared" si="67"/>
        <v>0</v>
      </c>
      <c r="X423" s="37">
        <f t="shared" si="68"/>
        <v>0</v>
      </c>
      <c r="Y423" s="37">
        <f t="shared" si="69"/>
        <v>0</v>
      </c>
      <c r="Z423" s="36"/>
      <c r="AA423" s="37" t="str">
        <f t="shared" si="65"/>
        <v/>
      </c>
      <c r="AB423" s="36"/>
      <c r="AC423" s="37" t="str">
        <f t="shared" si="71"/>
        <v/>
      </c>
      <c r="AD423" s="36"/>
      <c r="AE423" s="34" t="str">
        <f t="shared" si="70"/>
        <v/>
      </c>
      <c r="AF42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4" spans="1:32" hidden="1" x14ac:dyDescent="0.45">
      <c r="A424" s="34">
        <f>Games!A403</f>
        <v>0</v>
      </c>
      <c r="B424" s="34" t="str">
        <f>IF('Prediction Log'!B421=0, "",'Prediction Log'!B421)</f>
        <v/>
      </c>
      <c r="C424" s="34" t="str">
        <f>IF('Prediction Log'!C421=0, "",'Prediction Log'!C421)</f>
        <v/>
      </c>
      <c r="D424" s="34" t="str">
        <f>IF('Prediction Log'!D421=0, "",'Prediction Log'!D421)</f>
        <v/>
      </c>
      <c r="E424" s="34" t="str">
        <f>IF('Prediction Log'!E421=0, "",'Prediction Log'!E421)</f>
        <v/>
      </c>
      <c r="F424" s="34" t="str">
        <f>IF('Prediction Log'!H421=0, "",'Prediction Log'!H421)</f>
        <v/>
      </c>
      <c r="G424" s="10" t="str">
        <f>IF(ISBLANK(Games!B403), "",'Prediction Log'!$I421)</f>
        <v/>
      </c>
      <c r="H424" s="35" t="str">
        <f>'Prediction Log'!$J421</f>
        <v/>
      </c>
      <c r="I424" s="34" t="str">
        <f>IF(ISBLANK(Games!R403), "",IF(AND(Games!R403="",Games!S403=""),"",IF(ISTEXT(Games!S403), "Side",Games!R403)))</f>
        <v/>
      </c>
      <c r="J424" s="34" t="str">
        <f>IF(ISBLANK(Games!R403), "",IF(Table12[[#This Row],[Bet]]="Spread", Games!T403, ""))</f>
        <v/>
      </c>
      <c r="K424" s="34" t="str">
        <f>IF(ISBLANK(Games!S403), "",IF(ISTEXT(Games!S403), Games!S403, ""))</f>
        <v/>
      </c>
      <c r="L424" s="34" t="str">
        <f>IF(ISBLANK(Games!V403), "", Games!V403)</f>
        <v/>
      </c>
      <c r="M424" s="34"/>
      <c r="N424" s="36"/>
      <c r="O424" s="36"/>
      <c r="P424" s="36"/>
      <c r="Q424" s="36"/>
      <c r="R424" s="36"/>
      <c r="S424" s="36"/>
      <c r="T424" s="37">
        <f t="shared" si="63"/>
        <v>0</v>
      </c>
      <c r="U424" s="37">
        <f t="shared" si="64"/>
        <v>0</v>
      </c>
      <c r="V424" s="37">
        <f t="shared" si="66"/>
        <v>0</v>
      </c>
      <c r="W424" s="37">
        <f t="shared" si="67"/>
        <v>0</v>
      </c>
      <c r="X424" s="37">
        <f t="shared" si="68"/>
        <v>0</v>
      </c>
      <c r="Y424" s="37">
        <f t="shared" si="69"/>
        <v>0</v>
      </c>
      <c r="Z424" s="36"/>
      <c r="AA424" s="37" t="str">
        <f t="shared" si="65"/>
        <v/>
      </c>
      <c r="AB424" s="36"/>
      <c r="AC424" s="37" t="str">
        <f t="shared" si="71"/>
        <v/>
      </c>
      <c r="AD424" s="36"/>
      <c r="AE424" s="34" t="str">
        <f t="shared" si="70"/>
        <v/>
      </c>
      <c r="AF42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5" spans="1:32" hidden="1" x14ac:dyDescent="0.45">
      <c r="A425" s="34">
        <f>Games!A404</f>
        <v>0</v>
      </c>
      <c r="B425" s="34" t="str">
        <f>IF('Prediction Log'!B422=0, "",'Prediction Log'!B422)</f>
        <v/>
      </c>
      <c r="C425" s="34" t="str">
        <f>IF('Prediction Log'!C422=0, "",'Prediction Log'!C422)</f>
        <v/>
      </c>
      <c r="D425" s="34" t="str">
        <f>IF('Prediction Log'!D422=0, "",'Prediction Log'!D422)</f>
        <v/>
      </c>
      <c r="E425" s="34" t="str">
        <f>IF('Prediction Log'!E422=0, "",'Prediction Log'!E422)</f>
        <v/>
      </c>
      <c r="F425" s="34" t="str">
        <f>IF('Prediction Log'!H422=0, "",'Prediction Log'!H422)</f>
        <v/>
      </c>
      <c r="G425" s="10" t="str">
        <f>IF(ISBLANK(Games!B404), "",'Prediction Log'!$I422)</f>
        <v/>
      </c>
      <c r="H425" s="35" t="str">
        <f>'Prediction Log'!$J422</f>
        <v/>
      </c>
      <c r="I425" s="34" t="str">
        <f>IF(ISBLANK(Games!R404), "",IF(AND(Games!R404="",Games!S404=""),"",IF(ISTEXT(Games!S404), "Side",Games!R404)))</f>
        <v/>
      </c>
      <c r="J425" s="34" t="str">
        <f>IF(ISBLANK(Games!R404), "",IF(Table12[[#This Row],[Bet]]="Spread", Games!T404, ""))</f>
        <v/>
      </c>
      <c r="K425" s="34" t="str">
        <f>IF(ISBLANK(Games!S404), "",IF(ISTEXT(Games!S404), Games!S404, ""))</f>
        <v/>
      </c>
      <c r="L425" s="34" t="str">
        <f>IF(ISBLANK(Games!V404), "", Games!V404)</f>
        <v/>
      </c>
      <c r="M425" s="34"/>
      <c r="N425" s="36"/>
      <c r="O425" s="36"/>
      <c r="P425" s="36"/>
      <c r="Q425" s="36"/>
      <c r="R425" s="36"/>
      <c r="S425" s="36"/>
      <c r="T425" s="37">
        <f t="shared" si="63"/>
        <v>0</v>
      </c>
      <c r="U425" s="37">
        <f t="shared" si="64"/>
        <v>0</v>
      </c>
      <c r="V425" s="37">
        <f t="shared" si="66"/>
        <v>0</v>
      </c>
      <c r="W425" s="37">
        <f t="shared" si="67"/>
        <v>0</v>
      </c>
      <c r="X425" s="37">
        <f t="shared" si="68"/>
        <v>0</v>
      </c>
      <c r="Y425" s="37">
        <f t="shared" si="69"/>
        <v>0</v>
      </c>
      <c r="Z425" s="36"/>
      <c r="AA425" s="37" t="str">
        <f t="shared" si="65"/>
        <v/>
      </c>
      <c r="AB425" s="36"/>
      <c r="AC425" s="37" t="str">
        <f t="shared" si="71"/>
        <v/>
      </c>
      <c r="AD425" s="36"/>
      <c r="AE425" s="34" t="str">
        <f t="shared" si="70"/>
        <v/>
      </c>
      <c r="AF42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6" spans="1:32" hidden="1" x14ac:dyDescent="0.45">
      <c r="A426" s="34">
        <f>Games!A405</f>
        <v>0</v>
      </c>
      <c r="B426" s="34" t="str">
        <f>IF('Prediction Log'!B423=0, "",'Prediction Log'!B423)</f>
        <v/>
      </c>
      <c r="C426" s="34" t="str">
        <f>IF('Prediction Log'!C423=0, "",'Prediction Log'!C423)</f>
        <v/>
      </c>
      <c r="D426" s="34" t="str">
        <f>IF('Prediction Log'!D423=0, "",'Prediction Log'!D423)</f>
        <v/>
      </c>
      <c r="E426" s="34" t="str">
        <f>IF('Prediction Log'!E423=0, "",'Prediction Log'!E423)</f>
        <v/>
      </c>
      <c r="F426" s="34" t="str">
        <f>IF('Prediction Log'!H423=0, "",'Prediction Log'!H423)</f>
        <v/>
      </c>
      <c r="G426" s="10" t="str">
        <f>IF(ISBLANK(Games!B405), "",'Prediction Log'!$I423)</f>
        <v/>
      </c>
      <c r="H426" s="35" t="str">
        <f>'Prediction Log'!$J423</f>
        <v/>
      </c>
      <c r="I426" s="34" t="str">
        <f>IF(ISBLANK(Games!R405), "",IF(AND(Games!R405="",Games!S405=""),"",IF(ISTEXT(Games!S405), "Side",Games!R405)))</f>
        <v/>
      </c>
      <c r="J426" s="34" t="str">
        <f>IF(ISBLANK(Games!R405), "",IF(Table12[[#This Row],[Bet]]="Spread", Games!T405, ""))</f>
        <v/>
      </c>
      <c r="K426" s="34" t="str">
        <f>IF(ISBLANK(Games!S405), "",IF(ISTEXT(Games!S405), Games!S405, ""))</f>
        <v/>
      </c>
      <c r="L426" s="34" t="str">
        <f>IF(ISBLANK(Games!V405), "", Games!V405)</f>
        <v/>
      </c>
      <c r="M426" s="34"/>
      <c r="N426" s="36"/>
      <c r="O426" s="36"/>
      <c r="P426" s="36"/>
      <c r="Q426" s="36"/>
      <c r="R426" s="36"/>
      <c r="S426" s="36"/>
      <c r="T426" s="37">
        <f t="shared" si="63"/>
        <v>0</v>
      </c>
      <c r="U426" s="37">
        <f t="shared" si="64"/>
        <v>0</v>
      </c>
      <c r="V426" s="37">
        <f t="shared" si="66"/>
        <v>0</v>
      </c>
      <c r="W426" s="37">
        <f t="shared" si="67"/>
        <v>0</v>
      </c>
      <c r="X426" s="37">
        <f t="shared" si="68"/>
        <v>0</v>
      </c>
      <c r="Y426" s="37">
        <f t="shared" si="69"/>
        <v>0</v>
      </c>
      <c r="Z426" s="36"/>
      <c r="AA426" s="37" t="str">
        <f t="shared" si="65"/>
        <v/>
      </c>
      <c r="AB426" s="36"/>
      <c r="AC426" s="37" t="str">
        <f t="shared" si="71"/>
        <v/>
      </c>
      <c r="AD426" s="36"/>
      <c r="AE426" s="34" t="str">
        <f t="shared" si="70"/>
        <v/>
      </c>
      <c r="AF42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7" spans="1:32" hidden="1" x14ac:dyDescent="0.45">
      <c r="A427" s="34">
        <f>Games!A406</f>
        <v>0</v>
      </c>
      <c r="B427" s="34" t="str">
        <f>IF('Prediction Log'!B424=0, "",'Prediction Log'!B424)</f>
        <v/>
      </c>
      <c r="C427" s="34" t="str">
        <f>IF('Prediction Log'!C424=0, "",'Prediction Log'!C424)</f>
        <v/>
      </c>
      <c r="D427" s="34" t="str">
        <f>IF('Prediction Log'!D424=0, "",'Prediction Log'!D424)</f>
        <v/>
      </c>
      <c r="E427" s="34" t="str">
        <f>IF('Prediction Log'!E424=0, "",'Prediction Log'!E424)</f>
        <v/>
      </c>
      <c r="F427" s="34" t="str">
        <f>IF('Prediction Log'!H424=0, "",'Prediction Log'!H424)</f>
        <v/>
      </c>
      <c r="G427" s="10" t="str">
        <f>IF(ISBLANK(Games!B406), "",'Prediction Log'!$I424)</f>
        <v/>
      </c>
      <c r="H427" s="35" t="str">
        <f>'Prediction Log'!$J424</f>
        <v/>
      </c>
      <c r="I427" s="34" t="str">
        <f>IF(ISBLANK(Games!R406), "",IF(AND(Games!R406="",Games!S406=""),"",IF(ISTEXT(Games!S406), "Side",Games!R406)))</f>
        <v/>
      </c>
      <c r="J427" s="34" t="str">
        <f>IF(ISBLANK(Games!R406), "",IF(Table12[[#This Row],[Bet]]="Spread", Games!T406, ""))</f>
        <v/>
      </c>
      <c r="K427" s="34" t="str">
        <f>IF(ISBLANK(Games!S406), "",IF(ISTEXT(Games!S406), Games!S406, ""))</f>
        <v/>
      </c>
      <c r="L427" s="34" t="str">
        <f>IF(ISBLANK(Games!V406), "", Games!V406)</f>
        <v/>
      </c>
      <c r="M427" s="34"/>
      <c r="N427" s="36"/>
      <c r="O427" s="36"/>
      <c r="P427" s="36"/>
      <c r="Q427" s="36"/>
      <c r="R427" s="36"/>
      <c r="S427" s="36"/>
      <c r="T427" s="37">
        <f t="shared" si="63"/>
        <v>0</v>
      </c>
      <c r="U427" s="37">
        <f t="shared" si="64"/>
        <v>0</v>
      </c>
      <c r="V427" s="37">
        <f t="shared" si="66"/>
        <v>0</v>
      </c>
      <c r="W427" s="37">
        <f t="shared" si="67"/>
        <v>0</v>
      </c>
      <c r="X427" s="37">
        <f t="shared" si="68"/>
        <v>0</v>
      </c>
      <c r="Y427" s="37">
        <f t="shared" si="69"/>
        <v>0</v>
      </c>
      <c r="Z427" s="36"/>
      <c r="AA427" s="37" t="str">
        <f t="shared" si="65"/>
        <v/>
      </c>
      <c r="AB427" s="36"/>
      <c r="AC427" s="37" t="str">
        <f t="shared" si="71"/>
        <v/>
      </c>
      <c r="AD427" s="36"/>
      <c r="AE427" s="34" t="str">
        <f t="shared" si="70"/>
        <v/>
      </c>
      <c r="AF42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8" spans="1:32" hidden="1" x14ac:dyDescent="0.45">
      <c r="A428" s="34">
        <f>Games!A407</f>
        <v>0</v>
      </c>
      <c r="B428" s="34" t="str">
        <f>IF('Prediction Log'!B425=0, "",'Prediction Log'!B425)</f>
        <v/>
      </c>
      <c r="C428" s="34" t="str">
        <f>IF('Prediction Log'!C425=0, "",'Prediction Log'!C425)</f>
        <v/>
      </c>
      <c r="D428" s="34" t="str">
        <f>IF('Prediction Log'!D425=0, "",'Prediction Log'!D425)</f>
        <v/>
      </c>
      <c r="E428" s="34" t="str">
        <f>IF('Prediction Log'!E425=0, "",'Prediction Log'!E425)</f>
        <v/>
      </c>
      <c r="F428" s="34" t="str">
        <f>IF('Prediction Log'!H425=0, "",'Prediction Log'!H425)</f>
        <v/>
      </c>
      <c r="G428" s="10" t="str">
        <f>IF(ISBLANK(Games!B407), "",'Prediction Log'!$I425)</f>
        <v/>
      </c>
      <c r="H428" s="35" t="str">
        <f>'Prediction Log'!$J425</f>
        <v/>
      </c>
      <c r="I428" s="34" t="str">
        <f>IF(ISBLANK(Games!R407), "",IF(AND(Games!R407="",Games!S407=""),"",IF(ISTEXT(Games!S407), "Side",Games!R407)))</f>
        <v/>
      </c>
      <c r="J428" s="34" t="str">
        <f>IF(ISBLANK(Games!R407), "",IF(Table12[[#This Row],[Bet]]="Spread", Games!T407, ""))</f>
        <v/>
      </c>
      <c r="K428" s="34" t="str">
        <f>IF(ISBLANK(Games!S407), "",IF(ISTEXT(Games!S407), Games!S407, ""))</f>
        <v/>
      </c>
      <c r="L428" s="34" t="str">
        <f>IF(ISBLANK(Games!V407), "", Games!V407)</f>
        <v/>
      </c>
      <c r="M428" s="34"/>
      <c r="N428" s="36"/>
      <c r="O428" s="36"/>
      <c r="P428" s="36"/>
      <c r="Q428" s="36"/>
      <c r="R428" s="36"/>
      <c r="S428" s="36"/>
      <c r="T428" s="37">
        <f t="shared" si="63"/>
        <v>0</v>
      </c>
      <c r="U428" s="37">
        <f t="shared" si="64"/>
        <v>0</v>
      </c>
      <c r="V428" s="37">
        <f t="shared" si="66"/>
        <v>0</v>
      </c>
      <c r="W428" s="37">
        <f t="shared" si="67"/>
        <v>0</v>
      </c>
      <c r="X428" s="37">
        <f t="shared" si="68"/>
        <v>0</v>
      </c>
      <c r="Y428" s="37">
        <f t="shared" si="69"/>
        <v>0</v>
      </c>
      <c r="Z428" s="36"/>
      <c r="AA428" s="37" t="str">
        <f t="shared" si="65"/>
        <v/>
      </c>
      <c r="AB428" s="36"/>
      <c r="AC428" s="37" t="str">
        <f t="shared" si="71"/>
        <v/>
      </c>
      <c r="AD428" s="36"/>
      <c r="AE428" s="34" t="str">
        <f t="shared" si="70"/>
        <v/>
      </c>
      <c r="AF42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9" spans="1:32" hidden="1" x14ac:dyDescent="0.45">
      <c r="A429" s="34">
        <f>Games!A408</f>
        <v>0</v>
      </c>
      <c r="B429" s="34" t="str">
        <f>IF('Prediction Log'!B426=0, "",'Prediction Log'!B426)</f>
        <v/>
      </c>
      <c r="C429" s="34" t="str">
        <f>IF('Prediction Log'!C426=0, "",'Prediction Log'!C426)</f>
        <v/>
      </c>
      <c r="D429" s="34" t="str">
        <f>IF('Prediction Log'!D426=0, "",'Prediction Log'!D426)</f>
        <v/>
      </c>
      <c r="E429" s="34" t="str">
        <f>IF('Prediction Log'!E426=0, "",'Prediction Log'!E426)</f>
        <v/>
      </c>
      <c r="F429" s="34" t="str">
        <f>IF('Prediction Log'!H426=0, "",'Prediction Log'!H426)</f>
        <v/>
      </c>
      <c r="G429" s="10" t="str">
        <f>IF(ISBLANK(Games!B408), "",'Prediction Log'!$I426)</f>
        <v/>
      </c>
      <c r="H429" s="35" t="str">
        <f>'Prediction Log'!$J426</f>
        <v/>
      </c>
      <c r="I429" s="34" t="str">
        <f>IF(ISBLANK(Games!R408), "",IF(AND(Games!R408="",Games!S408=""),"",IF(ISTEXT(Games!S408), "Side",Games!R408)))</f>
        <v/>
      </c>
      <c r="J429" s="34" t="str">
        <f>IF(ISBLANK(Games!R408), "",IF(Table12[[#This Row],[Bet]]="Spread", Games!T408, ""))</f>
        <v/>
      </c>
      <c r="K429" s="34" t="str">
        <f>IF(ISBLANK(Games!S408), "",IF(ISTEXT(Games!S408), Games!S408, ""))</f>
        <v/>
      </c>
      <c r="L429" s="34" t="str">
        <f>IF(ISBLANK(Games!V408), "", Games!V408)</f>
        <v/>
      </c>
      <c r="M429" s="34"/>
      <c r="N429" s="36"/>
      <c r="O429" s="36"/>
      <c r="P429" s="36"/>
      <c r="Q429" s="36"/>
      <c r="R429" s="36"/>
      <c r="S429" s="36"/>
      <c r="T429" s="37">
        <f t="shared" si="63"/>
        <v>0</v>
      </c>
      <c r="U429" s="37">
        <f t="shared" si="64"/>
        <v>0</v>
      </c>
      <c r="V429" s="37">
        <f t="shared" si="66"/>
        <v>0</v>
      </c>
      <c r="W429" s="37">
        <f t="shared" si="67"/>
        <v>0</v>
      </c>
      <c r="X429" s="37">
        <f t="shared" si="68"/>
        <v>0</v>
      </c>
      <c r="Y429" s="37">
        <f t="shared" si="69"/>
        <v>0</v>
      </c>
      <c r="Z429" s="36"/>
      <c r="AA429" s="37" t="str">
        <f t="shared" si="65"/>
        <v/>
      </c>
      <c r="AB429" s="36"/>
      <c r="AC429" s="37" t="str">
        <f t="shared" si="71"/>
        <v/>
      </c>
      <c r="AD429" s="36"/>
      <c r="AE429" s="34" t="str">
        <f t="shared" si="70"/>
        <v/>
      </c>
      <c r="AF42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0" spans="1:32" hidden="1" x14ac:dyDescent="0.45">
      <c r="A430" s="34">
        <f>Games!A409</f>
        <v>0</v>
      </c>
      <c r="B430" s="34" t="str">
        <f>IF('Prediction Log'!B427=0, "",'Prediction Log'!B427)</f>
        <v/>
      </c>
      <c r="C430" s="34" t="str">
        <f>IF('Prediction Log'!C427=0, "",'Prediction Log'!C427)</f>
        <v/>
      </c>
      <c r="D430" s="34" t="str">
        <f>IF('Prediction Log'!D427=0, "",'Prediction Log'!D427)</f>
        <v/>
      </c>
      <c r="E430" s="34" t="str">
        <f>IF('Prediction Log'!E427=0, "",'Prediction Log'!E427)</f>
        <v/>
      </c>
      <c r="F430" s="34" t="str">
        <f>IF('Prediction Log'!H427=0, "",'Prediction Log'!H427)</f>
        <v/>
      </c>
      <c r="G430" s="10" t="str">
        <f>IF(ISBLANK(Games!B409), "",'Prediction Log'!$I427)</f>
        <v/>
      </c>
      <c r="H430" s="35" t="str">
        <f>'Prediction Log'!$J427</f>
        <v/>
      </c>
      <c r="I430" s="34" t="str">
        <f>IF(ISBLANK(Games!R409), "",IF(AND(Games!R409="",Games!S409=""),"",IF(ISTEXT(Games!S409), "Side",Games!R409)))</f>
        <v/>
      </c>
      <c r="J430" s="34" t="str">
        <f>IF(ISBLANK(Games!R409), "",IF(Table12[[#This Row],[Bet]]="Spread", Games!T409, ""))</f>
        <v/>
      </c>
      <c r="K430" s="34" t="str">
        <f>IF(ISBLANK(Games!S409), "",IF(ISTEXT(Games!S409), Games!S409, ""))</f>
        <v/>
      </c>
      <c r="L430" s="34" t="str">
        <f>IF(ISBLANK(Games!V409), "", Games!V409)</f>
        <v/>
      </c>
      <c r="M430" s="34"/>
      <c r="N430" s="36"/>
      <c r="O430" s="36"/>
      <c r="P430" s="36"/>
      <c r="Q430" s="36"/>
      <c r="R430" s="36"/>
      <c r="S430" s="36"/>
      <c r="T430" s="37">
        <f t="shared" si="63"/>
        <v>0</v>
      </c>
      <c r="U430" s="37">
        <f t="shared" si="64"/>
        <v>0</v>
      </c>
      <c r="V430" s="37">
        <f t="shared" si="66"/>
        <v>0</v>
      </c>
      <c r="W430" s="37">
        <f t="shared" si="67"/>
        <v>0</v>
      </c>
      <c r="X430" s="37">
        <f t="shared" si="68"/>
        <v>0</v>
      </c>
      <c r="Y430" s="37">
        <f t="shared" si="69"/>
        <v>0</v>
      </c>
      <c r="Z430" s="36"/>
      <c r="AA430" s="37" t="str">
        <f t="shared" si="65"/>
        <v/>
      </c>
      <c r="AB430" s="36"/>
      <c r="AC430" s="37" t="str">
        <f t="shared" si="71"/>
        <v/>
      </c>
      <c r="AD430" s="36"/>
      <c r="AE430" s="34" t="str">
        <f t="shared" si="70"/>
        <v/>
      </c>
      <c r="AF43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1" spans="1:32" hidden="1" x14ac:dyDescent="0.45">
      <c r="A431" s="34">
        <f>Games!A410</f>
        <v>0</v>
      </c>
      <c r="B431" s="34" t="str">
        <f>IF('Prediction Log'!B428=0, "",'Prediction Log'!B428)</f>
        <v/>
      </c>
      <c r="C431" s="34" t="str">
        <f>IF('Prediction Log'!C428=0, "",'Prediction Log'!C428)</f>
        <v/>
      </c>
      <c r="D431" s="34" t="str">
        <f>IF('Prediction Log'!D428=0, "",'Prediction Log'!D428)</f>
        <v/>
      </c>
      <c r="E431" s="34" t="str">
        <f>IF('Prediction Log'!E428=0, "",'Prediction Log'!E428)</f>
        <v/>
      </c>
      <c r="F431" s="34" t="str">
        <f>IF('Prediction Log'!H428=0, "",'Prediction Log'!H428)</f>
        <v/>
      </c>
      <c r="G431" s="10" t="str">
        <f>IF(ISBLANK(Games!B410), "",'Prediction Log'!$I428)</f>
        <v/>
      </c>
      <c r="H431" s="35" t="str">
        <f>'Prediction Log'!$J428</f>
        <v/>
      </c>
      <c r="I431" s="34" t="str">
        <f>IF(ISBLANK(Games!R410), "",IF(AND(Games!R410="",Games!S410=""),"",IF(ISTEXT(Games!S410), "Side",Games!R410)))</f>
        <v/>
      </c>
      <c r="J431" s="34" t="str">
        <f>IF(ISBLANK(Games!R410), "",IF(Table12[[#This Row],[Bet]]="Spread", Games!T410, ""))</f>
        <v/>
      </c>
      <c r="K431" s="34" t="str">
        <f>IF(ISBLANK(Games!S410), "",IF(ISTEXT(Games!S410), Games!S410, ""))</f>
        <v/>
      </c>
      <c r="L431" s="34" t="str">
        <f>IF(ISBLANK(Games!V410), "", Games!V410)</f>
        <v/>
      </c>
      <c r="M431" s="34"/>
      <c r="N431" s="36"/>
      <c r="O431" s="36"/>
      <c r="P431" s="36"/>
      <c r="Q431" s="36"/>
      <c r="R431" s="36"/>
      <c r="S431" s="36"/>
      <c r="T431" s="37">
        <f t="shared" si="63"/>
        <v>0</v>
      </c>
      <c r="U431" s="37">
        <f t="shared" si="64"/>
        <v>0</v>
      </c>
      <c r="V431" s="37">
        <f t="shared" si="66"/>
        <v>0</v>
      </c>
      <c r="W431" s="37">
        <f t="shared" si="67"/>
        <v>0</v>
      </c>
      <c r="X431" s="37">
        <f t="shared" si="68"/>
        <v>0</v>
      </c>
      <c r="Y431" s="37">
        <f t="shared" si="69"/>
        <v>0</v>
      </c>
      <c r="Z431" s="36"/>
      <c r="AA431" s="37" t="str">
        <f t="shared" si="65"/>
        <v/>
      </c>
      <c r="AB431" s="36"/>
      <c r="AC431" s="37" t="str">
        <f t="shared" si="71"/>
        <v/>
      </c>
      <c r="AD431" s="36"/>
      <c r="AE431" s="34" t="str">
        <f t="shared" si="70"/>
        <v/>
      </c>
      <c r="AF43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2" spans="1:32" hidden="1" x14ac:dyDescent="0.45">
      <c r="A432" s="34">
        <f>Games!A411</f>
        <v>0</v>
      </c>
      <c r="B432" s="34" t="str">
        <f>IF('Prediction Log'!B429=0, "",'Prediction Log'!B429)</f>
        <v/>
      </c>
      <c r="C432" s="34" t="str">
        <f>IF('Prediction Log'!C429=0, "",'Prediction Log'!C429)</f>
        <v/>
      </c>
      <c r="D432" s="34" t="str">
        <f>IF('Prediction Log'!D429=0, "",'Prediction Log'!D429)</f>
        <v/>
      </c>
      <c r="E432" s="34" t="str">
        <f>IF('Prediction Log'!E429=0, "",'Prediction Log'!E429)</f>
        <v/>
      </c>
      <c r="F432" s="34" t="str">
        <f>IF('Prediction Log'!H429=0, "",'Prediction Log'!H429)</f>
        <v/>
      </c>
      <c r="G432" s="10" t="str">
        <f>IF(ISBLANK(Games!B411), "",'Prediction Log'!$I429)</f>
        <v/>
      </c>
      <c r="H432" s="35" t="str">
        <f>'Prediction Log'!$J429</f>
        <v/>
      </c>
      <c r="I432" s="34" t="str">
        <f>IF(ISBLANK(Games!R411), "",IF(AND(Games!R411="",Games!S411=""),"",IF(ISTEXT(Games!S411), "Side",Games!R411)))</f>
        <v/>
      </c>
      <c r="J432" s="34" t="str">
        <f>IF(ISBLANK(Games!R411), "",IF(Table12[[#This Row],[Bet]]="Spread", Games!T411, ""))</f>
        <v/>
      </c>
      <c r="K432" s="34" t="str">
        <f>IF(ISBLANK(Games!S411), "",IF(ISTEXT(Games!S411), Games!S411, ""))</f>
        <v/>
      </c>
      <c r="L432" s="34" t="str">
        <f>IF(ISBLANK(Games!V411), "", Games!V411)</f>
        <v/>
      </c>
      <c r="M432" s="34"/>
      <c r="N432" s="36"/>
      <c r="O432" s="36"/>
      <c r="P432" s="36"/>
      <c r="Q432" s="36"/>
      <c r="R432" s="36"/>
      <c r="S432" s="36"/>
      <c r="T432" s="37">
        <f t="shared" si="63"/>
        <v>0</v>
      </c>
      <c r="U432" s="37">
        <f t="shared" si="64"/>
        <v>0</v>
      </c>
      <c r="V432" s="37">
        <f t="shared" si="66"/>
        <v>0</v>
      </c>
      <c r="W432" s="37">
        <f t="shared" si="67"/>
        <v>0</v>
      </c>
      <c r="X432" s="37">
        <f t="shared" si="68"/>
        <v>0</v>
      </c>
      <c r="Y432" s="37">
        <f t="shared" si="69"/>
        <v>0</v>
      </c>
      <c r="Z432" s="36"/>
      <c r="AA432" s="37" t="str">
        <f t="shared" si="65"/>
        <v/>
      </c>
      <c r="AB432" s="36"/>
      <c r="AC432" s="37" t="str">
        <f t="shared" si="71"/>
        <v/>
      </c>
      <c r="AD432" s="36"/>
      <c r="AE432" s="34" t="str">
        <f t="shared" si="70"/>
        <v/>
      </c>
      <c r="AF43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3" spans="1:32" hidden="1" x14ac:dyDescent="0.45">
      <c r="A433" s="34">
        <f>Games!A412</f>
        <v>0</v>
      </c>
      <c r="B433" s="34" t="str">
        <f>IF('Prediction Log'!B430=0, "",'Prediction Log'!B430)</f>
        <v/>
      </c>
      <c r="C433" s="34" t="str">
        <f>IF('Prediction Log'!C430=0, "",'Prediction Log'!C430)</f>
        <v/>
      </c>
      <c r="D433" s="34" t="str">
        <f>IF('Prediction Log'!D430=0, "",'Prediction Log'!D430)</f>
        <v/>
      </c>
      <c r="E433" s="34" t="str">
        <f>IF('Prediction Log'!E430=0, "",'Prediction Log'!E430)</f>
        <v/>
      </c>
      <c r="F433" s="34" t="str">
        <f>IF('Prediction Log'!H430=0, "",'Prediction Log'!H430)</f>
        <v/>
      </c>
      <c r="G433" s="10" t="str">
        <f>IF(ISBLANK(Games!B412), "",'Prediction Log'!$I430)</f>
        <v/>
      </c>
      <c r="H433" s="35" t="str">
        <f>'Prediction Log'!$J430</f>
        <v/>
      </c>
      <c r="I433" s="34" t="str">
        <f>IF(ISBLANK(Games!R412), "",IF(AND(Games!R412="",Games!S412=""),"",IF(ISTEXT(Games!S412), "Side",Games!R412)))</f>
        <v/>
      </c>
      <c r="J433" s="34" t="str">
        <f>IF(ISBLANK(Games!R412), "",IF(Table12[[#This Row],[Bet]]="Spread", Games!T412, ""))</f>
        <v/>
      </c>
      <c r="K433" s="34" t="str">
        <f>IF(ISBLANK(Games!S412), "",IF(ISTEXT(Games!S412), Games!S412, ""))</f>
        <v/>
      </c>
      <c r="L433" s="34" t="str">
        <f>IF(ISBLANK(Games!V412), "", Games!V412)</f>
        <v/>
      </c>
      <c r="M433" s="34"/>
      <c r="N433" s="36"/>
      <c r="O433" s="36"/>
      <c r="P433" s="36"/>
      <c r="Q433" s="36"/>
      <c r="R433" s="36"/>
      <c r="S433" s="36"/>
      <c r="T433" s="37">
        <f t="shared" si="63"/>
        <v>0</v>
      </c>
      <c r="U433" s="37">
        <f t="shared" si="64"/>
        <v>0</v>
      </c>
      <c r="V433" s="37">
        <f t="shared" si="66"/>
        <v>0</v>
      </c>
      <c r="W433" s="37">
        <f t="shared" si="67"/>
        <v>0</v>
      </c>
      <c r="X433" s="37">
        <f t="shared" si="68"/>
        <v>0</v>
      </c>
      <c r="Y433" s="37">
        <f t="shared" si="69"/>
        <v>0</v>
      </c>
      <c r="Z433" s="36"/>
      <c r="AA433" s="37" t="str">
        <f t="shared" si="65"/>
        <v/>
      </c>
      <c r="AB433" s="36"/>
      <c r="AC433" s="37" t="str">
        <f t="shared" si="71"/>
        <v/>
      </c>
      <c r="AD433" s="36"/>
      <c r="AE433" s="34" t="str">
        <f t="shared" si="70"/>
        <v/>
      </c>
      <c r="AF43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4" spans="1:32" hidden="1" x14ac:dyDescent="0.45">
      <c r="A434" s="34">
        <f>Games!A413</f>
        <v>0</v>
      </c>
      <c r="B434" s="34" t="str">
        <f>IF('Prediction Log'!B431=0, "",'Prediction Log'!B431)</f>
        <v/>
      </c>
      <c r="C434" s="34" t="str">
        <f>IF('Prediction Log'!C431=0, "",'Prediction Log'!C431)</f>
        <v/>
      </c>
      <c r="D434" s="34" t="str">
        <f>IF('Prediction Log'!D431=0, "",'Prediction Log'!D431)</f>
        <v/>
      </c>
      <c r="E434" s="34" t="str">
        <f>IF('Prediction Log'!E431=0, "",'Prediction Log'!E431)</f>
        <v/>
      </c>
      <c r="F434" s="34" t="str">
        <f>IF('Prediction Log'!H431=0, "",'Prediction Log'!H431)</f>
        <v/>
      </c>
      <c r="G434" s="10" t="str">
        <f>IF(ISBLANK(Games!B413), "",'Prediction Log'!$I431)</f>
        <v/>
      </c>
      <c r="H434" s="35" t="str">
        <f>'Prediction Log'!$J431</f>
        <v/>
      </c>
      <c r="I434" s="34" t="str">
        <f>IF(ISBLANK(Games!R413), "",IF(AND(Games!R413="",Games!S413=""),"",IF(ISTEXT(Games!S413), "Side",Games!R413)))</f>
        <v/>
      </c>
      <c r="J434" s="34" t="str">
        <f>IF(ISBLANK(Games!R413), "",IF(Table12[[#This Row],[Bet]]="Spread", Games!T413, ""))</f>
        <v/>
      </c>
      <c r="K434" s="34" t="str">
        <f>IF(ISBLANK(Games!S413), "",IF(ISTEXT(Games!S413), Games!S413, ""))</f>
        <v/>
      </c>
      <c r="L434" s="34" t="str">
        <f>IF(ISBLANK(Games!V413), "", Games!V413)</f>
        <v/>
      </c>
      <c r="M434" s="34"/>
      <c r="N434" s="36"/>
      <c r="O434" s="36"/>
      <c r="P434" s="36"/>
      <c r="Q434" s="36"/>
      <c r="R434" s="36"/>
      <c r="S434" s="36"/>
      <c r="T434" s="37">
        <f t="shared" si="63"/>
        <v>0</v>
      </c>
      <c r="U434" s="37">
        <f t="shared" si="64"/>
        <v>0</v>
      </c>
      <c r="V434" s="37">
        <f t="shared" si="66"/>
        <v>0</v>
      </c>
      <c r="W434" s="37">
        <f t="shared" si="67"/>
        <v>0</v>
      </c>
      <c r="X434" s="37">
        <f t="shared" si="68"/>
        <v>0</v>
      </c>
      <c r="Y434" s="37">
        <f t="shared" si="69"/>
        <v>0</v>
      </c>
      <c r="Z434" s="36"/>
      <c r="AA434" s="37" t="str">
        <f t="shared" si="65"/>
        <v/>
      </c>
      <c r="AB434" s="36"/>
      <c r="AC434" s="37" t="str">
        <f t="shared" si="71"/>
        <v/>
      </c>
      <c r="AD434" s="36"/>
      <c r="AE434" s="34" t="str">
        <f t="shared" si="70"/>
        <v/>
      </c>
      <c r="AF43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5" spans="1:32" hidden="1" x14ac:dyDescent="0.45">
      <c r="A435" s="34">
        <f>Games!A414</f>
        <v>0</v>
      </c>
      <c r="B435" s="34" t="str">
        <f>IF('Prediction Log'!B432=0, "",'Prediction Log'!B432)</f>
        <v/>
      </c>
      <c r="C435" s="34" t="str">
        <f>IF('Prediction Log'!C432=0, "",'Prediction Log'!C432)</f>
        <v/>
      </c>
      <c r="D435" s="34" t="str">
        <f>IF('Prediction Log'!D432=0, "",'Prediction Log'!D432)</f>
        <v/>
      </c>
      <c r="E435" s="34" t="str">
        <f>IF('Prediction Log'!E432=0, "",'Prediction Log'!E432)</f>
        <v/>
      </c>
      <c r="F435" s="34" t="str">
        <f>IF('Prediction Log'!H432=0, "",'Prediction Log'!H432)</f>
        <v/>
      </c>
      <c r="G435" s="10" t="str">
        <f>IF(ISBLANK(Games!B414), "",'Prediction Log'!$I432)</f>
        <v/>
      </c>
      <c r="H435" s="35" t="str">
        <f>'Prediction Log'!$J432</f>
        <v/>
      </c>
      <c r="I435" s="34" t="str">
        <f>IF(ISBLANK(Games!R414), "",IF(AND(Games!R414="",Games!S414=""),"",IF(ISTEXT(Games!S414), "Side",Games!R414)))</f>
        <v/>
      </c>
      <c r="J435" s="34" t="str">
        <f>IF(ISBLANK(Games!R414), "",IF(Table12[[#This Row],[Bet]]="Spread", Games!T414, ""))</f>
        <v/>
      </c>
      <c r="K435" s="34" t="str">
        <f>IF(ISBLANK(Games!S414), "",IF(ISTEXT(Games!S414), Games!S414, ""))</f>
        <v/>
      </c>
      <c r="L435" s="34" t="str">
        <f>IF(ISBLANK(Games!V414), "", Games!V414)</f>
        <v/>
      </c>
      <c r="M435" s="34"/>
      <c r="N435" s="36"/>
      <c r="O435" s="36"/>
      <c r="P435" s="36"/>
      <c r="Q435" s="36"/>
      <c r="R435" s="36"/>
      <c r="S435" s="36"/>
      <c r="T435" s="37">
        <f t="shared" si="63"/>
        <v>0</v>
      </c>
      <c r="U435" s="37">
        <f t="shared" si="64"/>
        <v>0</v>
      </c>
      <c r="V435" s="37">
        <f t="shared" si="66"/>
        <v>0</v>
      </c>
      <c r="W435" s="37">
        <f t="shared" si="67"/>
        <v>0</v>
      </c>
      <c r="X435" s="37">
        <f t="shared" si="68"/>
        <v>0</v>
      </c>
      <c r="Y435" s="37">
        <f t="shared" si="69"/>
        <v>0</v>
      </c>
      <c r="Z435" s="36"/>
      <c r="AA435" s="37" t="str">
        <f t="shared" si="65"/>
        <v/>
      </c>
      <c r="AB435" s="36"/>
      <c r="AC435" s="37" t="str">
        <f t="shared" si="71"/>
        <v/>
      </c>
      <c r="AD435" s="36"/>
      <c r="AE435" s="34" t="str">
        <f t="shared" si="70"/>
        <v/>
      </c>
      <c r="AF43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6" spans="1:32" hidden="1" x14ac:dyDescent="0.45">
      <c r="A436" s="34">
        <f>Games!A415</f>
        <v>0</v>
      </c>
      <c r="B436" s="34" t="str">
        <f>IF('Prediction Log'!B433=0, "",'Prediction Log'!B433)</f>
        <v/>
      </c>
      <c r="C436" s="34" t="str">
        <f>IF('Prediction Log'!C433=0, "",'Prediction Log'!C433)</f>
        <v/>
      </c>
      <c r="D436" s="34" t="str">
        <f>IF('Prediction Log'!D433=0, "",'Prediction Log'!D433)</f>
        <v/>
      </c>
      <c r="E436" s="34" t="str">
        <f>IF('Prediction Log'!E433=0, "",'Prediction Log'!E433)</f>
        <v/>
      </c>
      <c r="F436" s="34" t="str">
        <f>IF('Prediction Log'!H433=0, "",'Prediction Log'!H433)</f>
        <v/>
      </c>
      <c r="G436" s="10" t="str">
        <f>IF(ISBLANK(Games!B415), "",'Prediction Log'!$I433)</f>
        <v/>
      </c>
      <c r="H436" s="35" t="str">
        <f>'Prediction Log'!$J433</f>
        <v/>
      </c>
      <c r="I436" s="34" t="str">
        <f>IF(ISBLANK(Games!R415), "",IF(AND(Games!R415="",Games!S415=""),"",IF(ISTEXT(Games!S415), "Side",Games!R415)))</f>
        <v/>
      </c>
      <c r="J436" s="34" t="str">
        <f>IF(ISBLANK(Games!R415), "",IF(Table12[[#This Row],[Bet]]="Spread", Games!T415, ""))</f>
        <v/>
      </c>
      <c r="K436" s="34" t="str">
        <f>IF(ISBLANK(Games!S415), "",IF(ISTEXT(Games!S415), Games!S415, ""))</f>
        <v/>
      </c>
      <c r="L436" s="34" t="str">
        <f>IF(ISBLANK(Games!V415), "", Games!V415)</f>
        <v/>
      </c>
      <c r="M436" s="34"/>
      <c r="N436" s="36"/>
      <c r="O436" s="36"/>
      <c r="P436" s="36"/>
      <c r="Q436" s="36"/>
      <c r="R436" s="36"/>
      <c r="S436" s="36"/>
      <c r="T436" s="37">
        <f t="shared" si="63"/>
        <v>0</v>
      </c>
      <c r="U436" s="37">
        <f t="shared" si="64"/>
        <v>0</v>
      </c>
      <c r="V436" s="37">
        <f t="shared" si="66"/>
        <v>0</v>
      </c>
      <c r="W436" s="37">
        <f t="shared" si="67"/>
        <v>0</v>
      </c>
      <c r="X436" s="37">
        <f t="shared" si="68"/>
        <v>0</v>
      </c>
      <c r="Y436" s="37">
        <f t="shared" si="69"/>
        <v>0</v>
      </c>
      <c r="Z436" s="36"/>
      <c r="AA436" s="37" t="str">
        <f t="shared" si="65"/>
        <v/>
      </c>
      <c r="AB436" s="36"/>
      <c r="AC436" s="37" t="str">
        <f t="shared" si="71"/>
        <v/>
      </c>
      <c r="AD436" s="36"/>
      <c r="AE436" s="34" t="str">
        <f t="shared" si="70"/>
        <v/>
      </c>
      <c r="AF43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7" spans="1:32" hidden="1" x14ac:dyDescent="0.45">
      <c r="A437" s="34">
        <f>Games!A416</f>
        <v>0</v>
      </c>
      <c r="B437" s="34" t="str">
        <f>IF('Prediction Log'!B434=0, "",'Prediction Log'!B434)</f>
        <v/>
      </c>
      <c r="C437" s="34" t="str">
        <f>IF('Prediction Log'!C434=0, "",'Prediction Log'!C434)</f>
        <v/>
      </c>
      <c r="D437" s="34" t="str">
        <f>IF('Prediction Log'!D434=0, "",'Prediction Log'!D434)</f>
        <v/>
      </c>
      <c r="E437" s="34" t="str">
        <f>IF('Prediction Log'!E434=0, "",'Prediction Log'!E434)</f>
        <v/>
      </c>
      <c r="F437" s="34" t="str">
        <f>IF('Prediction Log'!H434=0, "",'Prediction Log'!H434)</f>
        <v/>
      </c>
      <c r="G437" s="10" t="str">
        <f>IF(ISBLANK(Games!B416), "",'Prediction Log'!$I434)</f>
        <v/>
      </c>
      <c r="H437" s="35" t="str">
        <f>'Prediction Log'!$J434</f>
        <v/>
      </c>
      <c r="I437" s="34" t="str">
        <f>IF(ISBLANK(Games!R416), "",IF(AND(Games!R416="",Games!S416=""),"",IF(ISTEXT(Games!S416), "Side",Games!R416)))</f>
        <v/>
      </c>
      <c r="J437" s="34" t="str">
        <f>IF(ISBLANK(Games!R416), "",IF(Table12[[#This Row],[Bet]]="Spread", Games!T416, ""))</f>
        <v/>
      </c>
      <c r="K437" s="34" t="str">
        <f>IF(ISBLANK(Games!S416), "",IF(ISTEXT(Games!S416), Games!S416, ""))</f>
        <v/>
      </c>
      <c r="L437" s="34" t="str">
        <f>IF(ISBLANK(Games!V416), "", Games!V416)</f>
        <v/>
      </c>
      <c r="M437" s="34"/>
      <c r="N437" s="36"/>
      <c r="O437" s="36"/>
      <c r="P437" s="36"/>
      <c r="Q437" s="36"/>
      <c r="R437" s="36"/>
      <c r="S437" s="36"/>
      <c r="T437" s="37">
        <f t="shared" si="63"/>
        <v>0</v>
      </c>
      <c r="U437" s="37">
        <f t="shared" si="64"/>
        <v>0</v>
      </c>
      <c r="V437" s="37">
        <f t="shared" si="66"/>
        <v>0</v>
      </c>
      <c r="W437" s="37">
        <f t="shared" si="67"/>
        <v>0</v>
      </c>
      <c r="X437" s="37">
        <f t="shared" si="68"/>
        <v>0</v>
      </c>
      <c r="Y437" s="37">
        <f t="shared" si="69"/>
        <v>0</v>
      </c>
      <c r="Z437" s="36"/>
      <c r="AA437" s="37" t="str">
        <f t="shared" si="65"/>
        <v/>
      </c>
      <c r="AB437" s="36"/>
      <c r="AC437" s="37" t="str">
        <f t="shared" si="71"/>
        <v/>
      </c>
      <c r="AD437" s="36"/>
      <c r="AE437" s="34" t="str">
        <f t="shared" si="70"/>
        <v/>
      </c>
      <c r="AF43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8" spans="1:32" hidden="1" x14ac:dyDescent="0.45">
      <c r="A438" s="34">
        <f>Games!A417</f>
        <v>0</v>
      </c>
      <c r="B438" s="34" t="str">
        <f>IF('Prediction Log'!B435=0, "",'Prediction Log'!B435)</f>
        <v/>
      </c>
      <c r="C438" s="34" t="str">
        <f>IF('Prediction Log'!C435=0, "",'Prediction Log'!C435)</f>
        <v/>
      </c>
      <c r="D438" s="34" t="str">
        <f>IF('Prediction Log'!D435=0, "",'Prediction Log'!D435)</f>
        <v/>
      </c>
      <c r="E438" s="34" t="str">
        <f>IF('Prediction Log'!E435=0, "",'Prediction Log'!E435)</f>
        <v/>
      </c>
      <c r="F438" s="34" t="str">
        <f>IF('Prediction Log'!H435=0, "",'Prediction Log'!H435)</f>
        <v/>
      </c>
      <c r="G438" s="10" t="str">
        <f>IF(ISBLANK(Games!B417), "",'Prediction Log'!$I435)</f>
        <v/>
      </c>
      <c r="H438" s="35" t="str">
        <f>'Prediction Log'!$J435</f>
        <v/>
      </c>
      <c r="I438" s="34" t="str">
        <f>IF(ISBLANK(Games!R417), "",IF(AND(Games!R417="",Games!S417=""),"",IF(ISTEXT(Games!S417), "Side",Games!R417)))</f>
        <v/>
      </c>
      <c r="J438" s="34" t="str">
        <f>IF(ISBLANK(Games!R417), "",IF(Table12[[#This Row],[Bet]]="Spread", Games!T417, ""))</f>
        <v/>
      </c>
      <c r="K438" s="34" t="str">
        <f>IF(ISBLANK(Games!S417), "",IF(ISTEXT(Games!S417), Games!S417, ""))</f>
        <v/>
      </c>
      <c r="L438" s="34" t="str">
        <f>IF(ISBLANK(Games!V417), "", Games!V417)</f>
        <v/>
      </c>
      <c r="M438" s="34"/>
      <c r="N438" s="36"/>
      <c r="O438" s="36"/>
      <c r="P438" s="36"/>
      <c r="Q438" s="36"/>
      <c r="R438" s="36"/>
      <c r="S438" s="36"/>
      <c r="T438" s="37">
        <f t="shared" si="63"/>
        <v>0</v>
      </c>
      <c r="U438" s="37">
        <f t="shared" si="64"/>
        <v>0</v>
      </c>
      <c r="V438" s="37">
        <f t="shared" si="66"/>
        <v>0</v>
      </c>
      <c r="W438" s="37">
        <f t="shared" si="67"/>
        <v>0</v>
      </c>
      <c r="X438" s="37">
        <f t="shared" si="68"/>
        <v>0</v>
      </c>
      <c r="Y438" s="37">
        <f t="shared" si="69"/>
        <v>0</v>
      </c>
      <c r="Z438" s="36"/>
      <c r="AA438" s="37" t="str">
        <f t="shared" si="65"/>
        <v/>
      </c>
      <c r="AB438" s="36"/>
      <c r="AC438" s="37" t="str">
        <f t="shared" si="71"/>
        <v/>
      </c>
      <c r="AD438" s="36"/>
      <c r="AE438" s="34" t="str">
        <f t="shared" si="70"/>
        <v/>
      </c>
      <c r="AF43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9" spans="1:32" hidden="1" x14ac:dyDescent="0.45">
      <c r="A439" s="34">
        <f>Games!A418</f>
        <v>0</v>
      </c>
      <c r="B439" s="34" t="str">
        <f>IF('Prediction Log'!B436=0, "",'Prediction Log'!B436)</f>
        <v/>
      </c>
      <c r="C439" s="34" t="str">
        <f>IF('Prediction Log'!C436=0, "",'Prediction Log'!C436)</f>
        <v/>
      </c>
      <c r="D439" s="34" t="str">
        <f>IF('Prediction Log'!D436=0, "",'Prediction Log'!D436)</f>
        <v/>
      </c>
      <c r="E439" s="34" t="str">
        <f>IF('Prediction Log'!E436=0, "",'Prediction Log'!E436)</f>
        <v/>
      </c>
      <c r="F439" s="34" t="str">
        <f>IF('Prediction Log'!H436=0, "",'Prediction Log'!H436)</f>
        <v/>
      </c>
      <c r="G439" s="10" t="str">
        <f>IF(ISBLANK(Games!B418), "",'Prediction Log'!$I436)</f>
        <v/>
      </c>
      <c r="H439" s="35" t="str">
        <f>'Prediction Log'!$J436</f>
        <v/>
      </c>
      <c r="I439" s="34" t="str">
        <f>IF(ISBLANK(Games!R418), "",IF(AND(Games!R418="",Games!S418=""),"",IF(ISTEXT(Games!S418), "Side",Games!R418)))</f>
        <v/>
      </c>
      <c r="J439" s="34" t="str">
        <f>IF(ISBLANK(Games!R418), "",IF(Table12[[#This Row],[Bet]]="Spread", Games!T418, ""))</f>
        <v/>
      </c>
      <c r="K439" s="34" t="str">
        <f>IF(ISBLANK(Games!S418), "",IF(ISTEXT(Games!S418), Games!S418, ""))</f>
        <v/>
      </c>
      <c r="L439" s="34" t="str">
        <f>IF(ISBLANK(Games!V418), "", Games!V418)</f>
        <v/>
      </c>
      <c r="M439" s="34"/>
      <c r="N439" s="36"/>
      <c r="O439" s="36"/>
      <c r="P439" s="36"/>
      <c r="Q439" s="36"/>
      <c r="R439" s="36"/>
      <c r="S439" s="36"/>
      <c r="T439" s="37">
        <f t="shared" si="63"/>
        <v>0</v>
      </c>
      <c r="U439" s="37">
        <f t="shared" si="64"/>
        <v>0</v>
      </c>
      <c r="V439" s="37">
        <f t="shared" si="66"/>
        <v>0</v>
      </c>
      <c r="W439" s="37">
        <f t="shared" si="67"/>
        <v>0</v>
      </c>
      <c r="X439" s="37">
        <f t="shared" si="68"/>
        <v>0</v>
      </c>
      <c r="Y439" s="37">
        <f t="shared" si="69"/>
        <v>0</v>
      </c>
      <c r="Z439" s="36"/>
      <c r="AA439" s="37" t="str">
        <f t="shared" si="65"/>
        <v/>
      </c>
      <c r="AB439" s="36"/>
      <c r="AC439" s="37" t="str">
        <f t="shared" si="71"/>
        <v/>
      </c>
      <c r="AD439" s="36"/>
      <c r="AE439" s="34" t="str">
        <f t="shared" si="70"/>
        <v/>
      </c>
      <c r="AF43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0" spans="1:32" hidden="1" x14ac:dyDescent="0.45">
      <c r="A440" s="34">
        <f>Games!A419</f>
        <v>0</v>
      </c>
      <c r="B440" s="34" t="str">
        <f>IF('Prediction Log'!B437=0, "",'Prediction Log'!B437)</f>
        <v/>
      </c>
      <c r="C440" s="34" t="str">
        <f>IF('Prediction Log'!C437=0, "",'Prediction Log'!C437)</f>
        <v/>
      </c>
      <c r="D440" s="34" t="str">
        <f>IF('Prediction Log'!D437=0, "",'Prediction Log'!D437)</f>
        <v/>
      </c>
      <c r="E440" s="34" t="str">
        <f>IF('Prediction Log'!E437=0, "",'Prediction Log'!E437)</f>
        <v/>
      </c>
      <c r="F440" s="34" t="str">
        <f>IF('Prediction Log'!H437=0, "",'Prediction Log'!H437)</f>
        <v/>
      </c>
      <c r="G440" s="10" t="str">
        <f>IF(ISBLANK(Games!B419), "",'Prediction Log'!$I437)</f>
        <v/>
      </c>
      <c r="H440" s="35" t="str">
        <f>'Prediction Log'!$J437</f>
        <v/>
      </c>
      <c r="I440" s="34" t="str">
        <f>IF(ISBLANK(Games!R419), "",IF(AND(Games!R419="",Games!S419=""),"",IF(ISTEXT(Games!S419), "Side",Games!R419)))</f>
        <v/>
      </c>
      <c r="J440" s="34" t="str">
        <f>IF(ISBLANK(Games!R419), "",IF(Table12[[#This Row],[Bet]]="Spread", Games!T419, ""))</f>
        <v/>
      </c>
      <c r="K440" s="34" t="str">
        <f>IF(ISBLANK(Games!S419), "",IF(ISTEXT(Games!S419), Games!S419, ""))</f>
        <v/>
      </c>
      <c r="L440" s="34" t="str">
        <f>IF(ISBLANK(Games!V419), "", Games!V419)</f>
        <v/>
      </c>
      <c r="M440" s="34"/>
      <c r="N440" s="36"/>
      <c r="O440" s="36"/>
      <c r="P440" s="36"/>
      <c r="Q440" s="36"/>
      <c r="R440" s="36"/>
      <c r="S440" s="36"/>
      <c r="T440" s="37">
        <f t="shared" si="63"/>
        <v>0</v>
      </c>
      <c r="U440" s="37">
        <f t="shared" si="64"/>
        <v>0</v>
      </c>
      <c r="V440" s="37">
        <f t="shared" si="66"/>
        <v>0</v>
      </c>
      <c r="W440" s="37">
        <f t="shared" si="67"/>
        <v>0</v>
      </c>
      <c r="X440" s="37">
        <f t="shared" si="68"/>
        <v>0</v>
      </c>
      <c r="Y440" s="37">
        <f t="shared" si="69"/>
        <v>0</v>
      </c>
      <c r="Z440" s="36"/>
      <c r="AA440" s="37" t="str">
        <f t="shared" si="65"/>
        <v/>
      </c>
      <c r="AB440" s="36"/>
      <c r="AC440" s="37" t="str">
        <f t="shared" si="71"/>
        <v/>
      </c>
      <c r="AD440" s="36"/>
      <c r="AE440" s="34" t="str">
        <f t="shared" si="70"/>
        <v/>
      </c>
      <c r="AF44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1" spans="1:32" hidden="1" x14ac:dyDescent="0.45">
      <c r="A441" s="34">
        <f>Games!A420</f>
        <v>0</v>
      </c>
      <c r="B441" s="34" t="str">
        <f>IF('Prediction Log'!B438=0, "",'Prediction Log'!B438)</f>
        <v/>
      </c>
      <c r="C441" s="34" t="str">
        <f>IF('Prediction Log'!C438=0, "",'Prediction Log'!C438)</f>
        <v/>
      </c>
      <c r="D441" s="34" t="str">
        <f>IF('Prediction Log'!D438=0, "",'Prediction Log'!D438)</f>
        <v/>
      </c>
      <c r="E441" s="34" t="str">
        <f>IF('Prediction Log'!E438=0, "",'Prediction Log'!E438)</f>
        <v/>
      </c>
      <c r="F441" s="34" t="str">
        <f>IF('Prediction Log'!H438=0, "",'Prediction Log'!H438)</f>
        <v/>
      </c>
      <c r="G441" s="10" t="str">
        <f>IF(ISBLANK(Games!B420), "",'Prediction Log'!$I438)</f>
        <v/>
      </c>
      <c r="H441" s="35" t="str">
        <f>'Prediction Log'!$J438</f>
        <v/>
      </c>
      <c r="I441" s="34" t="str">
        <f>IF(ISBLANK(Games!R420), "",IF(AND(Games!R420="",Games!S420=""),"",IF(ISTEXT(Games!S420), "Side",Games!R420)))</f>
        <v/>
      </c>
      <c r="J441" s="34" t="str">
        <f>IF(ISBLANK(Games!R420), "",IF(Table12[[#This Row],[Bet]]="Spread", Games!T420, ""))</f>
        <v/>
      </c>
      <c r="K441" s="34" t="str">
        <f>IF(ISBLANK(Games!S420), "",IF(ISTEXT(Games!S420), Games!S420, ""))</f>
        <v/>
      </c>
      <c r="L441" s="34" t="str">
        <f>IF(ISBLANK(Games!V420), "", Games!V420)</f>
        <v/>
      </c>
      <c r="M441" s="34"/>
      <c r="N441" s="36"/>
      <c r="O441" s="36"/>
      <c r="P441" s="36"/>
      <c r="Q441" s="36"/>
      <c r="R441" s="36"/>
      <c r="S441" s="36"/>
      <c r="T441" s="37">
        <f t="shared" si="63"/>
        <v>0</v>
      </c>
      <c r="U441" s="37">
        <f t="shared" si="64"/>
        <v>0</v>
      </c>
      <c r="V441" s="37">
        <f t="shared" si="66"/>
        <v>0</v>
      </c>
      <c r="W441" s="37">
        <f t="shared" si="67"/>
        <v>0</v>
      </c>
      <c r="X441" s="37">
        <f t="shared" si="68"/>
        <v>0</v>
      </c>
      <c r="Y441" s="37">
        <f t="shared" si="69"/>
        <v>0</v>
      </c>
      <c r="Z441" s="36"/>
      <c r="AA441" s="37" t="str">
        <f t="shared" si="65"/>
        <v/>
      </c>
      <c r="AB441" s="36"/>
      <c r="AC441" s="37" t="str">
        <f t="shared" si="71"/>
        <v/>
      </c>
      <c r="AD441" s="36"/>
      <c r="AE441" s="34" t="str">
        <f t="shared" si="70"/>
        <v/>
      </c>
      <c r="AF44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2" spans="1:32" hidden="1" x14ac:dyDescent="0.45">
      <c r="A442" s="34">
        <f>Games!A421</f>
        <v>0</v>
      </c>
      <c r="B442" s="34" t="str">
        <f>IF('Prediction Log'!B439=0, "",'Prediction Log'!B439)</f>
        <v/>
      </c>
      <c r="C442" s="34" t="str">
        <f>IF('Prediction Log'!C439=0, "",'Prediction Log'!C439)</f>
        <v/>
      </c>
      <c r="D442" s="34" t="str">
        <f>IF('Prediction Log'!D439=0, "",'Prediction Log'!D439)</f>
        <v/>
      </c>
      <c r="E442" s="34" t="str">
        <f>IF('Prediction Log'!E439=0, "",'Prediction Log'!E439)</f>
        <v/>
      </c>
      <c r="F442" s="34" t="str">
        <f>IF('Prediction Log'!H439=0, "",'Prediction Log'!H439)</f>
        <v/>
      </c>
      <c r="G442" s="10" t="str">
        <f>IF(ISBLANK(Games!B421), "",'Prediction Log'!$I439)</f>
        <v/>
      </c>
      <c r="H442" s="35" t="str">
        <f>'Prediction Log'!$J439</f>
        <v/>
      </c>
      <c r="I442" s="34" t="str">
        <f>IF(ISBLANK(Games!R421), "",IF(AND(Games!R421="",Games!S421=""),"",IF(ISTEXT(Games!S421), "Side",Games!R421)))</f>
        <v/>
      </c>
      <c r="J442" s="34" t="str">
        <f>IF(ISBLANK(Games!R421), "",IF(Table12[[#This Row],[Bet]]="Spread", Games!T421, ""))</f>
        <v/>
      </c>
      <c r="K442" s="34" t="str">
        <f>IF(ISBLANK(Games!S421), "",IF(ISTEXT(Games!S421), Games!S421, ""))</f>
        <v/>
      </c>
      <c r="L442" s="34" t="str">
        <f>IF(ISBLANK(Games!V421), "", Games!V421)</f>
        <v/>
      </c>
      <c r="M442" s="34"/>
      <c r="N442" s="36"/>
      <c r="O442" s="36"/>
      <c r="P442" s="36"/>
      <c r="Q442" s="36"/>
      <c r="R442" s="36"/>
      <c r="S442" s="36"/>
      <c r="T442" s="37">
        <f t="shared" si="63"/>
        <v>0</v>
      </c>
      <c r="U442" s="37">
        <f t="shared" si="64"/>
        <v>0</v>
      </c>
      <c r="V442" s="37">
        <f t="shared" si="66"/>
        <v>0</v>
      </c>
      <c r="W442" s="37">
        <f t="shared" si="67"/>
        <v>0</v>
      </c>
      <c r="X442" s="37">
        <f t="shared" si="68"/>
        <v>0</v>
      </c>
      <c r="Y442" s="37">
        <f t="shared" si="69"/>
        <v>0</v>
      </c>
      <c r="Z442" s="36"/>
      <c r="AA442" s="37" t="str">
        <f t="shared" si="65"/>
        <v/>
      </c>
      <c r="AB442" s="36"/>
      <c r="AC442" s="37" t="str">
        <f t="shared" si="71"/>
        <v/>
      </c>
      <c r="AD442" s="36"/>
      <c r="AE442" s="34" t="str">
        <f t="shared" si="70"/>
        <v/>
      </c>
      <c r="AF44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3" spans="1:32" hidden="1" x14ac:dyDescent="0.45">
      <c r="A443" s="34">
        <f>Games!A422</f>
        <v>0</v>
      </c>
      <c r="B443" s="34" t="str">
        <f>IF('Prediction Log'!B440=0, "",'Prediction Log'!B440)</f>
        <v/>
      </c>
      <c r="C443" s="34" t="str">
        <f>IF('Prediction Log'!C440=0, "",'Prediction Log'!C440)</f>
        <v/>
      </c>
      <c r="D443" s="34" t="str">
        <f>IF('Prediction Log'!D440=0, "",'Prediction Log'!D440)</f>
        <v/>
      </c>
      <c r="E443" s="34" t="str">
        <f>IF('Prediction Log'!E440=0, "",'Prediction Log'!E440)</f>
        <v/>
      </c>
      <c r="F443" s="34" t="str">
        <f>IF('Prediction Log'!H440=0, "",'Prediction Log'!H440)</f>
        <v/>
      </c>
      <c r="G443" s="10" t="str">
        <f>IF(ISBLANK(Games!B422), "",'Prediction Log'!$I440)</f>
        <v/>
      </c>
      <c r="H443" s="35" t="str">
        <f>'Prediction Log'!$J440</f>
        <v/>
      </c>
      <c r="I443" s="34" t="str">
        <f>IF(ISBLANK(Games!R422), "",IF(AND(Games!R422="",Games!S422=""),"",IF(ISTEXT(Games!S422), "Side",Games!R422)))</f>
        <v/>
      </c>
      <c r="J443" s="34" t="str">
        <f>IF(ISBLANK(Games!R422), "",IF(Table12[[#This Row],[Bet]]="Spread", Games!T422, ""))</f>
        <v/>
      </c>
      <c r="K443" s="34" t="str">
        <f>IF(ISBLANK(Games!S422), "",IF(ISTEXT(Games!S422), Games!S422, ""))</f>
        <v/>
      </c>
      <c r="L443" s="34" t="str">
        <f>IF(ISBLANK(Games!V422), "", Games!V422)</f>
        <v/>
      </c>
      <c r="M443" s="34"/>
      <c r="N443" s="36"/>
      <c r="O443" s="36"/>
      <c r="P443" s="36"/>
      <c r="Q443" s="36"/>
      <c r="R443" s="36"/>
      <c r="S443" s="36"/>
      <c r="T443" s="37">
        <f t="shared" si="63"/>
        <v>0</v>
      </c>
      <c r="U443" s="37">
        <f t="shared" si="64"/>
        <v>0</v>
      </c>
      <c r="V443" s="37">
        <f t="shared" si="66"/>
        <v>0</v>
      </c>
      <c r="W443" s="37">
        <f t="shared" si="67"/>
        <v>0</v>
      </c>
      <c r="X443" s="37">
        <f t="shared" si="68"/>
        <v>0</v>
      </c>
      <c r="Y443" s="37">
        <f t="shared" si="69"/>
        <v>0</v>
      </c>
      <c r="Z443" s="36"/>
      <c r="AA443" s="37" t="str">
        <f t="shared" si="65"/>
        <v/>
      </c>
      <c r="AB443" s="36"/>
      <c r="AC443" s="37" t="str">
        <f t="shared" si="71"/>
        <v/>
      </c>
      <c r="AD443" s="36"/>
      <c r="AE443" s="34" t="str">
        <f t="shared" si="70"/>
        <v/>
      </c>
      <c r="AF44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4" spans="1:32" hidden="1" x14ac:dyDescent="0.45">
      <c r="A444" s="34">
        <f>Games!A423</f>
        <v>0</v>
      </c>
      <c r="B444" s="34" t="str">
        <f>IF('Prediction Log'!B441=0, "",'Prediction Log'!B441)</f>
        <v/>
      </c>
      <c r="C444" s="34" t="str">
        <f>IF('Prediction Log'!C441=0, "",'Prediction Log'!C441)</f>
        <v/>
      </c>
      <c r="D444" s="34" t="str">
        <f>IF('Prediction Log'!D441=0, "",'Prediction Log'!D441)</f>
        <v/>
      </c>
      <c r="E444" s="34" t="str">
        <f>IF('Prediction Log'!E441=0, "",'Prediction Log'!E441)</f>
        <v/>
      </c>
      <c r="F444" s="34" t="str">
        <f>IF('Prediction Log'!H441=0, "",'Prediction Log'!H441)</f>
        <v/>
      </c>
      <c r="G444" s="10" t="str">
        <f>IF(ISBLANK(Games!B423), "",'Prediction Log'!$I441)</f>
        <v/>
      </c>
      <c r="H444" s="35" t="str">
        <f>'Prediction Log'!$J441</f>
        <v/>
      </c>
      <c r="I444" s="34" t="str">
        <f>IF(ISBLANK(Games!R423), "",IF(AND(Games!R423="",Games!S423=""),"",IF(ISTEXT(Games!S423), "Side",Games!R423)))</f>
        <v/>
      </c>
      <c r="J444" s="34" t="str">
        <f>IF(ISBLANK(Games!R423), "",IF(Table12[[#This Row],[Bet]]="Spread", Games!T423, ""))</f>
        <v/>
      </c>
      <c r="K444" s="34" t="str">
        <f>IF(ISBLANK(Games!S423), "",IF(ISTEXT(Games!S423), Games!S423, ""))</f>
        <v/>
      </c>
      <c r="L444" s="34" t="str">
        <f>IF(ISBLANK(Games!V423), "", Games!V423)</f>
        <v/>
      </c>
      <c r="M444" s="34"/>
      <c r="N444" s="36"/>
      <c r="O444" s="36"/>
      <c r="P444" s="36"/>
      <c r="Q444" s="36"/>
      <c r="R444" s="36"/>
      <c r="S444" s="36"/>
      <c r="T444" s="37">
        <f t="shared" si="63"/>
        <v>0</v>
      </c>
      <c r="U444" s="37">
        <f t="shared" si="64"/>
        <v>0</v>
      </c>
      <c r="V444" s="37">
        <f t="shared" si="66"/>
        <v>0</v>
      </c>
      <c r="W444" s="37">
        <f t="shared" si="67"/>
        <v>0</v>
      </c>
      <c r="X444" s="37">
        <f t="shared" si="68"/>
        <v>0</v>
      </c>
      <c r="Y444" s="37">
        <f t="shared" si="69"/>
        <v>0</v>
      </c>
      <c r="Z444" s="36"/>
      <c r="AA444" s="37" t="str">
        <f t="shared" si="65"/>
        <v/>
      </c>
      <c r="AB444" s="36"/>
      <c r="AC444" s="37" t="str">
        <f t="shared" si="71"/>
        <v/>
      </c>
      <c r="AD444" s="36"/>
      <c r="AE444" s="34" t="str">
        <f t="shared" si="70"/>
        <v/>
      </c>
      <c r="AF44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5" spans="1:32" hidden="1" x14ac:dyDescent="0.45">
      <c r="A445" s="34">
        <f>Games!A424</f>
        <v>0</v>
      </c>
      <c r="B445" s="34" t="str">
        <f>IF('Prediction Log'!B442=0, "",'Prediction Log'!B442)</f>
        <v/>
      </c>
      <c r="C445" s="34" t="str">
        <f>IF('Prediction Log'!C442=0, "",'Prediction Log'!C442)</f>
        <v/>
      </c>
      <c r="D445" s="34" t="str">
        <f>IF('Prediction Log'!D442=0, "",'Prediction Log'!D442)</f>
        <v/>
      </c>
      <c r="E445" s="34" t="str">
        <f>IF('Prediction Log'!E442=0, "",'Prediction Log'!E442)</f>
        <v/>
      </c>
      <c r="F445" s="34" t="str">
        <f>IF('Prediction Log'!H442=0, "",'Prediction Log'!H442)</f>
        <v/>
      </c>
      <c r="G445" s="10" t="str">
        <f>IF(ISBLANK(Games!B424), "",'Prediction Log'!$I442)</f>
        <v/>
      </c>
      <c r="H445" s="35" t="str">
        <f>'Prediction Log'!$J442</f>
        <v/>
      </c>
      <c r="I445" s="34" t="str">
        <f>IF(ISBLANK(Games!R424), "",IF(AND(Games!R424="",Games!S424=""),"",IF(ISTEXT(Games!S424), "Side",Games!R424)))</f>
        <v/>
      </c>
      <c r="J445" s="34" t="str">
        <f>IF(ISBLANK(Games!R424), "",IF(Table12[[#This Row],[Bet]]="Spread", Games!T424, ""))</f>
        <v/>
      </c>
      <c r="K445" s="34" t="str">
        <f>IF(ISBLANK(Games!S424), "",IF(ISTEXT(Games!S424), Games!S424, ""))</f>
        <v/>
      </c>
      <c r="L445" s="34" t="str">
        <f>IF(ISBLANK(Games!V424), "", Games!V424)</f>
        <v/>
      </c>
      <c r="M445" s="34"/>
      <c r="N445" s="36"/>
      <c r="O445" s="36"/>
      <c r="P445" s="36"/>
      <c r="Q445" s="36"/>
      <c r="R445" s="36"/>
      <c r="S445" s="36"/>
      <c r="T445" s="37">
        <f t="shared" si="63"/>
        <v>0</v>
      </c>
      <c r="U445" s="37">
        <f t="shared" si="64"/>
        <v>0</v>
      </c>
      <c r="V445" s="37">
        <f t="shared" si="66"/>
        <v>0</v>
      </c>
      <c r="W445" s="37">
        <f t="shared" si="67"/>
        <v>0</v>
      </c>
      <c r="X445" s="37">
        <f t="shared" si="68"/>
        <v>0</v>
      </c>
      <c r="Y445" s="37">
        <f t="shared" si="69"/>
        <v>0</v>
      </c>
      <c r="Z445" s="36"/>
      <c r="AA445" s="37" t="str">
        <f t="shared" si="65"/>
        <v/>
      </c>
      <c r="AB445" s="36"/>
      <c r="AC445" s="37" t="str">
        <f t="shared" si="71"/>
        <v/>
      </c>
      <c r="AD445" s="36"/>
      <c r="AE445" s="34" t="str">
        <f t="shared" si="70"/>
        <v/>
      </c>
      <c r="AF44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6" spans="1:32" hidden="1" x14ac:dyDescent="0.45">
      <c r="A446" s="34">
        <f>Games!A425</f>
        <v>0</v>
      </c>
      <c r="B446" s="34" t="str">
        <f>IF('Prediction Log'!B443=0, "",'Prediction Log'!B443)</f>
        <v/>
      </c>
      <c r="C446" s="34" t="str">
        <f>IF('Prediction Log'!C443=0, "",'Prediction Log'!C443)</f>
        <v/>
      </c>
      <c r="D446" s="34" t="str">
        <f>IF('Prediction Log'!D443=0, "",'Prediction Log'!D443)</f>
        <v/>
      </c>
      <c r="E446" s="34" t="str">
        <f>IF('Prediction Log'!E443=0, "",'Prediction Log'!E443)</f>
        <v/>
      </c>
      <c r="F446" s="34" t="str">
        <f>IF('Prediction Log'!H443=0, "",'Prediction Log'!H443)</f>
        <v/>
      </c>
      <c r="G446" s="10" t="str">
        <f>IF(ISBLANK(Games!B425), "",'Prediction Log'!$I443)</f>
        <v/>
      </c>
      <c r="H446" s="35" t="str">
        <f>'Prediction Log'!$J443</f>
        <v/>
      </c>
      <c r="I446" s="34" t="str">
        <f>IF(ISBLANK(Games!R425), "",IF(AND(Games!R425="",Games!S425=""),"",IF(ISTEXT(Games!S425), "Side",Games!R425)))</f>
        <v/>
      </c>
      <c r="J446" s="34" t="str">
        <f>IF(ISBLANK(Games!R425), "",IF(Table12[[#This Row],[Bet]]="Spread", Games!T425, ""))</f>
        <v/>
      </c>
      <c r="K446" s="34" t="str">
        <f>IF(ISBLANK(Games!S425), "",IF(ISTEXT(Games!S425), Games!S425, ""))</f>
        <v/>
      </c>
      <c r="L446" s="34" t="str">
        <f>IF(ISBLANK(Games!V425), "", Games!V425)</f>
        <v/>
      </c>
      <c r="M446" s="34"/>
      <c r="N446" s="36"/>
      <c r="O446" s="36"/>
      <c r="P446" s="36"/>
      <c r="Q446" s="36"/>
      <c r="R446" s="36"/>
      <c r="S446" s="36"/>
      <c r="T446" s="37">
        <f t="shared" si="63"/>
        <v>0</v>
      </c>
      <c r="U446" s="37">
        <f t="shared" si="64"/>
        <v>0</v>
      </c>
      <c r="V446" s="37">
        <f t="shared" si="66"/>
        <v>0</v>
      </c>
      <c r="W446" s="37">
        <f t="shared" si="67"/>
        <v>0</v>
      </c>
      <c r="X446" s="37">
        <f t="shared" si="68"/>
        <v>0</v>
      </c>
      <c r="Y446" s="37">
        <f t="shared" si="69"/>
        <v>0</v>
      </c>
      <c r="Z446" s="36"/>
      <c r="AA446" s="37" t="str">
        <f t="shared" si="65"/>
        <v/>
      </c>
      <c r="AB446" s="36"/>
      <c r="AC446" s="37" t="str">
        <f t="shared" si="71"/>
        <v/>
      </c>
      <c r="AD446" s="36"/>
      <c r="AE446" s="34" t="str">
        <f t="shared" si="70"/>
        <v/>
      </c>
      <c r="AF44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7" spans="1:32" hidden="1" x14ac:dyDescent="0.45">
      <c r="A447" s="34">
        <f>Games!A426</f>
        <v>0</v>
      </c>
      <c r="B447" s="34" t="str">
        <f>IF('Prediction Log'!B444=0, "",'Prediction Log'!B444)</f>
        <v/>
      </c>
      <c r="C447" s="34" t="str">
        <f>IF('Prediction Log'!C444=0, "",'Prediction Log'!C444)</f>
        <v/>
      </c>
      <c r="D447" s="34" t="str">
        <f>IF('Prediction Log'!D444=0, "",'Prediction Log'!D444)</f>
        <v/>
      </c>
      <c r="E447" s="34" t="str">
        <f>IF('Prediction Log'!E444=0, "",'Prediction Log'!E444)</f>
        <v/>
      </c>
      <c r="F447" s="34" t="str">
        <f>IF('Prediction Log'!H444=0, "",'Prediction Log'!H444)</f>
        <v/>
      </c>
      <c r="G447" s="10" t="str">
        <f>IF(ISBLANK(Games!B426), "",'Prediction Log'!$I444)</f>
        <v/>
      </c>
      <c r="H447" s="35" t="str">
        <f>'Prediction Log'!$J444</f>
        <v/>
      </c>
      <c r="I447" s="34" t="str">
        <f>IF(ISBLANK(Games!R426), "",IF(AND(Games!R426="",Games!S426=""),"",IF(ISTEXT(Games!S426), "Side",Games!R426)))</f>
        <v/>
      </c>
      <c r="J447" s="34" t="str">
        <f>IF(ISBLANK(Games!R426), "",IF(Table12[[#This Row],[Bet]]="Spread", Games!T426, ""))</f>
        <v/>
      </c>
      <c r="K447" s="34" t="str">
        <f>IF(ISBLANK(Games!S426), "",IF(ISTEXT(Games!S426), Games!S426, ""))</f>
        <v/>
      </c>
      <c r="L447" s="34" t="str">
        <f>IF(ISBLANK(Games!V426), "", Games!V426)</f>
        <v/>
      </c>
      <c r="M447" s="34"/>
      <c r="N447" s="36"/>
      <c r="O447" s="36"/>
      <c r="P447" s="36"/>
      <c r="Q447" s="36"/>
      <c r="R447" s="36"/>
      <c r="S447" s="36"/>
      <c r="T447" s="37">
        <f t="shared" si="63"/>
        <v>0</v>
      </c>
      <c r="U447" s="37">
        <f t="shared" si="64"/>
        <v>0</v>
      </c>
      <c r="V447" s="37">
        <f t="shared" si="66"/>
        <v>0</v>
      </c>
      <c r="W447" s="37">
        <f t="shared" si="67"/>
        <v>0</v>
      </c>
      <c r="X447" s="37">
        <f t="shared" si="68"/>
        <v>0</v>
      </c>
      <c r="Y447" s="37">
        <f t="shared" si="69"/>
        <v>0</v>
      </c>
      <c r="Z447" s="36"/>
      <c r="AA447" s="37" t="str">
        <f t="shared" si="65"/>
        <v/>
      </c>
      <c r="AB447" s="36"/>
      <c r="AC447" s="37" t="str">
        <f t="shared" si="71"/>
        <v/>
      </c>
      <c r="AD447" s="36"/>
      <c r="AE447" s="34" t="str">
        <f t="shared" si="70"/>
        <v/>
      </c>
      <c r="AF44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8" spans="1:32" hidden="1" x14ac:dyDescent="0.45">
      <c r="A448" s="34">
        <f>Games!A427</f>
        <v>0</v>
      </c>
      <c r="B448" s="34" t="str">
        <f>IF('Prediction Log'!B445=0, "",'Prediction Log'!B445)</f>
        <v/>
      </c>
      <c r="C448" s="34" t="str">
        <f>IF('Prediction Log'!C445=0, "",'Prediction Log'!C445)</f>
        <v/>
      </c>
      <c r="D448" s="34" t="str">
        <f>IF('Prediction Log'!D445=0, "",'Prediction Log'!D445)</f>
        <v/>
      </c>
      <c r="E448" s="34" t="str">
        <f>IF('Prediction Log'!E445=0, "",'Prediction Log'!E445)</f>
        <v/>
      </c>
      <c r="F448" s="34" t="str">
        <f>IF('Prediction Log'!H445=0, "",'Prediction Log'!H445)</f>
        <v/>
      </c>
      <c r="G448" s="10" t="str">
        <f>IF(ISBLANK(Games!B427), "",'Prediction Log'!$I445)</f>
        <v/>
      </c>
      <c r="H448" s="35" t="str">
        <f>'Prediction Log'!$J445</f>
        <v/>
      </c>
      <c r="I448" s="34" t="str">
        <f>IF(ISBLANK(Games!R427), "",IF(AND(Games!R427="",Games!S427=""),"",IF(ISTEXT(Games!S427), "Side",Games!R427)))</f>
        <v/>
      </c>
      <c r="J448" s="34" t="str">
        <f>IF(ISBLANK(Games!R427), "",IF(Table12[[#This Row],[Bet]]="Spread", Games!T427, ""))</f>
        <v/>
      </c>
      <c r="K448" s="34" t="str">
        <f>IF(ISBLANK(Games!S427), "",IF(ISTEXT(Games!S427), Games!S427, ""))</f>
        <v/>
      </c>
      <c r="L448" s="34" t="str">
        <f>IF(ISBLANK(Games!V427), "", Games!V427)</f>
        <v/>
      </c>
      <c r="M448" s="34"/>
      <c r="N448" s="36"/>
      <c r="O448" s="36"/>
      <c r="P448" s="36"/>
      <c r="Q448" s="36"/>
      <c r="R448" s="36"/>
      <c r="S448" s="36"/>
      <c r="T448" s="37">
        <f t="shared" si="63"/>
        <v>0</v>
      </c>
      <c r="U448" s="37">
        <f t="shared" si="64"/>
        <v>0</v>
      </c>
      <c r="V448" s="37">
        <f t="shared" si="66"/>
        <v>0</v>
      </c>
      <c r="W448" s="37">
        <f t="shared" si="67"/>
        <v>0</v>
      </c>
      <c r="X448" s="37">
        <f t="shared" si="68"/>
        <v>0</v>
      </c>
      <c r="Y448" s="37">
        <f t="shared" si="69"/>
        <v>0</v>
      </c>
      <c r="Z448" s="36"/>
      <c r="AA448" s="37" t="str">
        <f t="shared" si="65"/>
        <v/>
      </c>
      <c r="AB448" s="36"/>
      <c r="AC448" s="37" t="str">
        <f t="shared" si="71"/>
        <v/>
      </c>
      <c r="AD448" s="36"/>
      <c r="AE448" s="34" t="str">
        <f t="shared" si="70"/>
        <v/>
      </c>
      <c r="AF44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9" spans="1:32" hidden="1" x14ac:dyDescent="0.45">
      <c r="A449" s="34">
        <f>Games!A428</f>
        <v>0</v>
      </c>
      <c r="B449" s="34" t="str">
        <f>IF('Prediction Log'!B446=0, "",'Prediction Log'!B446)</f>
        <v/>
      </c>
      <c r="C449" s="34" t="str">
        <f>IF('Prediction Log'!C446=0, "",'Prediction Log'!C446)</f>
        <v/>
      </c>
      <c r="D449" s="34" t="str">
        <f>IF('Prediction Log'!D446=0, "",'Prediction Log'!D446)</f>
        <v/>
      </c>
      <c r="E449" s="34" t="str">
        <f>IF('Prediction Log'!E446=0, "",'Prediction Log'!E446)</f>
        <v/>
      </c>
      <c r="F449" s="34" t="str">
        <f>IF('Prediction Log'!H446=0, "",'Prediction Log'!H446)</f>
        <v/>
      </c>
      <c r="G449" s="10" t="str">
        <f>IF(ISBLANK(Games!B428), "",'Prediction Log'!$I446)</f>
        <v/>
      </c>
      <c r="H449" s="35" t="str">
        <f>'Prediction Log'!$J446</f>
        <v/>
      </c>
      <c r="I449" s="34" t="str">
        <f>IF(ISBLANK(Games!R428), "",IF(AND(Games!R428="",Games!S428=""),"",IF(ISTEXT(Games!S428), "Side",Games!R428)))</f>
        <v/>
      </c>
      <c r="J449" s="34" t="str">
        <f>IF(ISBLANK(Games!R428), "",IF(Table12[[#This Row],[Bet]]="Spread", Games!T428, ""))</f>
        <v/>
      </c>
      <c r="K449" s="34" t="str">
        <f>IF(ISBLANK(Games!S428), "",IF(ISTEXT(Games!S428), Games!S428, ""))</f>
        <v/>
      </c>
      <c r="L449" s="34" t="str">
        <f>IF(ISBLANK(Games!V428), "", Games!V428)</f>
        <v/>
      </c>
      <c r="M449" s="34"/>
      <c r="N449" s="36"/>
      <c r="O449" s="36"/>
      <c r="P449" s="36"/>
      <c r="Q449" s="36"/>
      <c r="R449" s="36"/>
      <c r="S449" s="36"/>
      <c r="T449" s="37">
        <f t="shared" si="63"/>
        <v>0</v>
      </c>
      <c r="U449" s="37">
        <f t="shared" si="64"/>
        <v>0</v>
      </c>
      <c r="V449" s="37">
        <f t="shared" si="66"/>
        <v>0</v>
      </c>
      <c r="W449" s="37">
        <f t="shared" si="67"/>
        <v>0</v>
      </c>
      <c r="X449" s="37">
        <f t="shared" si="68"/>
        <v>0</v>
      </c>
      <c r="Y449" s="37">
        <f t="shared" si="69"/>
        <v>0</v>
      </c>
      <c r="Z449" s="36"/>
      <c r="AA449" s="37" t="str">
        <f t="shared" si="65"/>
        <v/>
      </c>
      <c r="AB449" s="36"/>
      <c r="AC449" s="37" t="str">
        <f t="shared" si="71"/>
        <v/>
      </c>
      <c r="AD449" s="36"/>
      <c r="AE449" s="34" t="str">
        <f t="shared" si="70"/>
        <v/>
      </c>
      <c r="AF44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0" spans="1:32" hidden="1" x14ac:dyDescent="0.45">
      <c r="A450" s="34">
        <f>Games!A429</f>
        <v>0</v>
      </c>
      <c r="B450" s="34" t="str">
        <f>IF('Prediction Log'!B447=0, "",'Prediction Log'!B447)</f>
        <v/>
      </c>
      <c r="C450" s="34" t="str">
        <f>IF('Prediction Log'!C447=0, "",'Prediction Log'!C447)</f>
        <v/>
      </c>
      <c r="D450" s="34" t="str">
        <f>IF('Prediction Log'!D447=0, "",'Prediction Log'!D447)</f>
        <v/>
      </c>
      <c r="E450" s="34" t="str">
        <f>IF('Prediction Log'!E447=0, "",'Prediction Log'!E447)</f>
        <v/>
      </c>
      <c r="F450" s="34" t="str">
        <f>IF('Prediction Log'!H447=0, "",'Prediction Log'!H447)</f>
        <v/>
      </c>
      <c r="G450" s="10" t="str">
        <f>IF(ISBLANK(Games!B429), "",'Prediction Log'!$I447)</f>
        <v/>
      </c>
      <c r="H450" s="35" t="str">
        <f>'Prediction Log'!$J447</f>
        <v/>
      </c>
      <c r="I450" s="34" t="str">
        <f>IF(ISBLANK(Games!R429), "",IF(AND(Games!R429="",Games!S429=""),"",IF(ISTEXT(Games!S429), "Side",Games!R429)))</f>
        <v/>
      </c>
      <c r="J450" s="34" t="str">
        <f>IF(ISBLANK(Games!R429), "",IF(Table12[[#This Row],[Bet]]="Spread", Games!T429, ""))</f>
        <v/>
      </c>
      <c r="K450" s="34" t="str">
        <f>IF(ISBLANK(Games!S429), "",IF(ISTEXT(Games!S429), Games!S429, ""))</f>
        <v/>
      </c>
      <c r="L450" s="34" t="str">
        <f>IF(ISBLANK(Games!V429), "", Games!V429)</f>
        <v/>
      </c>
      <c r="M450" s="34"/>
      <c r="N450" s="36"/>
      <c r="O450" s="36"/>
      <c r="P450" s="36"/>
      <c r="Q450" s="36"/>
      <c r="R450" s="36"/>
      <c r="S450" s="36"/>
      <c r="T450" s="37">
        <f t="shared" si="63"/>
        <v>0</v>
      </c>
      <c r="U450" s="37">
        <f t="shared" si="64"/>
        <v>0</v>
      </c>
      <c r="V450" s="37">
        <f t="shared" si="66"/>
        <v>0</v>
      </c>
      <c r="W450" s="37">
        <f t="shared" si="67"/>
        <v>0</v>
      </c>
      <c r="X450" s="37">
        <f t="shared" si="68"/>
        <v>0</v>
      </c>
      <c r="Y450" s="37">
        <f t="shared" si="69"/>
        <v>0</v>
      </c>
      <c r="Z450" s="36"/>
      <c r="AA450" s="37" t="str">
        <f t="shared" si="65"/>
        <v/>
      </c>
      <c r="AB450" s="36"/>
      <c r="AC450" s="37" t="str">
        <f t="shared" si="71"/>
        <v/>
      </c>
      <c r="AD450" s="36"/>
      <c r="AE450" s="34" t="str">
        <f t="shared" si="70"/>
        <v/>
      </c>
      <c r="AF45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1" spans="1:32" hidden="1" x14ac:dyDescent="0.45">
      <c r="A451" s="34">
        <f>Games!A430</f>
        <v>0</v>
      </c>
      <c r="B451" s="34" t="str">
        <f>IF('Prediction Log'!B448=0, "",'Prediction Log'!B448)</f>
        <v/>
      </c>
      <c r="C451" s="34" t="str">
        <f>IF('Prediction Log'!C448=0, "",'Prediction Log'!C448)</f>
        <v/>
      </c>
      <c r="D451" s="34" t="str">
        <f>IF('Prediction Log'!D448=0, "",'Prediction Log'!D448)</f>
        <v/>
      </c>
      <c r="E451" s="34" t="str">
        <f>IF('Prediction Log'!E448=0, "",'Prediction Log'!E448)</f>
        <v/>
      </c>
      <c r="F451" s="34" t="str">
        <f>IF('Prediction Log'!H448=0, "",'Prediction Log'!H448)</f>
        <v/>
      </c>
      <c r="G451" s="10" t="str">
        <f>IF(ISBLANK(Games!B430), "",'Prediction Log'!$I448)</f>
        <v/>
      </c>
      <c r="H451" s="35" t="str">
        <f>'Prediction Log'!$J448</f>
        <v/>
      </c>
      <c r="I451" s="34" t="str">
        <f>IF(ISBLANK(Games!R430), "",IF(AND(Games!R430="",Games!S430=""),"",IF(ISTEXT(Games!S430), "Side",Games!R430)))</f>
        <v/>
      </c>
      <c r="J451" s="34" t="str">
        <f>IF(ISBLANK(Games!R430), "",IF(Table12[[#This Row],[Bet]]="Spread", Games!T430, ""))</f>
        <v/>
      </c>
      <c r="K451" s="34" t="str">
        <f>IF(ISBLANK(Games!S430), "",IF(ISTEXT(Games!S430), Games!S430, ""))</f>
        <v/>
      </c>
      <c r="L451" s="34" t="str">
        <f>IF(ISBLANK(Games!V430), "", Games!V430)</f>
        <v/>
      </c>
      <c r="M451" s="34"/>
      <c r="N451" s="36"/>
      <c r="O451" s="36"/>
      <c r="P451" s="36"/>
      <c r="Q451" s="36"/>
      <c r="R451" s="36"/>
      <c r="S451" s="36"/>
      <c r="T451" s="37">
        <f t="shared" si="63"/>
        <v>0</v>
      </c>
      <c r="U451" s="37">
        <f t="shared" si="64"/>
        <v>0</v>
      </c>
      <c r="V451" s="37">
        <f t="shared" si="66"/>
        <v>0</v>
      </c>
      <c r="W451" s="37">
        <f t="shared" si="67"/>
        <v>0</v>
      </c>
      <c r="X451" s="37">
        <f t="shared" si="68"/>
        <v>0</v>
      </c>
      <c r="Y451" s="37">
        <f t="shared" si="69"/>
        <v>0</v>
      </c>
      <c r="Z451" s="36"/>
      <c r="AA451" s="37" t="str">
        <f t="shared" si="65"/>
        <v/>
      </c>
      <c r="AB451" s="36"/>
      <c r="AC451" s="37" t="str">
        <f t="shared" si="71"/>
        <v/>
      </c>
      <c r="AD451" s="36"/>
      <c r="AE451" s="34" t="str">
        <f t="shared" si="70"/>
        <v/>
      </c>
      <c r="AF45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2" spans="1:32" hidden="1" x14ac:dyDescent="0.45">
      <c r="A452" s="34">
        <f>Games!A431</f>
        <v>0</v>
      </c>
      <c r="B452" s="34" t="str">
        <f>IF('Prediction Log'!B449=0, "",'Prediction Log'!B449)</f>
        <v/>
      </c>
      <c r="C452" s="34" t="str">
        <f>IF('Prediction Log'!C449=0, "",'Prediction Log'!C449)</f>
        <v/>
      </c>
      <c r="D452" s="34" t="str">
        <f>IF('Prediction Log'!D449=0, "",'Prediction Log'!D449)</f>
        <v/>
      </c>
      <c r="E452" s="34" t="str">
        <f>IF('Prediction Log'!E449=0, "",'Prediction Log'!E449)</f>
        <v/>
      </c>
      <c r="F452" s="34" t="str">
        <f>IF('Prediction Log'!H449=0, "",'Prediction Log'!H449)</f>
        <v/>
      </c>
      <c r="G452" s="10" t="str">
        <f>IF(ISBLANK(Games!B431), "",'Prediction Log'!$I449)</f>
        <v/>
      </c>
      <c r="H452" s="35" t="str">
        <f>'Prediction Log'!$J449</f>
        <v/>
      </c>
      <c r="I452" s="34" t="str">
        <f>IF(ISBLANK(Games!R431), "",IF(AND(Games!R431="",Games!S431=""),"",IF(ISTEXT(Games!S431), "Side",Games!R431)))</f>
        <v/>
      </c>
      <c r="J452" s="34" t="str">
        <f>IF(ISBLANK(Games!R431), "",IF(Table12[[#This Row],[Bet]]="Spread", Games!T431, ""))</f>
        <v/>
      </c>
      <c r="K452" s="34" t="str">
        <f>IF(ISBLANK(Games!S431), "",IF(ISTEXT(Games!S431), Games!S431, ""))</f>
        <v/>
      </c>
      <c r="L452" s="34" t="str">
        <f>IF(ISBLANK(Games!V431), "", Games!V431)</f>
        <v/>
      </c>
      <c r="M452" s="34"/>
      <c r="N452" s="36"/>
      <c r="O452" s="36"/>
      <c r="P452" s="36"/>
      <c r="Q452" s="36"/>
      <c r="R452" s="36"/>
      <c r="S452" s="36"/>
      <c r="T452" s="37">
        <f t="shared" si="63"/>
        <v>0</v>
      </c>
      <c r="U452" s="37">
        <f t="shared" si="64"/>
        <v>0</v>
      </c>
      <c r="V452" s="37">
        <f t="shared" si="66"/>
        <v>0</v>
      </c>
      <c r="W452" s="37">
        <f t="shared" si="67"/>
        <v>0</v>
      </c>
      <c r="X452" s="37">
        <f t="shared" si="68"/>
        <v>0</v>
      </c>
      <c r="Y452" s="37">
        <f t="shared" si="69"/>
        <v>0</v>
      </c>
      <c r="Z452" s="36"/>
      <c r="AA452" s="37" t="str">
        <f t="shared" si="65"/>
        <v/>
      </c>
      <c r="AB452" s="36"/>
      <c r="AC452" s="37" t="str">
        <f t="shared" si="71"/>
        <v/>
      </c>
      <c r="AD452" s="36"/>
      <c r="AE452" s="34" t="str">
        <f t="shared" si="70"/>
        <v/>
      </c>
      <c r="AF45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3" spans="1:32" hidden="1" x14ac:dyDescent="0.45">
      <c r="A453" s="34">
        <f>Games!A432</f>
        <v>0</v>
      </c>
      <c r="B453" s="34" t="str">
        <f>IF('Prediction Log'!B450=0, "",'Prediction Log'!B450)</f>
        <v/>
      </c>
      <c r="C453" s="34" t="str">
        <f>IF('Prediction Log'!C450=0, "",'Prediction Log'!C450)</f>
        <v/>
      </c>
      <c r="D453" s="34" t="str">
        <f>IF('Prediction Log'!D450=0, "",'Prediction Log'!D450)</f>
        <v/>
      </c>
      <c r="E453" s="34" t="str">
        <f>IF('Prediction Log'!E450=0, "",'Prediction Log'!E450)</f>
        <v/>
      </c>
      <c r="F453" s="34" t="str">
        <f>IF('Prediction Log'!H450=0, "",'Prediction Log'!H450)</f>
        <v/>
      </c>
      <c r="G453" s="10" t="str">
        <f>IF(ISBLANK(Games!B432), "",'Prediction Log'!$I450)</f>
        <v/>
      </c>
      <c r="H453" s="35" t="str">
        <f>'Prediction Log'!$J450</f>
        <v/>
      </c>
      <c r="I453" s="34" t="str">
        <f>IF(ISBLANK(Games!R432), "",IF(AND(Games!R432="",Games!S432=""),"",IF(ISTEXT(Games!S432), "Side",Games!R432)))</f>
        <v/>
      </c>
      <c r="J453" s="34" t="str">
        <f>IF(ISBLANK(Games!R432), "",IF(Table12[[#This Row],[Bet]]="Spread", Games!T432, ""))</f>
        <v/>
      </c>
      <c r="K453" s="34" t="str">
        <f>IF(ISBLANK(Games!S432), "",IF(ISTEXT(Games!S432), Games!S432, ""))</f>
        <v/>
      </c>
      <c r="L453" s="34" t="str">
        <f>IF(ISBLANK(Games!V432), "", Games!V432)</f>
        <v/>
      </c>
      <c r="M453" s="34"/>
      <c r="N453" s="36"/>
      <c r="O453" s="36"/>
      <c r="P453" s="36"/>
      <c r="Q453" s="36"/>
      <c r="R453" s="36"/>
      <c r="S453" s="36"/>
      <c r="T453" s="37">
        <f t="shared" si="63"/>
        <v>0</v>
      </c>
      <c r="U453" s="37">
        <f t="shared" si="64"/>
        <v>0</v>
      </c>
      <c r="V453" s="37">
        <f t="shared" si="66"/>
        <v>0</v>
      </c>
      <c r="W453" s="37">
        <f t="shared" si="67"/>
        <v>0</v>
      </c>
      <c r="X453" s="37">
        <f t="shared" si="68"/>
        <v>0</v>
      </c>
      <c r="Y453" s="37">
        <f t="shared" si="69"/>
        <v>0</v>
      </c>
      <c r="Z453" s="36"/>
      <c r="AA453" s="37" t="str">
        <f t="shared" si="65"/>
        <v/>
      </c>
      <c r="AB453" s="36"/>
      <c r="AC453" s="37" t="str">
        <f t="shared" si="71"/>
        <v/>
      </c>
      <c r="AD453" s="36"/>
      <c r="AE453" s="34" t="str">
        <f t="shared" si="70"/>
        <v/>
      </c>
      <c r="AF45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4" spans="1:32" hidden="1" x14ac:dyDescent="0.45">
      <c r="A454" s="34">
        <f>Games!A433</f>
        <v>0</v>
      </c>
      <c r="B454" s="34" t="str">
        <f>IF('Prediction Log'!B451=0, "",'Prediction Log'!B451)</f>
        <v/>
      </c>
      <c r="C454" s="34" t="str">
        <f>IF('Prediction Log'!C451=0, "",'Prediction Log'!C451)</f>
        <v/>
      </c>
      <c r="D454" s="34" t="str">
        <f>IF('Prediction Log'!D451=0, "",'Prediction Log'!D451)</f>
        <v/>
      </c>
      <c r="E454" s="34" t="str">
        <f>IF('Prediction Log'!E451=0, "",'Prediction Log'!E451)</f>
        <v/>
      </c>
      <c r="F454" s="34" t="str">
        <f>IF('Prediction Log'!H451=0, "",'Prediction Log'!H451)</f>
        <v/>
      </c>
      <c r="G454" s="10" t="str">
        <f>IF(ISBLANK(Games!B433), "",'Prediction Log'!$I451)</f>
        <v/>
      </c>
      <c r="H454" s="35" t="str">
        <f>'Prediction Log'!$J451</f>
        <v/>
      </c>
      <c r="I454" s="34" t="str">
        <f>IF(ISBLANK(Games!R433), "",IF(AND(Games!R433="",Games!S433=""),"",IF(ISTEXT(Games!S433), "Side",Games!R433)))</f>
        <v/>
      </c>
      <c r="J454" s="34" t="str">
        <f>IF(ISBLANK(Games!R433), "",IF(Table12[[#This Row],[Bet]]="Spread", Games!T433, ""))</f>
        <v/>
      </c>
      <c r="K454" s="34" t="str">
        <f>IF(ISBLANK(Games!S433), "",IF(ISTEXT(Games!S433), Games!S433, ""))</f>
        <v/>
      </c>
      <c r="L454" s="34" t="str">
        <f>IF(ISBLANK(Games!V433), "", Games!V433)</f>
        <v/>
      </c>
      <c r="M454" s="34"/>
      <c r="N454" s="36"/>
      <c r="O454" s="36"/>
      <c r="P454" s="36"/>
      <c r="Q454" s="36"/>
      <c r="R454" s="36"/>
      <c r="S454" s="36"/>
      <c r="T454" s="37">
        <f t="shared" ref="T454:T517" si="72">N454+IF(Q454&lt;0, (N454/(Q454/-100)), N454*(Q454/100))</f>
        <v>0</v>
      </c>
      <c r="U454" s="37">
        <f t="shared" ref="U454:U517" si="73">T454-N454</f>
        <v>0</v>
      </c>
      <c r="V454" s="37">
        <f t="shared" si="66"/>
        <v>0</v>
      </c>
      <c r="W454" s="37">
        <f t="shared" si="67"/>
        <v>0</v>
      </c>
      <c r="X454" s="37">
        <f t="shared" si="68"/>
        <v>0</v>
      </c>
      <c r="Y454" s="37">
        <f t="shared" si="69"/>
        <v>0</v>
      </c>
      <c r="Z454" s="36"/>
      <c r="AA454" s="37" t="str">
        <f t="shared" ref="AA454:AA517" si="74">IF(Z454="W", U454, IF(Z454="L",-N454, ""))</f>
        <v/>
      </c>
      <c r="AB454" s="36"/>
      <c r="AC454" s="37" t="str">
        <f t="shared" si="71"/>
        <v/>
      </c>
      <c r="AD454" s="36"/>
      <c r="AE454" s="34" t="str">
        <f t="shared" si="70"/>
        <v/>
      </c>
      <c r="AF45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5" spans="1:32" hidden="1" x14ac:dyDescent="0.45">
      <c r="A455" s="34">
        <f>Games!A434</f>
        <v>0</v>
      </c>
      <c r="B455" s="34" t="str">
        <f>IF('Prediction Log'!B452=0, "",'Prediction Log'!B452)</f>
        <v/>
      </c>
      <c r="C455" s="34" t="str">
        <f>IF('Prediction Log'!C452=0, "",'Prediction Log'!C452)</f>
        <v/>
      </c>
      <c r="D455" s="34" t="str">
        <f>IF('Prediction Log'!D452=0, "",'Prediction Log'!D452)</f>
        <v/>
      </c>
      <c r="E455" s="34" t="str">
        <f>IF('Prediction Log'!E452=0, "",'Prediction Log'!E452)</f>
        <v/>
      </c>
      <c r="F455" s="34" t="str">
        <f>IF('Prediction Log'!H452=0, "",'Prediction Log'!H452)</f>
        <v/>
      </c>
      <c r="G455" s="10" t="str">
        <f>IF(ISBLANK(Games!B434), "",'Prediction Log'!$I452)</f>
        <v/>
      </c>
      <c r="H455" s="35" t="str">
        <f>'Prediction Log'!$J452</f>
        <v/>
      </c>
      <c r="I455" s="34" t="str">
        <f>IF(ISBLANK(Games!R434), "",IF(AND(Games!R434="",Games!S434=""),"",IF(ISTEXT(Games!S434), "Side",Games!R434)))</f>
        <v/>
      </c>
      <c r="J455" s="34" t="str">
        <f>IF(ISBLANK(Games!R434), "",IF(Table12[[#This Row],[Bet]]="Spread", Games!T434, ""))</f>
        <v/>
      </c>
      <c r="K455" s="34" t="str">
        <f>IF(ISBLANK(Games!S434), "",IF(ISTEXT(Games!S434), Games!S434, ""))</f>
        <v/>
      </c>
      <c r="L455" s="34" t="str">
        <f>IF(ISBLANK(Games!V434), "", Games!V434)</f>
        <v/>
      </c>
      <c r="M455" s="34"/>
      <c r="N455" s="36"/>
      <c r="O455" s="36"/>
      <c r="P455" s="36"/>
      <c r="Q455" s="36"/>
      <c r="R455" s="36"/>
      <c r="S455" s="36"/>
      <c r="T455" s="37">
        <f t="shared" si="72"/>
        <v>0</v>
      </c>
      <c r="U455" s="37">
        <f t="shared" si="73"/>
        <v>0</v>
      </c>
      <c r="V455" s="37">
        <f t="shared" ref="V455:V518" si="75">O455+IF(R455&lt;0, (O455/(R455/-100)), O455*(R455/100))</f>
        <v>0</v>
      </c>
      <c r="W455" s="37">
        <f t="shared" ref="W455:W518" si="76">V455-O455</f>
        <v>0</v>
      </c>
      <c r="X455" s="37">
        <f t="shared" ref="X455:X518" si="77">P455+IF(S455&lt;0, (P455/(S455/-100)), P455*(S455/100))</f>
        <v>0</v>
      </c>
      <c r="Y455" s="37">
        <f t="shared" ref="Y455:Y518" si="78">S455-P455</f>
        <v>0</v>
      </c>
      <c r="Z455" s="36"/>
      <c r="AA455" s="37" t="str">
        <f t="shared" si="74"/>
        <v/>
      </c>
      <c r="AB455" s="36"/>
      <c r="AC455" s="37" t="str">
        <f t="shared" si="71"/>
        <v/>
      </c>
      <c r="AD455" s="36"/>
      <c r="AE455" s="34" t="str">
        <f t="shared" ref="AE455:AE518" si="79">IF(AD455="W", Y455, IF(AD455="L",-R455, ""))</f>
        <v/>
      </c>
      <c r="AF45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6" spans="1:32" hidden="1" x14ac:dyDescent="0.45">
      <c r="A456" s="34">
        <f>Games!A435</f>
        <v>0</v>
      </c>
      <c r="B456" s="34" t="str">
        <f>IF('Prediction Log'!B453=0, "",'Prediction Log'!B453)</f>
        <v/>
      </c>
      <c r="C456" s="34" t="str">
        <f>IF('Prediction Log'!C453=0, "",'Prediction Log'!C453)</f>
        <v/>
      </c>
      <c r="D456" s="34" t="str">
        <f>IF('Prediction Log'!D453=0, "",'Prediction Log'!D453)</f>
        <v/>
      </c>
      <c r="E456" s="34" t="str">
        <f>IF('Prediction Log'!E453=0, "",'Prediction Log'!E453)</f>
        <v/>
      </c>
      <c r="F456" s="34" t="str">
        <f>IF('Prediction Log'!H453=0, "",'Prediction Log'!H453)</f>
        <v/>
      </c>
      <c r="G456" s="10" t="str">
        <f>IF(ISBLANK(Games!B435), "",'Prediction Log'!$I453)</f>
        <v/>
      </c>
      <c r="H456" s="35" t="str">
        <f>'Prediction Log'!$J453</f>
        <v/>
      </c>
      <c r="I456" s="34" t="str">
        <f>IF(ISBLANK(Games!R435), "",IF(AND(Games!R435="",Games!S435=""),"",IF(ISTEXT(Games!S435), "Side",Games!R435)))</f>
        <v/>
      </c>
      <c r="J456" s="34" t="str">
        <f>IF(ISBLANK(Games!R435), "",IF(Table12[[#This Row],[Bet]]="Spread", Games!T435, ""))</f>
        <v/>
      </c>
      <c r="K456" s="34" t="str">
        <f>IF(ISBLANK(Games!S435), "",IF(ISTEXT(Games!S435), Games!S435, ""))</f>
        <v/>
      </c>
      <c r="L456" s="34" t="str">
        <f>IF(ISBLANK(Games!V435), "", Games!V435)</f>
        <v/>
      </c>
      <c r="M456" s="34"/>
      <c r="N456" s="36"/>
      <c r="O456" s="36"/>
      <c r="P456" s="36"/>
      <c r="Q456" s="36"/>
      <c r="R456" s="36"/>
      <c r="S456" s="36"/>
      <c r="T456" s="37">
        <f t="shared" si="72"/>
        <v>0</v>
      </c>
      <c r="U456" s="37">
        <f t="shared" si="73"/>
        <v>0</v>
      </c>
      <c r="V456" s="37">
        <f t="shared" si="75"/>
        <v>0</v>
      </c>
      <c r="W456" s="37">
        <f t="shared" si="76"/>
        <v>0</v>
      </c>
      <c r="X456" s="37">
        <f t="shared" si="77"/>
        <v>0</v>
      </c>
      <c r="Y456" s="37">
        <f t="shared" si="78"/>
        <v>0</v>
      </c>
      <c r="Z456" s="36"/>
      <c r="AA456" s="37" t="str">
        <f t="shared" si="74"/>
        <v/>
      </c>
      <c r="AB456" s="36"/>
      <c r="AC456" s="37" t="str">
        <f t="shared" ref="AC456:AC519" si="80">IF(AB456="W", W456, IF(AB456="L",-O456, ""))</f>
        <v/>
      </c>
      <c r="AD456" s="36"/>
      <c r="AE456" s="34" t="str">
        <f t="shared" si="79"/>
        <v/>
      </c>
      <c r="AF45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7" spans="1:32" hidden="1" x14ac:dyDescent="0.45">
      <c r="A457" s="34">
        <f>Games!A436</f>
        <v>0</v>
      </c>
      <c r="B457" s="34" t="str">
        <f>IF('Prediction Log'!B454=0, "",'Prediction Log'!B454)</f>
        <v/>
      </c>
      <c r="C457" s="34" t="str">
        <f>IF('Prediction Log'!C454=0, "",'Prediction Log'!C454)</f>
        <v/>
      </c>
      <c r="D457" s="34" t="str">
        <f>IF('Prediction Log'!D454=0, "",'Prediction Log'!D454)</f>
        <v/>
      </c>
      <c r="E457" s="34" t="str">
        <f>IF('Prediction Log'!E454=0, "",'Prediction Log'!E454)</f>
        <v/>
      </c>
      <c r="F457" s="34" t="str">
        <f>IF('Prediction Log'!H454=0, "",'Prediction Log'!H454)</f>
        <v/>
      </c>
      <c r="G457" s="10" t="str">
        <f>IF(ISBLANK(Games!B436), "",'Prediction Log'!$I454)</f>
        <v/>
      </c>
      <c r="H457" s="35" t="str">
        <f>'Prediction Log'!$J454</f>
        <v/>
      </c>
      <c r="I457" s="34" t="str">
        <f>IF(ISBLANK(Games!R436), "",IF(AND(Games!R436="",Games!S436=""),"",IF(ISTEXT(Games!S436), "Side",Games!R436)))</f>
        <v/>
      </c>
      <c r="J457" s="34" t="str">
        <f>IF(ISBLANK(Games!R436), "",IF(Table12[[#This Row],[Bet]]="Spread", Games!T436, ""))</f>
        <v/>
      </c>
      <c r="K457" s="34" t="str">
        <f>IF(ISBLANK(Games!S436), "",IF(ISTEXT(Games!S436), Games!S436, ""))</f>
        <v/>
      </c>
      <c r="L457" s="34" t="str">
        <f>IF(ISBLANK(Games!V436), "", Games!V436)</f>
        <v/>
      </c>
      <c r="M457" s="34"/>
      <c r="N457" s="36"/>
      <c r="O457" s="36"/>
      <c r="P457" s="36"/>
      <c r="Q457" s="36"/>
      <c r="R457" s="36"/>
      <c r="S457" s="36"/>
      <c r="T457" s="37">
        <f t="shared" si="72"/>
        <v>0</v>
      </c>
      <c r="U457" s="37">
        <f t="shared" si="73"/>
        <v>0</v>
      </c>
      <c r="V457" s="37">
        <f t="shared" si="75"/>
        <v>0</v>
      </c>
      <c r="W457" s="37">
        <f t="shared" si="76"/>
        <v>0</v>
      </c>
      <c r="X457" s="37">
        <f t="shared" si="77"/>
        <v>0</v>
      </c>
      <c r="Y457" s="37">
        <f t="shared" si="78"/>
        <v>0</v>
      </c>
      <c r="Z457" s="36"/>
      <c r="AA457" s="37" t="str">
        <f t="shared" si="74"/>
        <v/>
      </c>
      <c r="AB457" s="36"/>
      <c r="AC457" s="37" t="str">
        <f t="shared" si="80"/>
        <v/>
      </c>
      <c r="AD457" s="36"/>
      <c r="AE457" s="34" t="str">
        <f t="shared" si="79"/>
        <v/>
      </c>
      <c r="AF45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8" spans="1:32" hidden="1" x14ac:dyDescent="0.45">
      <c r="A458" s="34">
        <f>Games!A437</f>
        <v>0</v>
      </c>
      <c r="B458" s="34" t="str">
        <f>IF('Prediction Log'!B455=0, "",'Prediction Log'!B455)</f>
        <v/>
      </c>
      <c r="C458" s="34" t="str">
        <f>IF('Prediction Log'!C455=0, "",'Prediction Log'!C455)</f>
        <v/>
      </c>
      <c r="D458" s="34" t="str">
        <f>IF('Prediction Log'!D455=0, "",'Prediction Log'!D455)</f>
        <v/>
      </c>
      <c r="E458" s="34" t="str">
        <f>IF('Prediction Log'!E455=0, "",'Prediction Log'!E455)</f>
        <v/>
      </c>
      <c r="F458" s="34" t="str">
        <f>IF('Prediction Log'!H455=0, "",'Prediction Log'!H455)</f>
        <v/>
      </c>
      <c r="G458" s="10" t="str">
        <f>IF(ISBLANK(Games!B437), "",'Prediction Log'!$I455)</f>
        <v/>
      </c>
      <c r="H458" s="35" t="str">
        <f>'Prediction Log'!$J455</f>
        <v/>
      </c>
      <c r="I458" s="34" t="str">
        <f>IF(ISBLANK(Games!R437), "",IF(AND(Games!R437="",Games!S437=""),"",IF(ISTEXT(Games!S437), "Side",Games!R437)))</f>
        <v/>
      </c>
      <c r="J458" s="34" t="str">
        <f>IF(ISBLANK(Games!R437), "",IF(Table12[[#This Row],[Bet]]="Spread", Games!T437, ""))</f>
        <v/>
      </c>
      <c r="K458" s="34" t="str">
        <f>IF(ISBLANK(Games!S437), "",IF(ISTEXT(Games!S437), Games!S437, ""))</f>
        <v/>
      </c>
      <c r="L458" s="34" t="str">
        <f>IF(ISBLANK(Games!V437), "", Games!V437)</f>
        <v/>
      </c>
      <c r="M458" s="34"/>
      <c r="N458" s="36"/>
      <c r="O458" s="36"/>
      <c r="P458" s="36"/>
      <c r="Q458" s="36"/>
      <c r="R458" s="36"/>
      <c r="S458" s="36"/>
      <c r="T458" s="37">
        <f t="shared" si="72"/>
        <v>0</v>
      </c>
      <c r="U458" s="37">
        <f t="shared" si="73"/>
        <v>0</v>
      </c>
      <c r="V458" s="37">
        <f t="shared" si="75"/>
        <v>0</v>
      </c>
      <c r="W458" s="37">
        <f t="shared" si="76"/>
        <v>0</v>
      </c>
      <c r="X458" s="37">
        <f t="shared" si="77"/>
        <v>0</v>
      </c>
      <c r="Y458" s="37">
        <f t="shared" si="78"/>
        <v>0</v>
      </c>
      <c r="Z458" s="36"/>
      <c r="AA458" s="37" t="str">
        <f t="shared" si="74"/>
        <v/>
      </c>
      <c r="AB458" s="36"/>
      <c r="AC458" s="37" t="str">
        <f t="shared" si="80"/>
        <v/>
      </c>
      <c r="AD458" s="36"/>
      <c r="AE458" s="34" t="str">
        <f t="shared" si="79"/>
        <v/>
      </c>
      <c r="AF45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9" spans="1:32" hidden="1" x14ac:dyDescent="0.45">
      <c r="A459" s="34">
        <f>Games!A438</f>
        <v>0</v>
      </c>
      <c r="B459" s="34" t="str">
        <f>IF('Prediction Log'!B456=0, "",'Prediction Log'!B456)</f>
        <v/>
      </c>
      <c r="C459" s="34" t="str">
        <f>IF('Prediction Log'!C456=0, "",'Prediction Log'!C456)</f>
        <v/>
      </c>
      <c r="D459" s="34" t="str">
        <f>IF('Prediction Log'!D456=0, "",'Prediction Log'!D456)</f>
        <v/>
      </c>
      <c r="E459" s="34" t="str">
        <f>IF('Prediction Log'!E456=0, "",'Prediction Log'!E456)</f>
        <v/>
      </c>
      <c r="F459" s="34" t="str">
        <f>IF('Prediction Log'!H456=0, "",'Prediction Log'!H456)</f>
        <v/>
      </c>
      <c r="G459" s="10" t="str">
        <f>IF(ISBLANK(Games!B438), "",'Prediction Log'!$I456)</f>
        <v/>
      </c>
      <c r="H459" s="35" t="str">
        <f>'Prediction Log'!$J456</f>
        <v/>
      </c>
      <c r="I459" s="34" t="str">
        <f>IF(ISBLANK(Games!R438), "",IF(AND(Games!R438="",Games!S438=""),"",IF(ISTEXT(Games!S438), "Side",Games!R438)))</f>
        <v/>
      </c>
      <c r="J459" s="34" t="str">
        <f>IF(ISBLANK(Games!R438), "",IF(Table12[[#This Row],[Bet]]="Spread", Games!T438, ""))</f>
        <v/>
      </c>
      <c r="K459" s="34" t="str">
        <f>IF(ISBLANK(Games!S438), "",IF(ISTEXT(Games!S438), Games!S438, ""))</f>
        <v/>
      </c>
      <c r="L459" s="34" t="str">
        <f>IF(ISBLANK(Games!V438), "", Games!V438)</f>
        <v/>
      </c>
      <c r="M459" s="34"/>
      <c r="N459" s="36"/>
      <c r="O459" s="36"/>
      <c r="P459" s="36"/>
      <c r="Q459" s="36"/>
      <c r="R459" s="36"/>
      <c r="S459" s="36"/>
      <c r="T459" s="37">
        <f t="shared" si="72"/>
        <v>0</v>
      </c>
      <c r="U459" s="37">
        <f t="shared" si="73"/>
        <v>0</v>
      </c>
      <c r="V459" s="37">
        <f t="shared" si="75"/>
        <v>0</v>
      </c>
      <c r="W459" s="37">
        <f t="shared" si="76"/>
        <v>0</v>
      </c>
      <c r="X459" s="37">
        <f t="shared" si="77"/>
        <v>0</v>
      </c>
      <c r="Y459" s="37">
        <f t="shared" si="78"/>
        <v>0</v>
      </c>
      <c r="Z459" s="36"/>
      <c r="AA459" s="37" t="str">
        <f t="shared" si="74"/>
        <v/>
      </c>
      <c r="AB459" s="36"/>
      <c r="AC459" s="37" t="str">
        <f t="shared" si="80"/>
        <v/>
      </c>
      <c r="AD459" s="36"/>
      <c r="AE459" s="34" t="str">
        <f t="shared" si="79"/>
        <v/>
      </c>
      <c r="AF45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0" spans="1:32" hidden="1" x14ac:dyDescent="0.45">
      <c r="A460" s="34">
        <f>Games!A439</f>
        <v>0</v>
      </c>
      <c r="B460" s="34" t="str">
        <f>IF('Prediction Log'!B457=0, "",'Prediction Log'!B457)</f>
        <v/>
      </c>
      <c r="C460" s="34" t="str">
        <f>IF('Prediction Log'!C457=0, "",'Prediction Log'!C457)</f>
        <v/>
      </c>
      <c r="D460" s="34" t="str">
        <f>IF('Prediction Log'!D457=0, "",'Prediction Log'!D457)</f>
        <v/>
      </c>
      <c r="E460" s="34" t="str">
        <f>IF('Prediction Log'!E457=0, "",'Prediction Log'!E457)</f>
        <v/>
      </c>
      <c r="F460" s="34" t="str">
        <f>IF('Prediction Log'!H457=0, "",'Prediction Log'!H457)</f>
        <v/>
      </c>
      <c r="G460" s="10" t="str">
        <f>IF(ISBLANK(Games!B439), "",'Prediction Log'!$I457)</f>
        <v/>
      </c>
      <c r="H460" s="35" t="str">
        <f>'Prediction Log'!$J457</f>
        <v/>
      </c>
      <c r="I460" s="34" t="str">
        <f>IF(ISBLANK(Games!R439), "",IF(AND(Games!R439="",Games!S439=""),"",IF(ISTEXT(Games!S439), "Side",Games!R439)))</f>
        <v/>
      </c>
      <c r="J460" s="34" t="str">
        <f>IF(ISBLANK(Games!R439), "",IF(Table12[[#This Row],[Bet]]="Spread", Games!T439, ""))</f>
        <v/>
      </c>
      <c r="K460" s="34" t="str">
        <f>IF(ISBLANK(Games!S439), "",IF(ISTEXT(Games!S439), Games!S439, ""))</f>
        <v/>
      </c>
      <c r="L460" s="34" t="str">
        <f>IF(ISBLANK(Games!V439), "", Games!V439)</f>
        <v/>
      </c>
      <c r="M460" s="34"/>
      <c r="N460" s="36"/>
      <c r="O460" s="36"/>
      <c r="P460" s="36"/>
      <c r="Q460" s="36"/>
      <c r="R460" s="36"/>
      <c r="S460" s="36"/>
      <c r="T460" s="37">
        <f t="shared" si="72"/>
        <v>0</v>
      </c>
      <c r="U460" s="37">
        <f t="shared" si="73"/>
        <v>0</v>
      </c>
      <c r="V460" s="37">
        <f t="shared" si="75"/>
        <v>0</v>
      </c>
      <c r="W460" s="37">
        <f t="shared" si="76"/>
        <v>0</v>
      </c>
      <c r="X460" s="37">
        <f t="shared" si="77"/>
        <v>0</v>
      </c>
      <c r="Y460" s="37">
        <f t="shared" si="78"/>
        <v>0</v>
      </c>
      <c r="Z460" s="36"/>
      <c r="AA460" s="37" t="str">
        <f t="shared" si="74"/>
        <v/>
      </c>
      <c r="AB460" s="36"/>
      <c r="AC460" s="37" t="str">
        <f t="shared" si="80"/>
        <v/>
      </c>
      <c r="AD460" s="36"/>
      <c r="AE460" s="34" t="str">
        <f t="shared" si="79"/>
        <v/>
      </c>
      <c r="AF46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1" spans="1:32" hidden="1" x14ac:dyDescent="0.45">
      <c r="A461" s="34">
        <f>Games!A440</f>
        <v>0</v>
      </c>
      <c r="B461" s="34" t="str">
        <f>IF('Prediction Log'!B458=0, "",'Prediction Log'!B458)</f>
        <v/>
      </c>
      <c r="C461" s="34" t="str">
        <f>IF('Prediction Log'!C458=0, "",'Prediction Log'!C458)</f>
        <v/>
      </c>
      <c r="D461" s="34" t="str">
        <f>IF('Prediction Log'!D458=0, "",'Prediction Log'!D458)</f>
        <v/>
      </c>
      <c r="E461" s="34" t="str">
        <f>IF('Prediction Log'!E458=0, "",'Prediction Log'!E458)</f>
        <v/>
      </c>
      <c r="F461" s="34" t="str">
        <f>IF('Prediction Log'!H458=0, "",'Prediction Log'!H458)</f>
        <v/>
      </c>
      <c r="G461" s="10" t="str">
        <f>IF(ISBLANK(Games!B440), "",'Prediction Log'!$I458)</f>
        <v/>
      </c>
      <c r="H461" s="35" t="str">
        <f>'Prediction Log'!$J458</f>
        <v/>
      </c>
      <c r="I461" s="34" t="str">
        <f>IF(ISBLANK(Games!R440), "",IF(AND(Games!R440="",Games!S440=""),"",IF(ISTEXT(Games!S440), "Side",Games!R440)))</f>
        <v/>
      </c>
      <c r="J461" s="34" t="str">
        <f>IF(ISBLANK(Games!R440), "",IF(Table12[[#This Row],[Bet]]="Spread", Games!T440, ""))</f>
        <v/>
      </c>
      <c r="K461" s="34" t="str">
        <f>IF(ISBLANK(Games!S440), "",IF(ISTEXT(Games!S440), Games!S440, ""))</f>
        <v/>
      </c>
      <c r="L461" s="34" t="str">
        <f>IF(ISBLANK(Games!V440), "", Games!V440)</f>
        <v/>
      </c>
      <c r="M461" s="34"/>
      <c r="N461" s="36"/>
      <c r="O461" s="36"/>
      <c r="P461" s="36"/>
      <c r="Q461" s="36"/>
      <c r="R461" s="36"/>
      <c r="S461" s="36"/>
      <c r="T461" s="37">
        <f t="shared" si="72"/>
        <v>0</v>
      </c>
      <c r="U461" s="37">
        <f t="shared" si="73"/>
        <v>0</v>
      </c>
      <c r="V461" s="37">
        <f t="shared" si="75"/>
        <v>0</v>
      </c>
      <c r="W461" s="37">
        <f t="shared" si="76"/>
        <v>0</v>
      </c>
      <c r="X461" s="37">
        <f t="shared" si="77"/>
        <v>0</v>
      </c>
      <c r="Y461" s="37">
        <f t="shared" si="78"/>
        <v>0</v>
      </c>
      <c r="Z461" s="36"/>
      <c r="AA461" s="37" t="str">
        <f t="shared" si="74"/>
        <v/>
      </c>
      <c r="AB461" s="36"/>
      <c r="AC461" s="37" t="str">
        <f t="shared" si="80"/>
        <v/>
      </c>
      <c r="AD461" s="36"/>
      <c r="AE461" s="34" t="str">
        <f t="shared" si="79"/>
        <v/>
      </c>
      <c r="AF46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2" spans="1:32" hidden="1" x14ac:dyDescent="0.45">
      <c r="A462" s="34">
        <f>Games!A441</f>
        <v>0</v>
      </c>
      <c r="B462" s="34" t="str">
        <f>IF('Prediction Log'!B459=0, "",'Prediction Log'!B459)</f>
        <v/>
      </c>
      <c r="C462" s="34" t="str">
        <f>IF('Prediction Log'!C459=0, "",'Prediction Log'!C459)</f>
        <v/>
      </c>
      <c r="D462" s="34" t="str">
        <f>IF('Prediction Log'!D459=0, "",'Prediction Log'!D459)</f>
        <v/>
      </c>
      <c r="E462" s="34" t="str">
        <f>IF('Prediction Log'!E459=0, "",'Prediction Log'!E459)</f>
        <v/>
      </c>
      <c r="F462" s="34" t="str">
        <f>IF('Prediction Log'!H459=0, "",'Prediction Log'!H459)</f>
        <v/>
      </c>
      <c r="G462" s="10" t="str">
        <f>IF(ISBLANK(Games!B441), "",'Prediction Log'!$I459)</f>
        <v/>
      </c>
      <c r="H462" s="35" t="str">
        <f>'Prediction Log'!$J459</f>
        <v/>
      </c>
      <c r="I462" s="34" t="str">
        <f>IF(ISBLANK(Games!R441), "",IF(AND(Games!R441="",Games!S441=""),"",IF(ISTEXT(Games!S441), "Side",Games!R441)))</f>
        <v/>
      </c>
      <c r="J462" s="34" t="str">
        <f>IF(ISBLANK(Games!R441), "",IF(Table12[[#This Row],[Bet]]="Spread", Games!T441, ""))</f>
        <v/>
      </c>
      <c r="K462" s="34" t="str">
        <f>IF(ISBLANK(Games!S441), "",IF(ISTEXT(Games!S441), Games!S441, ""))</f>
        <v/>
      </c>
      <c r="L462" s="34" t="str">
        <f>IF(ISBLANK(Games!V441), "", Games!V441)</f>
        <v/>
      </c>
      <c r="M462" s="34"/>
      <c r="N462" s="36"/>
      <c r="O462" s="36"/>
      <c r="P462" s="36"/>
      <c r="Q462" s="36"/>
      <c r="R462" s="36"/>
      <c r="S462" s="36"/>
      <c r="T462" s="37">
        <f t="shared" si="72"/>
        <v>0</v>
      </c>
      <c r="U462" s="37">
        <f t="shared" si="73"/>
        <v>0</v>
      </c>
      <c r="V462" s="37">
        <f t="shared" si="75"/>
        <v>0</v>
      </c>
      <c r="W462" s="37">
        <f t="shared" si="76"/>
        <v>0</v>
      </c>
      <c r="X462" s="37">
        <f t="shared" si="77"/>
        <v>0</v>
      </c>
      <c r="Y462" s="37">
        <f t="shared" si="78"/>
        <v>0</v>
      </c>
      <c r="Z462" s="36"/>
      <c r="AA462" s="37" t="str">
        <f t="shared" si="74"/>
        <v/>
      </c>
      <c r="AB462" s="36"/>
      <c r="AC462" s="37" t="str">
        <f t="shared" si="80"/>
        <v/>
      </c>
      <c r="AD462" s="36"/>
      <c r="AE462" s="34" t="str">
        <f t="shared" si="79"/>
        <v/>
      </c>
      <c r="AF46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3" spans="1:32" hidden="1" x14ac:dyDescent="0.45">
      <c r="A463" s="34">
        <f>Games!A442</f>
        <v>0</v>
      </c>
      <c r="B463" s="34" t="str">
        <f>IF('Prediction Log'!B460=0, "",'Prediction Log'!B460)</f>
        <v/>
      </c>
      <c r="C463" s="34" t="str">
        <f>IF('Prediction Log'!C460=0, "",'Prediction Log'!C460)</f>
        <v/>
      </c>
      <c r="D463" s="34" t="str">
        <f>IF('Prediction Log'!D460=0, "",'Prediction Log'!D460)</f>
        <v/>
      </c>
      <c r="E463" s="34" t="str">
        <f>IF('Prediction Log'!E460=0, "",'Prediction Log'!E460)</f>
        <v/>
      </c>
      <c r="F463" s="34" t="str">
        <f>IF('Prediction Log'!H460=0, "",'Prediction Log'!H460)</f>
        <v/>
      </c>
      <c r="G463" s="10" t="str">
        <f>IF(ISBLANK(Games!B442), "",'Prediction Log'!$I460)</f>
        <v/>
      </c>
      <c r="H463" s="35" t="str">
        <f>'Prediction Log'!$J460</f>
        <v/>
      </c>
      <c r="I463" s="34" t="str">
        <f>IF(ISBLANK(Games!R442), "",IF(AND(Games!R442="",Games!S442=""),"",IF(ISTEXT(Games!S442), "Side",Games!R442)))</f>
        <v/>
      </c>
      <c r="J463" s="34" t="str">
        <f>IF(ISBLANK(Games!R442), "",IF(Table12[[#This Row],[Bet]]="Spread", Games!T442, ""))</f>
        <v/>
      </c>
      <c r="K463" s="34" t="str">
        <f>IF(ISBLANK(Games!S442), "",IF(ISTEXT(Games!S442), Games!S442, ""))</f>
        <v/>
      </c>
      <c r="L463" s="34" t="str">
        <f>IF(ISBLANK(Games!V442), "", Games!V442)</f>
        <v/>
      </c>
      <c r="M463" s="34"/>
      <c r="N463" s="36"/>
      <c r="O463" s="36"/>
      <c r="P463" s="36"/>
      <c r="Q463" s="36"/>
      <c r="R463" s="36"/>
      <c r="S463" s="36"/>
      <c r="T463" s="37">
        <f t="shared" si="72"/>
        <v>0</v>
      </c>
      <c r="U463" s="37">
        <f t="shared" si="73"/>
        <v>0</v>
      </c>
      <c r="V463" s="37">
        <f t="shared" si="75"/>
        <v>0</v>
      </c>
      <c r="W463" s="37">
        <f t="shared" si="76"/>
        <v>0</v>
      </c>
      <c r="X463" s="37">
        <f t="shared" si="77"/>
        <v>0</v>
      </c>
      <c r="Y463" s="37">
        <f t="shared" si="78"/>
        <v>0</v>
      </c>
      <c r="Z463" s="36"/>
      <c r="AA463" s="37" t="str">
        <f t="shared" si="74"/>
        <v/>
      </c>
      <c r="AB463" s="36"/>
      <c r="AC463" s="37" t="str">
        <f t="shared" si="80"/>
        <v/>
      </c>
      <c r="AD463" s="36"/>
      <c r="AE463" s="34" t="str">
        <f t="shared" si="79"/>
        <v/>
      </c>
      <c r="AF46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4" spans="1:32" hidden="1" x14ac:dyDescent="0.45">
      <c r="A464" s="34">
        <f>Games!A443</f>
        <v>0</v>
      </c>
      <c r="B464" s="34" t="str">
        <f>IF('Prediction Log'!B461=0, "",'Prediction Log'!B461)</f>
        <v/>
      </c>
      <c r="C464" s="34" t="str">
        <f>IF('Prediction Log'!C461=0, "",'Prediction Log'!C461)</f>
        <v/>
      </c>
      <c r="D464" s="34" t="str">
        <f>IF('Prediction Log'!D461=0, "",'Prediction Log'!D461)</f>
        <v/>
      </c>
      <c r="E464" s="34" t="str">
        <f>IF('Prediction Log'!E461=0, "",'Prediction Log'!E461)</f>
        <v/>
      </c>
      <c r="F464" s="34" t="str">
        <f>IF('Prediction Log'!H461=0, "",'Prediction Log'!H461)</f>
        <v/>
      </c>
      <c r="G464" s="10" t="str">
        <f>IF(ISBLANK(Games!B443), "",'Prediction Log'!$I461)</f>
        <v/>
      </c>
      <c r="H464" s="35" t="str">
        <f>'Prediction Log'!$J461</f>
        <v/>
      </c>
      <c r="I464" s="34" t="str">
        <f>IF(ISBLANK(Games!R443), "",IF(AND(Games!R443="",Games!S443=""),"",IF(ISTEXT(Games!S443), "Side",Games!R443)))</f>
        <v/>
      </c>
      <c r="J464" s="34" t="str">
        <f>IF(ISBLANK(Games!R443), "",IF(Table12[[#This Row],[Bet]]="Spread", Games!T443, ""))</f>
        <v/>
      </c>
      <c r="K464" s="34" t="str">
        <f>IF(ISBLANK(Games!S443), "",IF(ISTEXT(Games!S443), Games!S443, ""))</f>
        <v/>
      </c>
      <c r="L464" s="34" t="str">
        <f>IF(ISBLANK(Games!V443), "", Games!V443)</f>
        <v/>
      </c>
      <c r="M464" s="34"/>
      <c r="N464" s="36"/>
      <c r="O464" s="36"/>
      <c r="P464" s="36"/>
      <c r="Q464" s="36"/>
      <c r="R464" s="36"/>
      <c r="S464" s="36"/>
      <c r="T464" s="37">
        <f t="shared" si="72"/>
        <v>0</v>
      </c>
      <c r="U464" s="37">
        <f t="shared" si="73"/>
        <v>0</v>
      </c>
      <c r="V464" s="37">
        <f t="shared" si="75"/>
        <v>0</v>
      </c>
      <c r="W464" s="37">
        <f t="shared" si="76"/>
        <v>0</v>
      </c>
      <c r="X464" s="37">
        <f t="shared" si="77"/>
        <v>0</v>
      </c>
      <c r="Y464" s="37">
        <f t="shared" si="78"/>
        <v>0</v>
      </c>
      <c r="Z464" s="36"/>
      <c r="AA464" s="37" t="str">
        <f t="shared" si="74"/>
        <v/>
      </c>
      <c r="AB464" s="36"/>
      <c r="AC464" s="37" t="str">
        <f t="shared" si="80"/>
        <v/>
      </c>
      <c r="AD464" s="36"/>
      <c r="AE464" s="34" t="str">
        <f t="shared" si="79"/>
        <v/>
      </c>
      <c r="AF46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5" spans="1:32" hidden="1" x14ac:dyDescent="0.45">
      <c r="A465" s="34">
        <f>Games!A444</f>
        <v>0</v>
      </c>
      <c r="B465" s="34" t="str">
        <f>IF('Prediction Log'!B462=0, "",'Prediction Log'!B462)</f>
        <v/>
      </c>
      <c r="C465" s="34" t="str">
        <f>IF('Prediction Log'!C462=0, "",'Prediction Log'!C462)</f>
        <v/>
      </c>
      <c r="D465" s="34" t="str">
        <f>IF('Prediction Log'!D462=0, "",'Prediction Log'!D462)</f>
        <v/>
      </c>
      <c r="E465" s="34" t="str">
        <f>IF('Prediction Log'!E462=0, "",'Prediction Log'!E462)</f>
        <v/>
      </c>
      <c r="F465" s="34" t="str">
        <f>IF('Prediction Log'!H462=0, "",'Prediction Log'!H462)</f>
        <v/>
      </c>
      <c r="G465" s="10" t="str">
        <f>IF(ISBLANK(Games!B444), "",'Prediction Log'!$I462)</f>
        <v/>
      </c>
      <c r="H465" s="35" t="str">
        <f>'Prediction Log'!$J462</f>
        <v/>
      </c>
      <c r="I465" s="34" t="str">
        <f>IF(ISBLANK(Games!R444), "",IF(AND(Games!R444="",Games!S444=""),"",IF(ISTEXT(Games!S444), "Side",Games!R444)))</f>
        <v/>
      </c>
      <c r="J465" s="34" t="str">
        <f>IF(ISBLANK(Games!R444), "",IF(Table12[[#This Row],[Bet]]="Spread", Games!T444, ""))</f>
        <v/>
      </c>
      <c r="K465" s="34" t="str">
        <f>IF(ISBLANK(Games!S444), "",IF(ISTEXT(Games!S444), Games!S444, ""))</f>
        <v/>
      </c>
      <c r="L465" s="34" t="str">
        <f>IF(ISBLANK(Games!V444), "", Games!V444)</f>
        <v/>
      </c>
      <c r="M465" s="34"/>
      <c r="N465" s="36"/>
      <c r="O465" s="36"/>
      <c r="P465" s="36"/>
      <c r="Q465" s="36"/>
      <c r="R465" s="36"/>
      <c r="S465" s="36"/>
      <c r="T465" s="37">
        <f t="shared" si="72"/>
        <v>0</v>
      </c>
      <c r="U465" s="37">
        <f t="shared" si="73"/>
        <v>0</v>
      </c>
      <c r="V465" s="37">
        <f t="shared" si="75"/>
        <v>0</v>
      </c>
      <c r="W465" s="37">
        <f t="shared" si="76"/>
        <v>0</v>
      </c>
      <c r="X465" s="37">
        <f t="shared" si="77"/>
        <v>0</v>
      </c>
      <c r="Y465" s="37">
        <f t="shared" si="78"/>
        <v>0</v>
      </c>
      <c r="Z465" s="36"/>
      <c r="AA465" s="37" t="str">
        <f t="shared" si="74"/>
        <v/>
      </c>
      <c r="AB465" s="36"/>
      <c r="AC465" s="37" t="str">
        <f t="shared" si="80"/>
        <v/>
      </c>
      <c r="AD465" s="36"/>
      <c r="AE465" s="34" t="str">
        <f t="shared" si="79"/>
        <v/>
      </c>
      <c r="AF46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6" spans="1:32" hidden="1" x14ac:dyDescent="0.45">
      <c r="A466" s="34">
        <f>Games!A445</f>
        <v>0</v>
      </c>
      <c r="B466" s="34" t="str">
        <f>IF('Prediction Log'!B463=0, "",'Prediction Log'!B463)</f>
        <v/>
      </c>
      <c r="C466" s="34" t="str">
        <f>IF('Prediction Log'!C463=0, "",'Prediction Log'!C463)</f>
        <v/>
      </c>
      <c r="D466" s="34" t="str">
        <f>IF('Prediction Log'!D463=0, "",'Prediction Log'!D463)</f>
        <v/>
      </c>
      <c r="E466" s="34" t="str">
        <f>IF('Prediction Log'!E463=0, "",'Prediction Log'!E463)</f>
        <v/>
      </c>
      <c r="F466" s="34" t="str">
        <f>IF('Prediction Log'!H463=0, "",'Prediction Log'!H463)</f>
        <v/>
      </c>
      <c r="G466" s="10" t="str">
        <f>IF(ISBLANK(Games!B445), "",'Prediction Log'!$I463)</f>
        <v/>
      </c>
      <c r="H466" s="35" t="str">
        <f>'Prediction Log'!$J463</f>
        <v/>
      </c>
      <c r="I466" s="34" t="str">
        <f>IF(ISBLANK(Games!R445), "",IF(AND(Games!R445="",Games!S445=""),"",IF(ISTEXT(Games!S445), "Side",Games!R445)))</f>
        <v/>
      </c>
      <c r="J466" s="34" t="str">
        <f>IF(ISBLANK(Games!R445), "",IF(Table12[[#This Row],[Bet]]="Spread", Games!T445, ""))</f>
        <v/>
      </c>
      <c r="K466" s="34" t="str">
        <f>IF(ISBLANK(Games!S445), "",IF(ISTEXT(Games!S445), Games!S445, ""))</f>
        <v/>
      </c>
      <c r="L466" s="34" t="str">
        <f>IF(ISBLANK(Games!V445), "", Games!V445)</f>
        <v/>
      </c>
      <c r="M466" s="34"/>
      <c r="N466" s="36"/>
      <c r="O466" s="36"/>
      <c r="P466" s="36"/>
      <c r="Q466" s="36"/>
      <c r="R466" s="36"/>
      <c r="S466" s="36"/>
      <c r="T466" s="37">
        <f t="shared" si="72"/>
        <v>0</v>
      </c>
      <c r="U466" s="37">
        <f t="shared" si="73"/>
        <v>0</v>
      </c>
      <c r="V466" s="37">
        <f t="shared" si="75"/>
        <v>0</v>
      </c>
      <c r="W466" s="37">
        <f t="shared" si="76"/>
        <v>0</v>
      </c>
      <c r="X466" s="37">
        <f t="shared" si="77"/>
        <v>0</v>
      </c>
      <c r="Y466" s="37">
        <f t="shared" si="78"/>
        <v>0</v>
      </c>
      <c r="Z466" s="36"/>
      <c r="AA466" s="37" t="str">
        <f t="shared" si="74"/>
        <v/>
      </c>
      <c r="AB466" s="36"/>
      <c r="AC466" s="37" t="str">
        <f t="shared" si="80"/>
        <v/>
      </c>
      <c r="AD466" s="36"/>
      <c r="AE466" s="34" t="str">
        <f t="shared" si="79"/>
        <v/>
      </c>
      <c r="AF46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7" spans="1:32" hidden="1" x14ac:dyDescent="0.45">
      <c r="A467" s="34">
        <f>Games!A446</f>
        <v>0</v>
      </c>
      <c r="B467" s="34" t="str">
        <f>IF('Prediction Log'!B464=0, "",'Prediction Log'!B464)</f>
        <v/>
      </c>
      <c r="C467" s="34" t="str">
        <f>IF('Prediction Log'!C464=0, "",'Prediction Log'!C464)</f>
        <v/>
      </c>
      <c r="D467" s="34" t="str">
        <f>IF('Prediction Log'!D464=0, "",'Prediction Log'!D464)</f>
        <v/>
      </c>
      <c r="E467" s="34" t="str">
        <f>IF('Prediction Log'!E464=0, "",'Prediction Log'!E464)</f>
        <v/>
      </c>
      <c r="F467" s="34" t="str">
        <f>IF('Prediction Log'!H464=0, "",'Prediction Log'!H464)</f>
        <v/>
      </c>
      <c r="G467" s="10" t="str">
        <f>IF(ISBLANK(Games!B446), "",'Prediction Log'!$I464)</f>
        <v/>
      </c>
      <c r="H467" s="35" t="str">
        <f>'Prediction Log'!$J464</f>
        <v/>
      </c>
      <c r="I467" s="34" t="str">
        <f>IF(ISBLANK(Games!R446), "",IF(AND(Games!R446="",Games!S446=""),"",IF(ISTEXT(Games!S446), "Side",Games!R446)))</f>
        <v/>
      </c>
      <c r="J467" s="34" t="str">
        <f>IF(ISBLANK(Games!R446), "",IF(Table12[[#This Row],[Bet]]="Spread", Games!T446, ""))</f>
        <v/>
      </c>
      <c r="K467" s="34" t="str">
        <f>IF(ISBLANK(Games!S446), "",IF(ISTEXT(Games!S446), Games!S446, ""))</f>
        <v/>
      </c>
      <c r="L467" s="34" t="str">
        <f>IF(ISBLANK(Games!V446), "", Games!V446)</f>
        <v/>
      </c>
      <c r="M467" s="34"/>
      <c r="N467" s="36"/>
      <c r="O467" s="36"/>
      <c r="P467" s="36"/>
      <c r="Q467" s="36"/>
      <c r="R467" s="36"/>
      <c r="S467" s="36"/>
      <c r="T467" s="37">
        <f t="shared" si="72"/>
        <v>0</v>
      </c>
      <c r="U467" s="37">
        <f t="shared" si="73"/>
        <v>0</v>
      </c>
      <c r="V467" s="37">
        <f t="shared" si="75"/>
        <v>0</v>
      </c>
      <c r="W467" s="37">
        <f t="shared" si="76"/>
        <v>0</v>
      </c>
      <c r="X467" s="37">
        <f t="shared" si="77"/>
        <v>0</v>
      </c>
      <c r="Y467" s="37">
        <f t="shared" si="78"/>
        <v>0</v>
      </c>
      <c r="Z467" s="36"/>
      <c r="AA467" s="37" t="str">
        <f t="shared" si="74"/>
        <v/>
      </c>
      <c r="AB467" s="36"/>
      <c r="AC467" s="37" t="str">
        <f t="shared" si="80"/>
        <v/>
      </c>
      <c r="AD467" s="36"/>
      <c r="AE467" s="34" t="str">
        <f t="shared" si="79"/>
        <v/>
      </c>
      <c r="AF46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8" spans="1:32" hidden="1" x14ac:dyDescent="0.45">
      <c r="A468" s="34">
        <f>Games!A447</f>
        <v>0</v>
      </c>
      <c r="B468" s="34" t="str">
        <f>IF('Prediction Log'!B465=0, "",'Prediction Log'!B465)</f>
        <v/>
      </c>
      <c r="C468" s="34" t="str">
        <f>IF('Prediction Log'!C465=0, "",'Prediction Log'!C465)</f>
        <v/>
      </c>
      <c r="D468" s="34" t="str">
        <f>IF('Prediction Log'!D465=0, "",'Prediction Log'!D465)</f>
        <v/>
      </c>
      <c r="E468" s="34" t="str">
        <f>IF('Prediction Log'!E465=0, "",'Prediction Log'!E465)</f>
        <v/>
      </c>
      <c r="F468" s="34" t="str">
        <f>IF('Prediction Log'!H465=0, "",'Prediction Log'!H465)</f>
        <v/>
      </c>
      <c r="G468" s="10" t="str">
        <f>IF(ISBLANK(Games!B447), "",'Prediction Log'!$I465)</f>
        <v/>
      </c>
      <c r="H468" s="35" t="str">
        <f>'Prediction Log'!$J465</f>
        <v/>
      </c>
      <c r="I468" s="34" t="str">
        <f>IF(ISBLANK(Games!R447), "",IF(AND(Games!R447="",Games!S447=""),"",IF(ISTEXT(Games!S447), "Side",Games!R447)))</f>
        <v/>
      </c>
      <c r="J468" s="34" t="str">
        <f>IF(ISBLANK(Games!R447), "",IF(Table12[[#This Row],[Bet]]="Spread", Games!T447, ""))</f>
        <v/>
      </c>
      <c r="K468" s="34" t="str">
        <f>IF(ISBLANK(Games!S447), "",IF(ISTEXT(Games!S447), Games!S447, ""))</f>
        <v/>
      </c>
      <c r="L468" s="34" t="str">
        <f>IF(ISBLANK(Games!V447), "", Games!V447)</f>
        <v/>
      </c>
      <c r="M468" s="34"/>
      <c r="N468" s="36"/>
      <c r="O468" s="36"/>
      <c r="P468" s="36"/>
      <c r="Q468" s="36"/>
      <c r="R468" s="36"/>
      <c r="S468" s="36"/>
      <c r="T468" s="37">
        <f t="shared" si="72"/>
        <v>0</v>
      </c>
      <c r="U468" s="37">
        <f t="shared" si="73"/>
        <v>0</v>
      </c>
      <c r="V468" s="37">
        <f t="shared" si="75"/>
        <v>0</v>
      </c>
      <c r="W468" s="37">
        <f t="shared" si="76"/>
        <v>0</v>
      </c>
      <c r="X468" s="37">
        <f t="shared" si="77"/>
        <v>0</v>
      </c>
      <c r="Y468" s="37">
        <f t="shared" si="78"/>
        <v>0</v>
      </c>
      <c r="Z468" s="36"/>
      <c r="AA468" s="37" t="str">
        <f t="shared" si="74"/>
        <v/>
      </c>
      <c r="AB468" s="36"/>
      <c r="AC468" s="37" t="str">
        <f t="shared" si="80"/>
        <v/>
      </c>
      <c r="AD468" s="36"/>
      <c r="AE468" s="34" t="str">
        <f t="shared" si="79"/>
        <v/>
      </c>
      <c r="AF46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9" spans="1:32" hidden="1" x14ac:dyDescent="0.45">
      <c r="A469" s="34">
        <f>Games!A448</f>
        <v>0</v>
      </c>
      <c r="B469" s="34" t="str">
        <f>IF('Prediction Log'!B466=0, "",'Prediction Log'!B466)</f>
        <v/>
      </c>
      <c r="C469" s="34" t="str">
        <f>IF('Prediction Log'!C466=0, "",'Prediction Log'!C466)</f>
        <v/>
      </c>
      <c r="D469" s="34" t="str">
        <f>IF('Prediction Log'!D466=0, "",'Prediction Log'!D466)</f>
        <v/>
      </c>
      <c r="E469" s="34" t="str">
        <f>IF('Prediction Log'!E466=0, "",'Prediction Log'!E466)</f>
        <v/>
      </c>
      <c r="F469" s="34" t="str">
        <f>IF('Prediction Log'!H466=0, "",'Prediction Log'!H466)</f>
        <v/>
      </c>
      <c r="G469" s="10" t="str">
        <f>IF(ISBLANK(Games!B448), "",'Prediction Log'!$I466)</f>
        <v/>
      </c>
      <c r="H469" s="35" t="str">
        <f>'Prediction Log'!$J466</f>
        <v/>
      </c>
      <c r="I469" s="34" t="str">
        <f>IF(ISBLANK(Games!R448), "",IF(AND(Games!R448="",Games!S448=""),"",IF(ISTEXT(Games!S448), "Side",Games!R448)))</f>
        <v/>
      </c>
      <c r="J469" s="34" t="str">
        <f>IF(ISBLANK(Games!R448), "",IF(Table12[[#This Row],[Bet]]="Spread", Games!T448, ""))</f>
        <v/>
      </c>
      <c r="K469" s="34" t="str">
        <f>IF(ISBLANK(Games!S448), "",IF(ISTEXT(Games!S448), Games!S448, ""))</f>
        <v/>
      </c>
      <c r="L469" s="34" t="str">
        <f>IF(ISBLANK(Games!V448), "", Games!V448)</f>
        <v/>
      </c>
      <c r="M469" s="34"/>
      <c r="N469" s="36"/>
      <c r="O469" s="36"/>
      <c r="P469" s="36"/>
      <c r="Q469" s="36"/>
      <c r="R469" s="36"/>
      <c r="S469" s="36"/>
      <c r="T469" s="37">
        <f t="shared" si="72"/>
        <v>0</v>
      </c>
      <c r="U469" s="37">
        <f t="shared" si="73"/>
        <v>0</v>
      </c>
      <c r="V469" s="37">
        <f t="shared" si="75"/>
        <v>0</v>
      </c>
      <c r="W469" s="37">
        <f t="shared" si="76"/>
        <v>0</v>
      </c>
      <c r="X469" s="37">
        <f t="shared" si="77"/>
        <v>0</v>
      </c>
      <c r="Y469" s="37">
        <f t="shared" si="78"/>
        <v>0</v>
      </c>
      <c r="Z469" s="36"/>
      <c r="AA469" s="37" t="str">
        <f t="shared" si="74"/>
        <v/>
      </c>
      <c r="AB469" s="36"/>
      <c r="AC469" s="37" t="str">
        <f t="shared" si="80"/>
        <v/>
      </c>
      <c r="AD469" s="36"/>
      <c r="AE469" s="34" t="str">
        <f t="shared" si="79"/>
        <v/>
      </c>
      <c r="AF46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0" spans="1:32" hidden="1" x14ac:dyDescent="0.45">
      <c r="A470" s="34">
        <f>Games!A449</f>
        <v>0</v>
      </c>
      <c r="B470" s="34" t="str">
        <f>IF('Prediction Log'!B467=0, "",'Prediction Log'!B467)</f>
        <v/>
      </c>
      <c r="C470" s="34" t="str">
        <f>IF('Prediction Log'!C467=0, "",'Prediction Log'!C467)</f>
        <v/>
      </c>
      <c r="D470" s="34" t="str">
        <f>IF('Prediction Log'!D467=0, "",'Prediction Log'!D467)</f>
        <v/>
      </c>
      <c r="E470" s="34" t="str">
        <f>IF('Prediction Log'!E467=0, "",'Prediction Log'!E467)</f>
        <v/>
      </c>
      <c r="F470" s="34" t="str">
        <f>IF('Prediction Log'!H467=0, "",'Prediction Log'!H467)</f>
        <v/>
      </c>
      <c r="G470" s="10" t="str">
        <f>IF(ISBLANK(Games!B449), "",'Prediction Log'!$I467)</f>
        <v/>
      </c>
      <c r="H470" s="35" t="str">
        <f>'Prediction Log'!$J467</f>
        <v/>
      </c>
      <c r="I470" s="34" t="str">
        <f>IF(ISBLANK(Games!R449), "",IF(AND(Games!R449="",Games!S449=""),"",IF(ISTEXT(Games!S449), "Side",Games!R449)))</f>
        <v/>
      </c>
      <c r="J470" s="34" t="str">
        <f>IF(ISBLANK(Games!R449), "",IF(Table12[[#This Row],[Bet]]="Spread", Games!T449, ""))</f>
        <v/>
      </c>
      <c r="K470" s="34" t="str">
        <f>IF(ISBLANK(Games!S449), "",IF(ISTEXT(Games!S449), Games!S449, ""))</f>
        <v/>
      </c>
      <c r="L470" s="34" t="str">
        <f>IF(ISBLANK(Games!V449), "", Games!V449)</f>
        <v/>
      </c>
      <c r="M470" s="34"/>
      <c r="N470" s="36"/>
      <c r="O470" s="36"/>
      <c r="P470" s="36"/>
      <c r="Q470" s="36"/>
      <c r="R470" s="36"/>
      <c r="S470" s="36"/>
      <c r="T470" s="37">
        <f t="shared" si="72"/>
        <v>0</v>
      </c>
      <c r="U470" s="37">
        <f t="shared" si="73"/>
        <v>0</v>
      </c>
      <c r="V470" s="37">
        <f t="shared" si="75"/>
        <v>0</v>
      </c>
      <c r="W470" s="37">
        <f t="shared" si="76"/>
        <v>0</v>
      </c>
      <c r="X470" s="37">
        <f t="shared" si="77"/>
        <v>0</v>
      </c>
      <c r="Y470" s="37">
        <f t="shared" si="78"/>
        <v>0</v>
      </c>
      <c r="Z470" s="36"/>
      <c r="AA470" s="37" t="str">
        <f t="shared" si="74"/>
        <v/>
      </c>
      <c r="AB470" s="36"/>
      <c r="AC470" s="37" t="str">
        <f t="shared" si="80"/>
        <v/>
      </c>
      <c r="AD470" s="36"/>
      <c r="AE470" s="34" t="str">
        <f t="shared" si="79"/>
        <v/>
      </c>
      <c r="AF47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1" spans="1:32" hidden="1" x14ac:dyDescent="0.45">
      <c r="A471" s="34">
        <f>Games!A450</f>
        <v>0</v>
      </c>
      <c r="B471" s="34" t="str">
        <f>IF('Prediction Log'!B468=0, "",'Prediction Log'!B468)</f>
        <v/>
      </c>
      <c r="C471" s="34" t="str">
        <f>IF('Prediction Log'!C468=0, "",'Prediction Log'!C468)</f>
        <v/>
      </c>
      <c r="D471" s="34" t="str">
        <f>IF('Prediction Log'!D468=0, "",'Prediction Log'!D468)</f>
        <v/>
      </c>
      <c r="E471" s="34" t="str">
        <f>IF('Prediction Log'!E468=0, "",'Prediction Log'!E468)</f>
        <v/>
      </c>
      <c r="F471" s="34" t="str">
        <f>IF('Prediction Log'!H468=0, "",'Prediction Log'!H468)</f>
        <v/>
      </c>
      <c r="G471" s="10" t="str">
        <f>IF(ISBLANK(Games!B450), "",'Prediction Log'!$I468)</f>
        <v/>
      </c>
      <c r="H471" s="35" t="str">
        <f>'Prediction Log'!$J468</f>
        <v/>
      </c>
      <c r="I471" s="34" t="str">
        <f>IF(ISBLANK(Games!R450), "",IF(AND(Games!R450="",Games!S450=""),"",IF(ISTEXT(Games!S450), "Side",Games!R450)))</f>
        <v/>
      </c>
      <c r="J471" s="34" t="str">
        <f>IF(ISBLANK(Games!R450), "",IF(Table12[[#This Row],[Bet]]="Spread", Games!T450, ""))</f>
        <v/>
      </c>
      <c r="K471" s="34" t="str">
        <f>IF(ISBLANK(Games!S450), "",IF(ISTEXT(Games!S450), Games!S450, ""))</f>
        <v/>
      </c>
      <c r="L471" s="34" t="str">
        <f>IF(ISBLANK(Games!V450), "", Games!V450)</f>
        <v/>
      </c>
      <c r="M471" s="34"/>
      <c r="N471" s="36"/>
      <c r="O471" s="36"/>
      <c r="P471" s="36"/>
      <c r="Q471" s="36"/>
      <c r="R471" s="36"/>
      <c r="S471" s="36"/>
      <c r="T471" s="37">
        <f t="shared" si="72"/>
        <v>0</v>
      </c>
      <c r="U471" s="37">
        <f t="shared" si="73"/>
        <v>0</v>
      </c>
      <c r="V471" s="37">
        <f t="shared" si="75"/>
        <v>0</v>
      </c>
      <c r="W471" s="37">
        <f t="shared" si="76"/>
        <v>0</v>
      </c>
      <c r="X471" s="37">
        <f t="shared" si="77"/>
        <v>0</v>
      </c>
      <c r="Y471" s="37">
        <f t="shared" si="78"/>
        <v>0</v>
      </c>
      <c r="Z471" s="36"/>
      <c r="AA471" s="37" t="str">
        <f t="shared" si="74"/>
        <v/>
      </c>
      <c r="AB471" s="36"/>
      <c r="AC471" s="37" t="str">
        <f t="shared" si="80"/>
        <v/>
      </c>
      <c r="AD471" s="36"/>
      <c r="AE471" s="34" t="str">
        <f t="shared" si="79"/>
        <v/>
      </c>
      <c r="AF47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2" spans="1:32" hidden="1" x14ac:dyDescent="0.45">
      <c r="A472" s="34">
        <f>Games!A451</f>
        <v>0</v>
      </c>
      <c r="B472" s="34" t="str">
        <f>IF('Prediction Log'!B469=0, "",'Prediction Log'!B469)</f>
        <v/>
      </c>
      <c r="C472" s="34" t="str">
        <f>IF('Prediction Log'!C469=0, "",'Prediction Log'!C469)</f>
        <v/>
      </c>
      <c r="D472" s="34" t="str">
        <f>IF('Prediction Log'!D469=0, "",'Prediction Log'!D469)</f>
        <v/>
      </c>
      <c r="E472" s="34" t="str">
        <f>IF('Prediction Log'!E469=0, "",'Prediction Log'!E469)</f>
        <v/>
      </c>
      <c r="F472" s="34" t="str">
        <f>IF('Prediction Log'!H469=0, "",'Prediction Log'!H469)</f>
        <v/>
      </c>
      <c r="G472" s="10" t="str">
        <f>IF(ISBLANK(Games!B451), "",'Prediction Log'!$I469)</f>
        <v/>
      </c>
      <c r="H472" s="35" t="str">
        <f>'Prediction Log'!$J469</f>
        <v/>
      </c>
      <c r="I472" s="34" t="str">
        <f>IF(ISBLANK(Games!R451), "",IF(AND(Games!R451="",Games!S451=""),"",IF(ISTEXT(Games!S451), "Side",Games!R451)))</f>
        <v/>
      </c>
      <c r="J472" s="34" t="str">
        <f>IF(ISBLANK(Games!R451), "",IF(Table12[[#This Row],[Bet]]="Spread", Games!T451, ""))</f>
        <v/>
      </c>
      <c r="K472" s="34" t="str">
        <f>IF(ISBLANK(Games!S451), "",IF(ISTEXT(Games!S451), Games!S451, ""))</f>
        <v/>
      </c>
      <c r="L472" s="34" t="str">
        <f>IF(ISBLANK(Games!V451), "", Games!V451)</f>
        <v/>
      </c>
      <c r="M472" s="34"/>
      <c r="N472" s="36"/>
      <c r="O472" s="36"/>
      <c r="P472" s="36"/>
      <c r="Q472" s="36"/>
      <c r="R472" s="36"/>
      <c r="S472" s="36"/>
      <c r="T472" s="37">
        <f t="shared" si="72"/>
        <v>0</v>
      </c>
      <c r="U472" s="37">
        <f t="shared" si="73"/>
        <v>0</v>
      </c>
      <c r="V472" s="37">
        <f t="shared" si="75"/>
        <v>0</v>
      </c>
      <c r="W472" s="37">
        <f t="shared" si="76"/>
        <v>0</v>
      </c>
      <c r="X472" s="37">
        <f t="shared" si="77"/>
        <v>0</v>
      </c>
      <c r="Y472" s="37">
        <f t="shared" si="78"/>
        <v>0</v>
      </c>
      <c r="Z472" s="36"/>
      <c r="AA472" s="37" t="str">
        <f t="shared" si="74"/>
        <v/>
      </c>
      <c r="AB472" s="36"/>
      <c r="AC472" s="37" t="str">
        <f t="shared" si="80"/>
        <v/>
      </c>
      <c r="AD472" s="36"/>
      <c r="AE472" s="34" t="str">
        <f t="shared" si="79"/>
        <v/>
      </c>
      <c r="AF47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3" spans="1:32" hidden="1" x14ac:dyDescent="0.45">
      <c r="A473" s="34">
        <f>Games!A452</f>
        <v>0</v>
      </c>
      <c r="B473" s="34" t="str">
        <f>IF('Prediction Log'!B470=0, "",'Prediction Log'!B470)</f>
        <v/>
      </c>
      <c r="C473" s="34" t="str">
        <f>IF('Prediction Log'!C470=0, "",'Prediction Log'!C470)</f>
        <v/>
      </c>
      <c r="D473" s="34" t="str">
        <f>IF('Prediction Log'!D470=0, "",'Prediction Log'!D470)</f>
        <v/>
      </c>
      <c r="E473" s="34" t="str">
        <f>IF('Prediction Log'!E470=0, "",'Prediction Log'!E470)</f>
        <v/>
      </c>
      <c r="F473" s="34" t="str">
        <f>IF('Prediction Log'!H470=0, "",'Prediction Log'!H470)</f>
        <v/>
      </c>
      <c r="G473" s="10" t="str">
        <f>IF(ISBLANK(Games!B452), "",'Prediction Log'!$I470)</f>
        <v/>
      </c>
      <c r="H473" s="35" t="str">
        <f>'Prediction Log'!$J470</f>
        <v/>
      </c>
      <c r="I473" s="34" t="str">
        <f>IF(ISBLANK(Games!R452), "",IF(AND(Games!R452="",Games!S452=""),"",IF(ISTEXT(Games!S452), "Side",Games!R452)))</f>
        <v/>
      </c>
      <c r="J473" s="34" t="str">
        <f>IF(ISBLANK(Games!R452), "",IF(Table12[[#This Row],[Bet]]="Spread", Games!T452, ""))</f>
        <v/>
      </c>
      <c r="K473" s="34" t="str">
        <f>IF(ISBLANK(Games!S452), "",IF(ISTEXT(Games!S452), Games!S452, ""))</f>
        <v/>
      </c>
      <c r="L473" s="34" t="str">
        <f>IF(ISBLANK(Games!V452), "", Games!V452)</f>
        <v/>
      </c>
      <c r="M473" s="34"/>
      <c r="N473" s="36"/>
      <c r="O473" s="36"/>
      <c r="P473" s="36"/>
      <c r="Q473" s="36"/>
      <c r="R473" s="36"/>
      <c r="S473" s="36"/>
      <c r="T473" s="37">
        <f t="shared" si="72"/>
        <v>0</v>
      </c>
      <c r="U473" s="37">
        <f t="shared" si="73"/>
        <v>0</v>
      </c>
      <c r="V473" s="37">
        <f t="shared" si="75"/>
        <v>0</v>
      </c>
      <c r="W473" s="37">
        <f t="shared" si="76"/>
        <v>0</v>
      </c>
      <c r="X473" s="37">
        <f t="shared" si="77"/>
        <v>0</v>
      </c>
      <c r="Y473" s="37">
        <f t="shared" si="78"/>
        <v>0</v>
      </c>
      <c r="Z473" s="36"/>
      <c r="AA473" s="37" t="str">
        <f t="shared" si="74"/>
        <v/>
      </c>
      <c r="AB473" s="36"/>
      <c r="AC473" s="37" t="str">
        <f t="shared" si="80"/>
        <v/>
      </c>
      <c r="AD473" s="36"/>
      <c r="AE473" s="34" t="str">
        <f t="shared" si="79"/>
        <v/>
      </c>
      <c r="AF47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4" spans="1:32" hidden="1" x14ac:dyDescent="0.45">
      <c r="A474" s="34">
        <f>Games!A453</f>
        <v>0</v>
      </c>
      <c r="B474" s="34" t="str">
        <f>IF('Prediction Log'!B471=0, "",'Prediction Log'!B471)</f>
        <v/>
      </c>
      <c r="C474" s="34" t="str">
        <f>IF('Prediction Log'!C471=0, "",'Prediction Log'!C471)</f>
        <v/>
      </c>
      <c r="D474" s="34" t="str">
        <f>IF('Prediction Log'!D471=0, "",'Prediction Log'!D471)</f>
        <v/>
      </c>
      <c r="E474" s="34" t="str">
        <f>IF('Prediction Log'!E471=0, "",'Prediction Log'!E471)</f>
        <v/>
      </c>
      <c r="F474" s="34" t="str">
        <f>IF('Prediction Log'!H471=0, "",'Prediction Log'!H471)</f>
        <v/>
      </c>
      <c r="G474" s="10" t="str">
        <f>IF(ISBLANK(Games!B453), "",'Prediction Log'!$I471)</f>
        <v/>
      </c>
      <c r="H474" s="35" t="str">
        <f>'Prediction Log'!$J471</f>
        <v/>
      </c>
      <c r="I474" s="34" t="str">
        <f>IF(ISBLANK(Games!R453), "",IF(AND(Games!R453="",Games!S453=""),"",IF(ISTEXT(Games!S453), "Side",Games!R453)))</f>
        <v/>
      </c>
      <c r="J474" s="34" t="str">
        <f>IF(ISBLANK(Games!R453), "",IF(Table12[[#This Row],[Bet]]="Spread", Games!T453, ""))</f>
        <v/>
      </c>
      <c r="K474" s="34" t="str">
        <f>IF(ISBLANK(Games!S453), "",IF(ISTEXT(Games!S453), Games!S453, ""))</f>
        <v/>
      </c>
      <c r="L474" s="34" t="str">
        <f>IF(ISBLANK(Games!V453), "", Games!V453)</f>
        <v/>
      </c>
      <c r="M474" s="34"/>
      <c r="N474" s="36"/>
      <c r="O474" s="36"/>
      <c r="P474" s="36"/>
      <c r="Q474" s="36"/>
      <c r="R474" s="36"/>
      <c r="S474" s="36"/>
      <c r="T474" s="37">
        <f t="shared" si="72"/>
        <v>0</v>
      </c>
      <c r="U474" s="37">
        <f t="shared" si="73"/>
        <v>0</v>
      </c>
      <c r="V474" s="37">
        <f t="shared" si="75"/>
        <v>0</v>
      </c>
      <c r="W474" s="37">
        <f t="shared" si="76"/>
        <v>0</v>
      </c>
      <c r="X474" s="37">
        <f t="shared" si="77"/>
        <v>0</v>
      </c>
      <c r="Y474" s="37">
        <f t="shared" si="78"/>
        <v>0</v>
      </c>
      <c r="Z474" s="36"/>
      <c r="AA474" s="37" t="str">
        <f t="shared" si="74"/>
        <v/>
      </c>
      <c r="AB474" s="36"/>
      <c r="AC474" s="37" t="str">
        <f t="shared" si="80"/>
        <v/>
      </c>
      <c r="AD474" s="36"/>
      <c r="AE474" s="34" t="str">
        <f t="shared" si="79"/>
        <v/>
      </c>
      <c r="AF47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5" spans="1:32" hidden="1" x14ac:dyDescent="0.45">
      <c r="A475" s="34">
        <f>Games!A454</f>
        <v>0</v>
      </c>
      <c r="B475" s="34" t="str">
        <f>IF('Prediction Log'!B472=0, "",'Prediction Log'!B472)</f>
        <v/>
      </c>
      <c r="C475" s="34" t="str">
        <f>IF('Prediction Log'!C472=0, "",'Prediction Log'!C472)</f>
        <v/>
      </c>
      <c r="D475" s="34" t="str">
        <f>IF('Prediction Log'!D472=0, "",'Prediction Log'!D472)</f>
        <v/>
      </c>
      <c r="E475" s="34" t="str">
        <f>IF('Prediction Log'!E472=0, "",'Prediction Log'!E472)</f>
        <v/>
      </c>
      <c r="F475" s="34" t="str">
        <f>IF('Prediction Log'!H472=0, "",'Prediction Log'!H472)</f>
        <v/>
      </c>
      <c r="G475" s="10" t="str">
        <f>IF(ISBLANK(Games!B454), "",'Prediction Log'!$I472)</f>
        <v/>
      </c>
      <c r="H475" s="35" t="str">
        <f>'Prediction Log'!$J472</f>
        <v/>
      </c>
      <c r="I475" s="34" t="str">
        <f>IF(ISBLANK(Games!R454), "",IF(AND(Games!R454="",Games!S454=""),"",IF(ISTEXT(Games!S454), "Side",Games!R454)))</f>
        <v/>
      </c>
      <c r="J475" s="34" t="str">
        <f>IF(ISBLANK(Games!R454), "",IF(Table12[[#This Row],[Bet]]="Spread", Games!T454, ""))</f>
        <v/>
      </c>
      <c r="K475" s="34" t="str">
        <f>IF(ISBLANK(Games!S454), "",IF(ISTEXT(Games!S454), Games!S454, ""))</f>
        <v/>
      </c>
      <c r="L475" s="34" t="str">
        <f>IF(ISBLANK(Games!V454), "", Games!V454)</f>
        <v/>
      </c>
      <c r="M475" s="34"/>
      <c r="N475" s="36"/>
      <c r="O475" s="36"/>
      <c r="P475" s="36"/>
      <c r="Q475" s="36"/>
      <c r="R475" s="36"/>
      <c r="S475" s="36"/>
      <c r="T475" s="37">
        <f t="shared" si="72"/>
        <v>0</v>
      </c>
      <c r="U475" s="37">
        <f t="shared" si="73"/>
        <v>0</v>
      </c>
      <c r="V475" s="37">
        <f t="shared" si="75"/>
        <v>0</v>
      </c>
      <c r="W475" s="37">
        <f t="shared" si="76"/>
        <v>0</v>
      </c>
      <c r="X475" s="37">
        <f t="shared" si="77"/>
        <v>0</v>
      </c>
      <c r="Y475" s="37">
        <f t="shared" si="78"/>
        <v>0</v>
      </c>
      <c r="Z475" s="36"/>
      <c r="AA475" s="37" t="str">
        <f t="shared" si="74"/>
        <v/>
      </c>
      <c r="AB475" s="36"/>
      <c r="AC475" s="37" t="str">
        <f t="shared" si="80"/>
        <v/>
      </c>
      <c r="AD475" s="36"/>
      <c r="AE475" s="34" t="str">
        <f t="shared" si="79"/>
        <v/>
      </c>
      <c r="AF47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6" spans="1:32" hidden="1" x14ac:dyDescent="0.45">
      <c r="A476" s="34">
        <f>Games!A455</f>
        <v>0</v>
      </c>
      <c r="B476" s="34" t="str">
        <f>IF('Prediction Log'!B473=0, "",'Prediction Log'!B473)</f>
        <v/>
      </c>
      <c r="C476" s="34" t="str">
        <f>IF('Prediction Log'!C473=0, "",'Prediction Log'!C473)</f>
        <v/>
      </c>
      <c r="D476" s="34" t="str">
        <f>IF('Prediction Log'!D473=0, "",'Prediction Log'!D473)</f>
        <v/>
      </c>
      <c r="E476" s="34" t="str">
        <f>IF('Prediction Log'!E473=0, "",'Prediction Log'!E473)</f>
        <v/>
      </c>
      <c r="F476" s="34" t="str">
        <f>IF('Prediction Log'!H473=0, "",'Prediction Log'!H473)</f>
        <v/>
      </c>
      <c r="G476" s="10" t="str">
        <f>IF(ISBLANK(Games!B455), "",'Prediction Log'!$I473)</f>
        <v/>
      </c>
      <c r="H476" s="35" t="str">
        <f>'Prediction Log'!$J473</f>
        <v/>
      </c>
      <c r="I476" s="34" t="str">
        <f>IF(ISBLANK(Games!R455), "",IF(AND(Games!R455="",Games!S455=""),"",IF(ISTEXT(Games!S455), "Side",Games!R455)))</f>
        <v/>
      </c>
      <c r="J476" s="34" t="str">
        <f>IF(ISBLANK(Games!R455), "",IF(Table12[[#This Row],[Bet]]="Spread", Games!T455, ""))</f>
        <v/>
      </c>
      <c r="K476" s="34" t="str">
        <f>IF(ISBLANK(Games!S455), "",IF(ISTEXT(Games!S455), Games!S455, ""))</f>
        <v/>
      </c>
      <c r="L476" s="34" t="str">
        <f>IF(ISBLANK(Games!V455), "", Games!V455)</f>
        <v/>
      </c>
      <c r="M476" s="34"/>
      <c r="N476" s="36"/>
      <c r="O476" s="36"/>
      <c r="P476" s="36"/>
      <c r="Q476" s="36"/>
      <c r="R476" s="36"/>
      <c r="S476" s="36"/>
      <c r="T476" s="37">
        <f t="shared" si="72"/>
        <v>0</v>
      </c>
      <c r="U476" s="37">
        <f t="shared" si="73"/>
        <v>0</v>
      </c>
      <c r="V476" s="37">
        <f t="shared" si="75"/>
        <v>0</v>
      </c>
      <c r="W476" s="37">
        <f t="shared" si="76"/>
        <v>0</v>
      </c>
      <c r="X476" s="37">
        <f t="shared" si="77"/>
        <v>0</v>
      </c>
      <c r="Y476" s="37">
        <f t="shared" si="78"/>
        <v>0</v>
      </c>
      <c r="Z476" s="36"/>
      <c r="AA476" s="37" t="str">
        <f t="shared" si="74"/>
        <v/>
      </c>
      <c r="AB476" s="36"/>
      <c r="AC476" s="37" t="str">
        <f t="shared" si="80"/>
        <v/>
      </c>
      <c r="AD476" s="36"/>
      <c r="AE476" s="34" t="str">
        <f t="shared" si="79"/>
        <v/>
      </c>
      <c r="AF47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7" spans="1:32" hidden="1" x14ac:dyDescent="0.45">
      <c r="A477" s="34">
        <f>Games!A456</f>
        <v>0</v>
      </c>
      <c r="B477" s="34" t="str">
        <f>IF('Prediction Log'!B474=0, "",'Prediction Log'!B474)</f>
        <v/>
      </c>
      <c r="C477" s="34" t="str">
        <f>IF('Prediction Log'!C474=0, "",'Prediction Log'!C474)</f>
        <v/>
      </c>
      <c r="D477" s="34" t="str">
        <f>IF('Prediction Log'!D474=0, "",'Prediction Log'!D474)</f>
        <v/>
      </c>
      <c r="E477" s="34" t="str">
        <f>IF('Prediction Log'!E474=0, "",'Prediction Log'!E474)</f>
        <v/>
      </c>
      <c r="F477" s="34" t="str">
        <f>IF('Prediction Log'!H474=0, "",'Prediction Log'!H474)</f>
        <v/>
      </c>
      <c r="G477" s="10" t="str">
        <f>IF(ISBLANK(Games!B456), "",'Prediction Log'!$I474)</f>
        <v/>
      </c>
      <c r="H477" s="35" t="str">
        <f>'Prediction Log'!$J474</f>
        <v/>
      </c>
      <c r="I477" s="34" t="str">
        <f>IF(ISBLANK(Games!R456), "",IF(AND(Games!R456="",Games!S456=""),"",IF(ISTEXT(Games!S456), "Side",Games!R456)))</f>
        <v/>
      </c>
      <c r="J477" s="34" t="str">
        <f>IF(ISBLANK(Games!R456), "",IF(Table12[[#This Row],[Bet]]="Spread", Games!T456, ""))</f>
        <v/>
      </c>
      <c r="K477" s="34" t="str">
        <f>IF(ISBLANK(Games!S456), "",IF(ISTEXT(Games!S456), Games!S456, ""))</f>
        <v/>
      </c>
      <c r="L477" s="34" t="str">
        <f>IF(ISBLANK(Games!V456), "", Games!V456)</f>
        <v/>
      </c>
      <c r="M477" s="34"/>
      <c r="N477" s="36"/>
      <c r="O477" s="36"/>
      <c r="P477" s="36"/>
      <c r="Q477" s="36"/>
      <c r="R477" s="36"/>
      <c r="S477" s="36"/>
      <c r="T477" s="37">
        <f t="shared" si="72"/>
        <v>0</v>
      </c>
      <c r="U477" s="37">
        <f t="shared" si="73"/>
        <v>0</v>
      </c>
      <c r="V477" s="37">
        <f t="shared" si="75"/>
        <v>0</v>
      </c>
      <c r="W477" s="37">
        <f t="shared" si="76"/>
        <v>0</v>
      </c>
      <c r="X477" s="37">
        <f t="shared" si="77"/>
        <v>0</v>
      </c>
      <c r="Y477" s="37">
        <f t="shared" si="78"/>
        <v>0</v>
      </c>
      <c r="Z477" s="36"/>
      <c r="AA477" s="37" t="str">
        <f t="shared" si="74"/>
        <v/>
      </c>
      <c r="AB477" s="36"/>
      <c r="AC477" s="37" t="str">
        <f t="shared" si="80"/>
        <v/>
      </c>
      <c r="AD477" s="36"/>
      <c r="AE477" s="34" t="str">
        <f t="shared" si="79"/>
        <v/>
      </c>
      <c r="AF47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8" spans="1:32" hidden="1" x14ac:dyDescent="0.45">
      <c r="A478" s="34">
        <f>Games!A457</f>
        <v>0</v>
      </c>
      <c r="B478" s="34" t="str">
        <f>IF('Prediction Log'!B475=0, "",'Prediction Log'!B475)</f>
        <v/>
      </c>
      <c r="C478" s="34" t="str">
        <f>IF('Prediction Log'!C475=0, "",'Prediction Log'!C475)</f>
        <v/>
      </c>
      <c r="D478" s="34" t="str">
        <f>IF('Prediction Log'!D475=0, "",'Prediction Log'!D475)</f>
        <v/>
      </c>
      <c r="E478" s="34" t="str">
        <f>IF('Prediction Log'!E475=0, "",'Prediction Log'!E475)</f>
        <v/>
      </c>
      <c r="F478" s="34" t="str">
        <f>IF('Prediction Log'!H475=0, "",'Prediction Log'!H475)</f>
        <v/>
      </c>
      <c r="G478" s="10" t="str">
        <f>IF(ISBLANK(Games!B457), "",'Prediction Log'!$I475)</f>
        <v/>
      </c>
      <c r="H478" s="35" t="str">
        <f>'Prediction Log'!$J475</f>
        <v/>
      </c>
      <c r="I478" s="34" t="str">
        <f>IF(ISBLANK(Games!R457), "",IF(AND(Games!R457="",Games!S457=""),"",IF(ISTEXT(Games!S457), "Side",Games!R457)))</f>
        <v/>
      </c>
      <c r="J478" s="34" t="str">
        <f>IF(ISBLANK(Games!R457), "",IF(Table12[[#This Row],[Bet]]="Spread", Games!T457, ""))</f>
        <v/>
      </c>
      <c r="K478" s="34" t="str">
        <f>IF(ISBLANK(Games!S457), "",IF(ISTEXT(Games!S457), Games!S457, ""))</f>
        <v/>
      </c>
      <c r="L478" s="34" t="str">
        <f>IF(ISBLANK(Games!V457), "", Games!V457)</f>
        <v/>
      </c>
      <c r="M478" s="34"/>
      <c r="N478" s="36"/>
      <c r="O478" s="36"/>
      <c r="P478" s="36"/>
      <c r="Q478" s="36"/>
      <c r="R478" s="36"/>
      <c r="S478" s="36"/>
      <c r="T478" s="37">
        <f t="shared" si="72"/>
        <v>0</v>
      </c>
      <c r="U478" s="37">
        <f t="shared" si="73"/>
        <v>0</v>
      </c>
      <c r="V478" s="37">
        <f t="shared" si="75"/>
        <v>0</v>
      </c>
      <c r="W478" s="37">
        <f t="shared" si="76"/>
        <v>0</v>
      </c>
      <c r="X478" s="37">
        <f t="shared" si="77"/>
        <v>0</v>
      </c>
      <c r="Y478" s="37">
        <f t="shared" si="78"/>
        <v>0</v>
      </c>
      <c r="Z478" s="36"/>
      <c r="AA478" s="37" t="str">
        <f t="shared" si="74"/>
        <v/>
      </c>
      <c r="AB478" s="36"/>
      <c r="AC478" s="37" t="str">
        <f t="shared" si="80"/>
        <v/>
      </c>
      <c r="AD478" s="36"/>
      <c r="AE478" s="34" t="str">
        <f t="shared" si="79"/>
        <v/>
      </c>
      <c r="AF47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9" spans="1:32" hidden="1" x14ac:dyDescent="0.45">
      <c r="A479" s="34">
        <f>Games!A458</f>
        <v>0</v>
      </c>
      <c r="B479" s="34" t="str">
        <f>IF('Prediction Log'!B476=0, "",'Prediction Log'!B476)</f>
        <v/>
      </c>
      <c r="C479" s="34" t="str">
        <f>IF('Prediction Log'!C476=0, "",'Prediction Log'!C476)</f>
        <v/>
      </c>
      <c r="D479" s="34" t="str">
        <f>IF('Prediction Log'!D476=0, "",'Prediction Log'!D476)</f>
        <v/>
      </c>
      <c r="E479" s="34" t="str">
        <f>IF('Prediction Log'!E476=0, "",'Prediction Log'!E476)</f>
        <v/>
      </c>
      <c r="F479" s="34" t="str">
        <f>IF('Prediction Log'!H476=0, "",'Prediction Log'!H476)</f>
        <v/>
      </c>
      <c r="G479" s="10" t="str">
        <f>IF(ISBLANK(Games!B458), "",'Prediction Log'!$I476)</f>
        <v/>
      </c>
      <c r="H479" s="35" t="str">
        <f>'Prediction Log'!$J476</f>
        <v/>
      </c>
      <c r="I479" s="34" t="str">
        <f>IF(ISBLANK(Games!R458), "",IF(AND(Games!R458="",Games!S458=""),"",IF(ISTEXT(Games!S458), "Side",Games!R458)))</f>
        <v/>
      </c>
      <c r="J479" s="34" t="str">
        <f>IF(ISBLANK(Games!R458), "",IF(Table12[[#This Row],[Bet]]="Spread", Games!T458, ""))</f>
        <v/>
      </c>
      <c r="K479" s="34" t="str">
        <f>IF(ISBLANK(Games!S458), "",IF(ISTEXT(Games!S458), Games!S458, ""))</f>
        <v/>
      </c>
      <c r="L479" s="34" t="str">
        <f>IF(ISBLANK(Games!V458), "", Games!V458)</f>
        <v/>
      </c>
      <c r="M479" s="34"/>
      <c r="N479" s="36"/>
      <c r="O479" s="36"/>
      <c r="P479" s="36"/>
      <c r="Q479" s="36"/>
      <c r="R479" s="36"/>
      <c r="S479" s="36"/>
      <c r="T479" s="37">
        <f t="shared" si="72"/>
        <v>0</v>
      </c>
      <c r="U479" s="37">
        <f t="shared" si="73"/>
        <v>0</v>
      </c>
      <c r="V479" s="37">
        <f t="shared" si="75"/>
        <v>0</v>
      </c>
      <c r="W479" s="37">
        <f t="shared" si="76"/>
        <v>0</v>
      </c>
      <c r="X479" s="37">
        <f t="shared" si="77"/>
        <v>0</v>
      </c>
      <c r="Y479" s="37">
        <f t="shared" si="78"/>
        <v>0</v>
      </c>
      <c r="Z479" s="36"/>
      <c r="AA479" s="37" t="str">
        <f t="shared" si="74"/>
        <v/>
      </c>
      <c r="AB479" s="36"/>
      <c r="AC479" s="37" t="str">
        <f t="shared" si="80"/>
        <v/>
      </c>
      <c r="AD479" s="36"/>
      <c r="AE479" s="34" t="str">
        <f t="shared" si="79"/>
        <v/>
      </c>
      <c r="AF47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0" spans="1:32" hidden="1" x14ac:dyDescent="0.45">
      <c r="A480" s="34">
        <f>Games!A459</f>
        <v>0</v>
      </c>
      <c r="B480" s="34" t="str">
        <f>IF('Prediction Log'!B477=0, "",'Prediction Log'!B477)</f>
        <v/>
      </c>
      <c r="C480" s="34" t="str">
        <f>IF('Prediction Log'!C477=0, "",'Prediction Log'!C477)</f>
        <v/>
      </c>
      <c r="D480" s="34" t="str">
        <f>IF('Prediction Log'!D477=0, "",'Prediction Log'!D477)</f>
        <v/>
      </c>
      <c r="E480" s="34" t="str">
        <f>IF('Prediction Log'!E477=0, "",'Prediction Log'!E477)</f>
        <v/>
      </c>
      <c r="F480" s="34" t="str">
        <f>IF('Prediction Log'!H477=0, "",'Prediction Log'!H477)</f>
        <v/>
      </c>
      <c r="G480" s="10" t="str">
        <f>IF(ISBLANK(Games!B459), "",'Prediction Log'!$I477)</f>
        <v/>
      </c>
      <c r="H480" s="35" t="str">
        <f>'Prediction Log'!$J477</f>
        <v/>
      </c>
      <c r="I480" s="34" t="str">
        <f>IF(ISBLANK(Games!R459), "",IF(AND(Games!R459="",Games!S459=""),"",IF(ISTEXT(Games!S459), "Side",Games!R459)))</f>
        <v/>
      </c>
      <c r="J480" s="34" t="str">
        <f>IF(ISBLANK(Games!R459), "",IF(Table12[[#This Row],[Bet]]="Spread", Games!T459, ""))</f>
        <v/>
      </c>
      <c r="K480" s="34" t="str">
        <f>IF(ISBLANK(Games!S459), "",IF(ISTEXT(Games!S459), Games!S459, ""))</f>
        <v/>
      </c>
      <c r="L480" s="34" t="str">
        <f>IF(ISBLANK(Games!V459), "", Games!V459)</f>
        <v/>
      </c>
      <c r="M480" s="34"/>
      <c r="N480" s="36"/>
      <c r="O480" s="36"/>
      <c r="P480" s="36"/>
      <c r="Q480" s="36"/>
      <c r="R480" s="36"/>
      <c r="S480" s="36"/>
      <c r="T480" s="37">
        <f t="shared" si="72"/>
        <v>0</v>
      </c>
      <c r="U480" s="37">
        <f t="shared" si="73"/>
        <v>0</v>
      </c>
      <c r="V480" s="37">
        <f t="shared" si="75"/>
        <v>0</v>
      </c>
      <c r="W480" s="37">
        <f t="shared" si="76"/>
        <v>0</v>
      </c>
      <c r="X480" s="37">
        <f t="shared" si="77"/>
        <v>0</v>
      </c>
      <c r="Y480" s="37">
        <f t="shared" si="78"/>
        <v>0</v>
      </c>
      <c r="Z480" s="36"/>
      <c r="AA480" s="37" t="str">
        <f t="shared" si="74"/>
        <v/>
      </c>
      <c r="AB480" s="36"/>
      <c r="AC480" s="37" t="str">
        <f t="shared" si="80"/>
        <v/>
      </c>
      <c r="AD480" s="36"/>
      <c r="AE480" s="34" t="str">
        <f t="shared" si="79"/>
        <v/>
      </c>
      <c r="AF48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1" spans="1:32" hidden="1" x14ac:dyDescent="0.45">
      <c r="A481" s="34">
        <f>Games!A460</f>
        <v>0</v>
      </c>
      <c r="B481" s="34" t="str">
        <f>IF('Prediction Log'!B478=0, "",'Prediction Log'!B478)</f>
        <v/>
      </c>
      <c r="C481" s="34" t="str">
        <f>IF('Prediction Log'!C478=0, "",'Prediction Log'!C478)</f>
        <v/>
      </c>
      <c r="D481" s="34" t="str">
        <f>IF('Prediction Log'!D478=0, "",'Prediction Log'!D478)</f>
        <v/>
      </c>
      <c r="E481" s="34" t="str">
        <f>IF('Prediction Log'!E478=0, "",'Prediction Log'!E478)</f>
        <v/>
      </c>
      <c r="F481" s="34" t="str">
        <f>IF('Prediction Log'!H478=0, "",'Prediction Log'!H478)</f>
        <v/>
      </c>
      <c r="G481" s="10" t="str">
        <f>IF(ISBLANK(Games!B460), "",'Prediction Log'!$I478)</f>
        <v/>
      </c>
      <c r="H481" s="35" t="str">
        <f>'Prediction Log'!$J478</f>
        <v/>
      </c>
      <c r="I481" s="34" t="str">
        <f>IF(ISBLANK(Games!R460), "",IF(AND(Games!R460="",Games!S460=""),"",IF(ISTEXT(Games!S460), "Side",Games!R460)))</f>
        <v/>
      </c>
      <c r="J481" s="34" t="str">
        <f>IF(ISBLANK(Games!R460), "",IF(Table12[[#This Row],[Bet]]="Spread", Games!T460, ""))</f>
        <v/>
      </c>
      <c r="K481" s="34" t="str">
        <f>IF(ISBLANK(Games!S460), "",IF(ISTEXT(Games!S460), Games!S460, ""))</f>
        <v/>
      </c>
      <c r="L481" s="34" t="str">
        <f>IF(ISBLANK(Games!V460), "", Games!V460)</f>
        <v/>
      </c>
      <c r="M481" s="34"/>
      <c r="N481" s="36"/>
      <c r="O481" s="36"/>
      <c r="P481" s="36"/>
      <c r="Q481" s="36"/>
      <c r="R481" s="36"/>
      <c r="S481" s="36"/>
      <c r="T481" s="37">
        <f t="shared" si="72"/>
        <v>0</v>
      </c>
      <c r="U481" s="37">
        <f t="shared" si="73"/>
        <v>0</v>
      </c>
      <c r="V481" s="37">
        <f t="shared" si="75"/>
        <v>0</v>
      </c>
      <c r="W481" s="37">
        <f t="shared" si="76"/>
        <v>0</v>
      </c>
      <c r="X481" s="37">
        <f t="shared" si="77"/>
        <v>0</v>
      </c>
      <c r="Y481" s="37">
        <f t="shared" si="78"/>
        <v>0</v>
      </c>
      <c r="Z481" s="36"/>
      <c r="AA481" s="37" t="str">
        <f t="shared" si="74"/>
        <v/>
      </c>
      <c r="AB481" s="36"/>
      <c r="AC481" s="37" t="str">
        <f t="shared" si="80"/>
        <v/>
      </c>
      <c r="AD481" s="36"/>
      <c r="AE481" s="34" t="str">
        <f t="shared" si="79"/>
        <v/>
      </c>
      <c r="AF48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2" spans="1:32" hidden="1" x14ac:dyDescent="0.45">
      <c r="A482" s="34">
        <f>Games!A461</f>
        <v>0</v>
      </c>
      <c r="B482" s="34" t="str">
        <f>IF('Prediction Log'!B479=0, "",'Prediction Log'!B479)</f>
        <v/>
      </c>
      <c r="C482" s="34" t="str">
        <f>IF('Prediction Log'!C479=0, "",'Prediction Log'!C479)</f>
        <v/>
      </c>
      <c r="D482" s="34" t="str">
        <f>IF('Prediction Log'!D479=0, "",'Prediction Log'!D479)</f>
        <v/>
      </c>
      <c r="E482" s="34" t="str">
        <f>IF('Prediction Log'!E479=0, "",'Prediction Log'!E479)</f>
        <v/>
      </c>
      <c r="F482" s="34" t="str">
        <f>IF('Prediction Log'!H479=0, "",'Prediction Log'!H479)</f>
        <v/>
      </c>
      <c r="G482" s="10" t="str">
        <f>IF(ISBLANK(Games!B461), "",'Prediction Log'!$I479)</f>
        <v/>
      </c>
      <c r="H482" s="35" t="str">
        <f>'Prediction Log'!$J479</f>
        <v/>
      </c>
      <c r="I482" s="34" t="str">
        <f>IF(ISBLANK(Games!R461), "",IF(AND(Games!R461="",Games!S461=""),"",IF(ISTEXT(Games!S461), "Side",Games!R461)))</f>
        <v/>
      </c>
      <c r="J482" s="34" t="str">
        <f>IF(ISBLANK(Games!R461), "",IF(Table12[[#This Row],[Bet]]="Spread", Games!T461, ""))</f>
        <v/>
      </c>
      <c r="K482" s="34" t="str">
        <f>IF(ISBLANK(Games!S461), "",IF(ISTEXT(Games!S461), Games!S461, ""))</f>
        <v/>
      </c>
      <c r="L482" s="34" t="str">
        <f>IF(ISBLANK(Games!V461), "", Games!V461)</f>
        <v/>
      </c>
      <c r="M482" s="34"/>
      <c r="N482" s="36"/>
      <c r="O482" s="36"/>
      <c r="P482" s="36"/>
      <c r="Q482" s="36"/>
      <c r="R482" s="36"/>
      <c r="S482" s="36"/>
      <c r="T482" s="37">
        <f t="shared" si="72"/>
        <v>0</v>
      </c>
      <c r="U482" s="37">
        <f t="shared" si="73"/>
        <v>0</v>
      </c>
      <c r="V482" s="37">
        <f t="shared" si="75"/>
        <v>0</v>
      </c>
      <c r="W482" s="37">
        <f t="shared" si="76"/>
        <v>0</v>
      </c>
      <c r="X482" s="37">
        <f t="shared" si="77"/>
        <v>0</v>
      </c>
      <c r="Y482" s="37">
        <f t="shared" si="78"/>
        <v>0</v>
      </c>
      <c r="Z482" s="36"/>
      <c r="AA482" s="37" t="str">
        <f t="shared" si="74"/>
        <v/>
      </c>
      <c r="AB482" s="36"/>
      <c r="AC482" s="37" t="str">
        <f t="shared" si="80"/>
        <v/>
      </c>
      <c r="AD482" s="36"/>
      <c r="AE482" s="34" t="str">
        <f t="shared" si="79"/>
        <v/>
      </c>
      <c r="AF48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3" spans="1:32" hidden="1" x14ac:dyDescent="0.45">
      <c r="A483" s="34">
        <f>Games!A462</f>
        <v>0</v>
      </c>
      <c r="B483" s="34" t="str">
        <f>IF('Prediction Log'!B480=0, "",'Prediction Log'!B480)</f>
        <v/>
      </c>
      <c r="C483" s="34" t="str">
        <f>IF('Prediction Log'!C480=0, "",'Prediction Log'!C480)</f>
        <v/>
      </c>
      <c r="D483" s="34" t="str">
        <f>IF('Prediction Log'!D480=0, "",'Prediction Log'!D480)</f>
        <v/>
      </c>
      <c r="E483" s="34" t="str">
        <f>IF('Prediction Log'!E480=0, "",'Prediction Log'!E480)</f>
        <v/>
      </c>
      <c r="F483" s="34" t="str">
        <f>IF('Prediction Log'!H480=0, "",'Prediction Log'!H480)</f>
        <v/>
      </c>
      <c r="G483" s="10" t="str">
        <f>IF(ISBLANK(Games!B462), "",'Prediction Log'!$I480)</f>
        <v/>
      </c>
      <c r="H483" s="35" t="str">
        <f>'Prediction Log'!$J480</f>
        <v/>
      </c>
      <c r="I483" s="34" t="str">
        <f>IF(ISBLANK(Games!R462), "",IF(AND(Games!R462="",Games!S462=""),"",IF(ISTEXT(Games!S462), "Side",Games!R462)))</f>
        <v/>
      </c>
      <c r="J483" s="34" t="str">
        <f>IF(ISBLANK(Games!R462), "",IF(Table12[[#This Row],[Bet]]="Spread", Games!T462, ""))</f>
        <v/>
      </c>
      <c r="K483" s="34" t="str">
        <f>IF(ISBLANK(Games!S462), "",IF(ISTEXT(Games!S462), Games!S462, ""))</f>
        <v/>
      </c>
      <c r="L483" s="34" t="str">
        <f>IF(ISBLANK(Games!V462), "", Games!V462)</f>
        <v/>
      </c>
      <c r="M483" s="34"/>
      <c r="N483" s="36"/>
      <c r="O483" s="36"/>
      <c r="P483" s="36"/>
      <c r="Q483" s="36"/>
      <c r="R483" s="36"/>
      <c r="S483" s="36"/>
      <c r="T483" s="37">
        <f t="shared" si="72"/>
        <v>0</v>
      </c>
      <c r="U483" s="37">
        <f t="shared" si="73"/>
        <v>0</v>
      </c>
      <c r="V483" s="37">
        <f t="shared" si="75"/>
        <v>0</v>
      </c>
      <c r="W483" s="37">
        <f t="shared" si="76"/>
        <v>0</v>
      </c>
      <c r="X483" s="37">
        <f t="shared" si="77"/>
        <v>0</v>
      </c>
      <c r="Y483" s="37">
        <f t="shared" si="78"/>
        <v>0</v>
      </c>
      <c r="Z483" s="36"/>
      <c r="AA483" s="37" t="str">
        <f t="shared" si="74"/>
        <v/>
      </c>
      <c r="AB483" s="36"/>
      <c r="AC483" s="37" t="str">
        <f t="shared" si="80"/>
        <v/>
      </c>
      <c r="AD483" s="36"/>
      <c r="AE483" s="34" t="str">
        <f t="shared" si="79"/>
        <v/>
      </c>
      <c r="AF48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4" spans="1:32" hidden="1" x14ac:dyDescent="0.45">
      <c r="A484" s="34">
        <f>Games!A463</f>
        <v>0</v>
      </c>
      <c r="B484" s="34" t="str">
        <f>IF('Prediction Log'!B481=0, "",'Prediction Log'!B481)</f>
        <v/>
      </c>
      <c r="C484" s="34" t="str">
        <f>IF('Prediction Log'!C481=0, "",'Prediction Log'!C481)</f>
        <v/>
      </c>
      <c r="D484" s="34" t="str">
        <f>IF('Prediction Log'!D481=0, "",'Prediction Log'!D481)</f>
        <v/>
      </c>
      <c r="E484" s="34" t="str">
        <f>IF('Prediction Log'!E481=0, "",'Prediction Log'!E481)</f>
        <v/>
      </c>
      <c r="F484" s="34" t="str">
        <f>IF('Prediction Log'!H481=0, "",'Prediction Log'!H481)</f>
        <v/>
      </c>
      <c r="G484" s="10" t="str">
        <f>IF(ISBLANK(Games!B463), "",'Prediction Log'!$I481)</f>
        <v/>
      </c>
      <c r="H484" s="35" t="str">
        <f>'Prediction Log'!$J481</f>
        <v/>
      </c>
      <c r="I484" s="34" t="str">
        <f>IF(ISBLANK(Games!R463), "",IF(AND(Games!R463="",Games!S463=""),"",IF(ISTEXT(Games!S463), "Side",Games!R463)))</f>
        <v/>
      </c>
      <c r="J484" s="34" t="str">
        <f>IF(ISBLANK(Games!R463), "",IF(Table12[[#This Row],[Bet]]="Spread", Games!T463, ""))</f>
        <v/>
      </c>
      <c r="K484" s="34" t="str">
        <f>IF(ISBLANK(Games!S463), "",IF(ISTEXT(Games!S463), Games!S463, ""))</f>
        <v/>
      </c>
      <c r="L484" s="34" t="str">
        <f>IF(ISBLANK(Games!V463), "", Games!V463)</f>
        <v/>
      </c>
      <c r="M484" s="34"/>
      <c r="N484" s="36"/>
      <c r="O484" s="36"/>
      <c r="P484" s="36"/>
      <c r="Q484" s="36"/>
      <c r="R484" s="36"/>
      <c r="S484" s="36"/>
      <c r="T484" s="37">
        <f t="shared" si="72"/>
        <v>0</v>
      </c>
      <c r="U484" s="37">
        <f t="shared" si="73"/>
        <v>0</v>
      </c>
      <c r="V484" s="37">
        <f t="shared" si="75"/>
        <v>0</v>
      </c>
      <c r="W484" s="37">
        <f t="shared" si="76"/>
        <v>0</v>
      </c>
      <c r="X484" s="37">
        <f t="shared" si="77"/>
        <v>0</v>
      </c>
      <c r="Y484" s="37">
        <f t="shared" si="78"/>
        <v>0</v>
      </c>
      <c r="Z484" s="36"/>
      <c r="AA484" s="37" t="str">
        <f t="shared" si="74"/>
        <v/>
      </c>
      <c r="AB484" s="36"/>
      <c r="AC484" s="37" t="str">
        <f t="shared" si="80"/>
        <v/>
      </c>
      <c r="AD484" s="36"/>
      <c r="AE484" s="34" t="str">
        <f t="shared" si="79"/>
        <v/>
      </c>
      <c r="AF48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5" spans="1:32" hidden="1" x14ac:dyDescent="0.45">
      <c r="A485" s="34">
        <f>Games!A464</f>
        <v>0</v>
      </c>
      <c r="B485" s="34" t="str">
        <f>IF('Prediction Log'!B482=0, "",'Prediction Log'!B482)</f>
        <v/>
      </c>
      <c r="C485" s="34" t="str">
        <f>IF('Prediction Log'!C482=0, "",'Prediction Log'!C482)</f>
        <v/>
      </c>
      <c r="D485" s="34" t="str">
        <f>IF('Prediction Log'!D482=0, "",'Prediction Log'!D482)</f>
        <v/>
      </c>
      <c r="E485" s="34" t="str">
        <f>IF('Prediction Log'!E482=0, "",'Prediction Log'!E482)</f>
        <v/>
      </c>
      <c r="F485" s="34" t="str">
        <f>IF('Prediction Log'!H482=0, "",'Prediction Log'!H482)</f>
        <v/>
      </c>
      <c r="G485" s="10" t="str">
        <f>IF(ISBLANK(Games!B464), "",'Prediction Log'!$I482)</f>
        <v/>
      </c>
      <c r="H485" s="35" t="str">
        <f>'Prediction Log'!$J482</f>
        <v/>
      </c>
      <c r="I485" s="34" t="str">
        <f>IF(ISBLANK(Games!R464), "",IF(AND(Games!R464="",Games!S464=""),"",IF(ISTEXT(Games!S464), "Side",Games!R464)))</f>
        <v/>
      </c>
      <c r="J485" s="34" t="str">
        <f>IF(ISBLANK(Games!R464), "",IF(Table12[[#This Row],[Bet]]="Spread", Games!T464, ""))</f>
        <v/>
      </c>
      <c r="K485" s="34" t="str">
        <f>IF(ISBLANK(Games!S464), "",IF(ISTEXT(Games!S464), Games!S464, ""))</f>
        <v/>
      </c>
      <c r="L485" s="34" t="str">
        <f>IF(ISBLANK(Games!V464), "", Games!V464)</f>
        <v/>
      </c>
      <c r="M485" s="34"/>
      <c r="N485" s="36"/>
      <c r="O485" s="36"/>
      <c r="P485" s="36"/>
      <c r="Q485" s="36"/>
      <c r="R485" s="36"/>
      <c r="S485" s="36"/>
      <c r="T485" s="37">
        <f t="shared" si="72"/>
        <v>0</v>
      </c>
      <c r="U485" s="37">
        <f t="shared" si="73"/>
        <v>0</v>
      </c>
      <c r="V485" s="37">
        <f t="shared" si="75"/>
        <v>0</v>
      </c>
      <c r="W485" s="37">
        <f t="shared" si="76"/>
        <v>0</v>
      </c>
      <c r="X485" s="37">
        <f t="shared" si="77"/>
        <v>0</v>
      </c>
      <c r="Y485" s="37">
        <f t="shared" si="78"/>
        <v>0</v>
      </c>
      <c r="Z485" s="36"/>
      <c r="AA485" s="37" t="str">
        <f t="shared" si="74"/>
        <v/>
      </c>
      <c r="AB485" s="36"/>
      <c r="AC485" s="37" t="str">
        <f t="shared" si="80"/>
        <v/>
      </c>
      <c r="AD485" s="36"/>
      <c r="AE485" s="34" t="str">
        <f t="shared" si="79"/>
        <v/>
      </c>
      <c r="AF48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6" spans="1:32" hidden="1" x14ac:dyDescent="0.45">
      <c r="A486" s="34">
        <f>Games!A465</f>
        <v>0</v>
      </c>
      <c r="B486" s="34" t="str">
        <f>IF('Prediction Log'!B483=0, "",'Prediction Log'!B483)</f>
        <v/>
      </c>
      <c r="C486" s="34" t="str">
        <f>IF('Prediction Log'!C483=0, "",'Prediction Log'!C483)</f>
        <v/>
      </c>
      <c r="D486" s="34" t="str">
        <f>IF('Prediction Log'!D483=0, "",'Prediction Log'!D483)</f>
        <v/>
      </c>
      <c r="E486" s="34" t="str">
        <f>IF('Prediction Log'!E483=0, "",'Prediction Log'!E483)</f>
        <v/>
      </c>
      <c r="F486" s="34" t="str">
        <f>IF('Prediction Log'!H483=0, "",'Prediction Log'!H483)</f>
        <v/>
      </c>
      <c r="G486" s="10" t="str">
        <f>IF(ISBLANK(Games!B465), "",'Prediction Log'!$I483)</f>
        <v/>
      </c>
      <c r="H486" s="35" t="str">
        <f>'Prediction Log'!$J483</f>
        <v/>
      </c>
      <c r="I486" s="34" t="str">
        <f>IF(ISBLANK(Games!R465), "",IF(AND(Games!R465="",Games!S465=""),"",IF(ISTEXT(Games!S465), "Side",Games!R465)))</f>
        <v/>
      </c>
      <c r="J486" s="34" t="str">
        <f>IF(ISBLANK(Games!R465), "",IF(Table12[[#This Row],[Bet]]="Spread", Games!T465, ""))</f>
        <v/>
      </c>
      <c r="K486" s="34" t="str">
        <f>IF(ISBLANK(Games!S465), "",IF(ISTEXT(Games!S465), Games!S465, ""))</f>
        <v/>
      </c>
      <c r="L486" s="34" t="str">
        <f>IF(ISBLANK(Games!V465), "", Games!V465)</f>
        <v/>
      </c>
      <c r="M486" s="34"/>
      <c r="N486" s="36"/>
      <c r="O486" s="36"/>
      <c r="P486" s="36"/>
      <c r="Q486" s="36"/>
      <c r="R486" s="36"/>
      <c r="S486" s="36"/>
      <c r="T486" s="37">
        <f t="shared" si="72"/>
        <v>0</v>
      </c>
      <c r="U486" s="37">
        <f t="shared" si="73"/>
        <v>0</v>
      </c>
      <c r="V486" s="37">
        <f t="shared" si="75"/>
        <v>0</v>
      </c>
      <c r="W486" s="37">
        <f t="shared" si="76"/>
        <v>0</v>
      </c>
      <c r="X486" s="37">
        <f t="shared" si="77"/>
        <v>0</v>
      </c>
      <c r="Y486" s="37">
        <f t="shared" si="78"/>
        <v>0</v>
      </c>
      <c r="Z486" s="36"/>
      <c r="AA486" s="37" t="str">
        <f t="shared" si="74"/>
        <v/>
      </c>
      <c r="AB486" s="36"/>
      <c r="AC486" s="37" t="str">
        <f t="shared" si="80"/>
        <v/>
      </c>
      <c r="AD486" s="36"/>
      <c r="AE486" s="34" t="str">
        <f t="shared" si="79"/>
        <v/>
      </c>
      <c r="AF48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7" spans="1:32" hidden="1" x14ac:dyDescent="0.45">
      <c r="A487" s="34">
        <f>Games!A466</f>
        <v>0</v>
      </c>
      <c r="B487" s="34" t="str">
        <f>IF('Prediction Log'!B484=0, "",'Prediction Log'!B484)</f>
        <v/>
      </c>
      <c r="C487" s="34" t="str">
        <f>IF('Prediction Log'!C484=0, "",'Prediction Log'!C484)</f>
        <v/>
      </c>
      <c r="D487" s="34" t="str">
        <f>IF('Prediction Log'!D484=0, "",'Prediction Log'!D484)</f>
        <v/>
      </c>
      <c r="E487" s="34" t="str">
        <f>IF('Prediction Log'!E484=0, "",'Prediction Log'!E484)</f>
        <v/>
      </c>
      <c r="F487" s="34" t="str">
        <f>IF('Prediction Log'!H484=0, "",'Prediction Log'!H484)</f>
        <v/>
      </c>
      <c r="G487" s="10" t="str">
        <f>IF(ISBLANK(Games!B466), "",'Prediction Log'!$I484)</f>
        <v/>
      </c>
      <c r="H487" s="35" t="str">
        <f>'Prediction Log'!$J484</f>
        <v/>
      </c>
      <c r="I487" s="34" t="str">
        <f>IF(ISBLANK(Games!R466), "",IF(AND(Games!R466="",Games!S466=""),"",IF(ISTEXT(Games!S466), "Side",Games!R466)))</f>
        <v/>
      </c>
      <c r="J487" s="34" t="str">
        <f>IF(ISBLANK(Games!R466), "",IF(Table12[[#This Row],[Bet]]="Spread", Games!T466, ""))</f>
        <v/>
      </c>
      <c r="K487" s="34" t="str">
        <f>IF(ISBLANK(Games!S466), "",IF(ISTEXT(Games!S466), Games!S466, ""))</f>
        <v/>
      </c>
      <c r="L487" s="34" t="str">
        <f>IF(ISBLANK(Games!V466), "", Games!V466)</f>
        <v/>
      </c>
      <c r="M487" s="34"/>
      <c r="N487" s="36"/>
      <c r="O487" s="36"/>
      <c r="P487" s="36"/>
      <c r="Q487" s="36"/>
      <c r="R487" s="36"/>
      <c r="S487" s="36"/>
      <c r="T487" s="37">
        <f t="shared" si="72"/>
        <v>0</v>
      </c>
      <c r="U487" s="37">
        <f t="shared" si="73"/>
        <v>0</v>
      </c>
      <c r="V487" s="37">
        <f t="shared" si="75"/>
        <v>0</v>
      </c>
      <c r="W487" s="37">
        <f t="shared" si="76"/>
        <v>0</v>
      </c>
      <c r="X487" s="37">
        <f t="shared" si="77"/>
        <v>0</v>
      </c>
      <c r="Y487" s="37">
        <f t="shared" si="78"/>
        <v>0</v>
      </c>
      <c r="Z487" s="36"/>
      <c r="AA487" s="37" t="str">
        <f t="shared" si="74"/>
        <v/>
      </c>
      <c r="AB487" s="36"/>
      <c r="AC487" s="37" t="str">
        <f t="shared" si="80"/>
        <v/>
      </c>
      <c r="AD487" s="36"/>
      <c r="AE487" s="34" t="str">
        <f t="shared" si="79"/>
        <v/>
      </c>
      <c r="AF48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8" spans="1:32" hidden="1" x14ac:dyDescent="0.45">
      <c r="A488" s="34">
        <f>Games!A467</f>
        <v>0</v>
      </c>
      <c r="B488" s="34" t="str">
        <f>IF('Prediction Log'!B485=0, "",'Prediction Log'!B485)</f>
        <v/>
      </c>
      <c r="C488" s="34" t="str">
        <f>IF('Prediction Log'!C485=0, "",'Prediction Log'!C485)</f>
        <v/>
      </c>
      <c r="D488" s="34" t="str">
        <f>IF('Prediction Log'!D485=0, "",'Prediction Log'!D485)</f>
        <v/>
      </c>
      <c r="E488" s="34" t="str">
        <f>IF('Prediction Log'!E485=0, "",'Prediction Log'!E485)</f>
        <v/>
      </c>
      <c r="F488" s="34" t="str">
        <f>IF('Prediction Log'!H485=0, "",'Prediction Log'!H485)</f>
        <v/>
      </c>
      <c r="G488" s="10" t="str">
        <f>IF(ISBLANK(Games!B467), "",'Prediction Log'!$I485)</f>
        <v/>
      </c>
      <c r="H488" s="35" t="str">
        <f>'Prediction Log'!$J485</f>
        <v/>
      </c>
      <c r="I488" s="34" t="str">
        <f>IF(ISBLANK(Games!R467), "",IF(AND(Games!R467="",Games!S467=""),"",IF(ISTEXT(Games!S467), "Side",Games!R467)))</f>
        <v/>
      </c>
      <c r="J488" s="34" t="str">
        <f>IF(ISBLANK(Games!R467), "",IF(Table12[[#This Row],[Bet]]="Spread", Games!T467, ""))</f>
        <v/>
      </c>
      <c r="K488" s="34" t="str">
        <f>IF(ISBLANK(Games!S467), "",IF(ISTEXT(Games!S467), Games!S467, ""))</f>
        <v/>
      </c>
      <c r="L488" s="34" t="str">
        <f>IF(ISBLANK(Games!V467), "", Games!V467)</f>
        <v/>
      </c>
      <c r="M488" s="34"/>
      <c r="N488" s="36"/>
      <c r="O488" s="36"/>
      <c r="P488" s="36"/>
      <c r="Q488" s="36"/>
      <c r="R488" s="36"/>
      <c r="S488" s="36"/>
      <c r="T488" s="37">
        <f t="shared" si="72"/>
        <v>0</v>
      </c>
      <c r="U488" s="37">
        <f t="shared" si="73"/>
        <v>0</v>
      </c>
      <c r="V488" s="37">
        <f t="shared" si="75"/>
        <v>0</v>
      </c>
      <c r="W488" s="37">
        <f t="shared" si="76"/>
        <v>0</v>
      </c>
      <c r="X488" s="37">
        <f t="shared" si="77"/>
        <v>0</v>
      </c>
      <c r="Y488" s="37">
        <f t="shared" si="78"/>
        <v>0</v>
      </c>
      <c r="Z488" s="36"/>
      <c r="AA488" s="37" t="str">
        <f t="shared" si="74"/>
        <v/>
      </c>
      <c r="AB488" s="36"/>
      <c r="AC488" s="37" t="str">
        <f t="shared" si="80"/>
        <v/>
      </c>
      <c r="AD488" s="36"/>
      <c r="AE488" s="34" t="str">
        <f t="shared" si="79"/>
        <v/>
      </c>
      <c r="AF48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9" spans="1:32" hidden="1" x14ac:dyDescent="0.45">
      <c r="A489" s="34">
        <f>Games!A468</f>
        <v>0</v>
      </c>
      <c r="B489" s="34" t="str">
        <f>IF('Prediction Log'!B486=0, "",'Prediction Log'!B486)</f>
        <v/>
      </c>
      <c r="C489" s="34" t="str">
        <f>IF('Prediction Log'!C486=0, "",'Prediction Log'!C486)</f>
        <v/>
      </c>
      <c r="D489" s="34" t="str">
        <f>IF('Prediction Log'!D486=0, "",'Prediction Log'!D486)</f>
        <v/>
      </c>
      <c r="E489" s="34" t="str">
        <f>IF('Prediction Log'!E486=0, "",'Prediction Log'!E486)</f>
        <v/>
      </c>
      <c r="F489" s="34" t="str">
        <f>IF('Prediction Log'!H486=0, "",'Prediction Log'!H486)</f>
        <v/>
      </c>
      <c r="G489" s="10" t="str">
        <f>IF(ISBLANK(Games!B468), "",'Prediction Log'!$I486)</f>
        <v/>
      </c>
      <c r="H489" s="35" t="str">
        <f>'Prediction Log'!$J486</f>
        <v/>
      </c>
      <c r="I489" s="34" t="str">
        <f>IF(ISBLANK(Games!R468), "",IF(AND(Games!R468="",Games!S468=""),"",IF(ISTEXT(Games!S468), "Side",Games!R468)))</f>
        <v/>
      </c>
      <c r="J489" s="34" t="str">
        <f>IF(ISBLANK(Games!R468), "",IF(Table12[[#This Row],[Bet]]="Spread", Games!T468, ""))</f>
        <v/>
      </c>
      <c r="K489" s="34" t="str">
        <f>IF(ISBLANK(Games!S468), "",IF(ISTEXT(Games!S468), Games!S468, ""))</f>
        <v/>
      </c>
      <c r="L489" s="34" t="str">
        <f>IF(ISBLANK(Games!V468), "", Games!V468)</f>
        <v/>
      </c>
      <c r="M489" s="34"/>
      <c r="N489" s="36"/>
      <c r="O489" s="36"/>
      <c r="P489" s="36"/>
      <c r="Q489" s="36"/>
      <c r="R489" s="36"/>
      <c r="S489" s="36"/>
      <c r="T489" s="37">
        <f t="shared" si="72"/>
        <v>0</v>
      </c>
      <c r="U489" s="37">
        <f t="shared" si="73"/>
        <v>0</v>
      </c>
      <c r="V489" s="37">
        <f t="shared" si="75"/>
        <v>0</v>
      </c>
      <c r="W489" s="37">
        <f t="shared" si="76"/>
        <v>0</v>
      </c>
      <c r="X489" s="37">
        <f t="shared" si="77"/>
        <v>0</v>
      </c>
      <c r="Y489" s="37">
        <f t="shared" si="78"/>
        <v>0</v>
      </c>
      <c r="Z489" s="36"/>
      <c r="AA489" s="37" t="str">
        <f t="shared" si="74"/>
        <v/>
      </c>
      <c r="AB489" s="36"/>
      <c r="AC489" s="37" t="str">
        <f t="shared" si="80"/>
        <v/>
      </c>
      <c r="AD489" s="36"/>
      <c r="AE489" s="34" t="str">
        <f t="shared" si="79"/>
        <v/>
      </c>
      <c r="AF48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0" spans="1:32" hidden="1" x14ac:dyDescent="0.45">
      <c r="A490" s="34">
        <f>Games!A469</f>
        <v>0</v>
      </c>
      <c r="B490" s="34" t="str">
        <f>IF('Prediction Log'!B487=0, "",'Prediction Log'!B487)</f>
        <v/>
      </c>
      <c r="C490" s="34" t="str">
        <f>IF('Prediction Log'!C487=0, "",'Prediction Log'!C487)</f>
        <v/>
      </c>
      <c r="D490" s="34" t="str">
        <f>IF('Prediction Log'!D487=0, "",'Prediction Log'!D487)</f>
        <v/>
      </c>
      <c r="E490" s="34" t="str">
        <f>IF('Prediction Log'!E487=0, "",'Prediction Log'!E487)</f>
        <v/>
      </c>
      <c r="F490" s="34" t="str">
        <f>IF('Prediction Log'!H487=0, "",'Prediction Log'!H487)</f>
        <v/>
      </c>
      <c r="G490" s="10" t="str">
        <f>IF(ISBLANK(Games!B469), "",'Prediction Log'!$I487)</f>
        <v/>
      </c>
      <c r="H490" s="35" t="str">
        <f>'Prediction Log'!$J487</f>
        <v/>
      </c>
      <c r="I490" s="34" t="str">
        <f>IF(ISBLANK(Games!R469), "",IF(AND(Games!R469="",Games!S469=""),"",IF(ISTEXT(Games!S469), "Side",Games!R469)))</f>
        <v/>
      </c>
      <c r="J490" s="34" t="str">
        <f>IF(ISBLANK(Games!R469), "",IF(Table12[[#This Row],[Bet]]="Spread", Games!T469, ""))</f>
        <v/>
      </c>
      <c r="K490" s="34" t="str">
        <f>IF(ISBLANK(Games!S469), "",IF(ISTEXT(Games!S469), Games!S469, ""))</f>
        <v/>
      </c>
      <c r="L490" s="34" t="str">
        <f>IF(ISBLANK(Games!V469), "", Games!V469)</f>
        <v/>
      </c>
      <c r="M490" s="34"/>
      <c r="N490" s="36"/>
      <c r="O490" s="36"/>
      <c r="P490" s="36"/>
      <c r="Q490" s="36"/>
      <c r="R490" s="36"/>
      <c r="S490" s="36"/>
      <c r="T490" s="37">
        <f t="shared" si="72"/>
        <v>0</v>
      </c>
      <c r="U490" s="37">
        <f t="shared" si="73"/>
        <v>0</v>
      </c>
      <c r="V490" s="37">
        <f t="shared" si="75"/>
        <v>0</v>
      </c>
      <c r="W490" s="37">
        <f t="shared" si="76"/>
        <v>0</v>
      </c>
      <c r="X490" s="37">
        <f t="shared" si="77"/>
        <v>0</v>
      </c>
      <c r="Y490" s="37">
        <f t="shared" si="78"/>
        <v>0</v>
      </c>
      <c r="Z490" s="36"/>
      <c r="AA490" s="37" t="str">
        <f t="shared" si="74"/>
        <v/>
      </c>
      <c r="AB490" s="36"/>
      <c r="AC490" s="37" t="str">
        <f t="shared" si="80"/>
        <v/>
      </c>
      <c r="AD490" s="36"/>
      <c r="AE490" s="34" t="str">
        <f t="shared" si="79"/>
        <v/>
      </c>
      <c r="AF49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1" spans="1:32" hidden="1" x14ac:dyDescent="0.45">
      <c r="A491" s="34">
        <f>Games!A470</f>
        <v>0</v>
      </c>
      <c r="B491" s="34" t="str">
        <f>IF('Prediction Log'!B488=0, "",'Prediction Log'!B488)</f>
        <v/>
      </c>
      <c r="C491" s="34" t="str">
        <f>IF('Prediction Log'!C488=0, "",'Prediction Log'!C488)</f>
        <v/>
      </c>
      <c r="D491" s="34" t="str">
        <f>IF('Prediction Log'!D488=0, "",'Prediction Log'!D488)</f>
        <v/>
      </c>
      <c r="E491" s="34" t="str">
        <f>IF('Prediction Log'!E488=0, "",'Prediction Log'!E488)</f>
        <v/>
      </c>
      <c r="F491" s="34" t="str">
        <f>IF('Prediction Log'!H488=0, "",'Prediction Log'!H488)</f>
        <v/>
      </c>
      <c r="G491" s="10" t="str">
        <f>IF(ISBLANK(Games!B470), "",'Prediction Log'!$I488)</f>
        <v/>
      </c>
      <c r="H491" s="35" t="str">
        <f>'Prediction Log'!$J488</f>
        <v/>
      </c>
      <c r="I491" s="34" t="str">
        <f>IF(ISBLANK(Games!R470), "",IF(AND(Games!R470="",Games!S470=""),"",IF(ISTEXT(Games!S470), "Side",Games!R470)))</f>
        <v/>
      </c>
      <c r="J491" s="34" t="str">
        <f>IF(ISBLANK(Games!R470), "",IF(Table12[[#This Row],[Bet]]="Spread", Games!T470, ""))</f>
        <v/>
      </c>
      <c r="K491" s="34" t="str">
        <f>IF(ISBLANK(Games!S470), "",IF(ISTEXT(Games!S470), Games!S470, ""))</f>
        <v/>
      </c>
      <c r="L491" s="34" t="str">
        <f>IF(ISBLANK(Games!V470), "", Games!V470)</f>
        <v/>
      </c>
      <c r="M491" s="34"/>
      <c r="N491" s="36"/>
      <c r="O491" s="36"/>
      <c r="P491" s="36"/>
      <c r="Q491" s="36"/>
      <c r="R491" s="36"/>
      <c r="S491" s="36"/>
      <c r="T491" s="37">
        <f t="shared" si="72"/>
        <v>0</v>
      </c>
      <c r="U491" s="37">
        <f t="shared" si="73"/>
        <v>0</v>
      </c>
      <c r="V491" s="37">
        <f t="shared" si="75"/>
        <v>0</v>
      </c>
      <c r="W491" s="37">
        <f t="shared" si="76"/>
        <v>0</v>
      </c>
      <c r="X491" s="37">
        <f t="shared" si="77"/>
        <v>0</v>
      </c>
      <c r="Y491" s="37">
        <f t="shared" si="78"/>
        <v>0</v>
      </c>
      <c r="Z491" s="36"/>
      <c r="AA491" s="37" t="str">
        <f t="shared" si="74"/>
        <v/>
      </c>
      <c r="AB491" s="36"/>
      <c r="AC491" s="37" t="str">
        <f t="shared" si="80"/>
        <v/>
      </c>
      <c r="AD491" s="36"/>
      <c r="AE491" s="34" t="str">
        <f t="shared" si="79"/>
        <v/>
      </c>
      <c r="AF49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2" spans="1:32" hidden="1" x14ac:dyDescent="0.45">
      <c r="A492" s="34">
        <f>Games!A471</f>
        <v>0</v>
      </c>
      <c r="B492" s="34" t="str">
        <f>IF('Prediction Log'!B489=0, "",'Prediction Log'!B489)</f>
        <v/>
      </c>
      <c r="C492" s="34" t="str">
        <f>IF('Prediction Log'!C489=0, "",'Prediction Log'!C489)</f>
        <v/>
      </c>
      <c r="D492" s="34" t="str">
        <f>IF('Prediction Log'!D489=0, "",'Prediction Log'!D489)</f>
        <v/>
      </c>
      <c r="E492" s="34" t="str">
        <f>IF('Prediction Log'!E489=0, "",'Prediction Log'!E489)</f>
        <v/>
      </c>
      <c r="F492" s="34" t="str">
        <f>IF('Prediction Log'!H489=0, "",'Prediction Log'!H489)</f>
        <v/>
      </c>
      <c r="G492" s="10" t="str">
        <f>IF(ISBLANK(Games!B471), "",'Prediction Log'!$I489)</f>
        <v/>
      </c>
      <c r="H492" s="35" t="str">
        <f>'Prediction Log'!$J489</f>
        <v/>
      </c>
      <c r="I492" s="34" t="str">
        <f>IF(ISBLANK(Games!R471), "",IF(AND(Games!R471="",Games!S471=""),"",IF(ISTEXT(Games!S471), "Side",Games!R471)))</f>
        <v/>
      </c>
      <c r="J492" s="34" t="str">
        <f>IF(ISBLANK(Games!R471), "",IF(Table12[[#This Row],[Bet]]="Spread", Games!T471, ""))</f>
        <v/>
      </c>
      <c r="K492" s="34" t="str">
        <f>IF(ISBLANK(Games!S471), "",IF(ISTEXT(Games!S471), Games!S471, ""))</f>
        <v/>
      </c>
      <c r="L492" s="34" t="str">
        <f>IF(ISBLANK(Games!V471), "", Games!V471)</f>
        <v/>
      </c>
      <c r="M492" s="34"/>
      <c r="N492" s="36"/>
      <c r="O492" s="36"/>
      <c r="P492" s="36"/>
      <c r="Q492" s="36"/>
      <c r="R492" s="36"/>
      <c r="S492" s="36"/>
      <c r="T492" s="37">
        <f t="shared" si="72"/>
        <v>0</v>
      </c>
      <c r="U492" s="37">
        <f t="shared" si="73"/>
        <v>0</v>
      </c>
      <c r="V492" s="37">
        <f t="shared" si="75"/>
        <v>0</v>
      </c>
      <c r="W492" s="37">
        <f t="shared" si="76"/>
        <v>0</v>
      </c>
      <c r="X492" s="37">
        <f t="shared" si="77"/>
        <v>0</v>
      </c>
      <c r="Y492" s="37">
        <f t="shared" si="78"/>
        <v>0</v>
      </c>
      <c r="Z492" s="36"/>
      <c r="AA492" s="37" t="str">
        <f t="shared" si="74"/>
        <v/>
      </c>
      <c r="AB492" s="36"/>
      <c r="AC492" s="37" t="str">
        <f t="shared" si="80"/>
        <v/>
      </c>
      <c r="AD492" s="36"/>
      <c r="AE492" s="34" t="str">
        <f t="shared" si="79"/>
        <v/>
      </c>
      <c r="AF49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3" spans="1:32" hidden="1" x14ac:dyDescent="0.45">
      <c r="A493" s="34">
        <f>Games!A472</f>
        <v>0</v>
      </c>
      <c r="B493" s="34" t="str">
        <f>IF('Prediction Log'!B490=0, "",'Prediction Log'!B490)</f>
        <v/>
      </c>
      <c r="C493" s="34" t="str">
        <f>IF('Prediction Log'!C490=0, "",'Prediction Log'!C490)</f>
        <v/>
      </c>
      <c r="D493" s="34" t="str">
        <f>IF('Prediction Log'!D490=0, "",'Prediction Log'!D490)</f>
        <v/>
      </c>
      <c r="E493" s="34" t="str">
        <f>IF('Prediction Log'!E490=0, "",'Prediction Log'!E490)</f>
        <v/>
      </c>
      <c r="F493" s="34" t="str">
        <f>IF('Prediction Log'!H490=0, "",'Prediction Log'!H490)</f>
        <v/>
      </c>
      <c r="G493" s="10" t="str">
        <f>IF(ISBLANK(Games!B472), "",'Prediction Log'!$I490)</f>
        <v/>
      </c>
      <c r="H493" s="35" t="str">
        <f>'Prediction Log'!$J490</f>
        <v/>
      </c>
      <c r="I493" s="34" t="str">
        <f>IF(ISBLANK(Games!R472), "",IF(AND(Games!R472="",Games!S472=""),"",IF(ISTEXT(Games!S472), "Side",Games!R472)))</f>
        <v/>
      </c>
      <c r="J493" s="34" t="str">
        <f>IF(ISBLANK(Games!R472), "",IF(Table12[[#This Row],[Bet]]="Spread", Games!T472, ""))</f>
        <v/>
      </c>
      <c r="K493" s="34" t="str">
        <f>IF(ISBLANK(Games!S472), "",IF(ISTEXT(Games!S472), Games!S472, ""))</f>
        <v/>
      </c>
      <c r="L493" s="34" t="str">
        <f>IF(ISBLANK(Games!V472), "", Games!V472)</f>
        <v/>
      </c>
      <c r="M493" s="34"/>
      <c r="N493" s="36"/>
      <c r="O493" s="36"/>
      <c r="P493" s="36"/>
      <c r="Q493" s="36"/>
      <c r="R493" s="36"/>
      <c r="S493" s="36"/>
      <c r="T493" s="37">
        <f t="shared" si="72"/>
        <v>0</v>
      </c>
      <c r="U493" s="37">
        <f t="shared" si="73"/>
        <v>0</v>
      </c>
      <c r="V493" s="37">
        <f t="shared" si="75"/>
        <v>0</v>
      </c>
      <c r="W493" s="37">
        <f t="shared" si="76"/>
        <v>0</v>
      </c>
      <c r="X493" s="37">
        <f t="shared" si="77"/>
        <v>0</v>
      </c>
      <c r="Y493" s="37">
        <f t="shared" si="78"/>
        <v>0</v>
      </c>
      <c r="Z493" s="36"/>
      <c r="AA493" s="37" t="str">
        <f t="shared" si="74"/>
        <v/>
      </c>
      <c r="AB493" s="36"/>
      <c r="AC493" s="37" t="str">
        <f t="shared" si="80"/>
        <v/>
      </c>
      <c r="AD493" s="36"/>
      <c r="AE493" s="34" t="str">
        <f t="shared" si="79"/>
        <v/>
      </c>
      <c r="AF49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4" spans="1:32" hidden="1" x14ac:dyDescent="0.45">
      <c r="A494" s="34">
        <f>Games!A473</f>
        <v>0</v>
      </c>
      <c r="B494" s="34" t="str">
        <f>IF('Prediction Log'!B491=0, "",'Prediction Log'!B491)</f>
        <v/>
      </c>
      <c r="C494" s="34" t="str">
        <f>IF('Prediction Log'!C491=0, "",'Prediction Log'!C491)</f>
        <v/>
      </c>
      <c r="D494" s="34" t="str">
        <f>IF('Prediction Log'!D491=0, "",'Prediction Log'!D491)</f>
        <v/>
      </c>
      <c r="E494" s="34" t="str">
        <f>IF('Prediction Log'!E491=0, "",'Prediction Log'!E491)</f>
        <v/>
      </c>
      <c r="F494" s="34" t="str">
        <f>IF('Prediction Log'!H491=0, "",'Prediction Log'!H491)</f>
        <v/>
      </c>
      <c r="G494" s="10" t="str">
        <f>IF(ISBLANK(Games!B473), "",'Prediction Log'!$I491)</f>
        <v/>
      </c>
      <c r="H494" s="35" t="str">
        <f>'Prediction Log'!$J491</f>
        <v/>
      </c>
      <c r="I494" s="34" t="str">
        <f>IF(ISBLANK(Games!R473), "",IF(AND(Games!R473="",Games!S473=""),"",IF(ISTEXT(Games!S473), "Side",Games!R473)))</f>
        <v/>
      </c>
      <c r="J494" s="34" t="str">
        <f>IF(ISBLANK(Games!R473), "",IF(Table12[[#This Row],[Bet]]="Spread", Games!T473, ""))</f>
        <v/>
      </c>
      <c r="K494" s="34" t="str">
        <f>IF(ISBLANK(Games!S473), "",IF(ISTEXT(Games!S473), Games!S473, ""))</f>
        <v/>
      </c>
      <c r="L494" s="34" t="str">
        <f>IF(ISBLANK(Games!V473), "", Games!V473)</f>
        <v/>
      </c>
      <c r="M494" s="34"/>
      <c r="N494" s="36"/>
      <c r="O494" s="36"/>
      <c r="P494" s="36"/>
      <c r="Q494" s="36"/>
      <c r="R494" s="36"/>
      <c r="S494" s="36"/>
      <c r="T494" s="37">
        <f t="shared" si="72"/>
        <v>0</v>
      </c>
      <c r="U494" s="37">
        <f t="shared" si="73"/>
        <v>0</v>
      </c>
      <c r="V494" s="37">
        <f t="shared" si="75"/>
        <v>0</v>
      </c>
      <c r="W494" s="37">
        <f t="shared" si="76"/>
        <v>0</v>
      </c>
      <c r="X494" s="37">
        <f t="shared" si="77"/>
        <v>0</v>
      </c>
      <c r="Y494" s="37">
        <f t="shared" si="78"/>
        <v>0</v>
      </c>
      <c r="Z494" s="36"/>
      <c r="AA494" s="37" t="str">
        <f t="shared" si="74"/>
        <v/>
      </c>
      <c r="AB494" s="36"/>
      <c r="AC494" s="37" t="str">
        <f t="shared" si="80"/>
        <v/>
      </c>
      <c r="AD494" s="36"/>
      <c r="AE494" s="34" t="str">
        <f t="shared" si="79"/>
        <v/>
      </c>
      <c r="AF49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5" spans="1:32" hidden="1" x14ac:dyDescent="0.45">
      <c r="A495" s="34">
        <f>Games!A474</f>
        <v>0</v>
      </c>
      <c r="B495" s="34" t="str">
        <f>IF('Prediction Log'!B492=0, "",'Prediction Log'!B492)</f>
        <v/>
      </c>
      <c r="C495" s="34" t="str">
        <f>IF('Prediction Log'!C492=0, "",'Prediction Log'!C492)</f>
        <v/>
      </c>
      <c r="D495" s="34" t="str">
        <f>IF('Prediction Log'!D492=0, "",'Prediction Log'!D492)</f>
        <v/>
      </c>
      <c r="E495" s="34" t="str">
        <f>IF('Prediction Log'!E492=0, "",'Prediction Log'!E492)</f>
        <v/>
      </c>
      <c r="F495" s="34" t="str">
        <f>IF('Prediction Log'!H492=0, "",'Prediction Log'!H492)</f>
        <v/>
      </c>
      <c r="G495" s="10" t="str">
        <f>IF(ISBLANK(Games!B474), "",'Prediction Log'!$I492)</f>
        <v/>
      </c>
      <c r="H495" s="35" t="str">
        <f>'Prediction Log'!$J492</f>
        <v/>
      </c>
      <c r="I495" s="34" t="str">
        <f>IF(ISBLANK(Games!R474), "",IF(AND(Games!R474="",Games!S474=""),"",IF(ISTEXT(Games!S474), "Side",Games!R474)))</f>
        <v/>
      </c>
      <c r="J495" s="34" t="str">
        <f>IF(ISBLANK(Games!R474), "",IF(Table12[[#This Row],[Bet]]="Spread", Games!T474, ""))</f>
        <v/>
      </c>
      <c r="K495" s="34" t="str">
        <f>IF(ISBLANK(Games!S474), "",IF(ISTEXT(Games!S474), Games!S474, ""))</f>
        <v/>
      </c>
      <c r="L495" s="34" t="str">
        <f>IF(ISBLANK(Games!V474), "", Games!V474)</f>
        <v/>
      </c>
      <c r="M495" s="34"/>
      <c r="N495" s="36"/>
      <c r="O495" s="36"/>
      <c r="P495" s="36"/>
      <c r="Q495" s="36"/>
      <c r="R495" s="36"/>
      <c r="S495" s="36"/>
      <c r="T495" s="37">
        <f t="shared" si="72"/>
        <v>0</v>
      </c>
      <c r="U495" s="37">
        <f t="shared" si="73"/>
        <v>0</v>
      </c>
      <c r="V495" s="37">
        <f t="shared" si="75"/>
        <v>0</v>
      </c>
      <c r="W495" s="37">
        <f t="shared" si="76"/>
        <v>0</v>
      </c>
      <c r="X495" s="37">
        <f t="shared" si="77"/>
        <v>0</v>
      </c>
      <c r="Y495" s="37">
        <f t="shared" si="78"/>
        <v>0</v>
      </c>
      <c r="Z495" s="36"/>
      <c r="AA495" s="37" t="str">
        <f t="shared" si="74"/>
        <v/>
      </c>
      <c r="AB495" s="36"/>
      <c r="AC495" s="37" t="str">
        <f t="shared" si="80"/>
        <v/>
      </c>
      <c r="AD495" s="36"/>
      <c r="AE495" s="34" t="str">
        <f t="shared" si="79"/>
        <v/>
      </c>
      <c r="AF49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6" spans="1:32" hidden="1" x14ac:dyDescent="0.45">
      <c r="A496" s="34">
        <f>Games!A475</f>
        <v>0</v>
      </c>
      <c r="B496" s="34" t="str">
        <f>IF('Prediction Log'!B493=0, "",'Prediction Log'!B493)</f>
        <v/>
      </c>
      <c r="C496" s="34" t="str">
        <f>IF('Prediction Log'!C493=0, "",'Prediction Log'!C493)</f>
        <v/>
      </c>
      <c r="D496" s="34" t="str">
        <f>IF('Prediction Log'!D493=0, "",'Prediction Log'!D493)</f>
        <v/>
      </c>
      <c r="E496" s="34" t="str">
        <f>IF('Prediction Log'!E493=0, "",'Prediction Log'!E493)</f>
        <v/>
      </c>
      <c r="F496" s="34" t="str">
        <f>IF('Prediction Log'!H493=0, "",'Prediction Log'!H493)</f>
        <v/>
      </c>
      <c r="G496" s="10" t="str">
        <f>IF(ISBLANK(Games!B475), "",'Prediction Log'!$I493)</f>
        <v/>
      </c>
      <c r="H496" s="35" t="str">
        <f>'Prediction Log'!$J493</f>
        <v/>
      </c>
      <c r="I496" s="34" t="str">
        <f>IF(ISBLANK(Games!R475), "",IF(AND(Games!R475="",Games!S475=""),"",IF(ISTEXT(Games!S475), "Side",Games!R475)))</f>
        <v/>
      </c>
      <c r="J496" s="34" t="str">
        <f>IF(ISBLANK(Games!R475), "",IF(Table12[[#This Row],[Bet]]="Spread", Games!T475, ""))</f>
        <v/>
      </c>
      <c r="K496" s="34" t="str">
        <f>IF(ISBLANK(Games!S475), "",IF(ISTEXT(Games!S475), Games!S475, ""))</f>
        <v/>
      </c>
      <c r="L496" s="34" t="str">
        <f>IF(ISBLANK(Games!V475), "", Games!V475)</f>
        <v/>
      </c>
      <c r="M496" s="34"/>
      <c r="N496" s="36"/>
      <c r="O496" s="36"/>
      <c r="P496" s="36"/>
      <c r="Q496" s="36"/>
      <c r="R496" s="36"/>
      <c r="S496" s="36"/>
      <c r="T496" s="37">
        <f t="shared" si="72"/>
        <v>0</v>
      </c>
      <c r="U496" s="37">
        <f t="shared" si="73"/>
        <v>0</v>
      </c>
      <c r="V496" s="37">
        <f t="shared" si="75"/>
        <v>0</v>
      </c>
      <c r="W496" s="37">
        <f t="shared" si="76"/>
        <v>0</v>
      </c>
      <c r="X496" s="37">
        <f t="shared" si="77"/>
        <v>0</v>
      </c>
      <c r="Y496" s="37">
        <f t="shared" si="78"/>
        <v>0</v>
      </c>
      <c r="Z496" s="36"/>
      <c r="AA496" s="37" t="str">
        <f t="shared" si="74"/>
        <v/>
      </c>
      <c r="AB496" s="36"/>
      <c r="AC496" s="37" t="str">
        <f t="shared" si="80"/>
        <v/>
      </c>
      <c r="AD496" s="36"/>
      <c r="AE496" s="34" t="str">
        <f t="shared" si="79"/>
        <v/>
      </c>
      <c r="AF49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7" spans="1:32" hidden="1" x14ac:dyDescent="0.45">
      <c r="A497" s="34">
        <f>Games!A476</f>
        <v>0</v>
      </c>
      <c r="B497" s="34" t="str">
        <f>IF('Prediction Log'!B494=0, "",'Prediction Log'!B494)</f>
        <v/>
      </c>
      <c r="C497" s="34" t="str">
        <f>IF('Prediction Log'!C494=0, "",'Prediction Log'!C494)</f>
        <v/>
      </c>
      <c r="D497" s="34" t="str">
        <f>IF('Prediction Log'!D494=0, "",'Prediction Log'!D494)</f>
        <v/>
      </c>
      <c r="E497" s="34" t="str">
        <f>IF('Prediction Log'!E494=0, "",'Prediction Log'!E494)</f>
        <v/>
      </c>
      <c r="F497" s="34" t="str">
        <f>IF('Prediction Log'!H494=0, "",'Prediction Log'!H494)</f>
        <v/>
      </c>
      <c r="G497" s="10" t="str">
        <f>IF(ISBLANK(Games!B476), "",'Prediction Log'!$I494)</f>
        <v/>
      </c>
      <c r="H497" s="35" t="str">
        <f>'Prediction Log'!$J494</f>
        <v/>
      </c>
      <c r="I497" s="34" t="str">
        <f>IF(ISBLANK(Games!R476), "",IF(AND(Games!R476="",Games!S476=""),"",IF(ISTEXT(Games!S476), "Side",Games!R476)))</f>
        <v/>
      </c>
      <c r="J497" s="34" t="str">
        <f>IF(ISBLANK(Games!R476), "",IF(Table12[[#This Row],[Bet]]="Spread", Games!T476, ""))</f>
        <v/>
      </c>
      <c r="K497" s="34" t="str">
        <f>IF(ISBLANK(Games!S476), "",IF(ISTEXT(Games!S476), Games!S476, ""))</f>
        <v/>
      </c>
      <c r="L497" s="34" t="str">
        <f>IF(ISBLANK(Games!V476), "", Games!V476)</f>
        <v/>
      </c>
      <c r="M497" s="34"/>
      <c r="N497" s="36"/>
      <c r="O497" s="36"/>
      <c r="P497" s="36"/>
      <c r="Q497" s="36"/>
      <c r="R497" s="36"/>
      <c r="S497" s="36"/>
      <c r="T497" s="37">
        <f t="shared" si="72"/>
        <v>0</v>
      </c>
      <c r="U497" s="37">
        <f t="shared" si="73"/>
        <v>0</v>
      </c>
      <c r="V497" s="37">
        <f t="shared" si="75"/>
        <v>0</v>
      </c>
      <c r="W497" s="37">
        <f t="shared" si="76"/>
        <v>0</v>
      </c>
      <c r="X497" s="37">
        <f t="shared" si="77"/>
        <v>0</v>
      </c>
      <c r="Y497" s="37">
        <f t="shared" si="78"/>
        <v>0</v>
      </c>
      <c r="Z497" s="36"/>
      <c r="AA497" s="37" t="str">
        <f t="shared" si="74"/>
        <v/>
      </c>
      <c r="AB497" s="36"/>
      <c r="AC497" s="37" t="str">
        <f t="shared" si="80"/>
        <v/>
      </c>
      <c r="AD497" s="36"/>
      <c r="AE497" s="34" t="str">
        <f t="shared" si="79"/>
        <v/>
      </c>
      <c r="AF49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8" spans="1:32" hidden="1" x14ac:dyDescent="0.45">
      <c r="A498" s="34">
        <f>Games!A477</f>
        <v>0</v>
      </c>
      <c r="B498" s="34" t="str">
        <f>IF('Prediction Log'!B495=0, "",'Prediction Log'!B495)</f>
        <v/>
      </c>
      <c r="C498" s="34" t="str">
        <f>IF('Prediction Log'!C495=0, "",'Prediction Log'!C495)</f>
        <v/>
      </c>
      <c r="D498" s="34" t="str">
        <f>IF('Prediction Log'!D495=0, "",'Prediction Log'!D495)</f>
        <v/>
      </c>
      <c r="E498" s="34" t="str">
        <f>IF('Prediction Log'!E495=0, "",'Prediction Log'!E495)</f>
        <v/>
      </c>
      <c r="F498" s="34" t="str">
        <f>IF('Prediction Log'!H495=0, "",'Prediction Log'!H495)</f>
        <v/>
      </c>
      <c r="G498" s="10" t="str">
        <f>IF(ISBLANK(Games!B477), "",'Prediction Log'!$I495)</f>
        <v/>
      </c>
      <c r="H498" s="35" t="str">
        <f>'Prediction Log'!$J495</f>
        <v/>
      </c>
      <c r="I498" s="34" t="str">
        <f>IF(ISBLANK(Games!R477), "",IF(AND(Games!R477="",Games!S477=""),"",IF(ISTEXT(Games!S477), "Side",Games!R477)))</f>
        <v/>
      </c>
      <c r="J498" s="34" t="str">
        <f>IF(ISBLANK(Games!R477), "",IF(Table12[[#This Row],[Bet]]="Spread", Games!T477, ""))</f>
        <v/>
      </c>
      <c r="K498" s="34" t="str">
        <f>IF(ISBLANK(Games!S477), "",IF(ISTEXT(Games!S477), Games!S477, ""))</f>
        <v/>
      </c>
      <c r="L498" s="34" t="str">
        <f>IF(ISBLANK(Games!V477), "", Games!V477)</f>
        <v/>
      </c>
      <c r="M498" s="34"/>
      <c r="N498" s="36"/>
      <c r="O498" s="36"/>
      <c r="P498" s="36"/>
      <c r="Q498" s="36"/>
      <c r="R498" s="36"/>
      <c r="S498" s="36"/>
      <c r="T498" s="37">
        <f t="shared" si="72"/>
        <v>0</v>
      </c>
      <c r="U498" s="37">
        <f t="shared" si="73"/>
        <v>0</v>
      </c>
      <c r="V498" s="37">
        <f t="shared" si="75"/>
        <v>0</v>
      </c>
      <c r="W498" s="37">
        <f t="shared" si="76"/>
        <v>0</v>
      </c>
      <c r="X498" s="37">
        <f t="shared" si="77"/>
        <v>0</v>
      </c>
      <c r="Y498" s="37">
        <f t="shared" si="78"/>
        <v>0</v>
      </c>
      <c r="Z498" s="36"/>
      <c r="AA498" s="37" t="str">
        <f t="shared" si="74"/>
        <v/>
      </c>
      <c r="AB498" s="36"/>
      <c r="AC498" s="37" t="str">
        <f t="shared" si="80"/>
        <v/>
      </c>
      <c r="AD498" s="36"/>
      <c r="AE498" s="34" t="str">
        <f t="shared" si="79"/>
        <v/>
      </c>
      <c r="AF49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9" spans="1:32" hidden="1" x14ac:dyDescent="0.45">
      <c r="A499" s="34">
        <f>Games!A478</f>
        <v>0</v>
      </c>
      <c r="B499" s="34" t="str">
        <f>IF('Prediction Log'!B496=0, "",'Prediction Log'!B496)</f>
        <v/>
      </c>
      <c r="C499" s="34" t="str">
        <f>IF('Prediction Log'!C496=0, "",'Prediction Log'!C496)</f>
        <v/>
      </c>
      <c r="D499" s="34" t="str">
        <f>IF('Prediction Log'!D496=0, "",'Prediction Log'!D496)</f>
        <v/>
      </c>
      <c r="E499" s="34" t="str">
        <f>IF('Prediction Log'!E496=0, "",'Prediction Log'!E496)</f>
        <v/>
      </c>
      <c r="F499" s="34" t="str">
        <f>IF('Prediction Log'!H496=0, "",'Prediction Log'!H496)</f>
        <v/>
      </c>
      <c r="G499" s="10" t="str">
        <f>IF(ISBLANK(Games!B478), "",'Prediction Log'!$I496)</f>
        <v/>
      </c>
      <c r="H499" s="35" t="str">
        <f>'Prediction Log'!$J496</f>
        <v/>
      </c>
      <c r="I499" s="34" t="str">
        <f>IF(ISBLANK(Games!R478), "",IF(AND(Games!R478="",Games!S478=""),"",IF(ISTEXT(Games!S478), "Side",Games!R478)))</f>
        <v/>
      </c>
      <c r="J499" s="34" t="str">
        <f>IF(ISBLANK(Games!R478), "",IF(Table12[[#This Row],[Bet]]="Spread", Games!T478, ""))</f>
        <v/>
      </c>
      <c r="K499" s="34" t="str">
        <f>IF(ISBLANK(Games!S478), "",IF(ISTEXT(Games!S478), Games!S478, ""))</f>
        <v/>
      </c>
      <c r="L499" s="34" t="str">
        <f>IF(ISBLANK(Games!V478), "", Games!V478)</f>
        <v/>
      </c>
      <c r="M499" s="34"/>
      <c r="N499" s="36"/>
      <c r="O499" s="36"/>
      <c r="P499" s="36"/>
      <c r="Q499" s="36"/>
      <c r="R499" s="36"/>
      <c r="S499" s="36"/>
      <c r="T499" s="37">
        <f t="shared" si="72"/>
        <v>0</v>
      </c>
      <c r="U499" s="37">
        <f t="shared" si="73"/>
        <v>0</v>
      </c>
      <c r="V499" s="37">
        <f t="shared" si="75"/>
        <v>0</v>
      </c>
      <c r="W499" s="37">
        <f t="shared" si="76"/>
        <v>0</v>
      </c>
      <c r="X499" s="37">
        <f t="shared" si="77"/>
        <v>0</v>
      </c>
      <c r="Y499" s="37">
        <f t="shared" si="78"/>
        <v>0</v>
      </c>
      <c r="Z499" s="36"/>
      <c r="AA499" s="37" t="str">
        <f t="shared" si="74"/>
        <v/>
      </c>
      <c r="AB499" s="36"/>
      <c r="AC499" s="37" t="str">
        <f t="shared" si="80"/>
        <v/>
      </c>
      <c r="AD499" s="36"/>
      <c r="AE499" s="34" t="str">
        <f t="shared" si="79"/>
        <v/>
      </c>
      <c r="AF49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0" spans="1:32" hidden="1" x14ac:dyDescent="0.45">
      <c r="A500" s="34">
        <f>Games!A479</f>
        <v>0</v>
      </c>
      <c r="B500" s="34" t="str">
        <f>IF('Prediction Log'!B497=0, "",'Prediction Log'!B497)</f>
        <v/>
      </c>
      <c r="C500" s="34" t="str">
        <f>IF('Prediction Log'!C497=0, "",'Prediction Log'!C497)</f>
        <v/>
      </c>
      <c r="D500" s="34" t="str">
        <f>IF('Prediction Log'!D497=0, "",'Prediction Log'!D497)</f>
        <v/>
      </c>
      <c r="E500" s="34" t="str">
        <f>IF('Prediction Log'!E497=0, "",'Prediction Log'!E497)</f>
        <v/>
      </c>
      <c r="F500" s="34" t="str">
        <f>IF('Prediction Log'!H497=0, "",'Prediction Log'!H497)</f>
        <v/>
      </c>
      <c r="G500" s="10" t="str">
        <f>IF(ISBLANK(Games!B479), "",'Prediction Log'!$I497)</f>
        <v/>
      </c>
      <c r="H500" s="35" t="str">
        <f>'Prediction Log'!$J497</f>
        <v/>
      </c>
      <c r="I500" s="34" t="str">
        <f>IF(ISBLANK(Games!R479), "",IF(AND(Games!R479="",Games!S479=""),"",IF(ISTEXT(Games!S479), "Side",Games!R479)))</f>
        <v/>
      </c>
      <c r="J500" s="34" t="str">
        <f>IF(ISBLANK(Games!R479), "",IF(Table12[[#This Row],[Bet]]="Spread", Games!T479, ""))</f>
        <v/>
      </c>
      <c r="K500" s="34" t="str">
        <f>IF(ISBLANK(Games!S479), "",IF(ISTEXT(Games!S479), Games!S479, ""))</f>
        <v/>
      </c>
      <c r="L500" s="34" t="str">
        <f>IF(ISBLANK(Games!V479), "", Games!V479)</f>
        <v/>
      </c>
      <c r="M500" s="34"/>
      <c r="N500" s="36"/>
      <c r="O500" s="36"/>
      <c r="P500" s="36"/>
      <c r="Q500" s="36"/>
      <c r="R500" s="36"/>
      <c r="S500" s="36"/>
      <c r="T500" s="37">
        <f t="shared" si="72"/>
        <v>0</v>
      </c>
      <c r="U500" s="37">
        <f t="shared" si="73"/>
        <v>0</v>
      </c>
      <c r="V500" s="37">
        <f t="shared" si="75"/>
        <v>0</v>
      </c>
      <c r="W500" s="37">
        <f t="shared" si="76"/>
        <v>0</v>
      </c>
      <c r="X500" s="37">
        <f t="shared" si="77"/>
        <v>0</v>
      </c>
      <c r="Y500" s="37">
        <f t="shared" si="78"/>
        <v>0</v>
      </c>
      <c r="Z500" s="36"/>
      <c r="AA500" s="37" t="str">
        <f t="shared" si="74"/>
        <v/>
      </c>
      <c r="AB500" s="36"/>
      <c r="AC500" s="37" t="str">
        <f t="shared" si="80"/>
        <v/>
      </c>
      <c r="AD500" s="36"/>
      <c r="AE500" s="34" t="str">
        <f t="shared" si="79"/>
        <v/>
      </c>
      <c r="AF50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1" spans="1:32" hidden="1" x14ac:dyDescent="0.45">
      <c r="A501" s="34">
        <f>Games!A480</f>
        <v>0</v>
      </c>
      <c r="B501" s="34" t="str">
        <f>IF('Prediction Log'!B498=0, "",'Prediction Log'!B498)</f>
        <v/>
      </c>
      <c r="C501" s="34" t="str">
        <f>IF('Prediction Log'!C498=0, "",'Prediction Log'!C498)</f>
        <v/>
      </c>
      <c r="D501" s="34" t="str">
        <f>IF('Prediction Log'!D498=0, "",'Prediction Log'!D498)</f>
        <v/>
      </c>
      <c r="E501" s="34" t="str">
        <f>IF('Prediction Log'!E498=0, "",'Prediction Log'!E498)</f>
        <v/>
      </c>
      <c r="F501" s="34" t="str">
        <f>IF('Prediction Log'!H498=0, "",'Prediction Log'!H498)</f>
        <v/>
      </c>
      <c r="G501" s="10" t="str">
        <f>IF(ISBLANK(Games!B480), "",'Prediction Log'!$I498)</f>
        <v/>
      </c>
      <c r="H501" s="35" t="str">
        <f>'Prediction Log'!$J498</f>
        <v/>
      </c>
      <c r="I501" s="34" t="str">
        <f>IF(ISBLANK(Games!R480), "",IF(AND(Games!R480="",Games!S480=""),"",IF(ISTEXT(Games!S480), "Side",Games!R480)))</f>
        <v/>
      </c>
      <c r="J501" s="34" t="str">
        <f>IF(ISBLANK(Games!R480), "",IF(Table12[[#This Row],[Bet]]="Spread", Games!T480, ""))</f>
        <v/>
      </c>
      <c r="K501" s="34" t="str">
        <f>IF(ISBLANK(Games!S480), "",IF(ISTEXT(Games!S480), Games!S480, ""))</f>
        <v/>
      </c>
      <c r="L501" s="34" t="str">
        <f>IF(ISBLANK(Games!V480), "", Games!V480)</f>
        <v/>
      </c>
      <c r="M501" s="34"/>
      <c r="N501" s="36"/>
      <c r="O501" s="36"/>
      <c r="P501" s="36"/>
      <c r="Q501" s="36"/>
      <c r="R501" s="36"/>
      <c r="S501" s="36"/>
      <c r="T501" s="37">
        <f t="shared" si="72"/>
        <v>0</v>
      </c>
      <c r="U501" s="37">
        <f t="shared" si="73"/>
        <v>0</v>
      </c>
      <c r="V501" s="37">
        <f t="shared" si="75"/>
        <v>0</v>
      </c>
      <c r="W501" s="37">
        <f t="shared" si="76"/>
        <v>0</v>
      </c>
      <c r="X501" s="37">
        <f t="shared" si="77"/>
        <v>0</v>
      </c>
      <c r="Y501" s="37">
        <f t="shared" si="78"/>
        <v>0</v>
      </c>
      <c r="Z501" s="36"/>
      <c r="AA501" s="37" t="str">
        <f t="shared" si="74"/>
        <v/>
      </c>
      <c r="AB501" s="36"/>
      <c r="AC501" s="37" t="str">
        <f t="shared" si="80"/>
        <v/>
      </c>
      <c r="AD501" s="36"/>
      <c r="AE501" s="34" t="str">
        <f t="shared" si="79"/>
        <v/>
      </c>
      <c r="AF50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2" spans="1:32" hidden="1" x14ac:dyDescent="0.45">
      <c r="A502" s="34">
        <f>Games!A481</f>
        <v>0</v>
      </c>
      <c r="B502" s="34" t="str">
        <f>IF('Prediction Log'!B499=0, "",'Prediction Log'!B499)</f>
        <v/>
      </c>
      <c r="C502" s="34" t="str">
        <f>IF('Prediction Log'!C499=0, "",'Prediction Log'!C499)</f>
        <v/>
      </c>
      <c r="D502" s="34" t="str">
        <f>IF('Prediction Log'!D499=0, "",'Prediction Log'!D499)</f>
        <v/>
      </c>
      <c r="E502" s="34" t="str">
        <f>IF('Prediction Log'!E499=0, "",'Prediction Log'!E499)</f>
        <v/>
      </c>
      <c r="F502" s="34" t="str">
        <f>IF('Prediction Log'!H499=0, "",'Prediction Log'!H499)</f>
        <v/>
      </c>
      <c r="G502" s="10" t="str">
        <f>IF(ISBLANK(Games!B481), "",'Prediction Log'!$I499)</f>
        <v/>
      </c>
      <c r="H502" s="35" t="str">
        <f>'Prediction Log'!$J499</f>
        <v/>
      </c>
      <c r="I502" s="34" t="str">
        <f>IF(ISBLANK(Games!R481), "",IF(AND(Games!R481="",Games!S481=""),"",IF(ISTEXT(Games!S481), "Side",Games!R481)))</f>
        <v/>
      </c>
      <c r="J502" s="34" t="str">
        <f>IF(ISBLANK(Games!R481), "",IF(Table12[[#This Row],[Bet]]="Spread", Games!T481, ""))</f>
        <v/>
      </c>
      <c r="K502" s="34" t="str">
        <f>IF(ISBLANK(Games!S481), "",IF(ISTEXT(Games!S481), Games!S481, ""))</f>
        <v/>
      </c>
      <c r="L502" s="34" t="str">
        <f>IF(ISBLANK(Games!V481), "", Games!V481)</f>
        <v/>
      </c>
      <c r="M502" s="34"/>
      <c r="N502" s="36"/>
      <c r="O502" s="36"/>
      <c r="P502" s="36"/>
      <c r="Q502" s="36"/>
      <c r="R502" s="36"/>
      <c r="S502" s="36"/>
      <c r="T502" s="37">
        <f t="shared" si="72"/>
        <v>0</v>
      </c>
      <c r="U502" s="37">
        <f t="shared" si="73"/>
        <v>0</v>
      </c>
      <c r="V502" s="37">
        <f t="shared" si="75"/>
        <v>0</v>
      </c>
      <c r="W502" s="37">
        <f t="shared" si="76"/>
        <v>0</v>
      </c>
      <c r="X502" s="37">
        <f t="shared" si="77"/>
        <v>0</v>
      </c>
      <c r="Y502" s="37">
        <f t="shared" si="78"/>
        <v>0</v>
      </c>
      <c r="Z502" s="36"/>
      <c r="AA502" s="37" t="str">
        <f t="shared" si="74"/>
        <v/>
      </c>
      <c r="AB502" s="36"/>
      <c r="AC502" s="37" t="str">
        <f t="shared" si="80"/>
        <v/>
      </c>
      <c r="AD502" s="36"/>
      <c r="AE502" s="34" t="str">
        <f t="shared" si="79"/>
        <v/>
      </c>
      <c r="AF50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3" spans="1:32" hidden="1" x14ac:dyDescent="0.45">
      <c r="A503" s="34">
        <f>Games!A482</f>
        <v>0</v>
      </c>
      <c r="B503" s="34" t="str">
        <f>IF('Prediction Log'!B500=0, "",'Prediction Log'!B500)</f>
        <v/>
      </c>
      <c r="C503" s="34" t="str">
        <f>IF('Prediction Log'!C500=0, "",'Prediction Log'!C500)</f>
        <v/>
      </c>
      <c r="D503" s="34" t="str">
        <f>IF('Prediction Log'!D500=0, "",'Prediction Log'!D500)</f>
        <v/>
      </c>
      <c r="E503" s="34" t="str">
        <f>IF('Prediction Log'!E500=0, "",'Prediction Log'!E500)</f>
        <v/>
      </c>
      <c r="F503" s="34" t="str">
        <f>IF('Prediction Log'!H500=0, "",'Prediction Log'!H500)</f>
        <v/>
      </c>
      <c r="G503" s="10" t="str">
        <f>IF(ISBLANK(Games!B482), "",'Prediction Log'!$I500)</f>
        <v/>
      </c>
      <c r="H503" s="35" t="str">
        <f>'Prediction Log'!$J500</f>
        <v/>
      </c>
      <c r="I503" s="34" t="str">
        <f>IF(ISBLANK(Games!R482), "",IF(AND(Games!R482="",Games!S482=""),"",IF(ISTEXT(Games!S482), "Side",Games!R482)))</f>
        <v/>
      </c>
      <c r="J503" s="34" t="str">
        <f>IF(ISBLANK(Games!R482), "",IF(Table12[[#This Row],[Bet]]="Spread", Games!T482, ""))</f>
        <v/>
      </c>
      <c r="K503" s="34" t="str">
        <f>IF(ISBLANK(Games!S482), "",IF(ISTEXT(Games!S482), Games!S482, ""))</f>
        <v/>
      </c>
      <c r="L503" s="34" t="str">
        <f>IF(ISBLANK(Games!V482), "", Games!V482)</f>
        <v/>
      </c>
      <c r="M503" s="34"/>
      <c r="N503" s="36"/>
      <c r="O503" s="36"/>
      <c r="P503" s="36"/>
      <c r="Q503" s="36"/>
      <c r="R503" s="36"/>
      <c r="S503" s="36"/>
      <c r="T503" s="37">
        <f t="shared" si="72"/>
        <v>0</v>
      </c>
      <c r="U503" s="37">
        <f t="shared" si="73"/>
        <v>0</v>
      </c>
      <c r="V503" s="37">
        <f t="shared" si="75"/>
        <v>0</v>
      </c>
      <c r="W503" s="37">
        <f t="shared" si="76"/>
        <v>0</v>
      </c>
      <c r="X503" s="37">
        <f t="shared" si="77"/>
        <v>0</v>
      </c>
      <c r="Y503" s="37">
        <f t="shared" si="78"/>
        <v>0</v>
      </c>
      <c r="Z503" s="36"/>
      <c r="AA503" s="37" t="str">
        <f t="shared" si="74"/>
        <v/>
      </c>
      <c r="AB503" s="36"/>
      <c r="AC503" s="37" t="str">
        <f t="shared" si="80"/>
        <v/>
      </c>
      <c r="AD503" s="36"/>
      <c r="AE503" s="34" t="str">
        <f t="shared" si="79"/>
        <v/>
      </c>
      <c r="AF50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4" spans="1:32" hidden="1" x14ac:dyDescent="0.45">
      <c r="A504" s="34">
        <f>Games!A483</f>
        <v>0</v>
      </c>
      <c r="B504" s="34" t="str">
        <f>IF('Prediction Log'!B501=0, "",'Prediction Log'!B501)</f>
        <v/>
      </c>
      <c r="C504" s="34" t="str">
        <f>IF('Prediction Log'!C501=0, "",'Prediction Log'!C501)</f>
        <v/>
      </c>
      <c r="D504" s="34" t="str">
        <f>IF('Prediction Log'!D501=0, "",'Prediction Log'!D501)</f>
        <v/>
      </c>
      <c r="E504" s="34" t="str">
        <f>IF('Prediction Log'!E501=0, "",'Prediction Log'!E501)</f>
        <v/>
      </c>
      <c r="F504" s="34" t="str">
        <f>IF('Prediction Log'!H501=0, "",'Prediction Log'!H501)</f>
        <v/>
      </c>
      <c r="G504" s="10" t="str">
        <f>IF(ISBLANK(Games!B483), "",'Prediction Log'!$I501)</f>
        <v/>
      </c>
      <c r="H504" s="35" t="str">
        <f>'Prediction Log'!$J501</f>
        <v/>
      </c>
      <c r="I504" s="34" t="str">
        <f>IF(ISBLANK(Games!R483), "",IF(AND(Games!R483="",Games!S483=""),"",IF(ISTEXT(Games!S483), "Side",Games!R483)))</f>
        <v/>
      </c>
      <c r="J504" s="34" t="str">
        <f>IF(ISBLANK(Games!R483), "",IF(Table12[[#This Row],[Bet]]="Spread", Games!T483, ""))</f>
        <v/>
      </c>
      <c r="K504" s="34" t="str">
        <f>IF(ISBLANK(Games!S483), "",IF(ISTEXT(Games!S483), Games!S483, ""))</f>
        <v/>
      </c>
      <c r="L504" s="34" t="str">
        <f>IF(ISBLANK(Games!V483), "", Games!V483)</f>
        <v/>
      </c>
      <c r="M504" s="34"/>
      <c r="N504" s="36"/>
      <c r="O504" s="36"/>
      <c r="P504" s="36"/>
      <c r="Q504" s="36"/>
      <c r="R504" s="36"/>
      <c r="S504" s="36"/>
      <c r="T504" s="37">
        <f t="shared" si="72"/>
        <v>0</v>
      </c>
      <c r="U504" s="37">
        <f t="shared" si="73"/>
        <v>0</v>
      </c>
      <c r="V504" s="37">
        <f t="shared" si="75"/>
        <v>0</v>
      </c>
      <c r="W504" s="37">
        <f t="shared" si="76"/>
        <v>0</v>
      </c>
      <c r="X504" s="37">
        <f t="shared" si="77"/>
        <v>0</v>
      </c>
      <c r="Y504" s="37">
        <f t="shared" si="78"/>
        <v>0</v>
      </c>
      <c r="Z504" s="36"/>
      <c r="AA504" s="37" t="str">
        <f t="shared" si="74"/>
        <v/>
      </c>
      <c r="AB504" s="36"/>
      <c r="AC504" s="37" t="str">
        <f t="shared" si="80"/>
        <v/>
      </c>
      <c r="AD504" s="36"/>
      <c r="AE504" s="34" t="str">
        <f t="shared" si="79"/>
        <v/>
      </c>
      <c r="AF50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5" spans="1:32" hidden="1" x14ac:dyDescent="0.45">
      <c r="A505" s="34">
        <f>Games!A484</f>
        <v>0</v>
      </c>
      <c r="B505" s="34" t="str">
        <f>IF('Prediction Log'!B502=0, "",'Prediction Log'!B502)</f>
        <v/>
      </c>
      <c r="C505" s="34" t="str">
        <f>IF('Prediction Log'!C502=0, "",'Prediction Log'!C502)</f>
        <v/>
      </c>
      <c r="D505" s="34" t="str">
        <f>IF('Prediction Log'!D502=0, "",'Prediction Log'!D502)</f>
        <v/>
      </c>
      <c r="E505" s="34" t="str">
        <f>IF('Prediction Log'!E502=0, "",'Prediction Log'!E502)</f>
        <v/>
      </c>
      <c r="F505" s="34" t="str">
        <f>IF('Prediction Log'!H502=0, "",'Prediction Log'!H502)</f>
        <v/>
      </c>
      <c r="G505" s="10" t="str">
        <f>IF(ISBLANK(Games!B484), "",'Prediction Log'!$I502)</f>
        <v/>
      </c>
      <c r="H505" s="35" t="str">
        <f>'Prediction Log'!$J502</f>
        <v/>
      </c>
      <c r="I505" s="34" t="str">
        <f>IF(ISBLANK(Games!R484), "",IF(AND(Games!R484="",Games!S484=""),"",IF(ISTEXT(Games!S484), "Side",Games!R484)))</f>
        <v/>
      </c>
      <c r="J505" s="34" t="str">
        <f>IF(ISBLANK(Games!R484), "",IF(Table12[[#This Row],[Bet]]="Spread", Games!T484, ""))</f>
        <v/>
      </c>
      <c r="K505" s="34" t="str">
        <f>IF(ISBLANK(Games!S484), "",IF(ISTEXT(Games!S484), Games!S484, ""))</f>
        <v/>
      </c>
      <c r="L505" s="34" t="str">
        <f>IF(ISBLANK(Games!V484), "", Games!V484)</f>
        <v/>
      </c>
      <c r="M505" s="34"/>
      <c r="N505" s="36"/>
      <c r="O505" s="36"/>
      <c r="P505" s="36"/>
      <c r="Q505" s="36"/>
      <c r="R505" s="36"/>
      <c r="S505" s="36"/>
      <c r="T505" s="37">
        <f t="shared" si="72"/>
        <v>0</v>
      </c>
      <c r="U505" s="37">
        <f t="shared" si="73"/>
        <v>0</v>
      </c>
      <c r="V505" s="37">
        <f t="shared" si="75"/>
        <v>0</v>
      </c>
      <c r="W505" s="37">
        <f t="shared" si="76"/>
        <v>0</v>
      </c>
      <c r="X505" s="37">
        <f t="shared" si="77"/>
        <v>0</v>
      </c>
      <c r="Y505" s="37">
        <f t="shared" si="78"/>
        <v>0</v>
      </c>
      <c r="Z505" s="36"/>
      <c r="AA505" s="37" t="str">
        <f t="shared" si="74"/>
        <v/>
      </c>
      <c r="AB505" s="36"/>
      <c r="AC505" s="37" t="str">
        <f t="shared" si="80"/>
        <v/>
      </c>
      <c r="AD505" s="36"/>
      <c r="AE505" s="34" t="str">
        <f t="shared" si="79"/>
        <v/>
      </c>
      <c r="AF50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6" spans="1:32" hidden="1" x14ac:dyDescent="0.45">
      <c r="A506" s="34">
        <f>Games!A485</f>
        <v>0</v>
      </c>
      <c r="B506" s="34" t="str">
        <f>IF('Prediction Log'!B503=0, "",'Prediction Log'!B503)</f>
        <v/>
      </c>
      <c r="C506" s="34" t="str">
        <f>IF('Prediction Log'!C503=0, "",'Prediction Log'!C503)</f>
        <v/>
      </c>
      <c r="D506" s="34" t="str">
        <f>IF('Prediction Log'!D503=0, "",'Prediction Log'!D503)</f>
        <v/>
      </c>
      <c r="E506" s="34" t="str">
        <f>IF('Prediction Log'!E503=0, "",'Prediction Log'!E503)</f>
        <v/>
      </c>
      <c r="F506" s="34" t="str">
        <f>IF('Prediction Log'!H503=0, "",'Prediction Log'!H503)</f>
        <v/>
      </c>
      <c r="G506" s="10" t="str">
        <f>IF(ISBLANK(Games!B485), "",'Prediction Log'!$I503)</f>
        <v/>
      </c>
      <c r="H506" s="35" t="str">
        <f>'Prediction Log'!$J503</f>
        <v/>
      </c>
      <c r="I506" s="34" t="str">
        <f>IF(ISBLANK(Games!R485), "",IF(AND(Games!R485="",Games!S485=""),"",IF(ISTEXT(Games!S485), "Side",Games!R485)))</f>
        <v/>
      </c>
      <c r="J506" s="34" t="str">
        <f>IF(ISBLANK(Games!R485), "",IF(Table12[[#This Row],[Bet]]="Spread", Games!T485, ""))</f>
        <v/>
      </c>
      <c r="K506" s="34" t="str">
        <f>IF(ISBLANK(Games!S485), "",IF(ISTEXT(Games!S485), Games!S485, ""))</f>
        <v/>
      </c>
      <c r="L506" s="34" t="str">
        <f>IF(ISBLANK(Games!V485), "", Games!V485)</f>
        <v/>
      </c>
      <c r="M506" s="34"/>
      <c r="N506" s="36"/>
      <c r="O506" s="36"/>
      <c r="P506" s="36"/>
      <c r="Q506" s="36"/>
      <c r="R506" s="36"/>
      <c r="S506" s="36"/>
      <c r="T506" s="37">
        <f t="shared" si="72"/>
        <v>0</v>
      </c>
      <c r="U506" s="37">
        <f t="shared" si="73"/>
        <v>0</v>
      </c>
      <c r="V506" s="37">
        <f t="shared" si="75"/>
        <v>0</v>
      </c>
      <c r="W506" s="37">
        <f t="shared" si="76"/>
        <v>0</v>
      </c>
      <c r="X506" s="37">
        <f t="shared" si="77"/>
        <v>0</v>
      </c>
      <c r="Y506" s="37">
        <f t="shared" si="78"/>
        <v>0</v>
      </c>
      <c r="Z506" s="36"/>
      <c r="AA506" s="37" t="str">
        <f t="shared" si="74"/>
        <v/>
      </c>
      <c r="AB506" s="36"/>
      <c r="AC506" s="37" t="str">
        <f t="shared" si="80"/>
        <v/>
      </c>
      <c r="AD506" s="36"/>
      <c r="AE506" s="34" t="str">
        <f t="shared" si="79"/>
        <v/>
      </c>
      <c r="AF50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7" spans="1:32" hidden="1" x14ac:dyDescent="0.45">
      <c r="A507" s="34">
        <f>Games!A486</f>
        <v>0</v>
      </c>
      <c r="B507" s="34" t="str">
        <f>IF('Prediction Log'!B504=0, "",'Prediction Log'!B504)</f>
        <v/>
      </c>
      <c r="C507" s="34" t="str">
        <f>IF('Prediction Log'!C504=0, "",'Prediction Log'!C504)</f>
        <v/>
      </c>
      <c r="D507" s="34" t="str">
        <f>IF('Prediction Log'!D504=0, "",'Prediction Log'!D504)</f>
        <v/>
      </c>
      <c r="E507" s="34" t="str">
        <f>IF('Prediction Log'!E504=0, "",'Prediction Log'!E504)</f>
        <v/>
      </c>
      <c r="F507" s="34" t="str">
        <f>IF('Prediction Log'!H504=0, "",'Prediction Log'!H504)</f>
        <v/>
      </c>
      <c r="G507" s="10" t="str">
        <f>IF(ISBLANK(Games!B486), "",'Prediction Log'!$I504)</f>
        <v/>
      </c>
      <c r="H507" s="35" t="str">
        <f>'Prediction Log'!$J504</f>
        <v/>
      </c>
      <c r="I507" s="34" t="str">
        <f>IF(ISBLANK(Games!R486), "",IF(AND(Games!R486="",Games!S486=""),"",IF(ISTEXT(Games!S486), "Side",Games!R486)))</f>
        <v/>
      </c>
      <c r="J507" s="34" t="str">
        <f>IF(ISBLANK(Games!R486), "",IF(Table12[[#This Row],[Bet]]="Spread", Games!T486, ""))</f>
        <v/>
      </c>
      <c r="K507" s="34" t="str">
        <f>IF(ISBLANK(Games!S486), "",IF(ISTEXT(Games!S486), Games!S486, ""))</f>
        <v/>
      </c>
      <c r="L507" s="34" t="str">
        <f>IF(ISBLANK(Games!V486), "", Games!V486)</f>
        <v/>
      </c>
      <c r="M507" s="34"/>
      <c r="N507" s="36"/>
      <c r="O507" s="36"/>
      <c r="P507" s="36"/>
      <c r="Q507" s="36"/>
      <c r="R507" s="36"/>
      <c r="S507" s="36"/>
      <c r="T507" s="37">
        <f t="shared" si="72"/>
        <v>0</v>
      </c>
      <c r="U507" s="37">
        <f t="shared" si="73"/>
        <v>0</v>
      </c>
      <c r="V507" s="37">
        <f t="shared" si="75"/>
        <v>0</v>
      </c>
      <c r="W507" s="37">
        <f t="shared" si="76"/>
        <v>0</v>
      </c>
      <c r="X507" s="37">
        <f t="shared" si="77"/>
        <v>0</v>
      </c>
      <c r="Y507" s="37">
        <f t="shared" si="78"/>
        <v>0</v>
      </c>
      <c r="Z507" s="36"/>
      <c r="AA507" s="37" t="str">
        <f t="shared" si="74"/>
        <v/>
      </c>
      <c r="AB507" s="36"/>
      <c r="AC507" s="37" t="str">
        <f t="shared" si="80"/>
        <v/>
      </c>
      <c r="AD507" s="36"/>
      <c r="AE507" s="34" t="str">
        <f t="shared" si="79"/>
        <v/>
      </c>
      <c r="AF50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8" spans="1:32" hidden="1" x14ac:dyDescent="0.45">
      <c r="A508" s="34">
        <f>Games!A487</f>
        <v>0</v>
      </c>
      <c r="B508" s="34" t="str">
        <f>IF('Prediction Log'!B505=0, "",'Prediction Log'!B505)</f>
        <v/>
      </c>
      <c r="C508" s="34" t="str">
        <f>IF('Prediction Log'!C505=0, "",'Prediction Log'!C505)</f>
        <v/>
      </c>
      <c r="D508" s="34" t="str">
        <f>IF('Prediction Log'!D505=0, "",'Prediction Log'!D505)</f>
        <v/>
      </c>
      <c r="E508" s="34" t="str">
        <f>IF('Prediction Log'!E505=0, "",'Prediction Log'!E505)</f>
        <v/>
      </c>
      <c r="F508" s="34" t="str">
        <f>IF('Prediction Log'!H505=0, "",'Prediction Log'!H505)</f>
        <v/>
      </c>
      <c r="G508" s="10" t="str">
        <f>IF(ISBLANK(Games!B487), "",'Prediction Log'!$I505)</f>
        <v/>
      </c>
      <c r="H508" s="35" t="str">
        <f>'Prediction Log'!$J505</f>
        <v/>
      </c>
      <c r="I508" s="34" t="str">
        <f>IF(ISBLANK(Games!R487), "",IF(AND(Games!R487="",Games!S487=""),"",IF(ISTEXT(Games!S487), "Side",Games!R487)))</f>
        <v/>
      </c>
      <c r="J508" s="34" t="str">
        <f>IF(ISBLANK(Games!R487), "",IF(Table12[[#This Row],[Bet]]="Spread", Games!T487, ""))</f>
        <v/>
      </c>
      <c r="K508" s="34" t="str">
        <f>IF(ISBLANK(Games!S487), "",IF(ISTEXT(Games!S487), Games!S487, ""))</f>
        <v/>
      </c>
      <c r="L508" s="34" t="str">
        <f>IF(ISBLANK(Games!V487), "", Games!V487)</f>
        <v/>
      </c>
      <c r="M508" s="34"/>
      <c r="N508" s="36"/>
      <c r="O508" s="36"/>
      <c r="P508" s="36"/>
      <c r="Q508" s="36"/>
      <c r="R508" s="36"/>
      <c r="S508" s="36"/>
      <c r="T508" s="37">
        <f t="shared" si="72"/>
        <v>0</v>
      </c>
      <c r="U508" s="37">
        <f t="shared" si="73"/>
        <v>0</v>
      </c>
      <c r="V508" s="37">
        <f t="shared" si="75"/>
        <v>0</v>
      </c>
      <c r="W508" s="37">
        <f t="shared" si="76"/>
        <v>0</v>
      </c>
      <c r="X508" s="37">
        <f t="shared" si="77"/>
        <v>0</v>
      </c>
      <c r="Y508" s="37">
        <f t="shared" si="78"/>
        <v>0</v>
      </c>
      <c r="Z508" s="36"/>
      <c r="AA508" s="37" t="str">
        <f t="shared" si="74"/>
        <v/>
      </c>
      <c r="AB508" s="36"/>
      <c r="AC508" s="37" t="str">
        <f t="shared" si="80"/>
        <v/>
      </c>
      <c r="AD508" s="36"/>
      <c r="AE508" s="34" t="str">
        <f t="shared" si="79"/>
        <v/>
      </c>
      <c r="AF50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9" spans="1:32" hidden="1" x14ac:dyDescent="0.45">
      <c r="A509" s="34">
        <f>Games!A488</f>
        <v>0</v>
      </c>
      <c r="B509" s="34" t="str">
        <f>IF('Prediction Log'!B506=0, "",'Prediction Log'!B506)</f>
        <v/>
      </c>
      <c r="C509" s="34" t="str">
        <f>IF('Prediction Log'!C506=0, "",'Prediction Log'!C506)</f>
        <v/>
      </c>
      <c r="D509" s="34" t="str">
        <f>IF('Prediction Log'!D506=0, "",'Prediction Log'!D506)</f>
        <v/>
      </c>
      <c r="E509" s="34" t="str">
        <f>IF('Prediction Log'!E506=0, "",'Prediction Log'!E506)</f>
        <v/>
      </c>
      <c r="F509" s="34" t="str">
        <f>IF('Prediction Log'!H506=0, "",'Prediction Log'!H506)</f>
        <v/>
      </c>
      <c r="G509" s="10" t="str">
        <f>IF(ISBLANK(Games!B488), "",'Prediction Log'!$I506)</f>
        <v/>
      </c>
      <c r="H509" s="35" t="str">
        <f>'Prediction Log'!$J506</f>
        <v/>
      </c>
      <c r="I509" s="34" t="str">
        <f>IF(ISBLANK(Games!R488), "",IF(AND(Games!R488="",Games!S488=""),"",IF(ISTEXT(Games!S488), "Side",Games!R488)))</f>
        <v/>
      </c>
      <c r="J509" s="34" t="str">
        <f>IF(ISBLANK(Games!R488), "",IF(Table12[[#This Row],[Bet]]="Spread", Games!T488, ""))</f>
        <v/>
      </c>
      <c r="K509" s="34" t="str">
        <f>IF(ISBLANK(Games!S488), "",IF(ISTEXT(Games!S488), Games!S488, ""))</f>
        <v/>
      </c>
      <c r="L509" s="34" t="str">
        <f>IF(ISBLANK(Games!V488), "", Games!V488)</f>
        <v/>
      </c>
      <c r="M509" s="34"/>
      <c r="N509" s="36"/>
      <c r="O509" s="36"/>
      <c r="P509" s="36"/>
      <c r="Q509" s="36"/>
      <c r="R509" s="36"/>
      <c r="S509" s="36"/>
      <c r="T509" s="37">
        <f t="shared" si="72"/>
        <v>0</v>
      </c>
      <c r="U509" s="37">
        <f t="shared" si="73"/>
        <v>0</v>
      </c>
      <c r="V509" s="37">
        <f t="shared" si="75"/>
        <v>0</v>
      </c>
      <c r="W509" s="37">
        <f t="shared" si="76"/>
        <v>0</v>
      </c>
      <c r="X509" s="37">
        <f t="shared" si="77"/>
        <v>0</v>
      </c>
      <c r="Y509" s="37">
        <f t="shared" si="78"/>
        <v>0</v>
      </c>
      <c r="Z509" s="36"/>
      <c r="AA509" s="37" t="str">
        <f t="shared" si="74"/>
        <v/>
      </c>
      <c r="AB509" s="36"/>
      <c r="AC509" s="37" t="str">
        <f t="shared" si="80"/>
        <v/>
      </c>
      <c r="AD509" s="36"/>
      <c r="AE509" s="34" t="str">
        <f t="shared" si="79"/>
        <v/>
      </c>
      <c r="AF50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0" spans="1:32" hidden="1" x14ac:dyDescent="0.45">
      <c r="A510" s="34">
        <f>Games!A489</f>
        <v>0</v>
      </c>
      <c r="B510" s="34" t="str">
        <f>IF('Prediction Log'!B507=0, "",'Prediction Log'!B507)</f>
        <v/>
      </c>
      <c r="C510" s="34" t="str">
        <f>IF('Prediction Log'!C507=0, "",'Prediction Log'!C507)</f>
        <v/>
      </c>
      <c r="D510" s="34" t="str">
        <f>IF('Prediction Log'!D507=0, "",'Prediction Log'!D507)</f>
        <v/>
      </c>
      <c r="E510" s="34" t="str">
        <f>IF('Prediction Log'!E507=0, "",'Prediction Log'!E507)</f>
        <v/>
      </c>
      <c r="F510" s="34" t="str">
        <f>IF('Prediction Log'!H507=0, "",'Prediction Log'!H507)</f>
        <v/>
      </c>
      <c r="G510" s="10" t="str">
        <f>IF(ISBLANK(Games!B489), "",'Prediction Log'!$I507)</f>
        <v/>
      </c>
      <c r="H510" s="35" t="str">
        <f>'Prediction Log'!$J507</f>
        <v/>
      </c>
      <c r="I510" s="34" t="str">
        <f>IF(ISBLANK(Games!R489), "",IF(AND(Games!R489="",Games!S489=""),"",IF(ISTEXT(Games!S489), "Side",Games!R489)))</f>
        <v/>
      </c>
      <c r="J510" s="34" t="str">
        <f>IF(ISBLANK(Games!R489), "",IF(Table12[[#This Row],[Bet]]="Spread", Games!T489, ""))</f>
        <v/>
      </c>
      <c r="K510" s="34" t="str">
        <f>IF(ISBLANK(Games!S489), "",IF(ISTEXT(Games!S489), Games!S489, ""))</f>
        <v/>
      </c>
      <c r="L510" s="34" t="str">
        <f>IF(ISBLANK(Games!V489), "", Games!V489)</f>
        <v/>
      </c>
      <c r="M510" s="34"/>
      <c r="N510" s="36"/>
      <c r="O510" s="36"/>
      <c r="P510" s="36"/>
      <c r="Q510" s="36"/>
      <c r="R510" s="36"/>
      <c r="S510" s="36"/>
      <c r="T510" s="37">
        <f t="shared" si="72"/>
        <v>0</v>
      </c>
      <c r="U510" s="37">
        <f t="shared" si="73"/>
        <v>0</v>
      </c>
      <c r="V510" s="37">
        <f t="shared" si="75"/>
        <v>0</v>
      </c>
      <c r="W510" s="37">
        <f t="shared" si="76"/>
        <v>0</v>
      </c>
      <c r="X510" s="37">
        <f t="shared" si="77"/>
        <v>0</v>
      </c>
      <c r="Y510" s="37">
        <f t="shared" si="78"/>
        <v>0</v>
      </c>
      <c r="Z510" s="36"/>
      <c r="AA510" s="37" t="str">
        <f t="shared" si="74"/>
        <v/>
      </c>
      <c r="AB510" s="36"/>
      <c r="AC510" s="37" t="str">
        <f t="shared" si="80"/>
        <v/>
      </c>
      <c r="AD510" s="36"/>
      <c r="AE510" s="34" t="str">
        <f t="shared" si="79"/>
        <v/>
      </c>
      <c r="AF51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1" spans="1:32" hidden="1" x14ac:dyDescent="0.45">
      <c r="A511" s="34">
        <f>Games!A490</f>
        <v>0</v>
      </c>
      <c r="B511" s="34" t="str">
        <f>IF('Prediction Log'!B508=0, "",'Prediction Log'!B508)</f>
        <v/>
      </c>
      <c r="C511" s="34" t="str">
        <f>IF('Prediction Log'!C508=0, "",'Prediction Log'!C508)</f>
        <v/>
      </c>
      <c r="D511" s="34" t="str">
        <f>IF('Prediction Log'!D508=0, "",'Prediction Log'!D508)</f>
        <v/>
      </c>
      <c r="E511" s="34" t="str">
        <f>IF('Prediction Log'!E508=0, "",'Prediction Log'!E508)</f>
        <v/>
      </c>
      <c r="F511" s="34" t="str">
        <f>IF('Prediction Log'!H508=0, "",'Prediction Log'!H508)</f>
        <v/>
      </c>
      <c r="G511" s="10" t="str">
        <f>IF(ISBLANK(Games!B490), "",'Prediction Log'!$I508)</f>
        <v/>
      </c>
      <c r="H511" s="35" t="str">
        <f>'Prediction Log'!$J508</f>
        <v/>
      </c>
      <c r="I511" s="34" t="str">
        <f>IF(ISBLANK(Games!R490), "",IF(AND(Games!R490="",Games!S490=""),"",IF(ISTEXT(Games!S490), "Side",Games!R490)))</f>
        <v/>
      </c>
      <c r="J511" s="34" t="str">
        <f>IF(ISBLANK(Games!R490), "",IF(Table12[[#This Row],[Bet]]="Spread", Games!T490, ""))</f>
        <v/>
      </c>
      <c r="K511" s="34" t="str">
        <f>IF(ISBLANK(Games!S490), "",IF(ISTEXT(Games!S490), Games!S490, ""))</f>
        <v/>
      </c>
      <c r="L511" s="34" t="str">
        <f>IF(ISBLANK(Games!V490), "", Games!V490)</f>
        <v/>
      </c>
      <c r="M511" s="34"/>
      <c r="N511" s="36"/>
      <c r="O511" s="36"/>
      <c r="P511" s="36"/>
      <c r="Q511" s="36"/>
      <c r="R511" s="36"/>
      <c r="S511" s="36"/>
      <c r="T511" s="37">
        <f t="shared" si="72"/>
        <v>0</v>
      </c>
      <c r="U511" s="37">
        <f t="shared" si="73"/>
        <v>0</v>
      </c>
      <c r="V511" s="37">
        <f t="shared" si="75"/>
        <v>0</v>
      </c>
      <c r="W511" s="37">
        <f t="shared" si="76"/>
        <v>0</v>
      </c>
      <c r="X511" s="37">
        <f t="shared" si="77"/>
        <v>0</v>
      </c>
      <c r="Y511" s="37">
        <f t="shared" si="78"/>
        <v>0</v>
      </c>
      <c r="Z511" s="36"/>
      <c r="AA511" s="37" t="str">
        <f t="shared" si="74"/>
        <v/>
      </c>
      <c r="AB511" s="36"/>
      <c r="AC511" s="37" t="str">
        <f t="shared" si="80"/>
        <v/>
      </c>
      <c r="AD511" s="36"/>
      <c r="AE511" s="34" t="str">
        <f t="shared" si="79"/>
        <v/>
      </c>
      <c r="AF51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2" spans="1:32" hidden="1" x14ac:dyDescent="0.45">
      <c r="A512" s="34">
        <f>Games!A491</f>
        <v>0</v>
      </c>
      <c r="B512" s="34" t="str">
        <f>IF('Prediction Log'!B509=0, "",'Prediction Log'!B509)</f>
        <v/>
      </c>
      <c r="C512" s="34" t="str">
        <f>IF('Prediction Log'!C509=0, "",'Prediction Log'!C509)</f>
        <v/>
      </c>
      <c r="D512" s="34" t="str">
        <f>IF('Prediction Log'!D509=0, "",'Prediction Log'!D509)</f>
        <v/>
      </c>
      <c r="E512" s="34" t="str">
        <f>IF('Prediction Log'!E509=0, "",'Prediction Log'!E509)</f>
        <v/>
      </c>
      <c r="F512" s="34" t="str">
        <f>IF('Prediction Log'!H509=0, "",'Prediction Log'!H509)</f>
        <v/>
      </c>
      <c r="G512" s="10" t="str">
        <f>IF(ISBLANK(Games!B491), "",'Prediction Log'!$I509)</f>
        <v/>
      </c>
      <c r="H512" s="35" t="str">
        <f>'Prediction Log'!$J509</f>
        <v/>
      </c>
      <c r="I512" s="34" t="str">
        <f>IF(ISBLANK(Games!R491), "",IF(AND(Games!R491="",Games!S491=""),"",IF(ISTEXT(Games!S491), "Side",Games!R491)))</f>
        <v/>
      </c>
      <c r="J512" s="34" t="str">
        <f>IF(ISBLANK(Games!R491), "",IF(Table12[[#This Row],[Bet]]="Spread", Games!T491, ""))</f>
        <v/>
      </c>
      <c r="K512" s="34" t="str">
        <f>IF(ISBLANK(Games!S491), "",IF(ISTEXT(Games!S491), Games!S491, ""))</f>
        <v/>
      </c>
      <c r="L512" s="34" t="str">
        <f>IF(ISBLANK(Games!V491), "", Games!V491)</f>
        <v/>
      </c>
      <c r="M512" s="34"/>
      <c r="N512" s="36"/>
      <c r="O512" s="36"/>
      <c r="P512" s="36"/>
      <c r="Q512" s="36"/>
      <c r="R512" s="36"/>
      <c r="S512" s="36"/>
      <c r="T512" s="37">
        <f t="shared" si="72"/>
        <v>0</v>
      </c>
      <c r="U512" s="37">
        <f t="shared" si="73"/>
        <v>0</v>
      </c>
      <c r="V512" s="37">
        <f t="shared" si="75"/>
        <v>0</v>
      </c>
      <c r="W512" s="37">
        <f t="shared" si="76"/>
        <v>0</v>
      </c>
      <c r="X512" s="37">
        <f t="shared" si="77"/>
        <v>0</v>
      </c>
      <c r="Y512" s="37">
        <f t="shared" si="78"/>
        <v>0</v>
      </c>
      <c r="Z512" s="36"/>
      <c r="AA512" s="37" t="str">
        <f t="shared" si="74"/>
        <v/>
      </c>
      <c r="AB512" s="36"/>
      <c r="AC512" s="37" t="str">
        <f t="shared" si="80"/>
        <v/>
      </c>
      <c r="AD512" s="36"/>
      <c r="AE512" s="34" t="str">
        <f t="shared" si="79"/>
        <v/>
      </c>
      <c r="AF51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3" spans="1:32" hidden="1" x14ac:dyDescent="0.45">
      <c r="A513" s="34">
        <f>Games!A492</f>
        <v>0</v>
      </c>
      <c r="B513" s="34" t="str">
        <f>IF('Prediction Log'!B510=0, "",'Prediction Log'!B510)</f>
        <v/>
      </c>
      <c r="C513" s="34" t="str">
        <f>IF('Prediction Log'!C510=0, "",'Prediction Log'!C510)</f>
        <v/>
      </c>
      <c r="D513" s="34" t="str">
        <f>IF('Prediction Log'!D510=0, "",'Prediction Log'!D510)</f>
        <v/>
      </c>
      <c r="E513" s="34" t="str">
        <f>IF('Prediction Log'!E510=0, "",'Prediction Log'!E510)</f>
        <v/>
      </c>
      <c r="F513" s="34" t="str">
        <f>IF('Prediction Log'!H510=0, "",'Prediction Log'!H510)</f>
        <v/>
      </c>
      <c r="G513" s="10" t="str">
        <f>IF(ISBLANK(Games!B492), "",'Prediction Log'!$I510)</f>
        <v/>
      </c>
      <c r="H513" s="35" t="str">
        <f>'Prediction Log'!$J510</f>
        <v/>
      </c>
      <c r="I513" s="34" t="str">
        <f>IF(ISBLANK(Games!R492), "",IF(AND(Games!R492="",Games!S492=""),"",IF(ISTEXT(Games!S492), "Side",Games!R492)))</f>
        <v/>
      </c>
      <c r="J513" s="34" t="str">
        <f>IF(ISBLANK(Games!R492), "",IF(Table12[[#This Row],[Bet]]="Spread", Games!T492, ""))</f>
        <v/>
      </c>
      <c r="K513" s="34" t="str">
        <f>IF(ISBLANK(Games!S492), "",IF(ISTEXT(Games!S492), Games!S492, ""))</f>
        <v/>
      </c>
      <c r="L513" s="34" t="str">
        <f>IF(ISBLANK(Games!V492), "", Games!V492)</f>
        <v/>
      </c>
      <c r="M513" s="34"/>
      <c r="N513" s="36"/>
      <c r="O513" s="36"/>
      <c r="P513" s="36"/>
      <c r="Q513" s="36"/>
      <c r="R513" s="36"/>
      <c r="S513" s="36"/>
      <c r="T513" s="37">
        <f t="shared" si="72"/>
        <v>0</v>
      </c>
      <c r="U513" s="37">
        <f t="shared" si="73"/>
        <v>0</v>
      </c>
      <c r="V513" s="37">
        <f t="shared" si="75"/>
        <v>0</v>
      </c>
      <c r="W513" s="37">
        <f t="shared" si="76"/>
        <v>0</v>
      </c>
      <c r="X513" s="37">
        <f t="shared" si="77"/>
        <v>0</v>
      </c>
      <c r="Y513" s="37">
        <f t="shared" si="78"/>
        <v>0</v>
      </c>
      <c r="Z513" s="36"/>
      <c r="AA513" s="37" t="str">
        <f t="shared" si="74"/>
        <v/>
      </c>
      <c r="AB513" s="36"/>
      <c r="AC513" s="37" t="str">
        <f t="shared" si="80"/>
        <v/>
      </c>
      <c r="AD513" s="36"/>
      <c r="AE513" s="34" t="str">
        <f t="shared" si="79"/>
        <v/>
      </c>
      <c r="AF51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4" spans="1:32" hidden="1" x14ac:dyDescent="0.45">
      <c r="A514" s="34">
        <f>Games!A493</f>
        <v>0</v>
      </c>
      <c r="B514" s="34" t="str">
        <f>IF('Prediction Log'!B511=0, "",'Prediction Log'!B511)</f>
        <v/>
      </c>
      <c r="C514" s="34" t="str">
        <f>IF('Prediction Log'!C511=0, "",'Prediction Log'!C511)</f>
        <v/>
      </c>
      <c r="D514" s="34" t="str">
        <f>IF('Prediction Log'!D511=0, "",'Prediction Log'!D511)</f>
        <v/>
      </c>
      <c r="E514" s="34" t="str">
        <f>IF('Prediction Log'!E511=0, "",'Prediction Log'!E511)</f>
        <v/>
      </c>
      <c r="F514" s="34" t="str">
        <f>IF('Prediction Log'!H511=0, "",'Prediction Log'!H511)</f>
        <v/>
      </c>
      <c r="G514" s="10" t="str">
        <f>IF(ISBLANK(Games!B493), "",'Prediction Log'!$I511)</f>
        <v/>
      </c>
      <c r="H514" s="35" t="str">
        <f>'Prediction Log'!$J511</f>
        <v/>
      </c>
      <c r="I514" s="34" t="str">
        <f>IF(ISBLANK(Games!R493), "",IF(AND(Games!R493="",Games!S493=""),"",IF(ISTEXT(Games!S493), "Side",Games!R493)))</f>
        <v/>
      </c>
      <c r="J514" s="34" t="str">
        <f>IF(ISBLANK(Games!R493), "",IF(Table12[[#This Row],[Bet]]="Spread", Games!T493, ""))</f>
        <v/>
      </c>
      <c r="K514" s="34" t="str">
        <f>IF(ISBLANK(Games!S493), "",IF(ISTEXT(Games!S493), Games!S493, ""))</f>
        <v/>
      </c>
      <c r="L514" s="34" t="str">
        <f>IF(ISBLANK(Games!V493), "", Games!V493)</f>
        <v/>
      </c>
      <c r="M514" s="34"/>
      <c r="N514" s="36"/>
      <c r="O514" s="36"/>
      <c r="P514" s="36"/>
      <c r="Q514" s="36"/>
      <c r="R514" s="36"/>
      <c r="S514" s="36"/>
      <c r="T514" s="37">
        <f t="shared" si="72"/>
        <v>0</v>
      </c>
      <c r="U514" s="37">
        <f t="shared" si="73"/>
        <v>0</v>
      </c>
      <c r="V514" s="37">
        <f t="shared" si="75"/>
        <v>0</v>
      </c>
      <c r="W514" s="37">
        <f t="shared" si="76"/>
        <v>0</v>
      </c>
      <c r="X514" s="37">
        <f t="shared" si="77"/>
        <v>0</v>
      </c>
      <c r="Y514" s="37">
        <f t="shared" si="78"/>
        <v>0</v>
      </c>
      <c r="Z514" s="36"/>
      <c r="AA514" s="37" t="str">
        <f t="shared" si="74"/>
        <v/>
      </c>
      <c r="AB514" s="36"/>
      <c r="AC514" s="37" t="str">
        <f t="shared" si="80"/>
        <v/>
      </c>
      <c r="AD514" s="36"/>
      <c r="AE514" s="34" t="str">
        <f t="shared" si="79"/>
        <v/>
      </c>
      <c r="AF51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5" spans="1:32" hidden="1" x14ac:dyDescent="0.45">
      <c r="A515" s="34">
        <f>Games!A494</f>
        <v>0</v>
      </c>
      <c r="B515" s="34" t="str">
        <f>IF('Prediction Log'!B512=0, "",'Prediction Log'!B512)</f>
        <v/>
      </c>
      <c r="C515" s="34" t="str">
        <f>IF('Prediction Log'!C512=0, "",'Prediction Log'!C512)</f>
        <v/>
      </c>
      <c r="D515" s="34" t="str">
        <f>IF('Prediction Log'!D512=0, "",'Prediction Log'!D512)</f>
        <v/>
      </c>
      <c r="E515" s="34" t="str">
        <f>IF('Prediction Log'!E512=0, "",'Prediction Log'!E512)</f>
        <v/>
      </c>
      <c r="F515" s="34" t="str">
        <f>IF('Prediction Log'!H512=0, "",'Prediction Log'!H512)</f>
        <v/>
      </c>
      <c r="G515" s="10" t="str">
        <f>IF(ISBLANK(Games!B494), "",'Prediction Log'!$I512)</f>
        <v/>
      </c>
      <c r="H515" s="35" t="str">
        <f>'Prediction Log'!$J512</f>
        <v/>
      </c>
      <c r="I515" s="34" t="str">
        <f>IF(ISBLANK(Games!R494), "",IF(AND(Games!R494="",Games!S494=""),"",IF(ISTEXT(Games!S494), "Side",Games!R494)))</f>
        <v/>
      </c>
      <c r="J515" s="34" t="str">
        <f>IF(ISBLANK(Games!R494), "",IF(Table12[[#This Row],[Bet]]="Spread", Games!T494, ""))</f>
        <v/>
      </c>
      <c r="K515" s="34" t="str">
        <f>IF(ISBLANK(Games!S494), "",IF(ISTEXT(Games!S494), Games!S494, ""))</f>
        <v/>
      </c>
      <c r="L515" s="34" t="str">
        <f>IF(ISBLANK(Games!V494), "", Games!V494)</f>
        <v/>
      </c>
      <c r="M515" s="34"/>
      <c r="N515" s="36"/>
      <c r="O515" s="36"/>
      <c r="P515" s="36"/>
      <c r="Q515" s="36"/>
      <c r="R515" s="36"/>
      <c r="S515" s="36"/>
      <c r="T515" s="37">
        <f t="shared" si="72"/>
        <v>0</v>
      </c>
      <c r="U515" s="37">
        <f t="shared" si="73"/>
        <v>0</v>
      </c>
      <c r="V515" s="37">
        <f t="shared" si="75"/>
        <v>0</v>
      </c>
      <c r="W515" s="37">
        <f t="shared" si="76"/>
        <v>0</v>
      </c>
      <c r="X515" s="37">
        <f t="shared" si="77"/>
        <v>0</v>
      </c>
      <c r="Y515" s="37">
        <f t="shared" si="78"/>
        <v>0</v>
      </c>
      <c r="Z515" s="36"/>
      <c r="AA515" s="37" t="str">
        <f t="shared" si="74"/>
        <v/>
      </c>
      <c r="AB515" s="36"/>
      <c r="AC515" s="37" t="str">
        <f t="shared" si="80"/>
        <v/>
      </c>
      <c r="AD515" s="36"/>
      <c r="AE515" s="34" t="str">
        <f t="shared" si="79"/>
        <v/>
      </c>
      <c r="AF51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6" spans="1:32" hidden="1" x14ac:dyDescent="0.45">
      <c r="A516" s="34">
        <f>Games!A495</f>
        <v>0</v>
      </c>
      <c r="B516" s="34" t="str">
        <f>IF('Prediction Log'!B513=0, "",'Prediction Log'!B513)</f>
        <v/>
      </c>
      <c r="C516" s="34" t="str">
        <f>IF('Prediction Log'!C513=0, "",'Prediction Log'!C513)</f>
        <v/>
      </c>
      <c r="D516" s="34" t="str">
        <f>IF('Prediction Log'!D513=0, "",'Prediction Log'!D513)</f>
        <v/>
      </c>
      <c r="E516" s="34" t="str">
        <f>IF('Prediction Log'!E513=0, "",'Prediction Log'!E513)</f>
        <v/>
      </c>
      <c r="F516" s="34" t="str">
        <f>IF('Prediction Log'!H513=0, "",'Prediction Log'!H513)</f>
        <v/>
      </c>
      <c r="G516" s="10" t="str">
        <f>IF(ISBLANK(Games!B495), "",'Prediction Log'!$I513)</f>
        <v/>
      </c>
      <c r="H516" s="35" t="str">
        <f>'Prediction Log'!$J513</f>
        <v/>
      </c>
      <c r="I516" s="34" t="str">
        <f>IF(ISBLANK(Games!R495), "",IF(AND(Games!R495="",Games!S495=""),"",IF(ISTEXT(Games!S495), "Side",Games!R495)))</f>
        <v/>
      </c>
      <c r="J516" s="34" t="str">
        <f>IF(ISBLANK(Games!R495), "",IF(Table12[[#This Row],[Bet]]="Spread", Games!T495, ""))</f>
        <v/>
      </c>
      <c r="K516" s="34" t="str">
        <f>IF(ISBLANK(Games!S495), "",IF(ISTEXT(Games!S495), Games!S495, ""))</f>
        <v/>
      </c>
      <c r="L516" s="34" t="str">
        <f>IF(ISBLANK(Games!V495), "", Games!V495)</f>
        <v/>
      </c>
      <c r="M516" s="34"/>
      <c r="N516" s="36"/>
      <c r="O516" s="36"/>
      <c r="P516" s="36"/>
      <c r="Q516" s="36"/>
      <c r="R516" s="36"/>
      <c r="S516" s="36"/>
      <c r="T516" s="37">
        <f t="shared" si="72"/>
        <v>0</v>
      </c>
      <c r="U516" s="37">
        <f t="shared" si="73"/>
        <v>0</v>
      </c>
      <c r="V516" s="37">
        <f t="shared" si="75"/>
        <v>0</v>
      </c>
      <c r="W516" s="37">
        <f t="shared" si="76"/>
        <v>0</v>
      </c>
      <c r="X516" s="37">
        <f t="shared" si="77"/>
        <v>0</v>
      </c>
      <c r="Y516" s="37">
        <f t="shared" si="78"/>
        <v>0</v>
      </c>
      <c r="Z516" s="36"/>
      <c r="AA516" s="37" t="str">
        <f t="shared" si="74"/>
        <v/>
      </c>
      <c r="AB516" s="36"/>
      <c r="AC516" s="37" t="str">
        <f t="shared" si="80"/>
        <v/>
      </c>
      <c r="AD516" s="36"/>
      <c r="AE516" s="34" t="str">
        <f t="shared" si="79"/>
        <v/>
      </c>
      <c r="AF51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7" spans="1:32" hidden="1" x14ac:dyDescent="0.45">
      <c r="A517" s="34">
        <f>Games!A496</f>
        <v>0</v>
      </c>
      <c r="B517" s="34" t="str">
        <f>IF('Prediction Log'!B514=0, "",'Prediction Log'!B514)</f>
        <v/>
      </c>
      <c r="C517" s="34" t="str">
        <f>IF('Prediction Log'!C514=0, "",'Prediction Log'!C514)</f>
        <v/>
      </c>
      <c r="D517" s="34" t="str">
        <f>IF('Prediction Log'!D514=0, "",'Prediction Log'!D514)</f>
        <v/>
      </c>
      <c r="E517" s="34" t="str">
        <f>IF('Prediction Log'!E514=0, "",'Prediction Log'!E514)</f>
        <v/>
      </c>
      <c r="F517" s="34" t="str">
        <f>IF('Prediction Log'!H514=0, "",'Prediction Log'!H514)</f>
        <v/>
      </c>
      <c r="G517" s="10" t="str">
        <f>IF(ISBLANK(Games!B496), "",'Prediction Log'!$I514)</f>
        <v/>
      </c>
      <c r="H517" s="35" t="str">
        <f>'Prediction Log'!$J514</f>
        <v/>
      </c>
      <c r="I517" s="34" t="str">
        <f>IF(ISBLANK(Games!R496), "",IF(AND(Games!R496="",Games!S496=""),"",IF(ISTEXT(Games!S496), "Side",Games!R496)))</f>
        <v/>
      </c>
      <c r="J517" s="34" t="str">
        <f>IF(ISBLANK(Games!R496), "",IF(Table12[[#This Row],[Bet]]="Spread", Games!T496, ""))</f>
        <v/>
      </c>
      <c r="K517" s="34" t="str">
        <f>IF(ISBLANK(Games!S496), "",IF(ISTEXT(Games!S496), Games!S496, ""))</f>
        <v/>
      </c>
      <c r="L517" s="34" t="str">
        <f>IF(ISBLANK(Games!V496), "", Games!V496)</f>
        <v/>
      </c>
      <c r="M517" s="34"/>
      <c r="N517" s="36"/>
      <c r="O517" s="36"/>
      <c r="P517" s="36"/>
      <c r="Q517" s="36"/>
      <c r="R517" s="36"/>
      <c r="S517" s="36"/>
      <c r="T517" s="37">
        <f t="shared" si="72"/>
        <v>0</v>
      </c>
      <c r="U517" s="37">
        <f t="shared" si="73"/>
        <v>0</v>
      </c>
      <c r="V517" s="37">
        <f t="shared" si="75"/>
        <v>0</v>
      </c>
      <c r="W517" s="37">
        <f t="shared" si="76"/>
        <v>0</v>
      </c>
      <c r="X517" s="37">
        <f t="shared" si="77"/>
        <v>0</v>
      </c>
      <c r="Y517" s="37">
        <f t="shared" si="78"/>
        <v>0</v>
      </c>
      <c r="Z517" s="36"/>
      <c r="AA517" s="37" t="str">
        <f t="shared" si="74"/>
        <v/>
      </c>
      <c r="AB517" s="36"/>
      <c r="AC517" s="37" t="str">
        <f t="shared" si="80"/>
        <v/>
      </c>
      <c r="AD517" s="36"/>
      <c r="AE517" s="34" t="str">
        <f t="shared" si="79"/>
        <v/>
      </c>
      <c r="AF51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8" spans="1:32" hidden="1" x14ac:dyDescent="0.45">
      <c r="A518" s="34">
        <f>Games!A497</f>
        <v>0</v>
      </c>
      <c r="B518" s="34" t="str">
        <f>IF('Prediction Log'!B515=0, "",'Prediction Log'!B515)</f>
        <v/>
      </c>
      <c r="C518" s="34" t="str">
        <f>IF('Prediction Log'!C515=0, "",'Prediction Log'!C515)</f>
        <v/>
      </c>
      <c r="D518" s="34" t="str">
        <f>IF('Prediction Log'!D515=0, "",'Prediction Log'!D515)</f>
        <v/>
      </c>
      <c r="E518" s="34" t="str">
        <f>IF('Prediction Log'!E515=0, "",'Prediction Log'!E515)</f>
        <v/>
      </c>
      <c r="F518" s="34" t="str">
        <f>IF('Prediction Log'!H515=0, "",'Prediction Log'!H515)</f>
        <v/>
      </c>
      <c r="G518" s="10" t="str">
        <f>IF(ISBLANK(Games!B497), "",'Prediction Log'!$I515)</f>
        <v/>
      </c>
      <c r="H518" s="35" t="str">
        <f>'Prediction Log'!$J515</f>
        <v/>
      </c>
      <c r="I518" s="34" t="str">
        <f>IF(ISBLANK(Games!R497), "",IF(AND(Games!R497="",Games!S497=""),"",IF(ISTEXT(Games!S497), "Side",Games!R497)))</f>
        <v/>
      </c>
      <c r="J518" s="34" t="str">
        <f>IF(ISBLANK(Games!R497), "",IF(Table12[[#This Row],[Bet]]="Spread", Games!T497, ""))</f>
        <v/>
      </c>
      <c r="K518" s="34" t="str">
        <f>IF(ISBLANK(Games!S497), "",IF(ISTEXT(Games!S497), Games!S497, ""))</f>
        <v/>
      </c>
      <c r="L518" s="34" t="str">
        <f>IF(ISBLANK(Games!V497), "", Games!V497)</f>
        <v/>
      </c>
      <c r="M518" s="34"/>
      <c r="N518" s="36"/>
      <c r="O518" s="36"/>
      <c r="P518" s="36"/>
      <c r="Q518" s="36"/>
      <c r="R518" s="36"/>
      <c r="S518" s="36"/>
      <c r="T518" s="37">
        <f t="shared" ref="T518:T581" si="81">N518+IF(Q518&lt;0, (N518/(Q518/-100)), N518*(Q518/100))</f>
        <v>0</v>
      </c>
      <c r="U518" s="37">
        <f t="shared" ref="U518:U581" si="82">T518-N518</f>
        <v>0</v>
      </c>
      <c r="V518" s="37">
        <f t="shared" si="75"/>
        <v>0</v>
      </c>
      <c r="W518" s="37">
        <f t="shared" si="76"/>
        <v>0</v>
      </c>
      <c r="X518" s="37">
        <f t="shared" si="77"/>
        <v>0</v>
      </c>
      <c r="Y518" s="37">
        <f t="shared" si="78"/>
        <v>0</v>
      </c>
      <c r="Z518" s="36"/>
      <c r="AA518" s="37" t="str">
        <f t="shared" ref="AA518:AA581" si="83">IF(Z518="W", U518, IF(Z518="L",-N518, ""))</f>
        <v/>
      </c>
      <c r="AB518" s="36"/>
      <c r="AC518" s="37" t="str">
        <f t="shared" si="80"/>
        <v/>
      </c>
      <c r="AD518" s="36"/>
      <c r="AE518" s="34" t="str">
        <f t="shared" si="79"/>
        <v/>
      </c>
      <c r="AF51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9" spans="1:32" hidden="1" x14ac:dyDescent="0.45">
      <c r="A519" s="34">
        <f>Games!A498</f>
        <v>0</v>
      </c>
      <c r="B519" s="34" t="str">
        <f>IF('Prediction Log'!B516=0, "",'Prediction Log'!B516)</f>
        <v/>
      </c>
      <c r="C519" s="34" t="str">
        <f>IF('Prediction Log'!C516=0, "",'Prediction Log'!C516)</f>
        <v/>
      </c>
      <c r="D519" s="34" t="str">
        <f>IF('Prediction Log'!D516=0, "",'Prediction Log'!D516)</f>
        <v/>
      </c>
      <c r="E519" s="34" t="str">
        <f>IF('Prediction Log'!E516=0, "",'Prediction Log'!E516)</f>
        <v/>
      </c>
      <c r="F519" s="34" t="str">
        <f>IF('Prediction Log'!H516=0, "",'Prediction Log'!H516)</f>
        <v/>
      </c>
      <c r="G519" s="10" t="str">
        <f>IF(ISBLANK(Games!B498), "",'Prediction Log'!$I516)</f>
        <v/>
      </c>
      <c r="H519" s="35" t="str">
        <f>'Prediction Log'!$J516</f>
        <v/>
      </c>
      <c r="I519" s="34" t="str">
        <f>IF(ISBLANK(Games!R498), "",IF(AND(Games!R498="",Games!S498=""),"",IF(ISTEXT(Games!S498), "Side",Games!R498)))</f>
        <v/>
      </c>
      <c r="J519" s="34" t="str">
        <f>IF(ISBLANK(Games!R498), "",IF(Table12[[#This Row],[Bet]]="Spread", Games!T498, ""))</f>
        <v/>
      </c>
      <c r="K519" s="34" t="str">
        <f>IF(ISBLANK(Games!S498), "",IF(ISTEXT(Games!S498), Games!S498, ""))</f>
        <v/>
      </c>
      <c r="L519" s="34" t="str">
        <f>IF(ISBLANK(Games!V498), "", Games!V498)</f>
        <v/>
      </c>
      <c r="M519" s="34"/>
      <c r="N519" s="36"/>
      <c r="O519" s="36"/>
      <c r="P519" s="36"/>
      <c r="Q519" s="36"/>
      <c r="R519" s="36"/>
      <c r="S519" s="36"/>
      <c r="T519" s="37">
        <f t="shared" si="81"/>
        <v>0</v>
      </c>
      <c r="U519" s="37">
        <f t="shared" si="82"/>
        <v>0</v>
      </c>
      <c r="V519" s="37">
        <f t="shared" ref="V519:V582" si="84">O519+IF(R519&lt;0, (O519/(R519/-100)), O519*(R519/100))</f>
        <v>0</v>
      </c>
      <c r="W519" s="37">
        <f t="shared" ref="W519:W582" si="85">V519-O519</f>
        <v>0</v>
      </c>
      <c r="X519" s="37">
        <f t="shared" ref="X519:X582" si="86">P519+IF(S519&lt;0, (P519/(S519/-100)), P519*(S519/100))</f>
        <v>0</v>
      </c>
      <c r="Y519" s="37">
        <f t="shared" ref="Y519:Y582" si="87">S519-P519</f>
        <v>0</v>
      </c>
      <c r="Z519" s="36"/>
      <c r="AA519" s="37" t="str">
        <f t="shared" si="83"/>
        <v/>
      </c>
      <c r="AB519" s="36"/>
      <c r="AC519" s="37" t="str">
        <f t="shared" si="80"/>
        <v/>
      </c>
      <c r="AD519" s="36"/>
      <c r="AE519" s="34" t="str">
        <f t="shared" ref="AE519:AE582" si="88">IF(AD519="W", Y519, IF(AD519="L",-R519, ""))</f>
        <v/>
      </c>
      <c r="AF51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0" spans="1:32" hidden="1" x14ac:dyDescent="0.45">
      <c r="A520" s="34">
        <f>Games!A499</f>
        <v>0</v>
      </c>
      <c r="B520" s="34" t="str">
        <f>IF('Prediction Log'!B517=0, "",'Prediction Log'!B517)</f>
        <v/>
      </c>
      <c r="C520" s="34" t="str">
        <f>IF('Prediction Log'!C517=0, "",'Prediction Log'!C517)</f>
        <v/>
      </c>
      <c r="D520" s="34" t="str">
        <f>IF('Prediction Log'!D517=0, "",'Prediction Log'!D517)</f>
        <v/>
      </c>
      <c r="E520" s="34" t="str">
        <f>IF('Prediction Log'!E517=0, "",'Prediction Log'!E517)</f>
        <v/>
      </c>
      <c r="F520" s="34" t="str">
        <f>IF('Prediction Log'!H517=0, "",'Prediction Log'!H517)</f>
        <v/>
      </c>
      <c r="G520" s="10" t="str">
        <f>IF(ISBLANK(Games!B499), "",'Prediction Log'!$I517)</f>
        <v/>
      </c>
      <c r="H520" s="35" t="str">
        <f>'Prediction Log'!$J517</f>
        <v/>
      </c>
      <c r="I520" s="34" t="str">
        <f>IF(ISBLANK(Games!R499), "",IF(AND(Games!R499="",Games!S499=""),"",IF(ISTEXT(Games!S499), "Side",Games!R499)))</f>
        <v/>
      </c>
      <c r="J520" s="34" t="str">
        <f>IF(ISBLANK(Games!R499), "",IF(Table12[[#This Row],[Bet]]="Spread", Games!T499, ""))</f>
        <v/>
      </c>
      <c r="K520" s="34" t="str">
        <f>IF(ISBLANK(Games!S499), "",IF(ISTEXT(Games!S499), Games!S499, ""))</f>
        <v/>
      </c>
      <c r="L520" s="34" t="str">
        <f>IF(ISBLANK(Games!V499), "", Games!V499)</f>
        <v/>
      </c>
      <c r="M520" s="34"/>
      <c r="N520" s="36"/>
      <c r="O520" s="36"/>
      <c r="P520" s="36"/>
      <c r="Q520" s="36"/>
      <c r="R520" s="36"/>
      <c r="S520" s="36"/>
      <c r="T520" s="37">
        <f t="shared" si="81"/>
        <v>0</v>
      </c>
      <c r="U520" s="37">
        <f t="shared" si="82"/>
        <v>0</v>
      </c>
      <c r="V520" s="37">
        <f t="shared" si="84"/>
        <v>0</v>
      </c>
      <c r="W520" s="37">
        <f t="shared" si="85"/>
        <v>0</v>
      </c>
      <c r="X520" s="37">
        <f t="shared" si="86"/>
        <v>0</v>
      </c>
      <c r="Y520" s="37">
        <f t="shared" si="87"/>
        <v>0</v>
      </c>
      <c r="Z520" s="36"/>
      <c r="AA520" s="37" t="str">
        <f t="shared" si="83"/>
        <v/>
      </c>
      <c r="AB520" s="36"/>
      <c r="AC520" s="37" t="str">
        <f t="shared" ref="AC520:AC583" si="89">IF(AB520="W", W520, IF(AB520="L",-O520, ""))</f>
        <v/>
      </c>
      <c r="AD520" s="36"/>
      <c r="AE520" s="34" t="str">
        <f t="shared" si="88"/>
        <v/>
      </c>
      <c r="AF52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1" spans="1:32" hidden="1" x14ac:dyDescent="0.45">
      <c r="A521" s="34">
        <f>Games!A500</f>
        <v>0</v>
      </c>
      <c r="B521" s="34" t="str">
        <f>IF('Prediction Log'!B518=0, "",'Prediction Log'!B518)</f>
        <v/>
      </c>
      <c r="C521" s="34" t="str">
        <f>IF('Prediction Log'!C518=0, "",'Prediction Log'!C518)</f>
        <v/>
      </c>
      <c r="D521" s="34" t="str">
        <f>IF('Prediction Log'!D518=0, "",'Prediction Log'!D518)</f>
        <v/>
      </c>
      <c r="E521" s="34" t="str">
        <f>IF('Prediction Log'!E518=0, "",'Prediction Log'!E518)</f>
        <v/>
      </c>
      <c r="F521" s="34" t="str">
        <f>IF('Prediction Log'!H518=0, "",'Prediction Log'!H518)</f>
        <v/>
      </c>
      <c r="G521" s="10" t="str">
        <f>IF(ISBLANK(Games!B500), "",'Prediction Log'!$I518)</f>
        <v/>
      </c>
      <c r="H521" s="35" t="str">
        <f>'Prediction Log'!$J518</f>
        <v/>
      </c>
      <c r="I521" s="34" t="str">
        <f>IF(ISBLANK(Games!R500), "",IF(AND(Games!R500="",Games!S500=""),"",IF(ISTEXT(Games!S500), "Side",Games!R500)))</f>
        <v/>
      </c>
      <c r="J521" s="34" t="str">
        <f>IF(ISBLANK(Games!R500), "",IF(Table12[[#This Row],[Bet]]="Spread", Games!T500, ""))</f>
        <v/>
      </c>
      <c r="K521" s="34" t="str">
        <f>IF(ISBLANK(Games!S500), "",IF(ISTEXT(Games!S500), Games!S500, ""))</f>
        <v/>
      </c>
      <c r="L521" s="34" t="str">
        <f>IF(ISBLANK(Games!V500), "", Games!V500)</f>
        <v/>
      </c>
      <c r="M521" s="34"/>
      <c r="N521" s="36"/>
      <c r="O521" s="36"/>
      <c r="P521" s="36"/>
      <c r="Q521" s="36"/>
      <c r="R521" s="36"/>
      <c r="S521" s="36"/>
      <c r="T521" s="37">
        <f t="shared" si="81"/>
        <v>0</v>
      </c>
      <c r="U521" s="37">
        <f t="shared" si="82"/>
        <v>0</v>
      </c>
      <c r="V521" s="37">
        <f t="shared" si="84"/>
        <v>0</v>
      </c>
      <c r="W521" s="37">
        <f t="shared" si="85"/>
        <v>0</v>
      </c>
      <c r="X521" s="37">
        <f t="shared" si="86"/>
        <v>0</v>
      </c>
      <c r="Y521" s="37">
        <f t="shared" si="87"/>
        <v>0</v>
      </c>
      <c r="Z521" s="36"/>
      <c r="AA521" s="37" t="str">
        <f t="shared" si="83"/>
        <v/>
      </c>
      <c r="AB521" s="36"/>
      <c r="AC521" s="37" t="str">
        <f t="shared" si="89"/>
        <v/>
      </c>
      <c r="AD521" s="36"/>
      <c r="AE521" s="34" t="str">
        <f t="shared" si="88"/>
        <v/>
      </c>
      <c r="AF52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2" spans="1:32" hidden="1" x14ac:dyDescent="0.45">
      <c r="A522" s="34">
        <f>Games!A501</f>
        <v>0</v>
      </c>
      <c r="B522" s="34" t="str">
        <f>IF('Prediction Log'!B519=0, "",'Prediction Log'!B519)</f>
        <v/>
      </c>
      <c r="C522" s="34" t="str">
        <f>IF('Prediction Log'!C519=0, "",'Prediction Log'!C519)</f>
        <v/>
      </c>
      <c r="D522" s="34" t="str">
        <f>IF('Prediction Log'!D519=0, "",'Prediction Log'!D519)</f>
        <v/>
      </c>
      <c r="E522" s="34" t="str">
        <f>IF('Prediction Log'!E519=0, "",'Prediction Log'!E519)</f>
        <v/>
      </c>
      <c r="F522" s="34" t="str">
        <f>IF('Prediction Log'!H519=0, "",'Prediction Log'!H519)</f>
        <v/>
      </c>
      <c r="G522" s="10" t="str">
        <f>IF(ISBLANK(Games!B501), "",'Prediction Log'!$I519)</f>
        <v/>
      </c>
      <c r="H522" s="35" t="str">
        <f>'Prediction Log'!$J519</f>
        <v/>
      </c>
      <c r="I522" s="34" t="str">
        <f>IF(ISBLANK(Games!R501), "",IF(AND(Games!R501="",Games!S501=""),"",IF(ISTEXT(Games!S501), "Side",Games!R501)))</f>
        <v/>
      </c>
      <c r="J522" s="34" t="str">
        <f>IF(ISBLANK(Games!R501), "",IF(Table12[[#This Row],[Bet]]="Spread", Games!T501, ""))</f>
        <v/>
      </c>
      <c r="K522" s="34" t="str">
        <f>IF(ISBLANK(Games!S501), "",IF(ISTEXT(Games!S501), Games!S501, ""))</f>
        <v/>
      </c>
      <c r="L522" s="34" t="str">
        <f>IF(ISBLANK(Games!V501), "", Games!V501)</f>
        <v/>
      </c>
      <c r="M522" s="34"/>
      <c r="N522" s="36"/>
      <c r="O522" s="36"/>
      <c r="P522" s="36"/>
      <c r="Q522" s="36"/>
      <c r="R522" s="36"/>
      <c r="S522" s="36"/>
      <c r="T522" s="37">
        <f t="shared" si="81"/>
        <v>0</v>
      </c>
      <c r="U522" s="37">
        <f t="shared" si="82"/>
        <v>0</v>
      </c>
      <c r="V522" s="37">
        <f t="shared" si="84"/>
        <v>0</v>
      </c>
      <c r="W522" s="37">
        <f t="shared" si="85"/>
        <v>0</v>
      </c>
      <c r="X522" s="37">
        <f t="shared" si="86"/>
        <v>0</v>
      </c>
      <c r="Y522" s="37">
        <f t="shared" si="87"/>
        <v>0</v>
      </c>
      <c r="Z522" s="36"/>
      <c r="AA522" s="37" t="str">
        <f t="shared" si="83"/>
        <v/>
      </c>
      <c r="AB522" s="36"/>
      <c r="AC522" s="37" t="str">
        <f t="shared" si="89"/>
        <v/>
      </c>
      <c r="AD522" s="36"/>
      <c r="AE522" s="34" t="str">
        <f t="shared" si="88"/>
        <v/>
      </c>
      <c r="AF52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3" spans="1:32" hidden="1" x14ac:dyDescent="0.45">
      <c r="A523" s="34">
        <f>Games!A502</f>
        <v>0</v>
      </c>
      <c r="B523" s="34" t="str">
        <f>IF('Prediction Log'!B520=0, "",'Prediction Log'!B520)</f>
        <v/>
      </c>
      <c r="C523" s="34" t="str">
        <f>IF('Prediction Log'!C520=0, "",'Prediction Log'!C520)</f>
        <v/>
      </c>
      <c r="D523" s="34" t="str">
        <f>IF('Prediction Log'!D520=0, "",'Prediction Log'!D520)</f>
        <v/>
      </c>
      <c r="E523" s="34" t="str">
        <f>IF('Prediction Log'!E520=0, "",'Prediction Log'!E520)</f>
        <v/>
      </c>
      <c r="F523" s="34" t="str">
        <f>IF('Prediction Log'!H520=0, "",'Prediction Log'!H520)</f>
        <v/>
      </c>
      <c r="G523" s="10" t="str">
        <f>IF(ISBLANK(Games!B502), "",'Prediction Log'!$I520)</f>
        <v/>
      </c>
      <c r="H523" s="35" t="str">
        <f>'Prediction Log'!$J520</f>
        <v/>
      </c>
      <c r="I523" s="34" t="str">
        <f>IF(ISBLANK(Games!R502), "",IF(AND(Games!R502="",Games!S502=""),"",IF(ISTEXT(Games!S502), "Side",Games!R502)))</f>
        <v/>
      </c>
      <c r="J523" s="34" t="str">
        <f>IF(ISBLANK(Games!R502), "",IF(Table12[[#This Row],[Bet]]="Spread", Games!T502, ""))</f>
        <v/>
      </c>
      <c r="K523" s="34" t="str">
        <f>IF(ISBLANK(Games!S502), "",IF(ISTEXT(Games!S502), Games!S502, ""))</f>
        <v/>
      </c>
      <c r="L523" s="34" t="str">
        <f>IF(ISBLANK(Games!V502), "", Games!V502)</f>
        <v/>
      </c>
      <c r="M523" s="34"/>
      <c r="N523" s="36"/>
      <c r="O523" s="36"/>
      <c r="P523" s="36"/>
      <c r="Q523" s="36"/>
      <c r="R523" s="36"/>
      <c r="S523" s="36"/>
      <c r="T523" s="37">
        <f t="shared" si="81"/>
        <v>0</v>
      </c>
      <c r="U523" s="37">
        <f t="shared" si="82"/>
        <v>0</v>
      </c>
      <c r="V523" s="37">
        <f t="shared" si="84"/>
        <v>0</v>
      </c>
      <c r="W523" s="37">
        <f t="shared" si="85"/>
        <v>0</v>
      </c>
      <c r="X523" s="37">
        <f t="shared" si="86"/>
        <v>0</v>
      </c>
      <c r="Y523" s="37">
        <f t="shared" si="87"/>
        <v>0</v>
      </c>
      <c r="Z523" s="36"/>
      <c r="AA523" s="37" t="str">
        <f t="shared" si="83"/>
        <v/>
      </c>
      <c r="AB523" s="36"/>
      <c r="AC523" s="37" t="str">
        <f t="shared" si="89"/>
        <v/>
      </c>
      <c r="AD523" s="36"/>
      <c r="AE523" s="34" t="str">
        <f t="shared" si="88"/>
        <v/>
      </c>
      <c r="AF52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4" spans="1:32" hidden="1" x14ac:dyDescent="0.45">
      <c r="A524" s="34">
        <f>Games!A503</f>
        <v>0</v>
      </c>
      <c r="B524" s="34" t="str">
        <f>IF('Prediction Log'!B521=0, "",'Prediction Log'!B521)</f>
        <v/>
      </c>
      <c r="C524" s="34" t="str">
        <f>IF('Prediction Log'!C521=0, "",'Prediction Log'!C521)</f>
        <v/>
      </c>
      <c r="D524" s="34" t="str">
        <f>IF('Prediction Log'!D521=0, "",'Prediction Log'!D521)</f>
        <v/>
      </c>
      <c r="E524" s="34" t="str">
        <f>IF('Prediction Log'!E521=0, "",'Prediction Log'!E521)</f>
        <v/>
      </c>
      <c r="F524" s="34" t="str">
        <f>IF('Prediction Log'!H521=0, "",'Prediction Log'!H521)</f>
        <v/>
      </c>
      <c r="G524" s="10" t="str">
        <f>IF(ISBLANK(Games!B503), "",'Prediction Log'!$I521)</f>
        <v/>
      </c>
      <c r="H524" s="35" t="str">
        <f>'Prediction Log'!$J521</f>
        <v/>
      </c>
      <c r="I524" s="34" t="str">
        <f>IF(ISBLANK(Games!R503), "",IF(AND(Games!R503="",Games!S503=""),"",IF(ISTEXT(Games!S503), "Side",Games!R503)))</f>
        <v/>
      </c>
      <c r="J524" s="34" t="str">
        <f>IF(ISBLANK(Games!R503), "",IF(Table12[[#This Row],[Bet]]="Spread", Games!T503, ""))</f>
        <v/>
      </c>
      <c r="K524" s="34" t="str">
        <f>IF(ISBLANK(Games!S503), "",IF(ISTEXT(Games!S503), Games!S503, ""))</f>
        <v/>
      </c>
      <c r="L524" s="34" t="str">
        <f>IF(ISBLANK(Games!V503), "", Games!V503)</f>
        <v/>
      </c>
      <c r="M524" s="34"/>
      <c r="N524" s="36"/>
      <c r="O524" s="36"/>
      <c r="P524" s="36"/>
      <c r="Q524" s="36"/>
      <c r="R524" s="36"/>
      <c r="S524" s="36"/>
      <c r="T524" s="37">
        <f t="shared" si="81"/>
        <v>0</v>
      </c>
      <c r="U524" s="37">
        <f t="shared" si="82"/>
        <v>0</v>
      </c>
      <c r="V524" s="37">
        <f t="shared" si="84"/>
        <v>0</v>
      </c>
      <c r="W524" s="37">
        <f t="shared" si="85"/>
        <v>0</v>
      </c>
      <c r="X524" s="37">
        <f t="shared" si="86"/>
        <v>0</v>
      </c>
      <c r="Y524" s="37">
        <f t="shared" si="87"/>
        <v>0</v>
      </c>
      <c r="Z524" s="36"/>
      <c r="AA524" s="37" t="str">
        <f t="shared" si="83"/>
        <v/>
      </c>
      <c r="AB524" s="36"/>
      <c r="AC524" s="37" t="str">
        <f t="shared" si="89"/>
        <v/>
      </c>
      <c r="AD524" s="36"/>
      <c r="AE524" s="34" t="str">
        <f t="shared" si="88"/>
        <v/>
      </c>
      <c r="AF52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5" spans="1:32" hidden="1" x14ac:dyDescent="0.45">
      <c r="A525" s="34">
        <f>Games!A504</f>
        <v>0</v>
      </c>
      <c r="B525" s="34" t="str">
        <f>IF('Prediction Log'!B522=0, "",'Prediction Log'!B522)</f>
        <v/>
      </c>
      <c r="C525" s="34" t="str">
        <f>IF('Prediction Log'!C522=0, "",'Prediction Log'!C522)</f>
        <v/>
      </c>
      <c r="D525" s="34" t="str">
        <f>IF('Prediction Log'!D522=0, "",'Prediction Log'!D522)</f>
        <v/>
      </c>
      <c r="E525" s="34" t="str">
        <f>IF('Prediction Log'!E522=0, "",'Prediction Log'!E522)</f>
        <v/>
      </c>
      <c r="F525" s="34" t="str">
        <f>IF('Prediction Log'!H522=0, "",'Prediction Log'!H522)</f>
        <v/>
      </c>
      <c r="G525" s="10" t="str">
        <f>IF(ISBLANK(Games!B504), "",'Prediction Log'!$I522)</f>
        <v/>
      </c>
      <c r="H525" s="35" t="str">
        <f>'Prediction Log'!$J522</f>
        <v/>
      </c>
      <c r="I525" s="34" t="str">
        <f>IF(ISBLANK(Games!R504), "",IF(AND(Games!R504="",Games!S504=""),"",IF(ISTEXT(Games!S504), "Side",Games!R504)))</f>
        <v/>
      </c>
      <c r="J525" s="34" t="str">
        <f>IF(ISBLANK(Games!R504), "",IF(Table12[[#This Row],[Bet]]="Spread", Games!T504, ""))</f>
        <v/>
      </c>
      <c r="K525" s="34" t="str">
        <f>IF(ISBLANK(Games!S504), "",IF(ISTEXT(Games!S504), Games!S504, ""))</f>
        <v/>
      </c>
      <c r="L525" s="34" t="str">
        <f>IF(ISBLANK(Games!V504), "", Games!V504)</f>
        <v/>
      </c>
      <c r="M525" s="34"/>
      <c r="N525" s="36"/>
      <c r="O525" s="36"/>
      <c r="P525" s="36"/>
      <c r="Q525" s="36"/>
      <c r="R525" s="36"/>
      <c r="S525" s="36"/>
      <c r="T525" s="37">
        <f t="shared" si="81"/>
        <v>0</v>
      </c>
      <c r="U525" s="37">
        <f t="shared" si="82"/>
        <v>0</v>
      </c>
      <c r="V525" s="37">
        <f t="shared" si="84"/>
        <v>0</v>
      </c>
      <c r="W525" s="37">
        <f t="shared" si="85"/>
        <v>0</v>
      </c>
      <c r="X525" s="37">
        <f t="shared" si="86"/>
        <v>0</v>
      </c>
      <c r="Y525" s="37">
        <f t="shared" si="87"/>
        <v>0</v>
      </c>
      <c r="Z525" s="36"/>
      <c r="AA525" s="37" t="str">
        <f t="shared" si="83"/>
        <v/>
      </c>
      <c r="AB525" s="36"/>
      <c r="AC525" s="37" t="str">
        <f t="shared" si="89"/>
        <v/>
      </c>
      <c r="AD525" s="36"/>
      <c r="AE525" s="34" t="str">
        <f t="shared" si="88"/>
        <v/>
      </c>
      <c r="AF52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6" spans="1:32" hidden="1" x14ac:dyDescent="0.45">
      <c r="A526" s="34">
        <f>Games!A505</f>
        <v>0</v>
      </c>
      <c r="B526" s="34" t="str">
        <f>IF('Prediction Log'!B523=0, "",'Prediction Log'!B523)</f>
        <v/>
      </c>
      <c r="C526" s="34" t="str">
        <f>IF('Prediction Log'!C523=0, "",'Prediction Log'!C523)</f>
        <v/>
      </c>
      <c r="D526" s="34" t="str">
        <f>IF('Prediction Log'!D523=0, "",'Prediction Log'!D523)</f>
        <v/>
      </c>
      <c r="E526" s="34" t="str">
        <f>IF('Prediction Log'!E523=0, "",'Prediction Log'!E523)</f>
        <v/>
      </c>
      <c r="F526" s="34" t="str">
        <f>IF('Prediction Log'!H523=0, "",'Prediction Log'!H523)</f>
        <v/>
      </c>
      <c r="G526" s="10" t="str">
        <f>IF(ISBLANK(Games!B505), "",'Prediction Log'!$I523)</f>
        <v/>
      </c>
      <c r="H526" s="35" t="str">
        <f>'Prediction Log'!$J523</f>
        <v/>
      </c>
      <c r="I526" s="34" t="str">
        <f>IF(ISBLANK(Games!R505), "",IF(AND(Games!R505="",Games!S505=""),"",IF(ISTEXT(Games!S505), "Side",Games!R505)))</f>
        <v/>
      </c>
      <c r="J526" s="34" t="str">
        <f>IF(ISBLANK(Games!R505), "",IF(Table12[[#This Row],[Bet]]="Spread", Games!T505, ""))</f>
        <v/>
      </c>
      <c r="K526" s="34" t="str">
        <f>IF(ISBLANK(Games!S505), "",IF(ISTEXT(Games!S505), Games!S505, ""))</f>
        <v/>
      </c>
      <c r="L526" s="34" t="str">
        <f>IF(ISBLANK(Games!V505), "", Games!V505)</f>
        <v/>
      </c>
      <c r="M526" s="34"/>
      <c r="N526" s="36"/>
      <c r="O526" s="36"/>
      <c r="P526" s="36"/>
      <c r="Q526" s="36"/>
      <c r="R526" s="36"/>
      <c r="S526" s="36"/>
      <c r="T526" s="37">
        <f t="shared" si="81"/>
        <v>0</v>
      </c>
      <c r="U526" s="37">
        <f t="shared" si="82"/>
        <v>0</v>
      </c>
      <c r="V526" s="37">
        <f t="shared" si="84"/>
        <v>0</v>
      </c>
      <c r="W526" s="37">
        <f t="shared" si="85"/>
        <v>0</v>
      </c>
      <c r="X526" s="37">
        <f t="shared" si="86"/>
        <v>0</v>
      </c>
      <c r="Y526" s="37">
        <f t="shared" si="87"/>
        <v>0</v>
      </c>
      <c r="Z526" s="36"/>
      <c r="AA526" s="37" t="str">
        <f t="shared" si="83"/>
        <v/>
      </c>
      <c r="AB526" s="36"/>
      <c r="AC526" s="37" t="str">
        <f t="shared" si="89"/>
        <v/>
      </c>
      <c r="AD526" s="36"/>
      <c r="AE526" s="34" t="str">
        <f t="shared" si="88"/>
        <v/>
      </c>
      <c r="AF52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7" spans="1:32" hidden="1" x14ac:dyDescent="0.45">
      <c r="A527" s="34">
        <f>Games!A506</f>
        <v>0</v>
      </c>
      <c r="B527" s="34" t="str">
        <f>IF('Prediction Log'!B524=0, "",'Prediction Log'!B524)</f>
        <v/>
      </c>
      <c r="C527" s="34" t="str">
        <f>IF('Prediction Log'!C524=0, "",'Prediction Log'!C524)</f>
        <v/>
      </c>
      <c r="D527" s="34" t="str">
        <f>IF('Prediction Log'!D524=0, "",'Prediction Log'!D524)</f>
        <v/>
      </c>
      <c r="E527" s="34" t="str">
        <f>IF('Prediction Log'!E524=0, "",'Prediction Log'!E524)</f>
        <v/>
      </c>
      <c r="F527" s="34" t="str">
        <f>IF('Prediction Log'!H524=0, "",'Prediction Log'!H524)</f>
        <v/>
      </c>
      <c r="G527" s="10" t="str">
        <f>IF(ISBLANK(Games!B506), "",'Prediction Log'!$I524)</f>
        <v/>
      </c>
      <c r="H527" s="35" t="str">
        <f>'Prediction Log'!$J524</f>
        <v/>
      </c>
      <c r="I527" s="34" t="str">
        <f>IF(ISBLANK(Games!R506), "",IF(AND(Games!R506="",Games!S506=""),"",IF(ISTEXT(Games!S506), "Side",Games!R506)))</f>
        <v/>
      </c>
      <c r="J527" s="34" t="str">
        <f>IF(ISBLANK(Games!R506), "",IF(Table12[[#This Row],[Bet]]="Spread", Games!T506, ""))</f>
        <v/>
      </c>
      <c r="K527" s="34" t="str">
        <f>IF(ISBLANK(Games!S506), "",IF(ISTEXT(Games!S506), Games!S506, ""))</f>
        <v/>
      </c>
      <c r="L527" s="34" t="str">
        <f>IF(ISBLANK(Games!V506), "", Games!V506)</f>
        <v/>
      </c>
      <c r="M527" s="34"/>
      <c r="N527" s="36"/>
      <c r="O527" s="36"/>
      <c r="P527" s="36"/>
      <c r="Q527" s="36"/>
      <c r="R527" s="36"/>
      <c r="S527" s="36"/>
      <c r="T527" s="37">
        <f t="shared" si="81"/>
        <v>0</v>
      </c>
      <c r="U527" s="37">
        <f t="shared" si="82"/>
        <v>0</v>
      </c>
      <c r="V527" s="37">
        <f t="shared" si="84"/>
        <v>0</v>
      </c>
      <c r="W527" s="37">
        <f t="shared" si="85"/>
        <v>0</v>
      </c>
      <c r="X527" s="37">
        <f t="shared" si="86"/>
        <v>0</v>
      </c>
      <c r="Y527" s="37">
        <f t="shared" si="87"/>
        <v>0</v>
      </c>
      <c r="Z527" s="36"/>
      <c r="AA527" s="37" t="str">
        <f t="shared" si="83"/>
        <v/>
      </c>
      <c r="AB527" s="36"/>
      <c r="AC527" s="37" t="str">
        <f t="shared" si="89"/>
        <v/>
      </c>
      <c r="AD527" s="36"/>
      <c r="AE527" s="34" t="str">
        <f t="shared" si="88"/>
        <v/>
      </c>
      <c r="AF52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8" spans="1:32" hidden="1" x14ac:dyDescent="0.45">
      <c r="A528" s="34">
        <f>Games!A507</f>
        <v>0</v>
      </c>
      <c r="B528" s="34" t="str">
        <f>IF('Prediction Log'!B525=0, "",'Prediction Log'!B525)</f>
        <v/>
      </c>
      <c r="C528" s="34" t="str">
        <f>IF('Prediction Log'!C525=0, "",'Prediction Log'!C525)</f>
        <v/>
      </c>
      <c r="D528" s="34" t="str">
        <f>IF('Prediction Log'!D525=0, "",'Prediction Log'!D525)</f>
        <v/>
      </c>
      <c r="E528" s="34" t="str">
        <f>IF('Prediction Log'!E525=0, "",'Prediction Log'!E525)</f>
        <v/>
      </c>
      <c r="F528" s="34" t="str">
        <f>IF('Prediction Log'!H525=0, "",'Prediction Log'!H525)</f>
        <v/>
      </c>
      <c r="G528" s="10" t="str">
        <f>IF(ISBLANK(Games!B507), "",'Prediction Log'!$I525)</f>
        <v/>
      </c>
      <c r="H528" s="35" t="str">
        <f>'Prediction Log'!$J525</f>
        <v/>
      </c>
      <c r="I528" s="34" t="str">
        <f>IF(ISBLANK(Games!R507), "",IF(AND(Games!R507="",Games!S507=""),"",IF(ISTEXT(Games!S507), "Side",Games!R507)))</f>
        <v/>
      </c>
      <c r="J528" s="34" t="str">
        <f>IF(ISBLANK(Games!R507), "",IF(Table12[[#This Row],[Bet]]="Spread", Games!T507, ""))</f>
        <v/>
      </c>
      <c r="K528" s="34" t="str">
        <f>IF(ISBLANK(Games!S507), "",IF(ISTEXT(Games!S507), Games!S507, ""))</f>
        <v/>
      </c>
      <c r="L528" s="34" t="str">
        <f>IF(ISBLANK(Games!V507), "", Games!V507)</f>
        <v/>
      </c>
      <c r="M528" s="34"/>
      <c r="N528" s="36"/>
      <c r="O528" s="36"/>
      <c r="P528" s="36"/>
      <c r="Q528" s="36"/>
      <c r="R528" s="36"/>
      <c r="S528" s="36"/>
      <c r="T528" s="37">
        <f t="shared" si="81"/>
        <v>0</v>
      </c>
      <c r="U528" s="37">
        <f t="shared" si="82"/>
        <v>0</v>
      </c>
      <c r="V528" s="37">
        <f t="shared" si="84"/>
        <v>0</v>
      </c>
      <c r="W528" s="37">
        <f t="shared" si="85"/>
        <v>0</v>
      </c>
      <c r="X528" s="37">
        <f t="shared" si="86"/>
        <v>0</v>
      </c>
      <c r="Y528" s="37">
        <f t="shared" si="87"/>
        <v>0</v>
      </c>
      <c r="Z528" s="36"/>
      <c r="AA528" s="37" t="str">
        <f t="shared" si="83"/>
        <v/>
      </c>
      <c r="AB528" s="36"/>
      <c r="AC528" s="37" t="str">
        <f t="shared" si="89"/>
        <v/>
      </c>
      <c r="AD528" s="36"/>
      <c r="AE528" s="34" t="str">
        <f t="shared" si="88"/>
        <v/>
      </c>
      <c r="AF52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9" spans="1:32" hidden="1" x14ac:dyDescent="0.45">
      <c r="A529" s="34">
        <f>Games!A508</f>
        <v>0</v>
      </c>
      <c r="B529" s="34" t="str">
        <f>IF('Prediction Log'!B526=0, "",'Prediction Log'!B526)</f>
        <v/>
      </c>
      <c r="C529" s="34" t="str">
        <f>IF('Prediction Log'!C526=0, "",'Prediction Log'!C526)</f>
        <v/>
      </c>
      <c r="D529" s="34" t="str">
        <f>IF('Prediction Log'!D526=0, "",'Prediction Log'!D526)</f>
        <v/>
      </c>
      <c r="E529" s="34" t="str">
        <f>IF('Prediction Log'!E526=0, "",'Prediction Log'!E526)</f>
        <v/>
      </c>
      <c r="F529" s="34" t="str">
        <f>IF('Prediction Log'!H526=0, "",'Prediction Log'!H526)</f>
        <v/>
      </c>
      <c r="G529" s="10" t="str">
        <f>IF(ISBLANK(Games!B508), "",'Prediction Log'!$I526)</f>
        <v/>
      </c>
      <c r="H529" s="35" t="str">
        <f>'Prediction Log'!$J526</f>
        <v/>
      </c>
      <c r="I529" s="34" t="str">
        <f>IF(ISBLANK(Games!R508), "",IF(AND(Games!R508="",Games!S508=""),"",IF(ISTEXT(Games!S508), "Side",Games!R508)))</f>
        <v/>
      </c>
      <c r="J529" s="34" t="str">
        <f>IF(ISBLANK(Games!R508), "",IF(Table12[[#This Row],[Bet]]="Spread", Games!T508, ""))</f>
        <v/>
      </c>
      <c r="K529" s="34" t="str">
        <f>IF(ISBLANK(Games!S508), "",IF(ISTEXT(Games!S508), Games!S508, ""))</f>
        <v/>
      </c>
      <c r="L529" s="34" t="str">
        <f>IF(ISBLANK(Games!V508), "", Games!V508)</f>
        <v/>
      </c>
      <c r="M529" s="34"/>
      <c r="N529" s="36"/>
      <c r="O529" s="36"/>
      <c r="P529" s="36"/>
      <c r="Q529" s="36"/>
      <c r="R529" s="36"/>
      <c r="S529" s="36"/>
      <c r="T529" s="37">
        <f t="shared" si="81"/>
        <v>0</v>
      </c>
      <c r="U529" s="37">
        <f t="shared" si="82"/>
        <v>0</v>
      </c>
      <c r="V529" s="37">
        <f t="shared" si="84"/>
        <v>0</v>
      </c>
      <c r="W529" s="37">
        <f t="shared" si="85"/>
        <v>0</v>
      </c>
      <c r="X529" s="37">
        <f t="shared" si="86"/>
        <v>0</v>
      </c>
      <c r="Y529" s="37">
        <f t="shared" si="87"/>
        <v>0</v>
      </c>
      <c r="Z529" s="36"/>
      <c r="AA529" s="37" t="str">
        <f t="shared" si="83"/>
        <v/>
      </c>
      <c r="AB529" s="36"/>
      <c r="AC529" s="37" t="str">
        <f t="shared" si="89"/>
        <v/>
      </c>
      <c r="AD529" s="36"/>
      <c r="AE529" s="34" t="str">
        <f t="shared" si="88"/>
        <v/>
      </c>
      <c r="AF52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0" spans="1:32" hidden="1" x14ac:dyDescent="0.45">
      <c r="A530" s="34">
        <f>Games!A509</f>
        <v>0</v>
      </c>
      <c r="B530" s="34" t="str">
        <f>IF('Prediction Log'!B527=0, "",'Prediction Log'!B527)</f>
        <v/>
      </c>
      <c r="C530" s="34" t="str">
        <f>IF('Prediction Log'!C527=0, "",'Prediction Log'!C527)</f>
        <v/>
      </c>
      <c r="D530" s="34" t="str">
        <f>IF('Prediction Log'!D527=0, "",'Prediction Log'!D527)</f>
        <v/>
      </c>
      <c r="E530" s="34" t="str">
        <f>IF('Prediction Log'!E527=0, "",'Prediction Log'!E527)</f>
        <v/>
      </c>
      <c r="F530" s="34" t="str">
        <f>IF('Prediction Log'!H527=0, "",'Prediction Log'!H527)</f>
        <v/>
      </c>
      <c r="G530" s="10" t="str">
        <f>IF(ISBLANK(Games!B509), "",'Prediction Log'!$I527)</f>
        <v/>
      </c>
      <c r="H530" s="35" t="str">
        <f>'Prediction Log'!$J527</f>
        <v/>
      </c>
      <c r="I530" s="34" t="str">
        <f>IF(ISBLANK(Games!R509), "",IF(AND(Games!R509="",Games!S509=""),"",IF(ISTEXT(Games!S509), "Side",Games!R509)))</f>
        <v/>
      </c>
      <c r="J530" s="34" t="str">
        <f>IF(ISBLANK(Games!R509), "",IF(Table12[[#This Row],[Bet]]="Spread", Games!T509, ""))</f>
        <v/>
      </c>
      <c r="K530" s="34" t="str">
        <f>IF(ISBLANK(Games!S509), "",IF(ISTEXT(Games!S509), Games!S509, ""))</f>
        <v/>
      </c>
      <c r="L530" s="34" t="str">
        <f>IF(ISBLANK(Games!V509), "", Games!V509)</f>
        <v/>
      </c>
      <c r="M530" s="34"/>
      <c r="N530" s="36"/>
      <c r="O530" s="36"/>
      <c r="P530" s="36"/>
      <c r="Q530" s="36"/>
      <c r="R530" s="36"/>
      <c r="S530" s="36"/>
      <c r="T530" s="37">
        <f t="shared" si="81"/>
        <v>0</v>
      </c>
      <c r="U530" s="37">
        <f t="shared" si="82"/>
        <v>0</v>
      </c>
      <c r="V530" s="37">
        <f t="shared" si="84"/>
        <v>0</v>
      </c>
      <c r="W530" s="37">
        <f t="shared" si="85"/>
        <v>0</v>
      </c>
      <c r="X530" s="37">
        <f t="shared" si="86"/>
        <v>0</v>
      </c>
      <c r="Y530" s="37">
        <f t="shared" si="87"/>
        <v>0</v>
      </c>
      <c r="Z530" s="36"/>
      <c r="AA530" s="37" t="str">
        <f t="shared" si="83"/>
        <v/>
      </c>
      <c r="AB530" s="36"/>
      <c r="AC530" s="37" t="str">
        <f t="shared" si="89"/>
        <v/>
      </c>
      <c r="AD530" s="36"/>
      <c r="AE530" s="34" t="str">
        <f t="shared" si="88"/>
        <v/>
      </c>
      <c r="AF53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1" spans="1:32" hidden="1" x14ac:dyDescent="0.45">
      <c r="A531" s="34">
        <f>Games!A510</f>
        <v>0</v>
      </c>
      <c r="B531" s="34" t="str">
        <f>IF('Prediction Log'!B528=0, "",'Prediction Log'!B528)</f>
        <v/>
      </c>
      <c r="C531" s="34" t="str">
        <f>IF('Prediction Log'!C528=0, "",'Prediction Log'!C528)</f>
        <v/>
      </c>
      <c r="D531" s="34" t="str">
        <f>IF('Prediction Log'!D528=0, "",'Prediction Log'!D528)</f>
        <v/>
      </c>
      <c r="E531" s="34" t="str">
        <f>IF('Prediction Log'!E528=0, "",'Prediction Log'!E528)</f>
        <v/>
      </c>
      <c r="F531" s="34" t="str">
        <f>IF('Prediction Log'!H528=0, "",'Prediction Log'!H528)</f>
        <v/>
      </c>
      <c r="G531" s="10" t="str">
        <f>IF(ISBLANK(Games!B510), "",'Prediction Log'!$I528)</f>
        <v/>
      </c>
      <c r="H531" s="35" t="str">
        <f>'Prediction Log'!$J528</f>
        <v/>
      </c>
      <c r="I531" s="34" t="str">
        <f>IF(ISBLANK(Games!R510), "",IF(AND(Games!R510="",Games!S510=""),"",IF(ISTEXT(Games!S510), "Side",Games!R510)))</f>
        <v/>
      </c>
      <c r="J531" s="34" t="str">
        <f>IF(ISBLANK(Games!R510), "",IF(Table12[[#This Row],[Bet]]="Spread", Games!T510, ""))</f>
        <v/>
      </c>
      <c r="K531" s="34" t="str">
        <f>IF(ISBLANK(Games!S510), "",IF(ISTEXT(Games!S510), Games!S510, ""))</f>
        <v/>
      </c>
      <c r="L531" s="34" t="str">
        <f>IF(ISBLANK(Games!V510), "", Games!V510)</f>
        <v/>
      </c>
      <c r="M531" s="34"/>
      <c r="N531" s="36"/>
      <c r="O531" s="36"/>
      <c r="P531" s="36"/>
      <c r="Q531" s="36"/>
      <c r="R531" s="36"/>
      <c r="S531" s="36"/>
      <c r="T531" s="37">
        <f t="shared" si="81"/>
        <v>0</v>
      </c>
      <c r="U531" s="37">
        <f t="shared" si="82"/>
        <v>0</v>
      </c>
      <c r="V531" s="37">
        <f t="shared" si="84"/>
        <v>0</v>
      </c>
      <c r="W531" s="37">
        <f t="shared" si="85"/>
        <v>0</v>
      </c>
      <c r="X531" s="37">
        <f t="shared" si="86"/>
        <v>0</v>
      </c>
      <c r="Y531" s="37">
        <f t="shared" si="87"/>
        <v>0</v>
      </c>
      <c r="Z531" s="36"/>
      <c r="AA531" s="37" t="str">
        <f t="shared" si="83"/>
        <v/>
      </c>
      <c r="AB531" s="36"/>
      <c r="AC531" s="37" t="str">
        <f t="shared" si="89"/>
        <v/>
      </c>
      <c r="AD531" s="36"/>
      <c r="AE531" s="34" t="str">
        <f t="shared" si="88"/>
        <v/>
      </c>
      <c r="AF53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2" spans="1:32" hidden="1" x14ac:dyDescent="0.45">
      <c r="A532" s="34">
        <f>Games!A511</f>
        <v>0</v>
      </c>
      <c r="B532" s="34" t="str">
        <f>IF('Prediction Log'!B529=0, "",'Prediction Log'!B529)</f>
        <v/>
      </c>
      <c r="C532" s="34" t="str">
        <f>IF('Prediction Log'!C529=0, "",'Prediction Log'!C529)</f>
        <v/>
      </c>
      <c r="D532" s="34" t="str">
        <f>IF('Prediction Log'!D529=0, "",'Prediction Log'!D529)</f>
        <v/>
      </c>
      <c r="E532" s="34" t="str">
        <f>IF('Prediction Log'!E529=0, "",'Prediction Log'!E529)</f>
        <v/>
      </c>
      <c r="F532" s="34" t="str">
        <f>IF('Prediction Log'!H529=0, "",'Prediction Log'!H529)</f>
        <v/>
      </c>
      <c r="G532" s="10" t="str">
        <f>IF(ISBLANK(Games!B511), "",'Prediction Log'!$I529)</f>
        <v/>
      </c>
      <c r="H532" s="35" t="str">
        <f>'Prediction Log'!$J529</f>
        <v/>
      </c>
      <c r="I532" s="34" t="str">
        <f>IF(ISBLANK(Games!R511), "",IF(AND(Games!R511="",Games!S511=""),"",IF(ISTEXT(Games!S511), "Side",Games!R511)))</f>
        <v/>
      </c>
      <c r="J532" s="34" t="str">
        <f>IF(ISBLANK(Games!R511), "",IF(Table12[[#This Row],[Bet]]="Spread", Games!T511, ""))</f>
        <v/>
      </c>
      <c r="K532" s="34" t="str">
        <f>IF(ISBLANK(Games!S511), "",IF(ISTEXT(Games!S511), Games!S511, ""))</f>
        <v/>
      </c>
      <c r="L532" s="34" t="str">
        <f>IF(ISBLANK(Games!V511), "", Games!V511)</f>
        <v/>
      </c>
      <c r="M532" s="34"/>
      <c r="N532" s="36"/>
      <c r="O532" s="36"/>
      <c r="P532" s="36"/>
      <c r="Q532" s="36"/>
      <c r="R532" s="36"/>
      <c r="S532" s="36"/>
      <c r="T532" s="37">
        <f t="shared" si="81"/>
        <v>0</v>
      </c>
      <c r="U532" s="37">
        <f t="shared" si="82"/>
        <v>0</v>
      </c>
      <c r="V532" s="37">
        <f t="shared" si="84"/>
        <v>0</v>
      </c>
      <c r="W532" s="37">
        <f t="shared" si="85"/>
        <v>0</v>
      </c>
      <c r="X532" s="37">
        <f t="shared" si="86"/>
        <v>0</v>
      </c>
      <c r="Y532" s="37">
        <f t="shared" si="87"/>
        <v>0</v>
      </c>
      <c r="Z532" s="36"/>
      <c r="AA532" s="37" t="str">
        <f t="shared" si="83"/>
        <v/>
      </c>
      <c r="AB532" s="36"/>
      <c r="AC532" s="37" t="str">
        <f t="shared" si="89"/>
        <v/>
      </c>
      <c r="AD532" s="36"/>
      <c r="AE532" s="34" t="str">
        <f t="shared" si="88"/>
        <v/>
      </c>
      <c r="AF53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3" spans="1:32" hidden="1" x14ac:dyDescent="0.45">
      <c r="A533" s="34">
        <f>Games!A512</f>
        <v>0</v>
      </c>
      <c r="B533" s="34" t="str">
        <f>IF('Prediction Log'!B530=0, "",'Prediction Log'!B530)</f>
        <v/>
      </c>
      <c r="C533" s="34" t="str">
        <f>IF('Prediction Log'!C530=0, "",'Prediction Log'!C530)</f>
        <v/>
      </c>
      <c r="D533" s="34" t="str">
        <f>IF('Prediction Log'!D530=0, "",'Prediction Log'!D530)</f>
        <v/>
      </c>
      <c r="E533" s="34" t="str">
        <f>IF('Prediction Log'!E530=0, "",'Prediction Log'!E530)</f>
        <v/>
      </c>
      <c r="F533" s="34" t="str">
        <f>IF('Prediction Log'!H530=0, "",'Prediction Log'!H530)</f>
        <v/>
      </c>
      <c r="G533" s="10" t="str">
        <f>IF(ISBLANK(Games!B512), "",'Prediction Log'!$I530)</f>
        <v/>
      </c>
      <c r="H533" s="35" t="str">
        <f>'Prediction Log'!$J530</f>
        <v/>
      </c>
      <c r="I533" s="34" t="str">
        <f>IF(ISBLANK(Games!R512), "",IF(AND(Games!R512="",Games!S512=""),"",IF(ISTEXT(Games!S512), "Side",Games!R512)))</f>
        <v/>
      </c>
      <c r="J533" s="34" t="str">
        <f>IF(ISBLANK(Games!R512), "",IF(Table12[[#This Row],[Bet]]="Spread", Games!T512, ""))</f>
        <v/>
      </c>
      <c r="K533" s="34" t="str">
        <f>IF(ISBLANK(Games!S512), "",IF(ISTEXT(Games!S512), Games!S512, ""))</f>
        <v/>
      </c>
      <c r="L533" s="34" t="str">
        <f>IF(ISBLANK(Games!V512), "", Games!V512)</f>
        <v/>
      </c>
      <c r="M533" s="34"/>
      <c r="N533" s="36"/>
      <c r="O533" s="36"/>
      <c r="P533" s="36"/>
      <c r="Q533" s="36"/>
      <c r="R533" s="36"/>
      <c r="S533" s="36"/>
      <c r="T533" s="37">
        <f t="shared" si="81"/>
        <v>0</v>
      </c>
      <c r="U533" s="37">
        <f t="shared" si="82"/>
        <v>0</v>
      </c>
      <c r="V533" s="37">
        <f t="shared" si="84"/>
        <v>0</v>
      </c>
      <c r="W533" s="37">
        <f t="shared" si="85"/>
        <v>0</v>
      </c>
      <c r="X533" s="37">
        <f t="shared" si="86"/>
        <v>0</v>
      </c>
      <c r="Y533" s="37">
        <f t="shared" si="87"/>
        <v>0</v>
      </c>
      <c r="Z533" s="36"/>
      <c r="AA533" s="37" t="str">
        <f t="shared" si="83"/>
        <v/>
      </c>
      <c r="AB533" s="36"/>
      <c r="AC533" s="37" t="str">
        <f t="shared" si="89"/>
        <v/>
      </c>
      <c r="AD533" s="36"/>
      <c r="AE533" s="34" t="str">
        <f t="shared" si="88"/>
        <v/>
      </c>
      <c r="AF53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4" spans="1:32" hidden="1" x14ac:dyDescent="0.45">
      <c r="A534" s="34">
        <f>Games!A513</f>
        <v>0</v>
      </c>
      <c r="B534" s="34" t="str">
        <f>IF('Prediction Log'!B531=0, "",'Prediction Log'!B531)</f>
        <v/>
      </c>
      <c r="C534" s="34" t="str">
        <f>IF('Prediction Log'!C531=0, "",'Prediction Log'!C531)</f>
        <v/>
      </c>
      <c r="D534" s="34" t="str">
        <f>IF('Prediction Log'!D531=0, "",'Prediction Log'!D531)</f>
        <v/>
      </c>
      <c r="E534" s="34" t="str">
        <f>IF('Prediction Log'!E531=0, "",'Prediction Log'!E531)</f>
        <v/>
      </c>
      <c r="F534" s="34" t="str">
        <f>IF('Prediction Log'!H531=0, "",'Prediction Log'!H531)</f>
        <v/>
      </c>
      <c r="G534" s="10" t="str">
        <f>IF(ISBLANK(Games!B513), "",'Prediction Log'!$I531)</f>
        <v/>
      </c>
      <c r="H534" s="35" t="str">
        <f>'Prediction Log'!$J531</f>
        <v/>
      </c>
      <c r="I534" s="34" t="str">
        <f>IF(ISBLANK(Games!R513), "",IF(AND(Games!R513="",Games!S513=""),"",IF(ISTEXT(Games!S513), "Side",Games!R513)))</f>
        <v/>
      </c>
      <c r="J534" s="34" t="str">
        <f>IF(ISBLANK(Games!R513), "",IF(Table12[[#This Row],[Bet]]="Spread", Games!T513, ""))</f>
        <v/>
      </c>
      <c r="K534" s="34" t="str">
        <f>IF(ISBLANK(Games!S513), "",IF(ISTEXT(Games!S513), Games!S513, ""))</f>
        <v/>
      </c>
      <c r="L534" s="34" t="str">
        <f>IF(ISBLANK(Games!V513), "", Games!V513)</f>
        <v/>
      </c>
      <c r="M534" s="34"/>
      <c r="N534" s="36"/>
      <c r="O534" s="36"/>
      <c r="P534" s="36"/>
      <c r="Q534" s="36"/>
      <c r="R534" s="36"/>
      <c r="S534" s="36"/>
      <c r="T534" s="37">
        <f t="shared" si="81"/>
        <v>0</v>
      </c>
      <c r="U534" s="37">
        <f t="shared" si="82"/>
        <v>0</v>
      </c>
      <c r="V534" s="37">
        <f t="shared" si="84"/>
        <v>0</v>
      </c>
      <c r="W534" s="37">
        <f t="shared" si="85"/>
        <v>0</v>
      </c>
      <c r="X534" s="37">
        <f t="shared" si="86"/>
        <v>0</v>
      </c>
      <c r="Y534" s="37">
        <f t="shared" si="87"/>
        <v>0</v>
      </c>
      <c r="Z534" s="36"/>
      <c r="AA534" s="37" t="str">
        <f t="shared" si="83"/>
        <v/>
      </c>
      <c r="AB534" s="36"/>
      <c r="AC534" s="37" t="str">
        <f t="shared" si="89"/>
        <v/>
      </c>
      <c r="AD534" s="36"/>
      <c r="AE534" s="34" t="str">
        <f t="shared" si="88"/>
        <v/>
      </c>
      <c r="AF53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5" spans="1:32" hidden="1" x14ac:dyDescent="0.45">
      <c r="A535" s="34">
        <f>Games!A514</f>
        <v>0</v>
      </c>
      <c r="B535" s="34" t="str">
        <f>IF('Prediction Log'!B532=0, "",'Prediction Log'!B532)</f>
        <v/>
      </c>
      <c r="C535" s="34" t="str">
        <f>IF('Prediction Log'!C532=0, "",'Prediction Log'!C532)</f>
        <v/>
      </c>
      <c r="D535" s="34" t="str">
        <f>IF('Prediction Log'!D532=0, "",'Prediction Log'!D532)</f>
        <v/>
      </c>
      <c r="E535" s="34" t="str">
        <f>IF('Prediction Log'!E532=0, "",'Prediction Log'!E532)</f>
        <v/>
      </c>
      <c r="F535" s="34" t="str">
        <f>IF('Prediction Log'!H532=0, "",'Prediction Log'!H532)</f>
        <v/>
      </c>
      <c r="G535" s="10" t="str">
        <f>IF(ISBLANK(Games!B514), "",'Prediction Log'!$I532)</f>
        <v/>
      </c>
      <c r="H535" s="35" t="str">
        <f>'Prediction Log'!$J532</f>
        <v/>
      </c>
      <c r="I535" s="34" t="str">
        <f>IF(ISBLANK(Games!R514), "",IF(AND(Games!R514="",Games!S514=""),"",IF(ISTEXT(Games!S514), "Side",Games!R514)))</f>
        <v/>
      </c>
      <c r="J535" s="34" t="str">
        <f>IF(ISBLANK(Games!R514), "",IF(Table12[[#This Row],[Bet]]="Spread", Games!T514, ""))</f>
        <v/>
      </c>
      <c r="K535" s="34" t="str">
        <f>IF(ISBLANK(Games!S514), "",IF(ISTEXT(Games!S514), Games!S514, ""))</f>
        <v/>
      </c>
      <c r="L535" s="34" t="str">
        <f>IF(ISBLANK(Games!V514), "", Games!V514)</f>
        <v/>
      </c>
      <c r="M535" s="34"/>
      <c r="N535" s="36"/>
      <c r="O535" s="36"/>
      <c r="P535" s="36"/>
      <c r="Q535" s="36"/>
      <c r="R535" s="36"/>
      <c r="S535" s="36"/>
      <c r="T535" s="37">
        <f t="shared" si="81"/>
        <v>0</v>
      </c>
      <c r="U535" s="37">
        <f t="shared" si="82"/>
        <v>0</v>
      </c>
      <c r="V535" s="37">
        <f t="shared" si="84"/>
        <v>0</v>
      </c>
      <c r="W535" s="37">
        <f t="shared" si="85"/>
        <v>0</v>
      </c>
      <c r="X535" s="37">
        <f t="shared" si="86"/>
        <v>0</v>
      </c>
      <c r="Y535" s="37">
        <f t="shared" si="87"/>
        <v>0</v>
      </c>
      <c r="Z535" s="36"/>
      <c r="AA535" s="37" t="str">
        <f t="shared" si="83"/>
        <v/>
      </c>
      <c r="AB535" s="36"/>
      <c r="AC535" s="37" t="str">
        <f t="shared" si="89"/>
        <v/>
      </c>
      <c r="AD535" s="36"/>
      <c r="AE535" s="34" t="str">
        <f t="shared" si="88"/>
        <v/>
      </c>
      <c r="AF53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6" spans="1:32" hidden="1" x14ac:dyDescent="0.45">
      <c r="A536" s="34">
        <f>Games!A515</f>
        <v>0</v>
      </c>
      <c r="B536" s="34" t="str">
        <f>IF('Prediction Log'!B533=0, "",'Prediction Log'!B533)</f>
        <v/>
      </c>
      <c r="C536" s="34" t="str">
        <f>IF('Prediction Log'!C533=0, "",'Prediction Log'!C533)</f>
        <v/>
      </c>
      <c r="D536" s="34" t="str">
        <f>IF('Prediction Log'!D533=0, "",'Prediction Log'!D533)</f>
        <v/>
      </c>
      <c r="E536" s="34" t="str">
        <f>IF('Prediction Log'!E533=0, "",'Prediction Log'!E533)</f>
        <v/>
      </c>
      <c r="F536" s="34" t="str">
        <f>IF('Prediction Log'!H533=0, "",'Prediction Log'!H533)</f>
        <v/>
      </c>
      <c r="G536" s="10" t="str">
        <f>IF(ISBLANK(Games!B515), "",'Prediction Log'!$I533)</f>
        <v/>
      </c>
      <c r="H536" s="35" t="str">
        <f>'Prediction Log'!$J533</f>
        <v/>
      </c>
      <c r="I536" s="34" t="str">
        <f>IF(ISBLANK(Games!R515), "",IF(AND(Games!R515="",Games!S515=""),"",IF(ISTEXT(Games!S515), "Side",Games!R515)))</f>
        <v/>
      </c>
      <c r="J536" s="34" t="str">
        <f>IF(ISBLANK(Games!R515), "",IF(Table12[[#This Row],[Bet]]="Spread", Games!T515, ""))</f>
        <v/>
      </c>
      <c r="K536" s="34" t="str">
        <f>IF(ISBLANK(Games!S515), "",IF(ISTEXT(Games!S515), Games!S515, ""))</f>
        <v/>
      </c>
      <c r="L536" s="34" t="str">
        <f>IF(ISBLANK(Games!V515), "", Games!V515)</f>
        <v/>
      </c>
      <c r="M536" s="34"/>
      <c r="N536" s="36"/>
      <c r="O536" s="36"/>
      <c r="P536" s="36"/>
      <c r="Q536" s="36"/>
      <c r="R536" s="36"/>
      <c r="S536" s="36"/>
      <c r="T536" s="37">
        <f t="shared" si="81"/>
        <v>0</v>
      </c>
      <c r="U536" s="37">
        <f t="shared" si="82"/>
        <v>0</v>
      </c>
      <c r="V536" s="37">
        <f t="shared" si="84"/>
        <v>0</v>
      </c>
      <c r="W536" s="37">
        <f t="shared" si="85"/>
        <v>0</v>
      </c>
      <c r="X536" s="37">
        <f t="shared" si="86"/>
        <v>0</v>
      </c>
      <c r="Y536" s="37">
        <f t="shared" si="87"/>
        <v>0</v>
      </c>
      <c r="Z536" s="36"/>
      <c r="AA536" s="37" t="str">
        <f t="shared" si="83"/>
        <v/>
      </c>
      <c r="AB536" s="36"/>
      <c r="AC536" s="37" t="str">
        <f t="shared" si="89"/>
        <v/>
      </c>
      <c r="AD536" s="36"/>
      <c r="AE536" s="34" t="str">
        <f t="shared" si="88"/>
        <v/>
      </c>
      <c r="AF53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7" spans="1:32" hidden="1" x14ac:dyDescent="0.45">
      <c r="A537" s="34">
        <f>Games!A516</f>
        <v>0</v>
      </c>
      <c r="B537" s="34" t="str">
        <f>IF('Prediction Log'!B534=0, "",'Prediction Log'!B534)</f>
        <v/>
      </c>
      <c r="C537" s="34" t="str">
        <f>IF('Prediction Log'!C534=0, "",'Prediction Log'!C534)</f>
        <v/>
      </c>
      <c r="D537" s="34" t="str">
        <f>IF('Prediction Log'!D534=0, "",'Prediction Log'!D534)</f>
        <v/>
      </c>
      <c r="E537" s="34" t="str">
        <f>IF('Prediction Log'!E534=0, "",'Prediction Log'!E534)</f>
        <v/>
      </c>
      <c r="F537" s="34" t="str">
        <f>IF('Prediction Log'!H534=0, "",'Prediction Log'!H534)</f>
        <v/>
      </c>
      <c r="G537" s="10" t="str">
        <f>IF(ISBLANK(Games!B516), "",'Prediction Log'!$I534)</f>
        <v/>
      </c>
      <c r="H537" s="35" t="str">
        <f>'Prediction Log'!$J534</f>
        <v/>
      </c>
      <c r="I537" s="34" t="str">
        <f>IF(ISBLANK(Games!R516), "",IF(AND(Games!R516="",Games!S516=""),"",IF(ISTEXT(Games!S516), "Side",Games!R516)))</f>
        <v/>
      </c>
      <c r="J537" s="34" t="str">
        <f>IF(ISBLANK(Games!R516), "",IF(Table12[[#This Row],[Bet]]="Spread", Games!T516, ""))</f>
        <v/>
      </c>
      <c r="K537" s="34" t="str">
        <f>IF(ISBLANK(Games!S516), "",IF(ISTEXT(Games!S516), Games!S516, ""))</f>
        <v/>
      </c>
      <c r="L537" s="34" t="str">
        <f>IF(ISBLANK(Games!V516), "", Games!V516)</f>
        <v/>
      </c>
      <c r="M537" s="34"/>
      <c r="N537" s="36"/>
      <c r="O537" s="36"/>
      <c r="P537" s="36"/>
      <c r="Q537" s="36"/>
      <c r="R537" s="36"/>
      <c r="S537" s="36"/>
      <c r="T537" s="37">
        <f t="shared" si="81"/>
        <v>0</v>
      </c>
      <c r="U537" s="37">
        <f t="shared" si="82"/>
        <v>0</v>
      </c>
      <c r="V537" s="37">
        <f t="shared" si="84"/>
        <v>0</v>
      </c>
      <c r="W537" s="37">
        <f t="shared" si="85"/>
        <v>0</v>
      </c>
      <c r="X537" s="37">
        <f t="shared" si="86"/>
        <v>0</v>
      </c>
      <c r="Y537" s="37">
        <f t="shared" si="87"/>
        <v>0</v>
      </c>
      <c r="Z537" s="36"/>
      <c r="AA537" s="37" t="str">
        <f t="shared" si="83"/>
        <v/>
      </c>
      <c r="AB537" s="36"/>
      <c r="AC537" s="37" t="str">
        <f t="shared" si="89"/>
        <v/>
      </c>
      <c r="AD537" s="36"/>
      <c r="AE537" s="34" t="str">
        <f t="shared" si="88"/>
        <v/>
      </c>
      <c r="AF53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8" spans="1:32" hidden="1" x14ac:dyDescent="0.45">
      <c r="A538" s="34">
        <f>Games!A517</f>
        <v>0</v>
      </c>
      <c r="B538" s="34" t="str">
        <f>IF('Prediction Log'!B535=0, "",'Prediction Log'!B535)</f>
        <v/>
      </c>
      <c r="C538" s="34" t="str">
        <f>IF('Prediction Log'!C535=0, "",'Prediction Log'!C535)</f>
        <v/>
      </c>
      <c r="D538" s="34" t="str">
        <f>IF('Prediction Log'!D535=0, "",'Prediction Log'!D535)</f>
        <v/>
      </c>
      <c r="E538" s="34" t="str">
        <f>IF('Prediction Log'!E535=0, "",'Prediction Log'!E535)</f>
        <v/>
      </c>
      <c r="F538" s="34" t="str">
        <f>IF('Prediction Log'!H535=0, "",'Prediction Log'!H535)</f>
        <v/>
      </c>
      <c r="G538" s="10" t="str">
        <f>IF(ISBLANK(Games!B517), "",'Prediction Log'!$I535)</f>
        <v/>
      </c>
      <c r="H538" s="35" t="str">
        <f>'Prediction Log'!$J535</f>
        <v/>
      </c>
      <c r="I538" s="34" t="str">
        <f>IF(ISBLANK(Games!R517), "",IF(AND(Games!R517="",Games!S517=""),"",IF(ISTEXT(Games!S517), "Side",Games!R517)))</f>
        <v/>
      </c>
      <c r="J538" s="34" t="str">
        <f>IF(ISBLANK(Games!R517), "",IF(Table12[[#This Row],[Bet]]="Spread", Games!T517, ""))</f>
        <v/>
      </c>
      <c r="K538" s="34" t="str">
        <f>IF(ISBLANK(Games!S517), "",IF(ISTEXT(Games!S517), Games!S517, ""))</f>
        <v/>
      </c>
      <c r="L538" s="34" t="str">
        <f>IF(ISBLANK(Games!V517), "", Games!V517)</f>
        <v/>
      </c>
      <c r="M538" s="34"/>
      <c r="N538" s="36"/>
      <c r="O538" s="36"/>
      <c r="P538" s="36"/>
      <c r="Q538" s="36"/>
      <c r="R538" s="36"/>
      <c r="S538" s="36"/>
      <c r="T538" s="37">
        <f t="shared" si="81"/>
        <v>0</v>
      </c>
      <c r="U538" s="37">
        <f t="shared" si="82"/>
        <v>0</v>
      </c>
      <c r="V538" s="37">
        <f t="shared" si="84"/>
        <v>0</v>
      </c>
      <c r="W538" s="37">
        <f t="shared" si="85"/>
        <v>0</v>
      </c>
      <c r="X538" s="37">
        <f t="shared" si="86"/>
        <v>0</v>
      </c>
      <c r="Y538" s="37">
        <f t="shared" si="87"/>
        <v>0</v>
      </c>
      <c r="Z538" s="36"/>
      <c r="AA538" s="37" t="str">
        <f t="shared" si="83"/>
        <v/>
      </c>
      <c r="AB538" s="36"/>
      <c r="AC538" s="37" t="str">
        <f t="shared" si="89"/>
        <v/>
      </c>
      <c r="AD538" s="36"/>
      <c r="AE538" s="34" t="str">
        <f t="shared" si="88"/>
        <v/>
      </c>
      <c r="AF53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9" spans="1:32" hidden="1" x14ac:dyDescent="0.45">
      <c r="A539" s="34">
        <f>Games!A518</f>
        <v>0</v>
      </c>
      <c r="B539" s="34" t="str">
        <f>IF('Prediction Log'!B536=0, "",'Prediction Log'!B536)</f>
        <v/>
      </c>
      <c r="C539" s="34" t="str">
        <f>IF('Prediction Log'!C536=0, "",'Prediction Log'!C536)</f>
        <v/>
      </c>
      <c r="D539" s="34" t="str">
        <f>IF('Prediction Log'!D536=0, "",'Prediction Log'!D536)</f>
        <v/>
      </c>
      <c r="E539" s="34" t="str">
        <f>IF('Prediction Log'!E536=0, "",'Prediction Log'!E536)</f>
        <v/>
      </c>
      <c r="F539" s="34" t="str">
        <f>IF('Prediction Log'!H536=0, "",'Prediction Log'!H536)</f>
        <v/>
      </c>
      <c r="G539" s="10" t="str">
        <f>IF(ISBLANK(Games!B518), "",'Prediction Log'!$I536)</f>
        <v/>
      </c>
      <c r="H539" s="35" t="str">
        <f>'Prediction Log'!$J536</f>
        <v/>
      </c>
      <c r="I539" s="34" t="str">
        <f>IF(ISBLANK(Games!R518), "",IF(AND(Games!R518="",Games!S518=""),"",IF(ISTEXT(Games!S518), "Side",Games!R518)))</f>
        <v/>
      </c>
      <c r="J539" s="34" t="str">
        <f>IF(ISBLANK(Games!R518), "",IF(Table12[[#This Row],[Bet]]="Spread", Games!T518, ""))</f>
        <v/>
      </c>
      <c r="K539" s="34" t="str">
        <f>IF(ISBLANK(Games!S518), "",IF(ISTEXT(Games!S518), Games!S518, ""))</f>
        <v/>
      </c>
      <c r="L539" s="34" t="str">
        <f>IF(ISBLANK(Games!V518), "", Games!V518)</f>
        <v/>
      </c>
      <c r="M539" s="34"/>
      <c r="N539" s="36"/>
      <c r="O539" s="36"/>
      <c r="P539" s="36"/>
      <c r="Q539" s="36"/>
      <c r="R539" s="36"/>
      <c r="S539" s="36"/>
      <c r="T539" s="37">
        <f t="shared" si="81"/>
        <v>0</v>
      </c>
      <c r="U539" s="37">
        <f t="shared" si="82"/>
        <v>0</v>
      </c>
      <c r="V539" s="37">
        <f t="shared" si="84"/>
        <v>0</v>
      </c>
      <c r="W539" s="37">
        <f t="shared" si="85"/>
        <v>0</v>
      </c>
      <c r="X539" s="37">
        <f t="shared" si="86"/>
        <v>0</v>
      </c>
      <c r="Y539" s="37">
        <f t="shared" si="87"/>
        <v>0</v>
      </c>
      <c r="Z539" s="36"/>
      <c r="AA539" s="37" t="str">
        <f t="shared" si="83"/>
        <v/>
      </c>
      <c r="AB539" s="36"/>
      <c r="AC539" s="37" t="str">
        <f t="shared" si="89"/>
        <v/>
      </c>
      <c r="AD539" s="36"/>
      <c r="AE539" s="34" t="str">
        <f t="shared" si="88"/>
        <v/>
      </c>
      <c r="AF53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0" spans="1:32" hidden="1" x14ac:dyDescent="0.45">
      <c r="A540" s="34">
        <f>Games!A519</f>
        <v>0</v>
      </c>
      <c r="B540" s="34" t="str">
        <f>IF('Prediction Log'!B537=0, "",'Prediction Log'!B537)</f>
        <v/>
      </c>
      <c r="C540" s="34" t="str">
        <f>IF('Prediction Log'!C537=0, "",'Prediction Log'!C537)</f>
        <v/>
      </c>
      <c r="D540" s="34" t="str">
        <f>IF('Prediction Log'!D537=0, "",'Prediction Log'!D537)</f>
        <v/>
      </c>
      <c r="E540" s="34" t="str">
        <f>IF('Prediction Log'!E537=0, "",'Prediction Log'!E537)</f>
        <v/>
      </c>
      <c r="F540" s="34" t="str">
        <f>IF('Prediction Log'!H537=0, "",'Prediction Log'!H537)</f>
        <v/>
      </c>
      <c r="G540" s="10" t="str">
        <f>IF(ISBLANK(Games!B519), "",'Prediction Log'!$I537)</f>
        <v/>
      </c>
      <c r="H540" s="35" t="str">
        <f>'Prediction Log'!$J537</f>
        <v/>
      </c>
      <c r="I540" s="34" t="str">
        <f>IF(ISBLANK(Games!R519), "",IF(AND(Games!R519="",Games!S519=""),"",IF(ISTEXT(Games!S519), "Side",Games!R519)))</f>
        <v/>
      </c>
      <c r="J540" s="34" t="str">
        <f>IF(ISBLANK(Games!R519), "",IF(Table12[[#This Row],[Bet]]="Spread", Games!T519, ""))</f>
        <v/>
      </c>
      <c r="K540" s="34" t="str">
        <f>IF(ISBLANK(Games!S519), "",IF(ISTEXT(Games!S519), Games!S519, ""))</f>
        <v/>
      </c>
      <c r="L540" s="34" t="str">
        <f>IF(ISBLANK(Games!V519), "", Games!V519)</f>
        <v/>
      </c>
      <c r="M540" s="34"/>
      <c r="N540" s="36"/>
      <c r="O540" s="36"/>
      <c r="P540" s="36"/>
      <c r="Q540" s="36"/>
      <c r="R540" s="36"/>
      <c r="S540" s="36"/>
      <c r="T540" s="37">
        <f t="shared" si="81"/>
        <v>0</v>
      </c>
      <c r="U540" s="37">
        <f t="shared" si="82"/>
        <v>0</v>
      </c>
      <c r="V540" s="37">
        <f t="shared" si="84"/>
        <v>0</v>
      </c>
      <c r="W540" s="37">
        <f t="shared" si="85"/>
        <v>0</v>
      </c>
      <c r="X540" s="37">
        <f t="shared" si="86"/>
        <v>0</v>
      </c>
      <c r="Y540" s="37">
        <f t="shared" si="87"/>
        <v>0</v>
      </c>
      <c r="Z540" s="36"/>
      <c r="AA540" s="37" t="str">
        <f t="shared" si="83"/>
        <v/>
      </c>
      <c r="AB540" s="36"/>
      <c r="AC540" s="37" t="str">
        <f t="shared" si="89"/>
        <v/>
      </c>
      <c r="AD540" s="36"/>
      <c r="AE540" s="34" t="str">
        <f t="shared" si="88"/>
        <v/>
      </c>
      <c r="AF54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1" spans="1:32" hidden="1" x14ac:dyDescent="0.45">
      <c r="A541" s="34">
        <f>Games!A520</f>
        <v>0</v>
      </c>
      <c r="B541" s="34" t="str">
        <f>IF('Prediction Log'!B538=0, "",'Prediction Log'!B538)</f>
        <v/>
      </c>
      <c r="C541" s="34" t="str">
        <f>IF('Prediction Log'!C538=0, "",'Prediction Log'!C538)</f>
        <v/>
      </c>
      <c r="D541" s="34" t="str">
        <f>IF('Prediction Log'!D538=0, "",'Prediction Log'!D538)</f>
        <v/>
      </c>
      <c r="E541" s="34" t="str">
        <f>IF('Prediction Log'!E538=0, "",'Prediction Log'!E538)</f>
        <v/>
      </c>
      <c r="F541" s="34" t="str">
        <f>IF('Prediction Log'!H538=0, "",'Prediction Log'!H538)</f>
        <v/>
      </c>
      <c r="G541" s="10" t="str">
        <f>IF(ISBLANK(Games!B520), "",'Prediction Log'!$I538)</f>
        <v/>
      </c>
      <c r="H541" s="35" t="str">
        <f>'Prediction Log'!$J538</f>
        <v/>
      </c>
      <c r="I541" s="34" t="str">
        <f>IF(ISBLANK(Games!R520), "",IF(AND(Games!R520="",Games!S520=""),"",IF(ISTEXT(Games!S520), "Side",Games!R520)))</f>
        <v/>
      </c>
      <c r="J541" s="34" t="str">
        <f>IF(ISBLANK(Games!R520), "",IF(Table12[[#This Row],[Bet]]="Spread", Games!T520, ""))</f>
        <v/>
      </c>
      <c r="K541" s="34" t="str">
        <f>IF(ISBLANK(Games!S520), "",IF(ISTEXT(Games!S520), Games!S520, ""))</f>
        <v/>
      </c>
      <c r="L541" s="34" t="str">
        <f>IF(ISBLANK(Games!V520), "", Games!V520)</f>
        <v/>
      </c>
      <c r="M541" s="34"/>
      <c r="N541" s="36"/>
      <c r="O541" s="36"/>
      <c r="P541" s="36"/>
      <c r="Q541" s="36"/>
      <c r="R541" s="36"/>
      <c r="S541" s="36"/>
      <c r="T541" s="37">
        <f t="shared" si="81"/>
        <v>0</v>
      </c>
      <c r="U541" s="37">
        <f t="shared" si="82"/>
        <v>0</v>
      </c>
      <c r="V541" s="37">
        <f t="shared" si="84"/>
        <v>0</v>
      </c>
      <c r="W541" s="37">
        <f t="shared" si="85"/>
        <v>0</v>
      </c>
      <c r="X541" s="37">
        <f t="shared" si="86"/>
        <v>0</v>
      </c>
      <c r="Y541" s="37">
        <f t="shared" si="87"/>
        <v>0</v>
      </c>
      <c r="Z541" s="36"/>
      <c r="AA541" s="37" t="str">
        <f t="shared" si="83"/>
        <v/>
      </c>
      <c r="AB541" s="36"/>
      <c r="AC541" s="37" t="str">
        <f t="shared" si="89"/>
        <v/>
      </c>
      <c r="AD541" s="36"/>
      <c r="AE541" s="34" t="str">
        <f t="shared" si="88"/>
        <v/>
      </c>
      <c r="AF54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2" spans="1:32" hidden="1" x14ac:dyDescent="0.45">
      <c r="A542" s="34">
        <f>Games!A521</f>
        <v>0</v>
      </c>
      <c r="B542" s="34" t="str">
        <f>IF('Prediction Log'!B539=0, "",'Prediction Log'!B539)</f>
        <v/>
      </c>
      <c r="C542" s="34" t="str">
        <f>IF('Prediction Log'!C539=0, "",'Prediction Log'!C539)</f>
        <v/>
      </c>
      <c r="D542" s="34" t="str">
        <f>IF('Prediction Log'!D539=0, "",'Prediction Log'!D539)</f>
        <v/>
      </c>
      <c r="E542" s="34" t="str">
        <f>IF('Prediction Log'!E539=0, "",'Prediction Log'!E539)</f>
        <v/>
      </c>
      <c r="F542" s="34" t="str">
        <f>IF('Prediction Log'!H539=0, "",'Prediction Log'!H539)</f>
        <v/>
      </c>
      <c r="G542" s="10" t="str">
        <f>IF(ISBLANK(Games!B521), "",'Prediction Log'!$I539)</f>
        <v/>
      </c>
      <c r="H542" s="35" t="str">
        <f>'Prediction Log'!$J539</f>
        <v/>
      </c>
      <c r="I542" s="34" t="str">
        <f>IF(ISBLANK(Games!R521), "",IF(AND(Games!R521="",Games!S521=""),"",IF(ISTEXT(Games!S521), "Side",Games!R521)))</f>
        <v/>
      </c>
      <c r="J542" s="34" t="str">
        <f>IF(ISBLANK(Games!R521), "",IF(Table12[[#This Row],[Bet]]="Spread", Games!T521, ""))</f>
        <v/>
      </c>
      <c r="K542" s="34" t="str">
        <f>IF(ISBLANK(Games!S521), "",IF(ISTEXT(Games!S521), Games!S521, ""))</f>
        <v/>
      </c>
      <c r="L542" s="34" t="str">
        <f>IF(ISBLANK(Games!V521), "", Games!V521)</f>
        <v/>
      </c>
      <c r="M542" s="34"/>
      <c r="N542" s="36"/>
      <c r="O542" s="36"/>
      <c r="P542" s="36"/>
      <c r="Q542" s="36"/>
      <c r="R542" s="36"/>
      <c r="S542" s="36"/>
      <c r="T542" s="37">
        <f t="shared" si="81"/>
        <v>0</v>
      </c>
      <c r="U542" s="37">
        <f t="shared" si="82"/>
        <v>0</v>
      </c>
      <c r="V542" s="37">
        <f t="shared" si="84"/>
        <v>0</v>
      </c>
      <c r="W542" s="37">
        <f t="shared" si="85"/>
        <v>0</v>
      </c>
      <c r="X542" s="37">
        <f t="shared" si="86"/>
        <v>0</v>
      </c>
      <c r="Y542" s="37">
        <f t="shared" si="87"/>
        <v>0</v>
      </c>
      <c r="Z542" s="36"/>
      <c r="AA542" s="37" t="str">
        <f t="shared" si="83"/>
        <v/>
      </c>
      <c r="AB542" s="36"/>
      <c r="AC542" s="37" t="str">
        <f t="shared" si="89"/>
        <v/>
      </c>
      <c r="AD542" s="36"/>
      <c r="AE542" s="34" t="str">
        <f t="shared" si="88"/>
        <v/>
      </c>
      <c r="AF54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3" spans="1:32" hidden="1" x14ac:dyDescent="0.45">
      <c r="A543" s="34">
        <f>Games!A522</f>
        <v>0</v>
      </c>
      <c r="B543" s="34" t="str">
        <f>IF('Prediction Log'!B540=0, "",'Prediction Log'!B540)</f>
        <v/>
      </c>
      <c r="C543" s="34" t="str">
        <f>IF('Prediction Log'!C540=0, "",'Prediction Log'!C540)</f>
        <v/>
      </c>
      <c r="D543" s="34" t="str">
        <f>IF('Prediction Log'!D540=0, "",'Prediction Log'!D540)</f>
        <v/>
      </c>
      <c r="E543" s="34" t="str">
        <f>IF('Prediction Log'!E540=0, "",'Prediction Log'!E540)</f>
        <v/>
      </c>
      <c r="F543" s="34" t="str">
        <f>IF('Prediction Log'!H540=0, "",'Prediction Log'!H540)</f>
        <v/>
      </c>
      <c r="G543" s="10" t="str">
        <f>IF(ISBLANK(Games!B522), "",'Prediction Log'!$I540)</f>
        <v/>
      </c>
      <c r="H543" s="35" t="str">
        <f>'Prediction Log'!$J540</f>
        <v/>
      </c>
      <c r="I543" s="34" t="str">
        <f>IF(ISBLANK(Games!R522), "",IF(AND(Games!R522="",Games!S522=""),"",IF(ISTEXT(Games!S522), "Side",Games!R522)))</f>
        <v/>
      </c>
      <c r="J543" s="34" t="str">
        <f>IF(ISBLANK(Games!R522), "",IF(Table12[[#This Row],[Bet]]="Spread", Games!T522, ""))</f>
        <v/>
      </c>
      <c r="K543" s="34" t="str">
        <f>IF(ISBLANK(Games!S522), "",IF(ISTEXT(Games!S522), Games!S522, ""))</f>
        <v/>
      </c>
      <c r="L543" s="34" t="str">
        <f>IF(ISBLANK(Games!V522), "", Games!V522)</f>
        <v/>
      </c>
      <c r="M543" s="34"/>
      <c r="N543" s="36"/>
      <c r="O543" s="36"/>
      <c r="P543" s="36"/>
      <c r="Q543" s="36"/>
      <c r="R543" s="36"/>
      <c r="S543" s="36"/>
      <c r="T543" s="37">
        <f t="shared" si="81"/>
        <v>0</v>
      </c>
      <c r="U543" s="37">
        <f t="shared" si="82"/>
        <v>0</v>
      </c>
      <c r="V543" s="37">
        <f t="shared" si="84"/>
        <v>0</v>
      </c>
      <c r="W543" s="37">
        <f t="shared" si="85"/>
        <v>0</v>
      </c>
      <c r="X543" s="37">
        <f t="shared" si="86"/>
        <v>0</v>
      </c>
      <c r="Y543" s="37">
        <f t="shared" si="87"/>
        <v>0</v>
      </c>
      <c r="Z543" s="36"/>
      <c r="AA543" s="37" t="str">
        <f t="shared" si="83"/>
        <v/>
      </c>
      <c r="AB543" s="36"/>
      <c r="AC543" s="37" t="str">
        <f t="shared" si="89"/>
        <v/>
      </c>
      <c r="AD543" s="36"/>
      <c r="AE543" s="34" t="str">
        <f t="shared" si="88"/>
        <v/>
      </c>
      <c r="AF54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4" spans="1:32" hidden="1" x14ac:dyDescent="0.45">
      <c r="A544" s="34">
        <f>Games!A523</f>
        <v>0</v>
      </c>
      <c r="B544" s="34" t="str">
        <f>IF('Prediction Log'!B541=0, "",'Prediction Log'!B541)</f>
        <v/>
      </c>
      <c r="C544" s="34" t="str">
        <f>IF('Prediction Log'!C541=0, "",'Prediction Log'!C541)</f>
        <v/>
      </c>
      <c r="D544" s="34" t="str">
        <f>IF('Prediction Log'!D541=0, "",'Prediction Log'!D541)</f>
        <v/>
      </c>
      <c r="E544" s="34" t="str">
        <f>IF('Prediction Log'!E541=0, "",'Prediction Log'!E541)</f>
        <v/>
      </c>
      <c r="F544" s="34" t="str">
        <f>IF('Prediction Log'!H541=0, "",'Prediction Log'!H541)</f>
        <v/>
      </c>
      <c r="G544" s="10" t="str">
        <f>IF(ISBLANK(Games!B523), "",'Prediction Log'!$I541)</f>
        <v/>
      </c>
      <c r="H544" s="35" t="str">
        <f>'Prediction Log'!$J541</f>
        <v/>
      </c>
      <c r="I544" s="34" t="str">
        <f>IF(ISBLANK(Games!R523), "",IF(AND(Games!R523="",Games!S523=""),"",IF(ISTEXT(Games!S523), "Side",Games!R523)))</f>
        <v/>
      </c>
      <c r="J544" s="34" t="str">
        <f>IF(ISBLANK(Games!R523), "",IF(Table12[[#This Row],[Bet]]="Spread", Games!T523, ""))</f>
        <v/>
      </c>
      <c r="K544" s="34" t="str">
        <f>IF(ISBLANK(Games!S523), "",IF(ISTEXT(Games!S523), Games!S523, ""))</f>
        <v/>
      </c>
      <c r="L544" s="34" t="str">
        <f>IF(ISBLANK(Games!V523), "", Games!V523)</f>
        <v/>
      </c>
      <c r="M544" s="34"/>
      <c r="N544" s="36"/>
      <c r="O544" s="36"/>
      <c r="P544" s="36"/>
      <c r="Q544" s="36"/>
      <c r="R544" s="36"/>
      <c r="S544" s="36"/>
      <c r="T544" s="37">
        <f t="shared" si="81"/>
        <v>0</v>
      </c>
      <c r="U544" s="37">
        <f t="shared" si="82"/>
        <v>0</v>
      </c>
      <c r="V544" s="37">
        <f t="shared" si="84"/>
        <v>0</v>
      </c>
      <c r="W544" s="37">
        <f t="shared" si="85"/>
        <v>0</v>
      </c>
      <c r="X544" s="37">
        <f t="shared" si="86"/>
        <v>0</v>
      </c>
      <c r="Y544" s="37">
        <f t="shared" si="87"/>
        <v>0</v>
      </c>
      <c r="Z544" s="36"/>
      <c r="AA544" s="37" t="str">
        <f t="shared" si="83"/>
        <v/>
      </c>
      <c r="AB544" s="36"/>
      <c r="AC544" s="37" t="str">
        <f t="shared" si="89"/>
        <v/>
      </c>
      <c r="AD544" s="36"/>
      <c r="AE544" s="34" t="str">
        <f t="shared" si="88"/>
        <v/>
      </c>
      <c r="AF54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5" spans="1:32" hidden="1" x14ac:dyDescent="0.45">
      <c r="A545" s="34">
        <f>Games!A524</f>
        <v>0</v>
      </c>
      <c r="B545" s="34" t="str">
        <f>IF('Prediction Log'!B542=0, "",'Prediction Log'!B542)</f>
        <v/>
      </c>
      <c r="C545" s="34" t="str">
        <f>IF('Prediction Log'!C542=0, "",'Prediction Log'!C542)</f>
        <v/>
      </c>
      <c r="D545" s="34" t="str">
        <f>IF('Prediction Log'!D542=0, "",'Prediction Log'!D542)</f>
        <v/>
      </c>
      <c r="E545" s="34" t="str">
        <f>IF('Prediction Log'!E542=0, "",'Prediction Log'!E542)</f>
        <v/>
      </c>
      <c r="F545" s="34" t="str">
        <f>IF('Prediction Log'!H542=0, "",'Prediction Log'!H542)</f>
        <v/>
      </c>
      <c r="G545" s="10" t="str">
        <f>IF(ISBLANK(Games!B524), "",'Prediction Log'!$I542)</f>
        <v/>
      </c>
      <c r="H545" s="35" t="str">
        <f>'Prediction Log'!$J542</f>
        <v/>
      </c>
      <c r="I545" s="34" t="str">
        <f>IF(ISBLANK(Games!R524), "",IF(AND(Games!R524="",Games!S524=""),"",IF(ISTEXT(Games!S524), "Side",Games!R524)))</f>
        <v/>
      </c>
      <c r="J545" s="34" t="str">
        <f>IF(ISBLANK(Games!R524), "",IF(Table12[[#This Row],[Bet]]="Spread", Games!T524, ""))</f>
        <v/>
      </c>
      <c r="K545" s="34" t="str">
        <f>IF(ISBLANK(Games!S524), "",IF(ISTEXT(Games!S524), Games!S524, ""))</f>
        <v/>
      </c>
      <c r="L545" s="34" t="str">
        <f>IF(ISBLANK(Games!V524), "", Games!V524)</f>
        <v/>
      </c>
      <c r="M545" s="34"/>
      <c r="N545" s="36"/>
      <c r="O545" s="36"/>
      <c r="P545" s="36"/>
      <c r="Q545" s="36"/>
      <c r="R545" s="36"/>
      <c r="S545" s="36"/>
      <c r="T545" s="37">
        <f t="shared" si="81"/>
        <v>0</v>
      </c>
      <c r="U545" s="37">
        <f t="shared" si="82"/>
        <v>0</v>
      </c>
      <c r="V545" s="37">
        <f t="shared" si="84"/>
        <v>0</v>
      </c>
      <c r="W545" s="37">
        <f t="shared" si="85"/>
        <v>0</v>
      </c>
      <c r="X545" s="37">
        <f t="shared" si="86"/>
        <v>0</v>
      </c>
      <c r="Y545" s="37">
        <f t="shared" si="87"/>
        <v>0</v>
      </c>
      <c r="Z545" s="36"/>
      <c r="AA545" s="37" t="str">
        <f t="shared" si="83"/>
        <v/>
      </c>
      <c r="AB545" s="36"/>
      <c r="AC545" s="37" t="str">
        <f t="shared" si="89"/>
        <v/>
      </c>
      <c r="AD545" s="36"/>
      <c r="AE545" s="34" t="str">
        <f t="shared" si="88"/>
        <v/>
      </c>
      <c r="AF54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6" spans="1:32" hidden="1" x14ac:dyDescent="0.45">
      <c r="A546" s="34">
        <f>Games!A525</f>
        <v>0</v>
      </c>
      <c r="B546" s="34" t="str">
        <f>IF('Prediction Log'!B543=0, "",'Prediction Log'!B543)</f>
        <v/>
      </c>
      <c r="C546" s="34" t="str">
        <f>IF('Prediction Log'!C543=0, "",'Prediction Log'!C543)</f>
        <v/>
      </c>
      <c r="D546" s="34" t="str">
        <f>IF('Prediction Log'!D543=0, "",'Prediction Log'!D543)</f>
        <v/>
      </c>
      <c r="E546" s="34" t="str">
        <f>IF('Prediction Log'!E543=0, "",'Prediction Log'!E543)</f>
        <v/>
      </c>
      <c r="F546" s="34" t="str">
        <f>IF('Prediction Log'!H543=0, "",'Prediction Log'!H543)</f>
        <v/>
      </c>
      <c r="G546" s="10" t="str">
        <f>IF(ISBLANK(Games!B525), "",'Prediction Log'!$I543)</f>
        <v/>
      </c>
      <c r="H546" s="35" t="str">
        <f>'Prediction Log'!$J543</f>
        <v/>
      </c>
      <c r="I546" s="34" t="str">
        <f>IF(ISBLANK(Games!R525), "",IF(AND(Games!R525="",Games!S525=""),"",IF(ISTEXT(Games!S525), "Side",Games!R525)))</f>
        <v/>
      </c>
      <c r="J546" s="34" t="str">
        <f>IF(ISBLANK(Games!R525), "",IF(Table12[[#This Row],[Bet]]="Spread", Games!T525, ""))</f>
        <v/>
      </c>
      <c r="K546" s="34" t="str">
        <f>IF(ISBLANK(Games!S525), "",IF(ISTEXT(Games!S525), Games!S525, ""))</f>
        <v/>
      </c>
      <c r="L546" s="34" t="str">
        <f>IF(ISBLANK(Games!V525), "", Games!V525)</f>
        <v/>
      </c>
      <c r="M546" s="34"/>
      <c r="N546" s="36"/>
      <c r="O546" s="36"/>
      <c r="P546" s="36"/>
      <c r="Q546" s="36"/>
      <c r="R546" s="36"/>
      <c r="S546" s="36"/>
      <c r="T546" s="37">
        <f t="shared" si="81"/>
        <v>0</v>
      </c>
      <c r="U546" s="37">
        <f t="shared" si="82"/>
        <v>0</v>
      </c>
      <c r="V546" s="37">
        <f t="shared" si="84"/>
        <v>0</v>
      </c>
      <c r="W546" s="37">
        <f t="shared" si="85"/>
        <v>0</v>
      </c>
      <c r="X546" s="37">
        <f t="shared" si="86"/>
        <v>0</v>
      </c>
      <c r="Y546" s="37">
        <f t="shared" si="87"/>
        <v>0</v>
      </c>
      <c r="Z546" s="36"/>
      <c r="AA546" s="37" t="str">
        <f t="shared" si="83"/>
        <v/>
      </c>
      <c r="AB546" s="36"/>
      <c r="AC546" s="37" t="str">
        <f t="shared" si="89"/>
        <v/>
      </c>
      <c r="AD546" s="36"/>
      <c r="AE546" s="34" t="str">
        <f t="shared" si="88"/>
        <v/>
      </c>
      <c r="AF54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7" spans="1:32" hidden="1" x14ac:dyDescent="0.45">
      <c r="A547" s="34">
        <f>Games!A526</f>
        <v>0</v>
      </c>
      <c r="B547" s="34" t="str">
        <f>IF('Prediction Log'!B544=0, "",'Prediction Log'!B544)</f>
        <v/>
      </c>
      <c r="C547" s="34" t="str">
        <f>IF('Prediction Log'!C544=0, "",'Prediction Log'!C544)</f>
        <v/>
      </c>
      <c r="D547" s="34" t="str">
        <f>IF('Prediction Log'!D544=0, "",'Prediction Log'!D544)</f>
        <v/>
      </c>
      <c r="E547" s="34" t="str">
        <f>IF('Prediction Log'!E544=0, "",'Prediction Log'!E544)</f>
        <v/>
      </c>
      <c r="F547" s="34" t="str">
        <f>IF('Prediction Log'!H544=0, "",'Prediction Log'!H544)</f>
        <v/>
      </c>
      <c r="G547" s="10" t="str">
        <f>IF(ISBLANK(Games!B526), "",'Prediction Log'!$I544)</f>
        <v/>
      </c>
      <c r="H547" s="35" t="str">
        <f>'Prediction Log'!$J544</f>
        <v/>
      </c>
      <c r="I547" s="34" t="str">
        <f>IF(ISBLANK(Games!R526), "",IF(AND(Games!R526="",Games!S526=""),"",IF(ISTEXT(Games!S526), "Side",Games!R526)))</f>
        <v/>
      </c>
      <c r="J547" s="34" t="str">
        <f>IF(ISBLANK(Games!R526), "",IF(Table12[[#This Row],[Bet]]="Spread", Games!T526, ""))</f>
        <v/>
      </c>
      <c r="K547" s="34" t="str">
        <f>IF(ISBLANK(Games!S526), "",IF(ISTEXT(Games!S526), Games!S526, ""))</f>
        <v/>
      </c>
      <c r="L547" s="34" t="str">
        <f>IF(ISBLANK(Games!V526), "", Games!V526)</f>
        <v/>
      </c>
      <c r="M547" s="34"/>
      <c r="N547" s="36"/>
      <c r="O547" s="36"/>
      <c r="P547" s="36"/>
      <c r="Q547" s="36"/>
      <c r="R547" s="36"/>
      <c r="S547" s="36"/>
      <c r="T547" s="37">
        <f t="shared" si="81"/>
        <v>0</v>
      </c>
      <c r="U547" s="37">
        <f t="shared" si="82"/>
        <v>0</v>
      </c>
      <c r="V547" s="37">
        <f t="shared" si="84"/>
        <v>0</v>
      </c>
      <c r="W547" s="37">
        <f t="shared" si="85"/>
        <v>0</v>
      </c>
      <c r="X547" s="37">
        <f t="shared" si="86"/>
        <v>0</v>
      </c>
      <c r="Y547" s="37">
        <f t="shared" si="87"/>
        <v>0</v>
      </c>
      <c r="Z547" s="36"/>
      <c r="AA547" s="37" t="str">
        <f t="shared" si="83"/>
        <v/>
      </c>
      <c r="AB547" s="36"/>
      <c r="AC547" s="37" t="str">
        <f t="shared" si="89"/>
        <v/>
      </c>
      <c r="AD547" s="36"/>
      <c r="AE547" s="34" t="str">
        <f t="shared" si="88"/>
        <v/>
      </c>
      <c r="AF54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8" spans="1:32" hidden="1" x14ac:dyDescent="0.45">
      <c r="A548" s="34">
        <f>Games!A527</f>
        <v>0</v>
      </c>
      <c r="B548" s="34" t="str">
        <f>IF('Prediction Log'!B545=0, "",'Prediction Log'!B545)</f>
        <v/>
      </c>
      <c r="C548" s="34" t="str">
        <f>IF('Prediction Log'!C545=0, "",'Prediction Log'!C545)</f>
        <v/>
      </c>
      <c r="D548" s="34" t="str">
        <f>IF('Prediction Log'!D545=0, "",'Prediction Log'!D545)</f>
        <v/>
      </c>
      <c r="E548" s="34" t="str">
        <f>IF('Prediction Log'!E545=0, "",'Prediction Log'!E545)</f>
        <v/>
      </c>
      <c r="F548" s="34" t="str">
        <f>IF('Prediction Log'!H545=0, "",'Prediction Log'!H545)</f>
        <v/>
      </c>
      <c r="G548" s="10" t="str">
        <f>IF(ISBLANK(Games!B527), "",'Prediction Log'!$I545)</f>
        <v/>
      </c>
      <c r="H548" s="35" t="str">
        <f>'Prediction Log'!$J545</f>
        <v/>
      </c>
      <c r="I548" s="34" t="str">
        <f>IF(ISBLANK(Games!R527), "",IF(AND(Games!R527="",Games!S527=""),"",IF(ISTEXT(Games!S527), "Side",Games!R527)))</f>
        <v/>
      </c>
      <c r="J548" s="34" t="str">
        <f>IF(ISBLANK(Games!R527), "",IF(Table12[[#This Row],[Bet]]="Spread", Games!T527, ""))</f>
        <v/>
      </c>
      <c r="K548" s="34" t="str">
        <f>IF(ISBLANK(Games!S527), "",IF(ISTEXT(Games!S527), Games!S527, ""))</f>
        <v/>
      </c>
      <c r="L548" s="34" t="str">
        <f>IF(ISBLANK(Games!V527), "", Games!V527)</f>
        <v/>
      </c>
      <c r="M548" s="34"/>
      <c r="N548" s="36"/>
      <c r="O548" s="36"/>
      <c r="P548" s="36"/>
      <c r="Q548" s="36"/>
      <c r="R548" s="36"/>
      <c r="S548" s="36"/>
      <c r="T548" s="37">
        <f t="shared" si="81"/>
        <v>0</v>
      </c>
      <c r="U548" s="37">
        <f t="shared" si="82"/>
        <v>0</v>
      </c>
      <c r="V548" s="37">
        <f t="shared" si="84"/>
        <v>0</v>
      </c>
      <c r="W548" s="37">
        <f t="shared" si="85"/>
        <v>0</v>
      </c>
      <c r="X548" s="37">
        <f t="shared" si="86"/>
        <v>0</v>
      </c>
      <c r="Y548" s="37">
        <f t="shared" si="87"/>
        <v>0</v>
      </c>
      <c r="Z548" s="36"/>
      <c r="AA548" s="37" t="str">
        <f t="shared" si="83"/>
        <v/>
      </c>
      <c r="AB548" s="36"/>
      <c r="AC548" s="37" t="str">
        <f t="shared" si="89"/>
        <v/>
      </c>
      <c r="AD548" s="36"/>
      <c r="AE548" s="34" t="str">
        <f t="shared" si="88"/>
        <v/>
      </c>
      <c r="AF54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9" spans="1:32" hidden="1" x14ac:dyDescent="0.45">
      <c r="A549" s="34">
        <f>Games!A528</f>
        <v>0</v>
      </c>
      <c r="B549" s="34" t="str">
        <f>IF('Prediction Log'!B546=0, "",'Prediction Log'!B546)</f>
        <v/>
      </c>
      <c r="C549" s="34" t="str">
        <f>IF('Prediction Log'!C546=0, "",'Prediction Log'!C546)</f>
        <v/>
      </c>
      <c r="D549" s="34" t="str">
        <f>IF('Prediction Log'!D546=0, "",'Prediction Log'!D546)</f>
        <v/>
      </c>
      <c r="E549" s="34" t="str">
        <f>IF('Prediction Log'!E546=0, "",'Prediction Log'!E546)</f>
        <v/>
      </c>
      <c r="F549" s="34" t="str">
        <f>IF('Prediction Log'!H546=0, "",'Prediction Log'!H546)</f>
        <v/>
      </c>
      <c r="G549" s="10" t="str">
        <f>IF(ISBLANK(Games!B528), "",'Prediction Log'!$I546)</f>
        <v/>
      </c>
      <c r="H549" s="35" t="str">
        <f>'Prediction Log'!$J546</f>
        <v/>
      </c>
      <c r="I549" s="34" t="str">
        <f>IF(ISBLANK(Games!R528), "",IF(AND(Games!R528="",Games!S528=""),"",IF(ISTEXT(Games!S528), "Side",Games!R528)))</f>
        <v/>
      </c>
      <c r="J549" s="34" t="str">
        <f>IF(ISBLANK(Games!R528), "",IF(Table12[[#This Row],[Bet]]="Spread", Games!T528, ""))</f>
        <v/>
      </c>
      <c r="K549" s="34" t="str">
        <f>IF(ISBLANK(Games!S528), "",IF(ISTEXT(Games!S528), Games!S528, ""))</f>
        <v/>
      </c>
      <c r="L549" s="34" t="str">
        <f>IF(ISBLANK(Games!V528), "", Games!V528)</f>
        <v/>
      </c>
      <c r="M549" s="34"/>
      <c r="N549" s="36"/>
      <c r="O549" s="36"/>
      <c r="P549" s="36"/>
      <c r="Q549" s="36"/>
      <c r="R549" s="36"/>
      <c r="S549" s="36"/>
      <c r="T549" s="37">
        <f t="shared" si="81"/>
        <v>0</v>
      </c>
      <c r="U549" s="37">
        <f t="shared" si="82"/>
        <v>0</v>
      </c>
      <c r="V549" s="37">
        <f t="shared" si="84"/>
        <v>0</v>
      </c>
      <c r="W549" s="37">
        <f t="shared" si="85"/>
        <v>0</v>
      </c>
      <c r="X549" s="37">
        <f t="shared" si="86"/>
        <v>0</v>
      </c>
      <c r="Y549" s="37">
        <f t="shared" si="87"/>
        <v>0</v>
      </c>
      <c r="Z549" s="36"/>
      <c r="AA549" s="37" t="str">
        <f t="shared" si="83"/>
        <v/>
      </c>
      <c r="AB549" s="36"/>
      <c r="AC549" s="37" t="str">
        <f t="shared" si="89"/>
        <v/>
      </c>
      <c r="AD549" s="36"/>
      <c r="AE549" s="34" t="str">
        <f t="shared" si="88"/>
        <v/>
      </c>
      <c r="AF54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0" spans="1:32" hidden="1" x14ac:dyDescent="0.45">
      <c r="A550" s="34">
        <f>Games!A529</f>
        <v>0</v>
      </c>
      <c r="B550" s="34" t="str">
        <f>IF('Prediction Log'!B547=0, "",'Prediction Log'!B547)</f>
        <v/>
      </c>
      <c r="C550" s="34" t="str">
        <f>IF('Prediction Log'!C547=0, "",'Prediction Log'!C547)</f>
        <v/>
      </c>
      <c r="D550" s="34" t="str">
        <f>IF('Prediction Log'!D547=0, "",'Prediction Log'!D547)</f>
        <v/>
      </c>
      <c r="E550" s="34" t="str">
        <f>IF('Prediction Log'!E547=0, "",'Prediction Log'!E547)</f>
        <v/>
      </c>
      <c r="F550" s="34" t="str">
        <f>IF('Prediction Log'!H547=0, "",'Prediction Log'!H547)</f>
        <v/>
      </c>
      <c r="G550" s="10" t="str">
        <f>IF(ISBLANK(Games!B529), "",'Prediction Log'!$I547)</f>
        <v/>
      </c>
      <c r="H550" s="35" t="str">
        <f>'Prediction Log'!$J547</f>
        <v/>
      </c>
      <c r="I550" s="34" t="str">
        <f>IF(ISBLANK(Games!R529), "",IF(AND(Games!R529="",Games!S529=""),"",IF(ISTEXT(Games!S529), "Side",Games!R529)))</f>
        <v/>
      </c>
      <c r="J550" s="34" t="str">
        <f>IF(ISBLANK(Games!R529), "",IF(Table12[[#This Row],[Bet]]="Spread", Games!T529, ""))</f>
        <v/>
      </c>
      <c r="K550" s="34" t="str">
        <f>IF(ISBLANK(Games!S529), "",IF(ISTEXT(Games!S529), Games!S529, ""))</f>
        <v/>
      </c>
      <c r="L550" s="34" t="str">
        <f>IF(ISBLANK(Games!V529), "", Games!V529)</f>
        <v/>
      </c>
      <c r="M550" s="34"/>
      <c r="N550" s="36"/>
      <c r="O550" s="36"/>
      <c r="P550" s="36"/>
      <c r="Q550" s="36"/>
      <c r="R550" s="36"/>
      <c r="S550" s="36"/>
      <c r="T550" s="37">
        <f t="shared" si="81"/>
        <v>0</v>
      </c>
      <c r="U550" s="37">
        <f t="shared" si="82"/>
        <v>0</v>
      </c>
      <c r="V550" s="37">
        <f t="shared" si="84"/>
        <v>0</v>
      </c>
      <c r="W550" s="37">
        <f t="shared" si="85"/>
        <v>0</v>
      </c>
      <c r="X550" s="37">
        <f t="shared" si="86"/>
        <v>0</v>
      </c>
      <c r="Y550" s="37">
        <f t="shared" si="87"/>
        <v>0</v>
      </c>
      <c r="Z550" s="36"/>
      <c r="AA550" s="37" t="str">
        <f t="shared" si="83"/>
        <v/>
      </c>
      <c r="AB550" s="36"/>
      <c r="AC550" s="37" t="str">
        <f t="shared" si="89"/>
        <v/>
      </c>
      <c r="AD550" s="36"/>
      <c r="AE550" s="34" t="str">
        <f t="shared" si="88"/>
        <v/>
      </c>
      <c r="AF55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1" spans="1:32" hidden="1" x14ac:dyDescent="0.45">
      <c r="A551" s="34">
        <f>Games!A530</f>
        <v>0</v>
      </c>
      <c r="B551" s="34" t="str">
        <f>IF('Prediction Log'!B548=0, "",'Prediction Log'!B548)</f>
        <v/>
      </c>
      <c r="C551" s="34" t="str">
        <f>IF('Prediction Log'!C548=0, "",'Prediction Log'!C548)</f>
        <v/>
      </c>
      <c r="D551" s="34" t="str">
        <f>IF('Prediction Log'!D548=0, "",'Prediction Log'!D548)</f>
        <v/>
      </c>
      <c r="E551" s="34" t="str">
        <f>IF('Prediction Log'!E548=0, "",'Prediction Log'!E548)</f>
        <v/>
      </c>
      <c r="F551" s="34" t="str">
        <f>IF('Prediction Log'!H548=0, "",'Prediction Log'!H548)</f>
        <v/>
      </c>
      <c r="G551" s="10" t="str">
        <f>IF(ISBLANK(Games!B530), "",'Prediction Log'!$I548)</f>
        <v/>
      </c>
      <c r="H551" s="35" t="str">
        <f>'Prediction Log'!$J548</f>
        <v/>
      </c>
      <c r="I551" s="34" t="str">
        <f>IF(ISBLANK(Games!R530), "",IF(AND(Games!R530="",Games!S530=""),"",IF(ISTEXT(Games!S530), "Side",Games!R530)))</f>
        <v/>
      </c>
      <c r="J551" s="34" t="str">
        <f>IF(ISBLANK(Games!R530), "",IF(Table12[[#This Row],[Bet]]="Spread", Games!T530, ""))</f>
        <v/>
      </c>
      <c r="K551" s="34" t="str">
        <f>IF(ISBLANK(Games!S530), "",IF(ISTEXT(Games!S530), Games!S530, ""))</f>
        <v/>
      </c>
      <c r="L551" s="34" t="str">
        <f>IF(ISBLANK(Games!V530), "", Games!V530)</f>
        <v/>
      </c>
      <c r="M551" s="34"/>
      <c r="N551" s="36"/>
      <c r="O551" s="36"/>
      <c r="P551" s="36"/>
      <c r="Q551" s="36"/>
      <c r="R551" s="36"/>
      <c r="S551" s="36"/>
      <c r="T551" s="37">
        <f t="shared" si="81"/>
        <v>0</v>
      </c>
      <c r="U551" s="37">
        <f t="shared" si="82"/>
        <v>0</v>
      </c>
      <c r="V551" s="37">
        <f t="shared" si="84"/>
        <v>0</v>
      </c>
      <c r="W551" s="37">
        <f t="shared" si="85"/>
        <v>0</v>
      </c>
      <c r="X551" s="37">
        <f t="shared" si="86"/>
        <v>0</v>
      </c>
      <c r="Y551" s="37">
        <f t="shared" si="87"/>
        <v>0</v>
      </c>
      <c r="Z551" s="36"/>
      <c r="AA551" s="37" t="str">
        <f t="shared" si="83"/>
        <v/>
      </c>
      <c r="AB551" s="36"/>
      <c r="AC551" s="37" t="str">
        <f t="shared" si="89"/>
        <v/>
      </c>
      <c r="AD551" s="36"/>
      <c r="AE551" s="34" t="str">
        <f t="shared" si="88"/>
        <v/>
      </c>
      <c r="AF55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2" spans="1:32" hidden="1" x14ac:dyDescent="0.45">
      <c r="A552" s="34">
        <f>Games!A531</f>
        <v>0</v>
      </c>
      <c r="B552" s="34" t="str">
        <f>IF('Prediction Log'!B549=0, "",'Prediction Log'!B549)</f>
        <v/>
      </c>
      <c r="C552" s="34" t="str">
        <f>IF('Prediction Log'!C549=0, "",'Prediction Log'!C549)</f>
        <v/>
      </c>
      <c r="D552" s="34" t="str">
        <f>IF('Prediction Log'!D549=0, "",'Prediction Log'!D549)</f>
        <v/>
      </c>
      <c r="E552" s="34" t="str">
        <f>IF('Prediction Log'!E549=0, "",'Prediction Log'!E549)</f>
        <v/>
      </c>
      <c r="F552" s="34" t="str">
        <f>IF('Prediction Log'!H549=0, "",'Prediction Log'!H549)</f>
        <v/>
      </c>
      <c r="G552" s="10" t="str">
        <f>IF(ISBLANK(Games!B531), "",'Prediction Log'!$I549)</f>
        <v/>
      </c>
      <c r="H552" s="35" t="str">
        <f>'Prediction Log'!$J549</f>
        <v/>
      </c>
      <c r="I552" s="34" t="str">
        <f>IF(ISBLANK(Games!R531), "",IF(AND(Games!R531="",Games!S531=""),"",IF(ISTEXT(Games!S531), "Side",Games!R531)))</f>
        <v/>
      </c>
      <c r="J552" s="34" t="str">
        <f>IF(ISBLANK(Games!R531), "",IF(Table12[[#This Row],[Bet]]="Spread", Games!T531, ""))</f>
        <v/>
      </c>
      <c r="K552" s="34" t="str">
        <f>IF(ISBLANK(Games!S531), "",IF(ISTEXT(Games!S531), Games!S531, ""))</f>
        <v/>
      </c>
      <c r="L552" s="34" t="str">
        <f>IF(ISBLANK(Games!V531), "", Games!V531)</f>
        <v/>
      </c>
      <c r="M552" s="34"/>
      <c r="N552" s="36"/>
      <c r="O552" s="36"/>
      <c r="P552" s="36"/>
      <c r="Q552" s="36"/>
      <c r="R552" s="36"/>
      <c r="S552" s="36"/>
      <c r="T552" s="37">
        <f t="shared" si="81"/>
        <v>0</v>
      </c>
      <c r="U552" s="37">
        <f t="shared" si="82"/>
        <v>0</v>
      </c>
      <c r="V552" s="37">
        <f t="shared" si="84"/>
        <v>0</v>
      </c>
      <c r="W552" s="37">
        <f t="shared" si="85"/>
        <v>0</v>
      </c>
      <c r="X552" s="37">
        <f t="shared" si="86"/>
        <v>0</v>
      </c>
      <c r="Y552" s="37">
        <f t="shared" si="87"/>
        <v>0</v>
      </c>
      <c r="Z552" s="36"/>
      <c r="AA552" s="37" t="str">
        <f t="shared" si="83"/>
        <v/>
      </c>
      <c r="AB552" s="36"/>
      <c r="AC552" s="37" t="str">
        <f t="shared" si="89"/>
        <v/>
      </c>
      <c r="AD552" s="36"/>
      <c r="AE552" s="34" t="str">
        <f t="shared" si="88"/>
        <v/>
      </c>
      <c r="AF55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3" spans="1:32" hidden="1" x14ac:dyDescent="0.45">
      <c r="A553" s="34">
        <f>Games!A532</f>
        <v>0</v>
      </c>
      <c r="B553" s="34" t="str">
        <f>IF('Prediction Log'!B550=0, "",'Prediction Log'!B550)</f>
        <v/>
      </c>
      <c r="C553" s="34" t="str">
        <f>IF('Prediction Log'!C550=0, "",'Prediction Log'!C550)</f>
        <v/>
      </c>
      <c r="D553" s="34" t="str">
        <f>IF('Prediction Log'!D550=0, "",'Prediction Log'!D550)</f>
        <v/>
      </c>
      <c r="E553" s="34" t="str">
        <f>IF('Prediction Log'!E550=0, "",'Prediction Log'!E550)</f>
        <v/>
      </c>
      <c r="F553" s="34" t="str">
        <f>IF('Prediction Log'!H550=0, "",'Prediction Log'!H550)</f>
        <v/>
      </c>
      <c r="G553" s="10" t="str">
        <f>IF(ISBLANK(Games!B532), "",'Prediction Log'!$I550)</f>
        <v/>
      </c>
      <c r="H553" s="35" t="str">
        <f>'Prediction Log'!$J550</f>
        <v/>
      </c>
      <c r="I553" s="34" t="str">
        <f>IF(ISBLANK(Games!R532), "",IF(AND(Games!R532="",Games!S532=""),"",IF(ISTEXT(Games!S532), "Side",Games!R532)))</f>
        <v/>
      </c>
      <c r="J553" s="34" t="str">
        <f>IF(ISBLANK(Games!R532), "",IF(Table12[[#This Row],[Bet]]="Spread", Games!T532, ""))</f>
        <v/>
      </c>
      <c r="K553" s="34" t="str">
        <f>IF(ISBLANK(Games!S532), "",IF(ISTEXT(Games!S532), Games!S532, ""))</f>
        <v/>
      </c>
      <c r="L553" s="34" t="str">
        <f>IF(ISBLANK(Games!V532), "", Games!V532)</f>
        <v/>
      </c>
      <c r="M553" s="34"/>
      <c r="N553" s="36"/>
      <c r="O553" s="36"/>
      <c r="P553" s="36"/>
      <c r="Q553" s="36"/>
      <c r="R553" s="36"/>
      <c r="S553" s="36"/>
      <c r="T553" s="37">
        <f t="shared" si="81"/>
        <v>0</v>
      </c>
      <c r="U553" s="37">
        <f t="shared" si="82"/>
        <v>0</v>
      </c>
      <c r="V553" s="37">
        <f t="shared" si="84"/>
        <v>0</v>
      </c>
      <c r="W553" s="37">
        <f t="shared" si="85"/>
        <v>0</v>
      </c>
      <c r="X553" s="37">
        <f t="shared" si="86"/>
        <v>0</v>
      </c>
      <c r="Y553" s="37">
        <f t="shared" si="87"/>
        <v>0</v>
      </c>
      <c r="Z553" s="36"/>
      <c r="AA553" s="37" t="str">
        <f t="shared" si="83"/>
        <v/>
      </c>
      <c r="AB553" s="36"/>
      <c r="AC553" s="37" t="str">
        <f t="shared" si="89"/>
        <v/>
      </c>
      <c r="AD553" s="36"/>
      <c r="AE553" s="34" t="str">
        <f t="shared" si="88"/>
        <v/>
      </c>
      <c r="AF55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4" spans="1:32" hidden="1" x14ac:dyDescent="0.45">
      <c r="A554" s="34">
        <f>Games!A533</f>
        <v>0</v>
      </c>
      <c r="B554" s="34" t="str">
        <f>IF('Prediction Log'!B551=0, "",'Prediction Log'!B551)</f>
        <v/>
      </c>
      <c r="C554" s="34" t="str">
        <f>IF('Prediction Log'!C551=0, "",'Prediction Log'!C551)</f>
        <v/>
      </c>
      <c r="D554" s="34" t="str">
        <f>IF('Prediction Log'!D551=0, "",'Prediction Log'!D551)</f>
        <v/>
      </c>
      <c r="E554" s="34" t="str">
        <f>IF('Prediction Log'!E551=0, "",'Prediction Log'!E551)</f>
        <v/>
      </c>
      <c r="F554" s="34" t="str">
        <f>IF('Prediction Log'!H551=0, "",'Prediction Log'!H551)</f>
        <v/>
      </c>
      <c r="G554" s="10" t="str">
        <f>IF(ISBLANK(Games!B533), "",'Prediction Log'!$I551)</f>
        <v/>
      </c>
      <c r="H554" s="35" t="str">
        <f>'Prediction Log'!$J551</f>
        <v/>
      </c>
      <c r="I554" s="34" t="str">
        <f>IF(ISBLANK(Games!R533), "",IF(AND(Games!R533="",Games!S533=""),"",IF(ISTEXT(Games!S533), "Side",Games!R533)))</f>
        <v/>
      </c>
      <c r="J554" s="34" t="str">
        <f>IF(ISBLANK(Games!R533), "",IF(Table12[[#This Row],[Bet]]="Spread", Games!T533, ""))</f>
        <v/>
      </c>
      <c r="K554" s="34" t="str">
        <f>IF(ISBLANK(Games!S533), "",IF(ISTEXT(Games!S533), Games!S533, ""))</f>
        <v/>
      </c>
      <c r="L554" s="34" t="str">
        <f>IF(ISBLANK(Games!V533), "", Games!V533)</f>
        <v/>
      </c>
      <c r="M554" s="34"/>
      <c r="N554" s="36"/>
      <c r="O554" s="36"/>
      <c r="P554" s="36"/>
      <c r="Q554" s="36"/>
      <c r="R554" s="36"/>
      <c r="S554" s="36"/>
      <c r="T554" s="37">
        <f t="shared" si="81"/>
        <v>0</v>
      </c>
      <c r="U554" s="37">
        <f t="shared" si="82"/>
        <v>0</v>
      </c>
      <c r="V554" s="37">
        <f t="shared" si="84"/>
        <v>0</v>
      </c>
      <c r="W554" s="37">
        <f t="shared" si="85"/>
        <v>0</v>
      </c>
      <c r="X554" s="37">
        <f t="shared" si="86"/>
        <v>0</v>
      </c>
      <c r="Y554" s="37">
        <f t="shared" si="87"/>
        <v>0</v>
      </c>
      <c r="Z554" s="36"/>
      <c r="AA554" s="37" t="str">
        <f t="shared" si="83"/>
        <v/>
      </c>
      <c r="AB554" s="36"/>
      <c r="AC554" s="37" t="str">
        <f t="shared" si="89"/>
        <v/>
      </c>
      <c r="AD554" s="36"/>
      <c r="AE554" s="34" t="str">
        <f t="shared" si="88"/>
        <v/>
      </c>
      <c r="AF55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5" spans="1:32" hidden="1" x14ac:dyDescent="0.45">
      <c r="A555" s="34">
        <f>Games!A534</f>
        <v>0</v>
      </c>
      <c r="B555" s="34" t="str">
        <f>IF('Prediction Log'!B552=0, "",'Prediction Log'!B552)</f>
        <v/>
      </c>
      <c r="C555" s="34" t="str">
        <f>IF('Prediction Log'!C552=0, "",'Prediction Log'!C552)</f>
        <v/>
      </c>
      <c r="D555" s="34" t="str">
        <f>IF('Prediction Log'!D552=0, "",'Prediction Log'!D552)</f>
        <v/>
      </c>
      <c r="E555" s="34" t="str">
        <f>IF('Prediction Log'!E552=0, "",'Prediction Log'!E552)</f>
        <v/>
      </c>
      <c r="F555" s="34" t="str">
        <f>IF('Prediction Log'!H552=0, "",'Prediction Log'!H552)</f>
        <v/>
      </c>
      <c r="G555" s="10" t="str">
        <f>IF(ISBLANK(Games!B534), "",'Prediction Log'!$I552)</f>
        <v/>
      </c>
      <c r="H555" s="35" t="str">
        <f>'Prediction Log'!$J552</f>
        <v/>
      </c>
      <c r="I555" s="34" t="str">
        <f>IF(ISBLANK(Games!R534), "",IF(AND(Games!R534="",Games!S534=""),"",IF(ISTEXT(Games!S534), "Side",Games!R534)))</f>
        <v/>
      </c>
      <c r="J555" s="34" t="str">
        <f>IF(ISBLANK(Games!R534), "",IF(Table12[[#This Row],[Bet]]="Spread", Games!T534, ""))</f>
        <v/>
      </c>
      <c r="K555" s="34" t="str">
        <f>IF(ISBLANK(Games!S534), "",IF(ISTEXT(Games!S534), Games!S534, ""))</f>
        <v/>
      </c>
      <c r="L555" s="34" t="str">
        <f>IF(ISBLANK(Games!V534), "", Games!V534)</f>
        <v/>
      </c>
      <c r="M555" s="34"/>
      <c r="N555" s="36"/>
      <c r="O555" s="36"/>
      <c r="P555" s="36"/>
      <c r="Q555" s="36"/>
      <c r="R555" s="36"/>
      <c r="S555" s="36"/>
      <c r="T555" s="37">
        <f t="shared" si="81"/>
        <v>0</v>
      </c>
      <c r="U555" s="37">
        <f t="shared" si="82"/>
        <v>0</v>
      </c>
      <c r="V555" s="37">
        <f t="shared" si="84"/>
        <v>0</v>
      </c>
      <c r="W555" s="37">
        <f t="shared" si="85"/>
        <v>0</v>
      </c>
      <c r="X555" s="37">
        <f t="shared" si="86"/>
        <v>0</v>
      </c>
      <c r="Y555" s="37">
        <f t="shared" si="87"/>
        <v>0</v>
      </c>
      <c r="Z555" s="36"/>
      <c r="AA555" s="37" t="str">
        <f t="shared" si="83"/>
        <v/>
      </c>
      <c r="AB555" s="36"/>
      <c r="AC555" s="37" t="str">
        <f t="shared" si="89"/>
        <v/>
      </c>
      <c r="AD555" s="36"/>
      <c r="AE555" s="34" t="str">
        <f t="shared" si="88"/>
        <v/>
      </c>
      <c r="AF55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6" spans="1:32" hidden="1" x14ac:dyDescent="0.45">
      <c r="A556" s="34">
        <f>Games!A535</f>
        <v>0</v>
      </c>
      <c r="B556" s="34" t="str">
        <f>IF('Prediction Log'!B553=0, "",'Prediction Log'!B553)</f>
        <v/>
      </c>
      <c r="C556" s="34" t="str">
        <f>IF('Prediction Log'!C553=0, "",'Prediction Log'!C553)</f>
        <v/>
      </c>
      <c r="D556" s="34" t="str">
        <f>IF('Prediction Log'!D553=0, "",'Prediction Log'!D553)</f>
        <v/>
      </c>
      <c r="E556" s="34" t="str">
        <f>IF('Prediction Log'!E553=0, "",'Prediction Log'!E553)</f>
        <v/>
      </c>
      <c r="F556" s="34" t="str">
        <f>IF('Prediction Log'!H553=0, "",'Prediction Log'!H553)</f>
        <v/>
      </c>
      <c r="G556" s="10" t="str">
        <f>IF(ISBLANK(Games!B535), "",'Prediction Log'!$I553)</f>
        <v/>
      </c>
      <c r="H556" s="35" t="str">
        <f>'Prediction Log'!$J553</f>
        <v/>
      </c>
      <c r="I556" s="34" t="str">
        <f>IF(ISBLANK(Games!R535), "",IF(AND(Games!R535="",Games!S535=""),"",IF(ISTEXT(Games!S535), "Side",Games!R535)))</f>
        <v/>
      </c>
      <c r="J556" s="34" t="str">
        <f>IF(ISBLANK(Games!R535), "",IF(Table12[[#This Row],[Bet]]="Spread", Games!T535, ""))</f>
        <v/>
      </c>
      <c r="K556" s="34" t="str">
        <f>IF(ISBLANK(Games!S535), "",IF(ISTEXT(Games!S535), Games!S535, ""))</f>
        <v/>
      </c>
      <c r="L556" s="34" t="str">
        <f>IF(ISBLANK(Games!V535), "", Games!V535)</f>
        <v/>
      </c>
      <c r="M556" s="34"/>
      <c r="N556" s="36"/>
      <c r="O556" s="36"/>
      <c r="P556" s="36"/>
      <c r="Q556" s="36"/>
      <c r="R556" s="36"/>
      <c r="S556" s="36"/>
      <c r="T556" s="37">
        <f t="shared" si="81"/>
        <v>0</v>
      </c>
      <c r="U556" s="37">
        <f t="shared" si="82"/>
        <v>0</v>
      </c>
      <c r="V556" s="37">
        <f t="shared" si="84"/>
        <v>0</v>
      </c>
      <c r="W556" s="37">
        <f t="shared" si="85"/>
        <v>0</v>
      </c>
      <c r="X556" s="37">
        <f t="shared" si="86"/>
        <v>0</v>
      </c>
      <c r="Y556" s="37">
        <f t="shared" si="87"/>
        <v>0</v>
      </c>
      <c r="Z556" s="36"/>
      <c r="AA556" s="37" t="str">
        <f t="shared" si="83"/>
        <v/>
      </c>
      <c r="AB556" s="36"/>
      <c r="AC556" s="37" t="str">
        <f t="shared" si="89"/>
        <v/>
      </c>
      <c r="AD556" s="36"/>
      <c r="AE556" s="34" t="str">
        <f t="shared" si="88"/>
        <v/>
      </c>
      <c r="AF55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7" spans="1:32" hidden="1" x14ac:dyDescent="0.45">
      <c r="A557" s="34">
        <f>Games!A536</f>
        <v>0</v>
      </c>
      <c r="B557" s="34" t="str">
        <f>IF('Prediction Log'!B554=0, "",'Prediction Log'!B554)</f>
        <v/>
      </c>
      <c r="C557" s="34" t="str">
        <f>IF('Prediction Log'!C554=0, "",'Prediction Log'!C554)</f>
        <v/>
      </c>
      <c r="D557" s="34" t="str">
        <f>IF('Prediction Log'!D554=0, "",'Prediction Log'!D554)</f>
        <v/>
      </c>
      <c r="E557" s="34" t="str">
        <f>IF('Prediction Log'!E554=0, "",'Prediction Log'!E554)</f>
        <v/>
      </c>
      <c r="F557" s="34" t="str">
        <f>IF('Prediction Log'!H554=0, "",'Prediction Log'!H554)</f>
        <v/>
      </c>
      <c r="G557" s="10" t="str">
        <f>IF(ISBLANK(Games!B536), "",'Prediction Log'!$I554)</f>
        <v/>
      </c>
      <c r="H557" s="35" t="str">
        <f>'Prediction Log'!$J554</f>
        <v/>
      </c>
      <c r="I557" s="34" t="str">
        <f>IF(ISBLANK(Games!R536), "",IF(AND(Games!R536="",Games!S536=""),"",IF(ISTEXT(Games!S536), "Side",Games!R536)))</f>
        <v/>
      </c>
      <c r="J557" s="34" t="str">
        <f>IF(ISBLANK(Games!R536), "",IF(Table12[[#This Row],[Bet]]="Spread", Games!T536, ""))</f>
        <v/>
      </c>
      <c r="K557" s="34" t="str">
        <f>IF(ISBLANK(Games!S536), "",IF(ISTEXT(Games!S536), Games!S536, ""))</f>
        <v/>
      </c>
      <c r="L557" s="34" t="str">
        <f>IF(ISBLANK(Games!V536), "", Games!V536)</f>
        <v/>
      </c>
      <c r="M557" s="34"/>
      <c r="N557" s="36"/>
      <c r="O557" s="36"/>
      <c r="P557" s="36"/>
      <c r="Q557" s="36"/>
      <c r="R557" s="36"/>
      <c r="S557" s="36"/>
      <c r="T557" s="37">
        <f t="shared" si="81"/>
        <v>0</v>
      </c>
      <c r="U557" s="37">
        <f t="shared" si="82"/>
        <v>0</v>
      </c>
      <c r="V557" s="37">
        <f t="shared" si="84"/>
        <v>0</v>
      </c>
      <c r="W557" s="37">
        <f t="shared" si="85"/>
        <v>0</v>
      </c>
      <c r="X557" s="37">
        <f t="shared" si="86"/>
        <v>0</v>
      </c>
      <c r="Y557" s="37">
        <f t="shared" si="87"/>
        <v>0</v>
      </c>
      <c r="Z557" s="36"/>
      <c r="AA557" s="37" t="str">
        <f t="shared" si="83"/>
        <v/>
      </c>
      <c r="AB557" s="36"/>
      <c r="AC557" s="37" t="str">
        <f t="shared" si="89"/>
        <v/>
      </c>
      <c r="AD557" s="36"/>
      <c r="AE557" s="34" t="str">
        <f t="shared" si="88"/>
        <v/>
      </c>
      <c r="AF55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8" spans="1:32" hidden="1" x14ac:dyDescent="0.45">
      <c r="A558" s="34">
        <f>Games!A537</f>
        <v>0</v>
      </c>
      <c r="B558" s="34" t="str">
        <f>IF('Prediction Log'!B555=0, "",'Prediction Log'!B555)</f>
        <v/>
      </c>
      <c r="C558" s="34" t="str">
        <f>IF('Prediction Log'!C555=0, "",'Prediction Log'!C555)</f>
        <v/>
      </c>
      <c r="D558" s="34" t="str">
        <f>IF('Prediction Log'!D555=0, "",'Prediction Log'!D555)</f>
        <v/>
      </c>
      <c r="E558" s="34" t="str">
        <f>IF('Prediction Log'!E555=0, "",'Prediction Log'!E555)</f>
        <v/>
      </c>
      <c r="F558" s="34" t="str">
        <f>IF('Prediction Log'!H555=0, "",'Prediction Log'!H555)</f>
        <v/>
      </c>
      <c r="G558" s="10" t="str">
        <f>IF(ISBLANK(Games!B537), "",'Prediction Log'!$I555)</f>
        <v/>
      </c>
      <c r="H558" s="35" t="str">
        <f>'Prediction Log'!$J555</f>
        <v/>
      </c>
      <c r="I558" s="34" t="str">
        <f>IF(ISBLANK(Games!R537), "",IF(AND(Games!R537="",Games!S537=""),"",IF(ISTEXT(Games!S537), "Side",Games!R537)))</f>
        <v/>
      </c>
      <c r="J558" s="34" t="str">
        <f>IF(ISBLANK(Games!R537), "",IF(Table12[[#This Row],[Bet]]="Spread", Games!T537, ""))</f>
        <v/>
      </c>
      <c r="K558" s="34" t="str">
        <f>IF(ISBLANK(Games!S537), "",IF(ISTEXT(Games!S537), Games!S537, ""))</f>
        <v/>
      </c>
      <c r="L558" s="34" t="str">
        <f>IF(ISBLANK(Games!V537), "", Games!V537)</f>
        <v/>
      </c>
      <c r="M558" s="34"/>
      <c r="N558" s="36"/>
      <c r="O558" s="36"/>
      <c r="P558" s="36"/>
      <c r="Q558" s="36"/>
      <c r="R558" s="36"/>
      <c r="S558" s="36"/>
      <c r="T558" s="37">
        <f t="shared" si="81"/>
        <v>0</v>
      </c>
      <c r="U558" s="37">
        <f t="shared" si="82"/>
        <v>0</v>
      </c>
      <c r="V558" s="37">
        <f t="shared" si="84"/>
        <v>0</v>
      </c>
      <c r="W558" s="37">
        <f t="shared" si="85"/>
        <v>0</v>
      </c>
      <c r="X558" s="37">
        <f t="shared" si="86"/>
        <v>0</v>
      </c>
      <c r="Y558" s="37">
        <f t="shared" si="87"/>
        <v>0</v>
      </c>
      <c r="Z558" s="36"/>
      <c r="AA558" s="37" t="str">
        <f t="shared" si="83"/>
        <v/>
      </c>
      <c r="AB558" s="36"/>
      <c r="AC558" s="37" t="str">
        <f t="shared" si="89"/>
        <v/>
      </c>
      <c r="AD558" s="36"/>
      <c r="AE558" s="34" t="str">
        <f t="shared" si="88"/>
        <v/>
      </c>
      <c r="AF55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9" spans="1:32" hidden="1" x14ac:dyDescent="0.45">
      <c r="A559" s="34">
        <f>Games!A538</f>
        <v>0</v>
      </c>
      <c r="B559" s="34" t="str">
        <f>IF('Prediction Log'!B556=0, "",'Prediction Log'!B556)</f>
        <v/>
      </c>
      <c r="C559" s="34" t="str">
        <f>IF('Prediction Log'!C556=0, "",'Prediction Log'!C556)</f>
        <v/>
      </c>
      <c r="D559" s="34" t="str">
        <f>IF('Prediction Log'!D556=0, "",'Prediction Log'!D556)</f>
        <v/>
      </c>
      <c r="E559" s="34" t="str">
        <f>IF('Prediction Log'!E556=0, "",'Prediction Log'!E556)</f>
        <v/>
      </c>
      <c r="F559" s="34" t="str">
        <f>IF('Prediction Log'!H556=0, "",'Prediction Log'!H556)</f>
        <v/>
      </c>
      <c r="G559" s="10" t="str">
        <f>IF(ISBLANK(Games!B538), "",'Prediction Log'!$I556)</f>
        <v/>
      </c>
      <c r="H559" s="35" t="str">
        <f>'Prediction Log'!$J556</f>
        <v/>
      </c>
      <c r="I559" s="34" t="str">
        <f>IF(ISBLANK(Games!R538), "",IF(AND(Games!R538="",Games!S538=""),"",IF(ISTEXT(Games!S538), "Side",Games!R538)))</f>
        <v/>
      </c>
      <c r="J559" s="34" t="str">
        <f>IF(ISBLANK(Games!R538), "",IF(Table12[[#This Row],[Bet]]="Spread", Games!T538, ""))</f>
        <v/>
      </c>
      <c r="K559" s="34" t="str">
        <f>IF(ISBLANK(Games!S538), "",IF(ISTEXT(Games!S538), Games!S538, ""))</f>
        <v/>
      </c>
      <c r="L559" s="34" t="str">
        <f>IF(ISBLANK(Games!V538), "", Games!V538)</f>
        <v/>
      </c>
      <c r="M559" s="34"/>
      <c r="N559" s="36"/>
      <c r="O559" s="36"/>
      <c r="P559" s="36"/>
      <c r="Q559" s="36"/>
      <c r="R559" s="36"/>
      <c r="S559" s="36"/>
      <c r="T559" s="37">
        <f t="shared" si="81"/>
        <v>0</v>
      </c>
      <c r="U559" s="37">
        <f t="shared" si="82"/>
        <v>0</v>
      </c>
      <c r="V559" s="37">
        <f t="shared" si="84"/>
        <v>0</v>
      </c>
      <c r="W559" s="37">
        <f t="shared" si="85"/>
        <v>0</v>
      </c>
      <c r="X559" s="37">
        <f t="shared" si="86"/>
        <v>0</v>
      </c>
      <c r="Y559" s="37">
        <f t="shared" si="87"/>
        <v>0</v>
      </c>
      <c r="Z559" s="36"/>
      <c r="AA559" s="37" t="str">
        <f t="shared" si="83"/>
        <v/>
      </c>
      <c r="AB559" s="36"/>
      <c r="AC559" s="37" t="str">
        <f t="shared" si="89"/>
        <v/>
      </c>
      <c r="AD559" s="36"/>
      <c r="AE559" s="34" t="str">
        <f t="shared" si="88"/>
        <v/>
      </c>
      <c r="AF55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0" spans="1:32" hidden="1" x14ac:dyDescent="0.45">
      <c r="A560" s="34">
        <f>Games!A539</f>
        <v>0</v>
      </c>
      <c r="B560" s="34" t="str">
        <f>IF('Prediction Log'!B557=0, "",'Prediction Log'!B557)</f>
        <v/>
      </c>
      <c r="C560" s="34" t="str">
        <f>IF('Prediction Log'!C557=0, "",'Prediction Log'!C557)</f>
        <v/>
      </c>
      <c r="D560" s="34" t="str">
        <f>IF('Prediction Log'!D557=0, "",'Prediction Log'!D557)</f>
        <v/>
      </c>
      <c r="E560" s="34" t="str">
        <f>IF('Prediction Log'!E557=0, "",'Prediction Log'!E557)</f>
        <v/>
      </c>
      <c r="F560" s="34" t="str">
        <f>IF('Prediction Log'!H557=0, "",'Prediction Log'!H557)</f>
        <v/>
      </c>
      <c r="G560" s="10" t="str">
        <f>IF(ISBLANK(Games!B539), "",'Prediction Log'!$I557)</f>
        <v/>
      </c>
      <c r="H560" s="35" t="str">
        <f>'Prediction Log'!$J557</f>
        <v/>
      </c>
      <c r="I560" s="34" t="str">
        <f>IF(ISBLANK(Games!R539), "",IF(AND(Games!R539="",Games!S539=""),"",IF(ISTEXT(Games!S539), "Side",Games!R539)))</f>
        <v/>
      </c>
      <c r="J560" s="34" t="str">
        <f>IF(ISBLANK(Games!R539), "",IF(Table12[[#This Row],[Bet]]="Spread", Games!T539, ""))</f>
        <v/>
      </c>
      <c r="K560" s="34" t="str">
        <f>IF(ISBLANK(Games!S539), "",IF(ISTEXT(Games!S539), Games!S539, ""))</f>
        <v/>
      </c>
      <c r="L560" s="34" t="str">
        <f>IF(ISBLANK(Games!V539), "", Games!V539)</f>
        <v/>
      </c>
      <c r="M560" s="34"/>
      <c r="N560" s="36"/>
      <c r="O560" s="36"/>
      <c r="P560" s="36"/>
      <c r="Q560" s="36"/>
      <c r="R560" s="36"/>
      <c r="S560" s="36"/>
      <c r="T560" s="37">
        <f t="shared" si="81"/>
        <v>0</v>
      </c>
      <c r="U560" s="37">
        <f t="shared" si="82"/>
        <v>0</v>
      </c>
      <c r="V560" s="37">
        <f t="shared" si="84"/>
        <v>0</v>
      </c>
      <c r="W560" s="37">
        <f t="shared" si="85"/>
        <v>0</v>
      </c>
      <c r="X560" s="37">
        <f t="shared" si="86"/>
        <v>0</v>
      </c>
      <c r="Y560" s="37">
        <f t="shared" si="87"/>
        <v>0</v>
      </c>
      <c r="Z560" s="36"/>
      <c r="AA560" s="37" t="str">
        <f t="shared" si="83"/>
        <v/>
      </c>
      <c r="AB560" s="36"/>
      <c r="AC560" s="37" t="str">
        <f t="shared" si="89"/>
        <v/>
      </c>
      <c r="AD560" s="36"/>
      <c r="AE560" s="34" t="str">
        <f t="shared" si="88"/>
        <v/>
      </c>
      <c r="AF56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1" spans="1:32" hidden="1" x14ac:dyDescent="0.45">
      <c r="A561" s="34">
        <f>Games!A540</f>
        <v>0</v>
      </c>
      <c r="B561" s="34" t="str">
        <f>IF('Prediction Log'!B558=0, "",'Prediction Log'!B558)</f>
        <v/>
      </c>
      <c r="C561" s="34" t="str">
        <f>IF('Prediction Log'!C558=0, "",'Prediction Log'!C558)</f>
        <v/>
      </c>
      <c r="D561" s="34" t="str">
        <f>IF('Prediction Log'!D558=0, "",'Prediction Log'!D558)</f>
        <v/>
      </c>
      <c r="E561" s="34" t="str">
        <f>IF('Prediction Log'!E558=0, "",'Prediction Log'!E558)</f>
        <v/>
      </c>
      <c r="F561" s="34" t="str">
        <f>IF('Prediction Log'!H558=0, "",'Prediction Log'!H558)</f>
        <v/>
      </c>
      <c r="G561" s="10" t="str">
        <f>IF(ISBLANK(Games!B540), "",'Prediction Log'!$I558)</f>
        <v/>
      </c>
      <c r="H561" s="35" t="str">
        <f>'Prediction Log'!$J558</f>
        <v/>
      </c>
      <c r="I561" s="34" t="str">
        <f>IF(ISBLANK(Games!R540), "",IF(AND(Games!R540="",Games!S540=""),"",IF(ISTEXT(Games!S540), "Side",Games!R540)))</f>
        <v/>
      </c>
      <c r="J561" s="34" t="str">
        <f>IF(ISBLANK(Games!R540), "",IF(Table12[[#This Row],[Bet]]="Spread", Games!T540, ""))</f>
        <v/>
      </c>
      <c r="K561" s="34" t="str">
        <f>IF(ISBLANK(Games!S540), "",IF(ISTEXT(Games!S540), Games!S540, ""))</f>
        <v/>
      </c>
      <c r="L561" s="34" t="str">
        <f>IF(ISBLANK(Games!V540), "", Games!V540)</f>
        <v/>
      </c>
      <c r="M561" s="34"/>
      <c r="N561" s="36"/>
      <c r="O561" s="36"/>
      <c r="P561" s="36"/>
      <c r="Q561" s="36"/>
      <c r="R561" s="36"/>
      <c r="S561" s="36"/>
      <c r="T561" s="37">
        <f t="shared" si="81"/>
        <v>0</v>
      </c>
      <c r="U561" s="37">
        <f t="shared" si="82"/>
        <v>0</v>
      </c>
      <c r="V561" s="37">
        <f t="shared" si="84"/>
        <v>0</v>
      </c>
      <c r="W561" s="37">
        <f t="shared" si="85"/>
        <v>0</v>
      </c>
      <c r="X561" s="37">
        <f t="shared" si="86"/>
        <v>0</v>
      </c>
      <c r="Y561" s="37">
        <f t="shared" si="87"/>
        <v>0</v>
      </c>
      <c r="Z561" s="36"/>
      <c r="AA561" s="37" t="str">
        <f t="shared" si="83"/>
        <v/>
      </c>
      <c r="AB561" s="36"/>
      <c r="AC561" s="37" t="str">
        <f t="shared" si="89"/>
        <v/>
      </c>
      <c r="AD561" s="36"/>
      <c r="AE561" s="34" t="str">
        <f t="shared" si="88"/>
        <v/>
      </c>
      <c r="AF56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2" spans="1:32" hidden="1" x14ac:dyDescent="0.45">
      <c r="A562" s="34">
        <f>Games!A541</f>
        <v>0</v>
      </c>
      <c r="B562" s="34" t="str">
        <f>IF('Prediction Log'!B559=0, "",'Prediction Log'!B559)</f>
        <v/>
      </c>
      <c r="C562" s="34" t="str">
        <f>IF('Prediction Log'!C559=0, "",'Prediction Log'!C559)</f>
        <v/>
      </c>
      <c r="D562" s="34" t="str">
        <f>IF('Prediction Log'!D559=0, "",'Prediction Log'!D559)</f>
        <v/>
      </c>
      <c r="E562" s="34" t="str">
        <f>IF('Prediction Log'!E559=0, "",'Prediction Log'!E559)</f>
        <v/>
      </c>
      <c r="F562" s="34" t="str">
        <f>IF('Prediction Log'!H559=0, "",'Prediction Log'!H559)</f>
        <v/>
      </c>
      <c r="G562" s="10" t="str">
        <f>IF(ISBLANK(Games!B541), "",'Prediction Log'!$I559)</f>
        <v/>
      </c>
      <c r="H562" s="35" t="str">
        <f>'Prediction Log'!$J559</f>
        <v/>
      </c>
      <c r="I562" s="34" t="str">
        <f>IF(ISBLANK(Games!R541), "",IF(AND(Games!R541="",Games!S541=""),"",IF(ISTEXT(Games!S541), "Side",Games!R541)))</f>
        <v/>
      </c>
      <c r="J562" s="34" t="str">
        <f>IF(ISBLANK(Games!R541), "",IF(Table12[[#This Row],[Bet]]="Spread", Games!T541, ""))</f>
        <v/>
      </c>
      <c r="K562" s="34" t="str">
        <f>IF(ISBLANK(Games!S541), "",IF(ISTEXT(Games!S541), Games!S541, ""))</f>
        <v/>
      </c>
      <c r="L562" s="34" t="str">
        <f>IF(ISBLANK(Games!V541), "", Games!V541)</f>
        <v/>
      </c>
      <c r="M562" s="34"/>
      <c r="N562" s="36"/>
      <c r="O562" s="36"/>
      <c r="P562" s="36"/>
      <c r="Q562" s="36"/>
      <c r="R562" s="36"/>
      <c r="S562" s="36"/>
      <c r="T562" s="37">
        <f t="shared" si="81"/>
        <v>0</v>
      </c>
      <c r="U562" s="37">
        <f t="shared" si="82"/>
        <v>0</v>
      </c>
      <c r="V562" s="37">
        <f t="shared" si="84"/>
        <v>0</v>
      </c>
      <c r="W562" s="37">
        <f t="shared" si="85"/>
        <v>0</v>
      </c>
      <c r="X562" s="37">
        <f t="shared" si="86"/>
        <v>0</v>
      </c>
      <c r="Y562" s="37">
        <f t="shared" si="87"/>
        <v>0</v>
      </c>
      <c r="Z562" s="36"/>
      <c r="AA562" s="37" t="str">
        <f t="shared" si="83"/>
        <v/>
      </c>
      <c r="AB562" s="36"/>
      <c r="AC562" s="37" t="str">
        <f t="shared" si="89"/>
        <v/>
      </c>
      <c r="AD562" s="36"/>
      <c r="AE562" s="34" t="str">
        <f t="shared" si="88"/>
        <v/>
      </c>
      <c r="AF56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3" spans="1:32" hidden="1" x14ac:dyDescent="0.45">
      <c r="A563" s="34">
        <f>Games!A542</f>
        <v>0</v>
      </c>
      <c r="B563" s="34" t="str">
        <f>IF('Prediction Log'!B560=0, "",'Prediction Log'!B560)</f>
        <v/>
      </c>
      <c r="C563" s="34" t="str">
        <f>IF('Prediction Log'!C560=0, "",'Prediction Log'!C560)</f>
        <v/>
      </c>
      <c r="D563" s="34" t="str">
        <f>IF('Prediction Log'!D560=0, "",'Prediction Log'!D560)</f>
        <v/>
      </c>
      <c r="E563" s="34" t="str">
        <f>IF('Prediction Log'!E560=0, "",'Prediction Log'!E560)</f>
        <v/>
      </c>
      <c r="F563" s="34" t="str">
        <f>IF('Prediction Log'!H560=0, "",'Prediction Log'!H560)</f>
        <v/>
      </c>
      <c r="G563" s="10" t="str">
        <f>IF(ISBLANK(Games!B542), "",'Prediction Log'!$I560)</f>
        <v/>
      </c>
      <c r="H563" s="35" t="str">
        <f>'Prediction Log'!$J560</f>
        <v/>
      </c>
      <c r="I563" s="34" t="str">
        <f>IF(ISBLANK(Games!R542), "",IF(AND(Games!R542="",Games!S542=""),"",IF(ISTEXT(Games!S542), "Side",Games!R542)))</f>
        <v/>
      </c>
      <c r="J563" s="34" t="str">
        <f>IF(ISBLANK(Games!R542), "",IF(Table12[[#This Row],[Bet]]="Spread", Games!T542, ""))</f>
        <v/>
      </c>
      <c r="K563" s="34" t="str">
        <f>IF(ISBLANK(Games!S542), "",IF(ISTEXT(Games!S542), Games!S542, ""))</f>
        <v/>
      </c>
      <c r="L563" s="34" t="str">
        <f>IF(ISBLANK(Games!V542), "", Games!V542)</f>
        <v/>
      </c>
      <c r="M563" s="34"/>
      <c r="N563" s="36"/>
      <c r="O563" s="36"/>
      <c r="P563" s="36"/>
      <c r="Q563" s="36"/>
      <c r="R563" s="36"/>
      <c r="S563" s="36"/>
      <c r="T563" s="37">
        <f t="shared" si="81"/>
        <v>0</v>
      </c>
      <c r="U563" s="37">
        <f t="shared" si="82"/>
        <v>0</v>
      </c>
      <c r="V563" s="37">
        <f t="shared" si="84"/>
        <v>0</v>
      </c>
      <c r="W563" s="37">
        <f t="shared" si="85"/>
        <v>0</v>
      </c>
      <c r="X563" s="37">
        <f t="shared" si="86"/>
        <v>0</v>
      </c>
      <c r="Y563" s="37">
        <f t="shared" si="87"/>
        <v>0</v>
      </c>
      <c r="Z563" s="36"/>
      <c r="AA563" s="37" t="str">
        <f t="shared" si="83"/>
        <v/>
      </c>
      <c r="AB563" s="36"/>
      <c r="AC563" s="37" t="str">
        <f t="shared" si="89"/>
        <v/>
      </c>
      <c r="AD563" s="36"/>
      <c r="AE563" s="34" t="str">
        <f t="shared" si="88"/>
        <v/>
      </c>
      <c r="AF56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4" spans="1:32" hidden="1" x14ac:dyDescent="0.45">
      <c r="A564" s="34">
        <f>Games!A543</f>
        <v>0</v>
      </c>
      <c r="B564" s="34" t="str">
        <f>IF('Prediction Log'!B561=0, "",'Prediction Log'!B561)</f>
        <v/>
      </c>
      <c r="C564" s="34" t="str">
        <f>IF('Prediction Log'!C561=0, "",'Prediction Log'!C561)</f>
        <v/>
      </c>
      <c r="D564" s="34" t="str">
        <f>IF('Prediction Log'!D561=0, "",'Prediction Log'!D561)</f>
        <v/>
      </c>
      <c r="E564" s="34" t="str">
        <f>IF('Prediction Log'!E561=0, "",'Prediction Log'!E561)</f>
        <v/>
      </c>
      <c r="F564" s="34" t="str">
        <f>IF('Prediction Log'!H561=0, "",'Prediction Log'!H561)</f>
        <v/>
      </c>
      <c r="G564" s="10" t="str">
        <f>IF(ISBLANK(Games!B543), "",'Prediction Log'!$I561)</f>
        <v/>
      </c>
      <c r="H564" s="35" t="str">
        <f>'Prediction Log'!$J561</f>
        <v/>
      </c>
      <c r="I564" s="34" t="str">
        <f>IF(ISBLANK(Games!R543), "",IF(AND(Games!R543="",Games!S543=""),"",IF(ISTEXT(Games!S543), "Side",Games!R543)))</f>
        <v/>
      </c>
      <c r="J564" s="34" t="str">
        <f>IF(ISBLANK(Games!R543), "",IF(Table12[[#This Row],[Bet]]="Spread", Games!T543, ""))</f>
        <v/>
      </c>
      <c r="K564" s="34" t="str">
        <f>IF(ISBLANK(Games!S543), "",IF(ISTEXT(Games!S543), Games!S543, ""))</f>
        <v/>
      </c>
      <c r="L564" s="34" t="str">
        <f>IF(ISBLANK(Games!V543), "", Games!V543)</f>
        <v/>
      </c>
      <c r="M564" s="34"/>
      <c r="N564" s="36"/>
      <c r="O564" s="36"/>
      <c r="P564" s="36"/>
      <c r="Q564" s="36"/>
      <c r="R564" s="36"/>
      <c r="S564" s="36"/>
      <c r="T564" s="37">
        <f t="shared" si="81"/>
        <v>0</v>
      </c>
      <c r="U564" s="37">
        <f t="shared" si="82"/>
        <v>0</v>
      </c>
      <c r="V564" s="37">
        <f t="shared" si="84"/>
        <v>0</v>
      </c>
      <c r="W564" s="37">
        <f t="shared" si="85"/>
        <v>0</v>
      </c>
      <c r="X564" s="37">
        <f t="shared" si="86"/>
        <v>0</v>
      </c>
      <c r="Y564" s="37">
        <f t="shared" si="87"/>
        <v>0</v>
      </c>
      <c r="Z564" s="36"/>
      <c r="AA564" s="37" t="str">
        <f t="shared" si="83"/>
        <v/>
      </c>
      <c r="AB564" s="36"/>
      <c r="AC564" s="37" t="str">
        <f t="shared" si="89"/>
        <v/>
      </c>
      <c r="AD564" s="36"/>
      <c r="AE564" s="34" t="str">
        <f t="shared" si="88"/>
        <v/>
      </c>
      <c r="AF56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5" spans="1:32" hidden="1" x14ac:dyDescent="0.45">
      <c r="A565" s="34">
        <f>Games!A544</f>
        <v>0</v>
      </c>
      <c r="B565" s="34" t="str">
        <f>IF('Prediction Log'!B562=0, "",'Prediction Log'!B562)</f>
        <v/>
      </c>
      <c r="C565" s="34" t="str">
        <f>IF('Prediction Log'!C562=0, "",'Prediction Log'!C562)</f>
        <v/>
      </c>
      <c r="D565" s="34" t="str">
        <f>IF('Prediction Log'!D562=0, "",'Prediction Log'!D562)</f>
        <v/>
      </c>
      <c r="E565" s="34" t="str">
        <f>IF('Prediction Log'!E562=0, "",'Prediction Log'!E562)</f>
        <v/>
      </c>
      <c r="F565" s="34" t="str">
        <f>IF('Prediction Log'!H562=0, "",'Prediction Log'!H562)</f>
        <v/>
      </c>
      <c r="G565" s="10" t="str">
        <f>IF(ISBLANK(Games!B544), "",'Prediction Log'!$I562)</f>
        <v/>
      </c>
      <c r="H565" s="35" t="str">
        <f>'Prediction Log'!$J562</f>
        <v/>
      </c>
      <c r="I565" s="34" t="str">
        <f>IF(ISBLANK(Games!R544), "",IF(AND(Games!R544="",Games!S544=""),"",IF(ISTEXT(Games!S544), "Side",Games!R544)))</f>
        <v/>
      </c>
      <c r="J565" s="34" t="str">
        <f>IF(ISBLANK(Games!R544), "",IF(Table12[[#This Row],[Bet]]="Spread", Games!T544, ""))</f>
        <v/>
      </c>
      <c r="K565" s="34" t="str">
        <f>IF(ISBLANK(Games!S544), "",IF(ISTEXT(Games!S544), Games!S544, ""))</f>
        <v/>
      </c>
      <c r="L565" s="34" t="str">
        <f>IF(ISBLANK(Games!V544), "", Games!V544)</f>
        <v/>
      </c>
      <c r="M565" s="34"/>
      <c r="N565" s="36"/>
      <c r="O565" s="36"/>
      <c r="P565" s="36"/>
      <c r="Q565" s="36"/>
      <c r="R565" s="36"/>
      <c r="S565" s="36"/>
      <c r="T565" s="37">
        <f t="shared" si="81"/>
        <v>0</v>
      </c>
      <c r="U565" s="37">
        <f t="shared" si="82"/>
        <v>0</v>
      </c>
      <c r="V565" s="37">
        <f t="shared" si="84"/>
        <v>0</v>
      </c>
      <c r="W565" s="37">
        <f t="shared" si="85"/>
        <v>0</v>
      </c>
      <c r="X565" s="37">
        <f t="shared" si="86"/>
        <v>0</v>
      </c>
      <c r="Y565" s="37">
        <f t="shared" si="87"/>
        <v>0</v>
      </c>
      <c r="Z565" s="36"/>
      <c r="AA565" s="37" t="str">
        <f t="shared" si="83"/>
        <v/>
      </c>
      <c r="AB565" s="36"/>
      <c r="AC565" s="37" t="str">
        <f t="shared" si="89"/>
        <v/>
      </c>
      <c r="AD565" s="36"/>
      <c r="AE565" s="34" t="str">
        <f t="shared" si="88"/>
        <v/>
      </c>
      <c r="AF56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6" spans="1:32" hidden="1" x14ac:dyDescent="0.45">
      <c r="A566" s="34">
        <f>Games!A545</f>
        <v>0</v>
      </c>
      <c r="B566" s="34" t="str">
        <f>IF('Prediction Log'!B563=0, "",'Prediction Log'!B563)</f>
        <v/>
      </c>
      <c r="C566" s="34" t="str">
        <f>IF('Prediction Log'!C563=0, "",'Prediction Log'!C563)</f>
        <v/>
      </c>
      <c r="D566" s="34" t="str">
        <f>IF('Prediction Log'!D563=0, "",'Prediction Log'!D563)</f>
        <v/>
      </c>
      <c r="E566" s="34" t="str">
        <f>IF('Prediction Log'!E563=0, "",'Prediction Log'!E563)</f>
        <v/>
      </c>
      <c r="F566" s="34" t="str">
        <f>IF('Prediction Log'!H563=0, "",'Prediction Log'!H563)</f>
        <v/>
      </c>
      <c r="G566" s="10" t="str">
        <f>IF(ISBLANK(Games!B545), "",'Prediction Log'!$I563)</f>
        <v/>
      </c>
      <c r="H566" s="35" t="str">
        <f>'Prediction Log'!$J563</f>
        <v/>
      </c>
      <c r="I566" s="34" t="str">
        <f>IF(ISBLANK(Games!R545), "",IF(AND(Games!R545="",Games!S545=""),"",IF(ISTEXT(Games!S545), "Side",Games!R545)))</f>
        <v/>
      </c>
      <c r="J566" s="34" t="str">
        <f>IF(ISBLANK(Games!R545), "",IF(Table12[[#This Row],[Bet]]="Spread", Games!T545, ""))</f>
        <v/>
      </c>
      <c r="K566" s="34" t="str">
        <f>IF(ISBLANK(Games!S545), "",IF(ISTEXT(Games!S545), Games!S545, ""))</f>
        <v/>
      </c>
      <c r="L566" s="34" t="str">
        <f>IF(ISBLANK(Games!V545), "", Games!V545)</f>
        <v/>
      </c>
      <c r="M566" s="34"/>
      <c r="N566" s="36"/>
      <c r="O566" s="36"/>
      <c r="P566" s="36"/>
      <c r="Q566" s="36"/>
      <c r="R566" s="36"/>
      <c r="S566" s="36"/>
      <c r="T566" s="37">
        <f t="shared" si="81"/>
        <v>0</v>
      </c>
      <c r="U566" s="37">
        <f t="shared" si="82"/>
        <v>0</v>
      </c>
      <c r="V566" s="37">
        <f t="shared" si="84"/>
        <v>0</v>
      </c>
      <c r="W566" s="37">
        <f t="shared" si="85"/>
        <v>0</v>
      </c>
      <c r="X566" s="37">
        <f t="shared" si="86"/>
        <v>0</v>
      </c>
      <c r="Y566" s="37">
        <f t="shared" si="87"/>
        <v>0</v>
      </c>
      <c r="Z566" s="36"/>
      <c r="AA566" s="37" t="str">
        <f t="shared" si="83"/>
        <v/>
      </c>
      <c r="AB566" s="36"/>
      <c r="AC566" s="37" t="str">
        <f t="shared" si="89"/>
        <v/>
      </c>
      <c r="AD566" s="36"/>
      <c r="AE566" s="34" t="str">
        <f t="shared" si="88"/>
        <v/>
      </c>
      <c r="AF56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7" spans="1:32" hidden="1" x14ac:dyDescent="0.45">
      <c r="A567" s="34">
        <f>Games!A546</f>
        <v>0</v>
      </c>
      <c r="B567" s="34" t="str">
        <f>IF('Prediction Log'!B564=0, "",'Prediction Log'!B564)</f>
        <v/>
      </c>
      <c r="C567" s="34" t="str">
        <f>IF('Prediction Log'!C564=0, "",'Prediction Log'!C564)</f>
        <v/>
      </c>
      <c r="D567" s="34" t="str">
        <f>IF('Prediction Log'!D564=0, "",'Prediction Log'!D564)</f>
        <v/>
      </c>
      <c r="E567" s="34" t="str">
        <f>IF('Prediction Log'!E564=0, "",'Prediction Log'!E564)</f>
        <v/>
      </c>
      <c r="F567" s="34" t="str">
        <f>IF('Prediction Log'!H564=0, "",'Prediction Log'!H564)</f>
        <v/>
      </c>
      <c r="G567" s="10" t="str">
        <f>IF(ISBLANK(Games!B546), "",'Prediction Log'!$I564)</f>
        <v/>
      </c>
      <c r="H567" s="35" t="str">
        <f>'Prediction Log'!$J564</f>
        <v/>
      </c>
      <c r="I567" s="34" t="str">
        <f>IF(ISBLANK(Games!R546), "",IF(AND(Games!R546="",Games!S546=""),"",IF(ISTEXT(Games!S546), "Side",Games!R546)))</f>
        <v/>
      </c>
      <c r="J567" s="34" t="str">
        <f>IF(ISBLANK(Games!R546), "",IF(Table12[[#This Row],[Bet]]="Spread", Games!T546, ""))</f>
        <v/>
      </c>
      <c r="K567" s="34" t="str">
        <f>IF(ISBLANK(Games!S546), "",IF(ISTEXT(Games!S546), Games!S546, ""))</f>
        <v/>
      </c>
      <c r="L567" s="34" t="str">
        <f>IF(ISBLANK(Games!V546), "", Games!V546)</f>
        <v/>
      </c>
      <c r="M567" s="34"/>
      <c r="N567" s="36"/>
      <c r="O567" s="36"/>
      <c r="P567" s="36"/>
      <c r="Q567" s="36"/>
      <c r="R567" s="36"/>
      <c r="S567" s="36"/>
      <c r="T567" s="37">
        <f t="shared" si="81"/>
        <v>0</v>
      </c>
      <c r="U567" s="37">
        <f t="shared" si="82"/>
        <v>0</v>
      </c>
      <c r="V567" s="37">
        <f t="shared" si="84"/>
        <v>0</v>
      </c>
      <c r="W567" s="37">
        <f t="shared" si="85"/>
        <v>0</v>
      </c>
      <c r="X567" s="37">
        <f t="shared" si="86"/>
        <v>0</v>
      </c>
      <c r="Y567" s="37">
        <f t="shared" si="87"/>
        <v>0</v>
      </c>
      <c r="Z567" s="36"/>
      <c r="AA567" s="37" t="str">
        <f t="shared" si="83"/>
        <v/>
      </c>
      <c r="AB567" s="36"/>
      <c r="AC567" s="37" t="str">
        <f t="shared" si="89"/>
        <v/>
      </c>
      <c r="AD567" s="36"/>
      <c r="AE567" s="34" t="str">
        <f t="shared" si="88"/>
        <v/>
      </c>
      <c r="AF56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8" spans="1:32" hidden="1" x14ac:dyDescent="0.45">
      <c r="A568" s="34">
        <f>Games!A547</f>
        <v>0</v>
      </c>
      <c r="B568" s="34" t="str">
        <f>IF('Prediction Log'!B565=0, "",'Prediction Log'!B565)</f>
        <v/>
      </c>
      <c r="C568" s="34" t="str">
        <f>IF('Prediction Log'!C565=0, "",'Prediction Log'!C565)</f>
        <v/>
      </c>
      <c r="D568" s="34" t="str">
        <f>IF('Prediction Log'!D565=0, "",'Prediction Log'!D565)</f>
        <v/>
      </c>
      <c r="E568" s="34" t="str">
        <f>IF('Prediction Log'!E565=0, "",'Prediction Log'!E565)</f>
        <v/>
      </c>
      <c r="F568" s="34" t="str">
        <f>IF('Prediction Log'!H565=0, "",'Prediction Log'!H565)</f>
        <v/>
      </c>
      <c r="G568" s="10" t="str">
        <f>IF(ISBLANK(Games!B547), "",'Prediction Log'!$I565)</f>
        <v/>
      </c>
      <c r="H568" s="35" t="str">
        <f>'Prediction Log'!$J565</f>
        <v/>
      </c>
      <c r="I568" s="34" t="str">
        <f>IF(ISBLANK(Games!R547), "",IF(AND(Games!R547="",Games!S547=""),"",IF(ISTEXT(Games!S547), "Side",Games!R547)))</f>
        <v/>
      </c>
      <c r="J568" s="34" t="str">
        <f>IF(ISBLANK(Games!R547), "",IF(Table12[[#This Row],[Bet]]="Spread", Games!T547, ""))</f>
        <v/>
      </c>
      <c r="K568" s="34" t="str">
        <f>IF(ISBLANK(Games!S547), "",IF(ISTEXT(Games!S547), Games!S547, ""))</f>
        <v/>
      </c>
      <c r="L568" s="34" t="str">
        <f>IF(ISBLANK(Games!V547), "", Games!V547)</f>
        <v/>
      </c>
      <c r="M568" s="34"/>
      <c r="N568" s="36"/>
      <c r="O568" s="36"/>
      <c r="P568" s="36"/>
      <c r="Q568" s="36"/>
      <c r="R568" s="36"/>
      <c r="S568" s="36"/>
      <c r="T568" s="37">
        <f t="shared" si="81"/>
        <v>0</v>
      </c>
      <c r="U568" s="37">
        <f t="shared" si="82"/>
        <v>0</v>
      </c>
      <c r="V568" s="37">
        <f t="shared" si="84"/>
        <v>0</v>
      </c>
      <c r="W568" s="37">
        <f t="shared" si="85"/>
        <v>0</v>
      </c>
      <c r="X568" s="37">
        <f t="shared" si="86"/>
        <v>0</v>
      </c>
      <c r="Y568" s="37">
        <f t="shared" si="87"/>
        <v>0</v>
      </c>
      <c r="Z568" s="36"/>
      <c r="AA568" s="37" t="str">
        <f t="shared" si="83"/>
        <v/>
      </c>
      <c r="AB568" s="36"/>
      <c r="AC568" s="37" t="str">
        <f t="shared" si="89"/>
        <v/>
      </c>
      <c r="AD568" s="36"/>
      <c r="AE568" s="34" t="str">
        <f t="shared" si="88"/>
        <v/>
      </c>
      <c r="AF56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9" spans="1:32" hidden="1" x14ac:dyDescent="0.45">
      <c r="A569" s="34">
        <f>Games!A548</f>
        <v>0</v>
      </c>
      <c r="B569" s="34" t="str">
        <f>IF('Prediction Log'!B566=0, "",'Prediction Log'!B566)</f>
        <v/>
      </c>
      <c r="C569" s="34" t="str">
        <f>IF('Prediction Log'!C566=0, "",'Prediction Log'!C566)</f>
        <v/>
      </c>
      <c r="D569" s="34" t="str">
        <f>IF('Prediction Log'!D566=0, "",'Prediction Log'!D566)</f>
        <v/>
      </c>
      <c r="E569" s="34" t="str">
        <f>IF('Prediction Log'!E566=0, "",'Prediction Log'!E566)</f>
        <v/>
      </c>
      <c r="F569" s="34" t="str">
        <f>IF('Prediction Log'!H566=0, "",'Prediction Log'!H566)</f>
        <v/>
      </c>
      <c r="G569" s="10" t="str">
        <f>IF(ISBLANK(Games!B548), "",'Prediction Log'!$I566)</f>
        <v/>
      </c>
      <c r="H569" s="35" t="str">
        <f>'Prediction Log'!$J566</f>
        <v/>
      </c>
      <c r="I569" s="34" t="str">
        <f>IF(ISBLANK(Games!R548), "",IF(AND(Games!R548="",Games!S548=""),"",IF(ISTEXT(Games!S548), "Side",Games!R548)))</f>
        <v/>
      </c>
      <c r="J569" s="34" t="str">
        <f>IF(ISBLANK(Games!R548), "",IF(Table12[[#This Row],[Bet]]="Spread", Games!T548, ""))</f>
        <v/>
      </c>
      <c r="K569" s="34" t="str">
        <f>IF(ISBLANK(Games!S548), "",IF(ISTEXT(Games!S548), Games!S548, ""))</f>
        <v/>
      </c>
      <c r="L569" s="34" t="str">
        <f>IF(ISBLANK(Games!V548), "", Games!V548)</f>
        <v/>
      </c>
      <c r="M569" s="34"/>
      <c r="N569" s="36"/>
      <c r="O569" s="36"/>
      <c r="P569" s="36"/>
      <c r="Q569" s="36"/>
      <c r="R569" s="36"/>
      <c r="S569" s="36"/>
      <c r="T569" s="37">
        <f t="shared" si="81"/>
        <v>0</v>
      </c>
      <c r="U569" s="37">
        <f t="shared" si="82"/>
        <v>0</v>
      </c>
      <c r="V569" s="37">
        <f t="shared" si="84"/>
        <v>0</v>
      </c>
      <c r="W569" s="37">
        <f t="shared" si="85"/>
        <v>0</v>
      </c>
      <c r="X569" s="37">
        <f t="shared" si="86"/>
        <v>0</v>
      </c>
      <c r="Y569" s="37">
        <f t="shared" si="87"/>
        <v>0</v>
      </c>
      <c r="Z569" s="36"/>
      <c r="AA569" s="37" t="str">
        <f t="shared" si="83"/>
        <v/>
      </c>
      <c r="AB569" s="36"/>
      <c r="AC569" s="37" t="str">
        <f t="shared" si="89"/>
        <v/>
      </c>
      <c r="AD569" s="36"/>
      <c r="AE569" s="34" t="str">
        <f t="shared" si="88"/>
        <v/>
      </c>
      <c r="AF56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0" spans="1:32" hidden="1" x14ac:dyDescent="0.45">
      <c r="A570" s="34">
        <f>Games!A549</f>
        <v>0</v>
      </c>
      <c r="B570" s="34" t="str">
        <f>IF('Prediction Log'!B567=0, "",'Prediction Log'!B567)</f>
        <v/>
      </c>
      <c r="C570" s="34" t="str">
        <f>IF('Prediction Log'!C567=0, "",'Prediction Log'!C567)</f>
        <v/>
      </c>
      <c r="D570" s="34" t="str">
        <f>IF('Prediction Log'!D567=0, "",'Prediction Log'!D567)</f>
        <v/>
      </c>
      <c r="E570" s="34" t="str">
        <f>IF('Prediction Log'!E567=0, "",'Prediction Log'!E567)</f>
        <v/>
      </c>
      <c r="F570" s="34" t="str">
        <f>IF('Prediction Log'!H567=0, "",'Prediction Log'!H567)</f>
        <v/>
      </c>
      <c r="G570" s="10" t="str">
        <f>IF(ISBLANK(Games!B549), "",'Prediction Log'!$I567)</f>
        <v/>
      </c>
      <c r="H570" s="35" t="str">
        <f>'Prediction Log'!$J567</f>
        <v/>
      </c>
      <c r="I570" s="34" t="str">
        <f>IF(ISBLANK(Games!R549), "",IF(AND(Games!R549="",Games!S549=""),"",IF(ISTEXT(Games!S549), "Side",Games!R549)))</f>
        <v/>
      </c>
      <c r="J570" s="34" t="str">
        <f>IF(ISBLANK(Games!R549), "",IF(Table12[[#This Row],[Bet]]="Spread", Games!T549, ""))</f>
        <v/>
      </c>
      <c r="K570" s="34" t="str">
        <f>IF(ISBLANK(Games!S549), "",IF(ISTEXT(Games!S549), Games!S549, ""))</f>
        <v/>
      </c>
      <c r="L570" s="34" t="str">
        <f>IF(ISBLANK(Games!V549), "", Games!V549)</f>
        <v/>
      </c>
      <c r="M570" s="34"/>
      <c r="N570" s="36"/>
      <c r="O570" s="36"/>
      <c r="P570" s="36"/>
      <c r="Q570" s="36"/>
      <c r="R570" s="36"/>
      <c r="S570" s="36"/>
      <c r="T570" s="37">
        <f t="shared" si="81"/>
        <v>0</v>
      </c>
      <c r="U570" s="37">
        <f t="shared" si="82"/>
        <v>0</v>
      </c>
      <c r="V570" s="37">
        <f t="shared" si="84"/>
        <v>0</v>
      </c>
      <c r="W570" s="37">
        <f t="shared" si="85"/>
        <v>0</v>
      </c>
      <c r="X570" s="37">
        <f t="shared" si="86"/>
        <v>0</v>
      </c>
      <c r="Y570" s="37">
        <f t="shared" si="87"/>
        <v>0</v>
      </c>
      <c r="Z570" s="36"/>
      <c r="AA570" s="37" t="str">
        <f t="shared" si="83"/>
        <v/>
      </c>
      <c r="AB570" s="36"/>
      <c r="AC570" s="37" t="str">
        <f t="shared" si="89"/>
        <v/>
      </c>
      <c r="AD570" s="36"/>
      <c r="AE570" s="34" t="str">
        <f t="shared" si="88"/>
        <v/>
      </c>
      <c r="AF57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1" spans="1:32" hidden="1" x14ac:dyDescent="0.45">
      <c r="A571" s="34">
        <f>Games!A550</f>
        <v>0</v>
      </c>
      <c r="B571" s="34" t="str">
        <f>IF('Prediction Log'!B568=0, "",'Prediction Log'!B568)</f>
        <v/>
      </c>
      <c r="C571" s="34" t="str">
        <f>IF('Prediction Log'!C568=0, "",'Prediction Log'!C568)</f>
        <v/>
      </c>
      <c r="D571" s="34" t="str">
        <f>IF('Prediction Log'!D568=0, "",'Prediction Log'!D568)</f>
        <v/>
      </c>
      <c r="E571" s="34" t="str">
        <f>IF('Prediction Log'!E568=0, "",'Prediction Log'!E568)</f>
        <v/>
      </c>
      <c r="F571" s="34" t="str">
        <f>IF('Prediction Log'!H568=0, "",'Prediction Log'!H568)</f>
        <v/>
      </c>
      <c r="G571" s="10" t="str">
        <f>IF(ISBLANK(Games!B550), "",'Prediction Log'!$I568)</f>
        <v/>
      </c>
      <c r="H571" s="35" t="str">
        <f>'Prediction Log'!$J568</f>
        <v/>
      </c>
      <c r="I571" s="34" t="str">
        <f>IF(ISBLANK(Games!R550), "",IF(AND(Games!R550="",Games!S550=""),"",IF(ISTEXT(Games!S550), "Side",Games!R550)))</f>
        <v/>
      </c>
      <c r="J571" s="34" t="str">
        <f>IF(ISBLANK(Games!R550), "",IF(Table12[[#This Row],[Bet]]="Spread", Games!T550, ""))</f>
        <v/>
      </c>
      <c r="K571" s="34" t="str">
        <f>IF(ISBLANK(Games!S550), "",IF(ISTEXT(Games!S550), Games!S550, ""))</f>
        <v/>
      </c>
      <c r="L571" s="34" t="str">
        <f>IF(ISBLANK(Games!V550), "", Games!V550)</f>
        <v/>
      </c>
      <c r="M571" s="34"/>
      <c r="N571" s="36"/>
      <c r="O571" s="36"/>
      <c r="P571" s="36"/>
      <c r="Q571" s="36"/>
      <c r="R571" s="36"/>
      <c r="S571" s="36"/>
      <c r="T571" s="37">
        <f t="shared" si="81"/>
        <v>0</v>
      </c>
      <c r="U571" s="37">
        <f t="shared" si="82"/>
        <v>0</v>
      </c>
      <c r="V571" s="37">
        <f t="shared" si="84"/>
        <v>0</v>
      </c>
      <c r="W571" s="37">
        <f t="shared" si="85"/>
        <v>0</v>
      </c>
      <c r="X571" s="37">
        <f t="shared" si="86"/>
        <v>0</v>
      </c>
      <c r="Y571" s="37">
        <f t="shared" si="87"/>
        <v>0</v>
      </c>
      <c r="Z571" s="36"/>
      <c r="AA571" s="37" t="str">
        <f t="shared" si="83"/>
        <v/>
      </c>
      <c r="AB571" s="36"/>
      <c r="AC571" s="37" t="str">
        <f t="shared" si="89"/>
        <v/>
      </c>
      <c r="AD571" s="36"/>
      <c r="AE571" s="34" t="str">
        <f t="shared" si="88"/>
        <v/>
      </c>
      <c r="AF57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2" spans="1:32" hidden="1" x14ac:dyDescent="0.45">
      <c r="A572" s="34">
        <f>Games!A551</f>
        <v>0</v>
      </c>
      <c r="B572" s="34" t="str">
        <f>IF('Prediction Log'!B569=0, "",'Prediction Log'!B569)</f>
        <v/>
      </c>
      <c r="C572" s="34" t="str">
        <f>IF('Prediction Log'!C569=0, "",'Prediction Log'!C569)</f>
        <v/>
      </c>
      <c r="D572" s="34" t="str">
        <f>IF('Prediction Log'!D569=0, "",'Prediction Log'!D569)</f>
        <v/>
      </c>
      <c r="E572" s="34" t="str">
        <f>IF('Prediction Log'!E569=0, "",'Prediction Log'!E569)</f>
        <v/>
      </c>
      <c r="F572" s="34" t="str">
        <f>IF('Prediction Log'!H569=0, "",'Prediction Log'!H569)</f>
        <v/>
      </c>
      <c r="G572" s="10" t="str">
        <f>IF(ISBLANK(Games!B551), "",'Prediction Log'!$I569)</f>
        <v/>
      </c>
      <c r="H572" s="35" t="str">
        <f>'Prediction Log'!$J569</f>
        <v/>
      </c>
      <c r="I572" s="34" t="str">
        <f>IF(ISBLANK(Games!R551), "",IF(AND(Games!R551="",Games!S551=""),"",IF(ISTEXT(Games!S551), "Side",Games!R551)))</f>
        <v/>
      </c>
      <c r="J572" s="34" t="str">
        <f>IF(ISBLANK(Games!R551), "",IF(Table12[[#This Row],[Bet]]="Spread", Games!T551, ""))</f>
        <v/>
      </c>
      <c r="K572" s="34" t="str">
        <f>IF(ISBLANK(Games!S551), "",IF(ISTEXT(Games!S551), Games!S551, ""))</f>
        <v/>
      </c>
      <c r="L572" s="34" t="str">
        <f>IF(ISBLANK(Games!V551), "", Games!V551)</f>
        <v/>
      </c>
      <c r="M572" s="34"/>
      <c r="N572" s="36"/>
      <c r="O572" s="36"/>
      <c r="P572" s="36"/>
      <c r="Q572" s="36"/>
      <c r="R572" s="36"/>
      <c r="S572" s="36"/>
      <c r="T572" s="37">
        <f t="shared" si="81"/>
        <v>0</v>
      </c>
      <c r="U572" s="37">
        <f t="shared" si="82"/>
        <v>0</v>
      </c>
      <c r="V572" s="37">
        <f t="shared" si="84"/>
        <v>0</v>
      </c>
      <c r="W572" s="37">
        <f t="shared" si="85"/>
        <v>0</v>
      </c>
      <c r="X572" s="37">
        <f t="shared" si="86"/>
        <v>0</v>
      </c>
      <c r="Y572" s="37">
        <f t="shared" si="87"/>
        <v>0</v>
      </c>
      <c r="Z572" s="36"/>
      <c r="AA572" s="37" t="str">
        <f t="shared" si="83"/>
        <v/>
      </c>
      <c r="AB572" s="36"/>
      <c r="AC572" s="37" t="str">
        <f t="shared" si="89"/>
        <v/>
      </c>
      <c r="AD572" s="36"/>
      <c r="AE572" s="34" t="str">
        <f t="shared" si="88"/>
        <v/>
      </c>
      <c r="AF57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3" spans="1:32" hidden="1" x14ac:dyDescent="0.45">
      <c r="A573" s="34">
        <f>Games!A552</f>
        <v>0</v>
      </c>
      <c r="B573" s="34" t="str">
        <f>IF('Prediction Log'!B570=0, "",'Prediction Log'!B570)</f>
        <v/>
      </c>
      <c r="C573" s="34" t="str">
        <f>IF('Prediction Log'!C570=0, "",'Prediction Log'!C570)</f>
        <v/>
      </c>
      <c r="D573" s="34" t="str">
        <f>IF('Prediction Log'!D570=0, "",'Prediction Log'!D570)</f>
        <v/>
      </c>
      <c r="E573" s="34" t="str">
        <f>IF('Prediction Log'!E570=0, "",'Prediction Log'!E570)</f>
        <v/>
      </c>
      <c r="F573" s="34" t="str">
        <f>IF('Prediction Log'!H570=0, "",'Prediction Log'!H570)</f>
        <v/>
      </c>
      <c r="G573" s="10" t="str">
        <f>IF(ISBLANK(Games!B552), "",'Prediction Log'!$I570)</f>
        <v/>
      </c>
      <c r="H573" s="35" t="str">
        <f>'Prediction Log'!$J570</f>
        <v/>
      </c>
      <c r="I573" s="34" t="str">
        <f>IF(ISBLANK(Games!R552), "",IF(AND(Games!R552="",Games!S552=""),"",IF(ISTEXT(Games!S552), "Side",Games!R552)))</f>
        <v/>
      </c>
      <c r="J573" s="34" t="str">
        <f>IF(ISBLANK(Games!R552), "",IF(Table12[[#This Row],[Bet]]="Spread", Games!T552, ""))</f>
        <v/>
      </c>
      <c r="K573" s="34" t="str">
        <f>IF(ISBLANK(Games!S552), "",IF(ISTEXT(Games!S552), Games!S552, ""))</f>
        <v/>
      </c>
      <c r="L573" s="34" t="str">
        <f>IF(ISBLANK(Games!V552), "", Games!V552)</f>
        <v/>
      </c>
      <c r="M573" s="34"/>
      <c r="N573" s="36"/>
      <c r="O573" s="36"/>
      <c r="P573" s="36"/>
      <c r="Q573" s="36"/>
      <c r="R573" s="36"/>
      <c r="S573" s="36"/>
      <c r="T573" s="37">
        <f t="shared" si="81"/>
        <v>0</v>
      </c>
      <c r="U573" s="37">
        <f t="shared" si="82"/>
        <v>0</v>
      </c>
      <c r="V573" s="37">
        <f t="shared" si="84"/>
        <v>0</v>
      </c>
      <c r="W573" s="37">
        <f t="shared" si="85"/>
        <v>0</v>
      </c>
      <c r="X573" s="37">
        <f t="shared" si="86"/>
        <v>0</v>
      </c>
      <c r="Y573" s="37">
        <f t="shared" si="87"/>
        <v>0</v>
      </c>
      <c r="Z573" s="36"/>
      <c r="AA573" s="37" t="str">
        <f t="shared" si="83"/>
        <v/>
      </c>
      <c r="AB573" s="36"/>
      <c r="AC573" s="37" t="str">
        <f t="shared" si="89"/>
        <v/>
      </c>
      <c r="AD573" s="36"/>
      <c r="AE573" s="34" t="str">
        <f t="shared" si="88"/>
        <v/>
      </c>
      <c r="AF57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4" spans="1:32" hidden="1" x14ac:dyDescent="0.45">
      <c r="A574" s="34">
        <f>Games!A553</f>
        <v>0</v>
      </c>
      <c r="B574" s="34" t="str">
        <f>IF('Prediction Log'!B571=0, "",'Prediction Log'!B571)</f>
        <v/>
      </c>
      <c r="C574" s="34" t="str">
        <f>IF('Prediction Log'!C571=0, "",'Prediction Log'!C571)</f>
        <v/>
      </c>
      <c r="D574" s="34" t="str">
        <f>IF('Prediction Log'!D571=0, "",'Prediction Log'!D571)</f>
        <v/>
      </c>
      <c r="E574" s="34" t="str">
        <f>IF('Prediction Log'!E571=0, "",'Prediction Log'!E571)</f>
        <v/>
      </c>
      <c r="F574" s="34" t="str">
        <f>IF('Prediction Log'!H571=0, "",'Prediction Log'!H571)</f>
        <v/>
      </c>
      <c r="G574" s="10" t="str">
        <f>IF(ISBLANK(Games!B553), "",'Prediction Log'!$I571)</f>
        <v/>
      </c>
      <c r="H574" s="35" t="str">
        <f>'Prediction Log'!$J571</f>
        <v/>
      </c>
      <c r="I574" s="34" t="str">
        <f>IF(ISBLANK(Games!R553), "",IF(AND(Games!R553="",Games!S553=""),"",IF(ISTEXT(Games!S553), "Side",Games!R553)))</f>
        <v/>
      </c>
      <c r="J574" s="34" t="str">
        <f>IF(ISBLANK(Games!R553), "",IF(Table12[[#This Row],[Bet]]="Spread", Games!T553, ""))</f>
        <v/>
      </c>
      <c r="K574" s="34" t="str">
        <f>IF(ISBLANK(Games!S553), "",IF(ISTEXT(Games!S553), Games!S553, ""))</f>
        <v/>
      </c>
      <c r="L574" s="34" t="str">
        <f>IF(ISBLANK(Games!V553), "", Games!V553)</f>
        <v/>
      </c>
      <c r="M574" s="34"/>
      <c r="N574" s="36"/>
      <c r="O574" s="36"/>
      <c r="P574" s="36"/>
      <c r="Q574" s="36"/>
      <c r="R574" s="36"/>
      <c r="S574" s="36"/>
      <c r="T574" s="37">
        <f t="shared" si="81"/>
        <v>0</v>
      </c>
      <c r="U574" s="37">
        <f t="shared" si="82"/>
        <v>0</v>
      </c>
      <c r="V574" s="37">
        <f t="shared" si="84"/>
        <v>0</v>
      </c>
      <c r="W574" s="37">
        <f t="shared" si="85"/>
        <v>0</v>
      </c>
      <c r="X574" s="37">
        <f t="shared" si="86"/>
        <v>0</v>
      </c>
      <c r="Y574" s="37">
        <f t="shared" si="87"/>
        <v>0</v>
      </c>
      <c r="Z574" s="36"/>
      <c r="AA574" s="37" t="str">
        <f t="shared" si="83"/>
        <v/>
      </c>
      <c r="AB574" s="36"/>
      <c r="AC574" s="37" t="str">
        <f t="shared" si="89"/>
        <v/>
      </c>
      <c r="AD574" s="36"/>
      <c r="AE574" s="34" t="str">
        <f t="shared" si="88"/>
        <v/>
      </c>
      <c r="AF57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5" spans="1:32" hidden="1" x14ac:dyDescent="0.45">
      <c r="A575" s="34">
        <f>Games!A554</f>
        <v>0</v>
      </c>
      <c r="B575" s="34" t="str">
        <f>IF('Prediction Log'!B572=0, "",'Prediction Log'!B572)</f>
        <v/>
      </c>
      <c r="C575" s="34" t="str">
        <f>IF('Prediction Log'!C572=0, "",'Prediction Log'!C572)</f>
        <v/>
      </c>
      <c r="D575" s="34" t="str">
        <f>IF('Prediction Log'!D572=0, "",'Prediction Log'!D572)</f>
        <v/>
      </c>
      <c r="E575" s="34" t="str">
        <f>IF('Prediction Log'!E572=0, "",'Prediction Log'!E572)</f>
        <v/>
      </c>
      <c r="F575" s="34" t="str">
        <f>IF('Prediction Log'!H572=0, "",'Prediction Log'!H572)</f>
        <v/>
      </c>
      <c r="G575" s="10" t="str">
        <f>IF(ISBLANK(Games!B554), "",'Prediction Log'!$I572)</f>
        <v/>
      </c>
      <c r="H575" s="35" t="str">
        <f>'Prediction Log'!$J572</f>
        <v/>
      </c>
      <c r="I575" s="34" t="str">
        <f>IF(ISBLANK(Games!R554), "",IF(AND(Games!R554="",Games!S554=""),"",IF(ISTEXT(Games!S554), "Side",Games!R554)))</f>
        <v/>
      </c>
      <c r="J575" s="34" t="str">
        <f>IF(ISBLANK(Games!R554), "",IF(Table12[[#This Row],[Bet]]="Spread", Games!T554, ""))</f>
        <v/>
      </c>
      <c r="K575" s="34" t="str">
        <f>IF(ISBLANK(Games!S554), "",IF(ISTEXT(Games!S554), Games!S554, ""))</f>
        <v/>
      </c>
      <c r="L575" s="34" t="str">
        <f>IF(ISBLANK(Games!V554), "", Games!V554)</f>
        <v/>
      </c>
      <c r="M575" s="34"/>
      <c r="N575" s="36"/>
      <c r="O575" s="36"/>
      <c r="P575" s="36"/>
      <c r="Q575" s="36"/>
      <c r="R575" s="36"/>
      <c r="S575" s="36"/>
      <c r="T575" s="37">
        <f t="shared" si="81"/>
        <v>0</v>
      </c>
      <c r="U575" s="37">
        <f t="shared" si="82"/>
        <v>0</v>
      </c>
      <c r="V575" s="37">
        <f t="shared" si="84"/>
        <v>0</v>
      </c>
      <c r="W575" s="37">
        <f t="shared" si="85"/>
        <v>0</v>
      </c>
      <c r="X575" s="37">
        <f t="shared" si="86"/>
        <v>0</v>
      </c>
      <c r="Y575" s="37">
        <f t="shared" si="87"/>
        <v>0</v>
      </c>
      <c r="Z575" s="36"/>
      <c r="AA575" s="37" t="str">
        <f t="shared" si="83"/>
        <v/>
      </c>
      <c r="AB575" s="36"/>
      <c r="AC575" s="37" t="str">
        <f t="shared" si="89"/>
        <v/>
      </c>
      <c r="AD575" s="36"/>
      <c r="AE575" s="34" t="str">
        <f t="shared" si="88"/>
        <v/>
      </c>
      <c r="AF57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6" spans="1:32" hidden="1" x14ac:dyDescent="0.45">
      <c r="A576" s="34">
        <f>Games!A555</f>
        <v>0</v>
      </c>
      <c r="B576" s="34" t="str">
        <f>IF('Prediction Log'!B573=0, "",'Prediction Log'!B573)</f>
        <v/>
      </c>
      <c r="C576" s="34" t="str">
        <f>IF('Prediction Log'!C573=0, "",'Prediction Log'!C573)</f>
        <v/>
      </c>
      <c r="D576" s="34" t="str">
        <f>IF('Prediction Log'!D573=0, "",'Prediction Log'!D573)</f>
        <v/>
      </c>
      <c r="E576" s="34" t="str">
        <f>IF('Prediction Log'!E573=0, "",'Prediction Log'!E573)</f>
        <v/>
      </c>
      <c r="F576" s="34" t="str">
        <f>IF('Prediction Log'!H573=0, "",'Prediction Log'!H573)</f>
        <v/>
      </c>
      <c r="G576" s="10" t="str">
        <f>IF(ISBLANK(Games!B555), "",'Prediction Log'!$I573)</f>
        <v/>
      </c>
      <c r="H576" s="35" t="str">
        <f>'Prediction Log'!$J573</f>
        <v/>
      </c>
      <c r="I576" s="34" t="str">
        <f>IF(ISBLANK(Games!R555), "",IF(AND(Games!R555="",Games!S555=""),"",IF(ISTEXT(Games!S555), "Side",Games!R555)))</f>
        <v/>
      </c>
      <c r="J576" s="34" t="str">
        <f>IF(ISBLANK(Games!R555), "",IF(Table12[[#This Row],[Bet]]="Spread", Games!T555, ""))</f>
        <v/>
      </c>
      <c r="K576" s="34" t="str">
        <f>IF(ISBLANK(Games!S555), "",IF(ISTEXT(Games!S555), Games!S555, ""))</f>
        <v/>
      </c>
      <c r="L576" s="34" t="str">
        <f>IF(ISBLANK(Games!V555), "", Games!V555)</f>
        <v/>
      </c>
      <c r="M576" s="34"/>
      <c r="N576" s="36"/>
      <c r="O576" s="36"/>
      <c r="P576" s="36"/>
      <c r="Q576" s="36"/>
      <c r="R576" s="36"/>
      <c r="S576" s="36"/>
      <c r="T576" s="37">
        <f t="shared" si="81"/>
        <v>0</v>
      </c>
      <c r="U576" s="37">
        <f t="shared" si="82"/>
        <v>0</v>
      </c>
      <c r="V576" s="37">
        <f t="shared" si="84"/>
        <v>0</v>
      </c>
      <c r="W576" s="37">
        <f t="shared" si="85"/>
        <v>0</v>
      </c>
      <c r="X576" s="37">
        <f t="shared" si="86"/>
        <v>0</v>
      </c>
      <c r="Y576" s="37">
        <f t="shared" si="87"/>
        <v>0</v>
      </c>
      <c r="Z576" s="36"/>
      <c r="AA576" s="37" t="str">
        <f t="shared" si="83"/>
        <v/>
      </c>
      <c r="AB576" s="36"/>
      <c r="AC576" s="37" t="str">
        <f t="shared" si="89"/>
        <v/>
      </c>
      <c r="AD576" s="36"/>
      <c r="AE576" s="34" t="str">
        <f t="shared" si="88"/>
        <v/>
      </c>
      <c r="AF57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7" spans="1:32" hidden="1" x14ac:dyDescent="0.45">
      <c r="A577" s="34">
        <f>Games!A556</f>
        <v>0</v>
      </c>
      <c r="B577" s="34" t="str">
        <f>IF('Prediction Log'!B574=0, "",'Prediction Log'!B574)</f>
        <v/>
      </c>
      <c r="C577" s="34" t="str">
        <f>IF('Prediction Log'!C574=0, "",'Prediction Log'!C574)</f>
        <v/>
      </c>
      <c r="D577" s="34" t="str">
        <f>IF('Prediction Log'!D574=0, "",'Prediction Log'!D574)</f>
        <v/>
      </c>
      <c r="E577" s="34" t="str">
        <f>IF('Prediction Log'!E574=0, "",'Prediction Log'!E574)</f>
        <v/>
      </c>
      <c r="F577" s="34" t="str">
        <f>IF('Prediction Log'!H574=0, "",'Prediction Log'!H574)</f>
        <v/>
      </c>
      <c r="G577" s="10" t="str">
        <f>IF(ISBLANK(Games!B556), "",'Prediction Log'!$I574)</f>
        <v/>
      </c>
      <c r="H577" s="35" t="str">
        <f>'Prediction Log'!$J574</f>
        <v/>
      </c>
      <c r="I577" s="34" t="str">
        <f>IF(ISBLANK(Games!R556), "",IF(AND(Games!R556="",Games!S556=""),"",IF(ISTEXT(Games!S556), "Side",Games!R556)))</f>
        <v/>
      </c>
      <c r="J577" s="34" t="str">
        <f>IF(ISBLANK(Games!R556), "",IF(Table12[[#This Row],[Bet]]="Spread", Games!T556, ""))</f>
        <v/>
      </c>
      <c r="K577" s="34" t="str">
        <f>IF(ISBLANK(Games!S556), "",IF(ISTEXT(Games!S556), Games!S556, ""))</f>
        <v/>
      </c>
      <c r="L577" s="34" t="str">
        <f>IF(ISBLANK(Games!V556), "", Games!V556)</f>
        <v/>
      </c>
      <c r="M577" s="34"/>
      <c r="N577" s="36"/>
      <c r="O577" s="36"/>
      <c r="P577" s="36"/>
      <c r="Q577" s="36"/>
      <c r="R577" s="36"/>
      <c r="S577" s="36"/>
      <c r="T577" s="37">
        <f t="shared" si="81"/>
        <v>0</v>
      </c>
      <c r="U577" s="37">
        <f t="shared" si="82"/>
        <v>0</v>
      </c>
      <c r="V577" s="37">
        <f t="shared" si="84"/>
        <v>0</v>
      </c>
      <c r="W577" s="37">
        <f t="shared" si="85"/>
        <v>0</v>
      </c>
      <c r="X577" s="37">
        <f t="shared" si="86"/>
        <v>0</v>
      </c>
      <c r="Y577" s="37">
        <f t="shared" si="87"/>
        <v>0</v>
      </c>
      <c r="Z577" s="36"/>
      <c r="AA577" s="37" t="str">
        <f t="shared" si="83"/>
        <v/>
      </c>
      <c r="AB577" s="36"/>
      <c r="AC577" s="37" t="str">
        <f t="shared" si="89"/>
        <v/>
      </c>
      <c r="AD577" s="36"/>
      <c r="AE577" s="34" t="str">
        <f t="shared" si="88"/>
        <v/>
      </c>
      <c r="AF57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8" spans="1:32" hidden="1" x14ac:dyDescent="0.45">
      <c r="A578" s="34">
        <f>Games!A557</f>
        <v>0</v>
      </c>
      <c r="B578" s="34" t="str">
        <f>IF('Prediction Log'!B575=0, "",'Prediction Log'!B575)</f>
        <v/>
      </c>
      <c r="C578" s="34" t="str">
        <f>IF('Prediction Log'!C575=0, "",'Prediction Log'!C575)</f>
        <v/>
      </c>
      <c r="D578" s="34" t="str">
        <f>IF('Prediction Log'!D575=0, "",'Prediction Log'!D575)</f>
        <v/>
      </c>
      <c r="E578" s="34" t="str">
        <f>IF('Prediction Log'!E575=0, "",'Prediction Log'!E575)</f>
        <v/>
      </c>
      <c r="F578" s="34" t="str">
        <f>IF('Prediction Log'!H575=0, "",'Prediction Log'!H575)</f>
        <v/>
      </c>
      <c r="G578" s="10" t="str">
        <f>IF(ISBLANK(Games!B557), "",'Prediction Log'!$I575)</f>
        <v/>
      </c>
      <c r="H578" s="35" t="str">
        <f>'Prediction Log'!$J575</f>
        <v/>
      </c>
      <c r="I578" s="34" t="str">
        <f>IF(ISBLANK(Games!R557), "",IF(AND(Games!R557="",Games!S557=""),"",IF(ISTEXT(Games!S557), "Side",Games!R557)))</f>
        <v/>
      </c>
      <c r="J578" s="34" t="str">
        <f>IF(ISBLANK(Games!R557), "",IF(Table12[[#This Row],[Bet]]="Spread", Games!T557, ""))</f>
        <v/>
      </c>
      <c r="K578" s="34" t="str">
        <f>IF(ISBLANK(Games!S557), "",IF(ISTEXT(Games!S557), Games!S557, ""))</f>
        <v/>
      </c>
      <c r="L578" s="34" t="str">
        <f>IF(ISBLANK(Games!V557), "", Games!V557)</f>
        <v/>
      </c>
      <c r="M578" s="34"/>
      <c r="N578" s="36"/>
      <c r="O578" s="36"/>
      <c r="P578" s="36"/>
      <c r="Q578" s="36"/>
      <c r="R578" s="36"/>
      <c r="S578" s="36"/>
      <c r="T578" s="37">
        <f t="shared" si="81"/>
        <v>0</v>
      </c>
      <c r="U578" s="37">
        <f t="shared" si="82"/>
        <v>0</v>
      </c>
      <c r="V578" s="37">
        <f t="shared" si="84"/>
        <v>0</v>
      </c>
      <c r="W578" s="37">
        <f t="shared" si="85"/>
        <v>0</v>
      </c>
      <c r="X578" s="37">
        <f t="shared" si="86"/>
        <v>0</v>
      </c>
      <c r="Y578" s="37">
        <f t="shared" si="87"/>
        <v>0</v>
      </c>
      <c r="Z578" s="36"/>
      <c r="AA578" s="37" t="str">
        <f t="shared" si="83"/>
        <v/>
      </c>
      <c r="AB578" s="36"/>
      <c r="AC578" s="37" t="str">
        <f t="shared" si="89"/>
        <v/>
      </c>
      <c r="AD578" s="36"/>
      <c r="AE578" s="34" t="str">
        <f t="shared" si="88"/>
        <v/>
      </c>
      <c r="AF57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9" spans="1:32" hidden="1" x14ac:dyDescent="0.45">
      <c r="A579" s="34">
        <f>Games!A558</f>
        <v>0</v>
      </c>
      <c r="B579" s="34" t="str">
        <f>IF('Prediction Log'!B576=0, "",'Prediction Log'!B576)</f>
        <v/>
      </c>
      <c r="C579" s="34" t="str">
        <f>IF('Prediction Log'!C576=0, "",'Prediction Log'!C576)</f>
        <v/>
      </c>
      <c r="D579" s="34" t="str">
        <f>IF('Prediction Log'!D576=0, "",'Prediction Log'!D576)</f>
        <v/>
      </c>
      <c r="E579" s="34" t="str">
        <f>IF('Prediction Log'!E576=0, "",'Prediction Log'!E576)</f>
        <v/>
      </c>
      <c r="F579" s="34" t="str">
        <f>IF('Prediction Log'!H576=0, "",'Prediction Log'!H576)</f>
        <v/>
      </c>
      <c r="G579" s="10" t="str">
        <f>IF(ISBLANK(Games!B558), "",'Prediction Log'!$I576)</f>
        <v/>
      </c>
      <c r="H579" s="35" t="str">
        <f>'Prediction Log'!$J576</f>
        <v/>
      </c>
      <c r="I579" s="34" t="str">
        <f>IF(ISBLANK(Games!R558), "",IF(AND(Games!R558="",Games!S558=""),"",IF(ISTEXT(Games!S558), "Side",Games!R558)))</f>
        <v/>
      </c>
      <c r="J579" s="34" t="str">
        <f>IF(ISBLANK(Games!R558), "",IF(Table12[[#This Row],[Bet]]="Spread", Games!T558, ""))</f>
        <v/>
      </c>
      <c r="K579" s="34" t="str">
        <f>IF(ISBLANK(Games!S558), "",IF(ISTEXT(Games!S558), Games!S558, ""))</f>
        <v/>
      </c>
      <c r="L579" s="34" t="str">
        <f>IF(ISBLANK(Games!V558), "", Games!V558)</f>
        <v/>
      </c>
      <c r="M579" s="34"/>
      <c r="N579" s="36"/>
      <c r="O579" s="36"/>
      <c r="P579" s="36"/>
      <c r="Q579" s="36"/>
      <c r="R579" s="36"/>
      <c r="S579" s="36"/>
      <c r="T579" s="37">
        <f t="shared" si="81"/>
        <v>0</v>
      </c>
      <c r="U579" s="37">
        <f t="shared" si="82"/>
        <v>0</v>
      </c>
      <c r="V579" s="37">
        <f t="shared" si="84"/>
        <v>0</v>
      </c>
      <c r="W579" s="37">
        <f t="shared" si="85"/>
        <v>0</v>
      </c>
      <c r="X579" s="37">
        <f t="shared" si="86"/>
        <v>0</v>
      </c>
      <c r="Y579" s="37">
        <f t="shared" si="87"/>
        <v>0</v>
      </c>
      <c r="Z579" s="36"/>
      <c r="AA579" s="37" t="str">
        <f t="shared" si="83"/>
        <v/>
      </c>
      <c r="AB579" s="36"/>
      <c r="AC579" s="37" t="str">
        <f t="shared" si="89"/>
        <v/>
      </c>
      <c r="AD579" s="36"/>
      <c r="AE579" s="34" t="str">
        <f t="shared" si="88"/>
        <v/>
      </c>
      <c r="AF57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0" spans="1:32" hidden="1" x14ac:dyDescent="0.45">
      <c r="A580" s="34">
        <f>Games!A559</f>
        <v>0</v>
      </c>
      <c r="B580" s="34" t="str">
        <f>IF('Prediction Log'!B577=0, "",'Prediction Log'!B577)</f>
        <v/>
      </c>
      <c r="C580" s="34" t="str">
        <f>IF('Prediction Log'!C577=0, "",'Prediction Log'!C577)</f>
        <v/>
      </c>
      <c r="D580" s="34" t="str">
        <f>IF('Prediction Log'!D577=0, "",'Prediction Log'!D577)</f>
        <v/>
      </c>
      <c r="E580" s="34" t="str">
        <f>IF('Prediction Log'!E577=0, "",'Prediction Log'!E577)</f>
        <v/>
      </c>
      <c r="F580" s="34" t="str">
        <f>IF('Prediction Log'!H577=0, "",'Prediction Log'!H577)</f>
        <v/>
      </c>
      <c r="G580" s="10" t="str">
        <f>IF(ISBLANK(Games!B559), "",'Prediction Log'!$I577)</f>
        <v/>
      </c>
      <c r="H580" s="35" t="str">
        <f>'Prediction Log'!$J577</f>
        <v/>
      </c>
      <c r="I580" s="34" t="str">
        <f>IF(ISBLANK(Games!R559), "",IF(AND(Games!R559="",Games!S559=""),"",IF(ISTEXT(Games!S559), "Side",Games!R559)))</f>
        <v/>
      </c>
      <c r="J580" s="34" t="str">
        <f>IF(ISBLANK(Games!R559), "",IF(Table12[[#This Row],[Bet]]="Spread", Games!T559, ""))</f>
        <v/>
      </c>
      <c r="K580" s="34" t="str">
        <f>IF(ISBLANK(Games!S559), "",IF(ISTEXT(Games!S559), Games!S559, ""))</f>
        <v/>
      </c>
      <c r="L580" s="34" t="str">
        <f>IF(ISBLANK(Games!V559), "", Games!V559)</f>
        <v/>
      </c>
      <c r="M580" s="34"/>
      <c r="N580" s="36"/>
      <c r="O580" s="36"/>
      <c r="P580" s="36"/>
      <c r="Q580" s="36"/>
      <c r="R580" s="36"/>
      <c r="S580" s="36"/>
      <c r="T580" s="37">
        <f t="shared" si="81"/>
        <v>0</v>
      </c>
      <c r="U580" s="37">
        <f t="shared" si="82"/>
        <v>0</v>
      </c>
      <c r="V580" s="37">
        <f t="shared" si="84"/>
        <v>0</v>
      </c>
      <c r="W580" s="37">
        <f t="shared" si="85"/>
        <v>0</v>
      </c>
      <c r="X580" s="37">
        <f t="shared" si="86"/>
        <v>0</v>
      </c>
      <c r="Y580" s="37">
        <f t="shared" si="87"/>
        <v>0</v>
      </c>
      <c r="Z580" s="36"/>
      <c r="AA580" s="37" t="str">
        <f t="shared" si="83"/>
        <v/>
      </c>
      <c r="AB580" s="36"/>
      <c r="AC580" s="37" t="str">
        <f t="shared" si="89"/>
        <v/>
      </c>
      <c r="AD580" s="36"/>
      <c r="AE580" s="34" t="str">
        <f t="shared" si="88"/>
        <v/>
      </c>
      <c r="AF58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1" spans="1:32" hidden="1" x14ac:dyDescent="0.45">
      <c r="A581" s="34">
        <f>Games!A560</f>
        <v>0</v>
      </c>
      <c r="B581" s="34" t="str">
        <f>IF('Prediction Log'!B578=0, "",'Prediction Log'!B578)</f>
        <v/>
      </c>
      <c r="C581" s="34" t="str">
        <f>IF('Prediction Log'!C578=0, "",'Prediction Log'!C578)</f>
        <v/>
      </c>
      <c r="D581" s="34" t="str">
        <f>IF('Prediction Log'!D578=0, "",'Prediction Log'!D578)</f>
        <v/>
      </c>
      <c r="E581" s="34" t="str">
        <f>IF('Prediction Log'!E578=0, "",'Prediction Log'!E578)</f>
        <v/>
      </c>
      <c r="F581" s="34" t="str">
        <f>IF('Prediction Log'!H578=0, "",'Prediction Log'!H578)</f>
        <v/>
      </c>
      <c r="G581" s="10" t="str">
        <f>IF(ISBLANK(Games!B560), "",'Prediction Log'!$I578)</f>
        <v/>
      </c>
      <c r="H581" s="35" t="str">
        <f>'Prediction Log'!$J578</f>
        <v/>
      </c>
      <c r="I581" s="34" t="str">
        <f>IF(ISBLANK(Games!R560), "",IF(AND(Games!R560="",Games!S560=""),"",IF(ISTEXT(Games!S560), "Side",Games!R560)))</f>
        <v/>
      </c>
      <c r="J581" s="34" t="str">
        <f>IF(ISBLANK(Games!R560), "",IF(Table12[[#This Row],[Bet]]="Spread", Games!T560, ""))</f>
        <v/>
      </c>
      <c r="K581" s="34" t="str">
        <f>IF(ISBLANK(Games!S560), "",IF(ISTEXT(Games!S560), Games!S560, ""))</f>
        <v/>
      </c>
      <c r="L581" s="34" t="str">
        <f>IF(ISBLANK(Games!V560), "", Games!V560)</f>
        <v/>
      </c>
      <c r="M581" s="34"/>
      <c r="N581" s="36"/>
      <c r="O581" s="36"/>
      <c r="P581" s="36"/>
      <c r="Q581" s="36"/>
      <c r="R581" s="36"/>
      <c r="S581" s="36"/>
      <c r="T581" s="37">
        <f t="shared" si="81"/>
        <v>0</v>
      </c>
      <c r="U581" s="37">
        <f t="shared" si="82"/>
        <v>0</v>
      </c>
      <c r="V581" s="37">
        <f t="shared" si="84"/>
        <v>0</v>
      </c>
      <c r="W581" s="37">
        <f t="shared" si="85"/>
        <v>0</v>
      </c>
      <c r="X581" s="37">
        <f t="shared" si="86"/>
        <v>0</v>
      </c>
      <c r="Y581" s="37">
        <f t="shared" si="87"/>
        <v>0</v>
      </c>
      <c r="Z581" s="36"/>
      <c r="AA581" s="37" t="str">
        <f t="shared" si="83"/>
        <v/>
      </c>
      <c r="AB581" s="36"/>
      <c r="AC581" s="37" t="str">
        <f t="shared" si="89"/>
        <v/>
      </c>
      <c r="AD581" s="36"/>
      <c r="AE581" s="34" t="str">
        <f t="shared" si="88"/>
        <v/>
      </c>
      <c r="AF58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2" spans="1:32" hidden="1" x14ac:dyDescent="0.45">
      <c r="A582" s="34">
        <f>Games!A561</f>
        <v>0</v>
      </c>
      <c r="B582" s="34" t="str">
        <f>IF('Prediction Log'!B579=0, "",'Prediction Log'!B579)</f>
        <v/>
      </c>
      <c r="C582" s="34" t="str">
        <f>IF('Prediction Log'!C579=0, "",'Prediction Log'!C579)</f>
        <v/>
      </c>
      <c r="D582" s="34" t="str">
        <f>IF('Prediction Log'!D579=0, "",'Prediction Log'!D579)</f>
        <v/>
      </c>
      <c r="E582" s="34" t="str">
        <f>IF('Prediction Log'!E579=0, "",'Prediction Log'!E579)</f>
        <v/>
      </c>
      <c r="F582" s="34" t="str">
        <f>IF('Prediction Log'!H579=0, "",'Prediction Log'!H579)</f>
        <v/>
      </c>
      <c r="G582" s="10" t="str">
        <f>IF(ISBLANK(Games!B561), "",'Prediction Log'!$I579)</f>
        <v/>
      </c>
      <c r="H582" s="35" t="str">
        <f>'Prediction Log'!$J579</f>
        <v/>
      </c>
      <c r="I582" s="34" t="str">
        <f>IF(ISBLANK(Games!R561), "",IF(AND(Games!R561="",Games!S561=""),"",IF(ISTEXT(Games!S561), "Side",Games!R561)))</f>
        <v/>
      </c>
      <c r="J582" s="34" t="str">
        <f>IF(ISBLANK(Games!R561), "",IF(Table12[[#This Row],[Bet]]="Spread", Games!T561, ""))</f>
        <v/>
      </c>
      <c r="K582" s="34" t="str">
        <f>IF(ISBLANK(Games!S561), "",IF(ISTEXT(Games!S561), Games!S561, ""))</f>
        <v/>
      </c>
      <c r="L582" s="34" t="str">
        <f>IF(ISBLANK(Games!V561), "", Games!V561)</f>
        <v/>
      </c>
      <c r="M582" s="34"/>
      <c r="N582" s="36"/>
      <c r="O582" s="36"/>
      <c r="P582" s="36"/>
      <c r="Q582" s="36"/>
      <c r="R582" s="36"/>
      <c r="S582" s="36"/>
      <c r="T582" s="37">
        <f t="shared" ref="T582:T645" si="90">N582+IF(Q582&lt;0, (N582/(Q582/-100)), N582*(Q582/100))</f>
        <v>0</v>
      </c>
      <c r="U582" s="37">
        <f t="shared" ref="U582:U645" si="91">T582-N582</f>
        <v>0</v>
      </c>
      <c r="V582" s="37">
        <f t="shared" si="84"/>
        <v>0</v>
      </c>
      <c r="W582" s="37">
        <f t="shared" si="85"/>
        <v>0</v>
      </c>
      <c r="X582" s="37">
        <f t="shared" si="86"/>
        <v>0</v>
      </c>
      <c r="Y582" s="37">
        <f t="shared" si="87"/>
        <v>0</v>
      </c>
      <c r="Z582" s="36"/>
      <c r="AA582" s="37" t="str">
        <f t="shared" ref="AA582:AA645" si="92">IF(Z582="W", U582, IF(Z582="L",-N582, ""))</f>
        <v/>
      </c>
      <c r="AB582" s="36"/>
      <c r="AC582" s="37" t="str">
        <f t="shared" si="89"/>
        <v/>
      </c>
      <c r="AD582" s="36"/>
      <c r="AE582" s="34" t="str">
        <f t="shared" si="88"/>
        <v/>
      </c>
      <c r="AF58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3" spans="1:32" hidden="1" x14ac:dyDescent="0.45">
      <c r="A583" s="34">
        <f>Games!A562</f>
        <v>0</v>
      </c>
      <c r="B583" s="34" t="str">
        <f>IF('Prediction Log'!B580=0, "",'Prediction Log'!B580)</f>
        <v/>
      </c>
      <c r="C583" s="34" t="str">
        <f>IF('Prediction Log'!C580=0, "",'Prediction Log'!C580)</f>
        <v/>
      </c>
      <c r="D583" s="34" t="str">
        <f>IF('Prediction Log'!D580=0, "",'Prediction Log'!D580)</f>
        <v/>
      </c>
      <c r="E583" s="34" t="str">
        <f>IF('Prediction Log'!E580=0, "",'Prediction Log'!E580)</f>
        <v/>
      </c>
      <c r="F583" s="34" t="str">
        <f>IF('Prediction Log'!H580=0, "",'Prediction Log'!H580)</f>
        <v/>
      </c>
      <c r="G583" s="10" t="str">
        <f>IF(ISBLANK(Games!B562), "",'Prediction Log'!$I580)</f>
        <v/>
      </c>
      <c r="H583" s="35" t="str">
        <f>'Prediction Log'!$J580</f>
        <v/>
      </c>
      <c r="I583" s="34" t="str">
        <f>IF(ISBLANK(Games!R562), "",IF(AND(Games!R562="",Games!S562=""),"",IF(ISTEXT(Games!S562), "Side",Games!R562)))</f>
        <v/>
      </c>
      <c r="J583" s="34" t="str">
        <f>IF(ISBLANK(Games!R562), "",IF(Table12[[#This Row],[Bet]]="Spread", Games!T562, ""))</f>
        <v/>
      </c>
      <c r="K583" s="34" t="str">
        <f>IF(ISBLANK(Games!S562), "",IF(ISTEXT(Games!S562), Games!S562, ""))</f>
        <v/>
      </c>
      <c r="L583" s="34" t="str">
        <f>IF(ISBLANK(Games!V562), "", Games!V562)</f>
        <v/>
      </c>
      <c r="M583" s="34"/>
      <c r="N583" s="36"/>
      <c r="O583" s="36"/>
      <c r="P583" s="36"/>
      <c r="Q583" s="36"/>
      <c r="R583" s="36"/>
      <c r="S583" s="36"/>
      <c r="T583" s="37">
        <f t="shared" si="90"/>
        <v>0</v>
      </c>
      <c r="U583" s="37">
        <f t="shared" si="91"/>
        <v>0</v>
      </c>
      <c r="V583" s="37">
        <f t="shared" ref="V583:V646" si="93">O583+IF(R583&lt;0, (O583/(R583/-100)), O583*(R583/100))</f>
        <v>0</v>
      </c>
      <c r="W583" s="37">
        <f t="shared" ref="W583:W646" si="94">V583-O583</f>
        <v>0</v>
      </c>
      <c r="X583" s="37">
        <f t="shared" ref="X583:X646" si="95">P583+IF(S583&lt;0, (P583/(S583/-100)), P583*(S583/100))</f>
        <v>0</v>
      </c>
      <c r="Y583" s="37">
        <f t="shared" ref="Y583:Y646" si="96">S583-P583</f>
        <v>0</v>
      </c>
      <c r="Z583" s="36"/>
      <c r="AA583" s="37" t="str">
        <f t="shared" si="92"/>
        <v/>
      </c>
      <c r="AB583" s="36"/>
      <c r="AC583" s="37" t="str">
        <f t="shared" si="89"/>
        <v/>
      </c>
      <c r="AD583" s="36"/>
      <c r="AE583" s="34" t="str">
        <f t="shared" ref="AE583:AE646" si="97">IF(AD583="W", Y583, IF(AD583="L",-R583, ""))</f>
        <v/>
      </c>
      <c r="AF58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4" spans="1:32" hidden="1" x14ac:dyDescent="0.45">
      <c r="A584" s="34">
        <f>Games!A563</f>
        <v>0</v>
      </c>
      <c r="B584" s="34" t="str">
        <f>IF('Prediction Log'!B581=0, "",'Prediction Log'!B581)</f>
        <v/>
      </c>
      <c r="C584" s="34" t="str">
        <f>IF('Prediction Log'!C581=0, "",'Prediction Log'!C581)</f>
        <v/>
      </c>
      <c r="D584" s="34" t="str">
        <f>IF('Prediction Log'!D581=0, "",'Prediction Log'!D581)</f>
        <v/>
      </c>
      <c r="E584" s="34" t="str">
        <f>IF('Prediction Log'!E581=0, "",'Prediction Log'!E581)</f>
        <v/>
      </c>
      <c r="F584" s="34" t="str">
        <f>IF('Prediction Log'!H581=0, "",'Prediction Log'!H581)</f>
        <v/>
      </c>
      <c r="G584" s="10" t="str">
        <f>IF(ISBLANK(Games!B563), "",'Prediction Log'!$I581)</f>
        <v/>
      </c>
      <c r="H584" s="35" t="str">
        <f>'Prediction Log'!$J581</f>
        <v/>
      </c>
      <c r="I584" s="34" t="str">
        <f>IF(ISBLANK(Games!R563), "",IF(AND(Games!R563="",Games!S563=""),"",IF(ISTEXT(Games!S563), "Side",Games!R563)))</f>
        <v/>
      </c>
      <c r="J584" s="34" t="str">
        <f>IF(ISBLANK(Games!R563), "",IF(Table12[[#This Row],[Bet]]="Spread", Games!T563, ""))</f>
        <v/>
      </c>
      <c r="K584" s="34" t="str">
        <f>IF(ISBLANK(Games!S563), "",IF(ISTEXT(Games!S563), Games!S563, ""))</f>
        <v/>
      </c>
      <c r="L584" s="34" t="str">
        <f>IF(ISBLANK(Games!V563), "", Games!V563)</f>
        <v/>
      </c>
      <c r="M584" s="34"/>
      <c r="N584" s="36"/>
      <c r="O584" s="36"/>
      <c r="P584" s="36"/>
      <c r="Q584" s="36"/>
      <c r="R584" s="36"/>
      <c r="S584" s="36"/>
      <c r="T584" s="37">
        <f t="shared" si="90"/>
        <v>0</v>
      </c>
      <c r="U584" s="37">
        <f t="shared" si="91"/>
        <v>0</v>
      </c>
      <c r="V584" s="37">
        <f t="shared" si="93"/>
        <v>0</v>
      </c>
      <c r="W584" s="37">
        <f t="shared" si="94"/>
        <v>0</v>
      </c>
      <c r="X584" s="37">
        <f t="shared" si="95"/>
        <v>0</v>
      </c>
      <c r="Y584" s="37">
        <f t="shared" si="96"/>
        <v>0</v>
      </c>
      <c r="Z584" s="36"/>
      <c r="AA584" s="37" t="str">
        <f t="shared" si="92"/>
        <v/>
      </c>
      <c r="AB584" s="36"/>
      <c r="AC584" s="37" t="str">
        <f t="shared" ref="AC584:AC647" si="98">IF(AB584="W", W584, IF(AB584="L",-O584, ""))</f>
        <v/>
      </c>
      <c r="AD584" s="36"/>
      <c r="AE584" s="34" t="str">
        <f t="shared" si="97"/>
        <v/>
      </c>
      <c r="AF58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5" spans="1:32" hidden="1" x14ac:dyDescent="0.45">
      <c r="A585" s="34">
        <f>Games!A564</f>
        <v>0</v>
      </c>
      <c r="B585" s="34" t="str">
        <f>IF('Prediction Log'!B582=0, "",'Prediction Log'!B582)</f>
        <v/>
      </c>
      <c r="C585" s="34" t="str">
        <f>IF('Prediction Log'!C582=0, "",'Prediction Log'!C582)</f>
        <v/>
      </c>
      <c r="D585" s="34" t="str">
        <f>IF('Prediction Log'!D582=0, "",'Prediction Log'!D582)</f>
        <v/>
      </c>
      <c r="E585" s="34" t="str">
        <f>IF('Prediction Log'!E582=0, "",'Prediction Log'!E582)</f>
        <v/>
      </c>
      <c r="F585" s="34" t="str">
        <f>IF('Prediction Log'!H582=0, "",'Prediction Log'!H582)</f>
        <v/>
      </c>
      <c r="G585" s="10" t="str">
        <f>IF(ISBLANK(Games!B564), "",'Prediction Log'!$I582)</f>
        <v/>
      </c>
      <c r="H585" s="35" t="str">
        <f>'Prediction Log'!$J582</f>
        <v/>
      </c>
      <c r="I585" s="34" t="str">
        <f>IF(ISBLANK(Games!R564), "",IF(AND(Games!R564="",Games!S564=""),"",IF(ISTEXT(Games!S564), "Side",Games!R564)))</f>
        <v/>
      </c>
      <c r="J585" s="34" t="str">
        <f>IF(ISBLANK(Games!R564), "",IF(Table12[[#This Row],[Bet]]="Spread", Games!T564, ""))</f>
        <v/>
      </c>
      <c r="K585" s="34" t="str">
        <f>IF(ISBLANK(Games!S564), "",IF(ISTEXT(Games!S564), Games!S564, ""))</f>
        <v/>
      </c>
      <c r="L585" s="34" t="str">
        <f>IF(ISBLANK(Games!V564), "", Games!V564)</f>
        <v/>
      </c>
      <c r="M585" s="34"/>
      <c r="N585" s="36"/>
      <c r="O585" s="36"/>
      <c r="P585" s="36"/>
      <c r="Q585" s="36"/>
      <c r="R585" s="36"/>
      <c r="S585" s="36"/>
      <c r="T585" s="37">
        <f t="shared" si="90"/>
        <v>0</v>
      </c>
      <c r="U585" s="37">
        <f t="shared" si="91"/>
        <v>0</v>
      </c>
      <c r="V585" s="37">
        <f t="shared" si="93"/>
        <v>0</v>
      </c>
      <c r="W585" s="37">
        <f t="shared" si="94"/>
        <v>0</v>
      </c>
      <c r="X585" s="37">
        <f t="shared" si="95"/>
        <v>0</v>
      </c>
      <c r="Y585" s="37">
        <f t="shared" si="96"/>
        <v>0</v>
      </c>
      <c r="Z585" s="36"/>
      <c r="AA585" s="37" t="str">
        <f t="shared" si="92"/>
        <v/>
      </c>
      <c r="AB585" s="36"/>
      <c r="AC585" s="37" t="str">
        <f t="shared" si="98"/>
        <v/>
      </c>
      <c r="AD585" s="36"/>
      <c r="AE585" s="34" t="str">
        <f t="shared" si="97"/>
        <v/>
      </c>
      <c r="AF58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6" spans="1:32" hidden="1" x14ac:dyDescent="0.45">
      <c r="A586" s="34">
        <f>Games!A565</f>
        <v>0</v>
      </c>
      <c r="B586" s="34" t="str">
        <f>IF('Prediction Log'!B583=0, "",'Prediction Log'!B583)</f>
        <v/>
      </c>
      <c r="C586" s="34" t="str">
        <f>IF('Prediction Log'!C583=0, "",'Prediction Log'!C583)</f>
        <v/>
      </c>
      <c r="D586" s="34" t="str">
        <f>IF('Prediction Log'!D583=0, "",'Prediction Log'!D583)</f>
        <v/>
      </c>
      <c r="E586" s="34" t="str">
        <f>IF('Prediction Log'!E583=0, "",'Prediction Log'!E583)</f>
        <v/>
      </c>
      <c r="F586" s="34" t="str">
        <f>IF('Prediction Log'!H583=0, "",'Prediction Log'!H583)</f>
        <v/>
      </c>
      <c r="G586" s="10" t="str">
        <f>IF(ISBLANK(Games!B565), "",'Prediction Log'!$I583)</f>
        <v/>
      </c>
      <c r="H586" s="35" t="str">
        <f>'Prediction Log'!$J583</f>
        <v/>
      </c>
      <c r="I586" s="34" t="str">
        <f>IF(ISBLANK(Games!R565), "",IF(AND(Games!R565="",Games!S565=""),"",IF(ISTEXT(Games!S565), "Side",Games!R565)))</f>
        <v/>
      </c>
      <c r="J586" s="34" t="str">
        <f>IF(ISBLANK(Games!R565), "",IF(Table12[[#This Row],[Bet]]="Spread", Games!T565, ""))</f>
        <v/>
      </c>
      <c r="K586" s="34" t="str">
        <f>IF(ISBLANK(Games!S565), "",IF(ISTEXT(Games!S565), Games!S565, ""))</f>
        <v/>
      </c>
      <c r="L586" s="34" t="str">
        <f>IF(ISBLANK(Games!V565), "", Games!V565)</f>
        <v/>
      </c>
      <c r="M586" s="34"/>
      <c r="N586" s="36"/>
      <c r="O586" s="36"/>
      <c r="P586" s="36"/>
      <c r="Q586" s="36"/>
      <c r="R586" s="36"/>
      <c r="S586" s="36"/>
      <c r="T586" s="37">
        <f t="shared" si="90"/>
        <v>0</v>
      </c>
      <c r="U586" s="37">
        <f t="shared" si="91"/>
        <v>0</v>
      </c>
      <c r="V586" s="37">
        <f t="shared" si="93"/>
        <v>0</v>
      </c>
      <c r="W586" s="37">
        <f t="shared" si="94"/>
        <v>0</v>
      </c>
      <c r="X586" s="37">
        <f t="shared" si="95"/>
        <v>0</v>
      </c>
      <c r="Y586" s="37">
        <f t="shared" si="96"/>
        <v>0</v>
      </c>
      <c r="Z586" s="36"/>
      <c r="AA586" s="37" t="str">
        <f t="shared" si="92"/>
        <v/>
      </c>
      <c r="AB586" s="36"/>
      <c r="AC586" s="37" t="str">
        <f t="shared" si="98"/>
        <v/>
      </c>
      <c r="AD586" s="36"/>
      <c r="AE586" s="34" t="str">
        <f t="shared" si="97"/>
        <v/>
      </c>
      <c r="AF58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7" spans="1:32" hidden="1" x14ac:dyDescent="0.45">
      <c r="A587" s="34">
        <f>Games!A566</f>
        <v>0</v>
      </c>
      <c r="B587" s="34" t="str">
        <f>IF('Prediction Log'!B584=0, "",'Prediction Log'!B584)</f>
        <v/>
      </c>
      <c r="C587" s="34" t="str">
        <f>IF('Prediction Log'!C584=0, "",'Prediction Log'!C584)</f>
        <v/>
      </c>
      <c r="D587" s="34" t="str">
        <f>IF('Prediction Log'!D584=0, "",'Prediction Log'!D584)</f>
        <v/>
      </c>
      <c r="E587" s="34" t="str">
        <f>IF('Prediction Log'!E584=0, "",'Prediction Log'!E584)</f>
        <v/>
      </c>
      <c r="F587" s="34" t="str">
        <f>IF('Prediction Log'!H584=0, "",'Prediction Log'!H584)</f>
        <v/>
      </c>
      <c r="G587" s="10" t="str">
        <f>IF(ISBLANK(Games!B566), "",'Prediction Log'!$I584)</f>
        <v/>
      </c>
      <c r="H587" s="35" t="str">
        <f>'Prediction Log'!$J584</f>
        <v/>
      </c>
      <c r="I587" s="34" t="str">
        <f>IF(ISBLANK(Games!R566), "",IF(AND(Games!R566="",Games!S566=""),"",IF(ISTEXT(Games!S566), "Side",Games!R566)))</f>
        <v/>
      </c>
      <c r="J587" s="34" t="str">
        <f>IF(ISBLANK(Games!R566), "",IF(Table12[[#This Row],[Bet]]="Spread", Games!T566, ""))</f>
        <v/>
      </c>
      <c r="K587" s="34" t="str">
        <f>IF(ISBLANK(Games!S566), "",IF(ISTEXT(Games!S566), Games!S566, ""))</f>
        <v/>
      </c>
      <c r="L587" s="34" t="str">
        <f>IF(ISBLANK(Games!V566), "", Games!V566)</f>
        <v/>
      </c>
      <c r="M587" s="34"/>
      <c r="N587" s="36"/>
      <c r="O587" s="36"/>
      <c r="P587" s="36"/>
      <c r="Q587" s="36"/>
      <c r="R587" s="36"/>
      <c r="S587" s="36"/>
      <c r="T587" s="37">
        <f t="shared" si="90"/>
        <v>0</v>
      </c>
      <c r="U587" s="37">
        <f t="shared" si="91"/>
        <v>0</v>
      </c>
      <c r="V587" s="37">
        <f t="shared" si="93"/>
        <v>0</v>
      </c>
      <c r="W587" s="37">
        <f t="shared" si="94"/>
        <v>0</v>
      </c>
      <c r="X587" s="37">
        <f t="shared" si="95"/>
        <v>0</v>
      </c>
      <c r="Y587" s="37">
        <f t="shared" si="96"/>
        <v>0</v>
      </c>
      <c r="Z587" s="36"/>
      <c r="AA587" s="37" t="str">
        <f t="shared" si="92"/>
        <v/>
      </c>
      <c r="AB587" s="36"/>
      <c r="AC587" s="37" t="str">
        <f t="shared" si="98"/>
        <v/>
      </c>
      <c r="AD587" s="36"/>
      <c r="AE587" s="34" t="str">
        <f t="shared" si="97"/>
        <v/>
      </c>
      <c r="AF58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8" spans="1:32" hidden="1" x14ac:dyDescent="0.45">
      <c r="A588" s="34">
        <f>Games!A567</f>
        <v>0</v>
      </c>
      <c r="B588" s="34" t="str">
        <f>IF('Prediction Log'!B585=0, "",'Prediction Log'!B585)</f>
        <v/>
      </c>
      <c r="C588" s="34" t="str">
        <f>IF('Prediction Log'!C585=0, "",'Prediction Log'!C585)</f>
        <v/>
      </c>
      <c r="D588" s="34" t="str">
        <f>IF('Prediction Log'!D585=0, "",'Prediction Log'!D585)</f>
        <v/>
      </c>
      <c r="E588" s="34" t="str">
        <f>IF('Prediction Log'!E585=0, "",'Prediction Log'!E585)</f>
        <v/>
      </c>
      <c r="F588" s="34" t="str">
        <f>IF('Prediction Log'!H585=0, "",'Prediction Log'!H585)</f>
        <v/>
      </c>
      <c r="G588" s="10" t="str">
        <f>IF(ISBLANK(Games!B567), "",'Prediction Log'!$I585)</f>
        <v/>
      </c>
      <c r="H588" s="35" t="str">
        <f>'Prediction Log'!$J585</f>
        <v/>
      </c>
      <c r="I588" s="34" t="str">
        <f>IF(ISBLANK(Games!R567), "",IF(AND(Games!R567="",Games!S567=""),"",IF(ISTEXT(Games!S567), "Side",Games!R567)))</f>
        <v/>
      </c>
      <c r="J588" s="34" t="str">
        <f>IF(ISBLANK(Games!R567), "",IF(Table12[[#This Row],[Bet]]="Spread", Games!T567, ""))</f>
        <v/>
      </c>
      <c r="K588" s="34" t="str">
        <f>IF(ISBLANK(Games!S567), "",IF(ISTEXT(Games!S567), Games!S567, ""))</f>
        <v/>
      </c>
      <c r="L588" s="34" t="str">
        <f>IF(ISBLANK(Games!V567), "", Games!V567)</f>
        <v/>
      </c>
      <c r="M588" s="34"/>
      <c r="N588" s="36"/>
      <c r="O588" s="36"/>
      <c r="P588" s="36"/>
      <c r="Q588" s="36"/>
      <c r="R588" s="36"/>
      <c r="S588" s="36"/>
      <c r="T588" s="37">
        <f t="shared" si="90"/>
        <v>0</v>
      </c>
      <c r="U588" s="37">
        <f t="shared" si="91"/>
        <v>0</v>
      </c>
      <c r="V588" s="37">
        <f t="shared" si="93"/>
        <v>0</v>
      </c>
      <c r="W588" s="37">
        <f t="shared" si="94"/>
        <v>0</v>
      </c>
      <c r="X588" s="37">
        <f t="shared" si="95"/>
        <v>0</v>
      </c>
      <c r="Y588" s="37">
        <f t="shared" si="96"/>
        <v>0</v>
      </c>
      <c r="Z588" s="36"/>
      <c r="AA588" s="37" t="str">
        <f t="shared" si="92"/>
        <v/>
      </c>
      <c r="AB588" s="36"/>
      <c r="AC588" s="37" t="str">
        <f t="shared" si="98"/>
        <v/>
      </c>
      <c r="AD588" s="36"/>
      <c r="AE588" s="34" t="str">
        <f t="shared" si="97"/>
        <v/>
      </c>
      <c r="AF58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9" spans="1:32" hidden="1" x14ac:dyDescent="0.45">
      <c r="A589" s="34">
        <f>Games!A568</f>
        <v>0</v>
      </c>
      <c r="B589" s="34" t="str">
        <f>IF('Prediction Log'!B586=0, "",'Prediction Log'!B586)</f>
        <v/>
      </c>
      <c r="C589" s="34" t="str">
        <f>IF('Prediction Log'!C586=0, "",'Prediction Log'!C586)</f>
        <v/>
      </c>
      <c r="D589" s="34" t="str">
        <f>IF('Prediction Log'!D586=0, "",'Prediction Log'!D586)</f>
        <v/>
      </c>
      <c r="E589" s="34" t="str">
        <f>IF('Prediction Log'!E586=0, "",'Prediction Log'!E586)</f>
        <v/>
      </c>
      <c r="F589" s="34" t="str">
        <f>IF('Prediction Log'!H586=0, "",'Prediction Log'!H586)</f>
        <v/>
      </c>
      <c r="G589" s="10" t="str">
        <f>IF(ISBLANK(Games!B568), "",'Prediction Log'!$I586)</f>
        <v/>
      </c>
      <c r="H589" s="35" t="str">
        <f>'Prediction Log'!$J586</f>
        <v/>
      </c>
      <c r="I589" s="34" t="str">
        <f>IF(ISBLANK(Games!R568), "",IF(AND(Games!R568="",Games!S568=""),"",IF(ISTEXT(Games!S568), "Side",Games!R568)))</f>
        <v/>
      </c>
      <c r="J589" s="34" t="str">
        <f>IF(ISBLANK(Games!R568), "",IF(Table12[[#This Row],[Bet]]="Spread", Games!T568, ""))</f>
        <v/>
      </c>
      <c r="K589" s="34" t="str">
        <f>IF(ISBLANK(Games!S568), "",IF(ISTEXT(Games!S568), Games!S568, ""))</f>
        <v/>
      </c>
      <c r="L589" s="34" t="str">
        <f>IF(ISBLANK(Games!V568), "", Games!V568)</f>
        <v/>
      </c>
      <c r="M589" s="34"/>
      <c r="N589" s="36"/>
      <c r="O589" s="36"/>
      <c r="P589" s="36"/>
      <c r="Q589" s="36"/>
      <c r="R589" s="36"/>
      <c r="S589" s="36"/>
      <c r="T589" s="37">
        <f t="shared" si="90"/>
        <v>0</v>
      </c>
      <c r="U589" s="37">
        <f t="shared" si="91"/>
        <v>0</v>
      </c>
      <c r="V589" s="37">
        <f t="shared" si="93"/>
        <v>0</v>
      </c>
      <c r="W589" s="37">
        <f t="shared" si="94"/>
        <v>0</v>
      </c>
      <c r="X589" s="37">
        <f t="shared" si="95"/>
        <v>0</v>
      </c>
      <c r="Y589" s="37">
        <f t="shared" si="96"/>
        <v>0</v>
      </c>
      <c r="Z589" s="36"/>
      <c r="AA589" s="37" t="str">
        <f t="shared" si="92"/>
        <v/>
      </c>
      <c r="AB589" s="36"/>
      <c r="AC589" s="37" t="str">
        <f t="shared" si="98"/>
        <v/>
      </c>
      <c r="AD589" s="36"/>
      <c r="AE589" s="34" t="str">
        <f t="shared" si="97"/>
        <v/>
      </c>
      <c r="AF58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0" spans="1:32" hidden="1" x14ac:dyDescent="0.45">
      <c r="A590" s="34">
        <f>Games!A569</f>
        <v>0</v>
      </c>
      <c r="B590" s="34" t="str">
        <f>IF('Prediction Log'!B587=0, "",'Prediction Log'!B587)</f>
        <v/>
      </c>
      <c r="C590" s="34" t="str">
        <f>IF('Prediction Log'!C587=0, "",'Prediction Log'!C587)</f>
        <v/>
      </c>
      <c r="D590" s="34" t="str">
        <f>IF('Prediction Log'!D587=0, "",'Prediction Log'!D587)</f>
        <v/>
      </c>
      <c r="E590" s="34" t="str">
        <f>IF('Prediction Log'!E587=0, "",'Prediction Log'!E587)</f>
        <v/>
      </c>
      <c r="F590" s="34" t="str">
        <f>IF('Prediction Log'!H587=0, "",'Prediction Log'!H587)</f>
        <v/>
      </c>
      <c r="G590" s="10" t="str">
        <f>IF(ISBLANK(Games!B569), "",'Prediction Log'!$I587)</f>
        <v/>
      </c>
      <c r="H590" s="35" t="str">
        <f>'Prediction Log'!$J587</f>
        <v/>
      </c>
      <c r="I590" s="34" t="str">
        <f>IF(ISBLANK(Games!R569), "",IF(AND(Games!R569="",Games!S569=""),"",IF(ISTEXT(Games!S569), "Side",Games!R569)))</f>
        <v/>
      </c>
      <c r="J590" s="34" t="str">
        <f>IF(ISBLANK(Games!R569), "",IF(Table12[[#This Row],[Bet]]="Spread", Games!T569, ""))</f>
        <v/>
      </c>
      <c r="K590" s="34" t="str">
        <f>IF(ISBLANK(Games!S569), "",IF(ISTEXT(Games!S569), Games!S569, ""))</f>
        <v/>
      </c>
      <c r="L590" s="34" t="str">
        <f>IF(ISBLANK(Games!V569), "", Games!V569)</f>
        <v/>
      </c>
      <c r="M590" s="34"/>
      <c r="N590" s="36"/>
      <c r="O590" s="36"/>
      <c r="P590" s="36"/>
      <c r="Q590" s="36"/>
      <c r="R590" s="36"/>
      <c r="S590" s="36"/>
      <c r="T590" s="37">
        <f t="shared" si="90"/>
        <v>0</v>
      </c>
      <c r="U590" s="37">
        <f t="shared" si="91"/>
        <v>0</v>
      </c>
      <c r="V590" s="37">
        <f t="shared" si="93"/>
        <v>0</v>
      </c>
      <c r="W590" s="37">
        <f t="shared" si="94"/>
        <v>0</v>
      </c>
      <c r="X590" s="37">
        <f t="shared" si="95"/>
        <v>0</v>
      </c>
      <c r="Y590" s="37">
        <f t="shared" si="96"/>
        <v>0</v>
      </c>
      <c r="Z590" s="36"/>
      <c r="AA590" s="37" t="str">
        <f t="shared" si="92"/>
        <v/>
      </c>
      <c r="AB590" s="36"/>
      <c r="AC590" s="37" t="str">
        <f t="shared" si="98"/>
        <v/>
      </c>
      <c r="AD590" s="36"/>
      <c r="AE590" s="34" t="str">
        <f t="shared" si="97"/>
        <v/>
      </c>
      <c r="AF59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1" spans="1:32" hidden="1" x14ac:dyDescent="0.45">
      <c r="A591" s="34">
        <f>Games!A570</f>
        <v>0</v>
      </c>
      <c r="B591" s="34" t="str">
        <f>IF('Prediction Log'!B588=0, "",'Prediction Log'!B588)</f>
        <v/>
      </c>
      <c r="C591" s="34" t="str">
        <f>IF('Prediction Log'!C588=0, "",'Prediction Log'!C588)</f>
        <v/>
      </c>
      <c r="D591" s="34" t="str">
        <f>IF('Prediction Log'!D588=0, "",'Prediction Log'!D588)</f>
        <v/>
      </c>
      <c r="E591" s="34" t="str">
        <f>IF('Prediction Log'!E588=0, "",'Prediction Log'!E588)</f>
        <v/>
      </c>
      <c r="F591" s="34" t="str">
        <f>IF('Prediction Log'!H588=0, "",'Prediction Log'!H588)</f>
        <v/>
      </c>
      <c r="G591" s="10" t="str">
        <f>IF(ISBLANK(Games!B570), "",'Prediction Log'!$I588)</f>
        <v/>
      </c>
      <c r="H591" s="35" t="str">
        <f>'Prediction Log'!$J588</f>
        <v/>
      </c>
      <c r="I591" s="34" t="str">
        <f>IF(ISBLANK(Games!R570), "",IF(AND(Games!R570="",Games!S570=""),"",IF(ISTEXT(Games!S570), "Side",Games!R570)))</f>
        <v/>
      </c>
      <c r="J591" s="34" t="str">
        <f>IF(ISBLANK(Games!R570), "",IF(Table12[[#This Row],[Bet]]="Spread", Games!T570, ""))</f>
        <v/>
      </c>
      <c r="K591" s="34" t="str">
        <f>IF(ISBLANK(Games!S570), "",IF(ISTEXT(Games!S570), Games!S570, ""))</f>
        <v/>
      </c>
      <c r="L591" s="34" t="str">
        <f>IF(ISBLANK(Games!V570), "", Games!V570)</f>
        <v/>
      </c>
      <c r="M591" s="34"/>
      <c r="N591" s="36"/>
      <c r="O591" s="36"/>
      <c r="P591" s="36"/>
      <c r="Q591" s="36"/>
      <c r="R591" s="36"/>
      <c r="S591" s="36"/>
      <c r="T591" s="37">
        <f t="shared" si="90"/>
        <v>0</v>
      </c>
      <c r="U591" s="37">
        <f t="shared" si="91"/>
        <v>0</v>
      </c>
      <c r="V591" s="37">
        <f t="shared" si="93"/>
        <v>0</v>
      </c>
      <c r="W591" s="37">
        <f t="shared" si="94"/>
        <v>0</v>
      </c>
      <c r="X591" s="37">
        <f t="shared" si="95"/>
        <v>0</v>
      </c>
      <c r="Y591" s="37">
        <f t="shared" si="96"/>
        <v>0</v>
      </c>
      <c r="Z591" s="36"/>
      <c r="AA591" s="37" t="str">
        <f t="shared" si="92"/>
        <v/>
      </c>
      <c r="AB591" s="36"/>
      <c r="AC591" s="37" t="str">
        <f t="shared" si="98"/>
        <v/>
      </c>
      <c r="AD591" s="36"/>
      <c r="AE591" s="34" t="str">
        <f t="shared" si="97"/>
        <v/>
      </c>
      <c r="AF59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2" spans="1:32" hidden="1" x14ac:dyDescent="0.45">
      <c r="A592" s="34">
        <f>Games!A571</f>
        <v>0</v>
      </c>
      <c r="B592" s="34" t="str">
        <f>IF('Prediction Log'!B589=0, "",'Prediction Log'!B589)</f>
        <v/>
      </c>
      <c r="C592" s="34" t="str">
        <f>IF('Prediction Log'!C589=0, "",'Prediction Log'!C589)</f>
        <v/>
      </c>
      <c r="D592" s="34" t="str">
        <f>IF('Prediction Log'!D589=0, "",'Prediction Log'!D589)</f>
        <v/>
      </c>
      <c r="E592" s="34" t="str">
        <f>IF('Prediction Log'!E589=0, "",'Prediction Log'!E589)</f>
        <v/>
      </c>
      <c r="F592" s="34" t="str">
        <f>IF('Prediction Log'!H589=0, "",'Prediction Log'!H589)</f>
        <v/>
      </c>
      <c r="G592" s="10" t="str">
        <f>IF(ISBLANK(Games!B571), "",'Prediction Log'!$I589)</f>
        <v/>
      </c>
      <c r="H592" s="35" t="str">
        <f>'Prediction Log'!$J589</f>
        <v/>
      </c>
      <c r="I592" s="34" t="str">
        <f>IF(ISBLANK(Games!R571), "",IF(AND(Games!R571="",Games!S571=""),"",IF(ISTEXT(Games!S571), "Side",Games!R571)))</f>
        <v/>
      </c>
      <c r="J592" s="34" t="str">
        <f>IF(ISBLANK(Games!R571), "",IF(Table12[[#This Row],[Bet]]="Spread", Games!T571, ""))</f>
        <v/>
      </c>
      <c r="K592" s="34" t="str">
        <f>IF(ISBLANK(Games!S571), "",IF(ISTEXT(Games!S571), Games!S571, ""))</f>
        <v/>
      </c>
      <c r="L592" s="34" t="str">
        <f>IF(ISBLANK(Games!V571), "", Games!V571)</f>
        <v/>
      </c>
      <c r="M592" s="34"/>
      <c r="N592" s="36"/>
      <c r="O592" s="36"/>
      <c r="P592" s="36"/>
      <c r="Q592" s="36"/>
      <c r="R592" s="36"/>
      <c r="S592" s="36"/>
      <c r="T592" s="37">
        <f t="shared" si="90"/>
        <v>0</v>
      </c>
      <c r="U592" s="37">
        <f t="shared" si="91"/>
        <v>0</v>
      </c>
      <c r="V592" s="37">
        <f t="shared" si="93"/>
        <v>0</v>
      </c>
      <c r="W592" s="37">
        <f t="shared" si="94"/>
        <v>0</v>
      </c>
      <c r="X592" s="37">
        <f t="shared" si="95"/>
        <v>0</v>
      </c>
      <c r="Y592" s="37">
        <f t="shared" si="96"/>
        <v>0</v>
      </c>
      <c r="Z592" s="36"/>
      <c r="AA592" s="37" t="str">
        <f t="shared" si="92"/>
        <v/>
      </c>
      <c r="AB592" s="36"/>
      <c r="AC592" s="37" t="str">
        <f t="shared" si="98"/>
        <v/>
      </c>
      <c r="AD592" s="36"/>
      <c r="AE592" s="34" t="str">
        <f t="shared" si="97"/>
        <v/>
      </c>
      <c r="AF59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3" spans="1:32" hidden="1" x14ac:dyDescent="0.45">
      <c r="A593" s="34">
        <f>Games!A572</f>
        <v>0</v>
      </c>
      <c r="B593" s="34" t="str">
        <f>IF('Prediction Log'!B590=0, "",'Prediction Log'!B590)</f>
        <v/>
      </c>
      <c r="C593" s="34" t="str">
        <f>IF('Prediction Log'!C590=0, "",'Prediction Log'!C590)</f>
        <v/>
      </c>
      <c r="D593" s="34" t="str">
        <f>IF('Prediction Log'!D590=0, "",'Prediction Log'!D590)</f>
        <v/>
      </c>
      <c r="E593" s="34" t="str">
        <f>IF('Prediction Log'!E590=0, "",'Prediction Log'!E590)</f>
        <v/>
      </c>
      <c r="F593" s="34" t="str">
        <f>IF('Prediction Log'!H590=0, "",'Prediction Log'!H590)</f>
        <v/>
      </c>
      <c r="G593" s="10" t="str">
        <f>IF(ISBLANK(Games!B572), "",'Prediction Log'!$I590)</f>
        <v/>
      </c>
      <c r="H593" s="35" t="str">
        <f>'Prediction Log'!$J590</f>
        <v/>
      </c>
      <c r="I593" s="34" t="str">
        <f>IF(ISBLANK(Games!R572), "",IF(AND(Games!R572="",Games!S572=""),"",IF(ISTEXT(Games!S572), "Side",Games!R572)))</f>
        <v/>
      </c>
      <c r="J593" s="34" t="str">
        <f>IF(ISBLANK(Games!R572), "",IF(Table12[[#This Row],[Bet]]="Spread", Games!T572, ""))</f>
        <v/>
      </c>
      <c r="K593" s="34" t="str">
        <f>IF(ISBLANK(Games!S572), "",IF(ISTEXT(Games!S572), Games!S572, ""))</f>
        <v/>
      </c>
      <c r="L593" s="34" t="str">
        <f>IF(ISBLANK(Games!V572), "", Games!V572)</f>
        <v/>
      </c>
      <c r="M593" s="34"/>
      <c r="N593" s="36"/>
      <c r="O593" s="36"/>
      <c r="P593" s="36"/>
      <c r="Q593" s="36"/>
      <c r="R593" s="36"/>
      <c r="S593" s="36"/>
      <c r="T593" s="37">
        <f t="shared" si="90"/>
        <v>0</v>
      </c>
      <c r="U593" s="37">
        <f t="shared" si="91"/>
        <v>0</v>
      </c>
      <c r="V593" s="37">
        <f t="shared" si="93"/>
        <v>0</v>
      </c>
      <c r="W593" s="37">
        <f t="shared" si="94"/>
        <v>0</v>
      </c>
      <c r="X593" s="37">
        <f t="shared" si="95"/>
        <v>0</v>
      </c>
      <c r="Y593" s="37">
        <f t="shared" si="96"/>
        <v>0</v>
      </c>
      <c r="Z593" s="36"/>
      <c r="AA593" s="37" t="str">
        <f t="shared" si="92"/>
        <v/>
      </c>
      <c r="AB593" s="36"/>
      <c r="AC593" s="37" t="str">
        <f t="shared" si="98"/>
        <v/>
      </c>
      <c r="AD593" s="36"/>
      <c r="AE593" s="34" t="str">
        <f t="shared" si="97"/>
        <v/>
      </c>
      <c r="AF59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4" spans="1:32" hidden="1" x14ac:dyDescent="0.45">
      <c r="A594" s="34">
        <f>Games!A573</f>
        <v>0</v>
      </c>
      <c r="B594" s="34" t="str">
        <f>IF('Prediction Log'!B591=0, "",'Prediction Log'!B591)</f>
        <v/>
      </c>
      <c r="C594" s="34" t="str">
        <f>IF('Prediction Log'!C591=0, "",'Prediction Log'!C591)</f>
        <v/>
      </c>
      <c r="D594" s="34" t="str">
        <f>IF('Prediction Log'!D591=0, "",'Prediction Log'!D591)</f>
        <v/>
      </c>
      <c r="E594" s="34" t="str">
        <f>IF('Prediction Log'!E591=0, "",'Prediction Log'!E591)</f>
        <v/>
      </c>
      <c r="F594" s="34" t="str">
        <f>IF('Prediction Log'!H591=0, "",'Prediction Log'!H591)</f>
        <v/>
      </c>
      <c r="G594" s="10" t="str">
        <f>IF(ISBLANK(Games!B573), "",'Prediction Log'!$I591)</f>
        <v/>
      </c>
      <c r="H594" s="35" t="str">
        <f>'Prediction Log'!$J591</f>
        <v/>
      </c>
      <c r="I594" s="34" t="str">
        <f>IF(ISBLANK(Games!R573), "",IF(AND(Games!R573="",Games!S573=""),"",IF(ISTEXT(Games!S573), "Side",Games!R573)))</f>
        <v/>
      </c>
      <c r="J594" s="34" t="str">
        <f>IF(ISBLANK(Games!R573), "",IF(Table12[[#This Row],[Bet]]="Spread", Games!T573, ""))</f>
        <v/>
      </c>
      <c r="K594" s="34" t="str">
        <f>IF(ISBLANK(Games!S573), "",IF(ISTEXT(Games!S573), Games!S573, ""))</f>
        <v/>
      </c>
      <c r="L594" s="34" t="str">
        <f>IF(ISBLANK(Games!V573), "", Games!V573)</f>
        <v/>
      </c>
      <c r="M594" s="34"/>
      <c r="N594" s="36"/>
      <c r="O594" s="36"/>
      <c r="P594" s="36"/>
      <c r="Q594" s="36"/>
      <c r="R594" s="36"/>
      <c r="S594" s="36"/>
      <c r="T594" s="37">
        <f t="shared" si="90"/>
        <v>0</v>
      </c>
      <c r="U594" s="37">
        <f t="shared" si="91"/>
        <v>0</v>
      </c>
      <c r="V594" s="37">
        <f t="shared" si="93"/>
        <v>0</v>
      </c>
      <c r="W594" s="37">
        <f t="shared" si="94"/>
        <v>0</v>
      </c>
      <c r="X594" s="37">
        <f t="shared" si="95"/>
        <v>0</v>
      </c>
      <c r="Y594" s="37">
        <f t="shared" si="96"/>
        <v>0</v>
      </c>
      <c r="Z594" s="36"/>
      <c r="AA594" s="37" t="str">
        <f t="shared" si="92"/>
        <v/>
      </c>
      <c r="AB594" s="36"/>
      <c r="AC594" s="37" t="str">
        <f t="shared" si="98"/>
        <v/>
      </c>
      <c r="AD594" s="36"/>
      <c r="AE594" s="34" t="str">
        <f t="shared" si="97"/>
        <v/>
      </c>
      <c r="AF59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5" spans="1:32" hidden="1" x14ac:dyDescent="0.45">
      <c r="A595" s="34">
        <f>Games!A574</f>
        <v>0</v>
      </c>
      <c r="B595" s="34" t="str">
        <f>IF('Prediction Log'!B592=0, "",'Prediction Log'!B592)</f>
        <v/>
      </c>
      <c r="C595" s="34" t="str">
        <f>IF('Prediction Log'!C592=0, "",'Prediction Log'!C592)</f>
        <v/>
      </c>
      <c r="D595" s="34" t="str">
        <f>IF('Prediction Log'!D592=0, "",'Prediction Log'!D592)</f>
        <v/>
      </c>
      <c r="E595" s="34" t="str">
        <f>IF('Prediction Log'!E592=0, "",'Prediction Log'!E592)</f>
        <v/>
      </c>
      <c r="F595" s="34" t="str">
        <f>IF('Prediction Log'!H592=0, "",'Prediction Log'!H592)</f>
        <v/>
      </c>
      <c r="G595" s="10" t="str">
        <f>IF(ISBLANK(Games!B574), "",'Prediction Log'!$I592)</f>
        <v/>
      </c>
      <c r="H595" s="35" t="str">
        <f>'Prediction Log'!$J592</f>
        <v/>
      </c>
      <c r="I595" s="34" t="str">
        <f>IF(ISBLANK(Games!R574), "",IF(AND(Games!R574="",Games!S574=""),"",IF(ISTEXT(Games!S574), "Side",Games!R574)))</f>
        <v/>
      </c>
      <c r="J595" s="34" t="str">
        <f>IF(ISBLANK(Games!R574), "",IF(Table12[[#This Row],[Bet]]="Spread", Games!T574, ""))</f>
        <v/>
      </c>
      <c r="K595" s="34" t="str">
        <f>IF(ISBLANK(Games!S574), "",IF(ISTEXT(Games!S574), Games!S574, ""))</f>
        <v/>
      </c>
      <c r="L595" s="34" t="str">
        <f>IF(ISBLANK(Games!V574), "", Games!V574)</f>
        <v/>
      </c>
      <c r="M595" s="34"/>
      <c r="N595" s="36"/>
      <c r="O595" s="36"/>
      <c r="P595" s="36"/>
      <c r="Q595" s="36"/>
      <c r="R595" s="36"/>
      <c r="S595" s="36"/>
      <c r="T595" s="37">
        <f t="shared" si="90"/>
        <v>0</v>
      </c>
      <c r="U595" s="37">
        <f t="shared" si="91"/>
        <v>0</v>
      </c>
      <c r="V595" s="37">
        <f t="shared" si="93"/>
        <v>0</v>
      </c>
      <c r="W595" s="37">
        <f t="shared" si="94"/>
        <v>0</v>
      </c>
      <c r="X595" s="37">
        <f t="shared" si="95"/>
        <v>0</v>
      </c>
      <c r="Y595" s="37">
        <f t="shared" si="96"/>
        <v>0</v>
      </c>
      <c r="Z595" s="36"/>
      <c r="AA595" s="37" t="str">
        <f t="shared" si="92"/>
        <v/>
      </c>
      <c r="AB595" s="36"/>
      <c r="AC595" s="37" t="str">
        <f t="shared" si="98"/>
        <v/>
      </c>
      <c r="AD595" s="36"/>
      <c r="AE595" s="34" t="str">
        <f t="shared" si="97"/>
        <v/>
      </c>
      <c r="AF59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6" spans="1:32" hidden="1" x14ac:dyDescent="0.45">
      <c r="A596" s="34">
        <f>Games!A575</f>
        <v>0</v>
      </c>
      <c r="B596" s="34" t="str">
        <f>IF('Prediction Log'!B593=0, "",'Prediction Log'!B593)</f>
        <v/>
      </c>
      <c r="C596" s="34" t="str">
        <f>IF('Prediction Log'!C593=0, "",'Prediction Log'!C593)</f>
        <v/>
      </c>
      <c r="D596" s="34" t="str">
        <f>IF('Prediction Log'!D593=0, "",'Prediction Log'!D593)</f>
        <v/>
      </c>
      <c r="E596" s="34" t="str">
        <f>IF('Prediction Log'!E593=0, "",'Prediction Log'!E593)</f>
        <v/>
      </c>
      <c r="F596" s="34" t="str">
        <f>IF('Prediction Log'!H593=0, "",'Prediction Log'!H593)</f>
        <v/>
      </c>
      <c r="G596" s="10" t="str">
        <f>IF(ISBLANK(Games!B575), "",'Prediction Log'!$I593)</f>
        <v/>
      </c>
      <c r="H596" s="35" t="str">
        <f>'Prediction Log'!$J593</f>
        <v/>
      </c>
      <c r="I596" s="34" t="str">
        <f>IF(ISBLANK(Games!R575), "",IF(AND(Games!R575="",Games!S575=""),"",IF(ISTEXT(Games!S575), "Side",Games!R575)))</f>
        <v/>
      </c>
      <c r="J596" s="34" t="str">
        <f>IF(ISBLANK(Games!R575), "",IF(Table12[[#This Row],[Bet]]="Spread", Games!T575, ""))</f>
        <v/>
      </c>
      <c r="K596" s="34" t="str">
        <f>IF(ISBLANK(Games!S575), "",IF(ISTEXT(Games!S575), Games!S575, ""))</f>
        <v/>
      </c>
      <c r="L596" s="34" t="str">
        <f>IF(ISBLANK(Games!V575), "", Games!V575)</f>
        <v/>
      </c>
      <c r="M596" s="34"/>
      <c r="N596" s="36"/>
      <c r="O596" s="36"/>
      <c r="P596" s="36"/>
      <c r="Q596" s="36"/>
      <c r="R596" s="36"/>
      <c r="S596" s="36"/>
      <c r="T596" s="37">
        <f t="shared" si="90"/>
        <v>0</v>
      </c>
      <c r="U596" s="37">
        <f t="shared" si="91"/>
        <v>0</v>
      </c>
      <c r="V596" s="37">
        <f t="shared" si="93"/>
        <v>0</v>
      </c>
      <c r="W596" s="37">
        <f t="shared" si="94"/>
        <v>0</v>
      </c>
      <c r="X596" s="37">
        <f t="shared" si="95"/>
        <v>0</v>
      </c>
      <c r="Y596" s="37">
        <f t="shared" si="96"/>
        <v>0</v>
      </c>
      <c r="Z596" s="36"/>
      <c r="AA596" s="37" t="str">
        <f t="shared" si="92"/>
        <v/>
      </c>
      <c r="AB596" s="36"/>
      <c r="AC596" s="37" t="str">
        <f t="shared" si="98"/>
        <v/>
      </c>
      <c r="AD596" s="36"/>
      <c r="AE596" s="34" t="str">
        <f t="shared" si="97"/>
        <v/>
      </c>
      <c r="AF59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7" spans="1:32" hidden="1" x14ac:dyDescent="0.45">
      <c r="A597" s="34">
        <f>Games!A576</f>
        <v>0</v>
      </c>
      <c r="B597" s="34" t="str">
        <f>IF('Prediction Log'!B594=0, "",'Prediction Log'!B594)</f>
        <v/>
      </c>
      <c r="C597" s="34" t="str">
        <f>IF('Prediction Log'!C594=0, "",'Prediction Log'!C594)</f>
        <v/>
      </c>
      <c r="D597" s="34" t="str">
        <f>IF('Prediction Log'!D594=0, "",'Prediction Log'!D594)</f>
        <v/>
      </c>
      <c r="E597" s="34" t="str">
        <f>IF('Prediction Log'!E594=0, "",'Prediction Log'!E594)</f>
        <v/>
      </c>
      <c r="F597" s="34" t="str">
        <f>IF('Prediction Log'!H594=0, "",'Prediction Log'!H594)</f>
        <v/>
      </c>
      <c r="G597" s="10" t="str">
        <f>IF(ISBLANK(Games!B576), "",'Prediction Log'!$I594)</f>
        <v/>
      </c>
      <c r="H597" s="35" t="str">
        <f>'Prediction Log'!$J594</f>
        <v/>
      </c>
      <c r="I597" s="34" t="str">
        <f>IF(ISBLANK(Games!R576), "",IF(AND(Games!R576="",Games!S576=""),"",IF(ISTEXT(Games!S576), "Side",Games!R576)))</f>
        <v/>
      </c>
      <c r="J597" s="34" t="str">
        <f>IF(ISBLANK(Games!R576), "",IF(Table12[[#This Row],[Bet]]="Spread", Games!T576, ""))</f>
        <v/>
      </c>
      <c r="K597" s="34" t="str">
        <f>IF(ISBLANK(Games!S576), "",IF(ISTEXT(Games!S576), Games!S576, ""))</f>
        <v/>
      </c>
      <c r="L597" s="34" t="str">
        <f>IF(ISBLANK(Games!V576), "", Games!V576)</f>
        <v/>
      </c>
      <c r="M597" s="34"/>
      <c r="N597" s="36"/>
      <c r="O597" s="36"/>
      <c r="P597" s="36"/>
      <c r="Q597" s="36"/>
      <c r="R597" s="36"/>
      <c r="S597" s="36"/>
      <c r="T597" s="37">
        <f t="shared" si="90"/>
        <v>0</v>
      </c>
      <c r="U597" s="37">
        <f t="shared" si="91"/>
        <v>0</v>
      </c>
      <c r="V597" s="37">
        <f t="shared" si="93"/>
        <v>0</v>
      </c>
      <c r="W597" s="37">
        <f t="shared" si="94"/>
        <v>0</v>
      </c>
      <c r="X597" s="37">
        <f t="shared" si="95"/>
        <v>0</v>
      </c>
      <c r="Y597" s="37">
        <f t="shared" si="96"/>
        <v>0</v>
      </c>
      <c r="Z597" s="36"/>
      <c r="AA597" s="37" t="str">
        <f t="shared" si="92"/>
        <v/>
      </c>
      <c r="AB597" s="36"/>
      <c r="AC597" s="37" t="str">
        <f t="shared" si="98"/>
        <v/>
      </c>
      <c r="AD597" s="36"/>
      <c r="AE597" s="34" t="str">
        <f t="shared" si="97"/>
        <v/>
      </c>
      <c r="AF59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8" spans="1:32" hidden="1" x14ac:dyDescent="0.45">
      <c r="A598" s="34">
        <f>Games!A577</f>
        <v>0</v>
      </c>
      <c r="B598" s="34" t="str">
        <f>IF('Prediction Log'!B595=0, "",'Prediction Log'!B595)</f>
        <v/>
      </c>
      <c r="C598" s="34" t="str">
        <f>IF('Prediction Log'!C595=0, "",'Prediction Log'!C595)</f>
        <v/>
      </c>
      <c r="D598" s="34" t="str">
        <f>IF('Prediction Log'!D595=0, "",'Prediction Log'!D595)</f>
        <v/>
      </c>
      <c r="E598" s="34" t="str">
        <f>IF('Prediction Log'!E595=0, "",'Prediction Log'!E595)</f>
        <v/>
      </c>
      <c r="F598" s="34" t="str">
        <f>IF('Prediction Log'!H595=0, "",'Prediction Log'!H595)</f>
        <v/>
      </c>
      <c r="G598" s="10" t="str">
        <f>IF(ISBLANK(Games!B577), "",'Prediction Log'!$I595)</f>
        <v/>
      </c>
      <c r="H598" s="35" t="str">
        <f>'Prediction Log'!$J595</f>
        <v/>
      </c>
      <c r="I598" s="34" t="str">
        <f>IF(ISBLANK(Games!R577), "",IF(AND(Games!R577="",Games!S577=""),"",IF(ISTEXT(Games!S577), "Side",Games!R577)))</f>
        <v/>
      </c>
      <c r="J598" s="34" t="str">
        <f>IF(ISBLANK(Games!R577), "",IF(Table12[[#This Row],[Bet]]="Spread", Games!T577, ""))</f>
        <v/>
      </c>
      <c r="K598" s="34" t="str">
        <f>IF(ISBLANK(Games!S577), "",IF(ISTEXT(Games!S577), Games!S577, ""))</f>
        <v/>
      </c>
      <c r="L598" s="34" t="str">
        <f>IF(ISBLANK(Games!V577), "", Games!V577)</f>
        <v/>
      </c>
      <c r="M598" s="34"/>
      <c r="N598" s="36"/>
      <c r="O598" s="36"/>
      <c r="P598" s="36"/>
      <c r="Q598" s="36"/>
      <c r="R598" s="36"/>
      <c r="S598" s="36"/>
      <c r="T598" s="37">
        <f t="shared" si="90"/>
        <v>0</v>
      </c>
      <c r="U598" s="37">
        <f t="shared" si="91"/>
        <v>0</v>
      </c>
      <c r="V598" s="37">
        <f t="shared" si="93"/>
        <v>0</v>
      </c>
      <c r="W598" s="37">
        <f t="shared" si="94"/>
        <v>0</v>
      </c>
      <c r="X598" s="37">
        <f t="shared" si="95"/>
        <v>0</v>
      </c>
      <c r="Y598" s="37">
        <f t="shared" si="96"/>
        <v>0</v>
      </c>
      <c r="Z598" s="36"/>
      <c r="AA598" s="37" t="str">
        <f t="shared" si="92"/>
        <v/>
      </c>
      <c r="AB598" s="36"/>
      <c r="AC598" s="37" t="str">
        <f t="shared" si="98"/>
        <v/>
      </c>
      <c r="AD598" s="36"/>
      <c r="AE598" s="34" t="str">
        <f t="shared" si="97"/>
        <v/>
      </c>
      <c r="AF59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9" spans="1:32" hidden="1" x14ac:dyDescent="0.45">
      <c r="A599" s="34">
        <f>Games!A578</f>
        <v>0</v>
      </c>
      <c r="B599" s="34" t="str">
        <f>IF('Prediction Log'!B596=0, "",'Prediction Log'!B596)</f>
        <v/>
      </c>
      <c r="C599" s="34" t="str">
        <f>IF('Prediction Log'!C596=0, "",'Prediction Log'!C596)</f>
        <v/>
      </c>
      <c r="D599" s="34" t="str">
        <f>IF('Prediction Log'!D596=0, "",'Prediction Log'!D596)</f>
        <v/>
      </c>
      <c r="E599" s="34" t="str">
        <f>IF('Prediction Log'!E596=0, "",'Prediction Log'!E596)</f>
        <v/>
      </c>
      <c r="F599" s="34" t="str">
        <f>IF('Prediction Log'!H596=0, "",'Prediction Log'!H596)</f>
        <v/>
      </c>
      <c r="G599" s="10" t="str">
        <f>IF(ISBLANK(Games!B578), "",'Prediction Log'!$I596)</f>
        <v/>
      </c>
      <c r="H599" s="35" t="str">
        <f>'Prediction Log'!$J596</f>
        <v/>
      </c>
      <c r="I599" s="34" t="str">
        <f>IF(ISBLANK(Games!R578), "",IF(AND(Games!R578="",Games!S578=""),"",IF(ISTEXT(Games!S578), "Side",Games!R578)))</f>
        <v/>
      </c>
      <c r="J599" s="34" t="str">
        <f>IF(ISBLANK(Games!R578), "",IF(Table12[[#This Row],[Bet]]="Spread", Games!T578, ""))</f>
        <v/>
      </c>
      <c r="K599" s="34" t="str">
        <f>IF(ISBLANK(Games!S578), "",IF(ISTEXT(Games!S578), Games!S578, ""))</f>
        <v/>
      </c>
      <c r="L599" s="34" t="str">
        <f>IF(ISBLANK(Games!V578), "", Games!V578)</f>
        <v/>
      </c>
      <c r="M599" s="34"/>
      <c r="N599" s="36"/>
      <c r="O599" s="36"/>
      <c r="P599" s="36"/>
      <c r="Q599" s="36"/>
      <c r="R599" s="36"/>
      <c r="S599" s="36"/>
      <c r="T599" s="37">
        <f t="shared" si="90"/>
        <v>0</v>
      </c>
      <c r="U599" s="37">
        <f t="shared" si="91"/>
        <v>0</v>
      </c>
      <c r="V599" s="37">
        <f t="shared" si="93"/>
        <v>0</v>
      </c>
      <c r="W599" s="37">
        <f t="shared" si="94"/>
        <v>0</v>
      </c>
      <c r="X599" s="37">
        <f t="shared" si="95"/>
        <v>0</v>
      </c>
      <c r="Y599" s="37">
        <f t="shared" si="96"/>
        <v>0</v>
      </c>
      <c r="Z599" s="36"/>
      <c r="AA599" s="37" t="str">
        <f t="shared" si="92"/>
        <v/>
      </c>
      <c r="AB599" s="36"/>
      <c r="AC599" s="37" t="str">
        <f t="shared" si="98"/>
        <v/>
      </c>
      <c r="AD599" s="36"/>
      <c r="AE599" s="34" t="str">
        <f t="shared" si="97"/>
        <v/>
      </c>
      <c r="AF59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0" spans="1:32" hidden="1" x14ac:dyDescent="0.45">
      <c r="A600" s="34">
        <f>Games!A579</f>
        <v>0</v>
      </c>
      <c r="B600" s="34" t="str">
        <f>IF('Prediction Log'!B597=0, "",'Prediction Log'!B597)</f>
        <v/>
      </c>
      <c r="C600" s="34" t="str">
        <f>IF('Prediction Log'!C597=0, "",'Prediction Log'!C597)</f>
        <v/>
      </c>
      <c r="D600" s="34" t="str">
        <f>IF('Prediction Log'!D597=0, "",'Prediction Log'!D597)</f>
        <v/>
      </c>
      <c r="E600" s="34" t="str">
        <f>IF('Prediction Log'!E597=0, "",'Prediction Log'!E597)</f>
        <v/>
      </c>
      <c r="F600" s="34" t="str">
        <f>IF('Prediction Log'!H597=0, "",'Prediction Log'!H597)</f>
        <v/>
      </c>
      <c r="G600" s="10" t="str">
        <f>IF(ISBLANK(Games!B579), "",'Prediction Log'!$I597)</f>
        <v/>
      </c>
      <c r="H600" s="35" t="str">
        <f>'Prediction Log'!$J597</f>
        <v/>
      </c>
      <c r="I600" s="34" t="str">
        <f>IF(ISBLANK(Games!R579), "",IF(AND(Games!R579="",Games!S579=""),"",IF(ISTEXT(Games!S579), "Side",Games!R579)))</f>
        <v/>
      </c>
      <c r="J600" s="34" t="str">
        <f>IF(ISBLANK(Games!R579), "",IF(Table12[[#This Row],[Bet]]="Spread", Games!T579, ""))</f>
        <v/>
      </c>
      <c r="K600" s="34" t="str">
        <f>IF(ISBLANK(Games!S579), "",IF(ISTEXT(Games!S579), Games!S579, ""))</f>
        <v/>
      </c>
      <c r="L600" s="34" t="str">
        <f>IF(ISBLANK(Games!V579), "", Games!V579)</f>
        <v/>
      </c>
      <c r="M600" s="34"/>
      <c r="N600" s="36"/>
      <c r="O600" s="36"/>
      <c r="P600" s="36"/>
      <c r="Q600" s="36"/>
      <c r="R600" s="36"/>
      <c r="S600" s="36"/>
      <c r="T600" s="37">
        <f t="shared" si="90"/>
        <v>0</v>
      </c>
      <c r="U600" s="37">
        <f t="shared" si="91"/>
        <v>0</v>
      </c>
      <c r="V600" s="37">
        <f t="shared" si="93"/>
        <v>0</v>
      </c>
      <c r="W600" s="37">
        <f t="shared" si="94"/>
        <v>0</v>
      </c>
      <c r="X600" s="37">
        <f t="shared" si="95"/>
        <v>0</v>
      </c>
      <c r="Y600" s="37">
        <f t="shared" si="96"/>
        <v>0</v>
      </c>
      <c r="Z600" s="36"/>
      <c r="AA600" s="37" t="str">
        <f t="shared" si="92"/>
        <v/>
      </c>
      <c r="AB600" s="36"/>
      <c r="AC600" s="37" t="str">
        <f t="shared" si="98"/>
        <v/>
      </c>
      <c r="AD600" s="36"/>
      <c r="AE600" s="34" t="str">
        <f t="shared" si="97"/>
        <v/>
      </c>
      <c r="AF60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1" spans="1:32" hidden="1" x14ac:dyDescent="0.45">
      <c r="A601" s="34">
        <f>Games!A580</f>
        <v>0</v>
      </c>
      <c r="B601" s="34" t="str">
        <f>IF('Prediction Log'!B598=0, "",'Prediction Log'!B598)</f>
        <v/>
      </c>
      <c r="C601" s="34" t="str">
        <f>IF('Prediction Log'!C598=0, "",'Prediction Log'!C598)</f>
        <v/>
      </c>
      <c r="D601" s="34" t="str">
        <f>IF('Prediction Log'!D598=0, "",'Prediction Log'!D598)</f>
        <v/>
      </c>
      <c r="E601" s="34" t="str">
        <f>IF('Prediction Log'!E598=0, "",'Prediction Log'!E598)</f>
        <v/>
      </c>
      <c r="F601" s="34" t="str">
        <f>IF('Prediction Log'!H598=0, "",'Prediction Log'!H598)</f>
        <v/>
      </c>
      <c r="G601" s="10" t="str">
        <f>IF(ISBLANK(Games!B580), "",'Prediction Log'!$I598)</f>
        <v/>
      </c>
      <c r="H601" s="35" t="str">
        <f>'Prediction Log'!$J598</f>
        <v/>
      </c>
      <c r="I601" s="34" t="str">
        <f>IF(ISBLANK(Games!R580), "",IF(AND(Games!R580="",Games!S580=""),"",IF(ISTEXT(Games!S580), "Side",Games!R580)))</f>
        <v/>
      </c>
      <c r="J601" s="34" t="str">
        <f>IF(ISBLANK(Games!R580), "",IF(Table12[[#This Row],[Bet]]="Spread", Games!T580, ""))</f>
        <v/>
      </c>
      <c r="K601" s="34" t="str">
        <f>IF(ISBLANK(Games!S580), "",IF(ISTEXT(Games!S580), Games!S580, ""))</f>
        <v/>
      </c>
      <c r="L601" s="34" t="str">
        <f>IF(ISBLANK(Games!V580), "", Games!V580)</f>
        <v/>
      </c>
      <c r="M601" s="34"/>
      <c r="N601" s="36"/>
      <c r="O601" s="36"/>
      <c r="P601" s="36"/>
      <c r="Q601" s="36"/>
      <c r="R601" s="36"/>
      <c r="S601" s="36"/>
      <c r="T601" s="37">
        <f t="shared" si="90"/>
        <v>0</v>
      </c>
      <c r="U601" s="37">
        <f t="shared" si="91"/>
        <v>0</v>
      </c>
      <c r="V601" s="37">
        <f t="shared" si="93"/>
        <v>0</v>
      </c>
      <c r="W601" s="37">
        <f t="shared" si="94"/>
        <v>0</v>
      </c>
      <c r="X601" s="37">
        <f t="shared" si="95"/>
        <v>0</v>
      </c>
      <c r="Y601" s="37">
        <f t="shared" si="96"/>
        <v>0</v>
      </c>
      <c r="Z601" s="36"/>
      <c r="AA601" s="37" t="str">
        <f t="shared" si="92"/>
        <v/>
      </c>
      <c r="AB601" s="36"/>
      <c r="AC601" s="37" t="str">
        <f t="shared" si="98"/>
        <v/>
      </c>
      <c r="AD601" s="36"/>
      <c r="AE601" s="34" t="str">
        <f t="shared" si="97"/>
        <v/>
      </c>
      <c r="AF60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2" spans="1:32" hidden="1" x14ac:dyDescent="0.45">
      <c r="A602" s="34">
        <f>Games!A581</f>
        <v>0</v>
      </c>
      <c r="B602" s="34" t="str">
        <f>IF('Prediction Log'!B599=0, "",'Prediction Log'!B599)</f>
        <v/>
      </c>
      <c r="C602" s="34" t="str">
        <f>IF('Prediction Log'!C599=0, "",'Prediction Log'!C599)</f>
        <v/>
      </c>
      <c r="D602" s="34" t="str">
        <f>IF('Prediction Log'!D599=0, "",'Prediction Log'!D599)</f>
        <v/>
      </c>
      <c r="E602" s="34" t="str">
        <f>IF('Prediction Log'!E599=0, "",'Prediction Log'!E599)</f>
        <v/>
      </c>
      <c r="F602" s="34" t="str">
        <f>IF('Prediction Log'!H599=0, "",'Prediction Log'!H599)</f>
        <v/>
      </c>
      <c r="G602" s="10" t="str">
        <f>IF(ISBLANK(Games!B581), "",'Prediction Log'!$I599)</f>
        <v/>
      </c>
      <c r="H602" s="35" t="str">
        <f>'Prediction Log'!$J599</f>
        <v/>
      </c>
      <c r="I602" s="34" t="str">
        <f>IF(ISBLANK(Games!R581), "",IF(AND(Games!R581="",Games!S581=""),"",IF(ISTEXT(Games!S581), "Side",Games!R581)))</f>
        <v/>
      </c>
      <c r="J602" s="34" t="str">
        <f>IF(ISBLANK(Games!R581), "",IF(Table12[[#This Row],[Bet]]="Spread", Games!T581, ""))</f>
        <v/>
      </c>
      <c r="K602" s="34" t="str">
        <f>IF(ISBLANK(Games!S581), "",IF(ISTEXT(Games!S581), Games!S581, ""))</f>
        <v/>
      </c>
      <c r="L602" s="34" t="str">
        <f>IF(ISBLANK(Games!V581), "", Games!V581)</f>
        <v/>
      </c>
      <c r="M602" s="34"/>
      <c r="N602" s="36"/>
      <c r="O602" s="36"/>
      <c r="P602" s="36"/>
      <c r="Q602" s="36"/>
      <c r="R602" s="36"/>
      <c r="S602" s="36"/>
      <c r="T602" s="37">
        <f t="shared" si="90"/>
        <v>0</v>
      </c>
      <c r="U602" s="37">
        <f t="shared" si="91"/>
        <v>0</v>
      </c>
      <c r="V602" s="37">
        <f t="shared" si="93"/>
        <v>0</v>
      </c>
      <c r="W602" s="37">
        <f t="shared" si="94"/>
        <v>0</v>
      </c>
      <c r="X602" s="37">
        <f t="shared" si="95"/>
        <v>0</v>
      </c>
      <c r="Y602" s="37">
        <f t="shared" si="96"/>
        <v>0</v>
      </c>
      <c r="Z602" s="36"/>
      <c r="AA602" s="37" t="str">
        <f t="shared" si="92"/>
        <v/>
      </c>
      <c r="AB602" s="36"/>
      <c r="AC602" s="37" t="str">
        <f t="shared" si="98"/>
        <v/>
      </c>
      <c r="AD602" s="36"/>
      <c r="AE602" s="34" t="str">
        <f t="shared" si="97"/>
        <v/>
      </c>
      <c r="AF60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3" spans="1:32" hidden="1" x14ac:dyDescent="0.45">
      <c r="A603" s="34">
        <f>Games!A582</f>
        <v>0</v>
      </c>
      <c r="B603" s="34" t="str">
        <f>IF('Prediction Log'!B600=0, "",'Prediction Log'!B600)</f>
        <v/>
      </c>
      <c r="C603" s="34" t="str">
        <f>IF('Prediction Log'!C600=0, "",'Prediction Log'!C600)</f>
        <v/>
      </c>
      <c r="D603" s="34" t="str">
        <f>IF('Prediction Log'!D600=0, "",'Prediction Log'!D600)</f>
        <v/>
      </c>
      <c r="E603" s="34" t="str">
        <f>IF('Prediction Log'!E600=0, "",'Prediction Log'!E600)</f>
        <v/>
      </c>
      <c r="F603" s="34" t="str">
        <f>IF('Prediction Log'!H600=0, "",'Prediction Log'!H600)</f>
        <v/>
      </c>
      <c r="G603" s="10" t="str">
        <f>IF(ISBLANK(Games!B582), "",'Prediction Log'!$I600)</f>
        <v/>
      </c>
      <c r="H603" s="35" t="str">
        <f>'Prediction Log'!$J600</f>
        <v/>
      </c>
      <c r="I603" s="34" t="str">
        <f>IF(ISBLANK(Games!R582), "",IF(AND(Games!R582="",Games!S582=""),"",IF(ISTEXT(Games!S582), "Side",Games!R582)))</f>
        <v/>
      </c>
      <c r="J603" s="34" t="str">
        <f>IF(ISBLANK(Games!R582), "",IF(Table12[[#This Row],[Bet]]="Spread", Games!T582, ""))</f>
        <v/>
      </c>
      <c r="K603" s="34" t="str">
        <f>IF(ISBLANK(Games!S582), "",IF(ISTEXT(Games!S582), Games!S582, ""))</f>
        <v/>
      </c>
      <c r="L603" s="34" t="str">
        <f>IF(ISBLANK(Games!V582), "", Games!V582)</f>
        <v/>
      </c>
      <c r="M603" s="34"/>
      <c r="N603" s="36"/>
      <c r="O603" s="36"/>
      <c r="P603" s="36"/>
      <c r="Q603" s="36"/>
      <c r="R603" s="36"/>
      <c r="S603" s="36"/>
      <c r="T603" s="37">
        <f t="shared" si="90"/>
        <v>0</v>
      </c>
      <c r="U603" s="37">
        <f t="shared" si="91"/>
        <v>0</v>
      </c>
      <c r="V603" s="37">
        <f t="shared" si="93"/>
        <v>0</v>
      </c>
      <c r="W603" s="37">
        <f t="shared" si="94"/>
        <v>0</v>
      </c>
      <c r="X603" s="37">
        <f t="shared" si="95"/>
        <v>0</v>
      </c>
      <c r="Y603" s="37">
        <f t="shared" si="96"/>
        <v>0</v>
      </c>
      <c r="Z603" s="36"/>
      <c r="AA603" s="37" t="str">
        <f t="shared" si="92"/>
        <v/>
      </c>
      <c r="AB603" s="36"/>
      <c r="AC603" s="37" t="str">
        <f t="shared" si="98"/>
        <v/>
      </c>
      <c r="AD603" s="36"/>
      <c r="AE603" s="34" t="str">
        <f t="shared" si="97"/>
        <v/>
      </c>
      <c r="AF60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4" spans="1:32" hidden="1" x14ac:dyDescent="0.45">
      <c r="A604" s="34">
        <f>Games!A583</f>
        <v>0</v>
      </c>
      <c r="B604" s="34" t="str">
        <f>IF('Prediction Log'!B601=0, "",'Prediction Log'!B601)</f>
        <v/>
      </c>
      <c r="C604" s="34" t="str">
        <f>IF('Prediction Log'!C601=0, "",'Prediction Log'!C601)</f>
        <v/>
      </c>
      <c r="D604" s="34" t="str">
        <f>IF('Prediction Log'!D601=0, "",'Prediction Log'!D601)</f>
        <v/>
      </c>
      <c r="E604" s="34" t="str">
        <f>IF('Prediction Log'!E601=0, "",'Prediction Log'!E601)</f>
        <v/>
      </c>
      <c r="F604" s="34" t="str">
        <f>IF('Prediction Log'!H601=0, "",'Prediction Log'!H601)</f>
        <v/>
      </c>
      <c r="G604" s="10" t="str">
        <f>IF(ISBLANK(Games!B583), "",'Prediction Log'!$I601)</f>
        <v/>
      </c>
      <c r="H604" s="35" t="str">
        <f>'Prediction Log'!$J601</f>
        <v/>
      </c>
      <c r="I604" s="34" t="str">
        <f>IF(ISBLANK(Games!R583), "",IF(AND(Games!R583="",Games!S583=""),"",IF(ISTEXT(Games!S583), "Side",Games!R583)))</f>
        <v/>
      </c>
      <c r="J604" s="34" t="str">
        <f>IF(ISBLANK(Games!R583), "",IF(Table12[[#This Row],[Bet]]="Spread", Games!T583, ""))</f>
        <v/>
      </c>
      <c r="K604" s="34" t="str">
        <f>IF(ISBLANK(Games!S583), "",IF(ISTEXT(Games!S583), Games!S583, ""))</f>
        <v/>
      </c>
      <c r="L604" s="34" t="str">
        <f>IF(ISBLANK(Games!V583), "", Games!V583)</f>
        <v/>
      </c>
      <c r="M604" s="34"/>
      <c r="N604" s="36"/>
      <c r="O604" s="36"/>
      <c r="P604" s="36"/>
      <c r="Q604" s="36"/>
      <c r="R604" s="36"/>
      <c r="S604" s="36"/>
      <c r="T604" s="37">
        <f t="shared" si="90"/>
        <v>0</v>
      </c>
      <c r="U604" s="37">
        <f t="shared" si="91"/>
        <v>0</v>
      </c>
      <c r="V604" s="37">
        <f t="shared" si="93"/>
        <v>0</v>
      </c>
      <c r="W604" s="37">
        <f t="shared" si="94"/>
        <v>0</v>
      </c>
      <c r="X604" s="37">
        <f t="shared" si="95"/>
        <v>0</v>
      </c>
      <c r="Y604" s="37">
        <f t="shared" si="96"/>
        <v>0</v>
      </c>
      <c r="Z604" s="36"/>
      <c r="AA604" s="37" t="str">
        <f t="shared" si="92"/>
        <v/>
      </c>
      <c r="AB604" s="36"/>
      <c r="AC604" s="37" t="str">
        <f t="shared" si="98"/>
        <v/>
      </c>
      <c r="AD604" s="36"/>
      <c r="AE604" s="34" t="str">
        <f t="shared" si="97"/>
        <v/>
      </c>
      <c r="AF60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5" spans="1:32" hidden="1" x14ac:dyDescent="0.45">
      <c r="A605" s="34">
        <f>Games!A584</f>
        <v>0</v>
      </c>
      <c r="B605" s="34" t="str">
        <f>IF('Prediction Log'!B602=0, "",'Prediction Log'!B602)</f>
        <v/>
      </c>
      <c r="C605" s="34" t="str">
        <f>IF('Prediction Log'!C602=0, "",'Prediction Log'!C602)</f>
        <v/>
      </c>
      <c r="D605" s="34" t="str">
        <f>IF('Prediction Log'!D602=0, "",'Prediction Log'!D602)</f>
        <v/>
      </c>
      <c r="E605" s="34" t="str">
        <f>IF('Prediction Log'!E602=0, "",'Prediction Log'!E602)</f>
        <v/>
      </c>
      <c r="F605" s="34" t="str">
        <f>IF('Prediction Log'!H602=0, "",'Prediction Log'!H602)</f>
        <v/>
      </c>
      <c r="G605" s="10" t="str">
        <f>IF(ISBLANK(Games!B584), "",'Prediction Log'!$I602)</f>
        <v/>
      </c>
      <c r="H605" s="35" t="str">
        <f>'Prediction Log'!$J602</f>
        <v/>
      </c>
      <c r="I605" s="34" t="str">
        <f>IF(ISBLANK(Games!R584), "",IF(AND(Games!R584="",Games!S584=""),"",IF(ISTEXT(Games!S584), "Side",Games!R584)))</f>
        <v/>
      </c>
      <c r="J605" s="34" t="str">
        <f>IF(ISBLANK(Games!R584), "",IF(Table12[[#This Row],[Bet]]="Spread", Games!T584, ""))</f>
        <v/>
      </c>
      <c r="K605" s="34" t="str">
        <f>IF(ISBLANK(Games!S584), "",IF(ISTEXT(Games!S584), Games!S584, ""))</f>
        <v/>
      </c>
      <c r="L605" s="34" t="str">
        <f>IF(ISBLANK(Games!V584), "", Games!V584)</f>
        <v/>
      </c>
      <c r="M605" s="34"/>
      <c r="N605" s="36"/>
      <c r="O605" s="36"/>
      <c r="P605" s="36"/>
      <c r="Q605" s="36"/>
      <c r="R605" s="36"/>
      <c r="S605" s="36"/>
      <c r="T605" s="37">
        <f t="shared" si="90"/>
        <v>0</v>
      </c>
      <c r="U605" s="37">
        <f t="shared" si="91"/>
        <v>0</v>
      </c>
      <c r="V605" s="37">
        <f t="shared" si="93"/>
        <v>0</v>
      </c>
      <c r="W605" s="37">
        <f t="shared" si="94"/>
        <v>0</v>
      </c>
      <c r="X605" s="37">
        <f t="shared" si="95"/>
        <v>0</v>
      </c>
      <c r="Y605" s="37">
        <f t="shared" si="96"/>
        <v>0</v>
      </c>
      <c r="Z605" s="36"/>
      <c r="AA605" s="37" t="str">
        <f t="shared" si="92"/>
        <v/>
      </c>
      <c r="AB605" s="36"/>
      <c r="AC605" s="37" t="str">
        <f t="shared" si="98"/>
        <v/>
      </c>
      <c r="AD605" s="36"/>
      <c r="AE605" s="34" t="str">
        <f t="shared" si="97"/>
        <v/>
      </c>
      <c r="AF60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6" spans="1:32" hidden="1" x14ac:dyDescent="0.45">
      <c r="A606" s="34">
        <f>Games!A585</f>
        <v>0</v>
      </c>
      <c r="B606" s="34" t="str">
        <f>IF('Prediction Log'!B603=0, "",'Prediction Log'!B603)</f>
        <v/>
      </c>
      <c r="C606" s="34" t="str">
        <f>IF('Prediction Log'!C603=0, "",'Prediction Log'!C603)</f>
        <v/>
      </c>
      <c r="D606" s="34" t="str">
        <f>IF('Prediction Log'!D603=0, "",'Prediction Log'!D603)</f>
        <v/>
      </c>
      <c r="E606" s="34" t="str">
        <f>IF('Prediction Log'!E603=0, "",'Prediction Log'!E603)</f>
        <v/>
      </c>
      <c r="F606" s="34" t="str">
        <f>IF('Prediction Log'!H603=0, "",'Prediction Log'!H603)</f>
        <v/>
      </c>
      <c r="G606" s="10" t="str">
        <f>IF(ISBLANK(Games!B585), "",'Prediction Log'!$I603)</f>
        <v/>
      </c>
      <c r="H606" s="35" t="str">
        <f>'Prediction Log'!$J603</f>
        <v/>
      </c>
      <c r="I606" s="34" t="str">
        <f>IF(ISBLANK(Games!R585), "",IF(AND(Games!R585="",Games!S585=""),"",IF(ISTEXT(Games!S585), "Side",Games!R585)))</f>
        <v/>
      </c>
      <c r="J606" s="34" t="str">
        <f>IF(ISBLANK(Games!R585), "",IF(Table12[[#This Row],[Bet]]="Spread", Games!T585, ""))</f>
        <v/>
      </c>
      <c r="K606" s="34" t="str">
        <f>IF(ISBLANK(Games!S585), "",IF(ISTEXT(Games!S585), Games!S585, ""))</f>
        <v/>
      </c>
      <c r="L606" s="34" t="str">
        <f>IF(ISBLANK(Games!V585), "", Games!V585)</f>
        <v/>
      </c>
      <c r="M606" s="34"/>
      <c r="N606" s="36"/>
      <c r="O606" s="36"/>
      <c r="P606" s="36"/>
      <c r="Q606" s="36"/>
      <c r="R606" s="36"/>
      <c r="S606" s="36"/>
      <c r="T606" s="37">
        <f t="shared" si="90"/>
        <v>0</v>
      </c>
      <c r="U606" s="37">
        <f t="shared" si="91"/>
        <v>0</v>
      </c>
      <c r="V606" s="37">
        <f t="shared" si="93"/>
        <v>0</v>
      </c>
      <c r="W606" s="37">
        <f t="shared" si="94"/>
        <v>0</v>
      </c>
      <c r="X606" s="37">
        <f t="shared" si="95"/>
        <v>0</v>
      </c>
      <c r="Y606" s="37">
        <f t="shared" si="96"/>
        <v>0</v>
      </c>
      <c r="Z606" s="36"/>
      <c r="AA606" s="37" t="str">
        <f t="shared" si="92"/>
        <v/>
      </c>
      <c r="AB606" s="36"/>
      <c r="AC606" s="37" t="str">
        <f t="shared" si="98"/>
        <v/>
      </c>
      <c r="AD606" s="36"/>
      <c r="AE606" s="34" t="str">
        <f t="shared" si="97"/>
        <v/>
      </c>
      <c r="AF60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7" spans="1:32" hidden="1" x14ac:dyDescent="0.45">
      <c r="A607" s="34">
        <f>Games!A586</f>
        <v>0</v>
      </c>
      <c r="B607" s="34" t="str">
        <f>IF('Prediction Log'!B604=0, "",'Prediction Log'!B604)</f>
        <v/>
      </c>
      <c r="C607" s="34" t="str">
        <f>IF('Prediction Log'!C604=0, "",'Prediction Log'!C604)</f>
        <v/>
      </c>
      <c r="D607" s="34" t="str">
        <f>IF('Prediction Log'!D604=0, "",'Prediction Log'!D604)</f>
        <v/>
      </c>
      <c r="E607" s="34" t="str">
        <f>IF('Prediction Log'!E604=0, "",'Prediction Log'!E604)</f>
        <v/>
      </c>
      <c r="F607" s="34" t="str">
        <f>IF('Prediction Log'!H604=0, "",'Prediction Log'!H604)</f>
        <v/>
      </c>
      <c r="G607" s="10" t="str">
        <f>IF(ISBLANK(Games!B586), "",'Prediction Log'!$I604)</f>
        <v/>
      </c>
      <c r="H607" s="35" t="str">
        <f>'Prediction Log'!$J604</f>
        <v/>
      </c>
      <c r="I607" s="34" t="str">
        <f>IF(ISBLANK(Games!R586), "",IF(AND(Games!R586="",Games!S586=""),"",IF(ISTEXT(Games!S586), "Side",Games!R586)))</f>
        <v/>
      </c>
      <c r="J607" s="34" t="str">
        <f>IF(ISBLANK(Games!R586), "",IF(Table12[[#This Row],[Bet]]="Spread", Games!T586, ""))</f>
        <v/>
      </c>
      <c r="K607" s="34" t="str">
        <f>IF(ISBLANK(Games!S586), "",IF(ISTEXT(Games!S586), Games!S586, ""))</f>
        <v/>
      </c>
      <c r="L607" s="34" t="str">
        <f>IF(ISBLANK(Games!V586), "", Games!V586)</f>
        <v/>
      </c>
      <c r="M607" s="34"/>
      <c r="N607" s="36"/>
      <c r="O607" s="36"/>
      <c r="P607" s="36"/>
      <c r="Q607" s="36"/>
      <c r="R607" s="36"/>
      <c r="S607" s="36"/>
      <c r="T607" s="37">
        <f t="shared" si="90"/>
        <v>0</v>
      </c>
      <c r="U607" s="37">
        <f t="shared" si="91"/>
        <v>0</v>
      </c>
      <c r="V607" s="37">
        <f t="shared" si="93"/>
        <v>0</v>
      </c>
      <c r="W607" s="37">
        <f t="shared" si="94"/>
        <v>0</v>
      </c>
      <c r="X607" s="37">
        <f t="shared" si="95"/>
        <v>0</v>
      </c>
      <c r="Y607" s="37">
        <f t="shared" si="96"/>
        <v>0</v>
      </c>
      <c r="Z607" s="36"/>
      <c r="AA607" s="37" t="str">
        <f t="shared" si="92"/>
        <v/>
      </c>
      <c r="AB607" s="36"/>
      <c r="AC607" s="37" t="str">
        <f t="shared" si="98"/>
        <v/>
      </c>
      <c r="AD607" s="36"/>
      <c r="AE607" s="34" t="str">
        <f t="shared" si="97"/>
        <v/>
      </c>
      <c r="AF60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8" spans="1:32" hidden="1" x14ac:dyDescent="0.45">
      <c r="A608" s="34">
        <f>Games!A587</f>
        <v>0</v>
      </c>
      <c r="B608" s="34" t="str">
        <f>IF('Prediction Log'!B605=0, "",'Prediction Log'!B605)</f>
        <v/>
      </c>
      <c r="C608" s="34" t="str">
        <f>IF('Prediction Log'!C605=0, "",'Prediction Log'!C605)</f>
        <v/>
      </c>
      <c r="D608" s="34" t="str">
        <f>IF('Prediction Log'!D605=0, "",'Prediction Log'!D605)</f>
        <v/>
      </c>
      <c r="E608" s="34" t="str">
        <f>IF('Prediction Log'!E605=0, "",'Prediction Log'!E605)</f>
        <v/>
      </c>
      <c r="F608" s="34" t="str">
        <f>IF('Prediction Log'!H605=0, "",'Prediction Log'!H605)</f>
        <v/>
      </c>
      <c r="G608" s="10" t="str">
        <f>IF(ISBLANK(Games!B587), "",'Prediction Log'!$I605)</f>
        <v/>
      </c>
      <c r="H608" s="35" t="str">
        <f>'Prediction Log'!$J605</f>
        <v/>
      </c>
      <c r="I608" s="34" t="str">
        <f>IF(ISBLANK(Games!R587), "",IF(AND(Games!R587="",Games!S587=""),"",IF(ISTEXT(Games!S587), "Side",Games!R587)))</f>
        <v/>
      </c>
      <c r="J608" s="34" t="str">
        <f>IF(ISBLANK(Games!R587), "",IF(Table12[[#This Row],[Bet]]="Spread", Games!T587, ""))</f>
        <v/>
      </c>
      <c r="K608" s="34" t="str">
        <f>IF(ISBLANK(Games!S587), "",IF(ISTEXT(Games!S587), Games!S587, ""))</f>
        <v/>
      </c>
      <c r="L608" s="34" t="str">
        <f>IF(ISBLANK(Games!V587), "", Games!V587)</f>
        <v/>
      </c>
      <c r="M608" s="34"/>
      <c r="N608" s="36"/>
      <c r="O608" s="36"/>
      <c r="P608" s="36"/>
      <c r="Q608" s="36"/>
      <c r="R608" s="36"/>
      <c r="S608" s="36"/>
      <c r="T608" s="37">
        <f t="shared" si="90"/>
        <v>0</v>
      </c>
      <c r="U608" s="37">
        <f t="shared" si="91"/>
        <v>0</v>
      </c>
      <c r="V608" s="37">
        <f t="shared" si="93"/>
        <v>0</v>
      </c>
      <c r="W608" s="37">
        <f t="shared" si="94"/>
        <v>0</v>
      </c>
      <c r="X608" s="37">
        <f t="shared" si="95"/>
        <v>0</v>
      </c>
      <c r="Y608" s="37">
        <f t="shared" si="96"/>
        <v>0</v>
      </c>
      <c r="Z608" s="36"/>
      <c r="AA608" s="37" t="str">
        <f t="shared" si="92"/>
        <v/>
      </c>
      <c r="AB608" s="36"/>
      <c r="AC608" s="37" t="str">
        <f t="shared" si="98"/>
        <v/>
      </c>
      <c r="AD608" s="36"/>
      <c r="AE608" s="34" t="str">
        <f t="shared" si="97"/>
        <v/>
      </c>
      <c r="AF60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9" spans="1:32" hidden="1" x14ac:dyDescent="0.45">
      <c r="A609" s="34">
        <f>Games!A588</f>
        <v>0</v>
      </c>
      <c r="B609" s="34" t="str">
        <f>IF('Prediction Log'!B606=0, "",'Prediction Log'!B606)</f>
        <v/>
      </c>
      <c r="C609" s="34" t="str">
        <f>IF('Prediction Log'!C606=0, "",'Prediction Log'!C606)</f>
        <v/>
      </c>
      <c r="D609" s="34" t="str">
        <f>IF('Prediction Log'!D606=0, "",'Prediction Log'!D606)</f>
        <v/>
      </c>
      <c r="E609" s="34" t="str">
        <f>IF('Prediction Log'!E606=0, "",'Prediction Log'!E606)</f>
        <v/>
      </c>
      <c r="F609" s="34" t="str">
        <f>IF('Prediction Log'!H606=0, "",'Prediction Log'!H606)</f>
        <v/>
      </c>
      <c r="G609" s="10" t="str">
        <f>IF(ISBLANK(Games!B588), "",'Prediction Log'!$I606)</f>
        <v/>
      </c>
      <c r="H609" s="35" t="str">
        <f>'Prediction Log'!$J606</f>
        <v/>
      </c>
      <c r="I609" s="34" t="str">
        <f>IF(ISBLANK(Games!R588), "",IF(AND(Games!R588="",Games!S588=""),"",IF(ISTEXT(Games!S588), "Side",Games!R588)))</f>
        <v/>
      </c>
      <c r="J609" s="34" t="str">
        <f>IF(ISBLANK(Games!R588), "",IF(Table12[[#This Row],[Bet]]="Spread", Games!T588, ""))</f>
        <v/>
      </c>
      <c r="K609" s="34" t="str">
        <f>IF(ISBLANK(Games!S588), "",IF(ISTEXT(Games!S588), Games!S588, ""))</f>
        <v/>
      </c>
      <c r="L609" s="34" t="str">
        <f>IF(ISBLANK(Games!V588), "", Games!V588)</f>
        <v/>
      </c>
      <c r="M609" s="34"/>
      <c r="N609" s="36"/>
      <c r="O609" s="36"/>
      <c r="P609" s="36"/>
      <c r="Q609" s="36"/>
      <c r="R609" s="36"/>
      <c r="S609" s="36"/>
      <c r="T609" s="37">
        <f t="shared" si="90"/>
        <v>0</v>
      </c>
      <c r="U609" s="37">
        <f t="shared" si="91"/>
        <v>0</v>
      </c>
      <c r="V609" s="37">
        <f t="shared" si="93"/>
        <v>0</v>
      </c>
      <c r="W609" s="37">
        <f t="shared" si="94"/>
        <v>0</v>
      </c>
      <c r="X609" s="37">
        <f t="shared" si="95"/>
        <v>0</v>
      </c>
      <c r="Y609" s="37">
        <f t="shared" si="96"/>
        <v>0</v>
      </c>
      <c r="Z609" s="36"/>
      <c r="AA609" s="37" t="str">
        <f t="shared" si="92"/>
        <v/>
      </c>
      <c r="AB609" s="36"/>
      <c r="AC609" s="37" t="str">
        <f t="shared" si="98"/>
        <v/>
      </c>
      <c r="AD609" s="36"/>
      <c r="AE609" s="34" t="str">
        <f t="shared" si="97"/>
        <v/>
      </c>
      <c r="AF60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0" spans="1:32" hidden="1" x14ac:dyDescent="0.45">
      <c r="A610" s="34">
        <f>Games!A589</f>
        <v>0</v>
      </c>
      <c r="B610" s="34" t="str">
        <f>IF('Prediction Log'!B607=0, "",'Prediction Log'!B607)</f>
        <v/>
      </c>
      <c r="C610" s="34" t="str">
        <f>IF('Prediction Log'!C607=0, "",'Prediction Log'!C607)</f>
        <v/>
      </c>
      <c r="D610" s="34" t="str">
        <f>IF('Prediction Log'!D607=0, "",'Prediction Log'!D607)</f>
        <v/>
      </c>
      <c r="E610" s="34" t="str">
        <f>IF('Prediction Log'!E607=0, "",'Prediction Log'!E607)</f>
        <v/>
      </c>
      <c r="F610" s="34" t="str">
        <f>IF('Prediction Log'!H607=0, "",'Prediction Log'!H607)</f>
        <v/>
      </c>
      <c r="G610" s="10" t="str">
        <f>IF(ISBLANK(Games!B589), "",'Prediction Log'!$I607)</f>
        <v/>
      </c>
      <c r="H610" s="35" t="str">
        <f>'Prediction Log'!$J607</f>
        <v/>
      </c>
      <c r="I610" s="34" t="str">
        <f>IF(ISBLANK(Games!R589), "",IF(AND(Games!R589="",Games!S589=""),"",IF(ISTEXT(Games!S589), "Side",Games!R589)))</f>
        <v/>
      </c>
      <c r="J610" s="34" t="str">
        <f>IF(ISBLANK(Games!R589), "",IF(Table12[[#This Row],[Bet]]="Spread", Games!T589, ""))</f>
        <v/>
      </c>
      <c r="K610" s="34" t="str">
        <f>IF(ISBLANK(Games!S589), "",IF(ISTEXT(Games!S589), Games!S589, ""))</f>
        <v/>
      </c>
      <c r="L610" s="34" t="str">
        <f>IF(ISBLANK(Games!V589), "", Games!V589)</f>
        <v/>
      </c>
      <c r="M610" s="34"/>
      <c r="N610" s="36"/>
      <c r="O610" s="36"/>
      <c r="P610" s="36"/>
      <c r="Q610" s="36"/>
      <c r="R610" s="36"/>
      <c r="S610" s="36"/>
      <c r="T610" s="37">
        <f t="shared" si="90"/>
        <v>0</v>
      </c>
      <c r="U610" s="37">
        <f t="shared" si="91"/>
        <v>0</v>
      </c>
      <c r="V610" s="37">
        <f t="shared" si="93"/>
        <v>0</v>
      </c>
      <c r="W610" s="37">
        <f t="shared" si="94"/>
        <v>0</v>
      </c>
      <c r="X610" s="37">
        <f t="shared" si="95"/>
        <v>0</v>
      </c>
      <c r="Y610" s="37">
        <f t="shared" si="96"/>
        <v>0</v>
      </c>
      <c r="Z610" s="36"/>
      <c r="AA610" s="37" t="str">
        <f t="shared" si="92"/>
        <v/>
      </c>
      <c r="AB610" s="36"/>
      <c r="AC610" s="37" t="str">
        <f t="shared" si="98"/>
        <v/>
      </c>
      <c r="AD610" s="36"/>
      <c r="AE610" s="34" t="str">
        <f t="shared" si="97"/>
        <v/>
      </c>
      <c r="AF61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1" spans="1:32" hidden="1" x14ac:dyDescent="0.45">
      <c r="A611" s="34">
        <f>Games!A590</f>
        <v>0</v>
      </c>
      <c r="B611" s="34" t="str">
        <f>IF('Prediction Log'!B608=0, "",'Prediction Log'!B608)</f>
        <v/>
      </c>
      <c r="C611" s="34" t="str">
        <f>IF('Prediction Log'!C608=0, "",'Prediction Log'!C608)</f>
        <v/>
      </c>
      <c r="D611" s="34" t="str">
        <f>IF('Prediction Log'!D608=0, "",'Prediction Log'!D608)</f>
        <v/>
      </c>
      <c r="E611" s="34" t="str">
        <f>IF('Prediction Log'!E608=0, "",'Prediction Log'!E608)</f>
        <v/>
      </c>
      <c r="F611" s="34" t="str">
        <f>IF('Prediction Log'!H608=0, "",'Prediction Log'!H608)</f>
        <v/>
      </c>
      <c r="G611" s="10" t="str">
        <f>IF(ISBLANK(Games!B590), "",'Prediction Log'!$I608)</f>
        <v/>
      </c>
      <c r="H611" s="35" t="str">
        <f>'Prediction Log'!$J608</f>
        <v/>
      </c>
      <c r="I611" s="34" t="str">
        <f>IF(ISBLANK(Games!R590), "",IF(AND(Games!R590="",Games!S590=""),"",IF(ISTEXT(Games!S590), "Side",Games!R590)))</f>
        <v/>
      </c>
      <c r="J611" s="34" t="str">
        <f>IF(ISBLANK(Games!R590), "",IF(Table12[[#This Row],[Bet]]="Spread", Games!T590, ""))</f>
        <v/>
      </c>
      <c r="K611" s="34" t="str">
        <f>IF(ISBLANK(Games!S590), "",IF(ISTEXT(Games!S590), Games!S590, ""))</f>
        <v/>
      </c>
      <c r="L611" s="34" t="str">
        <f>IF(ISBLANK(Games!V590), "", Games!V590)</f>
        <v/>
      </c>
      <c r="M611" s="34"/>
      <c r="N611" s="36"/>
      <c r="O611" s="36"/>
      <c r="P611" s="36"/>
      <c r="Q611" s="36"/>
      <c r="R611" s="36"/>
      <c r="S611" s="36"/>
      <c r="T611" s="37">
        <f t="shared" si="90"/>
        <v>0</v>
      </c>
      <c r="U611" s="37">
        <f t="shared" si="91"/>
        <v>0</v>
      </c>
      <c r="V611" s="37">
        <f t="shared" si="93"/>
        <v>0</v>
      </c>
      <c r="W611" s="37">
        <f t="shared" si="94"/>
        <v>0</v>
      </c>
      <c r="X611" s="37">
        <f t="shared" si="95"/>
        <v>0</v>
      </c>
      <c r="Y611" s="37">
        <f t="shared" si="96"/>
        <v>0</v>
      </c>
      <c r="Z611" s="36"/>
      <c r="AA611" s="37" t="str">
        <f t="shared" si="92"/>
        <v/>
      </c>
      <c r="AB611" s="36"/>
      <c r="AC611" s="37" t="str">
        <f t="shared" si="98"/>
        <v/>
      </c>
      <c r="AD611" s="36"/>
      <c r="AE611" s="34" t="str">
        <f t="shared" si="97"/>
        <v/>
      </c>
      <c r="AF61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2" spans="1:32" hidden="1" x14ac:dyDescent="0.45">
      <c r="A612" s="34">
        <f>Games!A591</f>
        <v>0</v>
      </c>
      <c r="B612" s="34" t="str">
        <f>IF('Prediction Log'!B609=0, "",'Prediction Log'!B609)</f>
        <v/>
      </c>
      <c r="C612" s="34" t="str">
        <f>IF('Prediction Log'!C609=0, "",'Prediction Log'!C609)</f>
        <v/>
      </c>
      <c r="D612" s="34" t="str">
        <f>IF('Prediction Log'!D609=0, "",'Prediction Log'!D609)</f>
        <v/>
      </c>
      <c r="E612" s="34" t="str">
        <f>IF('Prediction Log'!E609=0, "",'Prediction Log'!E609)</f>
        <v/>
      </c>
      <c r="F612" s="34" t="str">
        <f>IF('Prediction Log'!H609=0, "",'Prediction Log'!H609)</f>
        <v/>
      </c>
      <c r="G612" s="10" t="str">
        <f>IF(ISBLANK(Games!B591), "",'Prediction Log'!$I609)</f>
        <v/>
      </c>
      <c r="H612" s="35" t="str">
        <f>'Prediction Log'!$J609</f>
        <v/>
      </c>
      <c r="I612" s="34" t="str">
        <f>IF(ISBLANK(Games!R591), "",IF(AND(Games!R591="",Games!S591=""),"",IF(ISTEXT(Games!S591), "Side",Games!R591)))</f>
        <v/>
      </c>
      <c r="J612" s="34" t="str">
        <f>IF(ISBLANK(Games!R591), "",IF(Table12[[#This Row],[Bet]]="Spread", Games!T591, ""))</f>
        <v/>
      </c>
      <c r="K612" s="34" t="str">
        <f>IF(ISBLANK(Games!S591), "",IF(ISTEXT(Games!S591), Games!S591, ""))</f>
        <v/>
      </c>
      <c r="L612" s="34" t="str">
        <f>IF(ISBLANK(Games!V591), "", Games!V591)</f>
        <v/>
      </c>
      <c r="M612" s="34"/>
      <c r="N612" s="36"/>
      <c r="O612" s="36"/>
      <c r="P612" s="36"/>
      <c r="Q612" s="36"/>
      <c r="R612" s="36"/>
      <c r="S612" s="36"/>
      <c r="T612" s="37">
        <f t="shared" si="90"/>
        <v>0</v>
      </c>
      <c r="U612" s="37">
        <f t="shared" si="91"/>
        <v>0</v>
      </c>
      <c r="V612" s="37">
        <f t="shared" si="93"/>
        <v>0</v>
      </c>
      <c r="W612" s="37">
        <f t="shared" si="94"/>
        <v>0</v>
      </c>
      <c r="X612" s="37">
        <f t="shared" si="95"/>
        <v>0</v>
      </c>
      <c r="Y612" s="37">
        <f t="shared" si="96"/>
        <v>0</v>
      </c>
      <c r="Z612" s="36"/>
      <c r="AA612" s="37" t="str">
        <f t="shared" si="92"/>
        <v/>
      </c>
      <c r="AB612" s="36"/>
      <c r="AC612" s="37" t="str">
        <f t="shared" si="98"/>
        <v/>
      </c>
      <c r="AD612" s="36"/>
      <c r="AE612" s="34" t="str">
        <f t="shared" si="97"/>
        <v/>
      </c>
      <c r="AF61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3" spans="1:32" hidden="1" x14ac:dyDescent="0.45">
      <c r="A613" s="34">
        <f>Games!A592</f>
        <v>0</v>
      </c>
      <c r="B613" s="34" t="str">
        <f>IF('Prediction Log'!B610=0, "",'Prediction Log'!B610)</f>
        <v/>
      </c>
      <c r="C613" s="34" t="str">
        <f>IF('Prediction Log'!C610=0, "",'Prediction Log'!C610)</f>
        <v/>
      </c>
      <c r="D613" s="34" t="str">
        <f>IF('Prediction Log'!D610=0, "",'Prediction Log'!D610)</f>
        <v/>
      </c>
      <c r="E613" s="34" t="str">
        <f>IF('Prediction Log'!E610=0, "",'Prediction Log'!E610)</f>
        <v/>
      </c>
      <c r="F613" s="34" t="str">
        <f>IF('Prediction Log'!H610=0, "",'Prediction Log'!H610)</f>
        <v/>
      </c>
      <c r="G613" s="10" t="str">
        <f>IF(ISBLANK(Games!B592), "",'Prediction Log'!$I610)</f>
        <v/>
      </c>
      <c r="H613" s="35" t="str">
        <f>'Prediction Log'!$J610</f>
        <v/>
      </c>
      <c r="I613" s="34" t="str">
        <f>IF(ISBLANK(Games!R592), "",IF(AND(Games!R592="",Games!S592=""),"",IF(ISTEXT(Games!S592), "Side",Games!R592)))</f>
        <v/>
      </c>
      <c r="J613" s="34" t="str">
        <f>IF(ISBLANK(Games!R592), "",IF(Table12[[#This Row],[Bet]]="Spread", Games!T592, ""))</f>
        <v/>
      </c>
      <c r="K613" s="34" t="str">
        <f>IF(ISBLANK(Games!S592), "",IF(ISTEXT(Games!S592), Games!S592, ""))</f>
        <v/>
      </c>
      <c r="L613" s="34" t="str">
        <f>IF(ISBLANK(Games!V592), "", Games!V592)</f>
        <v/>
      </c>
      <c r="M613" s="34"/>
      <c r="N613" s="36"/>
      <c r="O613" s="36"/>
      <c r="P613" s="36"/>
      <c r="Q613" s="36"/>
      <c r="R613" s="36"/>
      <c r="S613" s="36"/>
      <c r="T613" s="37">
        <f t="shared" si="90"/>
        <v>0</v>
      </c>
      <c r="U613" s="37">
        <f t="shared" si="91"/>
        <v>0</v>
      </c>
      <c r="V613" s="37">
        <f t="shared" si="93"/>
        <v>0</v>
      </c>
      <c r="W613" s="37">
        <f t="shared" si="94"/>
        <v>0</v>
      </c>
      <c r="X613" s="37">
        <f t="shared" si="95"/>
        <v>0</v>
      </c>
      <c r="Y613" s="37">
        <f t="shared" si="96"/>
        <v>0</v>
      </c>
      <c r="Z613" s="36"/>
      <c r="AA613" s="37" t="str">
        <f t="shared" si="92"/>
        <v/>
      </c>
      <c r="AB613" s="36"/>
      <c r="AC613" s="37" t="str">
        <f t="shared" si="98"/>
        <v/>
      </c>
      <c r="AD613" s="36"/>
      <c r="AE613" s="34" t="str">
        <f t="shared" si="97"/>
        <v/>
      </c>
      <c r="AF61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4" spans="1:32" hidden="1" x14ac:dyDescent="0.45">
      <c r="A614" s="34">
        <f>Games!A593</f>
        <v>0</v>
      </c>
      <c r="B614" s="34" t="str">
        <f>IF('Prediction Log'!B611=0, "",'Prediction Log'!B611)</f>
        <v/>
      </c>
      <c r="C614" s="34" t="str">
        <f>IF('Prediction Log'!C611=0, "",'Prediction Log'!C611)</f>
        <v/>
      </c>
      <c r="D614" s="34" t="str">
        <f>IF('Prediction Log'!D611=0, "",'Prediction Log'!D611)</f>
        <v/>
      </c>
      <c r="E614" s="34" t="str">
        <f>IF('Prediction Log'!E611=0, "",'Prediction Log'!E611)</f>
        <v/>
      </c>
      <c r="F614" s="34" t="str">
        <f>IF('Prediction Log'!H611=0, "",'Prediction Log'!H611)</f>
        <v/>
      </c>
      <c r="G614" s="10" t="str">
        <f>IF(ISBLANK(Games!B593), "",'Prediction Log'!$I611)</f>
        <v/>
      </c>
      <c r="H614" s="35" t="str">
        <f>'Prediction Log'!$J611</f>
        <v/>
      </c>
      <c r="I614" s="34" t="str">
        <f>IF(ISBLANK(Games!R593), "",IF(AND(Games!R593="",Games!S593=""),"",IF(ISTEXT(Games!S593), "Side",Games!R593)))</f>
        <v/>
      </c>
      <c r="J614" s="34" t="str">
        <f>IF(ISBLANK(Games!R593), "",IF(Table12[[#This Row],[Bet]]="Spread", Games!T593, ""))</f>
        <v/>
      </c>
      <c r="K614" s="34" t="str">
        <f>IF(ISBLANK(Games!S593), "",IF(ISTEXT(Games!S593), Games!S593, ""))</f>
        <v/>
      </c>
      <c r="L614" s="34" t="str">
        <f>IF(ISBLANK(Games!V593), "", Games!V593)</f>
        <v/>
      </c>
      <c r="M614" s="34"/>
      <c r="N614" s="36"/>
      <c r="O614" s="36"/>
      <c r="P614" s="36"/>
      <c r="Q614" s="36"/>
      <c r="R614" s="36"/>
      <c r="S614" s="36"/>
      <c r="T614" s="37">
        <f t="shared" si="90"/>
        <v>0</v>
      </c>
      <c r="U614" s="37">
        <f t="shared" si="91"/>
        <v>0</v>
      </c>
      <c r="V614" s="37">
        <f t="shared" si="93"/>
        <v>0</v>
      </c>
      <c r="W614" s="37">
        <f t="shared" si="94"/>
        <v>0</v>
      </c>
      <c r="X614" s="37">
        <f t="shared" si="95"/>
        <v>0</v>
      </c>
      <c r="Y614" s="37">
        <f t="shared" si="96"/>
        <v>0</v>
      </c>
      <c r="Z614" s="36"/>
      <c r="AA614" s="37" t="str">
        <f t="shared" si="92"/>
        <v/>
      </c>
      <c r="AB614" s="36"/>
      <c r="AC614" s="37" t="str">
        <f t="shared" si="98"/>
        <v/>
      </c>
      <c r="AD614" s="36"/>
      <c r="AE614" s="34" t="str">
        <f t="shared" si="97"/>
        <v/>
      </c>
      <c r="AF61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5" spans="1:32" hidden="1" x14ac:dyDescent="0.45">
      <c r="A615" s="34">
        <f>Games!A594</f>
        <v>0</v>
      </c>
      <c r="B615" s="34" t="str">
        <f>IF('Prediction Log'!B612=0, "",'Prediction Log'!B612)</f>
        <v/>
      </c>
      <c r="C615" s="34" t="str">
        <f>IF('Prediction Log'!C612=0, "",'Prediction Log'!C612)</f>
        <v/>
      </c>
      <c r="D615" s="34" t="str">
        <f>IF('Prediction Log'!D612=0, "",'Prediction Log'!D612)</f>
        <v/>
      </c>
      <c r="E615" s="34" t="str">
        <f>IF('Prediction Log'!E612=0, "",'Prediction Log'!E612)</f>
        <v/>
      </c>
      <c r="F615" s="34" t="str">
        <f>IF('Prediction Log'!H612=0, "",'Prediction Log'!H612)</f>
        <v/>
      </c>
      <c r="G615" s="10" t="str">
        <f>IF(ISBLANK(Games!B594), "",'Prediction Log'!$I612)</f>
        <v/>
      </c>
      <c r="H615" s="35" t="str">
        <f>'Prediction Log'!$J612</f>
        <v/>
      </c>
      <c r="I615" s="34" t="str">
        <f>IF(ISBLANK(Games!R594), "",IF(AND(Games!R594="",Games!S594=""),"",IF(ISTEXT(Games!S594), "Side",Games!R594)))</f>
        <v/>
      </c>
      <c r="J615" s="34" t="str">
        <f>IF(ISBLANK(Games!R594), "",IF(Table12[[#This Row],[Bet]]="Spread", Games!T594, ""))</f>
        <v/>
      </c>
      <c r="K615" s="34" t="str">
        <f>IF(ISBLANK(Games!S594), "",IF(ISTEXT(Games!S594), Games!S594, ""))</f>
        <v/>
      </c>
      <c r="L615" s="34" t="str">
        <f>IF(ISBLANK(Games!V594), "", Games!V594)</f>
        <v/>
      </c>
      <c r="M615" s="34"/>
      <c r="N615" s="36"/>
      <c r="O615" s="36"/>
      <c r="P615" s="36"/>
      <c r="Q615" s="36"/>
      <c r="R615" s="36"/>
      <c r="S615" s="36"/>
      <c r="T615" s="37">
        <f t="shared" si="90"/>
        <v>0</v>
      </c>
      <c r="U615" s="37">
        <f t="shared" si="91"/>
        <v>0</v>
      </c>
      <c r="V615" s="37">
        <f t="shared" si="93"/>
        <v>0</v>
      </c>
      <c r="W615" s="37">
        <f t="shared" si="94"/>
        <v>0</v>
      </c>
      <c r="X615" s="37">
        <f t="shared" si="95"/>
        <v>0</v>
      </c>
      <c r="Y615" s="37">
        <f t="shared" si="96"/>
        <v>0</v>
      </c>
      <c r="Z615" s="36"/>
      <c r="AA615" s="37" t="str">
        <f t="shared" si="92"/>
        <v/>
      </c>
      <c r="AB615" s="36"/>
      <c r="AC615" s="37" t="str">
        <f t="shared" si="98"/>
        <v/>
      </c>
      <c r="AD615" s="36"/>
      <c r="AE615" s="34" t="str">
        <f t="shared" si="97"/>
        <v/>
      </c>
      <c r="AF61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6" spans="1:32" hidden="1" x14ac:dyDescent="0.45">
      <c r="A616" s="34">
        <f>Games!A595</f>
        <v>0</v>
      </c>
      <c r="B616" s="34" t="str">
        <f>IF('Prediction Log'!B613=0, "",'Prediction Log'!B613)</f>
        <v/>
      </c>
      <c r="C616" s="34" t="str">
        <f>IF('Prediction Log'!C613=0, "",'Prediction Log'!C613)</f>
        <v/>
      </c>
      <c r="D616" s="34" t="str">
        <f>IF('Prediction Log'!D613=0, "",'Prediction Log'!D613)</f>
        <v/>
      </c>
      <c r="E616" s="34" t="str">
        <f>IF('Prediction Log'!E613=0, "",'Prediction Log'!E613)</f>
        <v/>
      </c>
      <c r="F616" s="34" t="str">
        <f>IF('Prediction Log'!H613=0, "",'Prediction Log'!H613)</f>
        <v/>
      </c>
      <c r="G616" s="10" t="str">
        <f>IF(ISBLANK(Games!B595), "",'Prediction Log'!$I613)</f>
        <v/>
      </c>
      <c r="H616" s="35" t="str">
        <f>'Prediction Log'!$J613</f>
        <v/>
      </c>
      <c r="I616" s="34" t="str">
        <f>IF(ISBLANK(Games!R595), "",IF(AND(Games!R595="",Games!S595=""),"",IF(ISTEXT(Games!S595), "Side",Games!R595)))</f>
        <v/>
      </c>
      <c r="J616" s="34" t="str">
        <f>IF(ISBLANK(Games!R595), "",IF(Table12[[#This Row],[Bet]]="Spread", Games!T595, ""))</f>
        <v/>
      </c>
      <c r="K616" s="34" t="str">
        <f>IF(ISBLANK(Games!S595), "",IF(ISTEXT(Games!S595), Games!S595, ""))</f>
        <v/>
      </c>
      <c r="L616" s="34" t="str">
        <f>IF(ISBLANK(Games!V595), "", Games!V595)</f>
        <v/>
      </c>
      <c r="M616" s="34"/>
      <c r="N616" s="36"/>
      <c r="O616" s="36"/>
      <c r="P616" s="36"/>
      <c r="Q616" s="36"/>
      <c r="R616" s="36"/>
      <c r="S616" s="36"/>
      <c r="T616" s="37">
        <f t="shared" si="90"/>
        <v>0</v>
      </c>
      <c r="U616" s="37">
        <f t="shared" si="91"/>
        <v>0</v>
      </c>
      <c r="V616" s="37">
        <f t="shared" si="93"/>
        <v>0</v>
      </c>
      <c r="W616" s="37">
        <f t="shared" si="94"/>
        <v>0</v>
      </c>
      <c r="X616" s="37">
        <f t="shared" si="95"/>
        <v>0</v>
      </c>
      <c r="Y616" s="37">
        <f t="shared" si="96"/>
        <v>0</v>
      </c>
      <c r="Z616" s="36"/>
      <c r="AA616" s="37" t="str">
        <f t="shared" si="92"/>
        <v/>
      </c>
      <c r="AB616" s="36"/>
      <c r="AC616" s="37" t="str">
        <f t="shared" si="98"/>
        <v/>
      </c>
      <c r="AD616" s="36"/>
      <c r="AE616" s="34" t="str">
        <f t="shared" si="97"/>
        <v/>
      </c>
      <c r="AF61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7" spans="1:32" hidden="1" x14ac:dyDescent="0.45">
      <c r="A617" s="34">
        <f>Games!A596</f>
        <v>0</v>
      </c>
      <c r="B617" s="34" t="str">
        <f>IF('Prediction Log'!B614=0, "",'Prediction Log'!B614)</f>
        <v/>
      </c>
      <c r="C617" s="34" t="str">
        <f>IF('Prediction Log'!C614=0, "",'Prediction Log'!C614)</f>
        <v/>
      </c>
      <c r="D617" s="34" t="str">
        <f>IF('Prediction Log'!D614=0, "",'Prediction Log'!D614)</f>
        <v/>
      </c>
      <c r="E617" s="34" t="str">
        <f>IF('Prediction Log'!E614=0, "",'Prediction Log'!E614)</f>
        <v/>
      </c>
      <c r="F617" s="34" t="str">
        <f>IF('Prediction Log'!H614=0, "",'Prediction Log'!H614)</f>
        <v/>
      </c>
      <c r="G617" s="10" t="str">
        <f>IF(ISBLANK(Games!B596), "",'Prediction Log'!$I614)</f>
        <v/>
      </c>
      <c r="H617" s="35" t="str">
        <f>'Prediction Log'!$J614</f>
        <v/>
      </c>
      <c r="I617" s="34" t="str">
        <f>IF(ISBLANK(Games!R596), "",IF(AND(Games!R596="",Games!S596=""),"",IF(ISTEXT(Games!S596), "Side",Games!R596)))</f>
        <v/>
      </c>
      <c r="J617" s="34" t="str">
        <f>IF(ISBLANK(Games!R596), "",IF(Table12[[#This Row],[Bet]]="Spread", Games!T596, ""))</f>
        <v/>
      </c>
      <c r="K617" s="34" t="str">
        <f>IF(ISBLANK(Games!S596), "",IF(ISTEXT(Games!S596), Games!S596, ""))</f>
        <v/>
      </c>
      <c r="L617" s="34" t="str">
        <f>IF(ISBLANK(Games!V596), "", Games!V596)</f>
        <v/>
      </c>
      <c r="M617" s="34"/>
      <c r="N617" s="36"/>
      <c r="O617" s="36"/>
      <c r="P617" s="36"/>
      <c r="Q617" s="36"/>
      <c r="R617" s="36"/>
      <c r="S617" s="36"/>
      <c r="T617" s="37">
        <f t="shared" si="90"/>
        <v>0</v>
      </c>
      <c r="U617" s="37">
        <f t="shared" si="91"/>
        <v>0</v>
      </c>
      <c r="V617" s="37">
        <f t="shared" si="93"/>
        <v>0</v>
      </c>
      <c r="W617" s="37">
        <f t="shared" si="94"/>
        <v>0</v>
      </c>
      <c r="X617" s="37">
        <f t="shared" si="95"/>
        <v>0</v>
      </c>
      <c r="Y617" s="37">
        <f t="shared" si="96"/>
        <v>0</v>
      </c>
      <c r="Z617" s="36"/>
      <c r="AA617" s="37" t="str">
        <f t="shared" si="92"/>
        <v/>
      </c>
      <c r="AB617" s="36"/>
      <c r="AC617" s="37" t="str">
        <f t="shared" si="98"/>
        <v/>
      </c>
      <c r="AD617" s="36"/>
      <c r="AE617" s="34" t="str">
        <f t="shared" si="97"/>
        <v/>
      </c>
      <c r="AF61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8" spans="1:32" hidden="1" x14ac:dyDescent="0.45">
      <c r="A618" s="34">
        <f>Games!A597</f>
        <v>0</v>
      </c>
      <c r="B618" s="34" t="str">
        <f>IF('Prediction Log'!B615=0, "",'Prediction Log'!B615)</f>
        <v/>
      </c>
      <c r="C618" s="34" t="str">
        <f>IF('Prediction Log'!C615=0, "",'Prediction Log'!C615)</f>
        <v/>
      </c>
      <c r="D618" s="34" t="str">
        <f>IF('Prediction Log'!D615=0, "",'Prediction Log'!D615)</f>
        <v/>
      </c>
      <c r="E618" s="34" t="str">
        <f>IF('Prediction Log'!E615=0, "",'Prediction Log'!E615)</f>
        <v/>
      </c>
      <c r="F618" s="34" t="str">
        <f>IF('Prediction Log'!H615=0, "",'Prediction Log'!H615)</f>
        <v/>
      </c>
      <c r="G618" s="10" t="str">
        <f>IF(ISBLANK(Games!B597), "",'Prediction Log'!$I615)</f>
        <v/>
      </c>
      <c r="H618" s="35" t="str">
        <f>'Prediction Log'!$J615</f>
        <v/>
      </c>
      <c r="I618" s="34" t="str">
        <f>IF(ISBLANK(Games!R597), "",IF(AND(Games!R597="",Games!S597=""),"",IF(ISTEXT(Games!S597), "Side",Games!R597)))</f>
        <v/>
      </c>
      <c r="J618" s="34" t="str">
        <f>IF(ISBLANK(Games!R597), "",IF(Table12[[#This Row],[Bet]]="Spread", Games!T597, ""))</f>
        <v/>
      </c>
      <c r="K618" s="34" t="str">
        <f>IF(ISBLANK(Games!S597), "",IF(ISTEXT(Games!S597), Games!S597, ""))</f>
        <v/>
      </c>
      <c r="L618" s="34" t="str">
        <f>IF(ISBLANK(Games!V597), "", Games!V597)</f>
        <v/>
      </c>
      <c r="M618" s="34"/>
      <c r="N618" s="36"/>
      <c r="O618" s="36"/>
      <c r="P618" s="36"/>
      <c r="Q618" s="36"/>
      <c r="R618" s="36"/>
      <c r="S618" s="36"/>
      <c r="T618" s="37">
        <f t="shared" si="90"/>
        <v>0</v>
      </c>
      <c r="U618" s="37">
        <f t="shared" si="91"/>
        <v>0</v>
      </c>
      <c r="V618" s="37">
        <f t="shared" si="93"/>
        <v>0</v>
      </c>
      <c r="W618" s="37">
        <f t="shared" si="94"/>
        <v>0</v>
      </c>
      <c r="X618" s="37">
        <f t="shared" si="95"/>
        <v>0</v>
      </c>
      <c r="Y618" s="37">
        <f t="shared" si="96"/>
        <v>0</v>
      </c>
      <c r="Z618" s="36"/>
      <c r="AA618" s="37" t="str">
        <f t="shared" si="92"/>
        <v/>
      </c>
      <c r="AB618" s="36"/>
      <c r="AC618" s="37" t="str">
        <f t="shared" si="98"/>
        <v/>
      </c>
      <c r="AD618" s="36"/>
      <c r="AE618" s="34" t="str">
        <f t="shared" si="97"/>
        <v/>
      </c>
      <c r="AF61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9" spans="1:32" hidden="1" x14ac:dyDescent="0.45">
      <c r="A619" s="34">
        <f>Games!A598</f>
        <v>0</v>
      </c>
      <c r="B619" s="34" t="str">
        <f>IF('Prediction Log'!B616=0, "",'Prediction Log'!B616)</f>
        <v/>
      </c>
      <c r="C619" s="34" t="str">
        <f>IF('Prediction Log'!C616=0, "",'Prediction Log'!C616)</f>
        <v/>
      </c>
      <c r="D619" s="34" t="str">
        <f>IF('Prediction Log'!D616=0, "",'Prediction Log'!D616)</f>
        <v/>
      </c>
      <c r="E619" s="34" t="str">
        <f>IF('Prediction Log'!E616=0, "",'Prediction Log'!E616)</f>
        <v/>
      </c>
      <c r="F619" s="34" t="str">
        <f>IF('Prediction Log'!H616=0, "",'Prediction Log'!H616)</f>
        <v/>
      </c>
      <c r="G619" s="10" t="str">
        <f>IF(ISBLANK(Games!B598), "",'Prediction Log'!$I616)</f>
        <v/>
      </c>
      <c r="H619" s="35" t="str">
        <f>'Prediction Log'!$J616</f>
        <v/>
      </c>
      <c r="I619" s="34" t="str">
        <f>IF(ISBLANK(Games!R598), "",IF(AND(Games!R598="",Games!S598=""),"",IF(ISTEXT(Games!S598), "Side",Games!R598)))</f>
        <v/>
      </c>
      <c r="J619" s="34" t="str">
        <f>IF(ISBLANK(Games!R598), "",IF(Table12[[#This Row],[Bet]]="Spread", Games!T598, ""))</f>
        <v/>
      </c>
      <c r="K619" s="34" t="str">
        <f>IF(ISBLANK(Games!S598), "",IF(ISTEXT(Games!S598), Games!S598, ""))</f>
        <v/>
      </c>
      <c r="L619" s="34" t="str">
        <f>IF(ISBLANK(Games!V598), "", Games!V598)</f>
        <v/>
      </c>
      <c r="M619" s="34"/>
      <c r="N619" s="36"/>
      <c r="O619" s="36"/>
      <c r="P619" s="36"/>
      <c r="Q619" s="36"/>
      <c r="R619" s="36"/>
      <c r="S619" s="36"/>
      <c r="T619" s="37">
        <f t="shared" si="90"/>
        <v>0</v>
      </c>
      <c r="U619" s="37">
        <f t="shared" si="91"/>
        <v>0</v>
      </c>
      <c r="V619" s="37">
        <f t="shared" si="93"/>
        <v>0</v>
      </c>
      <c r="W619" s="37">
        <f t="shared" si="94"/>
        <v>0</v>
      </c>
      <c r="X619" s="37">
        <f t="shared" si="95"/>
        <v>0</v>
      </c>
      <c r="Y619" s="37">
        <f t="shared" si="96"/>
        <v>0</v>
      </c>
      <c r="Z619" s="36"/>
      <c r="AA619" s="37" t="str">
        <f t="shared" si="92"/>
        <v/>
      </c>
      <c r="AB619" s="36"/>
      <c r="AC619" s="37" t="str">
        <f t="shared" si="98"/>
        <v/>
      </c>
      <c r="AD619" s="36"/>
      <c r="AE619" s="34" t="str">
        <f t="shared" si="97"/>
        <v/>
      </c>
      <c r="AF61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0" spans="1:32" hidden="1" x14ac:dyDescent="0.45">
      <c r="A620" s="34">
        <f>Games!A599</f>
        <v>0</v>
      </c>
      <c r="B620" s="34" t="str">
        <f>IF('Prediction Log'!B617=0, "",'Prediction Log'!B617)</f>
        <v/>
      </c>
      <c r="C620" s="34" t="str">
        <f>IF('Prediction Log'!C617=0, "",'Prediction Log'!C617)</f>
        <v/>
      </c>
      <c r="D620" s="34" t="str">
        <f>IF('Prediction Log'!D617=0, "",'Prediction Log'!D617)</f>
        <v/>
      </c>
      <c r="E620" s="34" t="str">
        <f>IF('Prediction Log'!E617=0, "",'Prediction Log'!E617)</f>
        <v/>
      </c>
      <c r="F620" s="34" t="str">
        <f>IF('Prediction Log'!H617=0, "",'Prediction Log'!H617)</f>
        <v/>
      </c>
      <c r="G620" s="10" t="str">
        <f>IF(ISBLANK(Games!B599), "",'Prediction Log'!$I617)</f>
        <v/>
      </c>
      <c r="H620" s="35" t="str">
        <f>'Prediction Log'!$J617</f>
        <v/>
      </c>
      <c r="I620" s="34" t="str">
        <f>IF(ISBLANK(Games!R599), "",IF(AND(Games!R599="",Games!S599=""),"",IF(ISTEXT(Games!S599), "Side",Games!R599)))</f>
        <v/>
      </c>
      <c r="J620" s="34" t="str">
        <f>IF(ISBLANK(Games!R599), "",IF(Table12[[#This Row],[Bet]]="Spread", Games!T599, ""))</f>
        <v/>
      </c>
      <c r="K620" s="34" t="str">
        <f>IF(ISBLANK(Games!S599), "",IF(ISTEXT(Games!S599), Games!S599, ""))</f>
        <v/>
      </c>
      <c r="L620" s="34" t="str">
        <f>IF(ISBLANK(Games!V599), "", Games!V599)</f>
        <v/>
      </c>
      <c r="M620" s="34"/>
      <c r="N620" s="36"/>
      <c r="O620" s="36"/>
      <c r="P620" s="36"/>
      <c r="Q620" s="36"/>
      <c r="R620" s="36"/>
      <c r="S620" s="36"/>
      <c r="T620" s="37">
        <f t="shared" si="90"/>
        <v>0</v>
      </c>
      <c r="U620" s="37">
        <f t="shared" si="91"/>
        <v>0</v>
      </c>
      <c r="V620" s="37">
        <f t="shared" si="93"/>
        <v>0</v>
      </c>
      <c r="W620" s="37">
        <f t="shared" si="94"/>
        <v>0</v>
      </c>
      <c r="X620" s="37">
        <f t="shared" si="95"/>
        <v>0</v>
      </c>
      <c r="Y620" s="37">
        <f t="shared" si="96"/>
        <v>0</v>
      </c>
      <c r="Z620" s="36"/>
      <c r="AA620" s="37" t="str">
        <f t="shared" si="92"/>
        <v/>
      </c>
      <c r="AB620" s="36"/>
      <c r="AC620" s="37" t="str">
        <f t="shared" si="98"/>
        <v/>
      </c>
      <c r="AD620" s="36"/>
      <c r="AE620" s="34" t="str">
        <f t="shared" si="97"/>
        <v/>
      </c>
      <c r="AF62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1" spans="1:32" hidden="1" x14ac:dyDescent="0.45">
      <c r="A621" s="34">
        <f>Games!A600</f>
        <v>0</v>
      </c>
      <c r="B621" s="34" t="str">
        <f>IF('Prediction Log'!B618=0, "",'Prediction Log'!B618)</f>
        <v/>
      </c>
      <c r="C621" s="34" t="str">
        <f>IF('Prediction Log'!C618=0, "",'Prediction Log'!C618)</f>
        <v/>
      </c>
      <c r="D621" s="34" t="str">
        <f>IF('Prediction Log'!D618=0, "",'Prediction Log'!D618)</f>
        <v/>
      </c>
      <c r="E621" s="34" t="str">
        <f>IF('Prediction Log'!E618=0, "",'Prediction Log'!E618)</f>
        <v/>
      </c>
      <c r="F621" s="34" t="str">
        <f>IF('Prediction Log'!H618=0, "",'Prediction Log'!H618)</f>
        <v/>
      </c>
      <c r="G621" s="10" t="str">
        <f>IF(ISBLANK(Games!B600), "",'Prediction Log'!$I618)</f>
        <v/>
      </c>
      <c r="H621" s="35" t="str">
        <f>'Prediction Log'!$J618</f>
        <v/>
      </c>
      <c r="I621" s="34" t="str">
        <f>IF(ISBLANK(Games!R600), "",IF(AND(Games!R600="",Games!S600=""),"",IF(ISTEXT(Games!S600), "Side",Games!R600)))</f>
        <v/>
      </c>
      <c r="J621" s="34" t="str">
        <f>IF(ISBLANK(Games!R600), "",IF(Table12[[#This Row],[Bet]]="Spread", Games!T600, ""))</f>
        <v/>
      </c>
      <c r="K621" s="34" t="str">
        <f>IF(ISBLANK(Games!S600), "",IF(ISTEXT(Games!S600), Games!S600, ""))</f>
        <v/>
      </c>
      <c r="L621" s="34" t="str">
        <f>IF(ISBLANK(Games!V600), "", Games!V600)</f>
        <v/>
      </c>
      <c r="M621" s="34"/>
      <c r="N621" s="36"/>
      <c r="O621" s="36"/>
      <c r="P621" s="36"/>
      <c r="Q621" s="36"/>
      <c r="R621" s="36"/>
      <c r="S621" s="36"/>
      <c r="T621" s="37">
        <f t="shared" si="90"/>
        <v>0</v>
      </c>
      <c r="U621" s="37">
        <f t="shared" si="91"/>
        <v>0</v>
      </c>
      <c r="V621" s="37">
        <f t="shared" si="93"/>
        <v>0</v>
      </c>
      <c r="W621" s="37">
        <f t="shared" si="94"/>
        <v>0</v>
      </c>
      <c r="X621" s="37">
        <f t="shared" si="95"/>
        <v>0</v>
      </c>
      <c r="Y621" s="37">
        <f t="shared" si="96"/>
        <v>0</v>
      </c>
      <c r="Z621" s="36"/>
      <c r="AA621" s="37" t="str">
        <f t="shared" si="92"/>
        <v/>
      </c>
      <c r="AB621" s="36"/>
      <c r="AC621" s="37" t="str">
        <f t="shared" si="98"/>
        <v/>
      </c>
      <c r="AD621" s="36"/>
      <c r="AE621" s="34" t="str">
        <f t="shared" si="97"/>
        <v/>
      </c>
      <c r="AF62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2" spans="1:32" hidden="1" x14ac:dyDescent="0.45">
      <c r="A622" s="34">
        <f>Games!A601</f>
        <v>0</v>
      </c>
      <c r="B622" s="34" t="str">
        <f>IF('Prediction Log'!B619=0, "",'Prediction Log'!B619)</f>
        <v/>
      </c>
      <c r="C622" s="34" t="str">
        <f>IF('Prediction Log'!C619=0, "",'Prediction Log'!C619)</f>
        <v/>
      </c>
      <c r="D622" s="34" t="str">
        <f>IF('Prediction Log'!D619=0, "",'Prediction Log'!D619)</f>
        <v/>
      </c>
      <c r="E622" s="34" t="str">
        <f>IF('Prediction Log'!E619=0, "",'Prediction Log'!E619)</f>
        <v/>
      </c>
      <c r="F622" s="34" t="str">
        <f>IF('Prediction Log'!H619=0, "",'Prediction Log'!H619)</f>
        <v/>
      </c>
      <c r="G622" s="10" t="str">
        <f>IF(ISBLANK(Games!B601), "",'Prediction Log'!$I619)</f>
        <v/>
      </c>
      <c r="H622" s="35" t="str">
        <f>'Prediction Log'!$J619</f>
        <v/>
      </c>
      <c r="I622" s="34" t="str">
        <f>IF(ISBLANK(Games!R601), "",IF(AND(Games!R601="",Games!S601=""),"",IF(ISTEXT(Games!S601), "Side",Games!R601)))</f>
        <v/>
      </c>
      <c r="J622" s="34" t="str">
        <f>IF(ISBLANK(Games!R601), "",IF(Table12[[#This Row],[Bet]]="Spread", Games!T601, ""))</f>
        <v/>
      </c>
      <c r="K622" s="34" t="str">
        <f>IF(ISBLANK(Games!S601), "",IF(ISTEXT(Games!S601), Games!S601, ""))</f>
        <v/>
      </c>
      <c r="L622" s="34" t="str">
        <f>IF(ISBLANK(Games!V601), "", Games!V601)</f>
        <v/>
      </c>
      <c r="M622" s="34"/>
      <c r="N622" s="36"/>
      <c r="O622" s="36"/>
      <c r="P622" s="36"/>
      <c r="Q622" s="36"/>
      <c r="R622" s="36"/>
      <c r="S622" s="36"/>
      <c r="T622" s="37">
        <f t="shared" si="90"/>
        <v>0</v>
      </c>
      <c r="U622" s="37">
        <f t="shared" si="91"/>
        <v>0</v>
      </c>
      <c r="V622" s="37">
        <f t="shared" si="93"/>
        <v>0</v>
      </c>
      <c r="W622" s="37">
        <f t="shared" si="94"/>
        <v>0</v>
      </c>
      <c r="X622" s="37">
        <f t="shared" si="95"/>
        <v>0</v>
      </c>
      <c r="Y622" s="37">
        <f t="shared" si="96"/>
        <v>0</v>
      </c>
      <c r="Z622" s="36"/>
      <c r="AA622" s="37" t="str">
        <f t="shared" si="92"/>
        <v/>
      </c>
      <c r="AB622" s="36"/>
      <c r="AC622" s="37" t="str">
        <f t="shared" si="98"/>
        <v/>
      </c>
      <c r="AD622" s="36"/>
      <c r="AE622" s="34" t="str">
        <f t="shared" si="97"/>
        <v/>
      </c>
      <c r="AF62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3" spans="1:32" hidden="1" x14ac:dyDescent="0.45">
      <c r="A623" s="34">
        <f>Games!A602</f>
        <v>0</v>
      </c>
      <c r="B623" s="34" t="str">
        <f>IF('Prediction Log'!B620=0, "",'Prediction Log'!B620)</f>
        <v/>
      </c>
      <c r="C623" s="34" t="str">
        <f>IF('Prediction Log'!C620=0, "",'Prediction Log'!C620)</f>
        <v/>
      </c>
      <c r="D623" s="34" t="str">
        <f>IF('Prediction Log'!D620=0, "",'Prediction Log'!D620)</f>
        <v/>
      </c>
      <c r="E623" s="34" t="str">
        <f>IF('Prediction Log'!E620=0, "",'Prediction Log'!E620)</f>
        <v/>
      </c>
      <c r="F623" s="34" t="str">
        <f>IF('Prediction Log'!H620=0, "",'Prediction Log'!H620)</f>
        <v/>
      </c>
      <c r="G623" s="10" t="str">
        <f>IF(ISBLANK(Games!B602), "",'Prediction Log'!$I620)</f>
        <v/>
      </c>
      <c r="H623" s="35" t="str">
        <f>'Prediction Log'!$J620</f>
        <v/>
      </c>
      <c r="I623" s="34" t="str">
        <f>IF(ISBLANK(Games!R602), "",IF(AND(Games!R602="",Games!S602=""),"",IF(ISTEXT(Games!S602), "Side",Games!R602)))</f>
        <v/>
      </c>
      <c r="J623" s="34" t="str">
        <f>IF(ISBLANK(Games!R602), "",IF(Table12[[#This Row],[Bet]]="Spread", Games!T602, ""))</f>
        <v/>
      </c>
      <c r="K623" s="34" t="str">
        <f>IF(ISBLANK(Games!S602), "",IF(ISTEXT(Games!S602), Games!S602, ""))</f>
        <v/>
      </c>
      <c r="L623" s="34" t="str">
        <f>IF(ISBLANK(Games!V602), "", Games!V602)</f>
        <v/>
      </c>
      <c r="M623" s="34"/>
      <c r="N623" s="36"/>
      <c r="O623" s="36"/>
      <c r="P623" s="36"/>
      <c r="Q623" s="36"/>
      <c r="R623" s="36"/>
      <c r="S623" s="36"/>
      <c r="T623" s="37">
        <f t="shared" si="90"/>
        <v>0</v>
      </c>
      <c r="U623" s="37">
        <f t="shared" si="91"/>
        <v>0</v>
      </c>
      <c r="V623" s="37">
        <f t="shared" si="93"/>
        <v>0</v>
      </c>
      <c r="W623" s="37">
        <f t="shared" si="94"/>
        <v>0</v>
      </c>
      <c r="X623" s="37">
        <f t="shared" si="95"/>
        <v>0</v>
      </c>
      <c r="Y623" s="37">
        <f t="shared" si="96"/>
        <v>0</v>
      </c>
      <c r="Z623" s="36"/>
      <c r="AA623" s="37" t="str">
        <f t="shared" si="92"/>
        <v/>
      </c>
      <c r="AB623" s="36"/>
      <c r="AC623" s="37" t="str">
        <f t="shared" si="98"/>
        <v/>
      </c>
      <c r="AD623" s="36"/>
      <c r="AE623" s="34" t="str">
        <f t="shared" si="97"/>
        <v/>
      </c>
      <c r="AF62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4" spans="1:32" hidden="1" x14ac:dyDescent="0.45">
      <c r="A624" s="34">
        <f>Games!A603</f>
        <v>0</v>
      </c>
      <c r="B624" s="34" t="str">
        <f>IF('Prediction Log'!B621=0, "",'Prediction Log'!B621)</f>
        <v/>
      </c>
      <c r="C624" s="34" t="str">
        <f>IF('Prediction Log'!C621=0, "",'Prediction Log'!C621)</f>
        <v/>
      </c>
      <c r="D624" s="34" t="str">
        <f>IF('Prediction Log'!D621=0, "",'Prediction Log'!D621)</f>
        <v/>
      </c>
      <c r="E624" s="34" t="str">
        <f>IF('Prediction Log'!E621=0, "",'Prediction Log'!E621)</f>
        <v/>
      </c>
      <c r="F624" s="34" t="str">
        <f>IF('Prediction Log'!H621=0, "",'Prediction Log'!H621)</f>
        <v/>
      </c>
      <c r="G624" s="10" t="str">
        <f>IF(ISBLANK(Games!B603), "",'Prediction Log'!$I621)</f>
        <v/>
      </c>
      <c r="H624" s="35" t="str">
        <f>'Prediction Log'!$J621</f>
        <v/>
      </c>
      <c r="I624" s="34" t="str">
        <f>IF(ISBLANK(Games!R603), "",IF(AND(Games!R603="",Games!S603=""),"",IF(ISTEXT(Games!S603), "Side",Games!R603)))</f>
        <v/>
      </c>
      <c r="J624" s="34" t="str">
        <f>IF(ISBLANK(Games!R603), "",IF(Table12[[#This Row],[Bet]]="Spread", Games!T603, ""))</f>
        <v/>
      </c>
      <c r="K624" s="34" t="str">
        <f>IF(ISBLANK(Games!S603), "",IF(ISTEXT(Games!S603), Games!S603, ""))</f>
        <v/>
      </c>
      <c r="L624" s="34" t="str">
        <f>IF(ISBLANK(Games!V603), "", Games!V603)</f>
        <v/>
      </c>
      <c r="M624" s="34"/>
      <c r="N624" s="36"/>
      <c r="O624" s="36"/>
      <c r="P624" s="36"/>
      <c r="Q624" s="36"/>
      <c r="R624" s="36"/>
      <c r="S624" s="36"/>
      <c r="T624" s="37">
        <f t="shared" si="90"/>
        <v>0</v>
      </c>
      <c r="U624" s="37">
        <f t="shared" si="91"/>
        <v>0</v>
      </c>
      <c r="V624" s="37">
        <f t="shared" si="93"/>
        <v>0</v>
      </c>
      <c r="W624" s="37">
        <f t="shared" si="94"/>
        <v>0</v>
      </c>
      <c r="X624" s="37">
        <f t="shared" si="95"/>
        <v>0</v>
      </c>
      <c r="Y624" s="37">
        <f t="shared" si="96"/>
        <v>0</v>
      </c>
      <c r="Z624" s="36"/>
      <c r="AA624" s="37" t="str">
        <f t="shared" si="92"/>
        <v/>
      </c>
      <c r="AB624" s="36"/>
      <c r="AC624" s="37" t="str">
        <f t="shared" si="98"/>
        <v/>
      </c>
      <c r="AD624" s="36"/>
      <c r="AE624" s="34" t="str">
        <f t="shared" si="97"/>
        <v/>
      </c>
      <c r="AF62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5" spans="1:32" hidden="1" x14ac:dyDescent="0.45">
      <c r="A625" s="34">
        <f>Games!A604</f>
        <v>0</v>
      </c>
      <c r="B625" s="34" t="str">
        <f>IF('Prediction Log'!B622=0, "",'Prediction Log'!B622)</f>
        <v/>
      </c>
      <c r="C625" s="34" t="str">
        <f>IF('Prediction Log'!C622=0, "",'Prediction Log'!C622)</f>
        <v/>
      </c>
      <c r="D625" s="34" t="str">
        <f>IF('Prediction Log'!D622=0, "",'Prediction Log'!D622)</f>
        <v/>
      </c>
      <c r="E625" s="34" t="str">
        <f>IF('Prediction Log'!E622=0, "",'Prediction Log'!E622)</f>
        <v/>
      </c>
      <c r="F625" s="34" t="str">
        <f>IF('Prediction Log'!H622=0, "",'Prediction Log'!H622)</f>
        <v/>
      </c>
      <c r="G625" s="10" t="str">
        <f>IF(ISBLANK(Games!B604), "",'Prediction Log'!$I622)</f>
        <v/>
      </c>
      <c r="H625" s="35" t="str">
        <f>'Prediction Log'!$J622</f>
        <v/>
      </c>
      <c r="I625" s="34" t="str">
        <f>IF(ISBLANK(Games!R604), "",IF(AND(Games!R604="",Games!S604=""),"",IF(ISTEXT(Games!S604), "Side",Games!R604)))</f>
        <v/>
      </c>
      <c r="J625" s="34" t="str">
        <f>IF(ISBLANK(Games!R604), "",IF(Table12[[#This Row],[Bet]]="Spread", Games!T604, ""))</f>
        <v/>
      </c>
      <c r="K625" s="34" t="str">
        <f>IF(ISBLANK(Games!S604), "",IF(ISTEXT(Games!S604), Games!S604, ""))</f>
        <v/>
      </c>
      <c r="L625" s="34" t="str">
        <f>IF(ISBLANK(Games!V604), "", Games!V604)</f>
        <v/>
      </c>
      <c r="M625" s="34"/>
      <c r="N625" s="36"/>
      <c r="O625" s="36"/>
      <c r="P625" s="36"/>
      <c r="Q625" s="36"/>
      <c r="R625" s="36"/>
      <c r="S625" s="36"/>
      <c r="T625" s="37">
        <f t="shared" si="90"/>
        <v>0</v>
      </c>
      <c r="U625" s="37">
        <f t="shared" si="91"/>
        <v>0</v>
      </c>
      <c r="V625" s="37">
        <f t="shared" si="93"/>
        <v>0</v>
      </c>
      <c r="W625" s="37">
        <f t="shared" si="94"/>
        <v>0</v>
      </c>
      <c r="X625" s="37">
        <f t="shared" si="95"/>
        <v>0</v>
      </c>
      <c r="Y625" s="37">
        <f t="shared" si="96"/>
        <v>0</v>
      </c>
      <c r="Z625" s="36"/>
      <c r="AA625" s="37" t="str">
        <f t="shared" si="92"/>
        <v/>
      </c>
      <c r="AB625" s="36"/>
      <c r="AC625" s="37" t="str">
        <f t="shared" si="98"/>
        <v/>
      </c>
      <c r="AD625" s="36"/>
      <c r="AE625" s="34" t="str">
        <f t="shared" si="97"/>
        <v/>
      </c>
      <c r="AF62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6" spans="1:32" hidden="1" x14ac:dyDescent="0.45">
      <c r="A626" s="34">
        <f>Games!A605</f>
        <v>0</v>
      </c>
      <c r="B626" s="34" t="str">
        <f>IF('Prediction Log'!B623=0, "",'Prediction Log'!B623)</f>
        <v/>
      </c>
      <c r="C626" s="34" t="str">
        <f>IF('Prediction Log'!C623=0, "",'Prediction Log'!C623)</f>
        <v/>
      </c>
      <c r="D626" s="34" t="str">
        <f>IF('Prediction Log'!D623=0, "",'Prediction Log'!D623)</f>
        <v/>
      </c>
      <c r="E626" s="34" t="str">
        <f>IF('Prediction Log'!E623=0, "",'Prediction Log'!E623)</f>
        <v/>
      </c>
      <c r="F626" s="34" t="str">
        <f>IF('Prediction Log'!H623=0, "",'Prediction Log'!H623)</f>
        <v/>
      </c>
      <c r="G626" s="10" t="str">
        <f>IF(ISBLANK(Games!B605), "",'Prediction Log'!$I623)</f>
        <v/>
      </c>
      <c r="H626" s="35" t="str">
        <f>'Prediction Log'!$J623</f>
        <v/>
      </c>
      <c r="I626" s="34" t="str">
        <f>IF(ISBLANK(Games!R605), "",IF(AND(Games!R605="",Games!S605=""),"",IF(ISTEXT(Games!S605), "Side",Games!R605)))</f>
        <v/>
      </c>
      <c r="J626" s="34" t="str">
        <f>IF(ISBLANK(Games!R605), "",IF(Table12[[#This Row],[Bet]]="Spread", Games!T605, ""))</f>
        <v/>
      </c>
      <c r="K626" s="34" t="str">
        <f>IF(ISBLANK(Games!S605), "",IF(ISTEXT(Games!S605), Games!S605, ""))</f>
        <v/>
      </c>
      <c r="L626" s="34" t="str">
        <f>IF(ISBLANK(Games!V605), "", Games!V605)</f>
        <v/>
      </c>
      <c r="M626" s="34"/>
      <c r="N626" s="36"/>
      <c r="O626" s="36"/>
      <c r="P626" s="36"/>
      <c r="Q626" s="36"/>
      <c r="R626" s="36"/>
      <c r="S626" s="36"/>
      <c r="T626" s="37">
        <f t="shared" si="90"/>
        <v>0</v>
      </c>
      <c r="U626" s="37">
        <f t="shared" si="91"/>
        <v>0</v>
      </c>
      <c r="V626" s="37">
        <f t="shared" si="93"/>
        <v>0</v>
      </c>
      <c r="W626" s="37">
        <f t="shared" si="94"/>
        <v>0</v>
      </c>
      <c r="X626" s="37">
        <f t="shared" si="95"/>
        <v>0</v>
      </c>
      <c r="Y626" s="37">
        <f t="shared" si="96"/>
        <v>0</v>
      </c>
      <c r="Z626" s="36"/>
      <c r="AA626" s="37" t="str">
        <f t="shared" si="92"/>
        <v/>
      </c>
      <c r="AB626" s="36"/>
      <c r="AC626" s="37" t="str">
        <f t="shared" si="98"/>
        <v/>
      </c>
      <c r="AD626" s="36"/>
      <c r="AE626" s="34" t="str">
        <f t="shared" si="97"/>
        <v/>
      </c>
      <c r="AF62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7" spans="1:32" hidden="1" x14ac:dyDescent="0.45">
      <c r="A627" s="34">
        <f>Games!A606</f>
        <v>0</v>
      </c>
      <c r="B627" s="34" t="str">
        <f>IF('Prediction Log'!B624=0, "",'Prediction Log'!B624)</f>
        <v/>
      </c>
      <c r="C627" s="34" t="str">
        <f>IF('Prediction Log'!C624=0, "",'Prediction Log'!C624)</f>
        <v/>
      </c>
      <c r="D627" s="34" t="str">
        <f>IF('Prediction Log'!D624=0, "",'Prediction Log'!D624)</f>
        <v/>
      </c>
      <c r="E627" s="34" t="str">
        <f>IF('Prediction Log'!E624=0, "",'Prediction Log'!E624)</f>
        <v/>
      </c>
      <c r="F627" s="34" t="str">
        <f>IF('Prediction Log'!H624=0, "",'Prediction Log'!H624)</f>
        <v/>
      </c>
      <c r="G627" s="10" t="str">
        <f>IF(ISBLANK(Games!B606), "",'Prediction Log'!$I624)</f>
        <v/>
      </c>
      <c r="H627" s="35" t="str">
        <f>'Prediction Log'!$J624</f>
        <v/>
      </c>
      <c r="I627" s="34" t="str">
        <f>IF(ISBLANK(Games!R606), "",IF(AND(Games!R606="",Games!S606=""),"",IF(ISTEXT(Games!S606), "Side",Games!R606)))</f>
        <v/>
      </c>
      <c r="J627" s="34" t="str">
        <f>IF(ISBLANK(Games!R606), "",IF(Table12[[#This Row],[Bet]]="Spread", Games!T606, ""))</f>
        <v/>
      </c>
      <c r="K627" s="34" t="str">
        <f>IF(ISBLANK(Games!S606), "",IF(ISTEXT(Games!S606), Games!S606, ""))</f>
        <v/>
      </c>
      <c r="L627" s="34" t="str">
        <f>IF(ISBLANK(Games!V606), "", Games!V606)</f>
        <v/>
      </c>
      <c r="M627" s="34"/>
      <c r="N627" s="36"/>
      <c r="O627" s="36"/>
      <c r="P627" s="36"/>
      <c r="Q627" s="36"/>
      <c r="R627" s="36"/>
      <c r="S627" s="36"/>
      <c r="T627" s="37">
        <f t="shared" si="90"/>
        <v>0</v>
      </c>
      <c r="U627" s="37">
        <f t="shared" si="91"/>
        <v>0</v>
      </c>
      <c r="V627" s="37">
        <f t="shared" si="93"/>
        <v>0</v>
      </c>
      <c r="W627" s="37">
        <f t="shared" si="94"/>
        <v>0</v>
      </c>
      <c r="X627" s="37">
        <f t="shared" si="95"/>
        <v>0</v>
      </c>
      <c r="Y627" s="37">
        <f t="shared" si="96"/>
        <v>0</v>
      </c>
      <c r="Z627" s="36"/>
      <c r="AA627" s="37" t="str">
        <f t="shared" si="92"/>
        <v/>
      </c>
      <c r="AB627" s="36"/>
      <c r="AC627" s="37" t="str">
        <f t="shared" si="98"/>
        <v/>
      </c>
      <c r="AD627" s="36"/>
      <c r="AE627" s="34" t="str">
        <f t="shared" si="97"/>
        <v/>
      </c>
      <c r="AF62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8" spans="1:32" hidden="1" x14ac:dyDescent="0.45">
      <c r="A628" s="34">
        <f>Games!A607</f>
        <v>0</v>
      </c>
      <c r="B628" s="34" t="str">
        <f>IF('Prediction Log'!B625=0, "",'Prediction Log'!B625)</f>
        <v/>
      </c>
      <c r="C628" s="34" t="str">
        <f>IF('Prediction Log'!C625=0, "",'Prediction Log'!C625)</f>
        <v/>
      </c>
      <c r="D628" s="34" t="str">
        <f>IF('Prediction Log'!D625=0, "",'Prediction Log'!D625)</f>
        <v/>
      </c>
      <c r="E628" s="34" t="str">
        <f>IF('Prediction Log'!E625=0, "",'Prediction Log'!E625)</f>
        <v/>
      </c>
      <c r="F628" s="34" t="str">
        <f>IF('Prediction Log'!H625=0, "",'Prediction Log'!H625)</f>
        <v/>
      </c>
      <c r="G628" s="10" t="str">
        <f>IF(ISBLANK(Games!B607), "",'Prediction Log'!$I625)</f>
        <v/>
      </c>
      <c r="H628" s="35" t="str">
        <f>'Prediction Log'!$J625</f>
        <v/>
      </c>
      <c r="I628" s="34" t="str">
        <f>IF(ISBLANK(Games!R607), "",IF(AND(Games!R607="",Games!S607=""),"",IF(ISTEXT(Games!S607), "Side",Games!R607)))</f>
        <v/>
      </c>
      <c r="J628" s="34" t="str">
        <f>IF(ISBLANK(Games!R607), "",IF(Table12[[#This Row],[Bet]]="Spread", Games!T607, ""))</f>
        <v/>
      </c>
      <c r="K628" s="34" t="str">
        <f>IF(ISBLANK(Games!S607), "",IF(ISTEXT(Games!S607), Games!S607, ""))</f>
        <v/>
      </c>
      <c r="L628" s="34" t="str">
        <f>IF(ISBLANK(Games!V607), "", Games!V607)</f>
        <v/>
      </c>
      <c r="M628" s="34"/>
      <c r="N628" s="36"/>
      <c r="O628" s="36"/>
      <c r="P628" s="36"/>
      <c r="Q628" s="36"/>
      <c r="R628" s="36"/>
      <c r="S628" s="36"/>
      <c r="T628" s="37">
        <f t="shared" si="90"/>
        <v>0</v>
      </c>
      <c r="U628" s="37">
        <f t="shared" si="91"/>
        <v>0</v>
      </c>
      <c r="V628" s="37">
        <f t="shared" si="93"/>
        <v>0</v>
      </c>
      <c r="W628" s="37">
        <f t="shared" si="94"/>
        <v>0</v>
      </c>
      <c r="X628" s="37">
        <f t="shared" si="95"/>
        <v>0</v>
      </c>
      <c r="Y628" s="37">
        <f t="shared" si="96"/>
        <v>0</v>
      </c>
      <c r="Z628" s="36"/>
      <c r="AA628" s="37" t="str">
        <f t="shared" si="92"/>
        <v/>
      </c>
      <c r="AB628" s="36"/>
      <c r="AC628" s="37" t="str">
        <f t="shared" si="98"/>
        <v/>
      </c>
      <c r="AD628" s="36"/>
      <c r="AE628" s="34" t="str">
        <f t="shared" si="97"/>
        <v/>
      </c>
      <c r="AF62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9" spans="1:32" hidden="1" x14ac:dyDescent="0.45">
      <c r="A629" s="34">
        <f>Games!A608</f>
        <v>0</v>
      </c>
      <c r="B629" s="34" t="str">
        <f>IF('Prediction Log'!B626=0, "",'Prediction Log'!B626)</f>
        <v/>
      </c>
      <c r="C629" s="34" t="str">
        <f>IF('Prediction Log'!C626=0, "",'Prediction Log'!C626)</f>
        <v/>
      </c>
      <c r="D629" s="34" t="str">
        <f>IF('Prediction Log'!D626=0, "",'Prediction Log'!D626)</f>
        <v/>
      </c>
      <c r="E629" s="34" t="str">
        <f>IF('Prediction Log'!E626=0, "",'Prediction Log'!E626)</f>
        <v/>
      </c>
      <c r="F629" s="34" t="str">
        <f>IF('Prediction Log'!H626=0, "",'Prediction Log'!H626)</f>
        <v/>
      </c>
      <c r="G629" s="10" t="str">
        <f>IF(ISBLANK(Games!B608), "",'Prediction Log'!$I626)</f>
        <v/>
      </c>
      <c r="H629" s="35" t="str">
        <f>'Prediction Log'!$J626</f>
        <v/>
      </c>
      <c r="I629" s="34" t="str">
        <f>IF(ISBLANK(Games!R608), "",IF(AND(Games!R608="",Games!S608=""),"",IF(ISTEXT(Games!S608), "Side",Games!R608)))</f>
        <v/>
      </c>
      <c r="J629" s="34" t="str">
        <f>IF(ISBLANK(Games!R608), "",IF(Table12[[#This Row],[Bet]]="Spread", Games!T608, ""))</f>
        <v/>
      </c>
      <c r="K629" s="34" t="str">
        <f>IF(ISBLANK(Games!S608), "",IF(ISTEXT(Games!S608), Games!S608, ""))</f>
        <v/>
      </c>
      <c r="L629" s="34" t="str">
        <f>IF(ISBLANK(Games!V608), "", Games!V608)</f>
        <v/>
      </c>
      <c r="M629" s="34"/>
      <c r="N629" s="36"/>
      <c r="O629" s="36"/>
      <c r="P629" s="36"/>
      <c r="Q629" s="36"/>
      <c r="R629" s="36"/>
      <c r="S629" s="36"/>
      <c r="T629" s="37">
        <f t="shared" si="90"/>
        <v>0</v>
      </c>
      <c r="U629" s="37">
        <f t="shared" si="91"/>
        <v>0</v>
      </c>
      <c r="V629" s="37">
        <f t="shared" si="93"/>
        <v>0</v>
      </c>
      <c r="W629" s="37">
        <f t="shared" si="94"/>
        <v>0</v>
      </c>
      <c r="X629" s="37">
        <f t="shared" si="95"/>
        <v>0</v>
      </c>
      <c r="Y629" s="37">
        <f t="shared" si="96"/>
        <v>0</v>
      </c>
      <c r="Z629" s="36"/>
      <c r="AA629" s="37" t="str">
        <f t="shared" si="92"/>
        <v/>
      </c>
      <c r="AB629" s="36"/>
      <c r="AC629" s="37" t="str">
        <f t="shared" si="98"/>
        <v/>
      </c>
      <c r="AD629" s="36"/>
      <c r="AE629" s="34" t="str">
        <f t="shared" si="97"/>
        <v/>
      </c>
      <c r="AF62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0" spans="1:32" hidden="1" x14ac:dyDescent="0.45">
      <c r="A630" s="34">
        <f>Games!A609</f>
        <v>0</v>
      </c>
      <c r="B630" s="34" t="str">
        <f>IF('Prediction Log'!B627=0, "",'Prediction Log'!B627)</f>
        <v/>
      </c>
      <c r="C630" s="34" t="str">
        <f>IF('Prediction Log'!C627=0, "",'Prediction Log'!C627)</f>
        <v/>
      </c>
      <c r="D630" s="34" t="str">
        <f>IF('Prediction Log'!D627=0, "",'Prediction Log'!D627)</f>
        <v/>
      </c>
      <c r="E630" s="34" t="str">
        <f>IF('Prediction Log'!E627=0, "",'Prediction Log'!E627)</f>
        <v/>
      </c>
      <c r="F630" s="34" t="str">
        <f>IF('Prediction Log'!H627=0, "",'Prediction Log'!H627)</f>
        <v/>
      </c>
      <c r="G630" s="10" t="str">
        <f>IF(ISBLANK(Games!B609), "",'Prediction Log'!$I627)</f>
        <v/>
      </c>
      <c r="H630" s="35" t="str">
        <f>'Prediction Log'!$J627</f>
        <v/>
      </c>
      <c r="I630" s="34" t="str">
        <f>IF(ISBLANK(Games!R609), "",IF(AND(Games!R609="",Games!S609=""),"",IF(ISTEXT(Games!S609), "Side",Games!R609)))</f>
        <v/>
      </c>
      <c r="J630" s="34" t="str">
        <f>IF(ISBLANK(Games!R609), "",IF(Table12[[#This Row],[Bet]]="Spread", Games!T609, ""))</f>
        <v/>
      </c>
      <c r="K630" s="34" t="str">
        <f>IF(ISBLANK(Games!S609), "",IF(ISTEXT(Games!S609), Games!S609, ""))</f>
        <v/>
      </c>
      <c r="L630" s="34" t="str">
        <f>IF(ISBLANK(Games!V609), "", Games!V609)</f>
        <v/>
      </c>
      <c r="M630" s="34"/>
      <c r="N630" s="36"/>
      <c r="O630" s="36"/>
      <c r="P630" s="36"/>
      <c r="Q630" s="36"/>
      <c r="R630" s="36"/>
      <c r="S630" s="36"/>
      <c r="T630" s="37">
        <f t="shared" si="90"/>
        <v>0</v>
      </c>
      <c r="U630" s="37">
        <f t="shared" si="91"/>
        <v>0</v>
      </c>
      <c r="V630" s="37">
        <f t="shared" si="93"/>
        <v>0</v>
      </c>
      <c r="W630" s="37">
        <f t="shared" si="94"/>
        <v>0</v>
      </c>
      <c r="X630" s="37">
        <f t="shared" si="95"/>
        <v>0</v>
      </c>
      <c r="Y630" s="37">
        <f t="shared" si="96"/>
        <v>0</v>
      </c>
      <c r="Z630" s="36"/>
      <c r="AA630" s="37" t="str">
        <f t="shared" si="92"/>
        <v/>
      </c>
      <c r="AB630" s="36"/>
      <c r="AC630" s="37" t="str">
        <f t="shared" si="98"/>
        <v/>
      </c>
      <c r="AD630" s="36"/>
      <c r="AE630" s="34" t="str">
        <f t="shared" si="97"/>
        <v/>
      </c>
      <c r="AF63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1" spans="1:32" hidden="1" x14ac:dyDescent="0.45">
      <c r="A631" s="34">
        <f>Games!A610</f>
        <v>0</v>
      </c>
      <c r="B631" s="34" t="str">
        <f>IF('Prediction Log'!B628=0, "",'Prediction Log'!B628)</f>
        <v/>
      </c>
      <c r="C631" s="34" t="str">
        <f>IF('Prediction Log'!C628=0, "",'Prediction Log'!C628)</f>
        <v/>
      </c>
      <c r="D631" s="34" t="str">
        <f>IF('Prediction Log'!D628=0, "",'Prediction Log'!D628)</f>
        <v/>
      </c>
      <c r="E631" s="34" t="str">
        <f>IF('Prediction Log'!E628=0, "",'Prediction Log'!E628)</f>
        <v/>
      </c>
      <c r="F631" s="34" t="str">
        <f>IF('Prediction Log'!H628=0, "",'Prediction Log'!H628)</f>
        <v/>
      </c>
      <c r="G631" s="10" t="str">
        <f>IF(ISBLANK(Games!B610), "",'Prediction Log'!$I628)</f>
        <v/>
      </c>
      <c r="H631" s="35" t="str">
        <f>'Prediction Log'!$J628</f>
        <v/>
      </c>
      <c r="I631" s="34" t="str">
        <f>IF(ISBLANK(Games!R610), "",IF(AND(Games!R610="",Games!S610=""),"",IF(ISTEXT(Games!S610), "Side",Games!R610)))</f>
        <v/>
      </c>
      <c r="J631" s="34" t="str">
        <f>IF(ISBLANK(Games!R610), "",IF(Table12[[#This Row],[Bet]]="Spread", Games!T610, ""))</f>
        <v/>
      </c>
      <c r="K631" s="34" t="str">
        <f>IF(ISBLANK(Games!S610), "",IF(ISTEXT(Games!S610), Games!S610, ""))</f>
        <v/>
      </c>
      <c r="L631" s="34" t="str">
        <f>IF(ISBLANK(Games!V610), "", Games!V610)</f>
        <v/>
      </c>
      <c r="M631" s="34"/>
      <c r="N631" s="36"/>
      <c r="O631" s="36"/>
      <c r="P631" s="36"/>
      <c r="Q631" s="36"/>
      <c r="R631" s="36"/>
      <c r="S631" s="36"/>
      <c r="T631" s="37">
        <f t="shared" si="90"/>
        <v>0</v>
      </c>
      <c r="U631" s="37">
        <f t="shared" si="91"/>
        <v>0</v>
      </c>
      <c r="V631" s="37">
        <f t="shared" si="93"/>
        <v>0</v>
      </c>
      <c r="W631" s="37">
        <f t="shared" si="94"/>
        <v>0</v>
      </c>
      <c r="X631" s="37">
        <f t="shared" si="95"/>
        <v>0</v>
      </c>
      <c r="Y631" s="37">
        <f t="shared" si="96"/>
        <v>0</v>
      </c>
      <c r="Z631" s="36"/>
      <c r="AA631" s="37" t="str">
        <f t="shared" si="92"/>
        <v/>
      </c>
      <c r="AB631" s="36"/>
      <c r="AC631" s="37" t="str">
        <f t="shared" si="98"/>
        <v/>
      </c>
      <c r="AD631" s="36"/>
      <c r="AE631" s="34" t="str">
        <f t="shared" si="97"/>
        <v/>
      </c>
      <c r="AF63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2" spans="1:32" hidden="1" x14ac:dyDescent="0.45">
      <c r="A632" s="34">
        <f>Games!A611</f>
        <v>0</v>
      </c>
      <c r="B632" s="34" t="str">
        <f>IF('Prediction Log'!B629=0, "",'Prediction Log'!B629)</f>
        <v/>
      </c>
      <c r="C632" s="34" t="str">
        <f>IF('Prediction Log'!C629=0, "",'Prediction Log'!C629)</f>
        <v/>
      </c>
      <c r="D632" s="34" t="str">
        <f>IF('Prediction Log'!D629=0, "",'Prediction Log'!D629)</f>
        <v/>
      </c>
      <c r="E632" s="34" t="str">
        <f>IF('Prediction Log'!E629=0, "",'Prediction Log'!E629)</f>
        <v/>
      </c>
      <c r="F632" s="34" t="str">
        <f>IF('Prediction Log'!H629=0, "",'Prediction Log'!H629)</f>
        <v/>
      </c>
      <c r="G632" s="10" t="str">
        <f>IF(ISBLANK(Games!B611), "",'Prediction Log'!$I629)</f>
        <v/>
      </c>
      <c r="H632" s="35" t="str">
        <f>'Prediction Log'!$J629</f>
        <v/>
      </c>
      <c r="I632" s="34" t="str">
        <f>IF(ISBLANK(Games!R611), "",IF(AND(Games!R611="",Games!S611=""),"",IF(ISTEXT(Games!S611), "Side",Games!R611)))</f>
        <v/>
      </c>
      <c r="J632" s="34" t="str">
        <f>IF(ISBLANK(Games!R611), "",IF(Table12[[#This Row],[Bet]]="Spread", Games!T611, ""))</f>
        <v/>
      </c>
      <c r="K632" s="34" t="str">
        <f>IF(ISBLANK(Games!S611), "",IF(ISTEXT(Games!S611), Games!S611, ""))</f>
        <v/>
      </c>
      <c r="L632" s="34" t="str">
        <f>IF(ISBLANK(Games!V611), "", Games!V611)</f>
        <v/>
      </c>
      <c r="M632" s="34"/>
      <c r="N632" s="36"/>
      <c r="O632" s="36"/>
      <c r="P632" s="36"/>
      <c r="Q632" s="36"/>
      <c r="R632" s="36"/>
      <c r="S632" s="36"/>
      <c r="T632" s="37">
        <f t="shared" si="90"/>
        <v>0</v>
      </c>
      <c r="U632" s="37">
        <f t="shared" si="91"/>
        <v>0</v>
      </c>
      <c r="V632" s="37">
        <f t="shared" si="93"/>
        <v>0</v>
      </c>
      <c r="W632" s="37">
        <f t="shared" si="94"/>
        <v>0</v>
      </c>
      <c r="X632" s="37">
        <f t="shared" si="95"/>
        <v>0</v>
      </c>
      <c r="Y632" s="37">
        <f t="shared" si="96"/>
        <v>0</v>
      </c>
      <c r="Z632" s="36"/>
      <c r="AA632" s="37" t="str">
        <f t="shared" si="92"/>
        <v/>
      </c>
      <c r="AB632" s="36"/>
      <c r="AC632" s="37" t="str">
        <f t="shared" si="98"/>
        <v/>
      </c>
      <c r="AD632" s="36"/>
      <c r="AE632" s="34" t="str">
        <f t="shared" si="97"/>
        <v/>
      </c>
      <c r="AF63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3" spans="1:32" hidden="1" x14ac:dyDescent="0.45">
      <c r="A633" s="34">
        <f>Games!A612</f>
        <v>0</v>
      </c>
      <c r="B633" s="34" t="str">
        <f>IF('Prediction Log'!B630=0, "",'Prediction Log'!B630)</f>
        <v/>
      </c>
      <c r="C633" s="34" t="str">
        <f>IF('Prediction Log'!C630=0, "",'Prediction Log'!C630)</f>
        <v/>
      </c>
      <c r="D633" s="34" t="str">
        <f>IF('Prediction Log'!D630=0, "",'Prediction Log'!D630)</f>
        <v/>
      </c>
      <c r="E633" s="34" t="str">
        <f>IF('Prediction Log'!E630=0, "",'Prediction Log'!E630)</f>
        <v/>
      </c>
      <c r="F633" s="34" t="str">
        <f>IF('Prediction Log'!H630=0, "",'Prediction Log'!H630)</f>
        <v/>
      </c>
      <c r="G633" s="10" t="str">
        <f>IF(ISBLANK(Games!B612), "",'Prediction Log'!$I630)</f>
        <v/>
      </c>
      <c r="H633" s="35" t="str">
        <f>'Prediction Log'!$J630</f>
        <v/>
      </c>
      <c r="I633" s="34" t="str">
        <f>IF(ISBLANK(Games!R612), "",IF(AND(Games!R612="",Games!S612=""),"",IF(ISTEXT(Games!S612), "Side",Games!R612)))</f>
        <v/>
      </c>
      <c r="J633" s="34" t="str">
        <f>IF(ISBLANK(Games!R612), "",IF(Table12[[#This Row],[Bet]]="Spread", Games!T612, ""))</f>
        <v/>
      </c>
      <c r="K633" s="34" t="str">
        <f>IF(ISBLANK(Games!S612), "",IF(ISTEXT(Games!S612), Games!S612, ""))</f>
        <v/>
      </c>
      <c r="L633" s="34" t="str">
        <f>IF(ISBLANK(Games!V612), "", Games!V612)</f>
        <v/>
      </c>
      <c r="M633" s="34"/>
      <c r="N633" s="36"/>
      <c r="O633" s="36"/>
      <c r="P633" s="36"/>
      <c r="Q633" s="36"/>
      <c r="R633" s="36"/>
      <c r="S633" s="36"/>
      <c r="T633" s="37">
        <f t="shared" si="90"/>
        <v>0</v>
      </c>
      <c r="U633" s="37">
        <f t="shared" si="91"/>
        <v>0</v>
      </c>
      <c r="V633" s="37">
        <f t="shared" si="93"/>
        <v>0</v>
      </c>
      <c r="W633" s="37">
        <f t="shared" si="94"/>
        <v>0</v>
      </c>
      <c r="X633" s="37">
        <f t="shared" si="95"/>
        <v>0</v>
      </c>
      <c r="Y633" s="37">
        <f t="shared" si="96"/>
        <v>0</v>
      </c>
      <c r="Z633" s="36"/>
      <c r="AA633" s="37" t="str">
        <f t="shared" si="92"/>
        <v/>
      </c>
      <c r="AB633" s="36"/>
      <c r="AC633" s="37" t="str">
        <f t="shared" si="98"/>
        <v/>
      </c>
      <c r="AD633" s="36"/>
      <c r="AE633" s="34" t="str">
        <f t="shared" si="97"/>
        <v/>
      </c>
      <c r="AF63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4" spans="1:32" hidden="1" x14ac:dyDescent="0.45">
      <c r="A634" s="34">
        <f>Games!A613</f>
        <v>0</v>
      </c>
      <c r="B634" s="34" t="str">
        <f>IF('Prediction Log'!B631=0, "",'Prediction Log'!B631)</f>
        <v/>
      </c>
      <c r="C634" s="34" t="str">
        <f>IF('Prediction Log'!C631=0, "",'Prediction Log'!C631)</f>
        <v/>
      </c>
      <c r="D634" s="34" t="str">
        <f>IF('Prediction Log'!D631=0, "",'Prediction Log'!D631)</f>
        <v/>
      </c>
      <c r="E634" s="34" t="str">
        <f>IF('Prediction Log'!E631=0, "",'Prediction Log'!E631)</f>
        <v/>
      </c>
      <c r="F634" s="34" t="str">
        <f>IF('Prediction Log'!H631=0, "",'Prediction Log'!H631)</f>
        <v/>
      </c>
      <c r="G634" s="10" t="str">
        <f>IF(ISBLANK(Games!B613), "",'Prediction Log'!$I631)</f>
        <v/>
      </c>
      <c r="H634" s="35" t="str">
        <f>'Prediction Log'!$J631</f>
        <v/>
      </c>
      <c r="I634" s="34" t="str">
        <f>IF(ISBLANK(Games!R613), "",IF(AND(Games!R613="",Games!S613=""),"",IF(ISTEXT(Games!S613), "Side",Games!R613)))</f>
        <v/>
      </c>
      <c r="J634" s="34" t="str">
        <f>IF(ISBLANK(Games!R613), "",IF(Table12[[#This Row],[Bet]]="Spread", Games!T613, ""))</f>
        <v/>
      </c>
      <c r="K634" s="34" t="str">
        <f>IF(ISBLANK(Games!S613), "",IF(ISTEXT(Games!S613), Games!S613, ""))</f>
        <v/>
      </c>
      <c r="L634" s="34" t="str">
        <f>IF(ISBLANK(Games!V613), "", Games!V613)</f>
        <v/>
      </c>
      <c r="M634" s="34"/>
      <c r="N634" s="36"/>
      <c r="O634" s="36"/>
      <c r="P634" s="36"/>
      <c r="Q634" s="36"/>
      <c r="R634" s="36"/>
      <c r="S634" s="36"/>
      <c r="T634" s="37">
        <f t="shared" si="90"/>
        <v>0</v>
      </c>
      <c r="U634" s="37">
        <f t="shared" si="91"/>
        <v>0</v>
      </c>
      <c r="V634" s="37">
        <f t="shared" si="93"/>
        <v>0</v>
      </c>
      <c r="W634" s="37">
        <f t="shared" si="94"/>
        <v>0</v>
      </c>
      <c r="X634" s="37">
        <f t="shared" si="95"/>
        <v>0</v>
      </c>
      <c r="Y634" s="37">
        <f t="shared" si="96"/>
        <v>0</v>
      </c>
      <c r="Z634" s="36"/>
      <c r="AA634" s="37" t="str">
        <f t="shared" si="92"/>
        <v/>
      </c>
      <c r="AB634" s="36"/>
      <c r="AC634" s="37" t="str">
        <f t="shared" si="98"/>
        <v/>
      </c>
      <c r="AD634" s="36"/>
      <c r="AE634" s="34" t="str">
        <f t="shared" si="97"/>
        <v/>
      </c>
      <c r="AF63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5" spans="1:32" hidden="1" x14ac:dyDescent="0.45">
      <c r="A635" s="34">
        <f>Games!A614</f>
        <v>0</v>
      </c>
      <c r="B635" s="34" t="str">
        <f>IF('Prediction Log'!B632=0, "",'Prediction Log'!B632)</f>
        <v/>
      </c>
      <c r="C635" s="34" t="str">
        <f>IF('Prediction Log'!C632=0, "",'Prediction Log'!C632)</f>
        <v/>
      </c>
      <c r="D635" s="34" t="str">
        <f>IF('Prediction Log'!D632=0, "",'Prediction Log'!D632)</f>
        <v/>
      </c>
      <c r="E635" s="34" t="str">
        <f>IF('Prediction Log'!E632=0, "",'Prediction Log'!E632)</f>
        <v/>
      </c>
      <c r="F635" s="34" t="str">
        <f>IF('Prediction Log'!H632=0, "",'Prediction Log'!H632)</f>
        <v/>
      </c>
      <c r="G635" s="10" t="str">
        <f>IF(ISBLANK(Games!B614), "",'Prediction Log'!$I632)</f>
        <v/>
      </c>
      <c r="H635" s="35" t="str">
        <f>'Prediction Log'!$J632</f>
        <v/>
      </c>
      <c r="I635" s="34" t="str">
        <f>IF(ISBLANK(Games!R614), "",IF(AND(Games!R614="",Games!S614=""),"",IF(ISTEXT(Games!S614), "Side",Games!R614)))</f>
        <v/>
      </c>
      <c r="J635" s="34" t="str">
        <f>IF(ISBLANK(Games!R614), "",IF(Table12[[#This Row],[Bet]]="Spread", Games!T614, ""))</f>
        <v/>
      </c>
      <c r="K635" s="34" t="str">
        <f>IF(ISBLANK(Games!S614), "",IF(ISTEXT(Games!S614), Games!S614, ""))</f>
        <v/>
      </c>
      <c r="L635" s="34" t="str">
        <f>IF(ISBLANK(Games!V614), "", Games!V614)</f>
        <v/>
      </c>
      <c r="M635" s="34"/>
      <c r="N635" s="36"/>
      <c r="O635" s="36"/>
      <c r="P635" s="36"/>
      <c r="Q635" s="36"/>
      <c r="R635" s="36"/>
      <c r="S635" s="36"/>
      <c r="T635" s="37">
        <f t="shared" si="90"/>
        <v>0</v>
      </c>
      <c r="U635" s="37">
        <f t="shared" si="91"/>
        <v>0</v>
      </c>
      <c r="V635" s="37">
        <f t="shared" si="93"/>
        <v>0</v>
      </c>
      <c r="W635" s="37">
        <f t="shared" si="94"/>
        <v>0</v>
      </c>
      <c r="X635" s="37">
        <f t="shared" si="95"/>
        <v>0</v>
      </c>
      <c r="Y635" s="37">
        <f t="shared" si="96"/>
        <v>0</v>
      </c>
      <c r="Z635" s="36"/>
      <c r="AA635" s="37" t="str">
        <f t="shared" si="92"/>
        <v/>
      </c>
      <c r="AB635" s="36"/>
      <c r="AC635" s="37" t="str">
        <f t="shared" si="98"/>
        <v/>
      </c>
      <c r="AD635" s="36"/>
      <c r="AE635" s="34" t="str">
        <f t="shared" si="97"/>
        <v/>
      </c>
      <c r="AF63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6" spans="1:32" hidden="1" x14ac:dyDescent="0.45">
      <c r="A636" s="34">
        <f>Games!A615</f>
        <v>0</v>
      </c>
      <c r="B636" s="34" t="str">
        <f>IF('Prediction Log'!B633=0, "",'Prediction Log'!B633)</f>
        <v/>
      </c>
      <c r="C636" s="34" t="str">
        <f>IF('Prediction Log'!C633=0, "",'Prediction Log'!C633)</f>
        <v/>
      </c>
      <c r="D636" s="34" t="str">
        <f>IF('Prediction Log'!D633=0, "",'Prediction Log'!D633)</f>
        <v/>
      </c>
      <c r="E636" s="34" t="str">
        <f>IF('Prediction Log'!E633=0, "",'Prediction Log'!E633)</f>
        <v/>
      </c>
      <c r="F636" s="34" t="str">
        <f>IF('Prediction Log'!H633=0, "",'Prediction Log'!H633)</f>
        <v/>
      </c>
      <c r="G636" s="10" t="str">
        <f>IF(ISBLANK(Games!B615), "",'Prediction Log'!$I633)</f>
        <v/>
      </c>
      <c r="H636" s="35" t="str">
        <f>'Prediction Log'!$J633</f>
        <v/>
      </c>
      <c r="I636" s="34" t="str">
        <f>IF(ISBLANK(Games!R615), "",IF(AND(Games!R615="",Games!S615=""),"",IF(ISTEXT(Games!S615), "Side",Games!R615)))</f>
        <v/>
      </c>
      <c r="J636" s="34" t="str">
        <f>IF(ISBLANK(Games!R615), "",IF(Table12[[#This Row],[Bet]]="Spread", Games!T615, ""))</f>
        <v/>
      </c>
      <c r="K636" s="34" t="str">
        <f>IF(ISBLANK(Games!S615), "",IF(ISTEXT(Games!S615), Games!S615, ""))</f>
        <v/>
      </c>
      <c r="L636" s="34" t="str">
        <f>IF(ISBLANK(Games!V615), "", Games!V615)</f>
        <v/>
      </c>
      <c r="M636" s="34"/>
      <c r="N636" s="36"/>
      <c r="O636" s="36"/>
      <c r="P636" s="36"/>
      <c r="Q636" s="36"/>
      <c r="R636" s="36"/>
      <c r="S636" s="36"/>
      <c r="T636" s="37">
        <f t="shared" si="90"/>
        <v>0</v>
      </c>
      <c r="U636" s="37">
        <f t="shared" si="91"/>
        <v>0</v>
      </c>
      <c r="V636" s="37">
        <f t="shared" si="93"/>
        <v>0</v>
      </c>
      <c r="W636" s="37">
        <f t="shared" si="94"/>
        <v>0</v>
      </c>
      <c r="X636" s="37">
        <f t="shared" si="95"/>
        <v>0</v>
      </c>
      <c r="Y636" s="37">
        <f t="shared" si="96"/>
        <v>0</v>
      </c>
      <c r="Z636" s="36"/>
      <c r="AA636" s="37" t="str">
        <f t="shared" si="92"/>
        <v/>
      </c>
      <c r="AB636" s="36"/>
      <c r="AC636" s="37" t="str">
        <f t="shared" si="98"/>
        <v/>
      </c>
      <c r="AD636" s="36"/>
      <c r="AE636" s="34" t="str">
        <f t="shared" si="97"/>
        <v/>
      </c>
      <c r="AF63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7" spans="1:32" hidden="1" x14ac:dyDescent="0.45">
      <c r="A637" s="34">
        <f>Games!A616</f>
        <v>0</v>
      </c>
      <c r="B637" s="34" t="str">
        <f>IF('Prediction Log'!B634=0, "",'Prediction Log'!B634)</f>
        <v/>
      </c>
      <c r="C637" s="34" t="str">
        <f>IF('Prediction Log'!C634=0, "",'Prediction Log'!C634)</f>
        <v/>
      </c>
      <c r="D637" s="34" t="str">
        <f>IF('Prediction Log'!D634=0, "",'Prediction Log'!D634)</f>
        <v/>
      </c>
      <c r="E637" s="34" t="str">
        <f>IF('Prediction Log'!E634=0, "",'Prediction Log'!E634)</f>
        <v/>
      </c>
      <c r="F637" s="34" t="str">
        <f>IF('Prediction Log'!H634=0, "",'Prediction Log'!H634)</f>
        <v/>
      </c>
      <c r="G637" s="10" t="str">
        <f>IF(ISBLANK(Games!B616), "",'Prediction Log'!$I634)</f>
        <v/>
      </c>
      <c r="H637" s="35" t="str">
        <f>'Prediction Log'!$J634</f>
        <v/>
      </c>
      <c r="I637" s="34" t="str">
        <f>IF(ISBLANK(Games!R616), "",IF(AND(Games!R616="",Games!S616=""),"",IF(ISTEXT(Games!S616), "Side",Games!R616)))</f>
        <v/>
      </c>
      <c r="J637" s="34" t="str">
        <f>IF(ISBLANK(Games!R616), "",IF(Table12[[#This Row],[Bet]]="Spread", Games!T616, ""))</f>
        <v/>
      </c>
      <c r="K637" s="34" t="str">
        <f>IF(ISBLANK(Games!S616), "",IF(ISTEXT(Games!S616), Games!S616, ""))</f>
        <v/>
      </c>
      <c r="L637" s="34" t="str">
        <f>IF(ISBLANK(Games!V616), "", Games!V616)</f>
        <v/>
      </c>
      <c r="M637" s="34"/>
      <c r="N637" s="36"/>
      <c r="O637" s="36"/>
      <c r="P637" s="36"/>
      <c r="Q637" s="36"/>
      <c r="R637" s="36"/>
      <c r="S637" s="36"/>
      <c r="T637" s="37">
        <f t="shared" si="90"/>
        <v>0</v>
      </c>
      <c r="U637" s="37">
        <f t="shared" si="91"/>
        <v>0</v>
      </c>
      <c r="V637" s="37">
        <f t="shared" si="93"/>
        <v>0</v>
      </c>
      <c r="W637" s="37">
        <f t="shared" si="94"/>
        <v>0</v>
      </c>
      <c r="X637" s="37">
        <f t="shared" si="95"/>
        <v>0</v>
      </c>
      <c r="Y637" s="37">
        <f t="shared" si="96"/>
        <v>0</v>
      </c>
      <c r="Z637" s="36"/>
      <c r="AA637" s="37" t="str">
        <f t="shared" si="92"/>
        <v/>
      </c>
      <c r="AB637" s="36"/>
      <c r="AC637" s="37" t="str">
        <f t="shared" si="98"/>
        <v/>
      </c>
      <c r="AD637" s="36"/>
      <c r="AE637" s="34" t="str">
        <f t="shared" si="97"/>
        <v/>
      </c>
      <c r="AF63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8" spans="1:32" hidden="1" x14ac:dyDescent="0.45">
      <c r="A638" s="34">
        <f>Games!A617</f>
        <v>0</v>
      </c>
      <c r="B638" s="34" t="str">
        <f>IF('Prediction Log'!B635=0, "",'Prediction Log'!B635)</f>
        <v/>
      </c>
      <c r="C638" s="34" t="str">
        <f>IF('Prediction Log'!C635=0, "",'Prediction Log'!C635)</f>
        <v/>
      </c>
      <c r="D638" s="34" t="str">
        <f>IF('Prediction Log'!D635=0, "",'Prediction Log'!D635)</f>
        <v/>
      </c>
      <c r="E638" s="34" t="str">
        <f>IF('Prediction Log'!E635=0, "",'Prediction Log'!E635)</f>
        <v/>
      </c>
      <c r="F638" s="34" t="str">
        <f>IF('Prediction Log'!H635=0, "",'Prediction Log'!H635)</f>
        <v/>
      </c>
      <c r="G638" s="10" t="str">
        <f>IF(ISBLANK(Games!B617), "",'Prediction Log'!$I635)</f>
        <v/>
      </c>
      <c r="H638" s="35" t="str">
        <f>'Prediction Log'!$J635</f>
        <v/>
      </c>
      <c r="I638" s="34" t="str">
        <f>IF(ISBLANK(Games!R617), "",IF(AND(Games!R617="",Games!S617=""),"",IF(ISTEXT(Games!S617), "Side",Games!R617)))</f>
        <v/>
      </c>
      <c r="J638" s="34" t="str">
        <f>IF(ISBLANK(Games!R617), "",IF(Table12[[#This Row],[Bet]]="Spread", Games!T617, ""))</f>
        <v/>
      </c>
      <c r="K638" s="34" t="str">
        <f>IF(ISBLANK(Games!S617), "",IF(ISTEXT(Games!S617), Games!S617, ""))</f>
        <v/>
      </c>
      <c r="L638" s="34" t="str">
        <f>IF(ISBLANK(Games!V617), "", Games!V617)</f>
        <v/>
      </c>
      <c r="M638" s="34"/>
      <c r="N638" s="36"/>
      <c r="O638" s="36"/>
      <c r="P638" s="36"/>
      <c r="Q638" s="36"/>
      <c r="R638" s="36"/>
      <c r="S638" s="36"/>
      <c r="T638" s="37">
        <f t="shared" si="90"/>
        <v>0</v>
      </c>
      <c r="U638" s="37">
        <f t="shared" si="91"/>
        <v>0</v>
      </c>
      <c r="V638" s="37">
        <f t="shared" si="93"/>
        <v>0</v>
      </c>
      <c r="W638" s="37">
        <f t="shared" si="94"/>
        <v>0</v>
      </c>
      <c r="X638" s="37">
        <f t="shared" si="95"/>
        <v>0</v>
      </c>
      <c r="Y638" s="37">
        <f t="shared" si="96"/>
        <v>0</v>
      </c>
      <c r="Z638" s="36"/>
      <c r="AA638" s="37" t="str">
        <f t="shared" si="92"/>
        <v/>
      </c>
      <c r="AB638" s="36"/>
      <c r="AC638" s="37" t="str">
        <f t="shared" si="98"/>
        <v/>
      </c>
      <c r="AD638" s="36"/>
      <c r="AE638" s="34" t="str">
        <f t="shared" si="97"/>
        <v/>
      </c>
      <c r="AF63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9" spans="1:32" hidden="1" x14ac:dyDescent="0.45">
      <c r="A639" s="34">
        <f>Games!A618</f>
        <v>0</v>
      </c>
      <c r="B639" s="34" t="str">
        <f>IF('Prediction Log'!B636=0, "",'Prediction Log'!B636)</f>
        <v/>
      </c>
      <c r="C639" s="34" t="str">
        <f>IF('Prediction Log'!C636=0, "",'Prediction Log'!C636)</f>
        <v/>
      </c>
      <c r="D639" s="34" t="str">
        <f>IF('Prediction Log'!D636=0, "",'Prediction Log'!D636)</f>
        <v/>
      </c>
      <c r="E639" s="34" t="str">
        <f>IF('Prediction Log'!E636=0, "",'Prediction Log'!E636)</f>
        <v/>
      </c>
      <c r="F639" s="34" t="str">
        <f>IF('Prediction Log'!H636=0, "",'Prediction Log'!H636)</f>
        <v/>
      </c>
      <c r="G639" s="10" t="str">
        <f>IF(ISBLANK(Games!B618), "",'Prediction Log'!$I636)</f>
        <v/>
      </c>
      <c r="H639" s="35" t="str">
        <f>'Prediction Log'!$J636</f>
        <v/>
      </c>
      <c r="I639" s="34" t="str">
        <f>IF(ISBLANK(Games!R618), "",IF(AND(Games!R618="",Games!S618=""),"",IF(ISTEXT(Games!S618), "Side",Games!R618)))</f>
        <v/>
      </c>
      <c r="J639" s="34" t="str">
        <f>IF(ISBLANK(Games!R618), "",IF(Table12[[#This Row],[Bet]]="Spread", Games!T618, ""))</f>
        <v/>
      </c>
      <c r="K639" s="34" t="str">
        <f>IF(ISBLANK(Games!S618), "",IF(ISTEXT(Games!S618), Games!S618, ""))</f>
        <v/>
      </c>
      <c r="L639" s="34" t="str">
        <f>IF(ISBLANK(Games!V618), "", Games!V618)</f>
        <v/>
      </c>
      <c r="M639" s="34"/>
      <c r="N639" s="36"/>
      <c r="O639" s="36"/>
      <c r="P639" s="36"/>
      <c r="Q639" s="36"/>
      <c r="R639" s="36"/>
      <c r="S639" s="36"/>
      <c r="T639" s="37">
        <f t="shared" si="90"/>
        <v>0</v>
      </c>
      <c r="U639" s="37">
        <f t="shared" si="91"/>
        <v>0</v>
      </c>
      <c r="V639" s="37">
        <f t="shared" si="93"/>
        <v>0</v>
      </c>
      <c r="W639" s="37">
        <f t="shared" si="94"/>
        <v>0</v>
      </c>
      <c r="X639" s="37">
        <f t="shared" si="95"/>
        <v>0</v>
      </c>
      <c r="Y639" s="37">
        <f t="shared" si="96"/>
        <v>0</v>
      </c>
      <c r="Z639" s="36"/>
      <c r="AA639" s="37" t="str">
        <f t="shared" si="92"/>
        <v/>
      </c>
      <c r="AB639" s="36"/>
      <c r="AC639" s="37" t="str">
        <f t="shared" si="98"/>
        <v/>
      </c>
      <c r="AD639" s="36"/>
      <c r="AE639" s="34" t="str">
        <f t="shared" si="97"/>
        <v/>
      </c>
      <c r="AF63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0" spans="1:32" hidden="1" x14ac:dyDescent="0.45">
      <c r="A640" s="34">
        <f>Games!A619</f>
        <v>0</v>
      </c>
      <c r="B640" s="34" t="str">
        <f>IF('Prediction Log'!B637=0, "",'Prediction Log'!B637)</f>
        <v/>
      </c>
      <c r="C640" s="34" t="str">
        <f>IF('Prediction Log'!C637=0, "",'Prediction Log'!C637)</f>
        <v/>
      </c>
      <c r="D640" s="34" t="str">
        <f>IF('Prediction Log'!D637=0, "",'Prediction Log'!D637)</f>
        <v/>
      </c>
      <c r="E640" s="34" t="str">
        <f>IF('Prediction Log'!E637=0, "",'Prediction Log'!E637)</f>
        <v/>
      </c>
      <c r="F640" s="34" t="str">
        <f>IF('Prediction Log'!H637=0, "",'Prediction Log'!H637)</f>
        <v/>
      </c>
      <c r="G640" s="10" t="str">
        <f>IF(ISBLANK(Games!B619), "",'Prediction Log'!$I637)</f>
        <v/>
      </c>
      <c r="H640" s="35" t="str">
        <f>'Prediction Log'!$J637</f>
        <v/>
      </c>
      <c r="I640" s="34" t="str">
        <f>IF(ISBLANK(Games!R619), "",IF(AND(Games!R619="",Games!S619=""),"",IF(ISTEXT(Games!S619), "Side",Games!R619)))</f>
        <v/>
      </c>
      <c r="J640" s="34" t="str">
        <f>IF(ISBLANK(Games!R619), "",IF(Table12[[#This Row],[Bet]]="Spread", Games!T619, ""))</f>
        <v/>
      </c>
      <c r="K640" s="34" t="str">
        <f>IF(ISBLANK(Games!S619), "",IF(ISTEXT(Games!S619), Games!S619, ""))</f>
        <v/>
      </c>
      <c r="L640" s="34" t="str">
        <f>IF(ISBLANK(Games!V619), "", Games!V619)</f>
        <v/>
      </c>
      <c r="M640" s="34"/>
      <c r="N640" s="36"/>
      <c r="O640" s="36"/>
      <c r="P640" s="36"/>
      <c r="Q640" s="36"/>
      <c r="R640" s="36"/>
      <c r="S640" s="36"/>
      <c r="T640" s="37">
        <f t="shared" si="90"/>
        <v>0</v>
      </c>
      <c r="U640" s="37">
        <f t="shared" si="91"/>
        <v>0</v>
      </c>
      <c r="V640" s="37">
        <f t="shared" si="93"/>
        <v>0</v>
      </c>
      <c r="W640" s="37">
        <f t="shared" si="94"/>
        <v>0</v>
      </c>
      <c r="X640" s="37">
        <f t="shared" si="95"/>
        <v>0</v>
      </c>
      <c r="Y640" s="37">
        <f t="shared" si="96"/>
        <v>0</v>
      </c>
      <c r="Z640" s="36"/>
      <c r="AA640" s="37" t="str">
        <f t="shared" si="92"/>
        <v/>
      </c>
      <c r="AB640" s="36"/>
      <c r="AC640" s="37" t="str">
        <f t="shared" si="98"/>
        <v/>
      </c>
      <c r="AD640" s="36"/>
      <c r="AE640" s="34" t="str">
        <f t="shared" si="97"/>
        <v/>
      </c>
      <c r="AF64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1" spans="1:32" hidden="1" x14ac:dyDescent="0.45">
      <c r="A641" s="34">
        <f>Games!A620</f>
        <v>0</v>
      </c>
      <c r="B641" s="34" t="str">
        <f>IF('Prediction Log'!B638=0, "",'Prediction Log'!B638)</f>
        <v/>
      </c>
      <c r="C641" s="34" t="str">
        <f>IF('Prediction Log'!C638=0, "",'Prediction Log'!C638)</f>
        <v/>
      </c>
      <c r="D641" s="34" t="str">
        <f>IF('Prediction Log'!D638=0, "",'Prediction Log'!D638)</f>
        <v/>
      </c>
      <c r="E641" s="34" t="str">
        <f>IF('Prediction Log'!E638=0, "",'Prediction Log'!E638)</f>
        <v/>
      </c>
      <c r="F641" s="34" t="str">
        <f>IF('Prediction Log'!H638=0, "",'Prediction Log'!H638)</f>
        <v/>
      </c>
      <c r="G641" s="10" t="str">
        <f>IF(ISBLANK(Games!B620), "",'Prediction Log'!$I638)</f>
        <v/>
      </c>
      <c r="H641" s="35" t="str">
        <f>'Prediction Log'!$J638</f>
        <v/>
      </c>
      <c r="I641" s="34" t="str">
        <f>IF(ISBLANK(Games!R620), "",IF(AND(Games!R620="",Games!S620=""),"",IF(ISTEXT(Games!S620), "Side",Games!R620)))</f>
        <v/>
      </c>
      <c r="J641" s="34" t="str">
        <f>IF(ISBLANK(Games!R620), "",IF(Table12[[#This Row],[Bet]]="Spread", Games!T620, ""))</f>
        <v/>
      </c>
      <c r="K641" s="34" t="str">
        <f>IF(ISBLANK(Games!S620), "",IF(ISTEXT(Games!S620), Games!S620, ""))</f>
        <v/>
      </c>
      <c r="L641" s="34" t="str">
        <f>IF(ISBLANK(Games!V620), "", Games!V620)</f>
        <v/>
      </c>
      <c r="M641" s="34"/>
      <c r="N641" s="36"/>
      <c r="O641" s="36"/>
      <c r="P641" s="36"/>
      <c r="Q641" s="36"/>
      <c r="R641" s="36"/>
      <c r="S641" s="36"/>
      <c r="T641" s="37">
        <f t="shared" si="90"/>
        <v>0</v>
      </c>
      <c r="U641" s="37">
        <f t="shared" si="91"/>
        <v>0</v>
      </c>
      <c r="V641" s="37">
        <f t="shared" si="93"/>
        <v>0</v>
      </c>
      <c r="W641" s="37">
        <f t="shared" si="94"/>
        <v>0</v>
      </c>
      <c r="X641" s="37">
        <f t="shared" si="95"/>
        <v>0</v>
      </c>
      <c r="Y641" s="37">
        <f t="shared" si="96"/>
        <v>0</v>
      </c>
      <c r="Z641" s="36"/>
      <c r="AA641" s="37" t="str">
        <f t="shared" si="92"/>
        <v/>
      </c>
      <c r="AB641" s="36"/>
      <c r="AC641" s="37" t="str">
        <f t="shared" si="98"/>
        <v/>
      </c>
      <c r="AD641" s="36"/>
      <c r="AE641" s="34" t="str">
        <f t="shared" si="97"/>
        <v/>
      </c>
      <c r="AF64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2" spans="1:32" hidden="1" x14ac:dyDescent="0.45">
      <c r="A642" s="34">
        <f>Games!A621</f>
        <v>0</v>
      </c>
      <c r="B642" s="34" t="str">
        <f>IF('Prediction Log'!B639=0, "",'Prediction Log'!B639)</f>
        <v/>
      </c>
      <c r="C642" s="34" t="str">
        <f>IF('Prediction Log'!C639=0, "",'Prediction Log'!C639)</f>
        <v/>
      </c>
      <c r="D642" s="34" t="str">
        <f>IF('Prediction Log'!D639=0, "",'Prediction Log'!D639)</f>
        <v/>
      </c>
      <c r="E642" s="34" t="str">
        <f>IF('Prediction Log'!E639=0, "",'Prediction Log'!E639)</f>
        <v/>
      </c>
      <c r="F642" s="34" t="str">
        <f>IF('Prediction Log'!H639=0, "",'Prediction Log'!H639)</f>
        <v/>
      </c>
      <c r="G642" s="10" t="str">
        <f>IF(ISBLANK(Games!B621), "",'Prediction Log'!$I639)</f>
        <v/>
      </c>
      <c r="H642" s="35" t="str">
        <f>'Prediction Log'!$J639</f>
        <v/>
      </c>
      <c r="I642" s="34" t="str">
        <f>IF(ISBLANK(Games!R621), "",IF(AND(Games!R621="",Games!S621=""),"",IF(ISTEXT(Games!S621), "Side",Games!R621)))</f>
        <v/>
      </c>
      <c r="J642" s="34" t="str">
        <f>IF(ISBLANK(Games!R621), "",IF(Table12[[#This Row],[Bet]]="Spread", Games!T621, ""))</f>
        <v/>
      </c>
      <c r="K642" s="34" t="str">
        <f>IF(ISBLANK(Games!S621), "",IF(ISTEXT(Games!S621), Games!S621, ""))</f>
        <v/>
      </c>
      <c r="L642" s="34" t="str">
        <f>IF(ISBLANK(Games!V621), "", Games!V621)</f>
        <v/>
      </c>
      <c r="M642" s="34"/>
      <c r="N642" s="36"/>
      <c r="O642" s="36"/>
      <c r="P642" s="36"/>
      <c r="Q642" s="36"/>
      <c r="R642" s="36"/>
      <c r="S642" s="36"/>
      <c r="T642" s="37">
        <f t="shared" si="90"/>
        <v>0</v>
      </c>
      <c r="U642" s="37">
        <f t="shared" si="91"/>
        <v>0</v>
      </c>
      <c r="V642" s="37">
        <f t="shared" si="93"/>
        <v>0</v>
      </c>
      <c r="W642" s="37">
        <f t="shared" si="94"/>
        <v>0</v>
      </c>
      <c r="X642" s="37">
        <f t="shared" si="95"/>
        <v>0</v>
      </c>
      <c r="Y642" s="37">
        <f t="shared" si="96"/>
        <v>0</v>
      </c>
      <c r="Z642" s="36"/>
      <c r="AA642" s="37" t="str">
        <f t="shared" si="92"/>
        <v/>
      </c>
      <c r="AB642" s="36"/>
      <c r="AC642" s="37" t="str">
        <f t="shared" si="98"/>
        <v/>
      </c>
      <c r="AD642" s="36"/>
      <c r="AE642" s="34" t="str">
        <f t="shared" si="97"/>
        <v/>
      </c>
      <c r="AF64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3" spans="1:32" hidden="1" x14ac:dyDescent="0.45">
      <c r="A643" s="34">
        <f>Games!A622</f>
        <v>0</v>
      </c>
      <c r="B643" s="34" t="str">
        <f>IF('Prediction Log'!B640=0, "",'Prediction Log'!B640)</f>
        <v/>
      </c>
      <c r="C643" s="34" t="str">
        <f>IF('Prediction Log'!C640=0, "",'Prediction Log'!C640)</f>
        <v/>
      </c>
      <c r="D643" s="34" t="str">
        <f>IF('Prediction Log'!D640=0, "",'Prediction Log'!D640)</f>
        <v/>
      </c>
      <c r="E643" s="34" t="str">
        <f>IF('Prediction Log'!E640=0, "",'Prediction Log'!E640)</f>
        <v/>
      </c>
      <c r="F643" s="34" t="str">
        <f>IF('Prediction Log'!H640=0, "",'Prediction Log'!H640)</f>
        <v/>
      </c>
      <c r="G643" s="10" t="str">
        <f>IF(ISBLANK(Games!B622), "",'Prediction Log'!$I640)</f>
        <v/>
      </c>
      <c r="H643" s="35" t="str">
        <f>'Prediction Log'!$J640</f>
        <v/>
      </c>
      <c r="I643" s="34" t="str">
        <f>IF(ISBLANK(Games!R622), "",IF(AND(Games!R622="",Games!S622=""),"",IF(ISTEXT(Games!S622), "Side",Games!R622)))</f>
        <v/>
      </c>
      <c r="J643" s="34" t="str">
        <f>IF(ISBLANK(Games!R622), "",IF(Table12[[#This Row],[Bet]]="Spread", Games!T622, ""))</f>
        <v/>
      </c>
      <c r="K643" s="34" t="str">
        <f>IF(ISBLANK(Games!S622), "",IF(ISTEXT(Games!S622), Games!S622, ""))</f>
        <v/>
      </c>
      <c r="L643" s="34" t="str">
        <f>IF(ISBLANK(Games!V622), "", Games!V622)</f>
        <v/>
      </c>
      <c r="M643" s="34"/>
      <c r="N643" s="36"/>
      <c r="O643" s="36"/>
      <c r="P643" s="36"/>
      <c r="Q643" s="36"/>
      <c r="R643" s="36"/>
      <c r="S643" s="36"/>
      <c r="T643" s="37">
        <f t="shared" si="90"/>
        <v>0</v>
      </c>
      <c r="U643" s="37">
        <f t="shared" si="91"/>
        <v>0</v>
      </c>
      <c r="V643" s="37">
        <f t="shared" si="93"/>
        <v>0</v>
      </c>
      <c r="W643" s="37">
        <f t="shared" si="94"/>
        <v>0</v>
      </c>
      <c r="X643" s="37">
        <f t="shared" si="95"/>
        <v>0</v>
      </c>
      <c r="Y643" s="37">
        <f t="shared" si="96"/>
        <v>0</v>
      </c>
      <c r="Z643" s="36"/>
      <c r="AA643" s="37" t="str">
        <f t="shared" si="92"/>
        <v/>
      </c>
      <c r="AB643" s="36"/>
      <c r="AC643" s="37" t="str">
        <f t="shared" si="98"/>
        <v/>
      </c>
      <c r="AD643" s="36"/>
      <c r="AE643" s="34" t="str">
        <f t="shared" si="97"/>
        <v/>
      </c>
      <c r="AF64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4" spans="1:32" hidden="1" x14ac:dyDescent="0.45">
      <c r="A644" s="34">
        <f>Games!A623</f>
        <v>0</v>
      </c>
      <c r="B644" s="34" t="str">
        <f>IF('Prediction Log'!B641=0, "",'Prediction Log'!B641)</f>
        <v/>
      </c>
      <c r="C644" s="34" t="str">
        <f>IF('Prediction Log'!C641=0, "",'Prediction Log'!C641)</f>
        <v/>
      </c>
      <c r="D644" s="34" t="str">
        <f>IF('Prediction Log'!D641=0, "",'Prediction Log'!D641)</f>
        <v/>
      </c>
      <c r="E644" s="34" t="str">
        <f>IF('Prediction Log'!E641=0, "",'Prediction Log'!E641)</f>
        <v/>
      </c>
      <c r="F644" s="34" t="str">
        <f>IF('Prediction Log'!H641=0, "",'Prediction Log'!H641)</f>
        <v/>
      </c>
      <c r="G644" s="10" t="str">
        <f>IF(ISBLANK(Games!B623), "",'Prediction Log'!$I641)</f>
        <v/>
      </c>
      <c r="H644" s="35" t="str">
        <f>'Prediction Log'!$J641</f>
        <v/>
      </c>
      <c r="I644" s="34" t="str">
        <f>IF(ISBLANK(Games!R623), "",IF(AND(Games!R623="",Games!S623=""),"",IF(ISTEXT(Games!S623), "Side",Games!R623)))</f>
        <v/>
      </c>
      <c r="J644" s="34" t="str">
        <f>IF(ISBLANK(Games!R623), "",IF(Table12[[#This Row],[Bet]]="Spread", Games!T623, ""))</f>
        <v/>
      </c>
      <c r="K644" s="34" t="str">
        <f>IF(ISBLANK(Games!S623), "",IF(ISTEXT(Games!S623), Games!S623, ""))</f>
        <v/>
      </c>
      <c r="L644" s="34" t="str">
        <f>IF(ISBLANK(Games!V623), "", Games!V623)</f>
        <v/>
      </c>
      <c r="M644" s="34"/>
      <c r="N644" s="36"/>
      <c r="O644" s="36"/>
      <c r="P644" s="36"/>
      <c r="Q644" s="36"/>
      <c r="R644" s="36"/>
      <c r="S644" s="36"/>
      <c r="T644" s="37">
        <f t="shared" si="90"/>
        <v>0</v>
      </c>
      <c r="U644" s="37">
        <f t="shared" si="91"/>
        <v>0</v>
      </c>
      <c r="V644" s="37">
        <f t="shared" si="93"/>
        <v>0</v>
      </c>
      <c r="W644" s="37">
        <f t="shared" si="94"/>
        <v>0</v>
      </c>
      <c r="X644" s="37">
        <f t="shared" si="95"/>
        <v>0</v>
      </c>
      <c r="Y644" s="37">
        <f t="shared" si="96"/>
        <v>0</v>
      </c>
      <c r="Z644" s="36"/>
      <c r="AA644" s="37" t="str">
        <f t="shared" si="92"/>
        <v/>
      </c>
      <c r="AB644" s="36"/>
      <c r="AC644" s="37" t="str">
        <f t="shared" si="98"/>
        <v/>
      </c>
      <c r="AD644" s="36"/>
      <c r="AE644" s="34" t="str">
        <f t="shared" si="97"/>
        <v/>
      </c>
      <c r="AF64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5" spans="1:32" hidden="1" x14ac:dyDescent="0.45">
      <c r="A645" s="34">
        <f>Games!A624</f>
        <v>0</v>
      </c>
      <c r="B645" s="34" t="str">
        <f>IF('Prediction Log'!B642=0, "",'Prediction Log'!B642)</f>
        <v/>
      </c>
      <c r="C645" s="34" t="str">
        <f>IF('Prediction Log'!C642=0, "",'Prediction Log'!C642)</f>
        <v/>
      </c>
      <c r="D645" s="34" t="str">
        <f>IF('Prediction Log'!D642=0, "",'Prediction Log'!D642)</f>
        <v/>
      </c>
      <c r="E645" s="34" t="str">
        <f>IF('Prediction Log'!E642=0, "",'Prediction Log'!E642)</f>
        <v/>
      </c>
      <c r="F645" s="34" t="str">
        <f>IF('Prediction Log'!H642=0, "",'Prediction Log'!H642)</f>
        <v/>
      </c>
      <c r="G645" s="10" t="str">
        <f>IF(ISBLANK(Games!B624), "",'Prediction Log'!$I642)</f>
        <v/>
      </c>
      <c r="H645" s="35" t="str">
        <f>'Prediction Log'!$J642</f>
        <v/>
      </c>
      <c r="I645" s="34" t="str">
        <f>IF(ISBLANK(Games!R624), "",IF(AND(Games!R624="",Games!S624=""),"",IF(ISTEXT(Games!S624), "Side",Games!R624)))</f>
        <v/>
      </c>
      <c r="J645" s="34" t="str">
        <f>IF(ISBLANK(Games!R624), "",IF(Table12[[#This Row],[Bet]]="Spread", Games!T624, ""))</f>
        <v/>
      </c>
      <c r="K645" s="34" t="str">
        <f>IF(ISBLANK(Games!S624), "",IF(ISTEXT(Games!S624), Games!S624, ""))</f>
        <v/>
      </c>
      <c r="L645" s="34" t="str">
        <f>IF(ISBLANK(Games!V624), "", Games!V624)</f>
        <v/>
      </c>
      <c r="M645" s="34"/>
      <c r="N645" s="36"/>
      <c r="O645" s="36"/>
      <c r="P645" s="36"/>
      <c r="Q645" s="36"/>
      <c r="R645" s="36"/>
      <c r="S645" s="36"/>
      <c r="T645" s="37">
        <f t="shared" si="90"/>
        <v>0</v>
      </c>
      <c r="U645" s="37">
        <f t="shared" si="91"/>
        <v>0</v>
      </c>
      <c r="V645" s="37">
        <f t="shared" si="93"/>
        <v>0</v>
      </c>
      <c r="W645" s="37">
        <f t="shared" si="94"/>
        <v>0</v>
      </c>
      <c r="X645" s="37">
        <f t="shared" si="95"/>
        <v>0</v>
      </c>
      <c r="Y645" s="37">
        <f t="shared" si="96"/>
        <v>0</v>
      </c>
      <c r="Z645" s="36"/>
      <c r="AA645" s="37" t="str">
        <f t="shared" si="92"/>
        <v/>
      </c>
      <c r="AB645" s="36"/>
      <c r="AC645" s="37" t="str">
        <f t="shared" si="98"/>
        <v/>
      </c>
      <c r="AD645" s="36"/>
      <c r="AE645" s="34" t="str">
        <f t="shared" si="97"/>
        <v/>
      </c>
      <c r="AF64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6" spans="1:32" hidden="1" x14ac:dyDescent="0.45">
      <c r="A646" s="34">
        <f>Games!A625</f>
        <v>0</v>
      </c>
      <c r="B646" s="34" t="str">
        <f>IF('Prediction Log'!B643=0, "",'Prediction Log'!B643)</f>
        <v/>
      </c>
      <c r="C646" s="34" t="str">
        <f>IF('Prediction Log'!C643=0, "",'Prediction Log'!C643)</f>
        <v/>
      </c>
      <c r="D646" s="34" t="str">
        <f>IF('Prediction Log'!D643=0, "",'Prediction Log'!D643)</f>
        <v/>
      </c>
      <c r="E646" s="34" t="str">
        <f>IF('Prediction Log'!E643=0, "",'Prediction Log'!E643)</f>
        <v/>
      </c>
      <c r="F646" s="34" t="str">
        <f>IF('Prediction Log'!H643=0, "",'Prediction Log'!H643)</f>
        <v/>
      </c>
      <c r="G646" s="10" t="str">
        <f>IF(ISBLANK(Games!B625), "",'Prediction Log'!$I643)</f>
        <v/>
      </c>
      <c r="H646" s="35" t="str">
        <f>'Prediction Log'!$J643</f>
        <v/>
      </c>
      <c r="I646" s="34" t="str">
        <f>IF(ISBLANK(Games!R625), "",IF(AND(Games!R625="",Games!S625=""),"",IF(ISTEXT(Games!S625), "Side",Games!R625)))</f>
        <v/>
      </c>
      <c r="J646" s="34" t="str">
        <f>IF(ISBLANK(Games!R625), "",IF(Table12[[#This Row],[Bet]]="Spread", Games!T625, ""))</f>
        <v/>
      </c>
      <c r="K646" s="34" t="str">
        <f>IF(ISBLANK(Games!S625), "",IF(ISTEXT(Games!S625), Games!S625, ""))</f>
        <v/>
      </c>
      <c r="L646" s="34" t="str">
        <f>IF(ISBLANK(Games!V625), "", Games!V625)</f>
        <v/>
      </c>
      <c r="M646" s="34"/>
      <c r="N646" s="36"/>
      <c r="O646" s="36"/>
      <c r="P646" s="36"/>
      <c r="Q646" s="36"/>
      <c r="R646" s="36"/>
      <c r="S646" s="36"/>
      <c r="T646" s="37">
        <f t="shared" ref="T646:T709" si="99">N646+IF(Q646&lt;0, (N646/(Q646/-100)), N646*(Q646/100))</f>
        <v>0</v>
      </c>
      <c r="U646" s="37">
        <f t="shared" ref="U646:U709" si="100">T646-N646</f>
        <v>0</v>
      </c>
      <c r="V646" s="37">
        <f t="shared" si="93"/>
        <v>0</v>
      </c>
      <c r="W646" s="37">
        <f t="shared" si="94"/>
        <v>0</v>
      </c>
      <c r="X646" s="37">
        <f t="shared" si="95"/>
        <v>0</v>
      </c>
      <c r="Y646" s="37">
        <f t="shared" si="96"/>
        <v>0</v>
      </c>
      <c r="Z646" s="36"/>
      <c r="AA646" s="37" t="str">
        <f t="shared" ref="AA646:AA709" si="101">IF(Z646="W", U646, IF(Z646="L",-N646, ""))</f>
        <v/>
      </c>
      <c r="AB646" s="36"/>
      <c r="AC646" s="37" t="str">
        <f t="shared" si="98"/>
        <v/>
      </c>
      <c r="AD646" s="36"/>
      <c r="AE646" s="34" t="str">
        <f t="shared" si="97"/>
        <v/>
      </c>
      <c r="AF64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7" spans="1:32" hidden="1" x14ac:dyDescent="0.45">
      <c r="A647" s="34">
        <f>Games!A626</f>
        <v>0</v>
      </c>
      <c r="B647" s="34" t="str">
        <f>IF('Prediction Log'!B644=0, "",'Prediction Log'!B644)</f>
        <v/>
      </c>
      <c r="C647" s="34" t="str">
        <f>IF('Prediction Log'!C644=0, "",'Prediction Log'!C644)</f>
        <v/>
      </c>
      <c r="D647" s="34" t="str">
        <f>IF('Prediction Log'!D644=0, "",'Prediction Log'!D644)</f>
        <v/>
      </c>
      <c r="E647" s="34" t="str">
        <f>IF('Prediction Log'!E644=0, "",'Prediction Log'!E644)</f>
        <v/>
      </c>
      <c r="F647" s="34" t="str">
        <f>IF('Prediction Log'!H644=0, "",'Prediction Log'!H644)</f>
        <v/>
      </c>
      <c r="G647" s="10" t="str">
        <f>IF(ISBLANK(Games!B626), "",'Prediction Log'!$I644)</f>
        <v/>
      </c>
      <c r="H647" s="35" t="str">
        <f>'Prediction Log'!$J644</f>
        <v/>
      </c>
      <c r="I647" s="34" t="str">
        <f>IF(ISBLANK(Games!R626), "",IF(AND(Games!R626="",Games!S626=""),"",IF(ISTEXT(Games!S626), "Side",Games!R626)))</f>
        <v/>
      </c>
      <c r="J647" s="34" t="str">
        <f>IF(ISBLANK(Games!R626), "",IF(Table12[[#This Row],[Bet]]="Spread", Games!T626, ""))</f>
        <v/>
      </c>
      <c r="K647" s="34" t="str">
        <f>IF(ISBLANK(Games!S626), "",IF(ISTEXT(Games!S626), Games!S626, ""))</f>
        <v/>
      </c>
      <c r="L647" s="34" t="str">
        <f>IF(ISBLANK(Games!V626), "", Games!V626)</f>
        <v/>
      </c>
      <c r="M647" s="34"/>
      <c r="N647" s="36"/>
      <c r="O647" s="36"/>
      <c r="P647" s="36"/>
      <c r="Q647" s="36"/>
      <c r="R647" s="36"/>
      <c r="S647" s="36"/>
      <c r="T647" s="37">
        <f t="shared" si="99"/>
        <v>0</v>
      </c>
      <c r="U647" s="37">
        <f t="shared" si="100"/>
        <v>0</v>
      </c>
      <c r="V647" s="37">
        <f t="shared" ref="V647:V710" si="102">O647+IF(R647&lt;0, (O647/(R647/-100)), O647*(R647/100))</f>
        <v>0</v>
      </c>
      <c r="W647" s="37">
        <f t="shared" ref="W647:W710" si="103">V647-O647</f>
        <v>0</v>
      </c>
      <c r="X647" s="37">
        <f t="shared" ref="X647:X710" si="104">P647+IF(S647&lt;0, (P647/(S647/-100)), P647*(S647/100))</f>
        <v>0</v>
      </c>
      <c r="Y647" s="37">
        <f t="shared" ref="Y647:Y710" si="105">S647-P647</f>
        <v>0</v>
      </c>
      <c r="Z647" s="36"/>
      <c r="AA647" s="37" t="str">
        <f t="shared" si="101"/>
        <v/>
      </c>
      <c r="AB647" s="36"/>
      <c r="AC647" s="37" t="str">
        <f t="shared" si="98"/>
        <v/>
      </c>
      <c r="AD647" s="36"/>
      <c r="AE647" s="34" t="str">
        <f t="shared" ref="AE647:AE710" si="106">IF(AD647="W", Y647, IF(AD647="L",-R647, ""))</f>
        <v/>
      </c>
      <c r="AF64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8" spans="1:32" hidden="1" x14ac:dyDescent="0.45">
      <c r="A648" s="34">
        <f>Games!A627</f>
        <v>0</v>
      </c>
      <c r="B648" s="34" t="str">
        <f>IF('Prediction Log'!B645=0, "",'Prediction Log'!B645)</f>
        <v/>
      </c>
      <c r="C648" s="34" t="str">
        <f>IF('Prediction Log'!C645=0, "",'Prediction Log'!C645)</f>
        <v/>
      </c>
      <c r="D648" s="34" t="str">
        <f>IF('Prediction Log'!D645=0, "",'Prediction Log'!D645)</f>
        <v/>
      </c>
      <c r="E648" s="34" t="str">
        <f>IF('Prediction Log'!E645=0, "",'Prediction Log'!E645)</f>
        <v/>
      </c>
      <c r="F648" s="34" t="str">
        <f>IF('Prediction Log'!H645=0, "",'Prediction Log'!H645)</f>
        <v/>
      </c>
      <c r="G648" s="10" t="str">
        <f>IF(ISBLANK(Games!B627), "",'Prediction Log'!$I645)</f>
        <v/>
      </c>
      <c r="H648" s="35" t="str">
        <f>'Prediction Log'!$J645</f>
        <v/>
      </c>
      <c r="I648" s="34" t="str">
        <f>IF(ISBLANK(Games!R627), "",IF(AND(Games!R627="",Games!S627=""),"",IF(ISTEXT(Games!S627), "Side",Games!R627)))</f>
        <v/>
      </c>
      <c r="J648" s="34" t="str">
        <f>IF(ISBLANK(Games!R627), "",IF(Table12[[#This Row],[Bet]]="Spread", Games!T627, ""))</f>
        <v/>
      </c>
      <c r="K648" s="34" t="str">
        <f>IF(ISBLANK(Games!S627), "",IF(ISTEXT(Games!S627), Games!S627, ""))</f>
        <v/>
      </c>
      <c r="L648" s="34" t="str">
        <f>IF(ISBLANK(Games!V627), "", Games!V627)</f>
        <v/>
      </c>
      <c r="M648" s="34"/>
      <c r="N648" s="36"/>
      <c r="O648" s="36"/>
      <c r="P648" s="36"/>
      <c r="Q648" s="36"/>
      <c r="R648" s="36"/>
      <c r="S648" s="36"/>
      <c r="T648" s="37">
        <f t="shared" si="99"/>
        <v>0</v>
      </c>
      <c r="U648" s="37">
        <f t="shared" si="100"/>
        <v>0</v>
      </c>
      <c r="V648" s="37">
        <f t="shared" si="102"/>
        <v>0</v>
      </c>
      <c r="W648" s="37">
        <f t="shared" si="103"/>
        <v>0</v>
      </c>
      <c r="X648" s="37">
        <f t="shared" si="104"/>
        <v>0</v>
      </c>
      <c r="Y648" s="37">
        <f t="shared" si="105"/>
        <v>0</v>
      </c>
      <c r="Z648" s="36"/>
      <c r="AA648" s="37" t="str">
        <f t="shared" si="101"/>
        <v/>
      </c>
      <c r="AB648" s="36"/>
      <c r="AC648" s="37" t="str">
        <f t="shared" ref="AC648:AC711" si="107">IF(AB648="W", W648, IF(AB648="L",-O648, ""))</f>
        <v/>
      </c>
      <c r="AD648" s="36"/>
      <c r="AE648" s="34" t="str">
        <f t="shared" si="106"/>
        <v/>
      </c>
      <c r="AF64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9" spans="1:32" hidden="1" x14ac:dyDescent="0.45">
      <c r="A649" s="34">
        <f>Games!A628</f>
        <v>0</v>
      </c>
      <c r="B649" s="34" t="str">
        <f>IF('Prediction Log'!B646=0, "",'Prediction Log'!B646)</f>
        <v/>
      </c>
      <c r="C649" s="34" t="str">
        <f>IF('Prediction Log'!C646=0, "",'Prediction Log'!C646)</f>
        <v/>
      </c>
      <c r="D649" s="34" t="str">
        <f>IF('Prediction Log'!D646=0, "",'Prediction Log'!D646)</f>
        <v/>
      </c>
      <c r="E649" s="34" t="str">
        <f>IF('Prediction Log'!E646=0, "",'Prediction Log'!E646)</f>
        <v/>
      </c>
      <c r="F649" s="34" t="str">
        <f>IF('Prediction Log'!H646=0, "",'Prediction Log'!H646)</f>
        <v/>
      </c>
      <c r="G649" s="10" t="str">
        <f>IF(ISBLANK(Games!B628), "",'Prediction Log'!$I646)</f>
        <v/>
      </c>
      <c r="H649" s="35" t="str">
        <f>'Prediction Log'!$J646</f>
        <v/>
      </c>
      <c r="I649" s="34" t="str">
        <f>IF(ISBLANK(Games!R628), "",IF(AND(Games!R628="",Games!S628=""),"",IF(ISTEXT(Games!S628), "Side",Games!R628)))</f>
        <v/>
      </c>
      <c r="J649" s="34" t="str">
        <f>IF(ISBLANK(Games!R628), "",IF(Table12[[#This Row],[Bet]]="Spread", Games!T628, ""))</f>
        <v/>
      </c>
      <c r="K649" s="34" t="str">
        <f>IF(ISBLANK(Games!S628), "",IF(ISTEXT(Games!S628), Games!S628, ""))</f>
        <v/>
      </c>
      <c r="L649" s="34" t="str">
        <f>IF(ISBLANK(Games!V628), "", Games!V628)</f>
        <v/>
      </c>
      <c r="M649" s="34"/>
      <c r="N649" s="36"/>
      <c r="O649" s="36"/>
      <c r="P649" s="36"/>
      <c r="Q649" s="36"/>
      <c r="R649" s="36"/>
      <c r="S649" s="36"/>
      <c r="T649" s="37">
        <f t="shared" si="99"/>
        <v>0</v>
      </c>
      <c r="U649" s="37">
        <f t="shared" si="100"/>
        <v>0</v>
      </c>
      <c r="V649" s="37">
        <f t="shared" si="102"/>
        <v>0</v>
      </c>
      <c r="W649" s="37">
        <f t="shared" si="103"/>
        <v>0</v>
      </c>
      <c r="X649" s="37">
        <f t="shared" si="104"/>
        <v>0</v>
      </c>
      <c r="Y649" s="37">
        <f t="shared" si="105"/>
        <v>0</v>
      </c>
      <c r="Z649" s="36"/>
      <c r="AA649" s="37" t="str">
        <f t="shared" si="101"/>
        <v/>
      </c>
      <c r="AB649" s="36"/>
      <c r="AC649" s="37" t="str">
        <f t="shared" si="107"/>
        <v/>
      </c>
      <c r="AD649" s="36"/>
      <c r="AE649" s="34" t="str">
        <f t="shared" si="106"/>
        <v/>
      </c>
      <c r="AF64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0" spans="1:32" hidden="1" x14ac:dyDescent="0.45">
      <c r="A650" s="34">
        <f>Games!A629</f>
        <v>0</v>
      </c>
      <c r="B650" s="34" t="str">
        <f>IF('Prediction Log'!B647=0, "",'Prediction Log'!B647)</f>
        <v/>
      </c>
      <c r="C650" s="34" t="str">
        <f>IF('Prediction Log'!C647=0, "",'Prediction Log'!C647)</f>
        <v/>
      </c>
      <c r="D650" s="34" t="str">
        <f>IF('Prediction Log'!D647=0, "",'Prediction Log'!D647)</f>
        <v/>
      </c>
      <c r="E650" s="34" t="str">
        <f>IF('Prediction Log'!E647=0, "",'Prediction Log'!E647)</f>
        <v/>
      </c>
      <c r="F650" s="34" t="str">
        <f>IF('Prediction Log'!H647=0, "",'Prediction Log'!H647)</f>
        <v/>
      </c>
      <c r="G650" s="10" t="str">
        <f>IF(ISBLANK(Games!B629), "",'Prediction Log'!$I647)</f>
        <v/>
      </c>
      <c r="H650" s="35" t="str">
        <f>'Prediction Log'!$J647</f>
        <v/>
      </c>
      <c r="I650" s="34" t="str">
        <f>IF(ISBLANK(Games!R629), "",IF(AND(Games!R629="",Games!S629=""),"",IF(ISTEXT(Games!S629), "Side",Games!R629)))</f>
        <v/>
      </c>
      <c r="J650" s="34" t="str">
        <f>IF(ISBLANK(Games!R629), "",IF(Table12[[#This Row],[Bet]]="Spread", Games!T629, ""))</f>
        <v/>
      </c>
      <c r="K650" s="34" t="str">
        <f>IF(ISBLANK(Games!S629), "",IF(ISTEXT(Games!S629), Games!S629, ""))</f>
        <v/>
      </c>
      <c r="L650" s="34" t="str">
        <f>IF(ISBLANK(Games!V629), "", Games!V629)</f>
        <v/>
      </c>
      <c r="M650" s="34"/>
      <c r="N650" s="36"/>
      <c r="O650" s="36"/>
      <c r="P650" s="36"/>
      <c r="Q650" s="36"/>
      <c r="R650" s="36"/>
      <c r="S650" s="36"/>
      <c r="T650" s="37">
        <f t="shared" si="99"/>
        <v>0</v>
      </c>
      <c r="U650" s="37">
        <f t="shared" si="100"/>
        <v>0</v>
      </c>
      <c r="V650" s="37">
        <f t="shared" si="102"/>
        <v>0</v>
      </c>
      <c r="W650" s="37">
        <f t="shared" si="103"/>
        <v>0</v>
      </c>
      <c r="X650" s="37">
        <f t="shared" si="104"/>
        <v>0</v>
      </c>
      <c r="Y650" s="37">
        <f t="shared" si="105"/>
        <v>0</v>
      </c>
      <c r="Z650" s="36"/>
      <c r="AA650" s="37" t="str">
        <f t="shared" si="101"/>
        <v/>
      </c>
      <c r="AB650" s="36"/>
      <c r="AC650" s="37" t="str">
        <f t="shared" si="107"/>
        <v/>
      </c>
      <c r="AD650" s="36"/>
      <c r="AE650" s="34" t="str">
        <f t="shared" si="106"/>
        <v/>
      </c>
      <c r="AF65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1" spans="1:32" hidden="1" x14ac:dyDescent="0.45">
      <c r="A651" s="34">
        <f>Games!A630</f>
        <v>0</v>
      </c>
      <c r="B651" s="34" t="str">
        <f>IF('Prediction Log'!B648=0, "",'Prediction Log'!B648)</f>
        <v/>
      </c>
      <c r="C651" s="34" t="str">
        <f>IF('Prediction Log'!C648=0, "",'Prediction Log'!C648)</f>
        <v/>
      </c>
      <c r="D651" s="34" t="str">
        <f>IF('Prediction Log'!D648=0, "",'Prediction Log'!D648)</f>
        <v/>
      </c>
      <c r="E651" s="34" t="str">
        <f>IF('Prediction Log'!E648=0, "",'Prediction Log'!E648)</f>
        <v/>
      </c>
      <c r="F651" s="34" t="str">
        <f>IF('Prediction Log'!H648=0, "",'Prediction Log'!H648)</f>
        <v/>
      </c>
      <c r="G651" s="10" t="str">
        <f>IF(ISBLANK(Games!B630), "",'Prediction Log'!$I648)</f>
        <v/>
      </c>
      <c r="H651" s="35" t="str">
        <f>'Prediction Log'!$J648</f>
        <v/>
      </c>
      <c r="I651" s="34" t="str">
        <f>IF(ISBLANK(Games!R630), "",IF(AND(Games!R630="",Games!S630=""),"",IF(ISTEXT(Games!S630), "Side",Games!R630)))</f>
        <v/>
      </c>
      <c r="J651" s="34" t="str">
        <f>IF(ISBLANK(Games!R630), "",IF(Table12[[#This Row],[Bet]]="Spread", Games!T630, ""))</f>
        <v/>
      </c>
      <c r="K651" s="34" t="str">
        <f>IF(ISBLANK(Games!S630), "",IF(ISTEXT(Games!S630), Games!S630, ""))</f>
        <v/>
      </c>
      <c r="L651" s="34" t="str">
        <f>IF(ISBLANK(Games!V630), "", Games!V630)</f>
        <v/>
      </c>
      <c r="M651" s="34"/>
      <c r="N651" s="36"/>
      <c r="O651" s="36"/>
      <c r="P651" s="36"/>
      <c r="Q651" s="36"/>
      <c r="R651" s="36"/>
      <c r="S651" s="36"/>
      <c r="T651" s="37">
        <f t="shared" si="99"/>
        <v>0</v>
      </c>
      <c r="U651" s="37">
        <f t="shared" si="100"/>
        <v>0</v>
      </c>
      <c r="V651" s="37">
        <f t="shared" si="102"/>
        <v>0</v>
      </c>
      <c r="W651" s="37">
        <f t="shared" si="103"/>
        <v>0</v>
      </c>
      <c r="X651" s="37">
        <f t="shared" si="104"/>
        <v>0</v>
      </c>
      <c r="Y651" s="37">
        <f t="shared" si="105"/>
        <v>0</v>
      </c>
      <c r="Z651" s="36"/>
      <c r="AA651" s="37" t="str">
        <f t="shared" si="101"/>
        <v/>
      </c>
      <c r="AB651" s="36"/>
      <c r="AC651" s="37" t="str">
        <f t="shared" si="107"/>
        <v/>
      </c>
      <c r="AD651" s="36"/>
      <c r="AE651" s="34" t="str">
        <f t="shared" si="106"/>
        <v/>
      </c>
      <c r="AF65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2" spans="1:32" hidden="1" x14ac:dyDescent="0.45">
      <c r="A652" s="34">
        <f>Games!A631</f>
        <v>0</v>
      </c>
      <c r="B652" s="34" t="str">
        <f>IF('Prediction Log'!B649=0, "",'Prediction Log'!B649)</f>
        <v/>
      </c>
      <c r="C652" s="34" t="str">
        <f>IF('Prediction Log'!C649=0, "",'Prediction Log'!C649)</f>
        <v/>
      </c>
      <c r="D652" s="34" t="str">
        <f>IF('Prediction Log'!D649=0, "",'Prediction Log'!D649)</f>
        <v/>
      </c>
      <c r="E652" s="34" t="str">
        <f>IF('Prediction Log'!E649=0, "",'Prediction Log'!E649)</f>
        <v/>
      </c>
      <c r="F652" s="34" t="str">
        <f>IF('Prediction Log'!H649=0, "",'Prediction Log'!H649)</f>
        <v/>
      </c>
      <c r="G652" s="10" t="str">
        <f>IF(ISBLANK(Games!B631), "",'Prediction Log'!$I649)</f>
        <v/>
      </c>
      <c r="H652" s="35" t="str">
        <f>'Prediction Log'!$J649</f>
        <v/>
      </c>
      <c r="I652" s="34" t="str">
        <f>IF(ISBLANK(Games!R631), "",IF(AND(Games!R631="",Games!S631=""),"",IF(ISTEXT(Games!S631), "Side",Games!R631)))</f>
        <v/>
      </c>
      <c r="J652" s="34" t="str">
        <f>IF(ISBLANK(Games!R631), "",IF(Table12[[#This Row],[Bet]]="Spread", Games!T631, ""))</f>
        <v/>
      </c>
      <c r="K652" s="34" t="str">
        <f>IF(ISBLANK(Games!S631), "",IF(ISTEXT(Games!S631), Games!S631, ""))</f>
        <v/>
      </c>
      <c r="L652" s="34" t="str">
        <f>IF(ISBLANK(Games!V631), "", Games!V631)</f>
        <v/>
      </c>
      <c r="M652" s="34"/>
      <c r="N652" s="36"/>
      <c r="O652" s="36"/>
      <c r="P652" s="36"/>
      <c r="Q652" s="36"/>
      <c r="R652" s="36"/>
      <c r="S652" s="36"/>
      <c r="T652" s="37">
        <f t="shared" si="99"/>
        <v>0</v>
      </c>
      <c r="U652" s="37">
        <f t="shared" si="100"/>
        <v>0</v>
      </c>
      <c r="V652" s="37">
        <f t="shared" si="102"/>
        <v>0</v>
      </c>
      <c r="W652" s="37">
        <f t="shared" si="103"/>
        <v>0</v>
      </c>
      <c r="X652" s="37">
        <f t="shared" si="104"/>
        <v>0</v>
      </c>
      <c r="Y652" s="37">
        <f t="shared" si="105"/>
        <v>0</v>
      </c>
      <c r="Z652" s="36"/>
      <c r="AA652" s="37" t="str">
        <f t="shared" si="101"/>
        <v/>
      </c>
      <c r="AB652" s="36"/>
      <c r="AC652" s="37" t="str">
        <f t="shared" si="107"/>
        <v/>
      </c>
      <c r="AD652" s="36"/>
      <c r="AE652" s="34" t="str">
        <f t="shared" si="106"/>
        <v/>
      </c>
      <c r="AF65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3" spans="1:32" hidden="1" x14ac:dyDescent="0.45">
      <c r="A653" s="34">
        <f>Games!A632</f>
        <v>0</v>
      </c>
      <c r="B653" s="34" t="str">
        <f>IF('Prediction Log'!B650=0, "",'Prediction Log'!B650)</f>
        <v/>
      </c>
      <c r="C653" s="34" t="str">
        <f>IF('Prediction Log'!C650=0, "",'Prediction Log'!C650)</f>
        <v/>
      </c>
      <c r="D653" s="34" t="str">
        <f>IF('Prediction Log'!D650=0, "",'Prediction Log'!D650)</f>
        <v/>
      </c>
      <c r="E653" s="34" t="str">
        <f>IF('Prediction Log'!E650=0, "",'Prediction Log'!E650)</f>
        <v/>
      </c>
      <c r="F653" s="34" t="str">
        <f>IF('Prediction Log'!H650=0, "",'Prediction Log'!H650)</f>
        <v/>
      </c>
      <c r="G653" s="10" t="str">
        <f>IF(ISBLANK(Games!B632), "",'Prediction Log'!$I650)</f>
        <v/>
      </c>
      <c r="H653" s="35" t="str">
        <f>'Prediction Log'!$J650</f>
        <v/>
      </c>
      <c r="I653" s="34" t="str">
        <f>IF(ISBLANK(Games!R632), "",IF(AND(Games!R632="",Games!S632=""),"",IF(ISTEXT(Games!S632), "Side",Games!R632)))</f>
        <v/>
      </c>
      <c r="J653" s="34" t="str">
        <f>IF(ISBLANK(Games!R632), "",IF(Table12[[#This Row],[Bet]]="Spread", Games!T632, ""))</f>
        <v/>
      </c>
      <c r="K653" s="34" t="str">
        <f>IF(ISBLANK(Games!S632), "",IF(ISTEXT(Games!S632), Games!S632, ""))</f>
        <v/>
      </c>
      <c r="L653" s="34" t="str">
        <f>IF(ISBLANK(Games!V632), "", Games!V632)</f>
        <v/>
      </c>
      <c r="M653" s="34"/>
      <c r="N653" s="36"/>
      <c r="O653" s="36"/>
      <c r="P653" s="36"/>
      <c r="Q653" s="36"/>
      <c r="R653" s="36"/>
      <c r="S653" s="36"/>
      <c r="T653" s="37">
        <f t="shared" si="99"/>
        <v>0</v>
      </c>
      <c r="U653" s="37">
        <f t="shared" si="100"/>
        <v>0</v>
      </c>
      <c r="V653" s="37">
        <f t="shared" si="102"/>
        <v>0</v>
      </c>
      <c r="W653" s="37">
        <f t="shared" si="103"/>
        <v>0</v>
      </c>
      <c r="X653" s="37">
        <f t="shared" si="104"/>
        <v>0</v>
      </c>
      <c r="Y653" s="37">
        <f t="shared" si="105"/>
        <v>0</v>
      </c>
      <c r="Z653" s="36"/>
      <c r="AA653" s="37" t="str">
        <f t="shared" si="101"/>
        <v/>
      </c>
      <c r="AB653" s="36"/>
      <c r="AC653" s="37" t="str">
        <f t="shared" si="107"/>
        <v/>
      </c>
      <c r="AD653" s="36"/>
      <c r="AE653" s="34" t="str">
        <f t="shared" si="106"/>
        <v/>
      </c>
      <c r="AF65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4" spans="1:32" hidden="1" x14ac:dyDescent="0.45">
      <c r="A654" s="34">
        <f>Games!A633</f>
        <v>0</v>
      </c>
      <c r="B654" s="34" t="str">
        <f>IF('Prediction Log'!B651=0, "",'Prediction Log'!B651)</f>
        <v/>
      </c>
      <c r="C654" s="34" t="str">
        <f>IF('Prediction Log'!C651=0, "",'Prediction Log'!C651)</f>
        <v/>
      </c>
      <c r="D654" s="34" t="str">
        <f>IF('Prediction Log'!D651=0, "",'Prediction Log'!D651)</f>
        <v/>
      </c>
      <c r="E654" s="34" t="str">
        <f>IF('Prediction Log'!E651=0, "",'Prediction Log'!E651)</f>
        <v/>
      </c>
      <c r="F654" s="34" t="str">
        <f>IF('Prediction Log'!H651=0, "",'Prediction Log'!H651)</f>
        <v/>
      </c>
      <c r="G654" s="10" t="str">
        <f>IF(ISBLANK(Games!B633), "",'Prediction Log'!$I651)</f>
        <v/>
      </c>
      <c r="H654" s="35" t="str">
        <f>'Prediction Log'!$J651</f>
        <v/>
      </c>
      <c r="I654" s="34" t="str">
        <f>IF(ISBLANK(Games!R633), "",IF(AND(Games!R633="",Games!S633=""),"",IF(ISTEXT(Games!S633), "Side",Games!R633)))</f>
        <v/>
      </c>
      <c r="J654" s="34" t="str">
        <f>IF(ISBLANK(Games!R633), "",IF(Table12[[#This Row],[Bet]]="Spread", Games!T633, ""))</f>
        <v/>
      </c>
      <c r="K654" s="34" t="str">
        <f>IF(ISBLANK(Games!S633), "",IF(ISTEXT(Games!S633), Games!S633, ""))</f>
        <v/>
      </c>
      <c r="L654" s="34" t="str">
        <f>IF(ISBLANK(Games!V633), "", Games!V633)</f>
        <v/>
      </c>
      <c r="M654" s="34"/>
      <c r="N654" s="36"/>
      <c r="O654" s="36"/>
      <c r="P654" s="36"/>
      <c r="Q654" s="36"/>
      <c r="R654" s="36"/>
      <c r="S654" s="36"/>
      <c r="T654" s="37">
        <f t="shared" si="99"/>
        <v>0</v>
      </c>
      <c r="U654" s="37">
        <f t="shared" si="100"/>
        <v>0</v>
      </c>
      <c r="V654" s="37">
        <f t="shared" si="102"/>
        <v>0</v>
      </c>
      <c r="W654" s="37">
        <f t="shared" si="103"/>
        <v>0</v>
      </c>
      <c r="X654" s="37">
        <f t="shared" si="104"/>
        <v>0</v>
      </c>
      <c r="Y654" s="37">
        <f t="shared" si="105"/>
        <v>0</v>
      </c>
      <c r="Z654" s="36"/>
      <c r="AA654" s="37" t="str">
        <f t="shared" si="101"/>
        <v/>
      </c>
      <c r="AB654" s="36"/>
      <c r="AC654" s="37" t="str">
        <f t="shared" si="107"/>
        <v/>
      </c>
      <c r="AD654" s="36"/>
      <c r="AE654" s="34" t="str">
        <f t="shared" si="106"/>
        <v/>
      </c>
      <c r="AF65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5" spans="1:32" hidden="1" x14ac:dyDescent="0.45">
      <c r="A655" s="34">
        <f>Games!A634</f>
        <v>0</v>
      </c>
      <c r="B655" s="34" t="str">
        <f>IF('Prediction Log'!B652=0, "",'Prediction Log'!B652)</f>
        <v/>
      </c>
      <c r="C655" s="34" t="str">
        <f>IF('Prediction Log'!C652=0, "",'Prediction Log'!C652)</f>
        <v/>
      </c>
      <c r="D655" s="34" t="str">
        <f>IF('Prediction Log'!D652=0, "",'Prediction Log'!D652)</f>
        <v/>
      </c>
      <c r="E655" s="34" t="str">
        <f>IF('Prediction Log'!E652=0, "",'Prediction Log'!E652)</f>
        <v/>
      </c>
      <c r="F655" s="34" t="str">
        <f>IF('Prediction Log'!H652=0, "",'Prediction Log'!H652)</f>
        <v/>
      </c>
      <c r="G655" s="10" t="str">
        <f>IF(ISBLANK(Games!B634), "",'Prediction Log'!$I652)</f>
        <v/>
      </c>
      <c r="H655" s="35" t="str">
        <f>'Prediction Log'!$J652</f>
        <v/>
      </c>
      <c r="I655" s="34" t="str">
        <f>IF(ISBLANK(Games!R634), "",IF(AND(Games!R634="",Games!S634=""),"",IF(ISTEXT(Games!S634), "Side",Games!R634)))</f>
        <v/>
      </c>
      <c r="J655" s="34" t="str">
        <f>IF(ISBLANK(Games!R634), "",IF(Table12[[#This Row],[Bet]]="Spread", Games!T634, ""))</f>
        <v/>
      </c>
      <c r="K655" s="34" t="str">
        <f>IF(ISBLANK(Games!S634), "",IF(ISTEXT(Games!S634), Games!S634, ""))</f>
        <v/>
      </c>
      <c r="L655" s="34" t="str">
        <f>IF(ISBLANK(Games!V634), "", Games!V634)</f>
        <v/>
      </c>
      <c r="M655" s="34"/>
      <c r="N655" s="36"/>
      <c r="O655" s="36"/>
      <c r="P655" s="36"/>
      <c r="Q655" s="36"/>
      <c r="R655" s="36"/>
      <c r="S655" s="36"/>
      <c r="T655" s="37">
        <f t="shared" si="99"/>
        <v>0</v>
      </c>
      <c r="U655" s="37">
        <f t="shared" si="100"/>
        <v>0</v>
      </c>
      <c r="V655" s="37">
        <f t="shared" si="102"/>
        <v>0</v>
      </c>
      <c r="W655" s="37">
        <f t="shared" si="103"/>
        <v>0</v>
      </c>
      <c r="X655" s="37">
        <f t="shared" si="104"/>
        <v>0</v>
      </c>
      <c r="Y655" s="37">
        <f t="shared" si="105"/>
        <v>0</v>
      </c>
      <c r="Z655" s="36"/>
      <c r="AA655" s="37" t="str">
        <f t="shared" si="101"/>
        <v/>
      </c>
      <c r="AB655" s="36"/>
      <c r="AC655" s="37" t="str">
        <f t="shared" si="107"/>
        <v/>
      </c>
      <c r="AD655" s="36"/>
      <c r="AE655" s="34" t="str">
        <f t="shared" si="106"/>
        <v/>
      </c>
      <c r="AF65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6" spans="1:32" hidden="1" x14ac:dyDescent="0.45">
      <c r="A656" s="34">
        <f>Games!A635</f>
        <v>0</v>
      </c>
      <c r="B656" s="34" t="str">
        <f>IF('Prediction Log'!B653=0, "",'Prediction Log'!B653)</f>
        <v/>
      </c>
      <c r="C656" s="34" t="str">
        <f>IF('Prediction Log'!C653=0, "",'Prediction Log'!C653)</f>
        <v/>
      </c>
      <c r="D656" s="34" t="str">
        <f>IF('Prediction Log'!D653=0, "",'Prediction Log'!D653)</f>
        <v/>
      </c>
      <c r="E656" s="34" t="str">
        <f>IF('Prediction Log'!E653=0, "",'Prediction Log'!E653)</f>
        <v/>
      </c>
      <c r="F656" s="34" t="str">
        <f>IF('Prediction Log'!H653=0, "",'Prediction Log'!H653)</f>
        <v/>
      </c>
      <c r="G656" s="10" t="str">
        <f>IF(ISBLANK(Games!B635), "",'Prediction Log'!$I653)</f>
        <v/>
      </c>
      <c r="H656" s="35" t="str">
        <f>'Prediction Log'!$J653</f>
        <v/>
      </c>
      <c r="I656" s="34" t="str">
        <f>IF(ISBLANK(Games!R635), "",IF(AND(Games!R635="",Games!S635=""),"",IF(ISTEXT(Games!S635), "Side",Games!R635)))</f>
        <v/>
      </c>
      <c r="J656" s="34" t="str">
        <f>IF(ISBLANK(Games!R635), "",IF(Table12[[#This Row],[Bet]]="Spread", Games!T635, ""))</f>
        <v/>
      </c>
      <c r="K656" s="34" t="str">
        <f>IF(ISBLANK(Games!S635), "",IF(ISTEXT(Games!S635), Games!S635, ""))</f>
        <v/>
      </c>
      <c r="L656" s="34" t="str">
        <f>IF(ISBLANK(Games!V635), "", Games!V635)</f>
        <v/>
      </c>
      <c r="M656" s="34"/>
      <c r="N656" s="36"/>
      <c r="O656" s="36"/>
      <c r="P656" s="36"/>
      <c r="Q656" s="36"/>
      <c r="R656" s="36"/>
      <c r="S656" s="36"/>
      <c r="T656" s="37">
        <f t="shared" si="99"/>
        <v>0</v>
      </c>
      <c r="U656" s="37">
        <f t="shared" si="100"/>
        <v>0</v>
      </c>
      <c r="V656" s="37">
        <f t="shared" si="102"/>
        <v>0</v>
      </c>
      <c r="W656" s="37">
        <f t="shared" si="103"/>
        <v>0</v>
      </c>
      <c r="X656" s="37">
        <f t="shared" si="104"/>
        <v>0</v>
      </c>
      <c r="Y656" s="37">
        <f t="shared" si="105"/>
        <v>0</v>
      </c>
      <c r="Z656" s="36"/>
      <c r="AA656" s="37" t="str">
        <f t="shared" si="101"/>
        <v/>
      </c>
      <c r="AB656" s="36"/>
      <c r="AC656" s="37" t="str">
        <f t="shared" si="107"/>
        <v/>
      </c>
      <c r="AD656" s="36"/>
      <c r="AE656" s="34" t="str">
        <f t="shared" si="106"/>
        <v/>
      </c>
      <c r="AF65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7" spans="1:32" hidden="1" x14ac:dyDescent="0.45">
      <c r="A657" s="34">
        <f>Games!A636</f>
        <v>0</v>
      </c>
      <c r="B657" s="34" t="str">
        <f>IF('Prediction Log'!B654=0, "",'Prediction Log'!B654)</f>
        <v/>
      </c>
      <c r="C657" s="34" t="str">
        <f>IF('Prediction Log'!C654=0, "",'Prediction Log'!C654)</f>
        <v/>
      </c>
      <c r="D657" s="34" t="str">
        <f>IF('Prediction Log'!D654=0, "",'Prediction Log'!D654)</f>
        <v/>
      </c>
      <c r="E657" s="34" t="str">
        <f>IF('Prediction Log'!E654=0, "",'Prediction Log'!E654)</f>
        <v/>
      </c>
      <c r="F657" s="34" t="str">
        <f>IF('Prediction Log'!H654=0, "",'Prediction Log'!H654)</f>
        <v/>
      </c>
      <c r="G657" s="10" t="str">
        <f>IF(ISBLANK(Games!B636), "",'Prediction Log'!$I654)</f>
        <v/>
      </c>
      <c r="H657" s="35" t="str">
        <f>'Prediction Log'!$J654</f>
        <v/>
      </c>
      <c r="I657" s="34" t="str">
        <f>IF(ISBLANK(Games!R636), "",IF(AND(Games!R636="",Games!S636=""),"",IF(ISTEXT(Games!S636), "Side",Games!R636)))</f>
        <v/>
      </c>
      <c r="J657" s="34" t="str">
        <f>IF(ISBLANK(Games!R636), "",IF(Table12[[#This Row],[Bet]]="Spread", Games!T636, ""))</f>
        <v/>
      </c>
      <c r="K657" s="34" t="str">
        <f>IF(ISBLANK(Games!S636), "",IF(ISTEXT(Games!S636), Games!S636, ""))</f>
        <v/>
      </c>
      <c r="L657" s="34" t="str">
        <f>IF(ISBLANK(Games!V636), "", Games!V636)</f>
        <v/>
      </c>
      <c r="M657" s="34"/>
      <c r="N657" s="36"/>
      <c r="O657" s="36"/>
      <c r="P657" s="36"/>
      <c r="Q657" s="36"/>
      <c r="R657" s="36"/>
      <c r="S657" s="36"/>
      <c r="T657" s="37">
        <f t="shared" si="99"/>
        <v>0</v>
      </c>
      <c r="U657" s="37">
        <f t="shared" si="100"/>
        <v>0</v>
      </c>
      <c r="V657" s="37">
        <f t="shared" si="102"/>
        <v>0</v>
      </c>
      <c r="W657" s="37">
        <f t="shared" si="103"/>
        <v>0</v>
      </c>
      <c r="X657" s="37">
        <f t="shared" si="104"/>
        <v>0</v>
      </c>
      <c r="Y657" s="37">
        <f t="shared" si="105"/>
        <v>0</v>
      </c>
      <c r="Z657" s="36"/>
      <c r="AA657" s="37" t="str">
        <f t="shared" si="101"/>
        <v/>
      </c>
      <c r="AB657" s="36"/>
      <c r="AC657" s="37" t="str">
        <f t="shared" si="107"/>
        <v/>
      </c>
      <c r="AD657" s="36"/>
      <c r="AE657" s="34" t="str">
        <f t="shared" si="106"/>
        <v/>
      </c>
      <c r="AF65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8" spans="1:32" hidden="1" x14ac:dyDescent="0.45">
      <c r="A658" s="34">
        <f>Games!A637</f>
        <v>0</v>
      </c>
      <c r="B658" s="34" t="str">
        <f>IF('Prediction Log'!B655=0, "",'Prediction Log'!B655)</f>
        <v/>
      </c>
      <c r="C658" s="34" t="str">
        <f>IF('Prediction Log'!C655=0, "",'Prediction Log'!C655)</f>
        <v/>
      </c>
      <c r="D658" s="34" t="str">
        <f>IF('Prediction Log'!D655=0, "",'Prediction Log'!D655)</f>
        <v/>
      </c>
      <c r="E658" s="34" t="str">
        <f>IF('Prediction Log'!E655=0, "",'Prediction Log'!E655)</f>
        <v/>
      </c>
      <c r="F658" s="34" t="str">
        <f>IF('Prediction Log'!H655=0, "",'Prediction Log'!H655)</f>
        <v/>
      </c>
      <c r="G658" s="10" t="str">
        <f>IF(ISBLANK(Games!B637), "",'Prediction Log'!$I655)</f>
        <v/>
      </c>
      <c r="H658" s="35" t="str">
        <f>'Prediction Log'!$J655</f>
        <v/>
      </c>
      <c r="I658" s="34" t="str">
        <f>IF(ISBLANK(Games!R637), "",IF(AND(Games!R637="",Games!S637=""),"",IF(ISTEXT(Games!S637), "Side",Games!R637)))</f>
        <v/>
      </c>
      <c r="J658" s="34" t="str">
        <f>IF(ISBLANK(Games!R637), "",IF(Table12[[#This Row],[Bet]]="Spread", Games!T637, ""))</f>
        <v/>
      </c>
      <c r="K658" s="34" t="str">
        <f>IF(ISBLANK(Games!S637), "",IF(ISTEXT(Games!S637), Games!S637, ""))</f>
        <v/>
      </c>
      <c r="L658" s="34" t="str">
        <f>IF(ISBLANK(Games!V637), "", Games!V637)</f>
        <v/>
      </c>
      <c r="M658" s="34"/>
      <c r="N658" s="36"/>
      <c r="O658" s="36"/>
      <c r="P658" s="36"/>
      <c r="Q658" s="36"/>
      <c r="R658" s="36"/>
      <c r="S658" s="36"/>
      <c r="T658" s="37">
        <f t="shared" si="99"/>
        <v>0</v>
      </c>
      <c r="U658" s="37">
        <f t="shared" si="100"/>
        <v>0</v>
      </c>
      <c r="V658" s="37">
        <f t="shared" si="102"/>
        <v>0</v>
      </c>
      <c r="W658" s="37">
        <f t="shared" si="103"/>
        <v>0</v>
      </c>
      <c r="X658" s="37">
        <f t="shared" si="104"/>
        <v>0</v>
      </c>
      <c r="Y658" s="37">
        <f t="shared" si="105"/>
        <v>0</v>
      </c>
      <c r="Z658" s="36"/>
      <c r="AA658" s="37" t="str">
        <f t="shared" si="101"/>
        <v/>
      </c>
      <c r="AB658" s="36"/>
      <c r="AC658" s="37" t="str">
        <f t="shared" si="107"/>
        <v/>
      </c>
      <c r="AD658" s="36"/>
      <c r="AE658" s="34" t="str">
        <f t="shared" si="106"/>
        <v/>
      </c>
      <c r="AF65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9" spans="1:32" hidden="1" x14ac:dyDescent="0.45">
      <c r="A659" s="34">
        <f>Games!A638</f>
        <v>0</v>
      </c>
      <c r="B659" s="34" t="str">
        <f>IF('Prediction Log'!B656=0, "",'Prediction Log'!B656)</f>
        <v/>
      </c>
      <c r="C659" s="34" t="str">
        <f>IF('Prediction Log'!C656=0, "",'Prediction Log'!C656)</f>
        <v/>
      </c>
      <c r="D659" s="34" t="str">
        <f>IF('Prediction Log'!D656=0, "",'Prediction Log'!D656)</f>
        <v/>
      </c>
      <c r="E659" s="34" t="str">
        <f>IF('Prediction Log'!E656=0, "",'Prediction Log'!E656)</f>
        <v/>
      </c>
      <c r="F659" s="34" t="str">
        <f>IF('Prediction Log'!H656=0, "",'Prediction Log'!H656)</f>
        <v/>
      </c>
      <c r="G659" s="10" t="str">
        <f>IF(ISBLANK(Games!B638), "",'Prediction Log'!$I656)</f>
        <v/>
      </c>
      <c r="H659" s="35" t="str">
        <f>'Prediction Log'!$J656</f>
        <v/>
      </c>
      <c r="I659" s="34" t="str">
        <f>IF(ISBLANK(Games!R638), "",IF(AND(Games!R638="",Games!S638=""),"",IF(ISTEXT(Games!S638), "Side",Games!R638)))</f>
        <v/>
      </c>
      <c r="J659" s="34" t="str">
        <f>IF(ISBLANK(Games!R638), "",IF(Table12[[#This Row],[Bet]]="Spread", Games!T638, ""))</f>
        <v/>
      </c>
      <c r="K659" s="34" t="str">
        <f>IF(ISBLANK(Games!S638), "",IF(ISTEXT(Games!S638), Games!S638, ""))</f>
        <v/>
      </c>
      <c r="L659" s="34" t="str">
        <f>IF(ISBLANK(Games!V638), "", Games!V638)</f>
        <v/>
      </c>
      <c r="M659" s="34"/>
      <c r="N659" s="36"/>
      <c r="O659" s="36"/>
      <c r="P659" s="36"/>
      <c r="Q659" s="36"/>
      <c r="R659" s="36"/>
      <c r="S659" s="36"/>
      <c r="T659" s="37">
        <f t="shared" si="99"/>
        <v>0</v>
      </c>
      <c r="U659" s="37">
        <f t="shared" si="100"/>
        <v>0</v>
      </c>
      <c r="V659" s="37">
        <f t="shared" si="102"/>
        <v>0</v>
      </c>
      <c r="W659" s="37">
        <f t="shared" si="103"/>
        <v>0</v>
      </c>
      <c r="X659" s="37">
        <f t="shared" si="104"/>
        <v>0</v>
      </c>
      <c r="Y659" s="37">
        <f t="shared" si="105"/>
        <v>0</v>
      </c>
      <c r="Z659" s="36"/>
      <c r="AA659" s="37" t="str">
        <f t="shared" si="101"/>
        <v/>
      </c>
      <c r="AB659" s="36"/>
      <c r="AC659" s="37" t="str">
        <f t="shared" si="107"/>
        <v/>
      </c>
      <c r="AD659" s="36"/>
      <c r="AE659" s="34" t="str">
        <f t="shared" si="106"/>
        <v/>
      </c>
      <c r="AF65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0" spans="1:32" hidden="1" x14ac:dyDescent="0.45">
      <c r="A660" s="34">
        <f>Games!A639</f>
        <v>0</v>
      </c>
      <c r="B660" s="34" t="str">
        <f>IF('Prediction Log'!B657=0, "",'Prediction Log'!B657)</f>
        <v/>
      </c>
      <c r="C660" s="34" t="str">
        <f>IF('Prediction Log'!C657=0, "",'Prediction Log'!C657)</f>
        <v/>
      </c>
      <c r="D660" s="34" t="str">
        <f>IF('Prediction Log'!D657=0, "",'Prediction Log'!D657)</f>
        <v/>
      </c>
      <c r="E660" s="34" t="str">
        <f>IF('Prediction Log'!E657=0, "",'Prediction Log'!E657)</f>
        <v/>
      </c>
      <c r="F660" s="34" t="str">
        <f>IF('Prediction Log'!H657=0, "",'Prediction Log'!H657)</f>
        <v/>
      </c>
      <c r="G660" s="10" t="str">
        <f>IF(ISBLANK(Games!B639), "",'Prediction Log'!$I657)</f>
        <v/>
      </c>
      <c r="H660" s="35" t="str">
        <f>'Prediction Log'!$J657</f>
        <v/>
      </c>
      <c r="I660" s="34" t="str">
        <f>IF(ISBLANK(Games!R639), "",IF(AND(Games!R639="",Games!S639=""),"",IF(ISTEXT(Games!S639), "Side",Games!R639)))</f>
        <v/>
      </c>
      <c r="J660" s="34" t="str">
        <f>IF(ISBLANK(Games!R639), "",IF(Table12[[#This Row],[Bet]]="Spread", Games!T639, ""))</f>
        <v/>
      </c>
      <c r="K660" s="34" t="str">
        <f>IF(ISBLANK(Games!S639), "",IF(ISTEXT(Games!S639), Games!S639, ""))</f>
        <v/>
      </c>
      <c r="L660" s="34" t="str">
        <f>IF(ISBLANK(Games!V639), "", Games!V639)</f>
        <v/>
      </c>
      <c r="M660" s="34"/>
      <c r="N660" s="36"/>
      <c r="O660" s="36"/>
      <c r="P660" s="36"/>
      <c r="Q660" s="36"/>
      <c r="R660" s="36"/>
      <c r="S660" s="36"/>
      <c r="T660" s="37">
        <f t="shared" si="99"/>
        <v>0</v>
      </c>
      <c r="U660" s="37">
        <f t="shared" si="100"/>
        <v>0</v>
      </c>
      <c r="V660" s="37">
        <f t="shared" si="102"/>
        <v>0</v>
      </c>
      <c r="W660" s="37">
        <f t="shared" si="103"/>
        <v>0</v>
      </c>
      <c r="X660" s="37">
        <f t="shared" si="104"/>
        <v>0</v>
      </c>
      <c r="Y660" s="37">
        <f t="shared" si="105"/>
        <v>0</v>
      </c>
      <c r="Z660" s="36"/>
      <c r="AA660" s="37" t="str">
        <f t="shared" si="101"/>
        <v/>
      </c>
      <c r="AB660" s="36"/>
      <c r="AC660" s="37" t="str">
        <f t="shared" si="107"/>
        <v/>
      </c>
      <c r="AD660" s="36"/>
      <c r="AE660" s="34" t="str">
        <f t="shared" si="106"/>
        <v/>
      </c>
      <c r="AF66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1" spans="1:32" hidden="1" x14ac:dyDescent="0.45">
      <c r="A661" s="34">
        <f>Games!A640</f>
        <v>0</v>
      </c>
      <c r="B661" s="34" t="str">
        <f>IF('Prediction Log'!B658=0, "",'Prediction Log'!B658)</f>
        <v/>
      </c>
      <c r="C661" s="34" t="str">
        <f>IF('Prediction Log'!C658=0, "",'Prediction Log'!C658)</f>
        <v/>
      </c>
      <c r="D661" s="34" t="str">
        <f>IF('Prediction Log'!D658=0, "",'Prediction Log'!D658)</f>
        <v/>
      </c>
      <c r="E661" s="34" t="str">
        <f>IF('Prediction Log'!E658=0, "",'Prediction Log'!E658)</f>
        <v/>
      </c>
      <c r="F661" s="34" t="str">
        <f>IF('Prediction Log'!H658=0, "",'Prediction Log'!H658)</f>
        <v/>
      </c>
      <c r="G661" s="10" t="str">
        <f>IF(ISBLANK(Games!B640), "",'Prediction Log'!$I658)</f>
        <v/>
      </c>
      <c r="H661" s="35" t="str">
        <f>'Prediction Log'!$J658</f>
        <v/>
      </c>
      <c r="I661" s="34" t="str">
        <f>IF(ISBLANK(Games!R640), "",IF(AND(Games!R640="",Games!S640=""),"",IF(ISTEXT(Games!S640), "Side",Games!R640)))</f>
        <v/>
      </c>
      <c r="J661" s="34" t="str">
        <f>IF(ISBLANK(Games!R640), "",IF(Table12[[#This Row],[Bet]]="Spread", Games!T640, ""))</f>
        <v/>
      </c>
      <c r="K661" s="34" t="str">
        <f>IF(ISBLANK(Games!S640), "",IF(ISTEXT(Games!S640), Games!S640, ""))</f>
        <v/>
      </c>
      <c r="L661" s="34" t="str">
        <f>IF(ISBLANK(Games!V640), "", Games!V640)</f>
        <v/>
      </c>
      <c r="M661" s="34"/>
      <c r="N661" s="36"/>
      <c r="O661" s="36"/>
      <c r="P661" s="36"/>
      <c r="Q661" s="36"/>
      <c r="R661" s="36"/>
      <c r="S661" s="36"/>
      <c r="T661" s="37">
        <f t="shared" si="99"/>
        <v>0</v>
      </c>
      <c r="U661" s="37">
        <f t="shared" si="100"/>
        <v>0</v>
      </c>
      <c r="V661" s="37">
        <f t="shared" si="102"/>
        <v>0</v>
      </c>
      <c r="W661" s="37">
        <f t="shared" si="103"/>
        <v>0</v>
      </c>
      <c r="X661" s="37">
        <f t="shared" si="104"/>
        <v>0</v>
      </c>
      <c r="Y661" s="37">
        <f t="shared" si="105"/>
        <v>0</v>
      </c>
      <c r="Z661" s="36"/>
      <c r="AA661" s="37" t="str">
        <f t="shared" si="101"/>
        <v/>
      </c>
      <c r="AB661" s="36"/>
      <c r="AC661" s="37" t="str">
        <f t="shared" si="107"/>
        <v/>
      </c>
      <c r="AD661" s="36"/>
      <c r="AE661" s="34" t="str">
        <f t="shared" si="106"/>
        <v/>
      </c>
      <c r="AF66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2" spans="1:32" hidden="1" x14ac:dyDescent="0.45">
      <c r="A662" s="34">
        <f>Games!A641</f>
        <v>0</v>
      </c>
      <c r="B662" s="34" t="str">
        <f>IF('Prediction Log'!B659=0, "",'Prediction Log'!B659)</f>
        <v/>
      </c>
      <c r="C662" s="34" t="str">
        <f>IF('Prediction Log'!C659=0, "",'Prediction Log'!C659)</f>
        <v/>
      </c>
      <c r="D662" s="34" t="str">
        <f>IF('Prediction Log'!D659=0, "",'Prediction Log'!D659)</f>
        <v/>
      </c>
      <c r="E662" s="34" t="str">
        <f>IF('Prediction Log'!E659=0, "",'Prediction Log'!E659)</f>
        <v/>
      </c>
      <c r="F662" s="34" t="str">
        <f>IF('Prediction Log'!H659=0, "",'Prediction Log'!H659)</f>
        <v/>
      </c>
      <c r="G662" s="10" t="str">
        <f>IF(ISBLANK(Games!B641), "",'Prediction Log'!$I659)</f>
        <v/>
      </c>
      <c r="H662" s="35" t="str">
        <f>'Prediction Log'!$J659</f>
        <v/>
      </c>
      <c r="I662" s="34" t="str">
        <f>IF(ISBLANK(Games!R641), "",IF(AND(Games!R641="",Games!S641=""),"",IF(ISTEXT(Games!S641), "Side",Games!R641)))</f>
        <v/>
      </c>
      <c r="J662" s="34" t="str">
        <f>IF(ISBLANK(Games!R641), "",IF(Table12[[#This Row],[Bet]]="Spread", Games!T641, ""))</f>
        <v/>
      </c>
      <c r="K662" s="34" t="str">
        <f>IF(ISBLANK(Games!S641), "",IF(ISTEXT(Games!S641), Games!S641, ""))</f>
        <v/>
      </c>
      <c r="L662" s="34" t="str">
        <f>IF(ISBLANK(Games!V641), "", Games!V641)</f>
        <v/>
      </c>
      <c r="M662" s="34"/>
      <c r="N662" s="36"/>
      <c r="O662" s="36"/>
      <c r="P662" s="36"/>
      <c r="Q662" s="36"/>
      <c r="R662" s="36"/>
      <c r="S662" s="36"/>
      <c r="T662" s="37">
        <f t="shared" si="99"/>
        <v>0</v>
      </c>
      <c r="U662" s="37">
        <f t="shared" si="100"/>
        <v>0</v>
      </c>
      <c r="V662" s="37">
        <f t="shared" si="102"/>
        <v>0</v>
      </c>
      <c r="W662" s="37">
        <f t="shared" si="103"/>
        <v>0</v>
      </c>
      <c r="X662" s="37">
        <f t="shared" si="104"/>
        <v>0</v>
      </c>
      <c r="Y662" s="37">
        <f t="shared" si="105"/>
        <v>0</v>
      </c>
      <c r="Z662" s="36"/>
      <c r="AA662" s="37" t="str">
        <f t="shared" si="101"/>
        <v/>
      </c>
      <c r="AB662" s="36"/>
      <c r="AC662" s="37" t="str">
        <f t="shared" si="107"/>
        <v/>
      </c>
      <c r="AD662" s="36"/>
      <c r="AE662" s="34" t="str">
        <f t="shared" si="106"/>
        <v/>
      </c>
      <c r="AF66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3" spans="1:32" hidden="1" x14ac:dyDescent="0.45">
      <c r="A663" s="34">
        <f>Games!A642</f>
        <v>0</v>
      </c>
      <c r="B663" s="34" t="str">
        <f>IF('Prediction Log'!B660=0, "",'Prediction Log'!B660)</f>
        <v/>
      </c>
      <c r="C663" s="34" t="str">
        <f>IF('Prediction Log'!C660=0, "",'Prediction Log'!C660)</f>
        <v/>
      </c>
      <c r="D663" s="34" t="str">
        <f>IF('Prediction Log'!D660=0, "",'Prediction Log'!D660)</f>
        <v/>
      </c>
      <c r="E663" s="34" t="str">
        <f>IF('Prediction Log'!E660=0, "",'Prediction Log'!E660)</f>
        <v/>
      </c>
      <c r="F663" s="34" t="str">
        <f>IF('Prediction Log'!H660=0, "",'Prediction Log'!H660)</f>
        <v/>
      </c>
      <c r="G663" s="10" t="str">
        <f>IF(ISBLANK(Games!B642), "",'Prediction Log'!$I660)</f>
        <v/>
      </c>
      <c r="H663" s="35" t="str">
        <f>'Prediction Log'!$J660</f>
        <v/>
      </c>
      <c r="I663" s="34" t="str">
        <f>IF(ISBLANK(Games!R642), "",IF(AND(Games!R642="",Games!S642=""),"",IF(ISTEXT(Games!S642), "Side",Games!R642)))</f>
        <v/>
      </c>
      <c r="J663" s="34" t="str">
        <f>IF(ISBLANK(Games!R642), "",IF(Table12[[#This Row],[Bet]]="Spread", Games!T642, ""))</f>
        <v/>
      </c>
      <c r="K663" s="34" t="str">
        <f>IF(ISBLANK(Games!S642), "",IF(ISTEXT(Games!S642), Games!S642, ""))</f>
        <v/>
      </c>
      <c r="L663" s="34" t="str">
        <f>IF(ISBLANK(Games!V642), "", Games!V642)</f>
        <v/>
      </c>
      <c r="M663" s="34"/>
      <c r="N663" s="36"/>
      <c r="O663" s="36"/>
      <c r="P663" s="36"/>
      <c r="Q663" s="36"/>
      <c r="R663" s="36"/>
      <c r="S663" s="36"/>
      <c r="T663" s="37">
        <f t="shared" si="99"/>
        <v>0</v>
      </c>
      <c r="U663" s="37">
        <f t="shared" si="100"/>
        <v>0</v>
      </c>
      <c r="V663" s="37">
        <f t="shared" si="102"/>
        <v>0</v>
      </c>
      <c r="W663" s="37">
        <f t="shared" si="103"/>
        <v>0</v>
      </c>
      <c r="X663" s="37">
        <f t="shared" si="104"/>
        <v>0</v>
      </c>
      <c r="Y663" s="37">
        <f t="shared" si="105"/>
        <v>0</v>
      </c>
      <c r="Z663" s="36"/>
      <c r="AA663" s="37" t="str">
        <f t="shared" si="101"/>
        <v/>
      </c>
      <c r="AB663" s="36"/>
      <c r="AC663" s="37" t="str">
        <f t="shared" si="107"/>
        <v/>
      </c>
      <c r="AD663" s="36"/>
      <c r="AE663" s="34" t="str">
        <f t="shared" si="106"/>
        <v/>
      </c>
      <c r="AF66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4" spans="1:32" hidden="1" x14ac:dyDescent="0.45">
      <c r="A664" s="34">
        <f>Games!A643</f>
        <v>0</v>
      </c>
      <c r="B664" s="34" t="str">
        <f>IF('Prediction Log'!B661=0, "",'Prediction Log'!B661)</f>
        <v/>
      </c>
      <c r="C664" s="34" t="str">
        <f>IF('Prediction Log'!C661=0, "",'Prediction Log'!C661)</f>
        <v/>
      </c>
      <c r="D664" s="34" t="str">
        <f>IF('Prediction Log'!D661=0, "",'Prediction Log'!D661)</f>
        <v/>
      </c>
      <c r="E664" s="34" t="str">
        <f>IF('Prediction Log'!E661=0, "",'Prediction Log'!E661)</f>
        <v/>
      </c>
      <c r="F664" s="34" t="str">
        <f>IF('Prediction Log'!H661=0, "",'Prediction Log'!H661)</f>
        <v/>
      </c>
      <c r="G664" s="10" t="str">
        <f>IF(ISBLANK(Games!B643), "",'Prediction Log'!$I661)</f>
        <v/>
      </c>
      <c r="H664" s="35" t="str">
        <f>'Prediction Log'!$J661</f>
        <v/>
      </c>
      <c r="I664" s="34" t="str">
        <f>IF(ISBLANK(Games!R643), "",IF(AND(Games!R643="",Games!S643=""),"",IF(ISTEXT(Games!S643), "Side",Games!R643)))</f>
        <v/>
      </c>
      <c r="J664" s="34" t="str">
        <f>IF(ISBLANK(Games!R643), "",IF(Table12[[#This Row],[Bet]]="Spread", Games!T643, ""))</f>
        <v/>
      </c>
      <c r="K664" s="34" t="str">
        <f>IF(ISBLANK(Games!S643), "",IF(ISTEXT(Games!S643), Games!S643, ""))</f>
        <v/>
      </c>
      <c r="L664" s="34" t="str">
        <f>IF(ISBLANK(Games!V643), "", Games!V643)</f>
        <v/>
      </c>
      <c r="M664" s="34"/>
      <c r="N664" s="36"/>
      <c r="O664" s="36"/>
      <c r="P664" s="36"/>
      <c r="Q664" s="36"/>
      <c r="R664" s="36"/>
      <c r="S664" s="36"/>
      <c r="T664" s="37">
        <f t="shared" si="99"/>
        <v>0</v>
      </c>
      <c r="U664" s="37">
        <f t="shared" si="100"/>
        <v>0</v>
      </c>
      <c r="V664" s="37">
        <f t="shared" si="102"/>
        <v>0</v>
      </c>
      <c r="W664" s="37">
        <f t="shared" si="103"/>
        <v>0</v>
      </c>
      <c r="X664" s="37">
        <f t="shared" si="104"/>
        <v>0</v>
      </c>
      <c r="Y664" s="37">
        <f t="shared" si="105"/>
        <v>0</v>
      </c>
      <c r="Z664" s="36"/>
      <c r="AA664" s="37" t="str">
        <f t="shared" si="101"/>
        <v/>
      </c>
      <c r="AB664" s="36"/>
      <c r="AC664" s="37" t="str">
        <f t="shared" si="107"/>
        <v/>
      </c>
      <c r="AD664" s="36"/>
      <c r="AE664" s="34" t="str">
        <f t="shared" si="106"/>
        <v/>
      </c>
      <c r="AF66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5" spans="1:32" hidden="1" x14ac:dyDescent="0.45">
      <c r="A665" s="34">
        <f>Games!A644</f>
        <v>0</v>
      </c>
      <c r="B665" s="34" t="str">
        <f>IF('Prediction Log'!B662=0, "",'Prediction Log'!B662)</f>
        <v/>
      </c>
      <c r="C665" s="34" t="str">
        <f>IF('Prediction Log'!C662=0, "",'Prediction Log'!C662)</f>
        <v/>
      </c>
      <c r="D665" s="34" t="str">
        <f>IF('Prediction Log'!D662=0, "",'Prediction Log'!D662)</f>
        <v/>
      </c>
      <c r="E665" s="34" t="str">
        <f>IF('Prediction Log'!E662=0, "",'Prediction Log'!E662)</f>
        <v/>
      </c>
      <c r="F665" s="34" t="str">
        <f>IF('Prediction Log'!H662=0, "",'Prediction Log'!H662)</f>
        <v/>
      </c>
      <c r="G665" s="10" t="str">
        <f>IF(ISBLANK(Games!B644), "",'Prediction Log'!$I662)</f>
        <v/>
      </c>
      <c r="H665" s="35" t="str">
        <f>'Prediction Log'!$J662</f>
        <v/>
      </c>
      <c r="I665" s="34" t="str">
        <f>IF(ISBLANK(Games!R644), "",IF(AND(Games!R644="",Games!S644=""),"",IF(ISTEXT(Games!S644), "Side",Games!R644)))</f>
        <v/>
      </c>
      <c r="J665" s="34" t="str">
        <f>IF(ISBLANK(Games!R644), "",IF(Table12[[#This Row],[Bet]]="Spread", Games!T644, ""))</f>
        <v/>
      </c>
      <c r="K665" s="34" t="str">
        <f>IF(ISBLANK(Games!S644), "",IF(ISTEXT(Games!S644), Games!S644, ""))</f>
        <v/>
      </c>
      <c r="L665" s="34" t="str">
        <f>IF(ISBLANK(Games!V644), "", Games!V644)</f>
        <v/>
      </c>
      <c r="M665" s="34"/>
      <c r="N665" s="36"/>
      <c r="O665" s="36"/>
      <c r="P665" s="36"/>
      <c r="Q665" s="36"/>
      <c r="R665" s="36"/>
      <c r="S665" s="36"/>
      <c r="T665" s="37">
        <f t="shared" si="99"/>
        <v>0</v>
      </c>
      <c r="U665" s="37">
        <f t="shared" si="100"/>
        <v>0</v>
      </c>
      <c r="V665" s="37">
        <f t="shared" si="102"/>
        <v>0</v>
      </c>
      <c r="W665" s="37">
        <f t="shared" si="103"/>
        <v>0</v>
      </c>
      <c r="X665" s="37">
        <f t="shared" si="104"/>
        <v>0</v>
      </c>
      <c r="Y665" s="37">
        <f t="shared" si="105"/>
        <v>0</v>
      </c>
      <c r="Z665" s="36"/>
      <c r="AA665" s="37" t="str">
        <f t="shared" si="101"/>
        <v/>
      </c>
      <c r="AB665" s="36"/>
      <c r="AC665" s="37" t="str">
        <f t="shared" si="107"/>
        <v/>
      </c>
      <c r="AD665" s="36"/>
      <c r="AE665" s="34" t="str">
        <f t="shared" si="106"/>
        <v/>
      </c>
      <c r="AF66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6" spans="1:32" hidden="1" x14ac:dyDescent="0.45">
      <c r="A666" s="34">
        <f>Games!A645</f>
        <v>0</v>
      </c>
      <c r="B666" s="34" t="str">
        <f>IF('Prediction Log'!B663=0, "",'Prediction Log'!B663)</f>
        <v/>
      </c>
      <c r="C666" s="34" t="str">
        <f>IF('Prediction Log'!C663=0, "",'Prediction Log'!C663)</f>
        <v/>
      </c>
      <c r="D666" s="34" t="str">
        <f>IF('Prediction Log'!D663=0, "",'Prediction Log'!D663)</f>
        <v/>
      </c>
      <c r="E666" s="34" t="str">
        <f>IF('Prediction Log'!E663=0, "",'Prediction Log'!E663)</f>
        <v/>
      </c>
      <c r="F666" s="34" t="str">
        <f>IF('Prediction Log'!H663=0, "",'Prediction Log'!H663)</f>
        <v/>
      </c>
      <c r="G666" s="10" t="str">
        <f>IF(ISBLANK(Games!B645), "",'Prediction Log'!$I663)</f>
        <v/>
      </c>
      <c r="H666" s="35" t="str">
        <f>'Prediction Log'!$J663</f>
        <v/>
      </c>
      <c r="I666" s="34" t="str">
        <f>IF(ISBLANK(Games!R645), "",IF(AND(Games!R645="",Games!S645=""),"",IF(ISTEXT(Games!S645), "Side",Games!R645)))</f>
        <v/>
      </c>
      <c r="J666" s="34" t="str">
        <f>IF(ISBLANK(Games!R645), "",IF(Table12[[#This Row],[Bet]]="Spread", Games!T645, ""))</f>
        <v/>
      </c>
      <c r="K666" s="34" t="str">
        <f>IF(ISBLANK(Games!S645), "",IF(ISTEXT(Games!S645), Games!S645, ""))</f>
        <v/>
      </c>
      <c r="L666" s="34" t="str">
        <f>IF(ISBLANK(Games!V645), "", Games!V645)</f>
        <v/>
      </c>
      <c r="M666" s="34"/>
      <c r="N666" s="36"/>
      <c r="O666" s="36"/>
      <c r="P666" s="36"/>
      <c r="Q666" s="36"/>
      <c r="R666" s="36"/>
      <c r="S666" s="36"/>
      <c r="T666" s="37">
        <f t="shared" si="99"/>
        <v>0</v>
      </c>
      <c r="U666" s="37">
        <f t="shared" si="100"/>
        <v>0</v>
      </c>
      <c r="V666" s="37">
        <f t="shared" si="102"/>
        <v>0</v>
      </c>
      <c r="W666" s="37">
        <f t="shared" si="103"/>
        <v>0</v>
      </c>
      <c r="X666" s="37">
        <f t="shared" si="104"/>
        <v>0</v>
      </c>
      <c r="Y666" s="37">
        <f t="shared" si="105"/>
        <v>0</v>
      </c>
      <c r="Z666" s="36"/>
      <c r="AA666" s="37" t="str">
        <f t="shared" si="101"/>
        <v/>
      </c>
      <c r="AB666" s="36"/>
      <c r="AC666" s="37" t="str">
        <f t="shared" si="107"/>
        <v/>
      </c>
      <c r="AD666" s="36"/>
      <c r="AE666" s="34" t="str">
        <f t="shared" si="106"/>
        <v/>
      </c>
      <c r="AF66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7" spans="1:32" hidden="1" x14ac:dyDescent="0.45">
      <c r="A667" s="34">
        <f>Games!A646</f>
        <v>0</v>
      </c>
      <c r="B667" s="34" t="str">
        <f>IF('Prediction Log'!B664=0, "",'Prediction Log'!B664)</f>
        <v/>
      </c>
      <c r="C667" s="34" t="str">
        <f>IF('Prediction Log'!C664=0, "",'Prediction Log'!C664)</f>
        <v/>
      </c>
      <c r="D667" s="34" t="str">
        <f>IF('Prediction Log'!D664=0, "",'Prediction Log'!D664)</f>
        <v/>
      </c>
      <c r="E667" s="34" t="str">
        <f>IF('Prediction Log'!E664=0, "",'Prediction Log'!E664)</f>
        <v/>
      </c>
      <c r="F667" s="34" t="str">
        <f>IF('Prediction Log'!H664=0, "",'Prediction Log'!H664)</f>
        <v/>
      </c>
      <c r="G667" s="10" t="str">
        <f>IF(ISBLANK(Games!B646), "",'Prediction Log'!$I664)</f>
        <v/>
      </c>
      <c r="H667" s="35" t="str">
        <f>'Prediction Log'!$J664</f>
        <v/>
      </c>
      <c r="I667" s="34" t="str">
        <f>IF(ISBLANK(Games!R646), "",IF(AND(Games!R646="",Games!S646=""),"",IF(ISTEXT(Games!S646), "Side",Games!R646)))</f>
        <v/>
      </c>
      <c r="J667" s="34" t="str">
        <f>IF(ISBLANK(Games!R646), "",IF(Table12[[#This Row],[Bet]]="Spread", Games!T646, ""))</f>
        <v/>
      </c>
      <c r="K667" s="34" t="str">
        <f>IF(ISBLANK(Games!S646), "",IF(ISTEXT(Games!S646), Games!S646, ""))</f>
        <v/>
      </c>
      <c r="L667" s="34" t="str">
        <f>IF(ISBLANK(Games!V646), "", Games!V646)</f>
        <v/>
      </c>
      <c r="M667" s="34"/>
      <c r="N667" s="36"/>
      <c r="O667" s="36"/>
      <c r="P667" s="36"/>
      <c r="Q667" s="36"/>
      <c r="R667" s="36"/>
      <c r="S667" s="36"/>
      <c r="T667" s="37">
        <f t="shared" si="99"/>
        <v>0</v>
      </c>
      <c r="U667" s="37">
        <f t="shared" si="100"/>
        <v>0</v>
      </c>
      <c r="V667" s="37">
        <f t="shared" si="102"/>
        <v>0</v>
      </c>
      <c r="W667" s="37">
        <f t="shared" si="103"/>
        <v>0</v>
      </c>
      <c r="X667" s="37">
        <f t="shared" si="104"/>
        <v>0</v>
      </c>
      <c r="Y667" s="37">
        <f t="shared" si="105"/>
        <v>0</v>
      </c>
      <c r="Z667" s="36"/>
      <c r="AA667" s="37" t="str">
        <f t="shared" si="101"/>
        <v/>
      </c>
      <c r="AB667" s="36"/>
      <c r="AC667" s="37" t="str">
        <f t="shared" si="107"/>
        <v/>
      </c>
      <c r="AD667" s="36"/>
      <c r="AE667" s="34" t="str">
        <f t="shared" si="106"/>
        <v/>
      </c>
      <c r="AF66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8" spans="1:32" hidden="1" x14ac:dyDescent="0.45">
      <c r="A668" s="34">
        <f>Games!A647</f>
        <v>0</v>
      </c>
      <c r="B668" s="34" t="str">
        <f>IF('Prediction Log'!B665=0, "",'Prediction Log'!B665)</f>
        <v/>
      </c>
      <c r="C668" s="34" t="str">
        <f>IF('Prediction Log'!C665=0, "",'Prediction Log'!C665)</f>
        <v/>
      </c>
      <c r="D668" s="34" t="str">
        <f>IF('Prediction Log'!D665=0, "",'Prediction Log'!D665)</f>
        <v/>
      </c>
      <c r="E668" s="34" t="str">
        <f>IF('Prediction Log'!E665=0, "",'Prediction Log'!E665)</f>
        <v/>
      </c>
      <c r="F668" s="34" t="str">
        <f>IF('Prediction Log'!H665=0, "",'Prediction Log'!H665)</f>
        <v/>
      </c>
      <c r="G668" s="10" t="str">
        <f>IF(ISBLANK(Games!B647), "",'Prediction Log'!$I665)</f>
        <v/>
      </c>
      <c r="H668" s="35" t="str">
        <f>'Prediction Log'!$J665</f>
        <v/>
      </c>
      <c r="I668" s="34" t="str">
        <f>IF(ISBLANK(Games!R647), "",IF(AND(Games!R647="",Games!S647=""),"",IF(ISTEXT(Games!S647), "Side",Games!R647)))</f>
        <v/>
      </c>
      <c r="J668" s="34" t="str">
        <f>IF(ISBLANK(Games!R647), "",IF(Table12[[#This Row],[Bet]]="Spread", Games!T647, ""))</f>
        <v/>
      </c>
      <c r="K668" s="34" t="str">
        <f>IF(ISBLANK(Games!S647), "",IF(ISTEXT(Games!S647), Games!S647, ""))</f>
        <v/>
      </c>
      <c r="L668" s="34" t="str">
        <f>IF(ISBLANK(Games!V647), "", Games!V647)</f>
        <v/>
      </c>
      <c r="M668" s="34"/>
      <c r="N668" s="36"/>
      <c r="O668" s="36"/>
      <c r="P668" s="36"/>
      <c r="Q668" s="36"/>
      <c r="R668" s="36"/>
      <c r="S668" s="36"/>
      <c r="T668" s="37">
        <f t="shared" si="99"/>
        <v>0</v>
      </c>
      <c r="U668" s="37">
        <f t="shared" si="100"/>
        <v>0</v>
      </c>
      <c r="V668" s="37">
        <f t="shared" si="102"/>
        <v>0</v>
      </c>
      <c r="W668" s="37">
        <f t="shared" si="103"/>
        <v>0</v>
      </c>
      <c r="X668" s="37">
        <f t="shared" si="104"/>
        <v>0</v>
      </c>
      <c r="Y668" s="37">
        <f t="shared" si="105"/>
        <v>0</v>
      </c>
      <c r="Z668" s="36"/>
      <c r="AA668" s="37" t="str">
        <f t="shared" si="101"/>
        <v/>
      </c>
      <c r="AB668" s="36"/>
      <c r="AC668" s="37" t="str">
        <f t="shared" si="107"/>
        <v/>
      </c>
      <c r="AD668" s="36"/>
      <c r="AE668" s="34" t="str">
        <f t="shared" si="106"/>
        <v/>
      </c>
      <c r="AF66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9" spans="1:32" hidden="1" x14ac:dyDescent="0.45">
      <c r="A669" s="34">
        <f>Games!A648</f>
        <v>0</v>
      </c>
      <c r="B669" s="34" t="str">
        <f>IF('Prediction Log'!B666=0, "",'Prediction Log'!B666)</f>
        <v/>
      </c>
      <c r="C669" s="34" t="str">
        <f>IF('Prediction Log'!C666=0, "",'Prediction Log'!C666)</f>
        <v/>
      </c>
      <c r="D669" s="34" t="str">
        <f>IF('Prediction Log'!D666=0, "",'Prediction Log'!D666)</f>
        <v/>
      </c>
      <c r="E669" s="34" t="str">
        <f>IF('Prediction Log'!E666=0, "",'Prediction Log'!E666)</f>
        <v/>
      </c>
      <c r="F669" s="34" t="str">
        <f>IF('Prediction Log'!H666=0, "",'Prediction Log'!H666)</f>
        <v/>
      </c>
      <c r="G669" s="10" t="str">
        <f>IF(ISBLANK(Games!B648), "",'Prediction Log'!$I666)</f>
        <v/>
      </c>
      <c r="H669" s="35" t="str">
        <f>'Prediction Log'!$J666</f>
        <v/>
      </c>
      <c r="I669" s="34" t="str">
        <f>IF(ISBLANK(Games!R648), "",IF(AND(Games!R648="",Games!S648=""),"",IF(ISTEXT(Games!S648), "Side",Games!R648)))</f>
        <v/>
      </c>
      <c r="J669" s="34" t="str">
        <f>IF(ISBLANK(Games!R648), "",IF(Table12[[#This Row],[Bet]]="Spread", Games!T648, ""))</f>
        <v/>
      </c>
      <c r="K669" s="34" t="str">
        <f>IF(ISBLANK(Games!S648), "",IF(ISTEXT(Games!S648), Games!S648, ""))</f>
        <v/>
      </c>
      <c r="L669" s="34" t="str">
        <f>IF(ISBLANK(Games!V648), "", Games!V648)</f>
        <v/>
      </c>
      <c r="M669" s="34"/>
      <c r="N669" s="36"/>
      <c r="O669" s="36"/>
      <c r="P669" s="36"/>
      <c r="Q669" s="36"/>
      <c r="R669" s="36"/>
      <c r="S669" s="36"/>
      <c r="T669" s="37">
        <f t="shared" si="99"/>
        <v>0</v>
      </c>
      <c r="U669" s="37">
        <f t="shared" si="100"/>
        <v>0</v>
      </c>
      <c r="V669" s="37">
        <f t="shared" si="102"/>
        <v>0</v>
      </c>
      <c r="W669" s="37">
        <f t="shared" si="103"/>
        <v>0</v>
      </c>
      <c r="X669" s="37">
        <f t="shared" si="104"/>
        <v>0</v>
      </c>
      <c r="Y669" s="37">
        <f t="shared" si="105"/>
        <v>0</v>
      </c>
      <c r="Z669" s="36"/>
      <c r="AA669" s="37" t="str">
        <f t="shared" si="101"/>
        <v/>
      </c>
      <c r="AB669" s="36"/>
      <c r="AC669" s="37" t="str">
        <f t="shared" si="107"/>
        <v/>
      </c>
      <c r="AD669" s="36"/>
      <c r="AE669" s="34" t="str">
        <f t="shared" si="106"/>
        <v/>
      </c>
      <c r="AF66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0" spans="1:32" hidden="1" x14ac:dyDescent="0.45">
      <c r="A670" s="34">
        <f>Games!A649</f>
        <v>0</v>
      </c>
      <c r="B670" s="34" t="str">
        <f>IF('Prediction Log'!B667=0, "",'Prediction Log'!B667)</f>
        <v/>
      </c>
      <c r="C670" s="34" t="str">
        <f>IF('Prediction Log'!C667=0, "",'Prediction Log'!C667)</f>
        <v/>
      </c>
      <c r="D670" s="34" t="str">
        <f>IF('Prediction Log'!D667=0, "",'Prediction Log'!D667)</f>
        <v/>
      </c>
      <c r="E670" s="34" t="str">
        <f>IF('Prediction Log'!E667=0, "",'Prediction Log'!E667)</f>
        <v/>
      </c>
      <c r="F670" s="34" t="str">
        <f>IF('Prediction Log'!H667=0, "",'Prediction Log'!H667)</f>
        <v/>
      </c>
      <c r="G670" s="10" t="str">
        <f>IF(ISBLANK(Games!B649), "",'Prediction Log'!$I667)</f>
        <v/>
      </c>
      <c r="H670" s="35" t="str">
        <f>'Prediction Log'!$J667</f>
        <v/>
      </c>
      <c r="I670" s="34" t="str">
        <f>IF(ISBLANK(Games!R649), "",IF(AND(Games!R649="",Games!S649=""),"",IF(ISTEXT(Games!S649), "Side",Games!R649)))</f>
        <v/>
      </c>
      <c r="J670" s="34" t="str">
        <f>IF(ISBLANK(Games!R649), "",IF(Table12[[#This Row],[Bet]]="Spread", Games!T649, ""))</f>
        <v/>
      </c>
      <c r="K670" s="34" t="str">
        <f>IF(ISBLANK(Games!S649), "",IF(ISTEXT(Games!S649), Games!S649, ""))</f>
        <v/>
      </c>
      <c r="L670" s="34" t="str">
        <f>IF(ISBLANK(Games!V649), "", Games!V649)</f>
        <v/>
      </c>
      <c r="M670" s="34"/>
      <c r="N670" s="36"/>
      <c r="O670" s="36"/>
      <c r="P670" s="36"/>
      <c r="Q670" s="36"/>
      <c r="R670" s="36"/>
      <c r="S670" s="36"/>
      <c r="T670" s="37">
        <f t="shared" si="99"/>
        <v>0</v>
      </c>
      <c r="U670" s="37">
        <f t="shared" si="100"/>
        <v>0</v>
      </c>
      <c r="V670" s="37">
        <f t="shared" si="102"/>
        <v>0</v>
      </c>
      <c r="W670" s="37">
        <f t="shared" si="103"/>
        <v>0</v>
      </c>
      <c r="X670" s="37">
        <f t="shared" si="104"/>
        <v>0</v>
      </c>
      <c r="Y670" s="37">
        <f t="shared" si="105"/>
        <v>0</v>
      </c>
      <c r="Z670" s="36"/>
      <c r="AA670" s="37" t="str">
        <f t="shared" si="101"/>
        <v/>
      </c>
      <c r="AB670" s="36"/>
      <c r="AC670" s="37" t="str">
        <f t="shared" si="107"/>
        <v/>
      </c>
      <c r="AD670" s="36"/>
      <c r="AE670" s="34" t="str">
        <f t="shared" si="106"/>
        <v/>
      </c>
      <c r="AF67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1" spans="1:32" hidden="1" x14ac:dyDescent="0.45">
      <c r="A671" s="34">
        <f>Games!A650</f>
        <v>0</v>
      </c>
      <c r="B671" s="34" t="str">
        <f>IF('Prediction Log'!B668=0, "",'Prediction Log'!B668)</f>
        <v/>
      </c>
      <c r="C671" s="34" t="str">
        <f>IF('Prediction Log'!C668=0, "",'Prediction Log'!C668)</f>
        <v/>
      </c>
      <c r="D671" s="34" t="str">
        <f>IF('Prediction Log'!D668=0, "",'Prediction Log'!D668)</f>
        <v/>
      </c>
      <c r="E671" s="34" t="str">
        <f>IF('Prediction Log'!E668=0, "",'Prediction Log'!E668)</f>
        <v/>
      </c>
      <c r="F671" s="34" t="str">
        <f>IF('Prediction Log'!H668=0, "",'Prediction Log'!H668)</f>
        <v/>
      </c>
      <c r="G671" s="10" t="str">
        <f>IF(ISBLANK(Games!B650), "",'Prediction Log'!$I668)</f>
        <v/>
      </c>
      <c r="H671" s="35" t="str">
        <f>'Prediction Log'!$J668</f>
        <v/>
      </c>
      <c r="I671" s="34" t="str">
        <f>IF(ISBLANK(Games!R650), "",IF(AND(Games!R650="",Games!S650=""),"",IF(ISTEXT(Games!S650), "Side",Games!R650)))</f>
        <v/>
      </c>
      <c r="J671" s="34" t="str">
        <f>IF(ISBLANK(Games!R650), "",IF(Table12[[#This Row],[Bet]]="Spread", Games!T650, ""))</f>
        <v/>
      </c>
      <c r="K671" s="34" t="str">
        <f>IF(ISBLANK(Games!S650), "",IF(ISTEXT(Games!S650), Games!S650, ""))</f>
        <v/>
      </c>
      <c r="L671" s="34" t="str">
        <f>IF(ISBLANK(Games!V650), "", Games!V650)</f>
        <v/>
      </c>
      <c r="M671" s="34"/>
      <c r="N671" s="36"/>
      <c r="O671" s="36"/>
      <c r="P671" s="36"/>
      <c r="Q671" s="36"/>
      <c r="R671" s="36"/>
      <c r="S671" s="36"/>
      <c r="T671" s="37">
        <f t="shared" si="99"/>
        <v>0</v>
      </c>
      <c r="U671" s="37">
        <f t="shared" si="100"/>
        <v>0</v>
      </c>
      <c r="V671" s="37">
        <f t="shared" si="102"/>
        <v>0</v>
      </c>
      <c r="W671" s="37">
        <f t="shared" si="103"/>
        <v>0</v>
      </c>
      <c r="X671" s="37">
        <f t="shared" si="104"/>
        <v>0</v>
      </c>
      <c r="Y671" s="37">
        <f t="shared" si="105"/>
        <v>0</v>
      </c>
      <c r="Z671" s="36"/>
      <c r="AA671" s="37" t="str">
        <f t="shared" si="101"/>
        <v/>
      </c>
      <c r="AB671" s="36"/>
      <c r="AC671" s="37" t="str">
        <f t="shared" si="107"/>
        <v/>
      </c>
      <c r="AD671" s="36"/>
      <c r="AE671" s="34" t="str">
        <f t="shared" si="106"/>
        <v/>
      </c>
      <c r="AF67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2" spans="1:32" hidden="1" x14ac:dyDescent="0.45">
      <c r="A672" s="34">
        <f>Games!A651</f>
        <v>0</v>
      </c>
      <c r="B672" s="34" t="str">
        <f>IF('Prediction Log'!B669=0, "",'Prediction Log'!B669)</f>
        <v/>
      </c>
      <c r="C672" s="34" t="str">
        <f>IF('Prediction Log'!C669=0, "",'Prediction Log'!C669)</f>
        <v/>
      </c>
      <c r="D672" s="34" t="str">
        <f>IF('Prediction Log'!D669=0, "",'Prediction Log'!D669)</f>
        <v/>
      </c>
      <c r="E672" s="34" t="str">
        <f>IF('Prediction Log'!E669=0, "",'Prediction Log'!E669)</f>
        <v/>
      </c>
      <c r="F672" s="34" t="str">
        <f>IF('Prediction Log'!H669=0, "",'Prediction Log'!H669)</f>
        <v/>
      </c>
      <c r="G672" s="10" t="str">
        <f>IF(ISBLANK(Games!B651), "",'Prediction Log'!$I669)</f>
        <v/>
      </c>
      <c r="H672" s="35" t="str">
        <f>'Prediction Log'!$J669</f>
        <v/>
      </c>
      <c r="I672" s="34" t="str">
        <f>IF(ISBLANK(Games!R651), "",IF(AND(Games!R651="",Games!S651=""),"",IF(ISTEXT(Games!S651), "Side",Games!R651)))</f>
        <v/>
      </c>
      <c r="J672" s="34" t="str">
        <f>IF(ISBLANK(Games!R651), "",IF(Table12[[#This Row],[Bet]]="Spread", Games!T651, ""))</f>
        <v/>
      </c>
      <c r="K672" s="34" t="str">
        <f>IF(ISBLANK(Games!S651), "",IF(ISTEXT(Games!S651), Games!S651, ""))</f>
        <v/>
      </c>
      <c r="L672" s="34" t="str">
        <f>IF(ISBLANK(Games!V651), "", Games!V651)</f>
        <v/>
      </c>
      <c r="M672" s="34"/>
      <c r="N672" s="36"/>
      <c r="O672" s="36"/>
      <c r="P672" s="36"/>
      <c r="Q672" s="36"/>
      <c r="R672" s="36"/>
      <c r="S672" s="36"/>
      <c r="T672" s="37">
        <f t="shared" si="99"/>
        <v>0</v>
      </c>
      <c r="U672" s="37">
        <f t="shared" si="100"/>
        <v>0</v>
      </c>
      <c r="V672" s="37">
        <f t="shared" si="102"/>
        <v>0</v>
      </c>
      <c r="W672" s="37">
        <f t="shared" si="103"/>
        <v>0</v>
      </c>
      <c r="X672" s="37">
        <f t="shared" si="104"/>
        <v>0</v>
      </c>
      <c r="Y672" s="37">
        <f t="shared" si="105"/>
        <v>0</v>
      </c>
      <c r="Z672" s="36"/>
      <c r="AA672" s="37" t="str">
        <f t="shared" si="101"/>
        <v/>
      </c>
      <c r="AB672" s="36"/>
      <c r="AC672" s="37" t="str">
        <f t="shared" si="107"/>
        <v/>
      </c>
      <c r="AD672" s="36"/>
      <c r="AE672" s="34" t="str">
        <f t="shared" si="106"/>
        <v/>
      </c>
      <c r="AF67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3" spans="1:32" hidden="1" x14ac:dyDescent="0.45">
      <c r="A673" s="34">
        <f>Games!A652</f>
        <v>0</v>
      </c>
      <c r="B673" s="34" t="str">
        <f>IF('Prediction Log'!B670=0, "",'Prediction Log'!B670)</f>
        <v/>
      </c>
      <c r="C673" s="34" t="str">
        <f>IF('Prediction Log'!C670=0, "",'Prediction Log'!C670)</f>
        <v/>
      </c>
      <c r="D673" s="34" t="str">
        <f>IF('Prediction Log'!D670=0, "",'Prediction Log'!D670)</f>
        <v/>
      </c>
      <c r="E673" s="34" t="str">
        <f>IF('Prediction Log'!E670=0, "",'Prediction Log'!E670)</f>
        <v/>
      </c>
      <c r="F673" s="34" t="str">
        <f>IF('Prediction Log'!H670=0, "",'Prediction Log'!H670)</f>
        <v/>
      </c>
      <c r="G673" s="10" t="str">
        <f>IF(ISBLANK(Games!B652), "",'Prediction Log'!$I670)</f>
        <v/>
      </c>
      <c r="H673" s="35" t="str">
        <f>'Prediction Log'!$J670</f>
        <v/>
      </c>
      <c r="I673" s="34" t="str">
        <f>IF(ISBLANK(Games!R652), "",IF(AND(Games!R652="",Games!S652=""),"",IF(ISTEXT(Games!S652), "Side",Games!R652)))</f>
        <v/>
      </c>
      <c r="J673" s="34" t="str">
        <f>IF(ISBLANK(Games!R652), "",IF(Table12[[#This Row],[Bet]]="Spread", Games!T652, ""))</f>
        <v/>
      </c>
      <c r="K673" s="34" t="str">
        <f>IF(ISBLANK(Games!S652), "",IF(ISTEXT(Games!S652), Games!S652, ""))</f>
        <v/>
      </c>
      <c r="L673" s="34" t="str">
        <f>IF(ISBLANK(Games!V652), "", Games!V652)</f>
        <v/>
      </c>
      <c r="M673" s="34"/>
      <c r="N673" s="36"/>
      <c r="O673" s="36"/>
      <c r="P673" s="36"/>
      <c r="Q673" s="36"/>
      <c r="R673" s="36"/>
      <c r="S673" s="36"/>
      <c r="T673" s="37">
        <f t="shared" si="99"/>
        <v>0</v>
      </c>
      <c r="U673" s="37">
        <f t="shared" si="100"/>
        <v>0</v>
      </c>
      <c r="V673" s="37">
        <f t="shared" si="102"/>
        <v>0</v>
      </c>
      <c r="W673" s="37">
        <f t="shared" si="103"/>
        <v>0</v>
      </c>
      <c r="X673" s="37">
        <f t="shared" si="104"/>
        <v>0</v>
      </c>
      <c r="Y673" s="37">
        <f t="shared" si="105"/>
        <v>0</v>
      </c>
      <c r="Z673" s="36"/>
      <c r="AA673" s="37" t="str">
        <f t="shared" si="101"/>
        <v/>
      </c>
      <c r="AB673" s="36"/>
      <c r="AC673" s="37" t="str">
        <f t="shared" si="107"/>
        <v/>
      </c>
      <c r="AD673" s="36"/>
      <c r="AE673" s="34" t="str">
        <f t="shared" si="106"/>
        <v/>
      </c>
      <c r="AF67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4" spans="1:32" hidden="1" x14ac:dyDescent="0.45">
      <c r="A674" s="34">
        <f>Games!A653</f>
        <v>0</v>
      </c>
      <c r="B674" s="34" t="str">
        <f>IF('Prediction Log'!B671=0, "",'Prediction Log'!B671)</f>
        <v/>
      </c>
      <c r="C674" s="34" t="str">
        <f>IF('Prediction Log'!C671=0, "",'Prediction Log'!C671)</f>
        <v/>
      </c>
      <c r="D674" s="34" t="str">
        <f>IF('Prediction Log'!D671=0, "",'Prediction Log'!D671)</f>
        <v/>
      </c>
      <c r="E674" s="34" t="str">
        <f>IF('Prediction Log'!E671=0, "",'Prediction Log'!E671)</f>
        <v/>
      </c>
      <c r="F674" s="34" t="str">
        <f>IF('Prediction Log'!H671=0, "",'Prediction Log'!H671)</f>
        <v/>
      </c>
      <c r="G674" s="10" t="str">
        <f>IF(ISBLANK(Games!B653), "",'Prediction Log'!$I671)</f>
        <v/>
      </c>
      <c r="H674" s="35" t="str">
        <f>'Prediction Log'!$J671</f>
        <v/>
      </c>
      <c r="I674" s="34" t="str">
        <f>IF(ISBLANK(Games!R653), "",IF(AND(Games!R653="",Games!S653=""),"",IF(ISTEXT(Games!S653), "Side",Games!R653)))</f>
        <v/>
      </c>
      <c r="J674" s="34" t="str">
        <f>IF(ISBLANK(Games!R653), "",IF(Table12[[#This Row],[Bet]]="Spread", Games!T653, ""))</f>
        <v/>
      </c>
      <c r="K674" s="34" t="str">
        <f>IF(ISBLANK(Games!S653), "",IF(ISTEXT(Games!S653), Games!S653, ""))</f>
        <v/>
      </c>
      <c r="L674" s="34" t="str">
        <f>IF(ISBLANK(Games!V653), "", Games!V653)</f>
        <v/>
      </c>
      <c r="M674" s="34"/>
      <c r="N674" s="36"/>
      <c r="O674" s="36"/>
      <c r="P674" s="36"/>
      <c r="Q674" s="36"/>
      <c r="R674" s="36"/>
      <c r="S674" s="36"/>
      <c r="T674" s="37">
        <f t="shared" si="99"/>
        <v>0</v>
      </c>
      <c r="U674" s="37">
        <f t="shared" si="100"/>
        <v>0</v>
      </c>
      <c r="V674" s="37">
        <f t="shared" si="102"/>
        <v>0</v>
      </c>
      <c r="W674" s="37">
        <f t="shared" si="103"/>
        <v>0</v>
      </c>
      <c r="X674" s="37">
        <f t="shared" si="104"/>
        <v>0</v>
      </c>
      <c r="Y674" s="37">
        <f t="shared" si="105"/>
        <v>0</v>
      </c>
      <c r="Z674" s="36"/>
      <c r="AA674" s="37" t="str">
        <f t="shared" si="101"/>
        <v/>
      </c>
      <c r="AB674" s="36"/>
      <c r="AC674" s="37" t="str">
        <f t="shared" si="107"/>
        <v/>
      </c>
      <c r="AD674" s="36"/>
      <c r="AE674" s="34" t="str">
        <f t="shared" si="106"/>
        <v/>
      </c>
      <c r="AF67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5" spans="1:32" hidden="1" x14ac:dyDescent="0.45">
      <c r="A675" s="34">
        <f>Games!A654</f>
        <v>0</v>
      </c>
      <c r="B675" s="34" t="str">
        <f>IF('Prediction Log'!B672=0, "",'Prediction Log'!B672)</f>
        <v/>
      </c>
      <c r="C675" s="34" t="str">
        <f>IF('Prediction Log'!C672=0, "",'Prediction Log'!C672)</f>
        <v/>
      </c>
      <c r="D675" s="34" t="str">
        <f>IF('Prediction Log'!D672=0, "",'Prediction Log'!D672)</f>
        <v/>
      </c>
      <c r="E675" s="34" t="str">
        <f>IF('Prediction Log'!E672=0, "",'Prediction Log'!E672)</f>
        <v/>
      </c>
      <c r="F675" s="34" t="str">
        <f>IF('Prediction Log'!H672=0, "",'Prediction Log'!H672)</f>
        <v/>
      </c>
      <c r="G675" s="10" t="str">
        <f>IF(ISBLANK(Games!B654), "",'Prediction Log'!$I672)</f>
        <v/>
      </c>
      <c r="H675" s="35" t="str">
        <f>'Prediction Log'!$J672</f>
        <v/>
      </c>
      <c r="I675" s="34" t="str">
        <f>IF(ISBLANK(Games!R654), "",IF(AND(Games!R654="",Games!S654=""),"",IF(ISTEXT(Games!S654), "Side",Games!R654)))</f>
        <v/>
      </c>
      <c r="J675" s="34" t="str">
        <f>IF(ISBLANK(Games!R654), "",IF(Table12[[#This Row],[Bet]]="Spread", Games!T654, ""))</f>
        <v/>
      </c>
      <c r="K675" s="34" t="str">
        <f>IF(ISBLANK(Games!S654), "",IF(ISTEXT(Games!S654), Games!S654, ""))</f>
        <v/>
      </c>
      <c r="L675" s="34" t="str">
        <f>IF(ISBLANK(Games!V654), "", Games!V654)</f>
        <v/>
      </c>
      <c r="M675" s="34"/>
      <c r="N675" s="36"/>
      <c r="O675" s="36"/>
      <c r="P675" s="36"/>
      <c r="Q675" s="36"/>
      <c r="R675" s="36"/>
      <c r="S675" s="36"/>
      <c r="T675" s="37">
        <f t="shared" si="99"/>
        <v>0</v>
      </c>
      <c r="U675" s="37">
        <f t="shared" si="100"/>
        <v>0</v>
      </c>
      <c r="V675" s="37">
        <f t="shared" si="102"/>
        <v>0</v>
      </c>
      <c r="W675" s="37">
        <f t="shared" si="103"/>
        <v>0</v>
      </c>
      <c r="X675" s="37">
        <f t="shared" si="104"/>
        <v>0</v>
      </c>
      <c r="Y675" s="37">
        <f t="shared" si="105"/>
        <v>0</v>
      </c>
      <c r="Z675" s="36"/>
      <c r="AA675" s="37" t="str">
        <f t="shared" si="101"/>
        <v/>
      </c>
      <c r="AB675" s="36"/>
      <c r="AC675" s="37" t="str">
        <f t="shared" si="107"/>
        <v/>
      </c>
      <c r="AD675" s="36"/>
      <c r="AE675" s="34" t="str">
        <f t="shared" si="106"/>
        <v/>
      </c>
      <c r="AF67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6" spans="1:32" hidden="1" x14ac:dyDescent="0.45">
      <c r="A676" s="34">
        <f>Games!A655</f>
        <v>0</v>
      </c>
      <c r="B676" s="34" t="str">
        <f>IF('Prediction Log'!B673=0, "",'Prediction Log'!B673)</f>
        <v/>
      </c>
      <c r="C676" s="34" t="str">
        <f>IF('Prediction Log'!C673=0, "",'Prediction Log'!C673)</f>
        <v/>
      </c>
      <c r="D676" s="34" t="str">
        <f>IF('Prediction Log'!D673=0, "",'Prediction Log'!D673)</f>
        <v/>
      </c>
      <c r="E676" s="34" t="str">
        <f>IF('Prediction Log'!E673=0, "",'Prediction Log'!E673)</f>
        <v/>
      </c>
      <c r="F676" s="34" t="str">
        <f>IF('Prediction Log'!H673=0, "",'Prediction Log'!H673)</f>
        <v/>
      </c>
      <c r="G676" s="10" t="str">
        <f>IF(ISBLANK(Games!B655), "",'Prediction Log'!$I673)</f>
        <v/>
      </c>
      <c r="H676" s="35" t="str">
        <f>'Prediction Log'!$J673</f>
        <v/>
      </c>
      <c r="I676" s="34" t="str">
        <f>IF(ISBLANK(Games!R655), "",IF(AND(Games!R655="",Games!S655=""),"",IF(ISTEXT(Games!S655), "Side",Games!R655)))</f>
        <v/>
      </c>
      <c r="J676" s="34" t="str">
        <f>IF(ISBLANK(Games!R655), "",IF(Table12[[#This Row],[Bet]]="Spread", Games!T655, ""))</f>
        <v/>
      </c>
      <c r="K676" s="34" t="str">
        <f>IF(ISBLANK(Games!S655), "",IF(ISTEXT(Games!S655), Games!S655, ""))</f>
        <v/>
      </c>
      <c r="L676" s="34" t="str">
        <f>IF(ISBLANK(Games!V655), "", Games!V655)</f>
        <v/>
      </c>
      <c r="M676" s="34"/>
      <c r="N676" s="36"/>
      <c r="O676" s="36"/>
      <c r="P676" s="36"/>
      <c r="Q676" s="36"/>
      <c r="R676" s="36"/>
      <c r="S676" s="36"/>
      <c r="T676" s="37">
        <f t="shared" si="99"/>
        <v>0</v>
      </c>
      <c r="U676" s="37">
        <f t="shared" si="100"/>
        <v>0</v>
      </c>
      <c r="V676" s="37">
        <f t="shared" si="102"/>
        <v>0</v>
      </c>
      <c r="W676" s="37">
        <f t="shared" si="103"/>
        <v>0</v>
      </c>
      <c r="X676" s="37">
        <f t="shared" si="104"/>
        <v>0</v>
      </c>
      <c r="Y676" s="37">
        <f t="shared" si="105"/>
        <v>0</v>
      </c>
      <c r="Z676" s="36"/>
      <c r="AA676" s="37" t="str">
        <f t="shared" si="101"/>
        <v/>
      </c>
      <c r="AB676" s="36"/>
      <c r="AC676" s="37" t="str">
        <f t="shared" si="107"/>
        <v/>
      </c>
      <c r="AD676" s="36"/>
      <c r="AE676" s="34" t="str">
        <f t="shared" si="106"/>
        <v/>
      </c>
      <c r="AF67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7" spans="1:32" hidden="1" x14ac:dyDescent="0.45">
      <c r="A677" s="34">
        <f>Games!A656</f>
        <v>0</v>
      </c>
      <c r="B677" s="34" t="str">
        <f>IF('Prediction Log'!B674=0, "",'Prediction Log'!B674)</f>
        <v/>
      </c>
      <c r="C677" s="34" t="str">
        <f>IF('Prediction Log'!C674=0, "",'Prediction Log'!C674)</f>
        <v/>
      </c>
      <c r="D677" s="34" t="str">
        <f>IF('Prediction Log'!D674=0, "",'Prediction Log'!D674)</f>
        <v/>
      </c>
      <c r="E677" s="34" t="str">
        <f>IF('Prediction Log'!E674=0, "",'Prediction Log'!E674)</f>
        <v/>
      </c>
      <c r="F677" s="34" t="str">
        <f>IF('Prediction Log'!H674=0, "",'Prediction Log'!H674)</f>
        <v/>
      </c>
      <c r="G677" s="10" t="str">
        <f>IF(ISBLANK(Games!B656), "",'Prediction Log'!$I674)</f>
        <v/>
      </c>
      <c r="H677" s="35" t="str">
        <f>'Prediction Log'!$J674</f>
        <v/>
      </c>
      <c r="I677" s="34" t="str">
        <f>IF(ISBLANK(Games!R656), "",IF(AND(Games!R656="",Games!S656=""),"",IF(ISTEXT(Games!S656), "Side",Games!R656)))</f>
        <v/>
      </c>
      <c r="J677" s="34" t="str">
        <f>IF(ISBLANK(Games!R656), "",IF(Table12[[#This Row],[Bet]]="Spread", Games!T656, ""))</f>
        <v/>
      </c>
      <c r="K677" s="34" t="str">
        <f>IF(ISBLANK(Games!S656), "",IF(ISTEXT(Games!S656), Games!S656, ""))</f>
        <v/>
      </c>
      <c r="L677" s="34" t="str">
        <f>IF(ISBLANK(Games!V656), "", Games!V656)</f>
        <v/>
      </c>
      <c r="M677" s="34"/>
      <c r="N677" s="36"/>
      <c r="O677" s="36"/>
      <c r="P677" s="36"/>
      <c r="Q677" s="36"/>
      <c r="R677" s="36"/>
      <c r="S677" s="36"/>
      <c r="T677" s="37">
        <f t="shared" si="99"/>
        <v>0</v>
      </c>
      <c r="U677" s="37">
        <f t="shared" si="100"/>
        <v>0</v>
      </c>
      <c r="V677" s="37">
        <f t="shared" si="102"/>
        <v>0</v>
      </c>
      <c r="W677" s="37">
        <f t="shared" si="103"/>
        <v>0</v>
      </c>
      <c r="X677" s="37">
        <f t="shared" si="104"/>
        <v>0</v>
      </c>
      <c r="Y677" s="37">
        <f t="shared" si="105"/>
        <v>0</v>
      </c>
      <c r="Z677" s="36"/>
      <c r="AA677" s="37" t="str">
        <f t="shared" si="101"/>
        <v/>
      </c>
      <c r="AB677" s="36"/>
      <c r="AC677" s="37" t="str">
        <f t="shared" si="107"/>
        <v/>
      </c>
      <c r="AD677" s="36"/>
      <c r="AE677" s="34" t="str">
        <f t="shared" si="106"/>
        <v/>
      </c>
      <c r="AF67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8" spans="1:32" hidden="1" x14ac:dyDescent="0.45">
      <c r="A678" s="34">
        <f>Games!A657</f>
        <v>0</v>
      </c>
      <c r="B678" s="34" t="str">
        <f>IF('Prediction Log'!B675=0, "",'Prediction Log'!B675)</f>
        <v/>
      </c>
      <c r="C678" s="34" t="str">
        <f>IF('Prediction Log'!C675=0, "",'Prediction Log'!C675)</f>
        <v/>
      </c>
      <c r="D678" s="34" t="str">
        <f>IF('Prediction Log'!D675=0, "",'Prediction Log'!D675)</f>
        <v/>
      </c>
      <c r="E678" s="34" t="str">
        <f>IF('Prediction Log'!E675=0, "",'Prediction Log'!E675)</f>
        <v/>
      </c>
      <c r="F678" s="34" t="str">
        <f>IF('Prediction Log'!H675=0, "",'Prediction Log'!H675)</f>
        <v/>
      </c>
      <c r="G678" s="10" t="str">
        <f>IF(ISBLANK(Games!B657), "",'Prediction Log'!$I675)</f>
        <v/>
      </c>
      <c r="H678" s="35" t="str">
        <f>'Prediction Log'!$J675</f>
        <v/>
      </c>
      <c r="I678" s="34" t="str">
        <f>IF(ISBLANK(Games!R657), "",IF(AND(Games!R657="",Games!S657=""),"",IF(ISTEXT(Games!S657), "Side",Games!R657)))</f>
        <v/>
      </c>
      <c r="J678" s="34" t="str">
        <f>IF(ISBLANK(Games!R657), "",IF(Table12[[#This Row],[Bet]]="Spread", Games!T657, ""))</f>
        <v/>
      </c>
      <c r="K678" s="34" t="str">
        <f>IF(ISBLANK(Games!S657), "",IF(ISTEXT(Games!S657), Games!S657, ""))</f>
        <v/>
      </c>
      <c r="L678" s="34" t="str">
        <f>IF(ISBLANK(Games!V657), "", Games!V657)</f>
        <v/>
      </c>
      <c r="M678" s="34"/>
      <c r="N678" s="36"/>
      <c r="O678" s="36"/>
      <c r="P678" s="36"/>
      <c r="Q678" s="36"/>
      <c r="R678" s="36"/>
      <c r="S678" s="36"/>
      <c r="T678" s="37">
        <f t="shared" si="99"/>
        <v>0</v>
      </c>
      <c r="U678" s="37">
        <f t="shared" si="100"/>
        <v>0</v>
      </c>
      <c r="V678" s="37">
        <f t="shared" si="102"/>
        <v>0</v>
      </c>
      <c r="W678" s="37">
        <f t="shared" si="103"/>
        <v>0</v>
      </c>
      <c r="X678" s="37">
        <f t="shared" si="104"/>
        <v>0</v>
      </c>
      <c r="Y678" s="37">
        <f t="shared" si="105"/>
        <v>0</v>
      </c>
      <c r="Z678" s="36"/>
      <c r="AA678" s="37" t="str">
        <f t="shared" si="101"/>
        <v/>
      </c>
      <c r="AB678" s="36"/>
      <c r="AC678" s="37" t="str">
        <f t="shared" si="107"/>
        <v/>
      </c>
      <c r="AD678" s="36"/>
      <c r="AE678" s="34" t="str">
        <f t="shared" si="106"/>
        <v/>
      </c>
      <c r="AF67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9" spans="1:32" hidden="1" x14ac:dyDescent="0.45">
      <c r="A679" s="34">
        <f>Games!A658</f>
        <v>0</v>
      </c>
      <c r="B679" s="34" t="str">
        <f>IF('Prediction Log'!B676=0, "",'Prediction Log'!B676)</f>
        <v/>
      </c>
      <c r="C679" s="34" t="str">
        <f>IF('Prediction Log'!C676=0, "",'Prediction Log'!C676)</f>
        <v/>
      </c>
      <c r="D679" s="34" t="str">
        <f>IF('Prediction Log'!D676=0, "",'Prediction Log'!D676)</f>
        <v/>
      </c>
      <c r="E679" s="34" t="str">
        <f>IF('Prediction Log'!E676=0, "",'Prediction Log'!E676)</f>
        <v/>
      </c>
      <c r="F679" s="34" t="str">
        <f>IF('Prediction Log'!H676=0, "",'Prediction Log'!H676)</f>
        <v/>
      </c>
      <c r="G679" s="10" t="str">
        <f>IF(ISBLANK(Games!B658), "",'Prediction Log'!$I676)</f>
        <v/>
      </c>
      <c r="H679" s="35" t="str">
        <f>'Prediction Log'!$J676</f>
        <v/>
      </c>
      <c r="I679" s="34" t="str">
        <f>IF(ISBLANK(Games!R658), "",IF(AND(Games!R658="",Games!S658=""),"",IF(ISTEXT(Games!S658), "Side",Games!R658)))</f>
        <v/>
      </c>
      <c r="J679" s="34" t="str">
        <f>IF(ISBLANK(Games!R658), "",IF(Table12[[#This Row],[Bet]]="Spread", Games!T658, ""))</f>
        <v/>
      </c>
      <c r="K679" s="34" t="str">
        <f>IF(ISBLANK(Games!S658), "",IF(ISTEXT(Games!S658), Games!S658, ""))</f>
        <v/>
      </c>
      <c r="L679" s="34" t="str">
        <f>IF(ISBLANK(Games!V658), "", Games!V658)</f>
        <v/>
      </c>
      <c r="M679" s="34"/>
      <c r="N679" s="36"/>
      <c r="O679" s="36"/>
      <c r="P679" s="36"/>
      <c r="Q679" s="36"/>
      <c r="R679" s="36"/>
      <c r="S679" s="36"/>
      <c r="T679" s="37">
        <f t="shared" si="99"/>
        <v>0</v>
      </c>
      <c r="U679" s="37">
        <f t="shared" si="100"/>
        <v>0</v>
      </c>
      <c r="V679" s="37">
        <f t="shared" si="102"/>
        <v>0</v>
      </c>
      <c r="W679" s="37">
        <f t="shared" si="103"/>
        <v>0</v>
      </c>
      <c r="X679" s="37">
        <f t="shared" si="104"/>
        <v>0</v>
      </c>
      <c r="Y679" s="37">
        <f t="shared" si="105"/>
        <v>0</v>
      </c>
      <c r="Z679" s="36"/>
      <c r="AA679" s="37" t="str">
        <f t="shared" si="101"/>
        <v/>
      </c>
      <c r="AB679" s="36"/>
      <c r="AC679" s="37" t="str">
        <f t="shared" si="107"/>
        <v/>
      </c>
      <c r="AD679" s="36"/>
      <c r="AE679" s="34" t="str">
        <f t="shared" si="106"/>
        <v/>
      </c>
      <c r="AF67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0" spans="1:32" hidden="1" x14ac:dyDescent="0.45">
      <c r="A680" s="34">
        <f>Games!A659</f>
        <v>0</v>
      </c>
      <c r="B680" s="34" t="str">
        <f>IF('Prediction Log'!B677=0, "",'Prediction Log'!B677)</f>
        <v/>
      </c>
      <c r="C680" s="34" t="str">
        <f>IF('Prediction Log'!C677=0, "",'Prediction Log'!C677)</f>
        <v/>
      </c>
      <c r="D680" s="34" t="str">
        <f>IF('Prediction Log'!D677=0, "",'Prediction Log'!D677)</f>
        <v/>
      </c>
      <c r="E680" s="34" t="str">
        <f>IF('Prediction Log'!E677=0, "",'Prediction Log'!E677)</f>
        <v/>
      </c>
      <c r="F680" s="34" t="str">
        <f>IF('Prediction Log'!H677=0, "",'Prediction Log'!H677)</f>
        <v/>
      </c>
      <c r="G680" s="10" t="str">
        <f>IF(ISBLANK(Games!B659), "",'Prediction Log'!$I677)</f>
        <v/>
      </c>
      <c r="H680" s="35" t="str">
        <f>'Prediction Log'!$J677</f>
        <v/>
      </c>
      <c r="I680" s="34" t="str">
        <f>IF(ISBLANK(Games!R659), "",IF(AND(Games!R659="",Games!S659=""),"",IF(ISTEXT(Games!S659), "Side",Games!R659)))</f>
        <v/>
      </c>
      <c r="J680" s="34" t="str">
        <f>IF(ISBLANK(Games!R659), "",IF(Table12[[#This Row],[Bet]]="Spread", Games!T659, ""))</f>
        <v/>
      </c>
      <c r="K680" s="34" t="str">
        <f>IF(ISBLANK(Games!S659), "",IF(ISTEXT(Games!S659), Games!S659, ""))</f>
        <v/>
      </c>
      <c r="L680" s="34" t="str">
        <f>IF(ISBLANK(Games!V659), "", Games!V659)</f>
        <v/>
      </c>
      <c r="M680" s="34"/>
      <c r="N680" s="36"/>
      <c r="O680" s="36"/>
      <c r="P680" s="36"/>
      <c r="Q680" s="36"/>
      <c r="R680" s="36"/>
      <c r="S680" s="36"/>
      <c r="T680" s="37">
        <f t="shared" si="99"/>
        <v>0</v>
      </c>
      <c r="U680" s="37">
        <f t="shared" si="100"/>
        <v>0</v>
      </c>
      <c r="V680" s="37">
        <f t="shared" si="102"/>
        <v>0</v>
      </c>
      <c r="W680" s="37">
        <f t="shared" si="103"/>
        <v>0</v>
      </c>
      <c r="X680" s="37">
        <f t="shared" si="104"/>
        <v>0</v>
      </c>
      <c r="Y680" s="37">
        <f t="shared" si="105"/>
        <v>0</v>
      </c>
      <c r="Z680" s="36"/>
      <c r="AA680" s="37" t="str">
        <f t="shared" si="101"/>
        <v/>
      </c>
      <c r="AB680" s="36"/>
      <c r="AC680" s="37" t="str">
        <f t="shared" si="107"/>
        <v/>
      </c>
      <c r="AD680" s="36"/>
      <c r="AE680" s="34" t="str">
        <f t="shared" si="106"/>
        <v/>
      </c>
      <c r="AF68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1" spans="1:32" hidden="1" x14ac:dyDescent="0.45">
      <c r="A681" s="34">
        <f>Games!A660</f>
        <v>0</v>
      </c>
      <c r="B681" s="34" t="str">
        <f>IF('Prediction Log'!B678=0, "",'Prediction Log'!B678)</f>
        <v/>
      </c>
      <c r="C681" s="34" t="str">
        <f>IF('Prediction Log'!C678=0, "",'Prediction Log'!C678)</f>
        <v/>
      </c>
      <c r="D681" s="34" t="str">
        <f>IF('Prediction Log'!D678=0, "",'Prediction Log'!D678)</f>
        <v/>
      </c>
      <c r="E681" s="34" t="str">
        <f>IF('Prediction Log'!E678=0, "",'Prediction Log'!E678)</f>
        <v/>
      </c>
      <c r="F681" s="34" t="str">
        <f>IF('Prediction Log'!H678=0, "",'Prediction Log'!H678)</f>
        <v/>
      </c>
      <c r="G681" s="10" t="str">
        <f>IF(ISBLANK(Games!B660), "",'Prediction Log'!$I678)</f>
        <v/>
      </c>
      <c r="H681" s="35" t="str">
        <f>'Prediction Log'!$J678</f>
        <v/>
      </c>
      <c r="I681" s="34" t="str">
        <f>IF(ISBLANK(Games!R660), "",IF(AND(Games!R660="",Games!S660=""),"",IF(ISTEXT(Games!S660), "Side",Games!R660)))</f>
        <v/>
      </c>
      <c r="J681" s="34" t="str">
        <f>IF(ISBLANK(Games!R660), "",IF(Table12[[#This Row],[Bet]]="Spread", Games!T660, ""))</f>
        <v/>
      </c>
      <c r="K681" s="34" t="str">
        <f>IF(ISBLANK(Games!S660), "",IF(ISTEXT(Games!S660), Games!S660, ""))</f>
        <v/>
      </c>
      <c r="L681" s="34" t="str">
        <f>IF(ISBLANK(Games!V660), "", Games!V660)</f>
        <v/>
      </c>
      <c r="M681" s="34"/>
      <c r="N681" s="36"/>
      <c r="O681" s="36"/>
      <c r="P681" s="36"/>
      <c r="Q681" s="36"/>
      <c r="R681" s="36"/>
      <c r="S681" s="36"/>
      <c r="T681" s="37">
        <f t="shared" si="99"/>
        <v>0</v>
      </c>
      <c r="U681" s="37">
        <f t="shared" si="100"/>
        <v>0</v>
      </c>
      <c r="V681" s="37">
        <f t="shared" si="102"/>
        <v>0</v>
      </c>
      <c r="W681" s="37">
        <f t="shared" si="103"/>
        <v>0</v>
      </c>
      <c r="X681" s="37">
        <f t="shared" si="104"/>
        <v>0</v>
      </c>
      <c r="Y681" s="37">
        <f t="shared" si="105"/>
        <v>0</v>
      </c>
      <c r="Z681" s="36"/>
      <c r="AA681" s="37" t="str">
        <f t="shared" si="101"/>
        <v/>
      </c>
      <c r="AB681" s="36"/>
      <c r="AC681" s="37" t="str">
        <f t="shared" si="107"/>
        <v/>
      </c>
      <c r="AD681" s="36"/>
      <c r="AE681" s="34" t="str">
        <f t="shared" si="106"/>
        <v/>
      </c>
      <c r="AF68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2" spans="1:32" hidden="1" x14ac:dyDescent="0.45">
      <c r="A682" s="34">
        <f>Games!A661</f>
        <v>0</v>
      </c>
      <c r="B682" s="34" t="str">
        <f>IF('Prediction Log'!B679=0, "",'Prediction Log'!B679)</f>
        <v/>
      </c>
      <c r="C682" s="34" t="str">
        <f>IF('Prediction Log'!C679=0, "",'Prediction Log'!C679)</f>
        <v/>
      </c>
      <c r="D682" s="34" t="str">
        <f>IF('Prediction Log'!D679=0, "",'Prediction Log'!D679)</f>
        <v/>
      </c>
      <c r="E682" s="34" t="str">
        <f>IF('Prediction Log'!E679=0, "",'Prediction Log'!E679)</f>
        <v/>
      </c>
      <c r="F682" s="34" t="str">
        <f>IF('Prediction Log'!H679=0, "",'Prediction Log'!H679)</f>
        <v/>
      </c>
      <c r="G682" s="10" t="str">
        <f>IF(ISBLANK(Games!B661), "",'Prediction Log'!$I679)</f>
        <v/>
      </c>
      <c r="H682" s="35" t="str">
        <f>'Prediction Log'!$J679</f>
        <v/>
      </c>
      <c r="I682" s="34" t="str">
        <f>IF(ISBLANK(Games!R661), "",IF(AND(Games!R661="",Games!S661=""),"",IF(ISTEXT(Games!S661), "Side",Games!R661)))</f>
        <v/>
      </c>
      <c r="J682" s="34" t="str">
        <f>IF(ISBLANK(Games!R661), "",IF(Table12[[#This Row],[Bet]]="Spread", Games!T661, ""))</f>
        <v/>
      </c>
      <c r="K682" s="34" t="str">
        <f>IF(ISBLANK(Games!S661), "",IF(ISTEXT(Games!S661), Games!S661, ""))</f>
        <v/>
      </c>
      <c r="L682" s="34" t="str">
        <f>IF(ISBLANK(Games!V661), "", Games!V661)</f>
        <v/>
      </c>
      <c r="M682" s="34"/>
      <c r="N682" s="36"/>
      <c r="O682" s="36"/>
      <c r="P682" s="36"/>
      <c r="Q682" s="36"/>
      <c r="R682" s="36"/>
      <c r="S682" s="36"/>
      <c r="T682" s="37">
        <f t="shared" si="99"/>
        <v>0</v>
      </c>
      <c r="U682" s="37">
        <f t="shared" si="100"/>
        <v>0</v>
      </c>
      <c r="V682" s="37">
        <f t="shared" si="102"/>
        <v>0</v>
      </c>
      <c r="W682" s="37">
        <f t="shared" si="103"/>
        <v>0</v>
      </c>
      <c r="X682" s="37">
        <f t="shared" si="104"/>
        <v>0</v>
      </c>
      <c r="Y682" s="37">
        <f t="shared" si="105"/>
        <v>0</v>
      </c>
      <c r="Z682" s="36"/>
      <c r="AA682" s="37" t="str">
        <f t="shared" si="101"/>
        <v/>
      </c>
      <c r="AB682" s="36"/>
      <c r="AC682" s="37" t="str">
        <f t="shared" si="107"/>
        <v/>
      </c>
      <c r="AD682" s="36"/>
      <c r="AE682" s="34" t="str">
        <f t="shared" si="106"/>
        <v/>
      </c>
      <c r="AF68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3" spans="1:32" hidden="1" x14ac:dyDescent="0.45">
      <c r="A683" s="34">
        <f>Games!A662</f>
        <v>0</v>
      </c>
      <c r="B683" s="34" t="str">
        <f>IF('Prediction Log'!B680=0, "",'Prediction Log'!B680)</f>
        <v/>
      </c>
      <c r="C683" s="34" t="str">
        <f>IF('Prediction Log'!C680=0, "",'Prediction Log'!C680)</f>
        <v/>
      </c>
      <c r="D683" s="34" t="str">
        <f>IF('Prediction Log'!D680=0, "",'Prediction Log'!D680)</f>
        <v/>
      </c>
      <c r="E683" s="34" t="str">
        <f>IF('Prediction Log'!E680=0, "",'Prediction Log'!E680)</f>
        <v/>
      </c>
      <c r="F683" s="34" t="str">
        <f>IF('Prediction Log'!H680=0, "",'Prediction Log'!H680)</f>
        <v/>
      </c>
      <c r="G683" s="10" t="str">
        <f>IF(ISBLANK(Games!B662), "",'Prediction Log'!$I680)</f>
        <v/>
      </c>
      <c r="H683" s="35" t="str">
        <f>'Prediction Log'!$J680</f>
        <v/>
      </c>
      <c r="I683" s="34" t="str">
        <f>IF(ISBLANK(Games!R662), "",IF(AND(Games!R662="",Games!S662=""),"",IF(ISTEXT(Games!S662), "Side",Games!R662)))</f>
        <v/>
      </c>
      <c r="J683" s="34" t="str">
        <f>IF(ISBLANK(Games!R662), "",IF(Table12[[#This Row],[Bet]]="Spread", Games!T662, ""))</f>
        <v/>
      </c>
      <c r="K683" s="34" t="str">
        <f>IF(ISBLANK(Games!S662), "",IF(ISTEXT(Games!S662), Games!S662, ""))</f>
        <v/>
      </c>
      <c r="L683" s="34" t="str">
        <f>IF(ISBLANK(Games!V662), "", Games!V662)</f>
        <v/>
      </c>
      <c r="M683" s="34"/>
      <c r="N683" s="36"/>
      <c r="O683" s="36"/>
      <c r="P683" s="36"/>
      <c r="Q683" s="36"/>
      <c r="R683" s="36"/>
      <c r="S683" s="36"/>
      <c r="T683" s="37">
        <f t="shared" si="99"/>
        <v>0</v>
      </c>
      <c r="U683" s="37">
        <f t="shared" si="100"/>
        <v>0</v>
      </c>
      <c r="V683" s="37">
        <f t="shared" si="102"/>
        <v>0</v>
      </c>
      <c r="W683" s="37">
        <f t="shared" si="103"/>
        <v>0</v>
      </c>
      <c r="X683" s="37">
        <f t="shared" si="104"/>
        <v>0</v>
      </c>
      <c r="Y683" s="37">
        <f t="shared" si="105"/>
        <v>0</v>
      </c>
      <c r="Z683" s="36"/>
      <c r="AA683" s="37" t="str">
        <f t="shared" si="101"/>
        <v/>
      </c>
      <c r="AB683" s="36"/>
      <c r="AC683" s="37" t="str">
        <f t="shared" si="107"/>
        <v/>
      </c>
      <c r="AD683" s="36"/>
      <c r="AE683" s="34" t="str">
        <f t="shared" si="106"/>
        <v/>
      </c>
      <c r="AF68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4" spans="1:32" hidden="1" x14ac:dyDescent="0.45">
      <c r="A684" s="34">
        <f>Games!A663</f>
        <v>0</v>
      </c>
      <c r="B684" s="34" t="str">
        <f>IF('Prediction Log'!B681=0, "",'Prediction Log'!B681)</f>
        <v/>
      </c>
      <c r="C684" s="34" t="str">
        <f>IF('Prediction Log'!C681=0, "",'Prediction Log'!C681)</f>
        <v/>
      </c>
      <c r="D684" s="34" t="str">
        <f>IF('Prediction Log'!D681=0, "",'Prediction Log'!D681)</f>
        <v/>
      </c>
      <c r="E684" s="34" t="str">
        <f>IF('Prediction Log'!E681=0, "",'Prediction Log'!E681)</f>
        <v/>
      </c>
      <c r="F684" s="34" t="str">
        <f>IF('Prediction Log'!H681=0, "",'Prediction Log'!H681)</f>
        <v/>
      </c>
      <c r="G684" s="10" t="str">
        <f>IF(ISBLANK(Games!B663), "",'Prediction Log'!$I681)</f>
        <v/>
      </c>
      <c r="H684" s="35" t="str">
        <f>'Prediction Log'!$J681</f>
        <v/>
      </c>
      <c r="I684" s="34" t="str">
        <f>IF(ISBLANK(Games!R663), "",IF(AND(Games!R663="",Games!S663=""),"",IF(ISTEXT(Games!S663), "Side",Games!R663)))</f>
        <v/>
      </c>
      <c r="J684" s="34" t="str">
        <f>IF(ISBLANK(Games!R663), "",IF(Table12[[#This Row],[Bet]]="Spread", Games!T663, ""))</f>
        <v/>
      </c>
      <c r="K684" s="34" t="str">
        <f>IF(ISBLANK(Games!S663), "",IF(ISTEXT(Games!S663), Games!S663, ""))</f>
        <v/>
      </c>
      <c r="L684" s="34" t="str">
        <f>IF(ISBLANK(Games!V663), "", Games!V663)</f>
        <v/>
      </c>
      <c r="M684" s="34"/>
      <c r="N684" s="36"/>
      <c r="O684" s="36"/>
      <c r="P684" s="36"/>
      <c r="Q684" s="36"/>
      <c r="R684" s="36"/>
      <c r="S684" s="36"/>
      <c r="T684" s="37">
        <f t="shared" si="99"/>
        <v>0</v>
      </c>
      <c r="U684" s="37">
        <f t="shared" si="100"/>
        <v>0</v>
      </c>
      <c r="V684" s="37">
        <f t="shared" si="102"/>
        <v>0</v>
      </c>
      <c r="W684" s="37">
        <f t="shared" si="103"/>
        <v>0</v>
      </c>
      <c r="X684" s="37">
        <f t="shared" si="104"/>
        <v>0</v>
      </c>
      <c r="Y684" s="37">
        <f t="shared" si="105"/>
        <v>0</v>
      </c>
      <c r="Z684" s="36"/>
      <c r="AA684" s="37" t="str">
        <f t="shared" si="101"/>
        <v/>
      </c>
      <c r="AB684" s="36"/>
      <c r="AC684" s="37" t="str">
        <f t="shared" si="107"/>
        <v/>
      </c>
      <c r="AD684" s="36"/>
      <c r="AE684" s="34" t="str">
        <f t="shared" si="106"/>
        <v/>
      </c>
      <c r="AF68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5" spans="1:32" hidden="1" x14ac:dyDescent="0.45">
      <c r="A685" s="34">
        <f>Games!A664</f>
        <v>0</v>
      </c>
      <c r="B685" s="34" t="str">
        <f>IF('Prediction Log'!B682=0, "",'Prediction Log'!B682)</f>
        <v/>
      </c>
      <c r="C685" s="34" t="str">
        <f>IF('Prediction Log'!C682=0, "",'Prediction Log'!C682)</f>
        <v/>
      </c>
      <c r="D685" s="34" t="str">
        <f>IF('Prediction Log'!D682=0, "",'Prediction Log'!D682)</f>
        <v/>
      </c>
      <c r="E685" s="34" t="str">
        <f>IF('Prediction Log'!E682=0, "",'Prediction Log'!E682)</f>
        <v/>
      </c>
      <c r="F685" s="34" t="str">
        <f>IF('Prediction Log'!H682=0, "",'Prediction Log'!H682)</f>
        <v/>
      </c>
      <c r="G685" s="10" t="str">
        <f>IF(ISBLANK(Games!B664), "",'Prediction Log'!$I682)</f>
        <v/>
      </c>
      <c r="H685" s="35" t="str">
        <f>'Prediction Log'!$J682</f>
        <v/>
      </c>
      <c r="I685" s="34" t="str">
        <f>IF(ISBLANK(Games!R664), "",IF(AND(Games!R664="",Games!S664=""),"",IF(ISTEXT(Games!S664), "Side",Games!R664)))</f>
        <v/>
      </c>
      <c r="J685" s="34" t="str">
        <f>IF(ISBLANK(Games!R664), "",IF(Table12[[#This Row],[Bet]]="Spread", Games!T664, ""))</f>
        <v/>
      </c>
      <c r="K685" s="34" t="str">
        <f>IF(ISBLANK(Games!S664), "",IF(ISTEXT(Games!S664), Games!S664, ""))</f>
        <v/>
      </c>
      <c r="L685" s="34" t="str">
        <f>IF(ISBLANK(Games!V664), "", Games!V664)</f>
        <v/>
      </c>
      <c r="M685" s="34"/>
      <c r="N685" s="36"/>
      <c r="O685" s="36"/>
      <c r="P685" s="36"/>
      <c r="Q685" s="36"/>
      <c r="R685" s="36"/>
      <c r="S685" s="36"/>
      <c r="T685" s="37">
        <f t="shared" si="99"/>
        <v>0</v>
      </c>
      <c r="U685" s="37">
        <f t="shared" si="100"/>
        <v>0</v>
      </c>
      <c r="V685" s="37">
        <f t="shared" si="102"/>
        <v>0</v>
      </c>
      <c r="W685" s="37">
        <f t="shared" si="103"/>
        <v>0</v>
      </c>
      <c r="X685" s="37">
        <f t="shared" si="104"/>
        <v>0</v>
      </c>
      <c r="Y685" s="37">
        <f t="shared" si="105"/>
        <v>0</v>
      </c>
      <c r="Z685" s="36"/>
      <c r="AA685" s="37" t="str">
        <f t="shared" si="101"/>
        <v/>
      </c>
      <c r="AB685" s="36"/>
      <c r="AC685" s="37" t="str">
        <f t="shared" si="107"/>
        <v/>
      </c>
      <c r="AD685" s="36"/>
      <c r="AE685" s="34" t="str">
        <f t="shared" si="106"/>
        <v/>
      </c>
      <c r="AF68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6" spans="1:32" hidden="1" x14ac:dyDescent="0.45">
      <c r="A686" s="34">
        <f>Games!A665</f>
        <v>0</v>
      </c>
      <c r="B686" s="34" t="str">
        <f>IF('Prediction Log'!B683=0, "",'Prediction Log'!B683)</f>
        <v/>
      </c>
      <c r="C686" s="34" t="str">
        <f>IF('Prediction Log'!C683=0, "",'Prediction Log'!C683)</f>
        <v/>
      </c>
      <c r="D686" s="34" t="str">
        <f>IF('Prediction Log'!D683=0, "",'Prediction Log'!D683)</f>
        <v/>
      </c>
      <c r="E686" s="34" t="str">
        <f>IF('Prediction Log'!E683=0, "",'Prediction Log'!E683)</f>
        <v/>
      </c>
      <c r="F686" s="34" t="str">
        <f>IF('Prediction Log'!H683=0, "",'Prediction Log'!H683)</f>
        <v/>
      </c>
      <c r="G686" s="10" t="str">
        <f>IF(ISBLANK(Games!B665), "",'Prediction Log'!$I683)</f>
        <v/>
      </c>
      <c r="H686" s="35" t="str">
        <f>'Prediction Log'!$J683</f>
        <v/>
      </c>
      <c r="I686" s="34" t="str">
        <f>IF(ISBLANK(Games!R665), "",IF(AND(Games!R665="",Games!S665=""),"",IF(ISTEXT(Games!S665), "Side",Games!R665)))</f>
        <v/>
      </c>
      <c r="J686" s="34" t="str">
        <f>IF(ISBLANK(Games!R665), "",IF(Table12[[#This Row],[Bet]]="Spread", Games!T665, ""))</f>
        <v/>
      </c>
      <c r="K686" s="34" t="str">
        <f>IF(ISBLANK(Games!S665), "",IF(ISTEXT(Games!S665), Games!S665, ""))</f>
        <v/>
      </c>
      <c r="L686" s="34" t="str">
        <f>IF(ISBLANK(Games!V665), "", Games!V665)</f>
        <v/>
      </c>
      <c r="M686" s="34"/>
      <c r="N686" s="36"/>
      <c r="O686" s="36"/>
      <c r="P686" s="36"/>
      <c r="Q686" s="36"/>
      <c r="R686" s="36"/>
      <c r="S686" s="36"/>
      <c r="T686" s="37">
        <f t="shared" si="99"/>
        <v>0</v>
      </c>
      <c r="U686" s="37">
        <f t="shared" si="100"/>
        <v>0</v>
      </c>
      <c r="V686" s="37">
        <f t="shared" si="102"/>
        <v>0</v>
      </c>
      <c r="W686" s="37">
        <f t="shared" si="103"/>
        <v>0</v>
      </c>
      <c r="X686" s="37">
        <f t="shared" si="104"/>
        <v>0</v>
      </c>
      <c r="Y686" s="37">
        <f t="shared" si="105"/>
        <v>0</v>
      </c>
      <c r="Z686" s="36"/>
      <c r="AA686" s="37" t="str">
        <f t="shared" si="101"/>
        <v/>
      </c>
      <c r="AB686" s="36"/>
      <c r="AC686" s="37" t="str">
        <f t="shared" si="107"/>
        <v/>
      </c>
      <c r="AD686" s="36"/>
      <c r="AE686" s="34" t="str">
        <f t="shared" si="106"/>
        <v/>
      </c>
      <c r="AF68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7" spans="1:32" hidden="1" x14ac:dyDescent="0.45">
      <c r="A687" s="34">
        <f>Games!A666</f>
        <v>0</v>
      </c>
      <c r="B687" s="34" t="str">
        <f>IF('Prediction Log'!B684=0, "",'Prediction Log'!B684)</f>
        <v/>
      </c>
      <c r="C687" s="34" t="str">
        <f>IF('Prediction Log'!C684=0, "",'Prediction Log'!C684)</f>
        <v/>
      </c>
      <c r="D687" s="34" t="str">
        <f>IF('Prediction Log'!D684=0, "",'Prediction Log'!D684)</f>
        <v/>
      </c>
      <c r="E687" s="34" t="str">
        <f>IF('Prediction Log'!E684=0, "",'Prediction Log'!E684)</f>
        <v/>
      </c>
      <c r="F687" s="34" t="str">
        <f>IF('Prediction Log'!H684=0, "",'Prediction Log'!H684)</f>
        <v/>
      </c>
      <c r="G687" s="10" t="str">
        <f>IF(ISBLANK(Games!B666), "",'Prediction Log'!$I684)</f>
        <v/>
      </c>
      <c r="H687" s="35" t="str">
        <f>'Prediction Log'!$J684</f>
        <v/>
      </c>
      <c r="I687" s="34" t="str">
        <f>IF(ISBLANK(Games!R666), "",IF(AND(Games!R666="",Games!S666=""),"",IF(ISTEXT(Games!S666), "Side",Games!R666)))</f>
        <v/>
      </c>
      <c r="J687" s="34" t="str">
        <f>IF(ISBLANK(Games!R666), "",IF(Table12[[#This Row],[Bet]]="Spread", Games!T666, ""))</f>
        <v/>
      </c>
      <c r="K687" s="34" t="str">
        <f>IF(ISBLANK(Games!S666), "",IF(ISTEXT(Games!S666), Games!S666, ""))</f>
        <v/>
      </c>
      <c r="L687" s="34" t="str">
        <f>IF(ISBLANK(Games!V666), "", Games!V666)</f>
        <v/>
      </c>
      <c r="M687" s="34"/>
      <c r="N687" s="36"/>
      <c r="O687" s="36"/>
      <c r="P687" s="36"/>
      <c r="Q687" s="36"/>
      <c r="R687" s="36"/>
      <c r="S687" s="36"/>
      <c r="T687" s="37">
        <f t="shared" si="99"/>
        <v>0</v>
      </c>
      <c r="U687" s="37">
        <f t="shared" si="100"/>
        <v>0</v>
      </c>
      <c r="V687" s="37">
        <f t="shared" si="102"/>
        <v>0</v>
      </c>
      <c r="W687" s="37">
        <f t="shared" si="103"/>
        <v>0</v>
      </c>
      <c r="X687" s="37">
        <f t="shared" si="104"/>
        <v>0</v>
      </c>
      <c r="Y687" s="37">
        <f t="shared" si="105"/>
        <v>0</v>
      </c>
      <c r="Z687" s="36"/>
      <c r="AA687" s="37" t="str">
        <f t="shared" si="101"/>
        <v/>
      </c>
      <c r="AB687" s="36"/>
      <c r="AC687" s="37" t="str">
        <f t="shared" si="107"/>
        <v/>
      </c>
      <c r="AD687" s="36"/>
      <c r="AE687" s="34" t="str">
        <f t="shared" si="106"/>
        <v/>
      </c>
      <c r="AF68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8" spans="1:32" hidden="1" x14ac:dyDescent="0.45">
      <c r="A688" s="34">
        <f>Games!A667</f>
        <v>0</v>
      </c>
      <c r="B688" s="34" t="str">
        <f>IF('Prediction Log'!B685=0, "",'Prediction Log'!B685)</f>
        <v/>
      </c>
      <c r="C688" s="34" t="str">
        <f>IF('Prediction Log'!C685=0, "",'Prediction Log'!C685)</f>
        <v/>
      </c>
      <c r="D688" s="34" t="str">
        <f>IF('Prediction Log'!D685=0, "",'Prediction Log'!D685)</f>
        <v/>
      </c>
      <c r="E688" s="34" t="str">
        <f>IF('Prediction Log'!E685=0, "",'Prediction Log'!E685)</f>
        <v/>
      </c>
      <c r="F688" s="34" t="str">
        <f>IF('Prediction Log'!H685=0, "",'Prediction Log'!H685)</f>
        <v/>
      </c>
      <c r="G688" s="10" t="str">
        <f>IF(ISBLANK(Games!B667), "",'Prediction Log'!$I685)</f>
        <v/>
      </c>
      <c r="H688" s="35" t="str">
        <f>'Prediction Log'!$J685</f>
        <v/>
      </c>
      <c r="I688" s="34" t="str">
        <f>IF(ISBLANK(Games!R667), "",IF(AND(Games!R667="",Games!S667=""),"",IF(ISTEXT(Games!S667), "Side",Games!R667)))</f>
        <v/>
      </c>
      <c r="J688" s="34" t="str">
        <f>IF(ISBLANK(Games!R667), "",IF(Table12[[#This Row],[Bet]]="Spread", Games!T667, ""))</f>
        <v/>
      </c>
      <c r="K688" s="34" t="str">
        <f>IF(ISBLANK(Games!S667), "",IF(ISTEXT(Games!S667), Games!S667, ""))</f>
        <v/>
      </c>
      <c r="L688" s="34" t="str">
        <f>IF(ISBLANK(Games!V667), "", Games!V667)</f>
        <v/>
      </c>
      <c r="M688" s="34"/>
      <c r="N688" s="36"/>
      <c r="O688" s="36"/>
      <c r="P688" s="36"/>
      <c r="Q688" s="36"/>
      <c r="R688" s="36"/>
      <c r="S688" s="36"/>
      <c r="T688" s="37">
        <f t="shared" si="99"/>
        <v>0</v>
      </c>
      <c r="U688" s="37">
        <f t="shared" si="100"/>
        <v>0</v>
      </c>
      <c r="V688" s="37">
        <f t="shared" si="102"/>
        <v>0</v>
      </c>
      <c r="W688" s="37">
        <f t="shared" si="103"/>
        <v>0</v>
      </c>
      <c r="X688" s="37">
        <f t="shared" si="104"/>
        <v>0</v>
      </c>
      <c r="Y688" s="37">
        <f t="shared" si="105"/>
        <v>0</v>
      </c>
      <c r="Z688" s="36"/>
      <c r="AA688" s="37" t="str">
        <f t="shared" si="101"/>
        <v/>
      </c>
      <c r="AB688" s="36"/>
      <c r="AC688" s="37" t="str">
        <f t="shared" si="107"/>
        <v/>
      </c>
      <c r="AD688" s="36"/>
      <c r="AE688" s="34" t="str">
        <f t="shared" si="106"/>
        <v/>
      </c>
      <c r="AF68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9" spans="1:32" hidden="1" x14ac:dyDescent="0.45">
      <c r="A689" s="34">
        <f>Games!A668</f>
        <v>0</v>
      </c>
      <c r="B689" s="34" t="str">
        <f>IF('Prediction Log'!B686=0, "",'Prediction Log'!B686)</f>
        <v/>
      </c>
      <c r="C689" s="34" t="str">
        <f>IF('Prediction Log'!C686=0, "",'Prediction Log'!C686)</f>
        <v/>
      </c>
      <c r="D689" s="34" t="str">
        <f>IF('Prediction Log'!D686=0, "",'Prediction Log'!D686)</f>
        <v/>
      </c>
      <c r="E689" s="34" t="str">
        <f>IF('Prediction Log'!E686=0, "",'Prediction Log'!E686)</f>
        <v/>
      </c>
      <c r="F689" s="34" t="str">
        <f>IF('Prediction Log'!H686=0, "",'Prediction Log'!H686)</f>
        <v/>
      </c>
      <c r="G689" s="10" t="str">
        <f>IF(ISBLANK(Games!B668), "",'Prediction Log'!$I686)</f>
        <v/>
      </c>
      <c r="H689" s="35" t="str">
        <f>'Prediction Log'!$J686</f>
        <v/>
      </c>
      <c r="I689" s="34" t="str">
        <f>IF(ISBLANK(Games!R668), "",IF(AND(Games!R668="",Games!S668=""),"",IF(ISTEXT(Games!S668), "Side",Games!R668)))</f>
        <v/>
      </c>
      <c r="J689" s="34" t="str">
        <f>IF(ISBLANK(Games!R668), "",IF(Table12[[#This Row],[Bet]]="Spread", Games!T668, ""))</f>
        <v/>
      </c>
      <c r="K689" s="34" t="str">
        <f>IF(ISBLANK(Games!S668), "",IF(ISTEXT(Games!S668), Games!S668, ""))</f>
        <v/>
      </c>
      <c r="L689" s="34" t="str">
        <f>IF(ISBLANK(Games!V668), "", Games!V668)</f>
        <v/>
      </c>
      <c r="M689" s="34"/>
      <c r="N689" s="36"/>
      <c r="O689" s="36"/>
      <c r="P689" s="36"/>
      <c r="Q689" s="36"/>
      <c r="R689" s="36"/>
      <c r="S689" s="36"/>
      <c r="T689" s="37">
        <f t="shared" si="99"/>
        <v>0</v>
      </c>
      <c r="U689" s="37">
        <f t="shared" si="100"/>
        <v>0</v>
      </c>
      <c r="V689" s="37">
        <f t="shared" si="102"/>
        <v>0</v>
      </c>
      <c r="W689" s="37">
        <f t="shared" si="103"/>
        <v>0</v>
      </c>
      <c r="X689" s="37">
        <f t="shared" si="104"/>
        <v>0</v>
      </c>
      <c r="Y689" s="37">
        <f t="shared" si="105"/>
        <v>0</v>
      </c>
      <c r="Z689" s="36"/>
      <c r="AA689" s="37" t="str">
        <f t="shared" si="101"/>
        <v/>
      </c>
      <c r="AB689" s="36"/>
      <c r="AC689" s="37" t="str">
        <f t="shared" si="107"/>
        <v/>
      </c>
      <c r="AD689" s="36"/>
      <c r="AE689" s="34" t="str">
        <f t="shared" si="106"/>
        <v/>
      </c>
      <c r="AF68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0" spans="1:32" hidden="1" x14ac:dyDescent="0.45">
      <c r="A690" s="34">
        <f>Games!A669</f>
        <v>0</v>
      </c>
      <c r="B690" s="34" t="str">
        <f>IF('Prediction Log'!B687=0, "",'Prediction Log'!B687)</f>
        <v/>
      </c>
      <c r="C690" s="34" t="str">
        <f>IF('Prediction Log'!C687=0, "",'Prediction Log'!C687)</f>
        <v/>
      </c>
      <c r="D690" s="34" t="str">
        <f>IF('Prediction Log'!D687=0, "",'Prediction Log'!D687)</f>
        <v/>
      </c>
      <c r="E690" s="34" t="str">
        <f>IF('Prediction Log'!E687=0, "",'Prediction Log'!E687)</f>
        <v/>
      </c>
      <c r="F690" s="34" t="str">
        <f>IF('Prediction Log'!H687=0, "",'Prediction Log'!H687)</f>
        <v/>
      </c>
      <c r="G690" s="10" t="str">
        <f>IF(ISBLANK(Games!B669), "",'Prediction Log'!$I687)</f>
        <v/>
      </c>
      <c r="H690" s="35" t="str">
        <f>'Prediction Log'!$J687</f>
        <v/>
      </c>
      <c r="I690" s="34" t="str">
        <f>IF(ISBLANK(Games!R669), "",IF(AND(Games!R669="",Games!S669=""),"",IF(ISTEXT(Games!S669), "Side",Games!R669)))</f>
        <v/>
      </c>
      <c r="J690" s="34" t="str">
        <f>IF(ISBLANK(Games!R669), "",IF(Table12[[#This Row],[Bet]]="Spread", Games!T669, ""))</f>
        <v/>
      </c>
      <c r="K690" s="34" t="str">
        <f>IF(ISBLANK(Games!S669), "",IF(ISTEXT(Games!S669), Games!S669, ""))</f>
        <v/>
      </c>
      <c r="L690" s="34" t="str">
        <f>IF(ISBLANK(Games!V669), "", Games!V669)</f>
        <v/>
      </c>
      <c r="M690" s="34"/>
      <c r="N690" s="36"/>
      <c r="O690" s="36"/>
      <c r="P690" s="36"/>
      <c r="Q690" s="36"/>
      <c r="R690" s="36"/>
      <c r="S690" s="36"/>
      <c r="T690" s="37">
        <f t="shared" si="99"/>
        <v>0</v>
      </c>
      <c r="U690" s="37">
        <f t="shared" si="100"/>
        <v>0</v>
      </c>
      <c r="V690" s="37">
        <f t="shared" si="102"/>
        <v>0</v>
      </c>
      <c r="W690" s="37">
        <f t="shared" si="103"/>
        <v>0</v>
      </c>
      <c r="X690" s="37">
        <f t="shared" si="104"/>
        <v>0</v>
      </c>
      <c r="Y690" s="37">
        <f t="shared" si="105"/>
        <v>0</v>
      </c>
      <c r="Z690" s="36"/>
      <c r="AA690" s="37" t="str">
        <f t="shared" si="101"/>
        <v/>
      </c>
      <c r="AB690" s="36"/>
      <c r="AC690" s="37" t="str">
        <f t="shared" si="107"/>
        <v/>
      </c>
      <c r="AD690" s="36"/>
      <c r="AE690" s="34" t="str">
        <f t="shared" si="106"/>
        <v/>
      </c>
      <c r="AF69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1" spans="1:32" hidden="1" x14ac:dyDescent="0.45">
      <c r="A691" s="34">
        <f>Games!A670</f>
        <v>0</v>
      </c>
      <c r="B691" s="34" t="str">
        <f>IF('Prediction Log'!B688=0, "",'Prediction Log'!B688)</f>
        <v/>
      </c>
      <c r="C691" s="34" t="str">
        <f>IF('Prediction Log'!C688=0, "",'Prediction Log'!C688)</f>
        <v/>
      </c>
      <c r="D691" s="34" t="str">
        <f>IF('Prediction Log'!D688=0, "",'Prediction Log'!D688)</f>
        <v/>
      </c>
      <c r="E691" s="34" t="str">
        <f>IF('Prediction Log'!E688=0, "",'Prediction Log'!E688)</f>
        <v/>
      </c>
      <c r="F691" s="34" t="str">
        <f>IF('Prediction Log'!H688=0, "",'Prediction Log'!H688)</f>
        <v/>
      </c>
      <c r="G691" s="10" t="str">
        <f>IF(ISBLANK(Games!B670), "",'Prediction Log'!$I688)</f>
        <v/>
      </c>
      <c r="H691" s="35" t="str">
        <f>'Prediction Log'!$J688</f>
        <v/>
      </c>
      <c r="I691" s="34" t="str">
        <f>IF(ISBLANK(Games!R670), "",IF(AND(Games!R670="",Games!S670=""),"",IF(ISTEXT(Games!S670), "Side",Games!R670)))</f>
        <v/>
      </c>
      <c r="J691" s="34" t="str">
        <f>IF(ISBLANK(Games!R670), "",IF(Table12[[#This Row],[Bet]]="Spread", Games!T670, ""))</f>
        <v/>
      </c>
      <c r="K691" s="34" t="str">
        <f>IF(ISBLANK(Games!S670), "",IF(ISTEXT(Games!S670), Games!S670, ""))</f>
        <v/>
      </c>
      <c r="L691" s="34" t="str">
        <f>IF(ISBLANK(Games!V670), "", Games!V670)</f>
        <v/>
      </c>
      <c r="M691" s="34"/>
      <c r="N691" s="36"/>
      <c r="O691" s="36"/>
      <c r="P691" s="36"/>
      <c r="Q691" s="36"/>
      <c r="R691" s="36"/>
      <c r="S691" s="36"/>
      <c r="T691" s="37">
        <f t="shared" si="99"/>
        <v>0</v>
      </c>
      <c r="U691" s="37">
        <f t="shared" si="100"/>
        <v>0</v>
      </c>
      <c r="V691" s="37">
        <f t="shared" si="102"/>
        <v>0</v>
      </c>
      <c r="W691" s="37">
        <f t="shared" si="103"/>
        <v>0</v>
      </c>
      <c r="X691" s="37">
        <f t="shared" si="104"/>
        <v>0</v>
      </c>
      <c r="Y691" s="37">
        <f t="shared" si="105"/>
        <v>0</v>
      </c>
      <c r="Z691" s="36"/>
      <c r="AA691" s="37" t="str">
        <f t="shared" si="101"/>
        <v/>
      </c>
      <c r="AB691" s="36"/>
      <c r="AC691" s="37" t="str">
        <f t="shared" si="107"/>
        <v/>
      </c>
      <c r="AD691" s="36"/>
      <c r="AE691" s="34" t="str">
        <f t="shared" si="106"/>
        <v/>
      </c>
      <c r="AF69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2" spans="1:32" hidden="1" x14ac:dyDescent="0.45">
      <c r="A692" s="34">
        <f>Games!A671</f>
        <v>0</v>
      </c>
      <c r="B692" s="34" t="str">
        <f>IF('Prediction Log'!B689=0, "",'Prediction Log'!B689)</f>
        <v/>
      </c>
      <c r="C692" s="34" t="str">
        <f>IF('Prediction Log'!C689=0, "",'Prediction Log'!C689)</f>
        <v/>
      </c>
      <c r="D692" s="34" t="str">
        <f>IF('Prediction Log'!D689=0, "",'Prediction Log'!D689)</f>
        <v/>
      </c>
      <c r="E692" s="34" t="str">
        <f>IF('Prediction Log'!E689=0, "",'Prediction Log'!E689)</f>
        <v/>
      </c>
      <c r="F692" s="34" t="str">
        <f>IF('Prediction Log'!H689=0, "",'Prediction Log'!H689)</f>
        <v/>
      </c>
      <c r="G692" s="10" t="str">
        <f>IF(ISBLANK(Games!B671), "",'Prediction Log'!$I689)</f>
        <v/>
      </c>
      <c r="H692" s="35" t="str">
        <f>'Prediction Log'!$J689</f>
        <v/>
      </c>
      <c r="I692" s="34" t="str">
        <f>IF(ISBLANK(Games!R671), "",IF(AND(Games!R671="",Games!S671=""),"",IF(ISTEXT(Games!S671), "Side",Games!R671)))</f>
        <v/>
      </c>
      <c r="J692" s="34" t="str">
        <f>IF(ISBLANK(Games!R671), "",IF(Table12[[#This Row],[Bet]]="Spread", Games!T671, ""))</f>
        <v/>
      </c>
      <c r="K692" s="34" t="str">
        <f>IF(ISBLANK(Games!S671), "",IF(ISTEXT(Games!S671), Games!S671, ""))</f>
        <v/>
      </c>
      <c r="L692" s="34" t="str">
        <f>IF(ISBLANK(Games!V671), "", Games!V671)</f>
        <v/>
      </c>
      <c r="M692" s="34"/>
      <c r="N692" s="36"/>
      <c r="O692" s="36"/>
      <c r="P692" s="36"/>
      <c r="Q692" s="36"/>
      <c r="R692" s="36"/>
      <c r="S692" s="36"/>
      <c r="T692" s="37">
        <f t="shared" si="99"/>
        <v>0</v>
      </c>
      <c r="U692" s="37">
        <f t="shared" si="100"/>
        <v>0</v>
      </c>
      <c r="V692" s="37">
        <f t="shared" si="102"/>
        <v>0</v>
      </c>
      <c r="W692" s="37">
        <f t="shared" si="103"/>
        <v>0</v>
      </c>
      <c r="X692" s="37">
        <f t="shared" si="104"/>
        <v>0</v>
      </c>
      <c r="Y692" s="37">
        <f t="shared" si="105"/>
        <v>0</v>
      </c>
      <c r="Z692" s="36"/>
      <c r="AA692" s="37" t="str">
        <f t="shared" si="101"/>
        <v/>
      </c>
      <c r="AB692" s="36"/>
      <c r="AC692" s="37" t="str">
        <f t="shared" si="107"/>
        <v/>
      </c>
      <c r="AD692" s="36"/>
      <c r="AE692" s="34" t="str">
        <f t="shared" si="106"/>
        <v/>
      </c>
      <c r="AF69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3" spans="1:32" hidden="1" x14ac:dyDescent="0.45">
      <c r="A693" s="34">
        <f>Games!A672</f>
        <v>0</v>
      </c>
      <c r="B693" s="34" t="str">
        <f>IF('Prediction Log'!B690=0, "",'Prediction Log'!B690)</f>
        <v/>
      </c>
      <c r="C693" s="34" t="str">
        <f>IF('Prediction Log'!C690=0, "",'Prediction Log'!C690)</f>
        <v/>
      </c>
      <c r="D693" s="34" t="str">
        <f>IF('Prediction Log'!D690=0, "",'Prediction Log'!D690)</f>
        <v/>
      </c>
      <c r="E693" s="34" t="str">
        <f>IF('Prediction Log'!E690=0, "",'Prediction Log'!E690)</f>
        <v/>
      </c>
      <c r="F693" s="34" t="str">
        <f>IF('Prediction Log'!H690=0, "",'Prediction Log'!H690)</f>
        <v/>
      </c>
      <c r="G693" s="10" t="str">
        <f>IF(ISBLANK(Games!B672), "",'Prediction Log'!$I690)</f>
        <v/>
      </c>
      <c r="H693" s="35" t="str">
        <f>'Prediction Log'!$J690</f>
        <v/>
      </c>
      <c r="I693" s="34" t="str">
        <f>IF(ISBLANK(Games!R672), "",IF(AND(Games!R672="",Games!S672=""),"",IF(ISTEXT(Games!S672), "Side",Games!R672)))</f>
        <v/>
      </c>
      <c r="J693" s="34" t="str">
        <f>IF(ISBLANK(Games!R672), "",IF(Table12[[#This Row],[Bet]]="Spread", Games!T672, ""))</f>
        <v/>
      </c>
      <c r="K693" s="34" t="str">
        <f>IF(ISBLANK(Games!S672), "",IF(ISTEXT(Games!S672), Games!S672, ""))</f>
        <v/>
      </c>
      <c r="L693" s="34" t="str">
        <f>IF(ISBLANK(Games!V672), "", Games!V672)</f>
        <v/>
      </c>
      <c r="M693" s="34"/>
      <c r="N693" s="36"/>
      <c r="O693" s="36"/>
      <c r="P693" s="36"/>
      <c r="Q693" s="36"/>
      <c r="R693" s="36"/>
      <c r="S693" s="36"/>
      <c r="T693" s="37">
        <f t="shared" si="99"/>
        <v>0</v>
      </c>
      <c r="U693" s="37">
        <f t="shared" si="100"/>
        <v>0</v>
      </c>
      <c r="V693" s="37">
        <f t="shared" si="102"/>
        <v>0</v>
      </c>
      <c r="W693" s="37">
        <f t="shared" si="103"/>
        <v>0</v>
      </c>
      <c r="X693" s="37">
        <f t="shared" si="104"/>
        <v>0</v>
      </c>
      <c r="Y693" s="37">
        <f t="shared" si="105"/>
        <v>0</v>
      </c>
      <c r="Z693" s="36"/>
      <c r="AA693" s="37" t="str">
        <f t="shared" si="101"/>
        <v/>
      </c>
      <c r="AB693" s="36"/>
      <c r="AC693" s="37" t="str">
        <f t="shared" si="107"/>
        <v/>
      </c>
      <c r="AD693" s="36"/>
      <c r="AE693" s="34" t="str">
        <f t="shared" si="106"/>
        <v/>
      </c>
      <c r="AF69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4" spans="1:32" hidden="1" x14ac:dyDescent="0.45">
      <c r="A694" s="34">
        <f>Games!A673</f>
        <v>0</v>
      </c>
      <c r="B694" s="34" t="str">
        <f>IF('Prediction Log'!B691=0, "",'Prediction Log'!B691)</f>
        <v/>
      </c>
      <c r="C694" s="34" t="str">
        <f>IF('Prediction Log'!C691=0, "",'Prediction Log'!C691)</f>
        <v/>
      </c>
      <c r="D694" s="34" t="str">
        <f>IF('Prediction Log'!D691=0, "",'Prediction Log'!D691)</f>
        <v/>
      </c>
      <c r="E694" s="34" t="str">
        <f>IF('Prediction Log'!E691=0, "",'Prediction Log'!E691)</f>
        <v/>
      </c>
      <c r="F694" s="34" t="str">
        <f>IF('Prediction Log'!H691=0, "",'Prediction Log'!H691)</f>
        <v/>
      </c>
      <c r="G694" s="10" t="str">
        <f>IF(ISBLANK(Games!B673), "",'Prediction Log'!$I691)</f>
        <v/>
      </c>
      <c r="H694" s="35" t="str">
        <f>'Prediction Log'!$J691</f>
        <v/>
      </c>
      <c r="I694" s="34" t="str">
        <f>IF(ISBLANK(Games!R673), "",IF(AND(Games!R673="",Games!S673=""),"",IF(ISTEXT(Games!S673), "Side",Games!R673)))</f>
        <v/>
      </c>
      <c r="J694" s="34" t="str">
        <f>IF(ISBLANK(Games!R673), "",IF(Table12[[#This Row],[Bet]]="Spread", Games!T673, ""))</f>
        <v/>
      </c>
      <c r="K694" s="34" t="str">
        <f>IF(ISBLANK(Games!S673), "",IF(ISTEXT(Games!S673), Games!S673, ""))</f>
        <v/>
      </c>
      <c r="L694" s="34" t="str">
        <f>IF(ISBLANK(Games!V673), "", Games!V673)</f>
        <v/>
      </c>
      <c r="M694" s="34"/>
      <c r="N694" s="36"/>
      <c r="O694" s="36"/>
      <c r="P694" s="36"/>
      <c r="Q694" s="36"/>
      <c r="R694" s="36"/>
      <c r="S694" s="36"/>
      <c r="T694" s="37">
        <f t="shared" si="99"/>
        <v>0</v>
      </c>
      <c r="U694" s="37">
        <f t="shared" si="100"/>
        <v>0</v>
      </c>
      <c r="V694" s="37">
        <f t="shared" si="102"/>
        <v>0</v>
      </c>
      <c r="W694" s="37">
        <f t="shared" si="103"/>
        <v>0</v>
      </c>
      <c r="X694" s="37">
        <f t="shared" si="104"/>
        <v>0</v>
      </c>
      <c r="Y694" s="37">
        <f t="shared" si="105"/>
        <v>0</v>
      </c>
      <c r="Z694" s="36"/>
      <c r="AA694" s="37" t="str">
        <f t="shared" si="101"/>
        <v/>
      </c>
      <c r="AB694" s="36"/>
      <c r="AC694" s="37" t="str">
        <f t="shared" si="107"/>
        <v/>
      </c>
      <c r="AD694" s="36"/>
      <c r="AE694" s="34" t="str">
        <f t="shared" si="106"/>
        <v/>
      </c>
      <c r="AF69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5" spans="1:32" hidden="1" x14ac:dyDescent="0.45">
      <c r="A695" s="34">
        <f>Games!A674</f>
        <v>0</v>
      </c>
      <c r="B695" s="34" t="str">
        <f>IF('Prediction Log'!B692=0, "",'Prediction Log'!B692)</f>
        <v/>
      </c>
      <c r="C695" s="34" t="str">
        <f>IF('Prediction Log'!C692=0, "",'Prediction Log'!C692)</f>
        <v/>
      </c>
      <c r="D695" s="34" t="str">
        <f>IF('Prediction Log'!D692=0, "",'Prediction Log'!D692)</f>
        <v/>
      </c>
      <c r="E695" s="34" t="str">
        <f>IF('Prediction Log'!E692=0, "",'Prediction Log'!E692)</f>
        <v/>
      </c>
      <c r="F695" s="34" t="str">
        <f>IF('Prediction Log'!H692=0, "",'Prediction Log'!H692)</f>
        <v/>
      </c>
      <c r="G695" s="10" t="str">
        <f>IF(ISBLANK(Games!B674), "",'Prediction Log'!$I692)</f>
        <v/>
      </c>
      <c r="H695" s="35" t="str">
        <f>'Prediction Log'!$J692</f>
        <v/>
      </c>
      <c r="I695" s="34" t="str">
        <f>IF(ISBLANK(Games!R674), "",IF(AND(Games!R674="",Games!S674=""),"",IF(ISTEXT(Games!S674), "Side",Games!R674)))</f>
        <v/>
      </c>
      <c r="J695" s="34" t="str">
        <f>IF(ISBLANK(Games!R674), "",IF(Table12[[#This Row],[Bet]]="Spread", Games!T674, ""))</f>
        <v/>
      </c>
      <c r="K695" s="34" t="str">
        <f>IF(ISBLANK(Games!S674), "",IF(ISTEXT(Games!S674), Games!S674, ""))</f>
        <v/>
      </c>
      <c r="L695" s="34" t="str">
        <f>IF(ISBLANK(Games!V674), "", Games!V674)</f>
        <v/>
      </c>
      <c r="M695" s="34"/>
      <c r="N695" s="36"/>
      <c r="O695" s="36"/>
      <c r="P695" s="36"/>
      <c r="Q695" s="36"/>
      <c r="R695" s="36"/>
      <c r="S695" s="36"/>
      <c r="T695" s="37">
        <f t="shared" si="99"/>
        <v>0</v>
      </c>
      <c r="U695" s="37">
        <f t="shared" si="100"/>
        <v>0</v>
      </c>
      <c r="V695" s="37">
        <f t="shared" si="102"/>
        <v>0</v>
      </c>
      <c r="W695" s="37">
        <f t="shared" si="103"/>
        <v>0</v>
      </c>
      <c r="X695" s="37">
        <f t="shared" si="104"/>
        <v>0</v>
      </c>
      <c r="Y695" s="37">
        <f t="shared" si="105"/>
        <v>0</v>
      </c>
      <c r="Z695" s="36"/>
      <c r="AA695" s="37" t="str">
        <f t="shared" si="101"/>
        <v/>
      </c>
      <c r="AB695" s="36"/>
      <c r="AC695" s="37" t="str">
        <f t="shared" si="107"/>
        <v/>
      </c>
      <c r="AD695" s="36"/>
      <c r="AE695" s="34" t="str">
        <f t="shared" si="106"/>
        <v/>
      </c>
      <c r="AF69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6" spans="1:32" hidden="1" x14ac:dyDescent="0.45">
      <c r="A696" s="34">
        <f>Games!A675</f>
        <v>0</v>
      </c>
      <c r="B696" s="34" t="str">
        <f>IF('Prediction Log'!B693=0, "",'Prediction Log'!B693)</f>
        <v/>
      </c>
      <c r="C696" s="34" t="str">
        <f>IF('Prediction Log'!C693=0, "",'Prediction Log'!C693)</f>
        <v/>
      </c>
      <c r="D696" s="34" t="str">
        <f>IF('Prediction Log'!D693=0, "",'Prediction Log'!D693)</f>
        <v/>
      </c>
      <c r="E696" s="34" t="str">
        <f>IF('Prediction Log'!E693=0, "",'Prediction Log'!E693)</f>
        <v/>
      </c>
      <c r="F696" s="34" t="str">
        <f>IF('Prediction Log'!H693=0, "",'Prediction Log'!H693)</f>
        <v/>
      </c>
      <c r="G696" s="10" t="str">
        <f>IF(ISBLANK(Games!B675), "",'Prediction Log'!$I693)</f>
        <v/>
      </c>
      <c r="H696" s="35" t="str">
        <f>'Prediction Log'!$J693</f>
        <v/>
      </c>
      <c r="I696" s="34" t="str">
        <f>IF(ISBLANK(Games!R675), "",IF(AND(Games!R675="",Games!S675=""),"",IF(ISTEXT(Games!S675), "Side",Games!R675)))</f>
        <v/>
      </c>
      <c r="J696" s="34" t="str">
        <f>IF(ISBLANK(Games!R675), "",IF(Table12[[#This Row],[Bet]]="Spread", Games!T675, ""))</f>
        <v/>
      </c>
      <c r="K696" s="34" t="str">
        <f>IF(ISBLANK(Games!S675), "",IF(ISTEXT(Games!S675), Games!S675, ""))</f>
        <v/>
      </c>
      <c r="L696" s="34" t="str">
        <f>IF(ISBLANK(Games!V675), "", Games!V675)</f>
        <v/>
      </c>
      <c r="M696" s="34"/>
      <c r="N696" s="36"/>
      <c r="O696" s="36"/>
      <c r="P696" s="36"/>
      <c r="Q696" s="36"/>
      <c r="R696" s="36"/>
      <c r="S696" s="36"/>
      <c r="T696" s="37">
        <f t="shared" si="99"/>
        <v>0</v>
      </c>
      <c r="U696" s="37">
        <f t="shared" si="100"/>
        <v>0</v>
      </c>
      <c r="V696" s="37">
        <f t="shared" si="102"/>
        <v>0</v>
      </c>
      <c r="W696" s="37">
        <f t="shared" si="103"/>
        <v>0</v>
      </c>
      <c r="X696" s="37">
        <f t="shared" si="104"/>
        <v>0</v>
      </c>
      <c r="Y696" s="37">
        <f t="shared" si="105"/>
        <v>0</v>
      </c>
      <c r="Z696" s="36"/>
      <c r="AA696" s="37" t="str">
        <f t="shared" si="101"/>
        <v/>
      </c>
      <c r="AB696" s="36"/>
      <c r="AC696" s="37" t="str">
        <f t="shared" si="107"/>
        <v/>
      </c>
      <c r="AD696" s="36"/>
      <c r="AE696" s="34" t="str">
        <f t="shared" si="106"/>
        <v/>
      </c>
      <c r="AF69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7" spans="1:32" hidden="1" x14ac:dyDescent="0.45">
      <c r="A697" s="34">
        <f>Games!A676</f>
        <v>0</v>
      </c>
      <c r="B697" s="34" t="str">
        <f>IF('Prediction Log'!B694=0, "",'Prediction Log'!B694)</f>
        <v/>
      </c>
      <c r="C697" s="34" t="str">
        <f>IF('Prediction Log'!C694=0, "",'Prediction Log'!C694)</f>
        <v/>
      </c>
      <c r="D697" s="34" t="str">
        <f>IF('Prediction Log'!D694=0, "",'Prediction Log'!D694)</f>
        <v/>
      </c>
      <c r="E697" s="34" t="str">
        <f>IF('Prediction Log'!E694=0, "",'Prediction Log'!E694)</f>
        <v/>
      </c>
      <c r="F697" s="34" t="str">
        <f>IF('Prediction Log'!H694=0, "",'Prediction Log'!H694)</f>
        <v/>
      </c>
      <c r="G697" s="10" t="str">
        <f>IF(ISBLANK(Games!B676), "",'Prediction Log'!$I694)</f>
        <v/>
      </c>
      <c r="H697" s="35" t="str">
        <f>'Prediction Log'!$J694</f>
        <v/>
      </c>
      <c r="I697" s="34" t="str">
        <f>IF(ISBLANK(Games!R676), "",IF(AND(Games!R676="",Games!S676=""),"",IF(ISTEXT(Games!S676), "Side",Games!R676)))</f>
        <v/>
      </c>
      <c r="J697" s="34" t="str">
        <f>IF(ISBLANK(Games!R676), "",IF(Table12[[#This Row],[Bet]]="Spread", Games!T676, ""))</f>
        <v/>
      </c>
      <c r="K697" s="34" t="str">
        <f>IF(ISBLANK(Games!S676), "",IF(ISTEXT(Games!S676), Games!S676, ""))</f>
        <v/>
      </c>
      <c r="L697" s="34" t="str">
        <f>IF(ISBLANK(Games!V676), "", Games!V676)</f>
        <v/>
      </c>
      <c r="M697" s="34"/>
      <c r="N697" s="36"/>
      <c r="O697" s="36"/>
      <c r="P697" s="36"/>
      <c r="Q697" s="36"/>
      <c r="R697" s="36"/>
      <c r="S697" s="36"/>
      <c r="T697" s="37">
        <f t="shared" si="99"/>
        <v>0</v>
      </c>
      <c r="U697" s="37">
        <f t="shared" si="100"/>
        <v>0</v>
      </c>
      <c r="V697" s="37">
        <f t="shared" si="102"/>
        <v>0</v>
      </c>
      <c r="W697" s="37">
        <f t="shared" si="103"/>
        <v>0</v>
      </c>
      <c r="X697" s="37">
        <f t="shared" si="104"/>
        <v>0</v>
      </c>
      <c r="Y697" s="37">
        <f t="shared" si="105"/>
        <v>0</v>
      </c>
      <c r="Z697" s="36"/>
      <c r="AA697" s="37" t="str">
        <f t="shared" si="101"/>
        <v/>
      </c>
      <c r="AB697" s="36"/>
      <c r="AC697" s="37" t="str">
        <f t="shared" si="107"/>
        <v/>
      </c>
      <c r="AD697" s="36"/>
      <c r="AE697" s="34" t="str">
        <f t="shared" si="106"/>
        <v/>
      </c>
      <c r="AF69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8" spans="1:32" hidden="1" x14ac:dyDescent="0.45">
      <c r="A698" s="34">
        <f>Games!A677</f>
        <v>0</v>
      </c>
      <c r="B698" s="34" t="str">
        <f>IF('Prediction Log'!B695=0, "",'Prediction Log'!B695)</f>
        <v/>
      </c>
      <c r="C698" s="34" t="str">
        <f>IF('Prediction Log'!C695=0, "",'Prediction Log'!C695)</f>
        <v/>
      </c>
      <c r="D698" s="34" t="str">
        <f>IF('Prediction Log'!D695=0, "",'Prediction Log'!D695)</f>
        <v/>
      </c>
      <c r="E698" s="34" t="str">
        <f>IF('Prediction Log'!E695=0, "",'Prediction Log'!E695)</f>
        <v/>
      </c>
      <c r="F698" s="34" t="str">
        <f>IF('Prediction Log'!H695=0, "",'Prediction Log'!H695)</f>
        <v/>
      </c>
      <c r="G698" s="10" t="str">
        <f>IF(ISBLANK(Games!B677), "",'Prediction Log'!$I695)</f>
        <v/>
      </c>
      <c r="H698" s="35" t="str">
        <f>'Prediction Log'!$J695</f>
        <v/>
      </c>
      <c r="I698" s="34" t="str">
        <f>IF(ISBLANK(Games!R677), "",IF(AND(Games!R677="",Games!S677=""),"",IF(ISTEXT(Games!S677), "Side",Games!R677)))</f>
        <v/>
      </c>
      <c r="J698" s="34" t="str">
        <f>IF(ISBLANK(Games!R677), "",IF(Table12[[#This Row],[Bet]]="Spread", Games!T677, ""))</f>
        <v/>
      </c>
      <c r="K698" s="34" t="str">
        <f>IF(ISBLANK(Games!S677), "",IF(ISTEXT(Games!S677), Games!S677, ""))</f>
        <v/>
      </c>
      <c r="L698" s="34" t="str">
        <f>IF(ISBLANK(Games!V677), "", Games!V677)</f>
        <v/>
      </c>
      <c r="M698" s="34"/>
      <c r="N698" s="36"/>
      <c r="O698" s="36"/>
      <c r="P698" s="36"/>
      <c r="Q698" s="36"/>
      <c r="R698" s="36"/>
      <c r="S698" s="36"/>
      <c r="T698" s="37">
        <f t="shared" si="99"/>
        <v>0</v>
      </c>
      <c r="U698" s="37">
        <f t="shared" si="100"/>
        <v>0</v>
      </c>
      <c r="V698" s="37">
        <f t="shared" si="102"/>
        <v>0</v>
      </c>
      <c r="W698" s="37">
        <f t="shared" si="103"/>
        <v>0</v>
      </c>
      <c r="X698" s="37">
        <f t="shared" si="104"/>
        <v>0</v>
      </c>
      <c r="Y698" s="37">
        <f t="shared" si="105"/>
        <v>0</v>
      </c>
      <c r="Z698" s="36"/>
      <c r="AA698" s="37" t="str">
        <f t="shared" si="101"/>
        <v/>
      </c>
      <c r="AB698" s="36"/>
      <c r="AC698" s="37" t="str">
        <f t="shared" si="107"/>
        <v/>
      </c>
      <c r="AD698" s="36"/>
      <c r="AE698" s="34" t="str">
        <f t="shared" si="106"/>
        <v/>
      </c>
      <c r="AF69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9" spans="1:32" hidden="1" x14ac:dyDescent="0.45">
      <c r="A699" s="34">
        <f>Games!A678</f>
        <v>0</v>
      </c>
      <c r="B699" s="34" t="str">
        <f>IF('Prediction Log'!B696=0, "",'Prediction Log'!B696)</f>
        <v/>
      </c>
      <c r="C699" s="34" t="str">
        <f>IF('Prediction Log'!C696=0, "",'Prediction Log'!C696)</f>
        <v/>
      </c>
      <c r="D699" s="34" t="str">
        <f>IF('Prediction Log'!D696=0, "",'Prediction Log'!D696)</f>
        <v/>
      </c>
      <c r="E699" s="34" t="str">
        <f>IF('Prediction Log'!E696=0, "",'Prediction Log'!E696)</f>
        <v/>
      </c>
      <c r="F699" s="34" t="str">
        <f>IF('Prediction Log'!H696=0, "",'Prediction Log'!H696)</f>
        <v/>
      </c>
      <c r="G699" s="10" t="str">
        <f>IF(ISBLANK(Games!B678), "",'Prediction Log'!$I696)</f>
        <v/>
      </c>
      <c r="H699" s="35" t="str">
        <f>'Prediction Log'!$J696</f>
        <v/>
      </c>
      <c r="I699" s="34" t="str">
        <f>IF(ISBLANK(Games!R678), "",IF(AND(Games!R678="",Games!S678=""),"",IF(ISTEXT(Games!S678), "Side",Games!R678)))</f>
        <v/>
      </c>
      <c r="J699" s="34" t="str">
        <f>IF(ISBLANK(Games!R678), "",IF(Table12[[#This Row],[Bet]]="Spread", Games!T678, ""))</f>
        <v/>
      </c>
      <c r="K699" s="34" t="str">
        <f>IF(ISBLANK(Games!S678), "",IF(ISTEXT(Games!S678), Games!S678, ""))</f>
        <v/>
      </c>
      <c r="L699" s="34" t="str">
        <f>IF(ISBLANK(Games!V678), "", Games!V678)</f>
        <v/>
      </c>
      <c r="M699" s="34"/>
      <c r="N699" s="36"/>
      <c r="O699" s="36"/>
      <c r="P699" s="36"/>
      <c r="Q699" s="36"/>
      <c r="R699" s="36"/>
      <c r="S699" s="36"/>
      <c r="T699" s="37">
        <f t="shared" si="99"/>
        <v>0</v>
      </c>
      <c r="U699" s="37">
        <f t="shared" si="100"/>
        <v>0</v>
      </c>
      <c r="V699" s="37">
        <f t="shared" si="102"/>
        <v>0</v>
      </c>
      <c r="W699" s="37">
        <f t="shared" si="103"/>
        <v>0</v>
      </c>
      <c r="X699" s="37">
        <f t="shared" si="104"/>
        <v>0</v>
      </c>
      <c r="Y699" s="37">
        <f t="shared" si="105"/>
        <v>0</v>
      </c>
      <c r="Z699" s="36"/>
      <c r="AA699" s="37" t="str">
        <f t="shared" si="101"/>
        <v/>
      </c>
      <c r="AB699" s="36"/>
      <c r="AC699" s="37" t="str">
        <f t="shared" si="107"/>
        <v/>
      </c>
      <c r="AD699" s="36"/>
      <c r="AE699" s="34" t="str">
        <f t="shared" si="106"/>
        <v/>
      </c>
      <c r="AF69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0" spans="1:32" hidden="1" x14ac:dyDescent="0.45">
      <c r="A700" s="34">
        <f>Games!A679</f>
        <v>0</v>
      </c>
      <c r="B700" s="34" t="str">
        <f>IF('Prediction Log'!B697=0, "",'Prediction Log'!B697)</f>
        <v/>
      </c>
      <c r="C700" s="34" t="str">
        <f>IF('Prediction Log'!C697=0, "",'Prediction Log'!C697)</f>
        <v/>
      </c>
      <c r="D700" s="34" t="str">
        <f>IF('Prediction Log'!D697=0, "",'Prediction Log'!D697)</f>
        <v/>
      </c>
      <c r="E700" s="34" t="str">
        <f>IF('Prediction Log'!E697=0, "",'Prediction Log'!E697)</f>
        <v/>
      </c>
      <c r="F700" s="34" t="str">
        <f>IF('Prediction Log'!H697=0, "",'Prediction Log'!H697)</f>
        <v/>
      </c>
      <c r="G700" s="10" t="str">
        <f>IF(ISBLANK(Games!B679), "",'Prediction Log'!$I697)</f>
        <v/>
      </c>
      <c r="H700" s="35" t="str">
        <f>'Prediction Log'!$J697</f>
        <v/>
      </c>
      <c r="I700" s="34" t="str">
        <f>IF(ISBLANK(Games!R679), "",IF(AND(Games!R679="",Games!S679=""),"",IF(ISTEXT(Games!S679), "Side",Games!R679)))</f>
        <v/>
      </c>
      <c r="J700" s="34" t="str">
        <f>IF(ISBLANK(Games!R679), "",IF(Table12[[#This Row],[Bet]]="Spread", Games!T679, ""))</f>
        <v/>
      </c>
      <c r="K700" s="34" t="str">
        <f>IF(ISBLANK(Games!S679), "",IF(ISTEXT(Games!S679), Games!S679, ""))</f>
        <v/>
      </c>
      <c r="L700" s="34" t="str">
        <f>IF(ISBLANK(Games!V679), "", Games!V679)</f>
        <v/>
      </c>
      <c r="M700" s="34"/>
      <c r="N700" s="36"/>
      <c r="O700" s="36"/>
      <c r="P700" s="36"/>
      <c r="Q700" s="36"/>
      <c r="R700" s="36"/>
      <c r="S700" s="36"/>
      <c r="T700" s="37">
        <f t="shared" si="99"/>
        <v>0</v>
      </c>
      <c r="U700" s="37">
        <f t="shared" si="100"/>
        <v>0</v>
      </c>
      <c r="V700" s="37">
        <f t="shared" si="102"/>
        <v>0</v>
      </c>
      <c r="W700" s="37">
        <f t="shared" si="103"/>
        <v>0</v>
      </c>
      <c r="X700" s="37">
        <f t="shared" si="104"/>
        <v>0</v>
      </c>
      <c r="Y700" s="37">
        <f t="shared" si="105"/>
        <v>0</v>
      </c>
      <c r="Z700" s="36"/>
      <c r="AA700" s="37" t="str">
        <f t="shared" si="101"/>
        <v/>
      </c>
      <c r="AB700" s="36"/>
      <c r="AC700" s="37" t="str">
        <f t="shared" si="107"/>
        <v/>
      </c>
      <c r="AD700" s="36"/>
      <c r="AE700" s="34" t="str">
        <f t="shared" si="106"/>
        <v/>
      </c>
      <c r="AF70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1" spans="1:32" hidden="1" x14ac:dyDescent="0.45">
      <c r="A701" s="34">
        <f>Games!A680</f>
        <v>0</v>
      </c>
      <c r="B701" s="34" t="str">
        <f>IF('Prediction Log'!B698=0, "",'Prediction Log'!B698)</f>
        <v/>
      </c>
      <c r="C701" s="34" t="str">
        <f>IF('Prediction Log'!C698=0, "",'Prediction Log'!C698)</f>
        <v/>
      </c>
      <c r="D701" s="34" t="str">
        <f>IF('Prediction Log'!D698=0, "",'Prediction Log'!D698)</f>
        <v/>
      </c>
      <c r="E701" s="34" t="str">
        <f>IF('Prediction Log'!E698=0, "",'Prediction Log'!E698)</f>
        <v/>
      </c>
      <c r="F701" s="34" t="str">
        <f>IF('Prediction Log'!H698=0, "",'Prediction Log'!H698)</f>
        <v/>
      </c>
      <c r="G701" s="10" t="str">
        <f>IF(ISBLANK(Games!B680), "",'Prediction Log'!$I698)</f>
        <v/>
      </c>
      <c r="H701" s="35" t="str">
        <f>'Prediction Log'!$J698</f>
        <v/>
      </c>
      <c r="I701" s="34" t="str">
        <f>IF(ISBLANK(Games!R680), "",IF(AND(Games!R680="",Games!S680=""),"",IF(ISTEXT(Games!S680), "Side",Games!R680)))</f>
        <v/>
      </c>
      <c r="J701" s="34" t="str">
        <f>IF(ISBLANK(Games!R680), "",IF(Table12[[#This Row],[Bet]]="Spread", Games!T680, ""))</f>
        <v/>
      </c>
      <c r="K701" s="34" t="str">
        <f>IF(ISBLANK(Games!S680), "",IF(ISTEXT(Games!S680), Games!S680, ""))</f>
        <v/>
      </c>
      <c r="L701" s="34" t="str">
        <f>IF(ISBLANK(Games!V680), "", Games!V680)</f>
        <v/>
      </c>
      <c r="M701" s="34"/>
      <c r="N701" s="36"/>
      <c r="O701" s="36"/>
      <c r="P701" s="36"/>
      <c r="Q701" s="36"/>
      <c r="R701" s="36"/>
      <c r="S701" s="36"/>
      <c r="T701" s="37">
        <f t="shared" si="99"/>
        <v>0</v>
      </c>
      <c r="U701" s="37">
        <f t="shared" si="100"/>
        <v>0</v>
      </c>
      <c r="V701" s="37">
        <f t="shared" si="102"/>
        <v>0</v>
      </c>
      <c r="W701" s="37">
        <f t="shared" si="103"/>
        <v>0</v>
      </c>
      <c r="X701" s="37">
        <f t="shared" si="104"/>
        <v>0</v>
      </c>
      <c r="Y701" s="37">
        <f t="shared" si="105"/>
        <v>0</v>
      </c>
      <c r="Z701" s="36"/>
      <c r="AA701" s="37" t="str">
        <f t="shared" si="101"/>
        <v/>
      </c>
      <c r="AB701" s="36"/>
      <c r="AC701" s="37" t="str">
        <f t="shared" si="107"/>
        <v/>
      </c>
      <c r="AD701" s="36"/>
      <c r="AE701" s="34" t="str">
        <f t="shared" si="106"/>
        <v/>
      </c>
      <c r="AF70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2" spans="1:32" hidden="1" x14ac:dyDescent="0.45">
      <c r="A702" s="34">
        <f>Games!A681</f>
        <v>0</v>
      </c>
      <c r="B702" s="34" t="str">
        <f>IF('Prediction Log'!B699=0, "",'Prediction Log'!B699)</f>
        <v/>
      </c>
      <c r="C702" s="34" t="str">
        <f>IF('Prediction Log'!C699=0, "",'Prediction Log'!C699)</f>
        <v/>
      </c>
      <c r="D702" s="34" t="str">
        <f>IF('Prediction Log'!D699=0, "",'Prediction Log'!D699)</f>
        <v/>
      </c>
      <c r="E702" s="34" t="str">
        <f>IF('Prediction Log'!E699=0, "",'Prediction Log'!E699)</f>
        <v/>
      </c>
      <c r="F702" s="34" t="str">
        <f>IF('Prediction Log'!H699=0, "",'Prediction Log'!H699)</f>
        <v/>
      </c>
      <c r="G702" s="10" t="str">
        <f>IF(ISBLANK(Games!B681), "",'Prediction Log'!$I699)</f>
        <v/>
      </c>
      <c r="H702" s="35" t="str">
        <f>'Prediction Log'!$J699</f>
        <v/>
      </c>
      <c r="I702" s="34" t="str">
        <f>IF(ISBLANK(Games!R681), "",IF(AND(Games!R681="",Games!S681=""),"",IF(ISTEXT(Games!S681), "Side",Games!R681)))</f>
        <v/>
      </c>
      <c r="J702" s="34" t="str">
        <f>IF(ISBLANK(Games!R681), "",IF(Table12[[#This Row],[Bet]]="Spread", Games!T681, ""))</f>
        <v/>
      </c>
      <c r="K702" s="34" t="str">
        <f>IF(ISBLANK(Games!S681), "",IF(ISTEXT(Games!S681), Games!S681, ""))</f>
        <v/>
      </c>
      <c r="L702" s="34" t="str">
        <f>IF(ISBLANK(Games!V681), "", Games!V681)</f>
        <v/>
      </c>
      <c r="M702" s="34"/>
      <c r="N702" s="36"/>
      <c r="O702" s="36"/>
      <c r="P702" s="36"/>
      <c r="Q702" s="36"/>
      <c r="R702" s="36"/>
      <c r="S702" s="36"/>
      <c r="T702" s="37">
        <f t="shared" si="99"/>
        <v>0</v>
      </c>
      <c r="U702" s="37">
        <f t="shared" si="100"/>
        <v>0</v>
      </c>
      <c r="V702" s="37">
        <f t="shared" si="102"/>
        <v>0</v>
      </c>
      <c r="W702" s="37">
        <f t="shared" si="103"/>
        <v>0</v>
      </c>
      <c r="X702" s="37">
        <f t="shared" si="104"/>
        <v>0</v>
      </c>
      <c r="Y702" s="37">
        <f t="shared" si="105"/>
        <v>0</v>
      </c>
      <c r="Z702" s="36"/>
      <c r="AA702" s="37" t="str">
        <f t="shared" si="101"/>
        <v/>
      </c>
      <c r="AB702" s="36"/>
      <c r="AC702" s="37" t="str">
        <f t="shared" si="107"/>
        <v/>
      </c>
      <c r="AD702" s="36"/>
      <c r="AE702" s="34" t="str">
        <f t="shared" si="106"/>
        <v/>
      </c>
      <c r="AF70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3" spans="1:32" hidden="1" x14ac:dyDescent="0.45">
      <c r="A703" s="34">
        <f>Games!A682</f>
        <v>0</v>
      </c>
      <c r="B703" s="34" t="str">
        <f>IF('Prediction Log'!B700=0, "",'Prediction Log'!B700)</f>
        <v/>
      </c>
      <c r="C703" s="34" t="str">
        <f>IF('Prediction Log'!C700=0, "",'Prediction Log'!C700)</f>
        <v/>
      </c>
      <c r="D703" s="34" t="str">
        <f>IF('Prediction Log'!D700=0, "",'Prediction Log'!D700)</f>
        <v/>
      </c>
      <c r="E703" s="34" t="str">
        <f>IF('Prediction Log'!E700=0, "",'Prediction Log'!E700)</f>
        <v/>
      </c>
      <c r="F703" s="34" t="str">
        <f>IF('Prediction Log'!H700=0, "",'Prediction Log'!H700)</f>
        <v/>
      </c>
      <c r="G703" s="10" t="str">
        <f>IF(ISBLANK(Games!B682), "",'Prediction Log'!$I700)</f>
        <v/>
      </c>
      <c r="H703" s="35" t="str">
        <f>'Prediction Log'!$J700</f>
        <v/>
      </c>
      <c r="I703" s="34" t="str">
        <f>IF(ISBLANK(Games!R682), "",IF(AND(Games!R682="",Games!S682=""),"",IF(ISTEXT(Games!S682), "Side",Games!R682)))</f>
        <v/>
      </c>
      <c r="J703" s="34" t="str">
        <f>IF(ISBLANK(Games!R682), "",IF(Table12[[#This Row],[Bet]]="Spread", Games!T682, ""))</f>
        <v/>
      </c>
      <c r="K703" s="34" t="str">
        <f>IF(ISBLANK(Games!S682), "",IF(ISTEXT(Games!S682), Games!S682, ""))</f>
        <v/>
      </c>
      <c r="L703" s="34" t="str">
        <f>IF(ISBLANK(Games!V682), "", Games!V682)</f>
        <v/>
      </c>
      <c r="M703" s="34"/>
      <c r="N703" s="36"/>
      <c r="O703" s="36"/>
      <c r="P703" s="36"/>
      <c r="Q703" s="36"/>
      <c r="R703" s="36"/>
      <c r="S703" s="36"/>
      <c r="T703" s="37">
        <f t="shared" si="99"/>
        <v>0</v>
      </c>
      <c r="U703" s="37">
        <f t="shared" si="100"/>
        <v>0</v>
      </c>
      <c r="V703" s="37">
        <f t="shared" si="102"/>
        <v>0</v>
      </c>
      <c r="W703" s="37">
        <f t="shared" si="103"/>
        <v>0</v>
      </c>
      <c r="X703" s="37">
        <f t="shared" si="104"/>
        <v>0</v>
      </c>
      <c r="Y703" s="37">
        <f t="shared" si="105"/>
        <v>0</v>
      </c>
      <c r="Z703" s="36"/>
      <c r="AA703" s="37" t="str">
        <f t="shared" si="101"/>
        <v/>
      </c>
      <c r="AB703" s="36"/>
      <c r="AC703" s="37" t="str">
        <f t="shared" si="107"/>
        <v/>
      </c>
      <c r="AD703" s="36"/>
      <c r="AE703" s="34" t="str">
        <f t="shared" si="106"/>
        <v/>
      </c>
      <c r="AF70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4" spans="1:32" hidden="1" x14ac:dyDescent="0.45">
      <c r="A704" s="34">
        <f>Games!A683</f>
        <v>0</v>
      </c>
      <c r="B704" s="34" t="str">
        <f>IF('Prediction Log'!B701=0, "",'Prediction Log'!B701)</f>
        <v/>
      </c>
      <c r="C704" s="34" t="str">
        <f>IF('Prediction Log'!C701=0, "",'Prediction Log'!C701)</f>
        <v/>
      </c>
      <c r="D704" s="34" t="str">
        <f>IF('Prediction Log'!D701=0, "",'Prediction Log'!D701)</f>
        <v/>
      </c>
      <c r="E704" s="34" t="str">
        <f>IF('Prediction Log'!E701=0, "",'Prediction Log'!E701)</f>
        <v/>
      </c>
      <c r="F704" s="34" t="str">
        <f>IF('Prediction Log'!H701=0, "",'Prediction Log'!H701)</f>
        <v/>
      </c>
      <c r="G704" s="10" t="str">
        <f>IF(ISBLANK(Games!B683), "",'Prediction Log'!$I701)</f>
        <v/>
      </c>
      <c r="H704" s="35" t="str">
        <f>'Prediction Log'!$J701</f>
        <v/>
      </c>
      <c r="I704" s="34" t="str">
        <f>IF(ISBLANK(Games!R683), "",IF(AND(Games!R683="",Games!S683=""),"",IF(ISTEXT(Games!S683), "Side",Games!R683)))</f>
        <v/>
      </c>
      <c r="J704" s="34" t="str">
        <f>IF(ISBLANK(Games!R683), "",IF(Table12[[#This Row],[Bet]]="Spread", Games!T683, ""))</f>
        <v/>
      </c>
      <c r="K704" s="34" t="str">
        <f>IF(ISBLANK(Games!S683), "",IF(ISTEXT(Games!S683), Games!S683, ""))</f>
        <v/>
      </c>
      <c r="L704" s="34" t="str">
        <f>IF(ISBLANK(Games!V683), "", Games!V683)</f>
        <v/>
      </c>
      <c r="M704" s="34"/>
      <c r="N704" s="36"/>
      <c r="O704" s="36"/>
      <c r="P704" s="36"/>
      <c r="Q704" s="36"/>
      <c r="R704" s="36"/>
      <c r="S704" s="36"/>
      <c r="T704" s="37">
        <f t="shared" si="99"/>
        <v>0</v>
      </c>
      <c r="U704" s="37">
        <f t="shared" si="100"/>
        <v>0</v>
      </c>
      <c r="V704" s="37">
        <f t="shared" si="102"/>
        <v>0</v>
      </c>
      <c r="W704" s="37">
        <f t="shared" si="103"/>
        <v>0</v>
      </c>
      <c r="X704" s="37">
        <f t="shared" si="104"/>
        <v>0</v>
      </c>
      <c r="Y704" s="37">
        <f t="shared" si="105"/>
        <v>0</v>
      </c>
      <c r="Z704" s="36"/>
      <c r="AA704" s="37" t="str">
        <f t="shared" si="101"/>
        <v/>
      </c>
      <c r="AB704" s="36"/>
      <c r="AC704" s="37" t="str">
        <f t="shared" si="107"/>
        <v/>
      </c>
      <c r="AD704" s="36"/>
      <c r="AE704" s="34" t="str">
        <f t="shared" si="106"/>
        <v/>
      </c>
      <c r="AF70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5" spans="1:32" hidden="1" x14ac:dyDescent="0.45">
      <c r="A705" s="34">
        <f>Games!A684</f>
        <v>0</v>
      </c>
      <c r="B705" s="34" t="str">
        <f>IF('Prediction Log'!B702=0, "",'Prediction Log'!B702)</f>
        <v/>
      </c>
      <c r="C705" s="34" t="str">
        <f>IF('Prediction Log'!C702=0, "",'Prediction Log'!C702)</f>
        <v/>
      </c>
      <c r="D705" s="34" t="str">
        <f>IF('Prediction Log'!D702=0, "",'Prediction Log'!D702)</f>
        <v/>
      </c>
      <c r="E705" s="34" t="str">
        <f>IF('Prediction Log'!E702=0, "",'Prediction Log'!E702)</f>
        <v/>
      </c>
      <c r="F705" s="34" t="str">
        <f>IF('Prediction Log'!H702=0, "",'Prediction Log'!H702)</f>
        <v/>
      </c>
      <c r="G705" s="10" t="str">
        <f>IF(ISBLANK(Games!B684), "",'Prediction Log'!$I702)</f>
        <v/>
      </c>
      <c r="H705" s="35" t="str">
        <f>'Prediction Log'!$J702</f>
        <v/>
      </c>
      <c r="I705" s="34" t="str">
        <f>IF(ISBLANK(Games!R684), "",IF(AND(Games!R684="",Games!S684=""),"",IF(ISTEXT(Games!S684), "Side",Games!R684)))</f>
        <v/>
      </c>
      <c r="J705" s="34" t="str">
        <f>IF(ISBLANK(Games!R684), "",IF(Table12[[#This Row],[Bet]]="Spread", Games!T684, ""))</f>
        <v/>
      </c>
      <c r="K705" s="34" t="str">
        <f>IF(ISBLANK(Games!S684), "",IF(ISTEXT(Games!S684), Games!S684, ""))</f>
        <v/>
      </c>
      <c r="L705" s="34" t="str">
        <f>IF(ISBLANK(Games!V684), "", Games!V684)</f>
        <v/>
      </c>
      <c r="M705" s="34"/>
      <c r="N705" s="36"/>
      <c r="O705" s="36"/>
      <c r="P705" s="36"/>
      <c r="Q705" s="36"/>
      <c r="R705" s="36"/>
      <c r="S705" s="36"/>
      <c r="T705" s="37">
        <f t="shared" si="99"/>
        <v>0</v>
      </c>
      <c r="U705" s="37">
        <f t="shared" si="100"/>
        <v>0</v>
      </c>
      <c r="V705" s="37">
        <f t="shared" si="102"/>
        <v>0</v>
      </c>
      <c r="W705" s="37">
        <f t="shared" si="103"/>
        <v>0</v>
      </c>
      <c r="X705" s="37">
        <f t="shared" si="104"/>
        <v>0</v>
      </c>
      <c r="Y705" s="37">
        <f t="shared" si="105"/>
        <v>0</v>
      </c>
      <c r="Z705" s="36"/>
      <c r="AA705" s="37" t="str">
        <f t="shared" si="101"/>
        <v/>
      </c>
      <c r="AB705" s="36"/>
      <c r="AC705" s="37" t="str">
        <f t="shared" si="107"/>
        <v/>
      </c>
      <c r="AD705" s="36"/>
      <c r="AE705" s="34" t="str">
        <f t="shared" si="106"/>
        <v/>
      </c>
      <c r="AF70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6" spans="1:32" hidden="1" x14ac:dyDescent="0.45">
      <c r="A706" s="34">
        <f>Games!A685</f>
        <v>0</v>
      </c>
      <c r="B706" s="34" t="str">
        <f>IF('Prediction Log'!B703=0, "",'Prediction Log'!B703)</f>
        <v/>
      </c>
      <c r="C706" s="34" t="str">
        <f>IF('Prediction Log'!C703=0, "",'Prediction Log'!C703)</f>
        <v/>
      </c>
      <c r="D706" s="34" t="str">
        <f>IF('Prediction Log'!D703=0, "",'Prediction Log'!D703)</f>
        <v/>
      </c>
      <c r="E706" s="34" t="str">
        <f>IF('Prediction Log'!E703=0, "",'Prediction Log'!E703)</f>
        <v/>
      </c>
      <c r="F706" s="34" t="str">
        <f>IF('Prediction Log'!H703=0, "",'Prediction Log'!H703)</f>
        <v/>
      </c>
      <c r="G706" s="10" t="str">
        <f>IF(ISBLANK(Games!B685), "",'Prediction Log'!$I703)</f>
        <v/>
      </c>
      <c r="H706" s="35" t="str">
        <f>'Prediction Log'!$J703</f>
        <v/>
      </c>
      <c r="I706" s="34" t="str">
        <f>IF(ISBLANK(Games!R685), "",IF(AND(Games!R685="",Games!S685=""),"",IF(ISTEXT(Games!S685), "Side",Games!R685)))</f>
        <v/>
      </c>
      <c r="J706" s="34" t="str">
        <f>IF(ISBLANK(Games!R685), "",IF(Table12[[#This Row],[Bet]]="Spread", Games!T685, ""))</f>
        <v/>
      </c>
      <c r="K706" s="34" t="str">
        <f>IF(ISBLANK(Games!S685), "",IF(ISTEXT(Games!S685), Games!S685, ""))</f>
        <v/>
      </c>
      <c r="L706" s="34" t="str">
        <f>IF(ISBLANK(Games!V685), "", Games!V685)</f>
        <v/>
      </c>
      <c r="M706" s="34"/>
      <c r="N706" s="36"/>
      <c r="O706" s="36"/>
      <c r="P706" s="36"/>
      <c r="Q706" s="36"/>
      <c r="R706" s="36"/>
      <c r="S706" s="36"/>
      <c r="T706" s="37">
        <f t="shared" si="99"/>
        <v>0</v>
      </c>
      <c r="U706" s="37">
        <f t="shared" si="100"/>
        <v>0</v>
      </c>
      <c r="V706" s="37">
        <f t="shared" si="102"/>
        <v>0</v>
      </c>
      <c r="W706" s="37">
        <f t="shared" si="103"/>
        <v>0</v>
      </c>
      <c r="X706" s="37">
        <f t="shared" si="104"/>
        <v>0</v>
      </c>
      <c r="Y706" s="37">
        <f t="shared" si="105"/>
        <v>0</v>
      </c>
      <c r="Z706" s="36"/>
      <c r="AA706" s="37" t="str">
        <f t="shared" si="101"/>
        <v/>
      </c>
      <c r="AB706" s="36"/>
      <c r="AC706" s="37" t="str">
        <f t="shared" si="107"/>
        <v/>
      </c>
      <c r="AD706" s="36"/>
      <c r="AE706" s="34" t="str">
        <f t="shared" si="106"/>
        <v/>
      </c>
      <c r="AF70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7" spans="1:32" hidden="1" x14ac:dyDescent="0.45">
      <c r="A707" s="34">
        <f>Games!A686</f>
        <v>0</v>
      </c>
      <c r="B707" s="34" t="str">
        <f>IF('Prediction Log'!B704=0, "",'Prediction Log'!B704)</f>
        <v/>
      </c>
      <c r="C707" s="34" t="str">
        <f>IF('Prediction Log'!C704=0, "",'Prediction Log'!C704)</f>
        <v/>
      </c>
      <c r="D707" s="34" t="str">
        <f>IF('Prediction Log'!D704=0, "",'Prediction Log'!D704)</f>
        <v/>
      </c>
      <c r="E707" s="34" t="str">
        <f>IF('Prediction Log'!E704=0, "",'Prediction Log'!E704)</f>
        <v/>
      </c>
      <c r="F707" s="34" t="str">
        <f>IF('Prediction Log'!H704=0, "",'Prediction Log'!H704)</f>
        <v/>
      </c>
      <c r="G707" s="10" t="str">
        <f>IF(ISBLANK(Games!B686), "",'Prediction Log'!$I704)</f>
        <v/>
      </c>
      <c r="H707" s="35" t="str">
        <f>'Prediction Log'!$J704</f>
        <v/>
      </c>
      <c r="I707" s="34" t="str">
        <f>IF(ISBLANK(Games!R686), "",IF(AND(Games!R686="",Games!S686=""),"",IF(ISTEXT(Games!S686), "Side",Games!R686)))</f>
        <v/>
      </c>
      <c r="J707" s="34" t="str">
        <f>IF(ISBLANK(Games!R686), "",IF(Table12[[#This Row],[Bet]]="Spread", Games!T686, ""))</f>
        <v/>
      </c>
      <c r="K707" s="34" t="str">
        <f>IF(ISBLANK(Games!S686), "",IF(ISTEXT(Games!S686), Games!S686, ""))</f>
        <v/>
      </c>
      <c r="L707" s="34" t="str">
        <f>IF(ISBLANK(Games!V686), "", Games!V686)</f>
        <v/>
      </c>
      <c r="M707" s="34"/>
      <c r="N707" s="36"/>
      <c r="O707" s="36"/>
      <c r="P707" s="36"/>
      <c r="Q707" s="36"/>
      <c r="R707" s="36"/>
      <c r="S707" s="36"/>
      <c r="T707" s="37">
        <f t="shared" si="99"/>
        <v>0</v>
      </c>
      <c r="U707" s="37">
        <f t="shared" si="100"/>
        <v>0</v>
      </c>
      <c r="V707" s="37">
        <f t="shared" si="102"/>
        <v>0</v>
      </c>
      <c r="W707" s="37">
        <f t="shared" si="103"/>
        <v>0</v>
      </c>
      <c r="X707" s="37">
        <f t="shared" si="104"/>
        <v>0</v>
      </c>
      <c r="Y707" s="37">
        <f t="shared" si="105"/>
        <v>0</v>
      </c>
      <c r="Z707" s="36"/>
      <c r="AA707" s="37" t="str">
        <f t="shared" si="101"/>
        <v/>
      </c>
      <c r="AB707" s="36"/>
      <c r="AC707" s="37" t="str">
        <f t="shared" si="107"/>
        <v/>
      </c>
      <c r="AD707" s="36"/>
      <c r="AE707" s="34" t="str">
        <f t="shared" si="106"/>
        <v/>
      </c>
      <c r="AF70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8" spans="1:32" hidden="1" x14ac:dyDescent="0.45">
      <c r="A708" s="34">
        <f>Games!A687</f>
        <v>0</v>
      </c>
      <c r="B708" s="34" t="str">
        <f>IF('Prediction Log'!B705=0, "",'Prediction Log'!B705)</f>
        <v/>
      </c>
      <c r="C708" s="34" t="str">
        <f>IF('Prediction Log'!C705=0, "",'Prediction Log'!C705)</f>
        <v/>
      </c>
      <c r="D708" s="34" t="str">
        <f>IF('Prediction Log'!D705=0, "",'Prediction Log'!D705)</f>
        <v/>
      </c>
      <c r="E708" s="34" t="str">
        <f>IF('Prediction Log'!E705=0, "",'Prediction Log'!E705)</f>
        <v/>
      </c>
      <c r="F708" s="34" t="str">
        <f>IF('Prediction Log'!H705=0, "",'Prediction Log'!H705)</f>
        <v/>
      </c>
      <c r="G708" s="10" t="str">
        <f>IF(ISBLANK(Games!B687), "",'Prediction Log'!$I705)</f>
        <v/>
      </c>
      <c r="H708" s="35" t="str">
        <f>'Prediction Log'!$J705</f>
        <v/>
      </c>
      <c r="I708" s="34" t="str">
        <f>IF(ISBLANK(Games!R687), "",IF(AND(Games!R687="",Games!S687=""),"",IF(ISTEXT(Games!S687), "Side",Games!R687)))</f>
        <v/>
      </c>
      <c r="J708" s="34" t="str">
        <f>IF(ISBLANK(Games!R687), "",IF(Table12[[#This Row],[Bet]]="Spread", Games!T687, ""))</f>
        <v/>
      </c>
      <c r="K708" s="34" t="str">
        <f>IF(ISBLANK(Games!S687), "",IF(ISTEXT(Games!S687), Games!S687, ""))</f>
        <v/>
      </c>
      <c r="L708" s="34" t="str">
        <f>IF(ISBLANK(Games!V687), "", Games!V687)</f>
        <v/>
      </c>
      <c r="M708" s="34"/>
      <c r="N708" s="36"/>
      <c r="O708" s="36"/>
      <c r="P708" s="36"/>
      <c r="Q708" s="36"/>
      <c r="R708" s="36"/>
      <c r="S708" s="36"/>
      <c r="T708" s="37">
        <f t="shared" si="99"/>
        <v>0</v>
      </c>
      <c r="U708" s="37">
        <f t="shared" si="100"/>
        <v>0</v>
      </c>
      <c r="V708" s="37">
        <f t="shared" si="102"/>
        <v>0</v>
      </c>
      <c r="W708" s="37">
        <f t="shared" si="103"/>
        <v>0</v>
      </c>
      <c r="X708" s="37">
        <f t="shared" si="104"/>
        <v>0</v>
      </c>
      <c r="Y708" s="37">
        <f t="shared" si="105"/>
        <v>0</v>
      </c>
      <c r="Z708" s="36"/>
      <c r="AA708" s="37" t="str">
        <f t="shared" si="101"/>
        <v/>
      </c>
      <c r="AB708" s="36"/>
      <c r="AC708" s="37" t="str">
        <f t="shared" si="107"/>
        <v/>
      </c>
      <c r="AD708" s="36"/>
      <c r="AE708" s="34" t="str">
        <f t="shared" si="106"/>
        <v/>
      </c>
      <c r="AF70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9" spans="1:32" hidden="1" x14ac:dyDescent="0.45">
      <c r="A709" s="34">
        <f>Games!A688</f>
        <v>0</v>
      </c>
      <c r="B709" s="34" t="str">
        <f>IF('Prediction Log'!B706=0, "",'Prediction Log'!B706)</f>
        <v/>
      </c>
      <c r="C709" s="34" t="str">
        <f>IF('Prediction Log'!C706=0, "",'Prediction Log'!C706)</f>
        <v/>
      </c>
      <c r="D709" s="34" t="str">
        <f>IF('Prediction Log'!D706=0, "",'Prediction Log'!D706)</f>
        <v/>
      </c>
      <c r="E709" s="34" t="str">
        <f>IF('Prediction Log'!E706=0, "",'Prediction Log'!E706)</f>
        <v/>
      </c>
      <c r="F709" s="34" t="str">
        <f>IF('Prediction Log'!H706=0, "",'Prediction Log'!H706)</f>
        <v/>
      </c>
      <c r="G709" s="10" t="str">
        <f>IF(ISBLANK(Games!B688), "",'Prediction Log'!$I706)</f>
        <v/>
      </c>
      <c r="H709" s="35" t="str">
        <f>'Prediction Log'!$J706</f>
        <v/>
      </c>
      <c r="I709" s="34" t="str">
        <f>IF(ISBLANK(Games!R688), "",IF(AND(Games!R688="",Games!S688=""),"",IF(ISTEXT(Games!S688), "Side",Games!R688)))</f>
        <v/>
      </c>
      <c r="J709" s="34" t="str">
        <f>IF(ISBLANK(Games!R688), "",IF(Table12[[#This Row],[Bet]]="Spread", Games!T688, ""))</f>
        <v/>
      </c>
      <c r="K709" s="34" t="str">
        <f>IF(ISBLANK(Games!S688), "",IF(ISTEXT(Games!S688), Games!S688, ""))</f>
        <v/>
      </c>
      <c r="L709" s="34" t="str">
        <f>IF(ISBLANK(Games!V688), "", Games!V688)</f>
        <v/>
      </c>
      <c r="M709" s="34"/>
      <c r="N709" s="36"/>
      <c r="O709" s="36"/>
      <c r="P709" s="36"/>
      <c r="Q709" s="36"/>
      <c r="R709" s="36"/>
      <c r="S709" s="36"/>
      <c r="T709" s="37">
        <f t="shared" si="99"/>
        <v>0</v>
      </c>
      <c r="U709" s="37">
        <f t="shared" si="100"/>
        <v>0</v>
      </c>
      <c r="V709" s="37">
        <f t="shared" si="102"/>
        <v>0</v>
      </c>
      <c r="W709" s="37">
        <f t="shared" si="103"/>
        <v>0</v>
      </c>
      <c r="X709" s="37">
        <f t="shared" si="104"/>
        <v>0</v>
      </c>
      <c r="Y709" s="37">
        <f t="shared" si="105"/>
        <v>0</v>
      </c>
      <c r="Z709" s="36"/>
      <c r="AA709" s="37" t="str">
        <f t="shared" si="101"/>
        <v/>
      </c>
      <c r="AB709" s="36"/>
      <c r="AC709" s="37" t="str">
        <f t="shared" si="107"/>
        <v/>
      </c>
      <c r="AD709" s="36"/>
      <c r="AE709" s="34" t="str">
        <f t="shared" si="106"/>
        <v/>
      </c>
      <c r="AF70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0" spans="1:32" hidden="1" x14ac:dyDescent="0.45">
      <c r="A710" s="34">
        <f>Games!A689</f>
        <v>0</v>
      </c>
      <c r="B710" s="34" t="str">
        <f>IF('Prediction Log'!B707=0, "",'Prediction Log'!B707)</f>
        <v/>
      </c>
      <c r="C710" s="34" t="str">
        <f>IF('Prediction Log'!C707=0, "",'Prediction Log'!C707)</f>
        <v/>
      </c>
      <c r="D710" s="34" t="str">
        <f>IF('Prediction Log'!D707=0, "",'Prediction Log'!D707)</f>
        <v/>
      </c>
      <c r="E710" s="34" t="str">
        <f>IF('Prediction Log'!E707=0, "",'Prediction Log'!E707)</f>
        <v/>
      </c>
      <c r="F710" s="34" t="str">
        <f>IF('Prediction Log'!H707=0, "",'Prediction Log'!H707)</f>
        <v/>
      </c>
      <c r="G710" s="10" t="str">
        <f>IF(ISBLANK(Games!B689), "",'Prediction Log'!$I707)</f>
        <v/>
      </c>
      <c r="H710" s="35" t="str">
        <f>'Prediction Log'!$J707</f>
        <v/>
      </c>
      <c r="I710" s="34" t="str">
        <f>IF(ISBLANK(Games!R689), "",IF(AND(Games!R689="",Games!S689=""),"",IF(ISTEXT(Games!S689), "Side",Games!R689)))</f>
        <v/>
      </c>
      <c r="J710" s="34" t="str">
        <f>IF(ISBLANK(Games!R689), "",IF(Table12[[#This Row],[Bet]]="Spread", Games!T689, ""))</f>
        <v/>
      </c>
      <c r="K710" s="34" t="str">
        <f>IF(ISBLANK(Games!S689), "",IF(ISTEXT(Games!S689), Games!S689, ""))</f>
        <v/>
      </c>
      <c r="L710" s="34" t="str">
        <f>IF(ISBLANK(Games!V689), "", Games!V689)</f>
        <v/>
      </c>
      <c r="M710" s="34"/>
      <c r="N710" s="36"/>
      <c r="O710" s="36"/>
      <c r="P710" s="36"/>
      <c r="Q710" s="36"/>
      <c r="R710" s="36"/>
      <c r="S710" s="36"/>
      <c r="T710" s="37">
        <f t="shared" ref="T710:T773" si="108">N710+IF(Q710&lt;0, (N710/(Q710/-100)), N710*(Q710/100))</f>
        <v>0</v>
      </c>
      <c r="U710" s="37">
        <f t="shared" ref="U710:U773" si="109">T710-N710</f>
        <v>0</v>
      </c>
      <c r="V710" s="37">
        <f t="shared" si="102"/>
        <v>0</v>
      </c>
      <c r="W710" s="37">
        <f t="shared" si="103"/>
        <v>0</v>
      </c>
      <c r="X710" s="37">
        <f t="shared" si="104"/>
        <v>0</v>
      </c>
      <c r="Y710" s="37">
        <f t="shared" si="105"/>
        <v>0</v>
      </c>
      <c r="Z710" s="36"/>
      <c r="AA710" s="37" t="str">
        <f t="shared" ref="AA710:AA773" si="110">IF(Z710="W", U710, IF(Z710="L",-N710, ""))</f>
        <v/>
      </c>
      <c r="AB710" s="36"/>
      <c r="AC710" s="37" t="str">
        <f t="shared" si="107"/>
        <v/>
      </c>
      <c r="AD710" s="36"/>
      <c r="AE710" s="34" t="str">
        <f t="shared" si="106"/>
        <v/>
      </c>
      <c r="AF71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1" spans="1:32" hidden="1" x14ac:dyDescent="0.45">
      <c r="A711" s="34">
        <f>Games!A690</f>
        <v>0</v>
      </c>
      <c r="B711" s="34" t="str">
        <f>IF('Prediction Log'!B708=0, "",'Prediction Log'!B708)</f>
        <v/>
      </c>
      <c r="C711" s="34" t="str">
        <f>IF('Prediction Log'!C708=0, "",'Prediction Log'!C708)</f>
        <v/>
      </c>
      <c r="D711" s="34" t="str">
        <f>IF('Prediction Log'!D708=0, "",'Prediction Log'!D708)</f>
        <v/>
      </c>
      <c r="E711" s="34" t="str">
        <f>IF('Prediction Log'!E708=0, "",'Prediction Log'!E708)</f>
        <v/>
      </c>
      <c r="F711" s="34" t="str">
        <f>IF('Prediction Log'!H708=0, "",'Prediction Log'!H708)</f>
        <v/>
      </c>
      <c r="G711" s="10" t="str">
        <f>IF(ISBLANK(Games!B690), "",'Prediction Log'!$I708)</f>
        <v/>
      </c>
      <c r="H711" s="35" t="str">
        <f>'Prediction Log'!$J708</f>
        <v/>
      </c>
      <c r="I711" s="34" t="str">
        <f>IF(ISBLANK(Games!R690), "",IF(AND(Games!R690="",Games!S690=""),"",IF(ISTEXT(Games!S690), "Side",Games!R690)))</f>
        <v/>
      </c>
      <c r="J711" s="34" t="str">
        <f>IF(ISBLANK(Games!R690), "",IF(Table12[[#This Row],[Bet]]="Spread", Games!T690, ""))</f>
        <v/>
      </c>
      <c r="K711" s="34" t="str">
        <f>IF(ISBLANK(Games!S690), "",IF(ISTEXT(Games!S690), Games!S690, ""))</f>
        <v/>
      </c>
      <c r="L711" s="34" t="str">
        <f>IF(ISBLANK(Games!V690), "", Games!V690)</f>
        <v/>
      </c>
      <c r="M711" s="34"/>
      <c r="N711" s="36"/>
      <c r="O711" s="36"/>
      <c r="P711" s="36"/>
      <c r="Q711" s="36"/>
      <c r="R711" s="36"/>
      <c r="S711" s="36"/>
      <c r="T711" s="37">
        <f t="shared" si="108"/>
        <v>0</v>
      </c>
      <c r="U711" s="37">
        <f t="shared" si="109"/>
        <v>0</v>
      </c>
      <c r="V711" s="37">
        <f t="shared" ref="V711:V774" si="111">O711+IF(R711&lt;0, (O711/(R711/-100)), O711*(R711/100))</f>
        <v>0</v>
      </c>
      <c r="W711" s="37">
        <f t="shared" ref="W711:W774" si="112">V711-O711</f>
        <v>0</v>
      </c>
      <c r="X711" s="37">
        <f t="shared" ref="X711:X774" si="113">P711+IF(S711&lt;0, (P711/(S711/-100)), P711*(S711/100))</f>
        <v>0</v>
      </c>
      <c r="Y711" s="37">
        <f t="shared" ref="Y711:Y774" si="114">S711-P711</f>
        <v>0</v>
      </c>
      <c r="Z711" s="36"/>
      <c r="AA711" s="37" t="str">
        <f t="shared" si="110"/>
        <v/>
      </c>
      <c r="AB711" s="36"/>
      <c r="AC711" s="37" t="str">
        <f t="shared" si="107"/>
        <v/>
      </c>
      <c r="AD711" s="36"/>
      <c r="AE711" s="34" t="str">
        <f t="shared" ref="AE711:AE774" si="115">IF(AD711="W", Y711, IF(AD711="L",-R711, ""))</f>
        <v/>
      </c>
      <c r="AF71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2" spans="1:32" hidden="1" x14ac:dyDescent="0.45">
      <c r="A712" s="34">
        <f>Games!A691</f>
        <v>0</v>
      </c>
      <c r="B712" s="34" t="str">
        <f>IF('Prediction Log'!B709=0, "",'Prediction Log'!B709)</f>
        <v/>
      </c>
      <c r="C712" s="34" t="str">
        <f>IF('Prediction Log'!C709=0, "",'Prediction Log'!C709)</f>
        <v/>
      </c>
      <c r="D712" s="34" t="str">
        <f>IF('Prediction Log'!D709=0, "",'Prediction Log'!D709)</f>
        <v/>
      </c>
      <c r="E712" s="34" t="str">
        <f>IF('Prediction Log'!E709=0, "",'Prediction Log'!E709)</f>
        <v/>
      </c>
      <c r="F712" s="34" t="str">
        <f>IF('Prediction Log'!H709=0, "",'Prediction Log'!H709)</f>
        <v/>
      </c>
      <c r="G712" s="10" t="str">
        <f>IF(ISBLANK(Games!B691), "",'Prediction Log'!$I709)</f>
        <v/>
      </c>
      <c r="H712" s="35" t="str">
        <f>'Prediction Log'!$J709</f>
        <v/>
      </c>
      <c r="I712" s="34" t="str">
        <f>IF(ISBLANK(Games!R691), "",IF(AND(Games!R691="",Games!S691=""),"",IF(ISTEXT(Games!S691), "Side",Games!R691)))</f>
        <v/>
      </c>
      <c r="J712" s="34" t="str">
        <f>IF(ISBLANK(Games!R691), "",IF(Table12[[#This Row],[Bet]]="Spread", Games!T691, ""))</f>
        <v/>
      </c>
      <c r="K712" s="34" t="str">
        <f>IF(ISBLANK(Games!S691), "",IF(ISTEXT(Games!S691), Games!S691, ""))</f>
        <v/>
      </c>
      <c r="L712" s="34" t="str">
        <f>IF(ISBLANK(Games!V691), "", Games!V691)</f>
        <v/>
      </c>
      <c r="M712" s="34"/>
      <c r="N712" s="36"/>
      <c r="O712" s="36"/>
      <c r="P712" s="36"/>
      <c r="Q712" s="36"/>
      <c r="R712" s="36"/>
      <c r="S712" s="36"/>
      <c r="T712" s="37">
        <f t="shared" si="108"/>
        <v>0</v>
      </c>
      <c r="U712" s="37">
        <f t="shared" si="109"/>
        <v>0</v>
      </c>
      <c r="V712" s="37">
        <f t="shared" si="111"/>
        <v>0</v>
      </c>
      <c r="W712" s="37">
        <f t="shared" si="112"/>
        <v>0</v>
      </c>
      <c r="X712" s="37">
        <f t="shared" si="113"/>
        <v>0</v>
      </c>
      <c r="Y712" s="37">
        <f t="shared" si="114"/>
        <v>0</v>
      </c>
      <c r="Z712" s="36"/>
      <c r="AA712" s="37" t="str">
        <f t="shared" si="110"/>
        <v/>
      </c>
      <c r="AB712" s="36"/>
      <c r="AC712" s="37" t="str">
        <f t="shared" ref="AC712:AC775" si="116">IF(AB712="W", W712, IF(AB712="L",-O712, ""))</f>
        <v/>
      </c>
      <c r="AD712" s="36"/>
      <c r="AE712" s="34" t="str">
        <f t="shared" si="115"/>
        <v/>
      </c>
      <c r="AF71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3" spans="1:32" hidden="1" x14ac:dyDescent="0.45">
      <c r="A713" s="34">
        <f>Games!A692</f>
        <v>0</v>
      </c>
      <c r="B713" s="34" t="str">
        <f>IF('Prediction Log'!B710=0, "",'Prediction Log'!B710)</f>
        <v/>
      </c>
      <c r="C713" s="34" t="str">
        <f>IF('Prediction Log'!C710=0, "",'Prediction Log'!C710)</f>
        <v/>
      </c>
      <c r="D713" s="34" t="str">
        <f>IF('Prediction Log'!D710=0, "",'Prediction Log'!D710)</f>
        <v/>
      </c>
      <c r="E713" s="34" t="str">
        <f>IF('Prediction Log'!E710=0, "",'Prediction Log'!E710)</f>
        <v/>
      </c>
      <c r="F713" s="34" t="str">
        <f>IF('Prediction Log'!H710=0, "",'Prediction Log'!H710)</f>
        <v/>
      </c>
      <c r="G713" s="10" t="str">
        <f>IF(ISBLANK(Games!B692), "",'Prediction Log'!$I710)</f>
        <v/>
      </c>
      <c r="H713" s="35" t="str">
        <f>'Prediction Log'!$J710</f>
        <v/>
      </c>
      <c r="I713" s="34" t="str">
        <f>IF(ISBLANK(Games!R692), "",IF(AND(Games!R692="",Games!S692=""),"",IF(ISTEXT(Games!S692), "Side",Games!R692)))</f>
        <v/>
      </c>
      <c r="J713" s="34" t="str">
        <f>IF(ISBLANK(Games!R692), "",IF(Table12[[#This Row],[Bet]]="Spread", Games!T692, ""))</f>
        <v/>
      </c>
      <c r="K713" s="34" t="str">
        <f>IF(ISBLANK(Games!S692), "",IF(ISTEXT(Games!S692), Games!S692, ""))</f>
        <v/>
      </c>
      <c r="L713" s="34" t="str">
        <f>IF(ISBLANK(Games!V692), "", Games!V692)</f>
        <v/>
      </c>
      <c r="M713" s="34"/>
      <c r="N713" s="36"/>
      <c r="O713" s="36"/>
      <c r="P713" s="36"/>
      <c r="Q713" s="36"/>
      <c r="R713" s="36"/>
      <c r="S713" s="36"/>
      <c r="T713" s="37">
        <f t="shared" si="108"/>
        <v>0</v>
      </c>
      <c r="U713" s="37">
        <f t="shared" si="109"/>
        <v>0</v>
      </c>
      <c r="V713" s="37">
        <f t="shared" si="111"/>
        <v>0</v>
      </c>
      <c r="W713" s="37">
        <f t="shared" si="112"/>
        <v>0</v>
      </c>
      <c r="X713" s="37">
        <f t="shared" si="113"/>
        <v>0</v>
      </c>
      <c r="Y713" s="37">
        <f t="shared" si="114"/>
        <v>0</v>
      </c>
      <c r="Z713" s="36"/>
      <c r="AA713" s="37" t="str">
        <f t="shared" si="110"/>
        <v/>
      </c>
      <c r="AB713" s="36"/>
      <c r="AC713" s="37" t="str">
        <f t="shared" si="116"/>
        <v/>
      </c>
      <c r="AD713" s="36"/>
      <c r="AE713" s="34" t="str">
        <f t="shared" si="115"/>
        <v/>
      </c>
      <c r="AF71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4" spans="1:32" hidden="1" x14ac:dyDescent="0.45">
      <c r="A714" s="34">
        <f>Games!A693</f>
        <v>0</v>
      </c>
      <c r="B714" s="34" t="str">
        <f>IF('Prediction Log'!B711=0, "",'Prediction Log'!B711)</f>
        <v/>
      </c>
      <c r="C714" s="34" t="str">
        <f>IF('Prediction Log'!C711=0, "",'Prediction Log'!C711)</f>
        <v/>
      </c>
      <c r="D714" s="34" t="str">
        <f>IF('Prediction Log'!D711=0, "",'Prediction Log'!D711)</f>
        <v/>
      </c>
      <c r="E714" s="34" t="str">
        <f>IF('Prediction Log'!E711=0, "",'Prediction Log'!E711)</f>
        <v/>
      </c>
      <c r="F714" s="34" t="str">
        <f>IF('Prediction Log'!H711=0, "",'Prediction Log'!H711)</f>
        <v/>
      </c>
      <c r="G714" s="10" t="str">
        <f>IF(ISBLANK(Games!B693), "",'Prediction Log'!$I711)</f>
        <v/>
      </c>
      <c r="H714" s="35" t="str">
        <f>'Prediction Log'!$J711</f>
        <v/>
      </c>
      <c r="I714" s="34" t="str">
        <f>IF(ISBLANK(Games!R693), "",IF(AND(Games!R693="",Games!S693=""),"",IF(ISTEXT(Games!S693), "Side",Games!R693)))</f>
        <v/>
      </c>
      <c r="J714" s="34" t="str">
        <f>IF(ISBLANK(Games!R693), "",IF(Table12[[#This Row],[Bet]]="Spread", Games!T693, ""))</f>
        <v/>
      </c>
      <c r="K714" s="34" t="str">
        <f>IF(ISBLANK(Games!S693), "",IF(ISTEXT(Games!S693), Games!S693, ""))</f>
        <v/>
      </c>
      <c r="L714" s="34" t="str">
        <f>IF(ISBLANK(Games!V693), "", Games!V693)</f>
        <v/>
      </c>
      <c r="M714" s="34"/>
      <c r="N714" s="36"/>
      <c r="O714" s="36"/>
      <c r="P714" s="36"/>
      <c r="Q714" s="36"/>
      <c r="R714" s="36"/>
      <c r="S714" s="36"/>
      <c r="T714" s="37">
        <f t="shared" si="108"/>
        <v>0</v>
      </c>
      <c r="U714" s="37">
        <f t="shared" si="109"/>
        <v>0</v>
      </c>
      <c r="V714" s="37">
        <f t="shared" si="111"/>
        <v>0</v>
      </c>
      <c r="W714" s="37">
        <f t="shared" si="112"/>
        <v>0</v>
      </c>
      <c r="X714" s="37">
        <f t="shared" si="113"/>
        <v>0</v>
      </c>
      <c r="Y714" s="37">
        <f t="shared" si="114"/>
        <v>0</v>
      </c>
      <c r="Z714" s="36"/>
      <c r="AA714" s="37" t="str">
        <f t="shared" si="110"/>
        <v/>
      </c>
      <c r="AB714" s="36"/>
      <c r="AC714" s="37" t="str">
        <f t="shared" si="116"/>
        <v/>
      </c>
      <c r="AD714" s="36"/>
      <c r="AE714" s="34" t="str">
        <f t="shared" si="115"/>
        <v/>
      </c>
      <c r="AF71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5" spans="1:32" hidden="1" x14ac:dyDescent="0.45">
      <c r="A715" s="34">
        <f>Games!A694</f>
        <v>0</v>
      </c>
      <c r="B715" s="34" t="str">
        <f>IF('Prediction Log'!B712=0, "",'Prediction Log'!B712)</f>
        <v/>
      </c>
      <c r="C715" s="34" t="str">
        <f>IF('Prediction Log'!C712=0, "",'Prediction Log'!C712)</f>
        <v/>
      </c>
      <c r="D715" s="34" t="str">
        <f>IF('Prediction Log'!D712=0, "",'Prediction Log'!D712)</f>
        <v/>
      </c>
      <c r="E715" s="34" t="str">
        <f>IF('Prediction Log'!E712=0, "",'Prediction Log'!E712)</f>
        <v/>
      </c>
      <c r="F715" s="34" t="str">
        <f>IF('Prediction Log'!H712=0, "",'Prediction Log'!H712)</f>
        <v/>
      </c>
      <c r="G715" s="10" t="str">
        <f>IF(ISBLANK(Games!B694), "",'Prediction Log'!$I712)</f>
        <v/>
      </c>
      <c r="H715" s="35" t="str">
        <f>'Prediction Log'!$J712</f>
        <v/>
      </c>
      <c r="I715" s="34" t="str">
        <f>IF(ISBLANK(Games!R694), "",IF(AND(Games!R694="",Games!S694=""),"",IF(ISTEXT(Games!S694), "Side",Games!R694)))</f>
        <v/>
      </c>
      <c r="J715" s="34" t="str">
        <f>IF(ISBLANK(Games!R694), "",IF(Table12[[#This Row],[Bet]]="Spread", Games!T694, ""))</f>
        <v/>
      </c>
      <c r="K715" s="34" t="str">
        <f>IF(ISBLANK(Games!S694), "",IF(ISTEXT(Games!S694), Games!S694, ""))</f>
        <v/>
      </c>
      <c r="L715" s="34" t="str">
        <f>IF(ISBLANK(Games!V694), "", Games!V694)</f>
        <v/>
      </c>
      <c r="M715" s="34"/>
      <c r="N715" s="36"/>
      <c r="O715" s="36"/>
      <c r="P715" s="36"/>
      <c r="Q715" s="36"/>
      <c r="R715" s="36"/>
      <c r="S715" s="36"/>
      <c r="T715" s="37">
        <f t="shared" si="108"/>
        <v>0</v>
      </c>
      <c r="U715" s="37">
        <f t="shared" si="109"/>
        <v>0</v>
      </c>
      <c r="V715" s="37">
        <f t="shared" si="111"/>
        <v>0</v>
      </c>
      <c r="W715" s="37">
        <f t="shared" si="112"/>
        <v>0</v>
      </c>
      <c r="X715" s="37">
        <f t="shared" si="113"/>
        <v>0</v>
      </c>
      <c r="Y715" s="37">
        <f t="shared" si="114"/>
        <v>0</v>
      </c>
      <c r="Z715" s="36"/>
      <c r="AA715" s="37" t="str">
        <f t="shared" si="110"/>
        <v/>
      </c>
      <c r="AB715" s="36"/>
      <c r="AC715" s="37" t="str">
        <f t="shared" si="116"/>
        <v/>
      </c>
      <c r="AD715" s="36"/>
      <c r="AE715" s="34" t="str">
        <f t="shared" si="115"/>
        <v/>
      </c>
      <c r="AF71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6" spans="1:32" hidden="1" x14ac:dyDescent="0.45">
      <c r="A716" s="34">
        <f>Games!A695</f>
        <v>0</v>
      </c>
      <c r="B716" s="34" t="str">
        <f>IF('Prediction Log'!B713=0, "",'Prediction Log'!B713)</f>
        <v/>
      </c>
      <c r="C716" s="34" t="str">
        <f>IF('Prediction Log'!C713=0, "",'Prediction Log'!C713)</f>
        <v/>
      </c>
      <c r="D716" s="34" t="str">
        <f>IF('Prediction Log'!D713=0, "",'Prediction Log'!D713)</f>
        <v/>
      </c>
      <c r="E716" s="34" t="str">
        <f>IF('Prediction Log'!E713=0, "",'Prediction Log'!E713)</f>
        <v/>
      </c>
      <c r="F716" s="34" t="str">
        <f>IF('Prediction Log'!H713=0, "",'Prediction Log'!H713)</f>
        <v/>
      </c>
      <c r="G716" s="10" t="str">
        <f>IF(ISBLANK(Games!B695), "",'Prediction Log'!$I713)</f>
        <v/>
      </c>
      <c r="H716" s="35" t="str">
        <f>'Prediction Log'!$J713</f>
        <v/>
      </c>
      <c r="I716" s="34" t="str">
        <f>IF(ISBLANK(Games!R695), "",IF(AND(Games!R695="",Games!S695=""),"",IF(ISTEXT(Games!S695), "Side",Games!R695)))</f>
        <v/>
      </c>
      <c r="J716" s="34" t="str">
        <f>IF(ISBLANK(Games!R695), "",IF(Table12[[#This Row],[Bet]]="Spread", Games!T695, ""))</f>
        <v/>
      </c>
      <c r="K716" s="34" t="str">
        <f>IF(ISBLANK(Games!S695), "",IF(ISTEXT(Games!S695), Games!S695, ""))</f>
        <v/>
      </c>
      <c r="L716" s="34" t="str">
        <f>IF(ISBLANK(Games!V695), "", Games!V695)</f>
        <v/>
      </c>
      <c r="M716" s="34"/>
      <c r="N716" s="36"/>
      <c r="O716" s="36"/>
      <c r="P716" s="36"/>
      <c r="Q716" s="36"/>
      <c r="R716" s="36"/>
      <c r="S716" s="36"/>
      <c r="T716" s="37">
        <f t="shared" si="108"/>
        <v>0</v>
      </c>
      <c r="U716" s="37">
        <f t="shared" si="109"/>
        <v>0</v>
      </c>
      <c r="V716" s="37">
        <f t="shared" si="111"/>
        <v>0</v>
      </c>
      <c r="W716" s="37">
        <f t="shared" si="112"/>
        <v>0</v>
      </c>
      <c r="X716" s="37">
        <f t="shared" si="113"/>
        <v>0</v>
      </c>
      <c r="Y716" s="37">
        <f t="shared" si="114"/>
        <v>0</v>
      </c>
      <c r="Z716" s="36"/>
      <c r="AA716" s="37" t="str">
        <f t="shared" si="110"/>
        <v/>
      </c>
      <c r="AB716" s="36"/>
      <c r="AC716" s="37" t="str">
        <f t="shared" si="116"/>
        <v/>
      </c>
      <c r="AD716" s="36"/>
      <c r="AE716" s="34" t="str">
        <f t="shared" si="115"/>
        <v/>
      </c>
      <c r="AF71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7" spans="1:32" hidden="1" x14ac:dyDescent="0.45">
      <c r="A717" s="34">
        <f>Games!A696</f>
        <v>0</v>
      </c>
      <c r="B717" s="34" t="str">
        <f>IF('Prediction Log'!B714=0, "",'Prediction Log'!B714)</f>
        <v/>
      </c>
      <c r="C717" s="34" t="str">
        <f>IF('Prediction Log'!C714=0, "",'Prediction Log'!C714)</f>
        <v/>
      </c>
      <c r="D717" s="34" t="str">
        <f>IF('Prediction Log'!D714=0, "",'Prediction Log'!D714)</f>
        <v/>
      </c>
      <c r="E717" s="34" t="str">
        <f>IF('Prediction Log'!E714=0, "",'Prediction Log'!E714)</f>
        <v/>
      </c>
      <c r="F717" s="34" t="str">
        <f>IF('Prediction Log'!H714=0, "",'Prediction Log'!H714)</f>
        <v/>
      </c>
      <c r="G717" s="10" t="str">
        <f>IF(ISBLANK(Games!B696), "",'Prediction Log'!$I714)</f>
        <v/>
      </c>
      <c r="H717" s="35" t="str">
        <f>'Prediction Log'!$J714</f>
        <v/>
      </c>
      <c r="I717" s="34" t="str">
        <f>IF(ISBLANK(Games!R696), "",IF(AND(Games!R696="",Games!S696=""),"",IF(ISTEXT(Games!S696), "Side",Games!R696)))</f>
        <v/>
      </c>
      <c r="J717" s="34" t="str">
        <f>IF(ISBLANK(Games!R696), "",IF(Table12[[#This Row],[Bet]]="Spread", Games!T696, ""))</f>
        <v/>
      </c>
      <c r="K717" s="34" t="str">
        <f>IF(ISBLANK(Games!S696), "",IF(ISTEXT(Games!S696), Games!S696, ""))</f>
        <v/>
      </c>
      <c r="L717" s="34" t="str">
        <f>IF(ISBLANK(Games!V696), "", Games!V696)</f>
        <v/>
      </c>
      <c r="M717" s="34"/>
      <c r="N717" s="36"/>
      <c r="O717" s="36"/>
      <c r="P717" s="36"/>
      <c r="Q717" s="36"/>
      <c r="R717" s="36"/>
      <c r="S717" s="36"/>
      <c r="T717" s="37">
        <f t="shared" si="108"/>
        <v>0</v>
      </c>
      <c r="U717" s="37">
        <f t="shared" si="109"/>
        <v>0</v>
      </c>
      <c r="V717" s="37">
        <f t="shared" si="111"/>
        <v>0</v>
      </c>
      <c r="W717" s="37">
        <f t="shared" si="112"/>
        <v>0</v>
      </c>
      <c r="X717" s="37">
        <f t="shared" si="113"/>
        <v>0</v>
      </c>
      <c r="Y717" s="37">
        <f t="shared" si="114"/>
        <v>0</v>
      </c>
      <c r="Z717" s="36"/>
      <c r="AA717" s="37" t="str">
        <f t="shared" si="110"/>
        <v/>
      </c>
      <c r="AB717" s="36"/>
      <c r="AC717" s="37" t="str">
        <f t="shared" si="116"/>
        <v/>
      </c>
      <c r="AD717" s="36"/>
      <c r="AE717" s="34" t="str">
        <f t="shared" si="115"/>
        <v/>
      </c>
      <c r="AF71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8" spans="1:32" hidden="1" x14ac:dyDescent="0.45">
      <c r="A718" s="34">
        <f>Games!A697</f>
        <v>0</v>
      </c>
      <c r="B718" s="34" t="str">
        <f>IF('Prediction Log'!B715=0, "",'Prediction Log'!B715)</f>
        <v/>
      </c>
      <c r="C718" s="34" t="str">
        <f>IF('Prediction Log'!C715=0, "",'Prediction Log'!C715)</f>
        <v/>
      </c>
      <c r="D718" s="34" t="str">
        <f>IF('Prediction Log'!D715=0, "",'Prediction Log'!D715)</f>
        <v/>
      </c>
      <c r="E718" s="34" t="str">
        <f>IF('Prediction Log'!E715=0, "",'Prediction Log'!E715)</f>
        <v/>
      </c>
      <c r="F718" s="34" t="str">
        <f>IF('Prediction Log'!H715=0, "",'Prediction Log'!H715)</f>
        <v/>
      </c>
      <c r="G718" s="10" t="str">
        <f>IF(ISBLANK(Games!B697), "",'Prediction Log'!$I715)</f>
        <v/>
      </c>
      <c r="H718" s="35" t="str">
        <f>'Prediction Log'!$J715</f>
        <v/>
      </c>
      <c r="I718" s="34" t="str">
        <f>IF(ISBLANK(Games!R697), "",IF(AND(Games!R697="",Games!S697=""),"",IF(ISTEXT(Games!S697), "Side",Games!R697)))</f>
        <v/>
      </c>
      <c r="J718" s="34" t="str">
        <f>IF(ISBLANK(Games!R697), "",IF(Table12[[#This Row],[Bet]]="Spread", Games!T697, ""))</f>
        <v/>
      </c>
      <c r="K718" s="34" t="str">
        <f>IF(ISBLANK(Games!S697), "",IF(ISTEXT(Games!S697), Games!S697, ""))</f>
        <v/>
      </c>
      <c r="L718" s="34" t="str">
        <f>IF(ISBLANK(Games!V697), "", Games!V697)</f>
        <v/>
      </c>
      <c r="M718" s="34"/>
      <c r="N718" s="36"/>
      <c r="O718" s="36"/>
      <c r="P718" s="36"/>
      <c r="Q718" s="36"/>
      <c r="R718" s="36"/>
      <c r="S718" s="36"/>
      <c r="T718" s="37">
        <f t="shared" si="108"/>
        <v>0</v>
      </c>
      <c r="U718" s="37">
        <f t="shared" si="109"/>
        <v>0</v>
      </c>
      <c r="V718" s="37">
        <f t="shared" si="111"/>
        <v>0</v>
      </c>
      <c r="W718" s="37">
        <f t="shared" si="112"/>
        <v>0</v>
      </c>
      <c r="X718" s="37">
        <f t="shared" si="113"/>
        <v>0</v>
      </c>
      <c r="Y718" s="37">
        <f t="shared" si="114"/>
        <v>0</v>
      </c>
      <c r="Z718" s="36"/>
      <c r="AA718" s="37" t="str">
        <f t="shared" si="110"/>
        <v/>
      </c>
      <c r="AB718" s="36"/>
      <c r="AC718" s="37" t="str">
        <f t="shared" si="116"/>
        <v/>
      </c>
      <c r="AD718" s="36"/>
      <c r="AE718" s="34" t="str">
        <f t="shared" si="115"/>
        <v/>
      </c>
      <c r="AF71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9" spans="1:32" hidden="1" x14ac:dyDescent="0.45">
      <c r="A719" s="34">
        <f>Games!A698</f>
        <v>0</v>
      </c>
      <c r="B719" s="34" t="str">
        <f>IF('Prediction Log'!B716=0, "",'Prediction Log'!B716)</f>
        <v/>
      </c>
      <c r="C719" s="34" t="str">
        <f>IF('Prediction Log'!C716=0, "",'Prediction Log'!C716)</f>
        <v/>
      </c>
      <c r="D719" s="34" t="str">
        <f>IF('Prediction Log'!D716=0, "",'Prediction Log'!D716)</f>
        <v/>
      </c>
      <c r="E719" s="34" t="str">
        <f>IF('Prediction Log'!E716=0, "",'Prediction Log'!E716)</f>
        <v/>
      </c>
      <c r="F719" s="34" t="str">
        <f>IF('Prediction Log'!H716=0, "",'Prediction Log'!H716)</f>
        <v/>
      </c>
      <c r="G719" s="10" t="str">
        <f>IF(ISBLANK(Games!B698), "",'Prediction Log'!$I716)</f>
        <v/>
      </c>
      <c r="H719" s="35" t="str">
        <f>'Prediction Log'!$J716</f>
        <v/>
      </c>
      <c r="I719" s="34" t="str">
        <f>IF(ISBLANK(Games!R698), "",IF(AND(Games!R698="",Games!S698=""),"",IF(ISTEXT(Games!S698), "Side",Games!R698)))</f>
        <v/>
      </c>
      <c r="J719" s="34" t="str">
        <f>IF(ISBLANK(Games!R698), "",IF(Table12[[#This Row],[Bet]]="Spread", Games!T698, ""))</f>
        <v/>
      </c>
      <c r="K719" s="34" t="str">
        <f>IF(ISBLANK(Games!S698), "",IF(ISTEXT(Games!S698), Games!S698, ""))</f>
        <v/>
      </c>
      <c r="L719" s="34" t="str">
        <f>IF(ISBLANK(Games!V698), "", Games!V698)</f>
        <v/>
      </c>
      <c r="M719" s="34"/>
      <c r="N719" s="36"/>
      <c r="O719" s="36"/>
      <c r="P719" s="36"/>
      <c r="Q719" s="36"/>
      <c r="R719" s="36"/>
      <c r="S719" s="36"/>
      <c r="T719" s="37">
        <f t="shared" si="108"/>
        <v>0</v>
      </c>
      <c r="U719" s="37">
        <f t="shared" si="109"/>
        <v>0</v>
      </c>
      <c r="V719" s="37">
        <f t="shared" si="111"/>
        <v>0</v>
      </c>
      <c r="W719" s="37">
        <f t="shared" si="112"/>
        <v>0</v>
      </c>
      <c r="X719" s="37">
        <f t="shared" si="113"/>
        <v>0</v>
      </c>
      <c r="Y719" s="37">
        <f t="shared" si="114"/>
        <v>0</v>
      </c>
      <c r="Z719" s="36"/>
      <c r="AA719" s="37" t="str">
        <f t="shared" si="110"/>
        <v/>
      </c>
      <c r="AB719" s="36"/>
      <c r="AC719" s="37" t="str">
        <f t="shared" si="116"/>
        <v/>
      </c>
      <c r="AD719" s="36"/>
      <c r="AE719" s="34" t="str">
        <f t="shared" si="115"/>
        <v/>
      </c>
      <c r="AF71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0" spans="1:32" hidden="1" x14ac:dyDescent="0.45">
      <c r="A720" s="34">
        <f>Games!A699</f>
        <v>0</v>
      </c>
      <c r="B720" s="34" t="str">
        <f>IF('Prediction Log'!B717=0, "",'Prediction Log'!B717)</f>
        <v/>
      </c>
      <c r="C720" s="34" t="str">
        <f>IF('Prediction Log'!C717=0, "",'Prediction Log'!C717)</f>
        <v/>
      </c>
      <c r="D720" s="34" t="str">
        <f>IF('Prediction Log'!D717=0, "",'Prediction Log'!D717)</f>
        <v/>
      </c>
      <c r="E720" s="34" t="str">
        <f>IF('Prediction Log'!E717=0, "",'Prediction Log'!E717)</f>
        <v/>
      </c>
      <c r="F720" s="34" t="str">
        <f>IF('Prediction Log'!H717=0, "",'Prediction Log'!H717)</f>
        <v/>
      </c>
      <c r="G720" s="10" t="str">
        <f>IF(ISBLANK(Games!B699), "",'Prediction Log'!$I717)</f>
        <v/>
      </c>
      <c r="H720" s="35" t="str">
        <f>'Prediction Log'!$J717</f>
        <v/>
      </c>
      <c r="I720" s="34" t="str">
        <f>IF(ISBLANK(Games!R699), "",IF(AND(Games!R699="",Games!S699=""),"",IF(ISTEXT(Games!S699), "Side",Games!R699)))</f>
        <v/>
      </c>
      <c r="J720" s="34" t="str">
        <f>IF(ISBLANK(Games!R699), "",IF(Table12[[#This Row],[Bet]]="Spread", Games!T699, ""))</f>
        <v/>
      </c>
      <c r="K720" s="34" t="str">
        <f>IF(ISBLANK(Games!S699), "",IF(ISTEXT(Games!S699), Games!S699, ""))</f>
        <v/>
      </c>
      <c r="L720" s="34" t="str">
        <f>IF(ISBLANK(Games!V699), "", Games!V699)</f>
        <v/>
      </c>
      <c r="M720" s="34"/>
      <c r="N720" s="36"/>
      <c r="O720" s="36"/>
      <c r="P720" s="36"/>
      <c r="Q720" s="36"/>
      <c r="R720" s="36"/>
      <c r="S720" s="36"/>
      <c r="T720" s="37">
        <f t="shared" si="108"/>
        <v>0</v>
      </c>
      <c r="U720" s="37">
        <f t="shared" si="109"/>
        <v>0</v>
      </c>
      <c r="V720" s="37">
        <f t="shared" si="111"/>
        <v>0</v>
      </c>
      <c r="W720" s="37">
        <f t="shared" si="112"/>
        <v>0</v>
      </c>
      <c r="X720" s="37">
        <f t="shared" si="113"/>
        <v>0</v>
      </c>
      <c r="Y720" s="37">
        <f t="shared" si="114"/>
        <v>0</v>
      </c>
      <c r="Z720" s="36"/>
      <c r="AA720" s="37" t="str">
        <f t="shared" si="110"/>
        <v/>
      </c>
      <c r="AB720" s="36"/>
      <c r="AC720" s="37" t="str">
        <f t="shared" si="116"/>
        <v/>
      </c>
      <c r="AD720" s="36"/>
      <c r="AE720" s="34" t="str">
        <f t="shared" si="115"/>
        <v/>
      </c>
      <c r="AF72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1" spans="1:32" hidden="1" x14ac:dyDescent="0.45">
      <c r="A721" s="34">
        <f>Games!A700</f>
        <v>0</v>
      </c>
      <c r="B721" s="34" t="str">
        <f>IF('Prediction Log'!B718=0, "",'Prediction Log'!B718)</f>
        <v/>
      </c>
      <c r="C721" s="34" t="str">
        <f>IF('Prediction Log'!C718=0, "",'Prediction Log'!C718)</f>
        <v/>
      </c>
      <c r="D721" s="34" t="str">
        <f>IF('Prediction Log'!D718=0, "",'Prediction Log'!D718)</f>
        <v/>
      </c>
      <c r="E721" s="34" t="str">
        <f>IF('Prediction Log'!E718=0, "",'Prediction Log'!E718)</f>
        <v/>
      </c>
      <c r="F721" s="34" t="str">
        <f>IF('Prediction Log'!H718=0, "",'Prediction Log'!H718)</f>
        <v/>
      </c>
      <c r="G721" s="10" t="str">
        <f>IF(ISBLANK(Games!B700), "",'Prediction Log'!$I718)</f>
        <v/>
      </c>
      <c r="H721" s="35" t="str">
        <f>'Prediction Log'!$J718</f>
        <v/>
      </c>
      <c r="I721" s="34" t="str">
        <f>IF(ISBLANK(Games!R700), "",IF(AND(Games!R700="",Games!S700=""),"",IF(ISTEXT(Games!S700), "Side",Games!R700)))</f>
        <v/>
      </c>
      <c r="J721" s="34" t="str">
        <f>IF(ISBLANK(Games!R700), "",IF(Table12[[#This Row],[Bet]]="Spread", Games!T700, ""))</f>
        <v/>
      </c>
      <c r="K721" s="34" t="str">
        <f>IF(ISBLANK(Games!S700), "",IF(ISTEXT(Games!S700), Games!S700, ""))</f>
        <v/>
      </c>
      <c r="L721" s="34" t="str">
        <f>IF(ISBLANK(Games!V700), "", Games!V700)</f>
        <v/>
      </c>
      <c r="M721" s="34"/>
      <c r="N721" s="36"/>
      <c r="O721" s="36"/>
      <c r="P721" s="36"/>
      <c r="Q721" s="36"/>
      <c r="R721" s="36"/>
      <c r="S721" s="36"/>
      <c r="T721" s="37">
        <f t="shared" si="108"/>
        <v>0</v>
      </c>
      <c r="U721" s="37">
        <f t="shared" si="109"/>
        <v>0</v>
      </c>
      <c r="V721" s="37">
        <f t="shared" si="111"/>
        <v>0</v>
      </c>
      <c r="W721" s="37">
        <f t="shared" si="112"/>
        <v>0</v>
      </c>
      <c r="X721" s="37">
        <f t="shared" si="113"/>
        <v>0</v>
      </c>
      <c r="Y721" s="37">
        <f t="shared" si="114"/>
        <v>0</v>
      </c>
      <c r="Z721" s="36"/>
      <c r="AA721" s="37" t="str">
        <f t="shared" si="110"/>
        <v/>
      </c>
      <c r="AB721" s="36"/>
      <c r="AC721" s="37" t="str">
        <f t="shared" si="116"/>
        <v/>
      </c>
      <c r="AD721" s="36"/>
      <c r="AE721" s="34" t="str">
        <f t="shared" si="115"/>
        <v/>
      </c>
      <c r="AF72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2" spans="1:32" hidden="1" x14ac:dyDescent="0.45">
      <c r="A722" s="34">
        <f>Games!A701</f>
        <v>0</v>
      </c>
      <c r="B722" s="34" t="str">
        <f>IF('Prediction Log'!B719=0, "",'Prediction Log'!B719)</f>
        <v/>
      </c>
      <c r="C722" s="34" t="str">
        <f>IF('Prediction Log'!C719=0, "",'Prediction Log'!C719)</f>
        <v/>
      </c>
      <c r="D722" s="34" t="str">
        <f>IF('Prediction Log'!D719=0, "",'Prediction Log'!D719)</f>
        <v/>
      </c>
      <c r="E722" s="34" t="str">
        <f>IF('Prediction Log'!E719=0, "",'Prediction Log'!E719)</f>
        <v/>
      </c>
      <c r="F722" s="34" t="str">
        <f>IF('Prediction Log'!H719=0, "",'Prediction Log'!H719)</f>
        <v/>
      </c>
      <c r="G722" s="10" t="str">
        <f>IF(ISBLANK(Games!B701), "",'Prediction Log'!$I719)</f>
        <v/>
      </c>
      <c r="H722" s="35" t="str">
        <f>'Prediction Log'!$J719</f>
        <v/>
      </c>
      <c r="I722" s="34" t="str">
        <f>IF(ISBLANK(Games!R701), "",IF(AND(Games!R701="",Games!S701=""),"",IF(ISTEXT(Games!S701), "Side",Games!R701)))</f>
        <v/>
      </c>
      <c r="J722" s="34" t="str">
        <f>IF(ISBLANK(Games!R701), "",IF(Table12[[#This Row],[Bet]]="Spread", Games!T701, ""))</f>
        <v/>
      </c>
      <c r="K722" s="34" t="str">
        <f>IF(ISBLANK(Games!S701), "",IF(ISTEXT(Games!S701), Games!S701, ""))</f>
        <v/>
      </c>
      <c r="L722" s="34" t="str">
        <f>IF(ISBLANK(Games!V701), "", Games!V701)</f>
        <v/>
      </c>
      <c r="M722" s="34"/>
      <c r="N722" s="36"/>
      <c r="O722" s="36"/>
      <c r="P722" s="36"/>
      <c r="Q722" s="36"/>
      <c r="R722" s="36"/>
      <c r="S722" s="36"/>
      <c r="T722" s="37">
        <f t="shared" si="108"/>
        <v>0</v>
      </c>
      <c r="U722" s="37">
        <f t="shared" si="109"/>
        <v>0</v>
      </c>
      <c r="V722" s="37">
        <f t="shared" si="111"/>
        <v>0</v>
      </c>
      <c r="W722" s="37">
        <f t="shared" si="112"/>
        <v>0</v>
      </c>
      <c r="X722" s="37">
        <f t="shared" si="113"/>
        <v>0</v>
      </c>
      <c r="Y722" s="37">
        <f t="shared" si="114"/>
        <v>0</v>
      </c>
      <c r="Z722" s="36"/>
      <c r="AA722" s="37" t="str">
        <f t="shared" si="110"/>
        <v/>
      </c>
      <c r="AB722" s="36"/>
      <c r="AC722" s="37" t="str">
        <f t="shared" si="116"/>
        <v/>
      </c>
      <c r="AD722" s="36"/>
      <c r="AE722" s="34" t="str">
        <f t="shared" si="115"/>
        <v/>
      </c>
      <c r="AF72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3" spans="1:32" hidden="1" x14ac:dyDescent="0.45">
      <c r="A723" s="34">
        <f>Games!A702</f>
        <v>0</v>
      </c>
      <c r="B723" s="34" t="str">
        <f>IF('Prediction Log'!B720=0, "",'Prediction Log'!B720)</f>
        <v/>
      </c>
      <c r="C723" s="34" t="str">
        <f>IF('Prediction Log'!C720=0, "",'Prediction Log'!C720)</f>
        <v/>
      </c>
      <c r="D723" s="34" t="str">
        <f>IF('Prediction Log'!D720=0, "",'Prediction Log'!D720)</f>
        <v/>
      </c>
      <c r="E723" s="34" t="str">
        <f>IF('Prediction Log'!E720=0, "",'Prediction Log'!E720)</f>
        <v/>
      </c>
      <c r="F723" s="34" t="str">
        <f>IF('Prediction Log'!H720=0, "",'Prediction Log'!H720)</f>
        <v/>
      </c>
      <c r="G723" s="10" t="str">
        <f>IF(ISBLANK(Games!B702), "",'Prediction Log'!$I720)</f>
        <v/>
      </c>
      <c r="H723" s="35" t="str">
        <f>'Prediction Log'!$J720</f>
        <v/>
      </c>
      <c r="I723" s="34" t="str">
        <f>IF(ISBLANK(Games!R702), "",IF(AND(Games!R702="",Games!S702=""),"",IF(ISTEXT(Games!S702), "Side",Games!R702)))</f>
        <v/>
      </c>
      <c r="J723" s="34" t="str">
        <f>IF(ISBLANK(Games!R702), "",IF(Table12[[#This Row],[Bet]]="Spread", Games!T702, ""))</f>
        <v/>
      </c>
      <c r="K723" s="34" t="str">
        <f>IF(ISBLANK(Games!S702), "",IF(ISTEXT(Games!S702), Games!S702, ""))</f>
        <v/>
      </c>
      <c r="L723" s="34" t="str">
        <f>IF(ISBLANK(Games!V702), "", Games!V702)</f>
        <v/>
      </c>
      <c r="M723" s="34"/>
      <c r="N723" s="36"/>
      <c r="O723" s="36"/>
      <c r="P723" s="36"/>
      <c r="Q723" s="36"/>
      <c r="R723" s="36"/>
      <c r="S723" s="36"/>
      <c r="T723" s="37">
        <f t="shared" si="108"/>
        <v>0</v>
      </c>
      <c r="U723" s="37">
        <f t="shared" si="109"/>
        <v>0</v>
      </c>
      <c r="V723" s="37">
        <f t="shared" si="111"/>
        <v>0</v>
      </c>
      <c r="W723" s="37">
        <f t="shared" si="112"/>
        <v>0</v>
      </c>
      <c r="X723" s="37">
        <f t="shared" si="113"/>
        <v>0</v>
      </c>
      <c r="Y723" s="37">
        <f t="shared" si="114"/>
        <v>0</v>
      </c>
      <c r="Z723" s="36"/>
      <c r="AA723" s="37" t="str">
        <f t="shared" si="110"/>
        <v/>
      </c>
      <c r="AB723" s="36"/>
      <c r="AC723" s="37" t="str">
        <f t="shared" si="116"/>
        <v/>
      </c>
      <c r="AD723" s="36"/>
      <c r="AE723" s="34" t="str">
        <f t="shared" si="115"/>
        <v/>
      </c>
      <c r="AF72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4" spans="1:32" hidden="1" x14ac:dyDescent="0.45">
      <c r="A724" s="34">
        <f>Games!A703</f>
        <v>0</v>
      </c>
      <c r="B724" s="34" t="str">
        <f>IF('Prediction Log'!B721=0, "",'Prediction Log'!B721)</f>
        <v/>
      </c>
      <c r="C724" s="34" t="str">
        <f>IF('Prediction Log'!C721=0, "",'Prediction Log'!C721)</f>
        <v/>
      </c>
      <c r="D724" s="34" t="str">
        <f>IF('Prediction Log'!D721=0, "",'Prediction Log'!D721)</f>
        <v/>
      </c>
      <c r="E724" s="34" t="str">
        <f>IF('Prediction Log'!E721=0, "",'Prediction Log'!E721)</f>
        <v/>
      </c>
      <c r="F724" s="34" t="str">
        <f>IF('Prediction Log'!H721=0, "",'Prediction Log'!H721)</f>
        <v/>
      </c>
      <c r="G724" s="10" t="str">
        <f>IF(ISBLANK(Games!B703), "",'Prediction Log'!$I721)</f>
        <v/>
      </c>
      <c r="H724" s="35" t="str">
        <f>'Prediction Log'!$J721</f>
        <v/>
      </c>
      <c r="I724" s="34" t="str">
        <f>IF(ISBLANK(Games!R703), "",IF(AND(Games!R703="",Games!S703=""),"",IF(ISTEXT(Games!S703), "Side",Games!R703)))</f>
        <v/>
      </c>
      <c r="J724" s="34" t="str">
        <f>IF(ISBLANK(Games!R703), "",IF(Table12[[#This Row],[Bet]]="Spread", Games!T703, ""))</f>
        <v/>
      </c>
      <c r="K724" s="34" t="str">
        <f>IF(ISBLANK(Games!S703), "",IF(ISTEXT(Games!S703), Games!S703, ""))</f>
        <v/>
      </c>
      <c r="L724" s="34" t="str">
        <f>IF(ISBLANK(Games!V703), "", Games!V703)</f>
        <v/>
      </c>
      <c r="M724" s="34"/>
      <c r="N724" s="36"/>
      <c r="O724" s="36"/>
      <c r="P724" s="36"/>
      <c r="Q724" s="36"/>
      <c r="R724" s="36"/>
      <c r="S724" s="36"/>
      <c r="T724" s="37">
        <f t="shared" si="108"/>
        <v>0</v>
      </c>
      <c r="U724" s="37">
        <f t="shared" si="109"/>
        <v>0</v>
      </c>
      <c r="V724" s="37">
        <f t="shared" si="111"/>
        <v>0</v>
      </c>
      <c r="W724" s="37">
        <f t="shared" si="112"/>
        <v>0</v>
      </c>
      <c r="X724" s="37">
        <f t="shared" si="113"/>
        <v>0</v>
      </c>
      <c r="Y724" s="37">
        <f t="shared" si="114"/>
        <v>0</v>
      </c>
      <c r="Z724" s="36"/>
      <c r="AA724" s="37" t="str">
        <f t="shared" si="110"/>
        <v/>
      </c>
      <c r="AB724" s="36"/>
      <c r="AC724" s="37" t="str">
        <f t="shared" si="116"/>
        <v/>
      </c>
      <c r="AD724" s="36"/>
      <c r="AE724" s="34" t="str">
        <f t="shared" si="115"/>
        <v/>
      </c>
      <c r="AF72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5" spans="1:32" hidden="1" x14ac:dyDescent="0.45">
      <c r="A725" s="34">
        <f>Games!A704</f>
        <v>0</v>
      </c>
      <c r="B725" s="34" t="str">
        <f>IF('Prediction Log'!B722=0, "",'Prediction Log'!B722)</f>
        <v/>
      </c>
      <c r="C725" s="34" t="str">
        <f>IF('Prediction Log'!C722=0, "",'Prediction Log'!C722)</f>
        <v/>
      </c>
      <c r="D725" s="34" t="str">
        <f>IF('Prediction Log'!D722=0, "",'Prediction Log'!D722)</f>
        <v/>
      </c>
      <c r="E725" s="34" t="str">
        <f>IF('Prediction Log'!E722=0, "",'Prediction Log'!E722)</f>
        <v/>
      </c>
      <c r="F725" s="34" t="str">
        <f>IF('Prediction Log'!H722=0, "",'Prediction Log'!H722)</f>
        <v/>
      </c>
      <c r="G725" s="10" t="str">
        <f>IF(ISBLANK(Games!B704), "",'Prediction Log'!$I722)</f>
        <v/>
      </c>
      <c r="H725" s="35" t="str">
        <f>'Prediction Log'!$J722</f>
        <v/>
      </c>
      <c r="I725" s="34" t="str">
        <f>IF(ISBLANK(Games!R704), "",IF(AND(Games!R704="",Games!S704=""),"",IF(ISTEXT(Games!S704), "Side",Games!R704)))</f>
        <v/>
      </c>
      <c r="J725" s="34" t="str">
        <f>IF(ISBLANK(Games!R704), "",IF(Table12[[#This Row],[Bet]]="Spread", Games!T704, ""))</f>
        <v/>
      </c>
      <c r="K725" s="34" t="str">
        <f>IF(ISBLANK(Games!S704), "",IF(ISTEXT(Games!S704), Games!S704, ""))</f>
        <v/>
      </c>
      <c r="L725" s="34" t="str">
        <f>IF(ISBLANK(Games!V704), "", Games!V704)</f>
        <v/>
      </c>
      <c r="M725" s="34"/>
      <c r="N725" s="36"/>
      <c r="O725" s="36"/>
      <c r="P725" s="36"/>
      <c r="Q725" s="36"/>
      <c r="R725" s="36"/>
      <c r="S725" s="36"/>
      <c r="T725" s="37">
        <f t="shared" si="108"/>
        <v>0</v>
      </c>
      <c r="U725" s="37">
        <f t="shared" si="109"/>
        <v>0</v>
      </c>
      <c r="V725" s="37">
        <f t="shared" si="111"/>
        <v>0</v>
      </c>
      <c r="W725" s="37">
        <f t="shared" si="112"/>
        <v>0</v>
      </c>
      <c r="X725" s="37">
        <f t="shared" si="113"/>
        <v>0</v>
      </c>
      <c r="Y725" s="37">
        <f t="shared" si="114"/>
        <v>0</v>
      </c>
      <c r="Z725" s="36"/>
      <c r="AA725" s="37" t="str">
        <f t="shared" si="110"/>
        <v/>
      </c>
      <c r="AB725" s="36"/>
      <c r="AC725" s="37" t="str">
        <f t="shared" si="116"/>
        <v/>
      </c>
      <c r="AD725" s="36"/>
      <c r="AE725" s="34" t="str">
        <f t="shared" si="115"/>
        <v/>
      </c>
      <c r="AF72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6" spans="1:32" hidden="1" x14ac:dyDescent="0.45">
      <c r="A726" s="34">
        <f>Games!A705</f>
        <v>0</v>
      </c>
      <c r="B726" s="34" t="str">
        <f>IF('Prediction Log'!B723=0, "",'Prediction Log'!B723)</f>
        <v/>
      </c>
      <c r="C726" s="34" t="str">
        <f>IF('Prediction Log'!C723=0, "",'Prediction Log'!C723)</f>
        <v/>
      </c>
      <c r="D726" s="34" t="str">
        <f>IF('Prediction Log'!D723=0, "",'Prediction Log'!D723)</f>
        <v/>
      </c>
      <c r="E726" s="34" t="str">
        <f>IF('Prediction Log'!E723=0, "",'Prediction Log'!E723)</f>
        <v/>
      </c>
      <c r="F726" s="34" t="str">
        <f>IF('Prediction Log'!H723=0, "",'Prediction Log'!H723)</f>
        <v/>
      </c>
      <c r="G726" s="10" t="str">
        <f>IF(ISBLANK(Games!B705), "",'Prediction Log'!$I723)</f>
        <v/>
      </c>
      <c r="H726" s="35" t="str">
        <f>'Prediction Log'!$J723</f>
        <v/>
      </c>
      <c r="I726" s="34" t="str">
        <f>IF(ISBLANK(Games!R705), "",IF(AND(Games!R705="",Games!S705=""),"",IF(ISTEXT(Games!S705), "Side",Games!R705)))</f>
        <v/>
      </c>
      <c r="J726" s="34" t="str">
        <f>IF(ISBLANK(Games!R705), "",IF(Table12[[#This Row],[Bet]]="Spread", Games!T705, ""))</f>
        <v/>
      </c>
      <c r="K726" s="34" t="str">
        <f>IF(ISBLANK(Games!S705), "",IF(ISTEXT(Games!S705), Games!S705, ""))</f>
        <v/>
      </c>
      <c r="L726" s="34" t="str">
        <f>IF(ISBLANK(Games!V705), "", Games!V705)</f>
        <v/>
      </c>
      <c r="M726" s="34"/>
      <c r="N726" s="36"/>
      <c r="O726" s="36"/>
      <c r="P726" s="36"/>
      <c r="Q726" s="36"/>
      <c r="R726" s="36"/>
      <c r="S726" s="36"/>
      <c r="T726" s="37">
        <f t="shared" si="108"/>
        <v>0</v>
      </c>
      <c r="U726" s="37">
        <f t="shared" si="109"/>
        <v>0</v>
      </c>
      <c r="V726" s="37">
        <f t="shared" si="111"/>
        <v>0</v>
      </c>
      <c r="W726" s="37">
        <f t="shared" si="112"/>
        <v>0</v>
      </c>
      <c r="X726" s="37">
        <f t="shared" si="113"/>
        <v>0</v>
      </c>
      <c r="Y726" s="37">
        <f t="shared" si="114"/>
        <v>0</v>
      </c>
      <c r="Z726" s="36"/>
      <c r="AA726" s="37" t="str">
        <f t="shared" si="110"/>
        <v/>
      </c>
      <c r="AB726" s="36"/>
      <c r="AC726" s="37" t="str">
        <f t="shared" si="116"/>
        <v/>
      </c>
      <c r="AD726" s="36"/>
      <c r="AE726" s="34" t="str">
        <f t="shared" si="115"/>
        <v/>
      </c>
      <c r="AF72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7" spans="1:32" hidden="1" x14ac:dyDescent="0.45">
      <c r="A727" s="34">
        <f>Games!A706</f>
        <v>0</v>
      </c>
      <c r="B727" s="34" t="str">
        <f>IF('Prediction Log'!B724=0, "",'Prediction Log'!B724)</f>
        <v/>
      </c>
      <c r="C727" s="34" t="str">
        <f>IF('Prediction Log'!C724=0, "",'Prediction Log'!C724)</f>
        <v/>
      </c>
      <c r="D727" s="34" t="str">
        <f>IF('Prediction Log'!D724=0, "",'Prediction Log'!D724)</f>
        <v/>
      </c>
      <c r="E727" s="34" t="str">
        <f>IF('Prediction Log'!E724=0, "",'Prediction Log'!E724)</f>
        <v/>
      </c>
      <c r="F727" s="34" t="str">
        <f>IF('Prediction Log'!H724=0, "",'Prediction Log'!H724)</f>
        <v/>
      </c>
      <c r="G727" s="10" t="str">
        <f>IF(ISBLANK(Games!B706), "",'Prediction Log'!$I724)</f>
        <v/>
      </c>
      <c r="H727" s="35" t="str">
        <f>'Prediction Log'!$J724</f>
        <v/>
      </c>
      <c r="I727" s="34" t="str">
        <f>IF(ISBLANK(Games!R706), "",IF(AND(Games!R706="",Games!S706=""),"",IF(ISTEXT(Games!S706), "Side",Games!R706)))</f>
        <v/>
      </c>
      <c r="J727" s="34" t="str">
        <f>IF(ISBLANK(Games!R706), "",IF(Table12[[#This Row],[Bet]]="Spread", Games!T706, ""))</f>
        <v/>
      </c>
      <c r="K727" s="34" t="str">
        <f>IF(ISBLANK(Games!S706), "",IF(ISTEXT(Games!S706), Games!S706, ""))</f>
        <v/>
      </c>
      <c r="L727" s="34" t="str">
        <f>IF(ISBLANK(Games!V706), "", Games!V706)</f>
        <v/>
      </c>
      <c r="M727" s="34"/>
      <c r="N727" s="36"/>
      <c r="O727" s="36"/>
      <c r="P727" s="36"/>
      <c r="Q727" s="36"/>
      <c r="R727" s="36"/>
      <c r="S727" s="36"/>
      <c r="T727" s="37">
        <f t="shared" si="108"/>
        <v>0</v>
      </c>
      <c r="U727" s="37">
        <f t="shared" si="109"/>
        <v>0</v>
      </c>
      <c r="V727" s="37">
        <f t="shared" si="111"/>
        <v>0</v>
      </c>
      <c r="W727" s="37">
        <f t="shared" si="112"/>
        <v>0</v>
      </c>
      <c r="X727" s="37">
        <f t="shared" si="113"/>
        <v>0</v>
      </c>
      <c r="Y727" s="37">
        <f t="shared" si="114"/>
        <v>0</v>
      </c>
      <c r="Z727" s="36"/>
      <c r="AA727" s="37" t="str">
        <f t="shared" si="110"/>
        <v/>
      </c>
      <c r="AB727" s="36"/>
      <c r="AC727" s="37" t="str">
        <f t="shared" si="116"/>
        <v/>
      </c>
      <c r="AD727" s="36"/>
      <c r="AE727" s="34" t="str">
        <f t="shared" si="115"/>
        <v/>
      </c>
      <c r="AF72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8" spans="1:32" hidden="1" x14ac:dyDescent="0.45">
      <c r="A728" s="34">
        <f>Games!A707</f>
        <v>0</v>
      </c>
      <c r="B728" s="34" t="str">
        <f>IF('Prediction Log'!B725=0, "",'Prediction Log'!B725)</f>
        <v/>
      </c>
      <c r="C728" s="34" t="str">
        <f>IF('Prediction Log'!C725=0, "",'Prediction Log'!C725)</f>
        <v/>
      </c>
      <c r="D728" s="34" t="str">
        <f>IF('Prediction Log'!D725=0, "",'Prediction Log'!D725)</f>
        <v/>
      </c>
      <c r="E728" s="34" t="str">
        <f>IF('Prediction Log'!E725=0, "",'Prediction Log'!E725)</f>
        <v/>
      </c>
      <c r="F728" s="34" t="str">
        <f>IF('Prediction Log'!H725=0, "",'Prediction Log'!H725)</f>
        <v/>
      </c>
      <c r="G728" s="10" t="str">
        <f>IF(ISBLANK(Games!B707), "",'Prediction Log'!$I725)</f>
        <v/>
      </c>
      <c r="H728" s="35" t="str">
        <f>'Prediction Log'!$J725</f>
        <v/>
      </c>
      <c r="I728" s="34" t="str">
        <f>IF(ISBLANK(Games!R707), "",IF(AND(Games!R707="",Games!S707=""),"",IF(ISTEXT(Games!S707), "Side",Games!R707)))</f>
        <v/>
      </c>
      <c r="J728" s="34" t="str">
        <f>IF(ISBLANK(Games!R707), "",IF(Table12[[#This Row],[Bet]]="Spread", Games!T707, ""))</f>
        <v/>
      </c>
      <c r="K728" s="34" t="str">
        <f>IF(ISBLANK(Games!S707), "",IF(ISTEXT(Games!S707), Games!S707, ""))</f>
        <v/>
      </c>
      <c r="L728" s="34" t="str">
        <f>IF(ISBLANK(Games!V707), "", Games!V707)</f>
        <v/>
      </c>
      <c r="M728" s="34"/>
      <c r="N728" s="36"/>
      <c r="O728" s="36"/>
      <c r="P728" s="36"/>
      <c r="Q728" s="36"/>
      <c r="R728" s="36"/>
      <c r="S728" s="36"/>
      <c r="T728" s="37">
        <f t="shared" si="108"/>
        <v>0</v>
      </c>
      <c r="U728" s="37">
        <f t="shared" si="109"/>
        <v>0</v>
      </c>
      <c r="V728" s="37">
        <f t="shared" si="111"/>
        <v>0</v>
      </c>
      <c r="W728" s="37">
        <f t="shared" si="112"/>
        <v>0</v>
      </c>
      <c r="X728" s="37">
        <f t="shared" si="113"/>
        <v>0</v>
      </c>
      <c r="Y728" s="37">
        <f t="shared" si="114"/>
        <v>0</v>
      </c>
      <c r="Z728" s="36"/>
      <c r="AA728" s="37" t="str">
        <f t="shared" si="110"/>
        <v/>
      </c>
      <c r="AB728" s="36"/>
      <c r="AC728" s="37" t="str">
        <f t="shared" si="116"/>
        <v/>
      </c>
      <c r="AD728" s="36"/>
      <c r="AE728" s="34" t="str">
        <f t="shared" si="115"/>
        <v/>
      </c>
      <c r="AF72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9" spans="1:32" hidden="1" x14ac:dyDescent="0.45">
      <c r="A729" s="34">
        <f>Games!A708</f>
        <v>0</v>
      </c>
      <c r="B729" s="34" t="str">
        <f>IF('Prediction Log'!B726=0, "",'Prediction Log'!B726)</f>
        <v/>
      </c>
      <c r="C729" s="34" t="str">
        <f>IF('Prediction Log'!C726=0, "",'Prediction Log'!C726)</f>
        <v/>
      </c>
      <c r="D729" s="34" t="str">
        <f>IF('Prediction Log'!D726=0, "",'Prediction Log'!D726)</f>
        <v/>
      </c>
      <c r="E729" s="34" t="str">
        <f>IF('Prediction Log'!E726=0, "",'Prediction Log'!E726)</f>
        <v/>
      </c>
      <c r="F729" s="34" t="str">
        <f>IF('Prediction Log'!H726=0, "",'Prediction Log'!H726)</f>
        <v/>
      </c>
      <c r="G729" s="10" t="str">
        <f>IF(ISBLANK(Games!B708), "",'Prediction Log'!$I726)</f>
        <v/>
      </c>
      <c r="H729" s="35" t="str">
        <f>'Prediction Log'!$J726</f>
        <v/>
      </c>
      <c r="I729" s="34" t="str">
        <f>IF(ISBLANK(Games!R708), "",IF(AND(Games!R708="",Games!S708=""),"",IF(ISTEXT(Games!S708), "Side",Games!R708)))</f>
        <v/>
      </c>
      <c r="J729" s="34" t="str">
        <f>IF(ISBLANK(Games!R708), "",IF(Table12[[#This Row],[Bet]]="Spread", Games!T708, ""))</f>
        <v/>
      </c>
      <c r="K729" s="34" t="str">
        <f>IF(ISBLANK(Games!S708), "",IF(ISTEXT(Games!S708), Games!S708, ""))</f>
        <v/>
      </c>
      <c r="L729" s="34" t="str">
        <f>IF(ISBLANK(Games!V708), "", Games!V708)</f>
        <v/>
      </c>
      <c r="M729" s="34"/>
      <c r="N729" s="36"/>
      <c r="O729" s="36"/>
      <c r="P729" s="36"/>
      <c r="Q729" s="36"/>
      <c r="R729" s="36"/>
      <c r="S729" s="36"/>
      <c r="T729" s="37">
        <f t="shared" si="108"/>
        <v>0</v>
      </c>
      <c r="U729" s="37">
        <f t="shared" si="109"/>
        <v>0</v>
      </c>
      <c r="V729" s="37">
        <f t="shared" si="111"/>
        <v>0</v>
      </c>
      <c r="W729" s="37">
        <f t="shared" si="112"/>
        <v>0</v>
      </c>
      <c r="X729" s="37">
        <f t="shared" si="113"/>
        <v>0</v>
      </c>
      <c r="Y729" s="37">
        <f t="shared" si="114"/>
        <v>0</v>
      </c>
      <c r="Z729" s="36"/>
      <c r="AA729" s="37" t="str">
        <f t="shared" si="110"/>
        <v/>
      </c>
      <c r="AB729" s="36"/>
      <c r="AC729" s="37" t="str">
        <f t="shared" si="116"/>
        <v/>
      </c>
      <c r="AD729" s="36"/>
      <c r="AE729" s="34" t="str">
        <f t="shared" si="115"/>
        <v/>
      </c>
      <c r="AF72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0" spans="1:32" hidden="1" x14ac:dyDescent="0.45">
      <c r="A730" s="34">
        <f>Games!A709</f>
        <v>0</v>
      </c>
      <c r="B730" s="34" t="str">
        <f>IF('Prediction Log'!B727=0, "",'Prediction Log'!B727)</f>
        <v/>
      </c>
      <c r="C730" s="34" t="str">
        <f>IF('Prediction Log'!C727=0, "",'Prediction Log'!C727)</f>
        <v/>
      </c>
      <c r="D730" s="34" t="str">
        <f>IF('Prediction Log'!D727=0, "",'Prediction Log'!D727)</f>
        <v/>
      </c>
      <c r="E730" s="34" t="str">
        <f>IF('Prediction Log'!E727=0, "",'Prediction Log'!E727)</f>
        <v/>
      </c>
      <c r="F730" s="34" t="str">
        <f>IF('Prediction Log'!H727=0, "",'Prediction Log'!H727)</f>
        <v/>
      </c>
      <c r="G730" s="10" t="str">
        <f>IF(ISBLANK(Games!B709), "",'Prediction Log'!$I727)</f>
        <v/>
      </c>
      <c r="H730" s="35" t="str">
        <f>'Prediction Log'!$J727</f>
        <v/>
      </c>
      <c r="I730" s="34" t="str">
        <f>IF(ISBLANK(Games!R709), "",IF(AND(Games!R709="",Games!S709=""),"",IF(ISTEXT(Games!S709), "Side",Games!R709)))</f>
        <v/>
      </c>
      <c r="J730" s="34" t="str">
        <f>IF(ISBLANK(Games!R709), "",IF(Table12[[#This Row],[Bet]]="Spread", Games!T709, ""))</f>
        <v/>
      </c>
      <c r="K730" s="34" t="str">
        <f>IF(ISBLANK(Games!S709), "",IF(ISTEXT(Games!S709), Games!S709, ""))</f>
        <v/>
      </c>
      <c r="L730" s="34" t="str">
        <f>IF(ISBLANK(Games!V709), "", Games!V709)</f>
        <v/>
      </c>
      <c r="M730" s="34"/>
      <c r="N730" s="36"/>
      <c r="O730" s="36"/>
      <c r="P730" s="36"/>
      <c r="Q730" s="36"/>
      <c r="R730" s="36"/>
      <c r="S730" s="36"/>
      <c r="T730" s="37">
        <f t="shared" si="108"/>
        <v>0</v>
      </c>
      <c r="U730" s="37">
        <f t="shared" si="109"/>
        <v>0</v>
      </c>
      <c r="V730" s="37">
        <f t="shared" si="111"/>
        <v>0</v>
      </c>
      <c r="W730" s="37">
        <f t="shared" si="112"/>
        <v>0</v>
      </c>
      <c r="X730" s="37">
        <f t="shared" si="113"/>
        <v>0</v>
      </c>
      <c r="Y730" s="37">
        <f t="shared" si="114"/>
        <v>0</v>
      </c>
      <c r="Z730" s="36"/>
      <c r="AA730" s="37" t="str">
        <f t="shared" si="110"/>
        <v/>
      </c>
      <c r="AB730" s="36"/>
      <c r="AC730" s="37" t="str">
        <f t="shared" si="116"/>
        <v/>
      </c>
      <c r="AD730" s="36"/>
      <c r="AE730" s="34" t="str">
        <f t="shared" si="115"/>
        <v/>
      </c>
      <c r="AF73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1" spans="1:32" hidden="1" x14ac:dyDescent="0.45">
      <c r="A731" s="34">
        <f>Games!A710</f>
        <v>0</v>
      </c>
      <c r="B731" s="34" t="str">
        <f>IF('Prediction Log'!B728=0, "",'Prediction Log'!B728)</f>
        <v/>
      </c>
      <c r="C731" s="34" t="str">
        <f>IF('Prediction Log'!C728=0, "",'Prediction Log'!C728)</f>
        <v/>
      </c>
      <c r="D731" s="34" t="str">
        <f>IF('Prediction Log'!D728=0, "",'Prediction Log'!D728)</f>
        <v/>
      </c>
      <c r="E731" s="34" t="str">
        <f>IF('Prediction Log'!E728=0, "",'Prediction Log'!E728)</f>
        <v/>
      </c>
      <c r="F731" s="34" t="str">
        <f>IF('Prediction Log'!H728=0, "",'Prediction Log'!H728)</f>
        <v/>
      </c>
      <c r="G731" s="10" t="str">
        <f>IF(ISBLANK(Games!B710), "",'Prediction Log'!$I728)</f>
        <v/>
      </c>
      <c r="H731" s="35" t="str">
        <f>'Prediction Log'!$J728</f>
        <v/>
      </c>
      <c r="I731" s="34" t="str">
        <f>IF(ISBLANK(Games!R710), "",IF(AND(Games!R710="",Games!S710=""),"",IF(ISTEXT(Games!S710), "Side",Games!R710)))</f>
        <v/>
      </c>
      <c r="J731" s="34" t="str">
        <f>IF(ISBLANK(Games!R710), "",IF(Table12[[#This Row],[Bet]]="Spread", Games!T710, ""))</f>
        <v/>
      </c>
      <c r="K731" s="34" t="str">
        <f>IF(ISBLANK(Games!S710), "",IF(ISTEXT(Games!S710), Games!S710, ""))</f>
        <v/>
      </c>
      <c r="L731" s="34" t="str">
        <f>IF(ISBLANK(Games!V710), "", Games!V710)</f>
        <v/>
      </c>
      <c r="M731" s="34"/>
      <c r="N731" s="36"/>
      <c r="O731" s="36"/>
      <c r="P731" s="36"/>
      <c r="Q731" s="36"/>
      <c r="R731" s="36"/>
      <c r="S731" s="36"/>
      <c r="T731" s="37">
        <f t="shared" si="108"/>
        <v>0</v>
      </c>
      <c r="U731" s="37">
        <f t="shared" si="109"/>
        <v>0</v>
      </c>
      <c r="V731" s="37">
        <f t="shared" si="111"/>
        <v>0</v>
      </c>
      <c r="W731" s="37">
        <f t="shared" si="112"/>
        <v>0</v>
      </c>
      <c r="X731" s="37">
        <f t="shared" si="113"/>
        <v>0</v>
      </c>
      <c r="Y731" s="37">
        <f t="shared" si="114"/>
        <v>0</v>
      </c>
      <c r="Z731" s="36"/>
      <c r="AA731" s="37" t="str">
        <f t="shared" si="110"/>
        <v/>
      </c>
      <c r="AB731" s="36"/>
      <c r="AC731" s="37" t="str">
        <f t="shared" si="116"/>
        <v/>
      </c>
      <c r="AD731" s="36"/>
      <c r="AE731" s="34" t="str">
        <f t="shared" si="115"/>
        <v/>
      </c>
      <c r="AF73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2" spans="1:32" hidden="1" x14ac:dyDescent="0.45">
      <c r="A732" s="34">
        <f>Games!A711</f>
        <v>0</v>
      </c>
      <c r="B732" s="34" t="str">
        <f>IF('Prediction Log'!B729=0, "",'Prediction Log'!B729)</f>
        <v/>
      </c>
      <c r="C732" s="34" t="str">
        <f>IF('Prediction Log'!C729=0, "",'Prediction Log'!C729)</f>
        <v/>
      </c>
      <c r="D732" s="34" t="str">
        <f>IF('Prediction Log'!D729=0, "",'Prediction Log'!D729)</f>
        <v/>
      </c>
      <c r="E732" s="34" t="str">
        <f>IF('Prediction Log'!E729=0, "",'Prediction Log'!E729)</f>
        <v/>
      </c>
      <c r="F732" s="34" t="str">
        <f>IF('Prediction Log'!H729=0, "",'Prediction Log'!H729)</f>
        <v/>
      </c>
      <c r="G732" s="10" t="str">
        <f>IF(ISBLANK(Games!B711), "",'Prediction Log'!$I729)</f>
        <v/>
      </c>
      <c r="H732" s="35" t="str">
        <f>'Prediction Log'!$J729</f>
        <v/>
      </c>
      <c r="I732" s="34" t="str">
        <f>IF(ISBLANK(Games!R711), "",IF(AND(Games!R711="",Games!S711=""),"",IF(ISTEXT(Games!S711), "Side",Games!R711)))</f>
        <v/>
      </c>
      <c r="J732" s="34" t="str">
        <f>IF(ISBLANK(Games!R711), "",IF(Table12[[#This Row],[Bet]]="Spread", Games!T711, ""))</f>
        <v/>
      </c>
      <c r="K732" s="34" t="str">
        <f>IF(ISBLANK(Games!S711), "",IF(ISTEXT(Games!S711), Games!S711, ""))</f>
        <v/>
      </c>
      <c r="L732" s="34" t="str">
        <f>IF(ISBLANK(Games!V711), "", Games!V711)</f>
        <v/>
      </c>
      <c r="M732" s="34"/>
      <c r="N732" s="36"/>
      <c r="O732" s="36"/>
      <c r="P732" s="36"/>
      <c r="Q732" s="36"/>
      <c r="R732" s="36"/>
      <c r="S732" s="36"/>
      <c r="T732" s="37">
        <f t="shared" si="108"/>
        <v>0</v>
      </c>
      <c r="U732" s="37">
        <f t="shared" si="109"/>
        <v>0</v>
      </c>
      <c r="V732" s="37">
        <f t="shared" si="111"/>
        <v>0</v>
      </c>
      <c r="W732" s="37">
        <f t="shared" si="112"/>
        <v>0</v>
      </c>
      <c r="X732" s="37">
        <f t="shared" si="113"/>
        <v>0</v>
      </c>
      <c r="Y732" s="37">
        <f t="shared" si="114"/>
        <v>0</v>
      </c>
      <c r="Z732" s="36"/>
      <c r="AA732" s="37" t="str">
        <f t="shared" si="110"/>
        <v/>
      </c>
      <c r="AB732" s="36"/>
      <c r="AC732" s="37" t="str">
        <f t="shared" si="116"/>
        <v/>
      </c>
      <c r="AD732" s="36"/>
      <c r="AE732" s="34" t="str">
        <f t="shared" si="115"/>
        <v/>
      </c>
      <c r="AF73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3" spans="1:32" hidden="1" x14ac:dyDescent="0.45">
      <c r="A733" s="34">
        <f>Games!A712</f>
        <v>0</v>
      </c>
      <c r="B733" s="34" t="str">
        <f>IF('Prediction Log'!B730=0, "",'Prediction Log'!B730)</f>
        <v/>
      </c>
      <c r="C733" s="34" t="str">
        <f>IF('Prediction Log'!C730=0, "",'Prediction Log'!C730)</f>
        <v/>
      </c>
      <c r="D733" s="34" t="str">
        <f>IF('Prediction Log'!D730=0, "",'Prediction Log'!D730)</f>
        <v/>
      </c>
      <c r="E733" s="34" t="str">
        <f>IF('Prediction Log'!E730=0, "",'Prediction Log'!E730)</f>
        <v/>
      </c>
      <c r="F733" s="34" t="str">
        <f>IF('Prediction Log'!H730=0, "",'Prediction Log'!H730)</f>
        <v/>
      </c>
      <c r="G733" s="10" t="str">
        <f>IF(ISBLANK(Games!B712), "",'Prediction Log'!$I730)</f>
        <v/>
      </c>
      <c r="H733" s="35" t="str">
        <f>'Prediction Log'!$J730</f>
        <v/>
      </c>
      <c r="I733" s="34" t="str">
        <f>IF(ISBLANK(Games!R712), "",IF(AND(Games!R712="",Games!S712=""),"",IF(ISTEXT(Games!S712), "Side",Games!R712)))</f>
        <v/>
      </c>
      <c r="J733" s="34" t="str">
        <f>IF(ISBLANK(Games!R712), "",IF(Table12[[#This Row],[Bet]]="Spread", Games!T712, ""))</f>
        <v/>
      </c>
      <c r="K733" s="34" t="str">
        <f>IF(ISBLANK(Games!S712), "",IF(ISTEXT(Games!S712), Games!S712, ""))</f>
        <v/>
      </c>
      <c r="L733" s="34" t="str">
        <f>IF(ISBLANK(Games!V712), "", Games!V712)</f>
        <v/>
      </c>
      <c r="M733" s="34"/>
      <c r="N733" s="36"/>
      <c r="O733" s="36"/>
      <c r="P733" s="36"/>
      <c r="Q733" s="36"/>
      <c r="R733" s="36"/>
      <c r="S733" s="36"/>
      <c r="T733" s="37">
        <f t="shared" si="108"/>
        <v>0</v>
      </c>
      <c r="U733" s="37">
        <f t="shared" si="109"/>
        <v>0</v>
      </c>
      <c r="V733" s="37">
        <f t="shared" si="111"/>
        <v>0</v>
      </c>
      <c r="W733" s="37">
        <f t="shared" si="112"/>
        <v>0</v>
      </c>
      <c r="X733" s="37">
        <f t="shared" si="113"/>
        <v>0</v>
      </c>
      <c r="Y733" s="37">
        <f t="shared" si="114"/>
        <v>0</v>
      </c>
      <c r="Z733" s="36"/>
      <c r="AA733" s="37" t="str">
        <f t="shared" si="110"/>
        <v/>
      </c>
      <c r="AB733" s="36"/>
      <c r="AC733" s="37" t="str">
        <f t="shared" si="116"/>
        <v/>
      </c>
      <c r="AD733" s="36"/>
      <c r="AE733" s="34" t="str">
        <f t="shared" si="115"/>
        <v/>
      </c>
      <c r="AF73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4" spans="1:32" hidden="1" x14ac:dyDescent="0.45">
      <c r="A734" s="34">
        <f>Games!A713</f>
        <v>0</v>
      </c>
      <c r="B734" s="34" t="str">
        <f>IF('Prediction Log'!B731=0, "",'Prediction Log'!B731)</f>
        <v/>
      </c>
      <c r="C734" s="34" t="str">
        <f>IF('Prediction Log'!C731=0, "",'Prediction Log'!C731)</f>
        <v/>
      </c>
      <c r="D734" s="34" t="str">
        <f>IF('Prediction Log'!D731=0, "",'Prediction Log'!D731)</f>
        <v/>
      </c>
      <c r="E734" s="34" t="str">
        <f>IF('Prediction Log'!E731=0, "",'Prediction Log'!E731)</f>
        <v/>
      </c>
      <c r="F734" s="34" t="str">
        <f>IF('Prediction Log'!H731=0, "",'Prediction Log'!H731)</f>
        <v/>
      </c>
      <c r="G734" s="10" t="str">
        <f>IF(ISBLANK(Games!B713), "",'Prediction Log'!$I731)</f>
        <v/>
      </c>
      <c r="H734" s="35" t="str">
        <f>'Prediction Log'!$J731</f>
        <v/>
      </c>
      <c r="I734" s="34" t="str">
        <f>IF(ISBLANK(Games!R713), "",IF(AND(Games!R713="",Games!S713=""),"",IF(ISTEXT(Games!S713), "Side",Games!R713)))</f>
        <v/>
      </c>
      <c r="J734" s="34" t="str">
        <f>IF(ISBLANK(Games!R713), "",IF(Table12[[#This Row],[Bet]]="Spread", Games!T713, ""))</f>
        <v/>
      </c>
      <c r="K734" s="34" t="str">
        <f>IF(ISBLANK(Games!S713), "",IF(ISTEXT(Games!S713), Games!S713, ""))</f>
        <v/>
      </c>
      <c r="L734" s="34" t="str">
        <f>IF(ISBLANK(Games!V713), "", Games!V713)</f>
        <v/>
      </c>
      <c r="M734" s="34"/>
      <c r="N734" s="36"/>
      <c r="O734" s="36"/>
      <c r="P734" s="36"/>
      <c r="Q734" s="36"/>
      <c r="R734" s="36"/>
      <c r="S734" s="36"/>
      <c r="T734" s="37">
        <f t="shared" si="108"/>
        <v>0</v>
      </c>
      <c r="U734" s="37">
        <f t="shared" si="109"/>
        <v>0</v>
      </c>
      <c r="V734" s="37">
        <f t="shared" si="111"/>
        <v>0</v>
      </c>
      <c r="W734" s="37">
        <f t="shared" si="112"/>
        <v>0</v>
      </c>
      <c r="X734" s="37">
        <f t="shared" si="113"/>
        <v>0</v>
      </c>
      <c r="Y734" s="37">
        <f t="shared" si="114"/>
        <v>0</v>
      </c>
      <c r="Z734" s="36"/>
      <c r="AA734" s="37" t="str">
        <f t="shared" si="110"/>
        <v/>
      </c>
      <c r="AB734" s="36"/>
      <c r="AC734" s="37" t="str">
        <f t="shared" si="116"/>
        <v/>
      </c>
      <c r="AD734" s="36"/>
      <c r="AE734" s="34" t="str">
        <f t="shared" si="115"/>
        <v/>
      </c>
      <c r="AF73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5" spans="1:32" hidden="1" x14ac:dyDescent="0.45">
      <c r="A735" s="34">
        <f>Games!A714</f>
        <v>0</v>
      </c>
      <c r="B735" s="34" t="str">
        <f>IF('Prediction Log'!B732=0, "",'Prediction Log'!B732)</f>
        <v/>
      </c>
      <c r="C735" s="34" t="str">
        <f>IF('Prediction Log'!C732=0, "",'Prediction Log'!C732)</f>
        <v/>
      </c>
      <c r="D735" s="34" t="str">
        <f>IF('Prediction Log'!D732=0, "",'Prediction Log'!D732)</f>
        <v/>
      </c>
      <c r="E735" s="34" t="str">
        <f>IF('Prediction Log'!E732=0, "",'Prediction Log'!E732)</f>
        <v/>
      </c>
      <c r="F735" s="34" t="str">
        <f>IF('Prediction Log'!H732=0, "",'Prediction Log'!H732)</f>
        <v/>
      </c>
      <c r="G735" s="10" t="str">
        <f>IF(ISBLANK(Games!B714), "",'Prediction Log'!$I732)</f>
        <v/>
      </c>
      <c r="H735" s="35" t="str">
        <f>'Prediction Log'!$J732</f>
        <v/>
      </c>
      <c r="I735" s="34" t="str">
        <f>IF(ISBLANK(Games!R714), "",IF(AND(Games!R714="",Games!S714=""),"",IF(ISTEXT(Games!S714), "Side",Games!R714)))</f>
        <v/>
      </c>
      <c r="J735" s="34" t="str">
        <f>IF(ISBLANK(Games!R714), "",IF(Table12[[#This Row],[Bet]]="Spread", Games!T714, ""))</f>
        <v/>
      </c>
      <c r="K735" s="34" t="str">
        <f>IF(ISBLANK(Games!S714), "",IF(ISTEXT(Games!S714), Games!S714, ""))</f>
        <v/>
      </c>
      <c r="L735" s="34" t="str">
        <f>IF(ISBLANK(Games!V714), "", Games!V714)</f>
        <v/>
      </c>
      <c r="M735" s="34"/>
      <c r="N735" s="36"/>
      <c r="O735" s="36"/>
      <c r="P735" s="36"/>
      <c r="Q735" s="36"/>
      <c r="R735" s="36"/>
      <c r="S735" s="36"/>
      <c r="T735" s="37">
        <f t="shared" si="108"/>
        <v>0</v>
      </c>
      <c r="U735" s="37">
        <f t="shared" si="109"/>
        <v>0</v>
      </c>
      <c r="V735" s="37">
        <f t="shared" si="111"/>
        <v>0</v>
      </c>
      <c r="W735" s="37">
        <f t="shared" si="112"/>
        <v>0</v>
      </c>
      <c r="X735" s="37">
        <f t="shared" si="113"/>
        <v>0</v>
      </c>
      <c r="Y735" s="37">
        <f t="shared" si="114"/>
        <v>0</v>
      </c>
      <c r="Z735" s="36"/>
      <c r="AA735" s="37" t="str">
        <f t="shared" si="110"/>
        <v/>
      </c>
      <c r="AB735" s="36"/>
      <c r="AC735" s="37" t="str">
        <f t="shared" si="116"/>
        <v/>
      </c>
      <c r="AD735" s="36"/>
      <c r="AE735" s="34" t="str">
        <f t="shared" si="115"/>
        <v/>
      </c>
      <c r="AF73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6" spans="1:32" hidden="1" x14ac:dyDescent="0.45">
      <c r="A736" s="34">
        <f>Games!A715</f>
        <v>0</v>
      </c>
      <c r="B736" s="34" t="str">
        <f>IF('Prediction Log'!B733=0, "",'Prediction Log'!B733)</f>
        <v/>
      </c>
      <c r="C736" s="34" t="str">
        <f>IF('Prediction Log'!C733=0, "",'Prediction Log'!C733)</f>
        <v/>
      </c>
      <c r="D736" s="34" t="str">
        <f>IF('Prediction Log'!D733=0, "",'Prediction Log'!D733)</f>
        <v/>
      </c>
      <c r="E736" s="34" t="str">
        <f>IF('Prediction Log'!E733=0, "",'Prediction Log'!E733)</f>
        <v/>
      </c>
      <c r="F736" s="34" t="str">
        <f>IF('Prediction Log'!H733=0, "",'Prediction Log'!H733)</f>
        <v/>
      </c>
      <c r="G736" s="10" t="str">
        <f>IF(ISBLANK(Games!B715), "",'Prediction Log'!$I733)</f>
        <v/>
      </c>
      <c r="H736" s="35" t="str">
        <f>'Prediction Log'!$J733</f>
        <v/>
      </c>
      <c r="I736" s="34" t="str">
        <f>IF(ISBLANK(Games!R715), "",IF(AND(Games!R715="",Games!S715=""),"",IF(ISTEXT(Games!S715), "Side",Games!R715)))</f>
        <v/>
      </c>
      <c r="J736" s="34" t="str">
        <f>IF(ISBLANK(Games!R715), "",IF(Table12[[#This Row],[Bet]]="Spread", Games!T715, ""))</f>
        <v/>
      </c>
      <c r="K736" s="34" t="str">
        <f>IF(ISBLANK(Games!S715), "",IF(ISTEXT(Games!S715), Games!S715, ""))</f>
        <v/>
      </c>
      <c r="L736" s="34" t="str">
        <f>IF(ISBLANK(Games!V715), "", Games!V715)</f>
        <v/>
      </c>
      <c r="M736" s="34"/>
      <c r="N736" s="36"/>
      <c r="O736" s="36"/>
      <c r="P736" s="36"/>
      <c r="Q736" s="36"/>
      <c r="R736" s="36"/>
      <c r="S736" s="36"/>
      <c r="T736" s="37">
        <f t="shared" si="108"/>
        <v>0</v>
      </c>
      <c r="U736" s="37">
        <f t="shared" si="109"/>
        <v>0</v>
      </c>
      <c r="V736" s="37">
        <f t="shared" si="111"/>
        <v>0</v>
      </c>
      <c r="W736" s="37">
        <f t="shared" si="112"/>
        <v>0</v>
      </c>
      <c r="X736" s="37">
        <f t="shared" si="113"/>
        <v>0</v>
      </c>
      <c r="Y736" s="37">
        <f t="shared" si="114"/>
        <v>0</v>
      </c>
      <c r="Z736" s="36"/>
      <c r="AA736" s="37" t="str">
        <f t="shared" si="110"/>
        <v/>
      </c>
      <c r="AB736" s="36"/>
      <c r="AC736" s="37" t="str">
        <f t="shared" si="116"/>
        <v/>
      </c>
      <c r="AD736" s="36"/>
      <c r="AE736" s="34" t="str">
        <f t="shared" si="115"/>
        <v/>
      </c>
      <c r="AF73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7" spans="1:32" hidden="1" x14ac:dyDescent="0.45">
      <c r="A737" s="34">
        <f>Games!A716</f>
        <v>0</v>
      </c>
      <c r="B737" s="34" t="str">
        <f>IF('Prediction Log'!B734=0, "",'Prediction Log'!B734)</f>
        <v/>
      </c>
      <c r="C737" s="34" t="str">
        <f>IF('Prediction Log'!C734=0, "",'Prediction Log'!C734)</f>
        <v/>
      </c>
      <c r="D737" s="34" t="str">
        <f>IF('Prediction Log'!D734=0, "",'Prediction Log'!D734)</f>
        <v/>
      </c>
      <c r="E737" s="34" t="str">
        <f>IF('Prediction Log'!E734=0, "",'Prediction Log'!E734)</f>
        <v/>
      </c>
      <c r="F737" s="34" t="str">
        <f>IF('Prediction Log'!H734=0, "",'Prediction Log'!H734)</f>
        <v/>
      </c>
      <c r="G737" s="10" t="str">
        <f>IF(ISBLANK(Games!B716), "",'Prediction Log'!$I734)</f>
        <v/>
      </c>
      <c r="H737" s="35" t="str">
        <f>'Prediction Log'!$J734</f>
        <v/>
      </c>
      <c r="I737" s="34" t="str">
        <f>IF(ISBLANK(Games!R716), "",IF(AND(Games!R716="",Games!S716=""),"",IF(ISTEXT(Games!S716), "Side",Games!R716)))</f>
        <v/>
      </c>
      <c r="J737" s="34" t="str">
        <f>IF(ISBLANK(Games!R716), "",IF(Table12[[#This Row],[Bet]]="Spread", Games!T716, ""))</f>
        <v/>
      </c>
      <c r="K737" s="34" t="str">
        <f>IF(ISBLANK(Games!S716), "",IF(ISTEXT(Games!S716), Games!S716, ""))</f>
        <v/>
      </c>
      <c r="L737" s="34" t="str">
        <f>IF(ISBLANK(Games!V716), "", Games!V716)</f>
        <v/>
      </c>
      <c r="M737" s="34"/>
      <c r="N737" s="36"/>
      <c r="O737" s="36"/>
      <c r="P737" s="36"/>
      <c r="Q737" s="36"/>
      <c r="R737" s="36"/>
      <c r="S737" s="36"/>
      <c r="T737" s="37">
        <f t="shared" si="108"/>
        <v>0</v>
      </c>
      <c r="U737" s="37">
        <f t="shared" si="109"/>
        <v>0</v>
      </c>
      <c r="V737" s="37">
        <f t="shared" si="111"/>
        <v>0</v>
      </c>
      <c r="W737" s="37">
        <f t="shared" si="112"/>
        <v>0</v>
      </c>
      <c r="X737" s="37">
        <f t="shared" si="113"/>
        <v>0</v>
      </c>
      <c r="Y737" s="37">
        <f t="shared" si="114"/>
        <v>0</v>
      </c>
      <c r="Z737" s="36"/>
      <c r="AA737" s="37" t="str">
        <f t="shared" si="110"/>
        <v/>
      </c>
      <c r="AB737" s="36"/>
      <c r="AC737" s="37" t="str">
        <f t="shared" si="116"/>
        <v/>
      </c>
      <c r="AD737" s="36"/>
      <c r="AE737" s="34" t="str">
        <f t="shared" si="115"/>
        <v/>
      </c>
      <c r="AF73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8" spans="1:32" hidden="1" x14ac:dyDescent="0.45">
      <c r="A738" s="34">
        <f>Games!A717</f>
        <v>0</v>
      </c>
      <c r="B738" s="34" t="str">
        <f>IF('Prediction Log'!B735=0, "",'Prediction Log'!B735)</f>
        <v/>
      </c>
      <c r="C738" s="34" t="str">
        <f>IF('Prediction Log'!C735=0, "",'Prediction Log'!C735)</f>
        <v/>
      </c>
      <c r="D738" s="34" t="str">
        <f>IF('Prediction Log'!D735=0, "",'Prediction Log'!D735)</f>
        <v/>
      </c>
      <c r="E738" s="34" t="str">
        <f>IF('Prediction Log'!E735=0, "",'Prediction Log'!E735)</f>
        <v/>
      </c>
      <c r="F738" s="34" t="str">
        <f>IF('Prediction Log'!H735=0, "",'Prediction Log'!H735)</f>
        <v/>
      </c>
      <c r="G738" s="10" t="str">
        <f>IF(ISBLANK(Games!B717), "",'Prediction Log'!$I735)</f>
        <v/>
      </c>
      <c r="H738" s="35" t="str">
        <f>'Prediction Log'!$J735</f>
        <v/>
      </c>
      <c r="I738" s="34" t="str">
        <f>IF(ISBLANK(Games!R717), "",IF(AND(Games!R717="",Games!S717=""),"",IF(ISTEXT(Games!S717), "Side",Games!R717)))</f>
        <v/>
      </c>
      <c r="J738" s="34" t="str">
        <f>IF(ISBLANK(Games!R717), "",IF(Table12[[#This Row],[Bet]]="Spread", Games!T717, ""))</f>
        <v/>
      </c>
      <c r="K738" s="34" t="str">
        <f>IF(ISBLANK(Games!S717), "",IF(ISTEXT(Games!S717), Games!S717, ""))</f>
        <v/>
      </c>
      <c r="L738" s="34" t="str">
        <f>IF(ISBLANK(Games!V717), "", Games!V717)</f>
        <v/>
      </c>
      <c r="M738" s="34"/>
      <c r="N738" s="36"/>
      <c r="O738" s="36"/>
      <c r="P738" s="36"/>
      <c r="Q738" s="36"/>
      <c r="R738" s="36"/>
      <c r="S738" s="36"/>
      <c r="T738" s="37">
        <f t="shared" si="108"/>
        <v>0</v>
      </c>
      <c r="U738" s="37">
        <f t="shared" si="109"/>
        <v>0</v>
      </c>
      <c r="V738" s="37">
        <f t="shared" si="111"/>
        <v>0</v>
      </c>
      <c r="W738" s="37">
        <f t="shared" si="112"/>
        <v>0</v>
      </c>
      <c r="X738" s="37">
        <f t="shared" si="113"/>
        <v>0</v>
      </c>
      <c r="Y738" s="37">
        <f t="shared" si="114"/>
        <v>0</v>
      </c>
      <c r="Z738" s="36"/>
      <c r="AA738" s="37" t="str">
        <f t="shared" si="110"/>
        <v/>
      </c>
      <c r="AB738" s="36"/>
      <c r="AC738" s="37" t="str">
        <f t="shared" si="116"/>
        <v/>
      </c>
      <c r="AD738" s="36"/>
      <c r="AE738" s="34" t="str">
        <f t="shared" si="115"/>
        <v/>
      </c>
      <c r="AF73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9" spans="1:32" hidden="1" x14ac:dyDescent="0.45">
      <c r="A739" s="34">
        <f>Games!A718</f>
        <v>0</v>
      </c>
      <c r="B739" s="34" t="str">
        <f>IF('Prediction Log'!B736=0, "",'Prediction Log'!B736)</f>
        <v/>
      </c>
      <c r="C739" s="34" t="str">
        <f>IF('Prediction Log'!C736=0, "",'Prediction Log'!C736)</f>
        <v/>
      </c>
      <c r="D739" s="34" t="str">
        <f>IF('Prediction Log'!D736=0, "",'Prediction Log'!D736)</f>
        <v/>
      </c>
      <c r="E739" s="34" t="str">
        <f>IF('Prediction Log'!E736=0, "",'Prediction Log'!E736)</f>
        <v/>
      </c>
      <c r="F739" s="34" t="str">
        <f>IF('Prediction Log'!H736=0, "",'Prediction Log'!H736)</f>
        <v/>
      </c>
      <c r="G739" s="10" t="str">
        <f>IF(ISBLANK(Games!B718), "",'Prediction Log'!$I736)</f>
        <v/>
      </c>
      <c r="H739" s="35" t="str">
        <f>'Prediction Log'!$J736</f>
        <v/>
      </c>
      <c r="I739" s="34" t="str">
        <f>IF(ISBLANK(Games!R718), "",IF(AND(Games!R718="",Games!S718=""),"",IF(ISTEXT(Games!S718), "Side",Games!R718)))</f>
        <v/>
      </c>
      <c r="J739" s="34" t="str">
        <f>IF(ISBLANK(Games!R718), "",IF(Table12[[#This Row],[Bet]]="Spread", Games!T718, ""))</f>
        <v/>
      </c>
      <c r="K739" s="34" t="str">
        <f>IF(ISBLANK(Games!S718), "",IF(ISTEXT(Games!S718), Games!S718, ""))</f>
        <v/>
      </c>
      <c r="L739" s="34" t="str">
        <f>IF(ISBLANK(Games!V718), "", Games!V718)</f>
        <v/>
      </c>
      <c r="M739" s="34"/>
      <c r="N739" s="36"/>
      <c r="O739" s="36"/>
      <c r="P739" s="36"/>
      <c r="Q739" s="36"/>
      <c r="R739" s="36"/>
      <c r="S739" s="36"/>
      <c r="T739" s="37">
        <f t="shared" si="108"/>
        <v>0</v>
      </c>
      <c r="U739" s="37">
        <f t="shared" si="109"/>
        <v>0</v>
      </c>
      <c r="V739" s="37">
        <f t="shared" si="111"/>
        <v>0</v>
      </c>
      <c r="W739" s="37">
        <f t="shared" si="112"/>
        <v>0</v>
      </c>
      <c r="X739" s="37">
        <f t="shared" si="113"/>
        <v>0</v>
      </c>
      <c r="Y739" s="37">
        <f t="shared" si="114"/>
        <v>0</v>
      </c>
      <c r="Z739" s="36"/>
      <c r="AA739" s="37" t="str">
        <f t="shared" si="110"/>
        <v/>
      </c>
      <c r="AB739" s="36"/>
      <c r="AC739" s="37" t="str">
        <f t="shared" si="116"/>
        <v/>
      </c>
      <c r="AD739" s="36"/>
      <c r="AE739" s="34" t="str">
        <f t="shared" si="115"/>
        <v/>
      </c>
      <c r="AF73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0" spans="1:32" hidden="1" x14ac:dyDescent="0.45">
      <c r="A740" s="34">
        <f>Games!A719</f>
        <v>0</v>
      </c>
      <c r="B740" s="34" t="str">
        <f>IF('Prediction Log'!B737=0, "",'Prediction Log'!B737)</f>
        <v/>
      </c>
      <c r="C740" s="34" t="str">
        <f>IF('Prediction Log'!C737=0, "",'Prediction Log'!C737)</f>
        <v/>
      </c>
      <c r="D740" s="34" t="str">
        <f>IF('Prediction Log'!D737=0, "",'Prediction Log'!D737)</f>
        <v/>
      </c>
      <c r="E740" s="34" t="str">
        <f>IF('Prediction Log'!E737=0, "",'Prediction Log'!E737)</f>
        <v/>
      </c>
      <c r="F740" s="34" t="str">
        <f>IF('Prediction Log'!H737=0, "",'Prediction Log'!H737)</f>
        <v/>
      </c>
      <c r="G740" s="10" t="str">
        <f>IF(ISBLANK(Games!B719), "",'Prediction Log'!$I737)</f>
        <v/>
      </c>
      <c r="H740" s="35" t="str">
        <f>'Prediction Log'!$J737</f>
        <v/>
      </c>
      <c r="I740" s="34" t="str">
        <f>IF(ISBLANK(Games!R719), "",IF(AND(Games!R719="",Games!S719=""),"",IF(ISTEXT(Games!S719), "Side",Games!R719)))</f>
        <v/>
      </c>
      <c r="J740" s="34" t="str">
        <f>IF(ISBLANK(Games!R719), "",IF(Table12[[#This Row],[Bet]]="Spread", Games!T719, ""))</f>
        <v/>
      </c>
      <c r="K740" s="34" t="str">
        <f>IF(ISBLANK(Games!S719), "",IF(ISTEXT(Games!S719), Games!S719, ""))</f>
        <v/>
      </c>
      <c r="L740" s="34" t="str">
        <f>IF(ISBLANK(Games!V719), "", Games!V719)</f>
        <v/>
      </c>
      <c r="M740" s="34"/>
      <c r="N740" s="36"/>
      <c r="O740" s="36"/>
      <c r="P740" s="36"/>
      <c r="Q740" s="36"/>
      <c r="R740" s="36"/>
      <c r="S740" s="36"/>
      <c r="T740" s="37">
        <f t="shared" si="108"/>
        <v>0</v>
      </c>
      <c r="U740" s="37">
        <f t="shared" si="109"/>
        <v>0</v>
      </c>
      <c r="V740" s="37">
        <f t="shared" si="111"/>
        <v>0</v>
      </c>
      <c r="W740" s="37">
        <f t="shared" si="112"/>
        <v>0</v>
      </c>
      <c r="X740" s="37">
        <f t="shared" si="113"/>
        <v>0</v>
      </c>
      <c r="Y740" s="37">
        <f t="shared" si="114"/>
        <v>0</v>
      </c>
      <c r="Z740" s="36"/>
      <c r="AA740" s="37" t="str">
        <f t="shared" si="110"/>
        <v/>
      </c>
      <c r="AB740" s="36"/>
      <c r="AC740" s="37" t="str">
        <f t="shared" si="116"/>
        <v/>
      </c>
      <c r="AD740" s="36"/>
      <c r="AE740" s="34" t="str">
        <f t="shared" si="115"/>
        <v/>
      </c>
      <c r="AF74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1" spans="1:32" hidden="1" x14ac:dyDescent="0.45">
      <c r="A741" s="34">
        <f>Games!A720</f>
        <v>0</v>
      </c>
      <c r="B741" s="34" t="str">
        <f>IF('Prediction Log'!B738=0, "",'Prediction Log'!B738)</f>
        <v/>
      </c>
      <c r="C741" s="34" t="str">
        <f>IF('Prediction Log'!C738=0, "",'Prediction Log'!C738)</f>
        <v/>
      </c>
      <c r="D741" s="34" t="str">
        <f>IF('Prediction Log'!D738=0, "",'Prediction Log'!D738)</f>
        <v/>
      </c>
      <c r="E741" s="34" t="str">
        <f>IF('Prediction Log'!E738=0, "",'Prediction Log'!E738)</f>
        <v/>
      </c>
      <c r="F741" s="34" t="str">
        <f>IF('Prediction Log'!H738=0, "",'Prediction Log'!H738)</f>
        <v/>
      </c>
      <c r="G741" s="10" t="str">
        <f>IF(ISBLANK(Games!B720), "",'Prediction Log'!$I738)</f>
        <v/>
      </c>
      <c r="H741" s="35" t="str">
        <f>'Prediction Log'!$J738</f>
        <v/>
      </c>
      <c r="I741" s="34" t="str">
        <f>IF(ISBLANK(Games!R720), "",IF(AND(Games!R720="",Games!S720=""),"",IF(ISTEXT(Games!S720), "Side",Games!R720)))</f>
        <v/>
      </c>
      <c r="J741" s="34" t="str">
        <f>IF(ISBLANK(Games!R720), "",IF(Table12[[#This Row],[Bet]]="Spread", Games!T720, ""))</f>
        <v/>
      </c>
      <c r="K741" s="34" t="str">
        <f>IF(ISBLANK(Games!S720), "",IF(ISTEXT(Games!S720), Games!S720, ""))</f>
        <v/>
      </c>
      <c r="L741" s="34" t="str">
        <f>IF(ISBLANK(Games!V720), "", Games!V720)</f>
        <v/>
      </c>
      <c r="M741" s="34"/>
      <c r="N741" s="36"/>
      <c r="O741" s="36"/>
      <c r="P741" s="36"/>
      <c r="Q741" s="36"/>
      <c r="R741" s="36"/>
      <c r="S741" s="36"/>
      <c r="T741" s="37">
        <f t="shared" si="108"/>
        <v>0</v>
      </c>
      <c r="U741" s="37">
        <f t="shared" si="109"/>
        <v>0</v>
      </c>
      <c r="V741" s="37">
        <f t="shared" si="111"/>
        <v>0</v>
      </c>
      <c r="W741" s="37">
        <f t="shared" si="112"/>
        <v>0</v>
      </c>
      <c r="X741" s="37">
        <f t="shared" si="113"/>
        <v>0</v>
      </c>
      <c r="Y741" s="37">
        <f t="shared" si="114"/>
        <v>0</v>
      </c>
      <c r="Z741" s="36"/>
      <c r="AA741" s="37" t="str">
        <f t="shared" si="110"/>
        <v/>
      </c>
      <c r="AB741" s="36"/>
      <c r="AC741" s="37" t="str">
        <f t="shared" si="116"/>
        <v/>
      </c>
      <c r="AD741" s="36"/>
      <c r="AE741" s="34" t="str">
        <f t="shared" si="115"/>
        <v/>
      </c>
      <c r="AF74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2" spans="1:32" hidden="1" x14ac:dyDescent="0.45">
      <c r="A742" s="34">
        <f>Games!A721</f>
        <v>0</v>
      </c>
      <c r="B742" s="34" t="str">
        <f>IF('Prediction Log'!B739=0, "",'Prediction Log'!B739)</f>
        <v/>
      </c>
      <c r="C742" s="34" t="str">
        <f>IF('Prediction Log'!C739=0, "",'Prediction Log'!C739)</f>
        <v/>
      </c>
      <c r="D742" s="34" t="str">
        <f>IF('Prediction Log'!D739=0, "",'Prediction Log'!D739)</f>
        <v/>
      </c>
      <c r="E742" s="34" t="str">
        <f>IF('Prediction Log'!E739=0, "",'Prediction Log'!E739)</f>
        <v/>
      </c>
      <c r="F742" s="34" t="str">
        <f>IF('Prediction Log'!H739=0, "",'Prediction Log'!H739)</f>
        <v/>
      </c>
      <c r="G742" s="10" t="str">
        <f>IF(ISBLANK(Games!B721), "",'Prediction Log'!$I739)</f>
        <v/>
      </c>
      <c r="H742" s="35" t="str">
        <f>'Prediction Log'!$J739</f>
        <v/>
      </c>
      <c r="I742" s="34" t="str">
        <f>IF(ISBLANK(Games!R721), "",IF(AND(Games!R721="",Games!S721=""),"",IF(ISTEXT(Games!S721), "Side",Games!R721)))</f>
        <v/>
      </c>
      <c r="J742" s="34" t="str">
        <f>IF(ISBLANK(Games!R721), "",IF(Table12[[#This Row],[Bet]]="Spread", Games!T721, ""))</f>
        <v/>
      </c>
      <c r="K742" s="34" t="str">
        <f>IF(ISBLANK(Games!S721), "",IF(ISTEXT(Games!S721), Games!S721, ""))</f>
        <v/>
      </c>
      <c r="L742" s="34" t="str">
        <f>IF(ISBLANK(Games!V721), "", Games!V721)</f>
        <v/>
      </c>
      <c r="M742" s="34"/>
      <c r="N742" s="36"/>
      <c r="O742" s="36"/>
      <c r="P742" s="36"/>
      <c r="Q742" s="36"/>
      <c r="R742" s="36"/>
      <c r="S742" s="36"/>
      <c r="T742" s="37">
        <f t="shared" si="108"/>
        <v>0</v>
      </c>
      <c r="U742" s="37">
        <f t="shared" si="109"/>
        <v>0</v>
      </c>
      <c r="V742" s="37">
        <f t="shared" si="111"/>
        <v>0</v>
      </c>
      <c r="W742" s="37">
        <f t="shared" si="112"/>
        <v>0</v>
      </c>
      <c r="X742" s="37">
        <f t="shared" si="113"/>
        <v>0</v>
      </c>
      <c r="Y742" s="37">
        <f t="shared" si="114"/>
        <v>0</v>
      </c>
      <c r="Z742" s="36"/>
      <c r="AA742" s="37" t="str">
        <f t="shared" si="110"/>
        <v/>
      </c>
      <c r="AB742" s="36"/>
      <c r="AC742" s="37" t="str">
        <f t="shared" si="116"/>
        <v/>
      </c>
      <c r="AD742" s="36"/>
      <c r="AE742" s="34" t="str">
        <f t="shared" si="115"/>
        <v/>
      </c>
      <c r="AF74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3" spans="1:32" hidden="1" x14ac:dyDescent="0.45">
      <c r="A743" s="34">
        <f>Games!A722</f>
        <v>0</v>
      </c>
      <c r="B743" s="34" t="str">
        <f>IF('Prediction Log'!B740=0, "",'Prediction Log'!B740)</f>
        <v/>
      </c>
      <c r="C743" s="34" t="str">
        <f>IF('Prediction Log'!C740=0, "",'Prediction Log'!C740)</f>
        <v/>
      </c>
      <c r="D743" s="34" t="str">
        <f>IF('Prediction Log'!D740=0, "",'Prediction Log'!D740)</f>
        <v/>
      </c>
      <c r="E743" s="34" t="str">
        <f>IF('Prediction Log'!E740=0, "",'Prediction Log'!E740)</f>
        <v/>
      </c>
      <c r="F743" s="34" t="str">
        <f>IF('Prediction Log'!H740=0, "",'Prediction Log'!H740)</f>
        <v/>
      </c>
      <c r="G743" s="10" t="str">
        <f>IF(ISBLANK(Games!B722), "",'Prediction Log'!$I740)</f>
        <v/>
      </c>
      <c r="H743" s="35" t="str">
        <f>'Prediction Log'!$J740</f>
        <v/>
      </c>
      <c r="I743" s="34" t="str">
        <f>IF(ISBLANK(Games!R722), "",IF(AND(Games!R722="",Games!S722=""),"",IF(ISTEXT(Games!S722), "Side",Games!R722)))</f>
        <v/>
      </c>
      <c r="J743" s="34" t="str">
        <f>IF(ISBLANK(Games!R722), "",IF(Table12[[#This Row],[Bet]]="Spread", Games!T722, ""))</f>
        <v/>
      </c>
      <c r="K743" s="34" t="str">
        <f>IF(ISBLANK(Games!S722), "",IF(ISTEXT(Games!S722), Games!S722, ""))</f>
        <v/>
      </c>
      <c r="L743" s="34" t="str">
        <f>IF(ISBLANK(Games!V722), "", Games!V722)</f>
        <v/>
      </c>
      <c r="M743" s="34"/>
      <c r="N743" s="36"/>
      <c r="O743" s="36"/>
      <c r="P743" s="36"/>
      <c r="Q743" s="36"/>
      <c r="R743" s="36"/>
      <c r="S743" s="36"/>
      <c r="T743" s="37">
        <f t="shared" si="108"/>
        <v>0</v>
      </c>
      <c r="U743" s="37">
        <f t="shared" si="109"/>
        <v>0</v>
      </c>
      <c r="V743" s="37">
        <f t="shared" si="111"/>
        <v>0</v>
      </c>
      <c r="W743" s="37">
        <f t="shared" si="112"/>
        <v>0</v>
      </c>
      <c r="X743" s="37">
        <f t="shared" si="113"/>
        <v>0</v>
      </c>
      <c r="Y743" s="37">
        <f t="shared" si="114"/>
        <v>0</v>
      </c>
      <c r="Z743" s="36"/>
      <c r="AA743" s="37" t="str">
        <f t="shared" si="110"/>
        <v/>
      </c>
      <c r="AB743" s="36"/>
      <c r="AC743" s="37" t="str">
        <f t="shared" si="116"/>
        <v/>
      </c>
      <c r="AD743" s="36"/>
      <c r="AE743" s="34" t="str">
        <f t="shared" si="115"/>
        <v/>
      </c>
      <c r="AF74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4" spans="1:32" hidden="1" x14ac:dyDescent="0.45">
      <c r="A744" s="34">
        <f>Games!A723</f>
        <v>0</v>
      </c>
      <c r="B744" s="34" t="str">
        <f>IF('Prediction Log'!B741=0, "",'Prediction Log'!B741)</f>
        <v/>
      </c>
      <c r="C744" s="34" t="str">
        <f>IF('Prediction Log'!C741=0, "",'Prediction Log'!C741)</f>
        <v/>
      </c>
      <c r="D744" s="34" t="str">
        <f>IF('Prediction Log'!D741=0, "",'Prediction Log'!D741)</f>
        <v/>
      </c>
      <c r="E744" s="34" t="str">
        <f>IF('Prediction Log'!E741=0, "",'Prediction Log'!E741)</f>
        <v/>
      </c>
      <c r="F744" s="34" t="str">
        <f>IF('Prediction Log'!H741=0, "",'Prediction Log'!H741)</f>
        <v/>
      </c>
      <c r="G744" s="10" t="str">
        <f>IF(ISBLANK(Games!B723), "",'Prediction Log'!$I741)</f>
        <v/>
      </c>
      <c r="H744" s="35" t="str">
        <f>'Prediction Log'!$J741</f>
        <v/>
      </c>
      <c r="I744" s="34" t="str">
        <f>IF(ISBLANK(Games!R723), "",IF(AND(Games!R723="",Games!S723=""),"",IF(ISTEXT(Games!S723), "Side",Games!R723)))</f>
        <v/>
      </c>
      <c r="J744" s="34" t="str">
        <f>IF(ISBLANK(Games!R723), "",IF(Table12[[#This Row],[Bet]]="Spread", Games!T723, ""))</f>
        <v/>
      </c>
      <c r="K744" s="34" t="str">
        <f>IF(ISBLANK(Games!S723), "",IF(ISTEXT(Games!S723), Games!S723, ""))</f>
        <v/>
      </c>
      <c r="L744" s="34" t="str">
        <f>IF(ISBLANK(Games!V723), "", Games!V723)</f>
        <v/>
      </c>
      <c r="M744" s="34"/>
      <c r="N744" s="36"/>
      <c r="O744" s="36"/>
      <c r="P744" s="36"/>
      <c r="Q744" s="36"/>
      <c r="R744" s="36"/>
      <c r="S744" s="36"/>
      <c r="T744" s="37">
        <f t="shared" si="108"/>
        <v>0</v>
      </c>
      <c r="U744" s="37">
        <f t="shared" si="109"/>
        <v>0</v>
      </c>
      <c r="V744" s="37">
        <f t="shared" si="111"/>
        <v>0</v>
      </c>
      <c r="W744" s="37">
        <f t="shared" si="112"/>
        <v>0</v>
      </c>
      <c r="X744" s="37">
        <f t="shared" si="113"/>
        <v>0</v>
      </c>
      <c r="Y744" s="37">
        <f t="shared" si="114"/>
        <v>0</v>
      </c>
      <c r="Z744" s="36"/>
      <c r="AA744" s="37" t="str">
        <f t="shared" si="110"/>
        <v/>
      </c>
      <c r="AB744" s="36"/>
      <c r="AC744" s="37" t="str">
        <f t="shared" si="116"/>
        <v/>
      </c>
      <c r="AD744" s="36"/>
      <c r="AE744" s="34" t="str">
        <f t="shared" si="115"/>
        <v/>
      </c>
      <c r="AF74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5" spans="1:32" hidden="1" x14ac:dyDescent="0.45">
      <c r="A745" s="34">
        <f>Games!A724</f>
        <v>0</v>
      </c>
      <c r="B745" s="34" t="str">
        <f>IF('Prediction Log'!B742=0, "",'Prediction Log'!B742)</f>
        <v/>
      </c>
      <c r="C745" s="34" t="str">
        <f>IF('Prediction Log'!C742=0, "",'Prediction Log'!C742)</f>
        <v/>
      </c>
      <c r="D745" s="34" t="str">
        <f>IF('Prediction Log'!D742=0, "",'Prediction Log'!D742)</f>
        <v/>
      </c>
      <c r="E745" s="34" t="str">
        <f>IF('Prediction Log'!E742=0, "",'Prediction Log'!E742)</f>
        <v/>
      </c>
      <c r="F745" s="34" t="str">
        <f>IF('Prediction Log'!H742=0, "",'Prediction Log'!H742)</f>
        <v/>
      </c>
      <c r="G745" s="10" t="str">
        <f>IF(ISBLANK(Games!B724), "",'Prediction Log'!$I742)</f>
        <v/>
      </c>
      <c r="H745" s="35" t="str">
        <f>'Prediction Log'!$J742</f>
        <v/>
      </c>
      <c r="I745" s="34" t="str">
        <f>IF(ISBLANK(Games!R724), "",IF(AND(Games!R724="",Games!S724=""),"",IF(ISTEXT(Games!S724), "Side",Games!R724)))</f>
        <v/>
      </c>
      <c r="J745" s="34" t="str">
        <f>IF(ISBLANK(Games!R724), "",IF(Table12[[#This Row],[Bet]]="Spread", Games!T724, ""))</f>
        <v/>
      </c>
      <c r="K745" s="34" t="str">
        <f>IF(ISBLANK(Games!S724), "",IF(ISTEXT(Games!S724), Games!S724, ""))</f>
        <v/>
      </c>
      <c r="L745" s="34" t="str">
        <f>IF(ISBLANK(Games!V724), "", Games!V724)</f>
        <v/>
      </c>
      <c r="M745" s="34"/>
      <c r="N745" s="36"/>
      <c r="O745" s="36"/>
      <c r="P745" s="36"/>
      <c r="Q745" s="36"/>
      <c r="R745" s="36"/>
      <c r="S745" s="36"/>
      <c r="T745" s="37">
        <f t="shared" si="108"/>
        <v>0</v>
      </c>
      <c r="U745" s="37">
        <f t="shared" si="109"/>
        <v>0</v>
      </c>
      <c r="V745" s="37">
        <f t="shared" si="111"/>
        <v>0</v>
      </c>
      <c r="W745" s="37">
        <f t="shared" si="112"/>
        <v>0</v>
      </c>
      <c r="X745" s="37">
        <f t="shared" si="113"/>
        <v>0</v>
      </c>
      <c r="Y745" s="37">
        <f t="shared" si="114"/>
        <v>0</v>
      </c>
      <c r="Z745" s="36"/>
      <c r="AA745" s="37" t="str">
        <f t="shared" si="110"/>
        <v/>
      </c>
      <c r="AB745" s="36"/>
      <c r="AC745" s="37" t="str">
        <f t="shared" si="116"/>
        <v/>
      </c>
      <c r="AD745" s="36"/>
      <c r="AE745" s="34" t="str">
        <f t="shared" si="115"/>
        <v/>
      </c>
      <c r="AF74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6" spans="1:32" hidden="1" x14ac:dyDescent="0.45">
      <c r="A746" s="34">
        <f>Games!A725</f>
        <v>0</v>
      </c>
      <c r="B746" s="34" t="str">
        <f>IF('Prediction Log'!B743=0, "",'Prediction Log'!B743)</f>
        <v/>
      </c>
      <c r="C746" s="34" t="str">
        <f>IF('Prediction Log'!C743=0, "",'Prediction Log'!C743)</f>
        <v/>
      </c>
      <c r="D746" s="34" t="str">
        <f>IF('Prediction Log'!D743=0, "",'Prediction Log'!D743)</f>
        <v/>
      </c>
      <c r="E746" s="34" t="str">
        <f>IF('Prediction Log'!E743=0, "",'Prediction Log'!E743)</f>
        <v/>
      </c>
      <c r="F746" s="34" t="str">
        <f>IF('Prediction Log'!H743=0, "",'Prediction Log'!H743)</f>
        <v/>
      </c>
      <c r="G746" s="10" t="str">
        <f>IF(ISBLANK(Games!B725), "",'Prediction Log'!$I743)</f>
        <v/>
      </c>
      <c r="H746" s="35" t="str">
        <f>'Prediction Log'!$J743</f>
        <v/>
      </c>
      <c r="I746" s="34" t="str">
        <f>IF(ISBLANK(Games!R725), "",IF(AND(Games!R725="",Games!S725=""),"",IF(ISTEXT(Games!S725), "Side",Games!R725)))</f>
        <v/>
      </c>
      <c r="J746" s="34" t="str">
        <f>IF(ISBLANK(Games!R725), "",IF(Table12[[#This Row],[Bet]]="Spread", Games!T725, ""))</f>
        <v/>
      </c>
      <c r="K746" s="34" t="str">
        <f>IF(ISBLANK(Games!S725), "",IF(ISTEXT(Games!S725), Games!S725, ""))</f>
        <v/>
      </c>
      <c r="L746" s="34" t="str">
        <f>IF(ISBLANK(Games!V725), "", Games!V725)</f>
        <v/>
      </c>
      <c r="M746" s="34"/>
      <c r="N746" s="36"/>
      <c r="O746" s="36"/>
      <c r="P746" s="36"/>
      <c r="Q746" s="36"/>
      <c r="R746" s="36"/>
      <c r="S746" s="36"/>
      <c r="T746" s="37">
        <f t="shared" si="108"/>
        <v>0</v>
      </c>
      <c r="U746" s="37">
        <f t="shared" si="109"/>
        <v>0</v>
      </c>
      <c r="V746" s="37">
        <f t="shared" si="111"/>
        <v>0</v>
      </c>
      <c r="W746" s="37">
        <f t="shared" si="112"/>
        <v>0</v>
      </c>
      <c r="X746" s="37">
        <f t="shared" si="113"/>
        <v>0</v>
      </c>
      <c r="Y746" s="37">
        <f t="shared" si="114"/>
        <v>0</v>
      </c>
      <c r="Z746" s="36"/>
      <c r="AA746" s="37" t="str">
        <f t="shared" si="110"/>
        <v/>
      </c>
      <c r="AB746" s="36"/>
      <c r="AC746" s="37" t="str">
        <f t="shared" si="116"/>
        <v/>
      </c>
      <c r="AD746" s="36"/>
      <c r="AE746" s="34" t="str">
        <f t="shared" si="115"/>
        <v/>
      </c>
      <c r="AF74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7" spans="1:32" hidden="1" x14ac:dyDescent="0.45">
      <c r="A747" s="34">
        <f>Games!A726</f>
        <v>0</v>
      </c>
      <c r="B747" s="34" t="str">
        <f>IF('Prediction Log'!B744=0, "",'Prediction Log'!B744)</f>
        <v/>
      </c>
      <c r="C747" s="34" t="str">
        <f>IF('Prediction Log'!C744=0, "",'Prediction Log'!C744)</f>
        <v/>
      </c>
      <c r="D747" s="34" t="str">
        <f>IF('Prediction Log'!D744=0, "",'Prediction Log'!D744)</f>
        <v/>
      </c>
      <c r="E747" s="34" t="str">
        <f>IF('Prediction Log'!E744=0, "",'Prediction Log'!E744)</f>
        <v/>
      </c>
      <c r="F747" s="34" t="str">
        <f>IF('Prediction Log'!H744=0, "",'Prediction Log'!H744)</f>
        <v/>
      </c>
      <c r="G747" s="10" t="str">
        <f>IF(ISBLANK(Games!B726), "",'Prediction Log'!$I744)</f>
        <v/>
      </c>
      <c r="H747" s="35" t="str">
        <f>'Prediction Log'!$J744</f>
        <v/>
      </c>
      <c r="I747" s="34" t="str">
        <f>IF(ISBLANK(Games!R726), "",IF(AND(Games!R726="",Games!S726=""),"",IF(ISTEXT(Games!S726), "Side",Games!R726)))</f>
        <v/>
      </c>
      <c r="J747" s="34" t="str">
        <f>IF(ISBLANK(Games!R726), "",IF(Table12[[#This Row],[Bet]]="Spread", Games!T726, ""))</f>
        <v/>
      </c>
      <c r="K747" s="34" t="str">
        <f>IF(ISBLANK(Games!S726), "",IF(ISTEXT(Games!S726), Games!S726, ""))</f>
        <v/>
      </c>
      <c r="L747" s="34" t="str">
        <f>IF(ISBLANK(Games!V726), "", Games!V726)</f>
        <v/>
      </c>
      <c r="M747" s="34"/>
      <c r="N747" s="36"/>
      <c r="O747" s="36"/>
      <c r="P747" s="36"/>
      <c r="Q747" s="36"/>
      <c r="R747" s="36"/>
      <c r="S747" s="36"/>
      <c r="T747" s="37">
        <f t="shared" si="108"/>
        <v>0</v>
      </c>
      <c r="U747" s="37">
        <f t="shared" si="109"/>
        <v>0</v>
      </c>
      <c r="V747" s="37">
        <f t="shared" si="111"/>
        <v>0</v>
      </c>
      <c r="W747" s="37">
        <f t="shared" si="112"/>
        <v>0</v>
      </c>
      <c r="X747" s="37">
        <f t="shared" si="113"/>
        <v>0</v>
      </c>
      <c r="Y747" s="37">
        <f t="shared" si="114"/>
        <v>0</v>
      </c>
      <c r="Z747" s="36"/>
      <c r="AA747" s="37" t="str">
        <f t="shared" si="110"/>
        <v/>
      </c>
      <c r="AB747" s="36"/>
      <c r="AC747" s="37" t="str">
        <f t="shared" si="116"/>
        <v/>
      </c>
      <c r="AD747" s="36"/>
      <c r="AE747" s="34" t="str">
        <f t="shared" si="115"/>
        <v/>
      </c>
      <c r="AF74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8" spans="1:32" hidden="1" x14ac:dyDescent="0.45">
      <c r="A748" s="34">
        <f>Games!A727</f>
        <v>0</v>
      </c>
      <c r="B748" s="34" t="str">
        <f>IF('Prediction Log'!B745=0, "",'Prediction Log'!B745)</f>
        <v/>
      </c>
      <c r="C748" s="34" t="str">
        <f>IF('Prediction Log'!C745=0, "",'Prediction Log'!C745)</f>
        <v/>
      </c>
      <c r="D748" s="34" t="str">
        <f>IF('Prediction Log'!D745=0, "",'Prediction Log'!D745)</f>
        <v/>
      </c>
      <c r="E748" s="34" t="str">
        <f>IF('Prediction Log'!E745=0, "",'Prediction Log'!E745)</f>
        <v/>
      </c>
      <c r="F748" s="34" t="str">
        <f>IF('Prediction Log'!H745=0, "",'Prediction Log'!H745)</f>
        <v/>
      </c>
      <c r="G748" s="10" t="str">
        <f>IF(ISBLANK(Games!B727), "",'Prediction Log'!$I745)</f>
        <v/>
      </c>
      <c r="H748" s="35" t="str">
        <f>'Prediction Log'!$J745</f>
        <v/>
      </c>
      <c r="I748" s="34" t="str">
        <f>IF(ISBLANK(Games!R727), "",IF(AND(Games!R727="",Games!S727=""),"",IF(ISTEXT(Games!S727), "Side",Games!R727)))</f>
        <v/>
      </c>
      <c r="J748" s="34" t="str">
        <f>IF(ISBLANK(Games!R727), "",IF(Table12[[#This Row],[Bet]]="Spread", Games!T727, ""))</f>
        <v/>
      </c>
      <c r="K748" s="34" t="str">
        <f>IF(ISBLANK(Games!S727), "",IF(ISTEXT(Games!S727), Games!S727, ""))</f>
        <v/>
      </c>
      <c r="L748" s="34" t="str">
        <f>IF(ISBLANK(Games!V727), "", Games!V727)</f>
        <v/>
      </c>
      <c r="M748" s="34"/>
      <c r="N748" s="36"/>
      <c r="O748" s="36"/>
      <c r="P748" s="36"/>
      <c r="Q748" s="36"/>
      <c r="R748" s="36"/>
      <c r="S748" s="36"/>
      <c r="T748" s="37">
        <f t="shared" si="108"/>
        <v>0</v>
      </c>
      <c r="U748" s="37">
        <f t="shared" si="109"/>
        <v>0</v>
      </c>
      <c r="V748" s="37">
        <f t="shared" si="111"/>
        <v>0</v>
      </c>
      <c r="W748" s="37">
        <f t="shared" si="112"/>
        <v>0</v>
      </c>
      <c r="X748" s="37">
        <f t="shared" si="113"/>
        <v>0</v>
      </c>
      <c r="Y748" s="37">
        <f t="shared" si="114"/>
        <v>0</v>
      </c>
      <c r="Z748" s="36"/>
      <c r="AA748" s="37" t="str">
        <f t="shared" si="110"/>
        <v/>
      </c>
      <c r="AB748" s="36"/>
      <c r="AC748" s="37" t="str">
        <f t="shared" si="116"/>
        <v/>
      </c>
      <c r="AD748" s="36"/>
      <c r="AE748" s="34" t="str">
        <f t="shared" si="115"/>
        <v/>
      </c>
      <c r="AF74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9" spans="1:32" hidden="1" x14ac:dyDescent="0.45">
      <c r="A749" s="34">
        <f>Games!A728</f>
        <v>0</v>
      </c>
      <c r="B749" s="34" t="str">
        <f>IF('Prediction Log'!B746=0, "",'Prediction Log'!B746)</f>
        <v/>
      </c>
      <c r="C749" s="34" t="str">
        <f>IF('Prediction Log'!C746=0, "",'Prediction Log'!C746)</f>
        <v/>
      </c>
      <c r="D749" s="34" t="str">
        <f>IF('Prediction Log'!D746=0, "",'Prediction Log'!D746)</f>
        <v/>
      </c>
      <c r="E749" s="34" t="str">
        <f>IF('Prediction Log'!E746=0, "",'Prediction Log'!E746)</f>
        <v/>
      </c>
      <c r="F749" s="34" t="str">
        <f>IF('Prediction Log'!H746=0, "",'Prediction Log'!H746)</f>
        <v/>
      </c>
      <c r="G749" s="10" t="str">
        <f>IF(ISBLANK(Games!B728), "",'Prediction Log'!$I746)</f>
        <v/>
      </c>
      <c r="H749" s="35" t="str">
        <f>'Prediction Log'!$J746</f>
        <v/>
      </c>
      <c r="I749" s="34" t="str">
        <f>IF(ISBLANK(Games!R728), "",IF(AND(Games!R728="",Games!S728=""),"",IF(ISTEXT(Games!S728), "Side",Games!R728)))</f>
        <v/>
      </c>
      <c r="J749" s="34" t="str">
        <f>IF(ISBLANK(Games!R728), "",IF(Table12[[#This Row],[Bet]]="Spread", Games!T728, ""))</f>
        <v/>
      </c>
      <c r="K749" s="34" t="str">
        <f>IF(ISBLANK(Games!S728), "",IF(ISTEXT(Games!S728), Games!S728, ""))</f>
        <v/>
      </c>
      <c r="L749" s="34" t="str">
        <f>IF(ISBLANK(Games!V728), "", Games!V728)</f>
        <v/>
      </c>
      <c r="M749" s="34"/>
      <c r="N749" s="36"/>
      <c r="O749" s="36"/>
      <c r="P749" s="36"/>
      <c r="Q749" s="36"/>
      <c r="R749" s="36"/>
      <c r="S749" s="36"/>
      <c r="T749" s="37">
        <f t="shared" si="108"/>
        <v>0</v>
      </c>
      <c r="U749" s="37">
        <f t="shared" si="109"/>
        <v>0</v>
      </c>
      <c r="V749" s="37">
        <f t="shared" si="111"/>
        <v>0</v>
      </c>
      <c r="W749" s="37">
        <f t="shared" si="112"/>
        <v>0</v>
      </c>
      <c r="X749" s="37">
        <f t="shared" si="113"/>
        <v>0</v>
      </c>
      <c r="Y749" s="37">
        <f t="shared" si="114"/>
        <v>0</v>
      </c>
      <c r="Z749" s="36"/>
      <c r="AA749" s="37" t="str">
        <f t="shared" si="110"/>
        <v/>
      </c>
      <c r="AB749" s="36"/>
      <c r="AC749" s="37" t="str">
        <f t="shared" si="116"/>
        <v/>
      </c>
      <c r="AD749" s="36"/>
      <c r="AE749" s="34" t="str">
        <f t="shared" si="115"/>
        <v/>
      </c>
      <c r="AF74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0" spans="1:32" hidden="1" x14ac:dyDescent="0.45">
      <c r="A750" s="34">
        <f>Games!A729</f>
        <v>0</v>
      </c>
      <c r="B750" s="34" t="str">
        <f>IF('Prediction Log'!B747=0, "",'Prediction Log'!B747)</f>
        <v/>
      </c>
      <c r="C750" s="34" t="str">
        <f>IF('Prediction Log'!C747=0, "",'Prediction Log'!C747)</f>
        <v/>
      </c>
      <c r="D750" s="34" t="str">
        <f>IF('Prediction Log'!D747=0, "",'Prediction Log'!D747)</f>
        <v/>
      </c>
      <c r="E750" s="34" t="str">
        <f>IF('Prediction Log'!E747=0, "",'Prediction Log'!E747)</f>
        <v/>
      </c>
      <c r="F750" s="34" t="str">
        <f>IF('Prediction Log'!H747=0, "",'Prediction Log'!H747)</f>
        <v/>
      </c>
      <c r="G750" s="10" t="str">
        <f>IF(ISBLANK(Games!B729), "",'Prediction Log'!$I747)</f>
        <v/>
      </c>
      <c r="H750" s="35" t="str">
        <f>'Prediction Log'!$J747</f>
        <v/>
      </c>
      <c r="I750" s="34" t="str">
        <f>IF(ISBLANK(Games!R729), "",IF(AND(Games!R729="",Games!S729=""),"",IF(ISTEXT(Games!S729), "Side",Games!R729)))</f>
        <v/>
      </c>
      <c r="J750" s="34" t="str">
        <f>IF(ISBLANK(Games!R729), "",IF(Table12[[#This Row],[Bet]]="Spread", Games!T729, ""))</f>
        <v/>
      </c>
      <c r="K750" s="34" t="str">
        <f>IF(ISBLANK(Games!S729), "",IF(ISTEXT(Games!S729), Games!S729, ""))</f>
        <v/>
      </c>
      <c r="L750" s="34" t="str">
        <f>IF(ISBLANK(Games!V729), "", Games!V729)</f>
        <v/>
      </c>
      <c r="M750" s="34"/>
      <c r="N750" s="36"/>
      <c r="O750" s="36"/>
      <c r="P750" s="36"/>
      <c r="Q750" s="36"/>
      <c r="R750" s="36"/>
      <c r="S750" s="36"/>
      <c r="T750" s="37">
        <f t="shared" si="108"/>
        <v>0</v>
      </c>
      <c r="U750" s="37">
        <f t="shared" si="109"/>
        <v>0</v>
      </c>
      <c r="V750" s="37">
        <f t="shared" si="111"/>
        <v>0</v>
      </c>
      <c r="W750" s="37">
        <f t="shared" si="112"/>
        <v>0</v>
      </c>
      <c r="X750" s="37">
        <f t="shared" si="113"/>
        <v>0</v>
      </c>
      <c r="Y750" s="37">
        <f t="shared" si="114"/>
        <v>0</v>
      </c>
      <c r="Z750" s="36"/>
      <c r="AA750" s="37" t="str">
        <f t="shared" si="110"/>
        <v/>
      </c>
      <c r="AB750" s="36"/>
      <c r="AC750" s="37" t="str">
        <f t="shared" si="116"/>
        <v/>
      </c>
      <c r="AD750" s="36"/>
      <c r="AE750" s="34" t="str">
        <f t="shared" si="115"/>
        <v/>
      </c>
      <c r="AF75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1" spans="1:32" hidden="1" x14ac:dyDescent="0.45">
      <c r="A751" s="34">
        <f>Games!A730</f>
        <v>0</v>
      </c>
      <c r="B751" s="34" t="str">
        <f>IF('Prediction Log'!B748=0, "",'Prediction Log'!B748)</f>
        <v/>
      </c>
      <c r="C751" s="34" t="str">
        <f>IF('Prediction Log'!C748=0, "",'Prediction Log'!C748)</f>
        <v/>
      </c>
      <c r="D751" s="34" t="str">
        <f>IF('Prediction Log'!D748=0, "",'Prediction Log'!D748)</f>
        <v/>
      </c>
      <c r="E751" s="34" t="str">
        <f>IF('Prediction Log'!E748=0, "",'Prediction Log'!E748)</f>
        <v/>
      </c>
      <c r="F751" s="34" t="str">
        <f>IF('Prediction Log'!H748=0, "",'Prediction Log'!H748)</f>
        <v/>
      </c>
      <c r="G751" s="10" t="str">
        <f>IF(ISBLANK(Games!B730), "",'Prediction Log'!$I748)</f>
        <v/>
      </c>
      <c r="H751" s="35" t="str">
        <f>'Prediction Log'!$J748</f>
        <v/>
      </c>
      <c r="I751" s="34" t="str">
        <f>IF(ISBLANK(Games!R730), "",IF(AND(Games!R730="",Games!S730=""),"",IF(ISTEXT(Games!S730), "Side",Games!R730)))</f>
        <v/>
      </c>
      <c r="J751" s="34" t="str">
        <f>IF(ISBLANK(Games!R730), "",IF(Table12[[#This Row],[Bet]]="Spread", Games!T730, ""))</f>
        <v/>
      </c>
      <c r="K751" s="34" t="str">
        <f>IF(ISBLANK(Games!S730), "",IF(ISTEXT(Games!S730), Games!S730, ""))</f>
        <v/>
      </c>
      <c r="L751" s="34" t="str">
        <f>IF(ISBLANK(Games!V730), "", Games!V730)</f>
        <v/>
      </c>
      <c r="M751" s="34"/>
      <c r="N751" s="36"/>
      <c r="O751" s="36"/>
      <c r="P751" s="36"/>
      <c r="Q751" s="36"/>
      <c r="R751" s="36"/>
      <c r="S751" s="36"/>
      <c r="T751" s="37">
        <f t="shared" si="108"/>
        <v>0</v>
      </c>
      <c r="U751" s="37">
        <f t="shared" si="109"/>
        <v>0</v>
      </c>
      <c r="V751" s="37">
        <f t="shared" si="111"/>
        <v>0</v>
      </c>
      <c r="W751" s="37">
        <f t="shared" si="112"/>
        <v>0</v>
      </c>
      <c r="X751" s="37">
        <f t="shared" si="113"/>
        <v>0</v>
      </c>
      <c r="Y751" s="37">
        <f t="shared" si="114"/>
        <v>0</v>
      </c>
      <c r="Z751" s="36"/>
      <c r="AA751" s="37" t="str">
        <f t="shared" si="110"/>
        <v/>
      </c>
      <c r="AB751" s="36"/>
      <c r="AC751" s="37" t="str">
        <f t="shared" si="116"/>
        <v/>
      </c>
      <c r="AD751" s="36"/>
      <c r="AE751" s="34" t="str">
        <f t="shared" si="115"/>
        <v/>
      </c>
      <c r="AF75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2" spans="1:32" hidden="1" x14ac:dyDescent="0.45">
      <c r="A752" s="34">
        <f>Games!A731</f>
        <v>0</v>
      </c>
      <c r="B752" s="34" t="str">
        <f>IF('Prediction Log'!B749=0, "",'Prediction Log'!B749)</f>
        <v/>
      </c>
      <c r="C752" s="34" t="str">
        <f>IF('Prediction Log'!C749=0, "",'Prediction Log'!C749)</f>
        <v/>
      </c>
      <c r="D752" s="34" t="str">
        <f>IF('Prediction Log'!D749=0, "",'Prediction Log'!D749)</f>
        <v/>
      </c>
      <c r="E752" s="34" t="str">
        <f>IF('Prediction Log'!E749=0, "",'Prediction Log'!E749)</f>
        <v/>
      </c>
      <c r="F752" s="34" t="str">
        <f>IF('Prediction Log'!H749=0, "",'Prediction Log'!H749)</f>
        <v/>
      </c>
      <c r="G752" s="10" t="str">
        <f>IF(ISBLANK(Games!B731), "",'Prediction Log'!$I749)</f>
        <v/>
      </c>
      <c r="H752" s="35" t="str">
        <f>'Prediction Log'!$J749</f>
        <v/>
      </c>
      <c r="I752" s="34" t="str">
        <f>IF(ISBLANK(Games!R731), "",IF(AND(Games!R731="",Games!S731=""),"",IF(ISTEXT(Games!S731), "Side",Games!R731)))</f>
        <v/>
      </c>
      <c r="J752" s="34" t="str">
        <f>IF(ISBLANK(Games!R731), "",IF(Table12[[#This Row],[Bet]]="Spread", Games!T731, ""))</f>
        <v/>
      </c>
      <c r="K752" s="34" t="str">
        <f>IF(ISBLANK(Games!S731), "",IF(ISTEXT(Games!S731), Games!S731, ""))</f>
        <v/>
      </c>
      <c r="L752" s="34" t="str">
        <f>IF(ISBLANK(Games!V731), "", Games!V731)</f>
        <v/>
      </c>
      <c r="M752" s="34"/>
      <c r="N752" s="36"/>
      <c r="O752" s="36"/>
      <c r="P752" s="36"/>
      <c r="Q752" s="36"/>
      <c r="R752" s="36"/>
      <c r="S752" s="36"/>
      <c r="T752" s="37">
        <f t="shared" si="108"/>
        <v>0</v>
      </c>
      <c r="U752" s="37">
        <f t="shared" si="109"/>
        <v>0</v>
      </c>
      <c r="V752" s="37">
        <f t="shared" si="111"/>
        <v>0</v>
      </c>
      <c r="W752" s="37">
        <f t="shared" si="112"/>
        <v>0</v>
      </c>
      <c r="X752" s="37">
        <f t="shared" si="113"/>
        <v>0</v>
      </c>
      <c r="Y752" s="37">
        <f t="shared" si="114"/>
        <v>0</v>
      </c>
      <c r="Z752" s="36"/>
      <c r="AA752" s="37" t="str">
        <f t="shared" si="110"/>
        <v/>
      </c>
      <c r="AB752" s="36"/>
      <c r="AC752" s="37" t="str">
        <f t="shared" si="116"/>
        <v/>
      </c>
      <c r="AD752" s="36"/>
      <c r="AE752" s="34" t="str">
        <f t="shared" si="115"/>
        <v/>
      </c>
      <c r="AF75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3" spans="1:32" hidden="1" x14ac:dyDescent="0.45">
      <c r="A753" s="34">
        <f>Games!A732</f>
        <v>0</v>
      </c>
      <c r="B753" s="34" t="str">
        <f>IF('Prediction Log'!B750=0, "",'Prediction Log'!B750)</f>
        <v/>
      </c>
      <c r="C753" s="34" t="str">
        <f>IF('Prediction Log'!C750=0, "",'Prediction Log'!C750)</f>
        <v/>
      </c>
      <c r="D753" s="34" t="str">
        <f>IF('Prediction Log'!D750=0, "",'Prediction Log'!D750)</f>
        <v/>
      </c>
      <c r="E753" s="34" t="str">
        <f>IF('Prediction Log'!E750=0, "",'Prediction Log'!E750)</f>
        <v/>
      </c>
      <c r="F753" s="34" t="str">
        <f>IF('Prediction Log'!H750=0, "",'Prediction Log'!H750)</f>
        <v/>
      </c>
      <c r="G753" s="10" t="str">
        <f>IF(ISBLANK(Games!B732), "",'Prediction Log'!$I750)</f>
        <v/>
      </c>
      <c r="H753" s="35" t="str">
        <f>'Prediction Log'!$J750</f>
        <v/>
      </c>
      <c r="I753" s="34" t="str">
        <f>IF(ISBLANK(Games!R732), "",IF(AND(Games!R732="",Games!S732=""),"",IF(ISTEXT(Games!S732), "Side",Games!R732)))</f>
        <v/>
      </c>
      <c r="J753" s="34" t="str">
        <f>IF(ISBLANK(Games!R732), "",IF(Table12[[#This Row],[Bet]]="Spread", Games!T732, ""))</f>
        <v/>
      </c>
      <c r="K753" s="34" t="str">
        <f>IF(ISBLANK(Games!S732), "",IF(ISTEXT(Games!S732), Games!S732, ""))</f>
        <v/>
      </c>
      <c r="L753" s="34" t="str">
        <f>IF(ISBLANK(Games!V732), "", Games!V732)</f>
        <v/>
      </c>
      <c r="M753" s="34"/>
      <c r="N753" s="36"/>
      <c r="O753" s="36"/>
      <c r="P753" s="36"/>
      <c r="Q753" s="36"/>
      <c r="R753" s="36"/>
      <c r="S753" s="36"/>
      <c r="T753" s="37">
        <f t="shared" si="108"/>
        <v>0</v>
      </c>
      <c r="U753" s="37">
        <f t="shared" si="109"/>
        <v>0</v>
      </c>
      <c r="V753" s="37">
        <f t="shared" si="111"/>
        <v>0</v>
      </c>
      <c r="W753" s="37">
        <f t="shared" si="112"/>
        <v>0</v>
      </c>
      <c r="X753" s="37">
        <f t="shared" si="113"/>
        <v>0</v>
      </c>
      <c r="Y753" s="37">
        <f t="shared" si="114"/>
        <v>0</v>
      </c>
      <c r="Z753" s="36"/>
      <c r="AA753" s="37" t="str">
        <f t="shared" si="110"/>
        <v/>
      </c>
      <c r="AB753" s="36"/>
      <c r="AC753" s="37" t="str">
        <f t="shared" si="116"/>
        <v/>
      </c>
      <c r="AD753" s="36"/>
      <c r="AE753" s="34" t="str">
        <f t="shared" si="115"/>
        <v/>
      </c>
      <c r="AF75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4" spans="1:32" hidden="1" x14ac:dyDescent="0.45">
      <c r="A754" s="34">
        <f>Games!A733</f>
        <v>0</v>
      </c>
      <c r="B754" s="34" t="str">
        <f>IF('Prediction Log'!B751=0, "",'Prediction Log'!B751)</f>
        <v/>
      </c>
      <c r="C754" s="34" t="str">
        <f>IF('Prediction Log'!C751=0, "",'Prediction Log'!C751)</f>
        <v/>
      </c>
      <c r="D754" s="34" t="str">
        <f>IF('Prediction Log'!D751=0, "",'Prediction Log'!D751)</f>
        <v/>
      </c>
      <c r="E754" s="34" t="str">
        <f>IF('Prediction Log'!E751=0, "",'Prediction Log'!E751)</f>
        <v/>
      </c>
      <c r="F754" s="34" t="str">
        <f>IF('Prediction Log'!H751=0, "",'Prediction Log'!H751)</f>
        <v/>
      </c>
      <c r="G754" s="10" t="str">
        <f>IF(ISBLANK(Games!B733), "",'Prediction Log'!$I751)</f>
        <v/>
      </c>
      <c r="H754" s="35" t="str">
        <f>'Prediction Log'!$J751</f>
        <v/>
      </c>
      <c r="I754" s="34" t="str">
        <f>IF(ISBLANK(Games!R733), "",IF(AND(Games!R733="",Games!S733=""),"",IF(ISTEXT(Games!S733), "Side",Games!R733)))</f>
        <v/>
      </c>
      <c r="J754" s="34" t="str">
        <f>IF(ISBLANK(Games!R733), "",IF(Table12[[#This Row],[Bet]]="Spread", Games!T733, ""))</f>
        <v/>
      </c>
      <c r="K754" s="34" t="str">
        <f>IF(ISBLANK(Games!S733), "",IF(ISTEXT(Games!S733), Games!S733, ""))</f>
        <v/>
      </c>
      <c r="L754" s="34" t="str">
        <f>IF(ISBLANK(Games!V733), "", Games!V733)</f>
        <v/>
      </c>
      <c r="M754" s="34"/>
      <c r="N754" s="36"/>
      <c r="O754" s="36"/>
      <c r="P754" s="36"/>
      <c r="Q754" s="36"/>
      <c r="R754" s="36"/>
      <c r="S754" s="36"/>
      <c r="T754" s="37">
        <f t="shared" si="108"/>
        <v>0</v>
      </c>
      <c r="U754" s="37">
        <f t="shared" si="109"/>
        <v>0</v>
      </c>
      <c r="V754" s="37">
        <f t="shared" si="111"/>
        <v>0</v>
      </c>
      <c r="W754" s="37">
        <f t="shared" si="112"/>
        <v>0</v>
      </c>
      <c r="X754" s="37">
        <f t="shared" si="113"/>
        <v>0</v>
      </c>
      <c r="Y754" s="37">
        <f t="shared" si="114"/>
        <v>0</v>
      </c>
      <c r="Z754" s="36"/>
      <c r="AA754" s="37" t="str">
        <f t="shared" si="110"/>
        <v/>
      </c>
      <c r="AB754" s="36"/>
      <c r="AC754" s="37" t="str">
        <f t="shared" si="116"/>
        <v/>
      </c>
      <c r="AD754" s="36"/>
      <c r="AE754" s="34" t="str">
        <f t="shared" si="115"/>
        <v/>
      </c>
      <c r="AF75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5" spans="1:32" hidden="1" x14ac:dyDescent="0.45">
      <c r="A755" s="34">
        <f>Games!A734</f>
        <v>0</v>
      </c>
      <c r="B755" s="34" t="str">
        <f>IF('Prediction Log'!B752=0, "",'Prediction Log'!B752)</f>
        <v/>
      </c>
      <c r="C755" s="34" t="str">
        <f>IF('Prediction Log'!C752=0, "",'Prediction Log'!C752)</f>
        <v/>
      </c>
      <c r="D755" s="34" t="str">
        <f>IF('Prediction Log'!D752=0, "",'Prediction Log'!D752)</f>
        <v/>
      </c>
      <c r="E755" s="34" t="str">
        <f>IF('Prediction Log'!E752=0, "",'Prediction Log'!E752)</f>
        <v/>
      </c>
      <c r="F755" s="34" t="str">
        <f>IF('Prediction Log'!H752=0, "",'Prediction Log'!H752)</f>
        <v/>
      </c>
      <c r="G755" s="10" t="str">
        <f>IF(ISBLANK(Games!B734), "",'Prediction Log'!$I752)</f>
        <v/>
      </c>
      <c r="H755" s="35" t="str">
        <f>'Prediction Log'!$J752</f>
        <v/>
      </c>
      <c r="I755" s="34" t="str">
        <f>IF(ISBLANK(Games!R734), "",IF(AND(Games!R734="",Games!S734=""),"",IF(ISTEXT(Games!S734), "Side",Games!R734)))</f>
        <v/>
      </c>
      <c r="J755" s="34" t="str">
        <f>IF(ISBLANK(Games!R734), "",IF(Table12[[#This Row],[Bet]]="Spread", Games!T734, ""))</f>
        <v/>
      </c>
      <c r="K755" s="34" t="str">
        <f>IF(ISBLANK(Games!S734), "",IF(ISTEXT(Games!S734), Games!S734, ""))</f>
        <v/>
      </c>
      <c r="L755" s="34" t="str">
        <f>IF(ISBLANK(Games!V734), "", Games!V734)</f>
        <v/>
      </c>
      <c r="M755" s="34"/>
      <c r="N755" s="36"/>
      <c r="O755" s="36"/>
      <c r="P755" s="36"/>
      <c r="Q755" s="36"/>
      <c r="R755" s="36"/>
      <c r="S755" s="36"/>
      <c r="T755" s="37">
        <f t="shared" si="108"/>
        <v>0</v>
      </c>
      <c r="U755" s="37">
        <f t="shared" si="109"/>
        <v>0</v>
      </c>
      <c r="V755" s="37">
        <f t="shared" si="111"/>
        <v>0</v>
      </c>
      <c r="W755" s="37">
        <f t="shared" si="112"/>
        <v>0</v>
      </c>
      <c r="X755" s="37">
        <f t="shared" si="113"/>
        <v>0</v>
      </c>
      <c r="Y755" s="37">
        <f t="shared" si="114"/>
        <v>0</v>
      </c>
      <c r="Z755" s="36"/>
      <c r="AA755" s="37" t="str">
        <f t="shared" si="110"/>
        <v/>
      </c>
      <c r="AB755" s="36"/>
      <c r="AC755" s="37" t="str">
        <f t="shared" si="116"/>
        <v/>
      </c>
      <c r="AD755" s="36"/>
      <c r="AE755" s="34" t="str">
        <f t="shared" si="115"/>
        <v/>
      </c>
      <c r="AF75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6" spans="1:32" hidden="1" x14ac:dyDescent="0.45">
      <c r="A756" s="34">
        <f>Games!A735</f>
        <v>0</v>
      </c>
      <c r="B756" s="34" t="str">
        <f>IF('Prediction Log'!B753=0, "",'Prediction Log'!B753)</f>
        <v/>
      </c>
      <c r="C756" s="34" t="str">
        <f>IF('Prediction Log'!C753=0, "",'Prediction Log'!C753)</f>
        <v/>
      </c>
      <c r="D756" s="34" t="str">
        <f>IF('Prediction Log'!D753=0, "",'Prediction Log'!D753)</f>
        <v/>
      </c>
      <c r="E756" s="34" t="str">
        <f>IF('Prediction Log'!E753=0, "",'Prediction Log'!E753)</f>
        <v/>
      </c>
      <c r="F756" s="34" t="str">
        <f>IF('Prediction Log'!H753=0, "",'Prediction Log'!H753)</f>
        <v/>
      </c>
      <c r="G756" s="10" t="str">
        <f>IF(ISBLANK(Games!B735), "",'Prediction Log'!$I753)</f>
        <v/>
      </c>
      <c r="H756" s="35" t="str">
        <f>'Prediction Log'!$J753</f>
        <v/>
      </c>
      <c r="I756" s="34" t="str">
        <f>IF(ISBLANK(Games!R735), "",IF(AND(Games!R735="",Games!S735=""),"",IF(ISTEXT(Games!S735), "Side",Games!R735)))</f>
        <v/>
      </c>
      <c r="J756" s="34" t="str">
        <f>IF(ISBLANK(Games!R735), "",IF(Table12[[#This Row],[Bet]]="Spread", Games!T735, ""))</f>
        <v/>
      </c>
      <c r="K756" s="34" t="str">
        <f>IF(ISBLANK(Games!S735), "",IF(ISTEXT(Games!S735), Games!S735, ""))</f>
        <v/>
      </c>
      <c r="L756" s="34" t="str">
        <f>IF(ISBLANK(Games!V735), "", Games!V735)</f>
        <v/>
      </c>
      <c r="M756" s="34"/>
      <c r="N756" s="36"/>
      <c r="O756" s="36"/>
      <c r="P756" s="36"/>
      <c r="Q756" s="36"/>
      <c r="R756" s="36"/>
      <c r="S756" s="36"/>
      <c r="T756" s="37">
        <f t="shared" si="108"/>
        <v>0</v>
      </c>
      <c r="U756" s="37">
        <f t="shared" si="109"/>
        <v>0</v>
      </c>
      <c r="V756" s="37">
        <f t="shared" si="111"/>
        <v>0</v>
      </c>
      <c r="W756" s="37">
        <f t="shared" si="112"/>
        <v>0</v>
      </c>
      <c r="X756" s="37">
        <f t="shared" si="113"/>
        <v>0</v>
      </c>
      <c r="Y756" s="37">
        <f t="shared" si="114"/>
        <v>0</v>
      </c>
      <c r="Z756" s="36"/>
      <c r="AA756" s="37" t="str">
        <f t="shared" si="110"/>
        <v/>
      </c>
      <c r="AB756" s="36"/>
      <c r="AC756" s="37" t="str">
        <f t="shared" si="116"/>
        <v/>
      </c>
      <c r="AD756" s="36"/>
      <c r="AE756" s="34" t="str">
        <f t="shared" si="115"/>
        <v/>
      </c>
      <c r="AF75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7" spans="1:32" hidden="1" x14ac:dyDescent="0.45">
      <c r="A757" s="34">
        <f>Games!A736</f>
        <v>0</v>
      </c>
      <c r="B757" s="34" t="str">
        <f>IF('Prediction Log'!B754=0, "",'Prediction Log'!B754)</f>
        <v/>
      </c>
      <c r="C757" s="34" t="str">
        <f>IF('Prediction Log'!C754=0, "",'Prediction Log'!C754)</f>
        <v/>
      </c>
      <c r="D757" s="34" t="str">
        <f>IF('Prediction Log'!D754=0, "",'Prediction Log'!D754)</f>
        <v/>
      </c>
      <c r="E757" s="34" t="str">
        <f>IF('Prediction Log'!E754=0, "",'Prediction Log'!E754)</f>
        <v/>
      </c>
      <c r="F757" s="34" t="str">
        <f>IF('Prediction Log'!H754=0, "",'Prediction Log'!H754)</f>
        <v/>
      </c>
      <c r="G757" s="10" t="str">
        <f>IF(ISBLANK(Games!B736), "",'Prediction Log'!$I754)</f>
        <v/>
      </c>
      <c r="H757" s="35" t="str">
        <f>'Prediction Log'!$J754</f>
        <v/>
      </c>
      <c r="I757" s="34" t="str">
        <f>IF(ISBLANK(Games!R736), "",IF(AND(Games!R736="",Games!S736=""),"",IF(ISTEXT(Games!S736), "Side",Games!R736)))</f>
        <v/>
      </c>
      <c r="J757" s="34" t="str">
        <f>IF(ISBLANK(Games!R736), "",IF(Table12[[#This Row],[Bet]]="Spread", Games!T736, ""))</f>
        <v/>
      </c>
      <c r="K757" s="34" t="str">
        <f>IF(ISBLANK(Games!S736), "",IF(ISTEXT(Games!S736), Games!S736, ""))</f>
        <v/>
      </c>
      <c r="L757" s="34" t="str">
        <f>IF(ISBLANK(Games!V736), "", Games!V736)</f>
        <v/>
      </c>
      <c r="M757" s="34"/>
      <c r="N757" s="36"/>
      <c r="O757" s="36"/>
      <c r="P757" s="36"/>
      <c r="Q757" s="36"/>
      <c r="R757" s="36"/>
      <c r="S757" s="36"/>
      <c r="T757" s="37">
        <f t="shared" si="108"/>
        <v>0</v>
      </c>
      <c r="U757" s="37">
        <f t="shared" si="109"/>
        <v>0</v>
      </c>
      <c r="V757" s="37">
        <f t="shared" si="111"/>
        <v>0</v>
      </c>
      <c r="W757" s="37">
        <f t="shared" si="112"/>
        <v>0</v>
      </c>
      <c r="X757" s="37">
        <f t="shared" si="113"/>
        <v>0</v>
      </c>
      <c r="Y757" s="37">
        <f t="shared" si="114"/>
        <v>0</v>
      </c>
      <c r="Z757" s="36"/>
      <c r="AA757" s="37" t="str">
        <f t="shared" si="110"/>
        <v/>
      </c>
      <c r="AB757" s="36"/>
      <c r="AC757" s="37" t="str">
        <f t="shared" si="116"/>
        <v/>
      </c>
      <c r="AD757" s="36"/>
      <c r="AE757" s="34" t="str">
        <f t="shared" si="115"/>
        <v/>
      </c>
      <c r="AF75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8" spans="1:32" hidden="1" x14ac:dyDescent="0.45">
      <c r="A758" s="34">
        <f>Games!A737</f>
        <v>0</v>
      </c>
      <c r="B758" s="34" t="str">
        <f>IF('Prediction Log'!B755=0, "",'Prediction Log'!B755)</f>
        <v/>
      </c>
      <c r="C758" s="34" t="str">
        <f>IF('Prediction Log'!C755=0, "",'Prediction Log'!C755)</f>
        <v/>
      </c>
      <c r="D758" s="34" t="str">
        <f>IF('Prediction Log'!D755=0, "",'Prediction Log'!D755)</f>
        <v/>
      </c>
      <c r="E758" s="34" t="str">
        <f>IF('Prediction Log'!E755=0, "",'Prediction Log'!E755)</f>
        <v/>
      </c>
      <c r="F758" s="34" t="str">
        <f>IF('Prediction Log'!H755=0, "",'Prediction Log'!H755)</f>
        <v/>
      </c>
      <c r="G758" s="10" t="str">
        <f>IF(ISBLANK(Games!B737), "",'Prediction Log'!$I755)</f>
        <v/>
      </c>
      <c r="H758" s="35" t="str">
        <f>'Prediction Log'!$J755</f>
        <v/>
      </c>
      <c r="I758" s="34" t="str">
        <f>IF(ISBLANK(Games!R737), "",IF(AND(Games!R737="",Games!S737=""),"",IF(ISTEXT(Games!S737), "Side",Games!R737)))</f>
        <v/>
      </c>
      <c r="J758" s="34" t="str">
        <f>IF(ISBLANK(Games!R737), "",IF(Table12[[#This Row],[Bet]]="Spread", Games!T737, ""))</f>
        <v/>
      </c>
      <c r="K758" s="34" t="str">
        <f>IF(ISBLANK(Games!S737), "",IF(ISTEXT(Games!S737), Games!S737, ""))</f>
        <v/>
      </c>
      <c r="L758" s="34" t="str">
        <f>IF(ISBLANK(Games!V737), "", Games!V737)</f>
        <v/>
      </c>
      <c r="M758" s="34"/>
      <c r="N758" s="36"/>
      <c r="O758" s="36"/>
      <c r="P758" s="36"/>
      <c r="Q758" s="36"/>
      <c r="R758" s="36"/>
      <c r="S758" s="36"/>
      <c r="T758" s="37">
        <f t="shared" si="108"/>
        <v>0</v>
      </c>
      <c r="U758" s="37">
        <f t="shared" si="109"/>
        <v>0</v>
      </c>
      <c r="V758" s="37">
        <f t="shared" si="111"/>
        <v>0</v>
      </c>
      <c r="W758" s="37">
        <f t="shared" si="112"/>
        <v>0</v>
      </c>
      <c r="X758" s="37">
        <f t="shared" si="113"/>
        <v>0</v>
      </c>
      <c r="Y758" s="37">
        <f t="shared" si="114"/>
        <v>0</v>
      </c>
      <c r="Z758" s="36"/>
      <c r="AA758" s="37" t="str">
        <f t="shared" si="110"/>
        <v/>
      </c>
      <c r="AB758" s="36"/>
      <c r="AC758" s="37" t="str">
        <f t="shared" si="116"/>
        <v/>
      </c>
      <c r="AD758" s="36"/>
      <c r="AE758" s="34" t="str">
        <f t="shared" si="115"/>
        <v/>
      </c>
      <c r="AF75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9" spans="1:32" hidden="1" x14ac:dyDescent="0.45">
      <c r="A759" s="34">
        <f>Games!A738</f>
        <v>0</v>
      </c>
      <c r="B759" s="34" t="str">
        <f>IF('Prediction Log'!B756=0, "",'Prediction Log'!B756)</f>
        <v/>
      </c>
      <c r="C759" s="34" t="str">
        <f>IF('Prediction Log'!C756=0, "",'Prediction Log'!C756)</f>
        <v/>
      </c>
      <c r="D759" s="34" t="str">
        <f>IF('Prediction Log'!D756=0, "",'Prediction Log'!D756)</f>
        <v/>
      </c>
      <c r="E759" s="34" t="str">
        <f>IF('Prediction Log'!E756=0, "",'Prediction Log'!E756)</f>
        <v/>
      </c>
      <c r="F759" s="34" t="str">
        <f>IF('Prediction Log'!H756=0, "",'Prediction Log'!H756)</f>
        <v/>
      </c>
      <c r="G759" s="10" t="str">
        <f>IF(ISBLANK(Games!B738), "",'Prediction Log'!$I756)</f>
        <v/>
      </c>
      <c r="H759" s="35" t="str">
        <f>'Prediction Log'!$J756</f>
        <v/>
      </c>
      <c r="I759" s="34" t="str">
        <f>IF(ISBLANK(Games!R738), "",IF(AND(Games!R738="",Games!S738=""),"",IF(ISTEXT(Games!S738), "Side",Games!R738)))</f>
        <v/>
      </c>
      <c r="J759" s="34" t="str">
        <f>IF(ISBLANK(Games!R738), "",IF(Table12[[#This Row],[Bet]]="Spread", Games!T738, ""))</f>
        <v/>
      </c>
      <c r="K759" s="34" t="str">
        <f>IF(ISBLANK(Games!S738), "",IF(ISTEXT(Games!S738), Games!S738, ""))</f>
        <v/>
      </c>
      <c r="L759" s="34" t="str">
        <f>IF(ISBLANK(Games!V738), "", Games!V738)</f>
        <v/>
      </c>
      <c r="M759" s="34"/>
      <c r="N759" s="36"/>
      <c r="O759" s="36"/>
      <c r="P759" s="36"/>
      <c r="Q759" s="36"/>
      <c r="R759" s="36"/>
      <c r="S759" s="36"/>
      <c r="T759" s="37">
        <f t="shared" si="108"/>
        <v>0</v>
      </c>
      <c r="U759" s="37">
        <f t="shared" si="109"/>
        <v>0</v>
      </c>
      <c r="V759" s="37">
        <f t="shared" si="111"/>
        <v>0</v>
      </c>
      <c r="W759" s="37">
        <f t="shared" si="112"/>
        <v>0</v>
      </c>
      <c r="X759" s="37">
        <f t="shared" si="113"/>
        <v>0</v>
      </c>
      <c r="Y759" s="37">
        <f t="shared" si="114"/>
        <v>0</v>
      </c>
      <c r="Z759" s="36"/>
      <c r="AA759" s="37" t="str">
        <f t="shared" si="110"/>
        <v/>
      </c>
      <c r="AB759" s="36"/>
      <c r="AC759" s="37" t="str">
        <f t="shared" si="116"/>
        <v/>
      </c>
      <c r="AD759" s="36"/>
      <c r="AE759" s="34" t="str">
        <f t="shared" si="115"/>
        <v/>
      </c>
      <c r="AF75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0" spans="1:32" hidden="1" x14ac:dyDescent="0.45">
      <c r="A760" s="34" t="e">
        <f>Games!#REF!</f>
        <v>#REF!</v>
      </c>
      <c r="B760" s="34" t="e">
        <f>IF('Prediction Log'!#REF!=0, "",'Prediction Log'!#REF!)</f>
        <v>#REF!</v>
      </c>
      <c r="C760" s="34" t="e">
        <f>IF('Prediction Log'!#REF!=0, "",'Prediction Log'!#REF!)</f>
        <v>#REF!</v>
      </c>
      <c r="D760" s="34" t="e">
        <f>IF('Prediction Log'!#REF!=0, "",'Prediction Log'!#REF!)</f>
        <v>#REF!</v>
      </c>
      <c r="E760" s="34" t="e">
        <f>IF('Prediction Log'!#REF!=0, "",'Prediction Log'!#REF!)</f>
        <v>#REF!</v>
      </c>
      <c r="F760" s="34" t="e">
        <f>IF('Prediction Log'!#REF!=0, "",'Prediction Log'!#REF!)</f>
        <v>#REF!</v>
      </c>
      <c r="G760" s="10" t="e">
        <f>IF(ISBLANK(Games!#REF!), "",'Prediction Log'!#REF!)</f>
        <v>#REF!</v>
      </c>
      <c r="H760" s="35" t="e">
        <f>'Prediction Log'!#REF!</f>
        <v>#REF!</v>
      </c>
      <c r="I760" s="34" t="e">
        <f>IF(ISBLANK(Games!#REF!), "",IF(AND(Games!#REF!="",Games!#REF!=""),"",IF(ISTEXT(Games!#REF!), "Side",Games!#REF!)))</f>
        <v>#REF!</v>
      </c>
      <c r="J760" s="34" t="e">
        <f>IF(ISBLANK(Games!#REF!), "",IF(Table12[[#This Row],[Bet]]="Spread", Games!#REF!, ""))</f>
        <v>#REF!</v>
      </c>
      <c r="K760" s="34" t="str">
        <f>IF(ISBLANK(Games!#REF!), "",IF(ISTEXT(Games!#REF!), Games!#REF!, ""))</f>
        <v/>
      </c>
      <c r="L760" s="34" t="e">
        <f>IF(ISBLANK(Games!#REF!), "", Games!#REF!)</f>
        <v>#REF!</v>
      </c>
      <c r="M760" s="34"/>
      <c r="N760" s="36"/>
      <c r="O760" s="36"/>
      <c r="P760" s="36"/>
      <c r="Q760" s="36"/>
      <c r="R760" s="36"/>
      <c r="S760" s="36"/>
      <c r="T760" s="37">
        <f t="shared" si="108"/>
        <v>0</v>
      </c>
      <c r="U760" s="37">
        <f t="shared" si="109"/>
        <v>0</v>
      </c>
      <c r="V760" s="37">
        <f t="shared" si="111"/>
        <v>0</v>
      </c>
      <c r="W760" s="37">
        <f t="shared" si="112"/>
        <v>0</v>
      </c>
      <c r="X760" s="37">
        <f t="shared" si="113"/>
        <v>0</v>
      </c>
      <c r="Y760" s="37">
        <f t="shared" si="114"/>
        <v>0</v>
      </c>
      <c r="Z760" s="36"/>
      <c r="AA760" s="37" t="str">
        <f t="shared" si="110"/>
        <v/>
      </c>
      <c r="AB760" s="36"/>
      <c r="AC760" s="37" t="str">
        <f t="shared" si="116"/>
        <v/>
      </c>
      <c r="AD760" s="36"/>
      <c r="AE760" s="34" t="str">
        <f t="shared" si="115"/>
        <v/>
      </c>
      <c r="AF76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1" spans="1:32" hidden="1" x14ac:dyDescent="0.45">
      <c r="A761" s="34" t="e">
        <f>Games!#REF!</f>
        <v>#REF!</v>
      </c>
      <c r="B761" s="34" t="e">
        <f>IF('Prediction Log'!#REF!=0, "",'Prediction Log'!#REF!)</f>
        <v>#REF!</v>
      </c>
      <c r="C761" s="34" t="e">
        <f>IF('Prediction Log'!#REF!=0, "",'Prediction Log'!#REF!)</f>
        <v>#REF!</v>
      </c>
      <c r="D761" s="34" t="e">
        <f>IF('Prediction Log'!#REF!=0, "",'Prediction Log'!#REF!)</f>
        <v>#REF!</v>
      </c>
      <c r="E761" s="34" t="e">
        <f>IF('Prediction Log'!#REF!=0, "",'Prediction Log'!#REF!)</f>
        <v>#REF!</v>
      </c>
      <c r="F761" s="34" t="e">
        <f>IF('Prediction Log'!#REF!=0, "",'Prediction Log'!#REF!)</f>
        <v>#REF!</v>
      </c>
      <c r="G761" s="10" t="e">
        <f>IF(ISBLANK(Games!#REF!), "",'Prediction Log'!#REF!)</f>
        <v>#REF!</v>
      </c>
      <c r="H761" s="35" t="e">
        <f>'Prediction Log'!#REF!</f>
        <v>#REF!</v>
      </c>
      <c r="I761" s="34" t="e">
        <f>IF(ISBLANK(Games!#REF!), "",IF(AND(Games!#REF!="",Games!#REF!=""),"",IF(ISTEXT(Games!#REF!), "Side",Games!#REF!)))</f>
        <v>#REF!</v>
      </c>
      <c r="J761" s="34" t="e">
        <f>IF(ISBLANK(Games!#REF!), "",IF(Table12[[#This Row],[Bet]]="Spread", Games!#REF!, ""))</f>
        <v>#REF!</v>
      </c>
      <c r="K761" s="34" t="str">
        <f>IF(ISBLANK(Games!#REF!), "",IF(ISTEXT(Games!#REF!), Games!#REF!, ""))</f>
        <v/>
      </c>
      <c r="L761" s="34" t="e">
        <f>IF(ISBLANK(Games!#REF!), "", Games!#REF!)</f>
        <v>#REF!</v>
      </c>
      <c r="M761" s="34"/>
      <c r="N761" s="36"/>
      <c r="O761" s="36"/>
      <c r="P761" s="36"/>
      <c r="Q761" s="36"/>
      <c r="R761" s="36"/>
      <c r="S761" s="36"/>
      <c r="T761" s="37">
        <f t="shared" si="108"/>
        <v>0</v>
      </c>
      <c r="U761" s="37">
        <f t="shared" si="109"/>
        <v>0</v>
      </c>
      <c r="V761" s="37">
        <f t="shared" si="111"/>
        <v>0</v>
      </c>
      <c r="W761" s="37">
        <f t="shared" si="112"/>
        <v>0</v>
      </c>
      <c r="X761" s="37">
        <f t="shared" si="113"/>
        <v>0</v>
      </c>
      <c r="Y761" s="37">
        <f t="shared" si="114"/>
        <v>0</v>
      </c>
      <c r="Z761" s="36"/>
      <c r="AA761" s="37" t="str">
        <f t="shared" si="110"/>
        <v/>
      </c>
      <c r="AB761" s="36"/>
      <c r="AC761" s="37" t="str">
        <f t="shared" si="116"/>
        <v/>
      </c>
      <c r="AD761" s="36"/>
      <c r="AE761" s="34" t="str">
        <f t="shared" si="115"/>
        <v/>
      </c>
      <c r="AF76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2" spans="1:32" hidden="1" x14ac:dyDescent="0.45">
      <c r="A762" s="34" t="e">
        <f>Games!#REF!</f>
        <v>#REF!</v>
      </c>
      <c r="B762" s="34" t="e">
        <f>IF('Prediction Log'!#REF!=0, "",'Prediction Log'!#REF!)</f>
        <v>#REF!</v>
      </c>
      <c r="C762" s="34" t="e">
        <f>IF('Prediction Log'!#REF!=0, "",'Prediction Log'!#REF!)</f>
        <v>#REF!</v>
      </c>
      <c r="D762" s="34" t="e">
        <f>IF('Prediction Log'!#REF!=0, "",'Prediction Log'!#REF!)</f>
        <v>#REF!</v>
      </c>
      <c r="E762" s="34" t="e">
        <f>IF('Prediction Log'!#REF!=0, "",'Prediction Log'!#REF!)</f>
        <v>#REF!</v>
      </c>
      <c r="F762" s="34" t="e">
        <f>IF('Prediction Log'!#REF!=0, "",'Prediction Log'!#REF!)</f>
        <v>#REF!</v>
      </c>
      <c r="G762" s="10" t="e">
        <f>IF(ISBLANK(Games!#REF!), "",'Prediction Log'!#REF!)</f>
        <v>#REF!</v>
      </c>
      <c r="H762" s="35" t="e">
        <f>'Prediction Log'!#REF!</f>
        <v>#REF!</v>
      </c>
      <c r="I762" s="34" t="e">
        <f>IF(ISBLANK(Games!#REF!), "",IF(AND(Games!#REF!="",Games!#REF!=""),"",IF(ISTEXT(Games!#REF!), "Side",Games!#REF!)))</f>
        <v>#REF!</v>
      </c>
      <c r="J762" s="34" t="e">
        <f>IF(ISBLANK(Games!#REF!), "",IF(Table12[[#This Row],[Bet]]="Spread", Games!#REF!, ""))</f>
        <v>#REF!</v>
      </c>
      <c r="K762" s="34" t="str">
        <f>IF(ISBLANK(Games!#REF!), "",IF(ISTEXT(Games!#REF!), Games!#REF!, ""))</f>
        <v/>
      </c>
      <c r="L762" s="34" t="e">
        <f>IF(ISBLANK(Games!#REF!), "", Games!#REF!)</f>
        <v>#REF!</v>
      </c>
      <c r="M762" s="34"/>
      <c r="N762" s="36"/>
      <c r="O762" s="36"/>
      <c r="P762" s="36"/>
      <c r="Q762" s="36"/>
      <c r="R762" s="36"/>
      <c r="S762" s="36"/>
      <c r="T762" s="37">
        <f t="shared" si="108"/>
        <v>0</v>
      </c>
      <c r="U762" s="37">
        <f t="shared" si="109"/>
        <v>0</v>
      </c>
      <c r="V762" s="37">
        <f t="shared" si="111"/>
        <v>0</v>
      </c>
      <c r="W762" s="37">
        <f t="shared" si="112"/>
        <v>0</v>
      </c>
      <c r="X762" s="37">
        <f t="shared" si="113"/>
        <v>0</v>
      </c>
      <c r="Y762" s="37">
        <f t="shared" si="114"/>
        <v>0</v>
      </c>
      <c r="Z762" s="36"/>
      <c r="AA762" s="37" t="str">
        <f t="shared" si="110"/>
        <v/>
      </c>
      <c r="AB762" s="36"/>
      <c r="AC762" s="37" t="str">
        <f t="shared" si="116"/>
        <v/>
      </c>
      <c r="AD762" s="36"/>
      <c r="AE762" s="34" t="str">
        <f t="shared" si="115"/>
        <v/>
      </c>
      <c r="AF76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3" spans="1:32" hidden="1" x14ac:dyDescent="0.45">
      <c r="A763" s="34" t="e">
        <f>Games!#REF!</f>
        <v>#REF!</v>
      </c>
      <c r="B763" s="34" t="e">
        <f>IF('Prediction Log'!#REF!=0, "",'Prediction Log'!#REF!)</f>
        <v>#REF!</v>
      </c>
      <c r="C763" s="34" t="e">
        <f>IF('Prediction Log'!#REF!=0, "",'Prediction Log'!#REF!)</f>
        <v>#REF!</v>
      </c>
      <c r="D763" s="34" t="e">
        <f>IF('Prediction Log'!#REF!=0, "",'Prediction Log'!#REF!)</f>
        <v>#REF!</v>
      </c>
      <c r="E763" s="34" t="e">
        <f>IF('Prediction Log'!#REF!=0, "",'Prediction Log'!#REF!)</f>
        <v>#REF!</v>
      </c>
      <c r="F763" s="34" t="e">
        <f>IF('Prediction Log'!#REF!=0, "",'Prediction Log'!#REF!)</f>
        <v>#REF!</v>
      </c>
      <c r="G763" s="10" t="e">
        <f>IF(ISBLANK(Games!#REF!), "",'Prediction Log'!#REF!)</f>
        <v>#REF!</v>
      </c>
      <c r="H763" s="35" t="e">
        <f>'Prediction Log'!#REF!</f>
        <v>#REF!</v>
      </c>
      <c r="I763" s="34" t="e">
        <f>IF(ISBLANK(Games!#REF!), "",IF(AND(Games!#REF!="",Games!#REF!=""),"",IF(ISTEXT(Games!#REF!), "Side",Games!#REF!)))</f>
        <v>#REF!</v>
      </c>
      <c r="J763" s="34" t="e">
        <f>IF(ISBLANK(Games!#REF!), "",IF(Table12[[#This Row],[Bet]]="Spread", Games!#REF!, ""))</f>
        <v>#REF!</v>
      </c>
      <c r="K763" s="34" t="str">
        <f>IF(ISBLANK(Games!#REF!), "",IF(ISTEXT(Games!#REF!), Games!#REF!, ""))</f>
        <v/>
      </c>
      <c r="L763" s="34" t="e">
        <f>IF(ISBLANK(Games!#REF!), "", Games!#REF!)</f>
        <v>#REF!</v>
      </c>
      <c r="M763" s="34"/>
      <c r="N763" s="36"/>
      <c r="O763" s="36"/>
      <c r="P763" s="36"/>
      <c r="Q763" s="36"/>
      <c r="R763" s="36"/>
      <c r="S763" s="36"/>
      <c r="T763" s="37">
        <f t="shared" si="108"/>
        <v>0</v>
      </c>
      <c r="U763" s="37">
        <f t="shared" si="109"/>
        <v>0</v>
      </c>
      <c r="V763" s="37">
        <f t="shared" si="111"/>
        <v>0</v>
      </c>
      <c r="W763" s="37">
        <f t="shared" si="112"/>
        <v>0</v>
      </c>
      <c r="X763" s="37">
        <f t="shared" si="113"/>
        <v>0</v>
      </c>
      <c r="Y763" s="37">
        <f t="shared" si="114"/>
        <v>0</v>
      </c>
      <c r="Z763" s="36"/>
      <c r="AA763" s="37" t="str">
        <f t="shared" si="110"/>
        <v/>
      </c>
      <c r="AB763" s="36"/>
      <c r="AC763" s="37" t="str">
        <f t="shared" si="116"/>
        <v/>
      </c>
      <c r="AD763" s="36"/>
      <c r="AE763" s="34" t="str">
        <f t="shared" si="115"/>
        <v/>
      </c>
      <c r="AF76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4" spans="1:32" hidden="1" x14ac:dyDescent="0.45">
      <c r="A764" s="34" t="e">
        <f>Games!#REF!</f>
        <v>#REF!</v>
      </c>
      <c r="B764" s="34" t="e">
        <f>IF('Prediction Log'!#REF!=0, "",'Prediction Log'!#REF!)</f>
        <v>#REF!</v>
      </c>
      <c r="C764" s="34" t="e">
        <f>IF('Prediction Log'!#REF!=0, "",'Prediction Log'!#REF!)</f>
        <v>#REF!</v>
      </c>
      <c r="D764" s="34" t="e">
        <f>IF('Prediction Log'!#REF!=0, "",'Prediction Log'!#REF!)</f>
        <v>#REF!</v>
      </c>
      <c r="E764" s="34" t="e">
        <f>IF('Prediction Log'!#REF!=0, "",'Prediction Log'!#REF!)</f>
        <v>#REF!</v>
      </c>
      <c r="F764" s="34" t="e">
        <f>IF('Prediction Log'!#REF!=0, "",'Prediction Log'!#REF!)</f>
        <v>#REF!</v>
      </c>
      <c r="G764" s="10" t="e">
        <f>IF(ISBLANK(Games!#REF!), "",'Prediction Log'!#REF!)</f>
        <v>#REF!</v>
      </c>
      <c r="H764" s="35" t="e">
        <f>'Prediction Log'!#REF!</f>
        <v>#REF!</v>
      </c>
      <c r="I764" s="34" t="e">
        <f>IF(ISBLANK(Games!#REF!), "",IF(AND(Games!#REF!="",Games!#REF!=""),"",IF(ISTEXT(Games!#REF!), "Side",Games!#REF!)))</f>
        <v>#REF!</v>
      </c>
      <c r="J764" s="34" t="e">
        <f>IF(ISBLANK(Games!#REF!), "",IF(Table12[[#This Row],[Bet]]="Spread", Games!#REF!, ""))</f>
        <v>#REF!</v>
      </c>
      <c r="K764" s="34" t="str">
        <f>IF(ISBLANK(Games!#REF!), "",IF(ISTEXT(Games!#REF!), Games!#REF!, ""))</f>
        <v/>
      </c>
      <c r="L764" s="34" t="e">
        <f>IF(ISBLANK(Games!#REF!), "", Games!#REF!)</f>
        <v>#REF!</v>
      </c>
      <c r="M764" s="34"/>
      <c r="N764" s="36"/>
      <c r="O764" s="36"/>
      <c r="P764" s="36"/>
      <c r="Q764" s="36"/>
      <c r="R764" s="36"/>
      <c r="S764" s="36"/>
      <c r="T764" s="37">
        <f t="shared" si="108"/>
        <v>0</v>
      </c>
      <c r="U764" s="37">
        <f t="shared" si="109"/>
        <v>0</v>
      </c>
      <c r="V764" s="37">
        <f t="shared" si="111"/>
        <v>0</v>
      </c>
      <c r="W764" s="37">
        <f t="shared" si="112"/>
        <v>0</v>
      </c>
      <c r="X764" s="37">
        <f t="shared" si="113"/>
        <v>0</v>
      </c>
      <c r="Y764" s="37">
        <f t="shared" si="114"/>
        <v>0</v>
      </c>
      <c r="Z764" s="36"/>
      <c r="AA764" s="37" t="str">
        <f t="shared" si="110"/>
        <v/>
      </c>
      <c r="AB764" s="36"/>
      <c r="AC764" s="37" t="str">
        <f t="shared" si="116"/>
        <v/>
      </c>
      <c r="AD764" s="36"/>
      <c r="AE764" s="34" t="str">
        <f t="shared" si="115"/>
        <v/>
      </c>
      <c r="AF76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5" spans="1:32" hidden="1" x14ac:dyDescent="0.45">
      <c r="A765" s="34" t="e">
        <f>Games!#REF!</f>
        <v>#REF!</v>
      </c>
      <c r="B765" s="34" t="e">
        <f>IF('Prediction Log'!#REF!=0, "",'Prediction Log'!#REF!)</f>
        <v>#REF!</v>
      </c>
      <c r="C765" s="34" t="e">
        <f>IF('Prediction Log'!#REF!=0, "",'Prediction Log'!#REF!)</f>
        <v>#REF!</v>
      </c>
      <c r="D765" s="34" t="e">
        <f>IF('Prediction Log'!#REF!=0, "",'Prediction Log'!#REF!)</f>
        <v>#REF!</v>
      </c>
      <c r="E765" s="34" t="e">
        <f>IF('Prediction Log'!#REF!=0, "",'Prediction Log'!#REF!)</f>
        <v>#REF!</v>
      </c>
      <c r="F765" s="34" t="e">
        <f>IF('Prediction Log'!#REF!=0, "",'Prediction Log'!#REF!)</f>
        <v>#REF!</v>
      </c>
      <c r="G765" s="10" t="e">
        <f>IF(ISBLANK(Games!#REF!), "",'Prediction Log'!#REF!)</f>
        <v>#REF!</v>
      </c>
      <c r="H765" s="35" t="e">
        <f>'Prediction Log'!#REF!</f>
        <v>#REF!</v>
      </c>
      <c r="I765" s="34" t="e">
        <f>IF(ISBLANK(Games!#REF!), "",IF(AND(Games!#REF!="",Games!#REF!=""),"",IF(ISTEXT(Games!#REF!), "Side",Games!#REF!)))</f>
        <v>#REF!</v>
      </c>
      <c r="J765" s="34" t="e">
        <f>IF(ISBLANK(Games!#REF!), "",IF(Table12[[#This Row],[Bet]]="Spread", Games!#REF!, ""))</f>
        <v>#REF!</v>
      </c>
      <c r="K765" s="34" t="str">
        <f>IF(ISBLANK(Games!#REF!), "",IF(ISTEXT(Games!#REF!), Games!#REF!, ""))</f>
        <v/>
      </c>
      <c r="L765" s="34" t="e">
        <f>IF(ISBLANK(Games!#REF!), "", Games!#REF!)</f>
        <v>#REF!</v>
      </c>
      <c r="M765" s="34"/>
      <c r="N765" s="36"/>
      <c r="O765" s="36"/>
      <c r="P765" s="36"/>
      <c r="Q765" s="36"/>
      <c r="R765" s="36"/>
      <c r="S765" s="36"/>
      <c r="T765" s="37">
        <f t="shared" si="108"/>
        <v>0</v>
      </c>
      <c r="U765" s="37">
        <f t="shared" si="109"/>
        <v>0</v>
      </c>
      <c r="V765" s="37">
        <f t="shared" si="111"/>
        <v>0</v>
      </c>
      <c r="W765" s="37">
        <f t="shared" si="112"/>
        <v>0</v>
      </c>
      <c r="X765" s="37">
        <f t="shared" si="113"/>
        <v>0</v>
      </c>
      <c r="Y765" s="37">
        <f t="shared" si="114"/>
        <v>0</v>
      </c>
      <c r="Z765" s="36"/>
      <c r="AA765" s="37" t="str">
        <f t="shared" si="110"/>
        <v/>
      </c>
      <c r="AB765" s="36"/>
      <c r="AC765" s="37" t="str">
        <f t="shared" si="116"/>
        <v/>
      </c>
      <c r="AD765" s="36"/>
      <c r="AE765" s="34" t="str">
        <f t="shared" si="115"/>
        <v/>
      </c>
      <c r="AF76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6" spans="1:32" hidden="1" x14ac:dyDescent="0.45">
      <c r="A766" s="34" t="e">
        <f>Games!#REF!</f>
        <v>#REF!</v>
      </c>
      <c r="B766" s="34" t="e">
        <f>IF('Prediction Log'!#REF!=0, "",'Prediction Log'!#REF!)</f>
        <v>#REF!</v>
      </c>
      <c r="C766" s="34" t="e">
        <f>IF('Prediction Log'!#REF!=0, "",'Prediction Log'!#REF!)</f>
        <v>#REF!</v>
      </c>
      <c r="D766" s="34" t="e">
        <f>IF('Prediction Log'!#REF!=0, "",'Prediction Log'!#REF!)</f>
        <v>#REF!</v>
      </c>
      <c r="E766" s="34" t="e">
        <f>IF('Prediction Log'!#REF!=0, "",'Prediction Log'!#REF!)</f>
        <v>#REF!</v>
      </c>
      <c r="F766" s="34" t="e">
        <f>IF('Prediction Log'!#REF!=0, "",'Prediction Log'!#REF!)</f>
        <v>#REF!</v>
      </c>
      <c r="G766" s="10" t="e">
        <f>IF(ISBLANK(Games!#REF!), "",'Prediction Log'!#REF!)</f>
        <v>#REF!</v>
      </c>
      <c r="H766" s="35" t="e">
        <f>'Prediction Log'!#REF!</f>
        <v>#REF!</v>
      </c>
      <c r="I766" s="34" t="e">
        <f>IF(ISBLANK(Games!#REF!), "",IF(AND(Games!#REF!="",Games!#REF!=""),"",IF(ISTEXT(Games!#REF!), "Side",Games!#REF!)))</f>
        <v>#REF!</v>
      </c>
      <c r="J766" s="34" t="e">
        <f>IF(ISBLANK(Games!#REF!), "",IF(Table12[[#This Row],[Bet]]="Spread", Games!#REF!, ""))</f>
        <v>#REF!</v>
      </c>
      <c r="K766" s="34" t="str">
        <f>IF(ISBLANK(Games!#REF!), "",IF(ISTEXT(Games!#REF!), Games!#REF!, ""))</f>
        <v/>
      </c>
      <c r="L766" s="34" t="e">
        <f>IF(ISBLANK(Games!#REF!), "", Games!#REF!)</f>
        <v>#REF!</v>
      </c>
      <c r="M766" s="34"/>
      <c r="N766" s="36"/>
      <c r="O766" s="36"/>
      <c r="P766" s="36"/>
      <c r="Q766" s="36"/>
      <c r="R766" s="36"/>
      <c r="S766" s="36"/>
      <c r="T766" s="37">
        <f t="shared" si="108"/>
        <v>0</v>
      </c>
      <c r="U766" s="37">
        <f t="shared" si="109"/>
        <v>0</v>
      </c>
      <c r="V766" s="37">
        <f t="shared" si="111"/>
        <v>0</v>
      </c>
      <c r="W766" s="37">
        <f t="shared" si="112"/>
        <v>0</v>
      </c>
      <c r="X766" s="37">
        <f t="shared" si="113"/>
        <v>0</v>
      </c>
      <c r="Y766" s="37">
        <f t="shared" si="114"/>
        <v>0</v>
      </c>
      <c r="Z766" s="36"/>
      <c r="AA766" s="37" t="str">
        <f t="shared" si="110"/>
        <v/>
      </c>
      <c r="AB766" s="36"/>
      <c r="AC766" s="37" t="str">
        <f t="shared" si="116"/>
        <v/>
      </c>
      <c r="AD766" s="36"/>
      <c r="AE766" s="34" t="str">
        <f t="shared" si="115"/>
        <v/>
      </c>
      <c r="AF76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7" spans="1:32" hidden="1" x14ac:dyDescent="0.45">
      <c r="A767" s="34" t="e">
        <f>Games!#REF!</f>
        <v>#REF!</v>
      </c>
      <c r="B767" s="34" t="e">
        <f>IF('Prediction Log'!#REF!=0, "",'Prediction Log'!#REF!)</f>
        <v>#REF!</v>
      </c>
      <c r="C767" s="34" t="e">
        <f>IF('Prediction Log'!#REF!=0, "",'Prediction Log'!#REF!)</f>
        <v>#REF!</v>
      </c>
      <c r="D767" s="34" t="e">
        <f>IF('Prediction Log'!#REF!=0, "",'Prediction Log'!#REF!)</f>
        <v>#REF!</v>
      </c>
      <c r="E767" s="34" t="e">
        <f>IF('Prediction Log'!#REF!=0, "",'Prediction Log'!#REF!)</f>
        <v>#REF!</v>
      </c>
      <c r="F767" s="34" t="e">
        <f>IF('Prediction Log'!#REF!=0, "",'Prediction Log'!#REF!)</f>
        <v>#REF!</v>
      </c>
      <c r="G767" s="10" t="e">
        <f>IF(ISBLANK(Games!#REF!), "",'Prediction Log'!#REF!)</f>
        <v>#REF!</v>
      </c>
      <c r="H767" s="35" t="e">
        <f>'Prediction Log'!#REF!</f>
        <v>#REF!</v>
      </c>
      <c r="I767" s="34" t="e">
        <f>IF(ISBLANK(Games!#REF!), "",IF(AND(Games!#REF!="",Games!#REF!=""),"",IF(ISTEXT(Games!#REF!), "Side",Games!#REF!)))</f>
        <v>#REF!</v>
      </c>
      <c r="J767" s="34" t="e">
        <f>IF(ISBLANK(Games!#REF!), "",IF(Table12[[#This Row],[Bet]]="Spread", Games!#REF!, ""))</f>
        <v>#REF!</v>
      </c>
      <c r="K767" s="34" t="str">
        <f>IF(ISBLANK(Games!#REF!), "",IF(ISTEXT(Games!#REF!), Games!#REF!, ""))</f>
        <v/>
      </c>
      <c r="L767" s="34" t="e">
        <f>IF(ISBLANK(Games!#REF!), "", Games!#REF!)</f>
        <v>#REF!</v>
      </c>
      <c r="M767" s="34"/>
      <c r="N767" s="36"/>
      <c r="O767" s="36"/>
      <c r="P767" s="36"/>
      <c r="Q767" s="36"/>
      <c r="R767" s="36"/>
      <c r="S767" s="36"/>
      <c r="T767" s="37">
        <f t="shared" si="108"/>
        <v>0</v>
      </c>
      <c r="U767" s="37">
        <f t="shared" si="109"/>
        <v>0</v>
      </c>
      <c r="V767" s="37">
        <f t="shared" si="111"/>
        <v>0</v>
      </c>
      <c r="W767" s="37">
        <f t="shared" si="112"/>
        <v>0</v>
      </c>
      <c r="X767" s="37">
        <f t="shared" si="113"/>
        <v>0</v>
      </c>
      <c r="Y767" s="37">
        <f t="shared" si="114"/>
        <v>0</v>
      </c>
      <c r="Z767" s="36"/>
      <c r="AA767" s="37" t="str">
        <f t="shared" si="110"/>
        <v/>
      </c>
      <c r="AB767" s="36"/>
      <c r="AC767" s="37" t="str">
        <f t="shared" si="116"/>
        <v/>
      </c>
      <c r="AD767" s="36"/>
      <c r="AE767" s="34" t="str">
        <f t="shared" si="115"/>
        <v/>
      </c>
      <c r="AF76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8" spans="1:32" hidden="1" x14ac:dyDescent="0.45">
      <c r="A768" s="34" t="e">
        <f>Games!#REF!</f>
        <v>#REF!</v>
      </c>
      <c r="B768" s="34" t="e">
        <f>IF('Prediction Log'!#REF!=0, "",'Prediction Log'!#REF!)</f>
        <v>#REF!</v>
      </c>
      <c r="C768" s="34" t="e">
        <f>IF('Prediction Log'!#REF!=0, "",'Prediction Log'!#REF!)</f>
        <v>#REF!</v>
      </c>
      <c r="D768" s="34" t="e">
        <f>IF('Prediction Log'!#REF!=0, "",'Prediction Log'!#REF!)</f>
        <v>#REF!</v>
      </c>
      <c r="E768" s="34" t="e">
        <f>IF('Prediction Log'!#REF!=0, "",'Prediction Log'!#REF!)</f>
        <v>#REF!</v>
      </c>
      <c r="F768" s="34" t="e">
        <f>IF('Prediction Log'!#REF!=0, "",'Prediction Log'!#REF!)</f>
        <v>#REF!</v>
      </c>
      <c r="G768" s="10" t="e">
        <f>IF(ISBLANK(Games!#REF!), "",'Prediction Log'!#REF!)</f>
        <v>#REF!</v>
      </c>
      <c r="H768" s="35" t="e">
        <f>'Prediction Log'!#REF!</f>
        <v>#REF!</v>
      </c>
      <c r="I768" s="34" t="e">
        <f>IF(ISBLANK(Games!#REF!), "",IF(AND(Games!#REF!="",Games!#REF!=""),"",IF(ISTEXT(Games!#REF!), "Side",Games!#REF!)))</f>
        <v>#REF!</v>
      </c>
      <c r="J768" s="34" t="e">
        <f>IF(ISBLANK(Games!#REF!), "",IF(Table12[[#This Row],[Bet]]="Spread", Games!#REF!, ""))</f>
        <v>#REF!</v>
      </c>
      <c r="K768" s="34" t="str">
        <f>IF(ISBLANK(Games!#REF!), "",IF(ISTEXT(Games!#REF!), Games!#REF!, ""))</f>
        <v/>
      </c>
      <c r="L768" s="34" t="e">
        <f>IF(ISBLANK(Games!#REF!), "", Games!#REF!)</f>
        <v>#REF!</v>
      </c>
      <c r="M768" s="34"/>
      <c r="N768" s="36"/>
      <c r="O768" s="36"/>
      <c r="P768" s="36"/>
      <c r="Q768" s="36"/>
      <c r="R768" s="36"/>
      <c r="S768" s="36"/>
      <c r="T768" s="37">
        <f t="shared" si="108"/>
        <v>0</v>
      </c>
      <c r="U768" s="37">
        <f t="shared" si="109"/>
        <v>0</v>
      </c>
      <c r="V768" s="37">
        <f t="shared" si="111"/>
        <v>0</v>
      </c>
      <c r="W768" s="37">
        <f t="shared" si="112"/>
        <v>0</v>
      </c>
      <c r="X768" s="37">
        <f t="shared" si="113"/>
        <v>0</v>
      </c>
      <c r="Y768" s="37">
        <f t="shared" si="114"/>
        <v>0</v>
      </c>
      <c r="Z768" s="36"/>
      <c r="AA768" s="37" t="str">
        <f t="shared" si="110"/>
        <v/>
      </c>
      <c r="AB768" s="36"/>
      <c r="AC768" s="37" t="str">
        <f t="shared" si="116"/>
        <v/>
      </c>
      <c r="AD768" s="36"/>
      <c r="AE768" s="34" t="str">
        <f t="shared" si="115"/>
        <v/>
      </c>
      <c r="AF76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9" spans="1:32" hidden="1" x14ac:dyDescent="0.45">
      <c r="A769" s="34" t="e">
        <f>Games!#REF!</f>
        <v>#REF!</v>
      </c>
      <c r="B769" s="34" t="e">
        <f>IF('Prediction Log'!#REF!=0, "",'Prediction Log'!#REF!)</f>
        <v>#REF!</v>
      </c>
      <c r="C769" s="34" t="e">
        <f>IF('Prediction Log'!#REF!=0, "",'Prediction Log'!#REF!)</f>
        <v>#REF!</v>
      </c>
      <c r="D769" s="34" t="e">
        <f>IF('Prediction Log'!#REF!=0, "",'Prediction Log'!#REF!)</f>
        <v>#REF!</v>
      </c>
      <c r="E769" s="34" t="e">
        <f>IF('Prediction Log'!#REF!=0, "",'Prediction Log'!#REF!)</f>
        <v>#REF!</v>
      </c>
      <c r="F769" s="34" t="e">
        <f>IF('Prediction Log'!#REF!=0, "",'Prediction Log'!#REF!)</f>
        <v>#REF!</v>
      </c>
      <c r="G769" s="10" t="e">
        <f>IF(ISBLANK(Games!#REF!), "",'Prediction Log'!#REF!)</f>
        <v>#REF!</v>
      </c>
      <c r="H769" s="35" t="e">
        <f>'Prediction Log'!#REF!</f>
        <v>#REF!</v>
      </c>
      <c r="I769" s="34" t="e">
        <f>IF(ISBLANK(Games!#REF!), "",IF(AND(Games!#REF!="",Games!#REF!=""),"",IF(ISTEXT(Games!#REF!), "Side",Games!#REF!)))</f>
        <v>#REF!</v>
      </c>
      <c r="J769" s="34" t="e">
        <f>IF(ISBLANK(Games!#REF!), "",IF(Table12[[#This Row],[Bet]]="Spread", Games!#REF!, ""))</f>
        <v>#REF!</v>
      </c>
      <c r="K769" s="34" t="str">
        <f>IF(ISBLANK(Games!#REF!), "",IF(ISTEXT(Games!#REF!), Games!#REF!, ""))</f>
        <v/>
      </c>
      <c r="L769" s="34" t="e">
        <f>IF(ISBLANK(Games!#REF!), "", Games!#REF!)</f>
        <v>#REF!</v>
      </c>
      <c r="M769" s="34"/>
      <c r="N769" s="36"/>
      <c r="O769" s="36"/>
      <c r="P769" s="36"/>
      <c r="Q769" s="36"/>
      <c r="R769" s="36"/>
      <c r="S769" s="36"/>
      <c r="T769" s="37">
        <f t="shared" si="108"/>
        <v>0</v>
      </c>
      <c r="U769" s="37">
        <f t="shared" si="109"/>
        <v>0</v>
      </c>
      <c r="V769" s="37">
        <f t="shared" si="111"/>
        <v>0</v>
      </c>
      <c r="W769" s="37">
        <f t="shared" si="112"/>
        <v>0</v>
      </c>
      <c r="X769" s="37">
        <f t="shared" si="113"/>
        <v>0</v>
      </c>
      <c r="Y769" s="37">
        <f t="shared" si="114"/>
        <v>0</v>
      </c>
      <c r="Z769" s="36"/>
      <c r="AA769" s="37" t="str">
        <f t="shared" si="110"/>
        <v/>
      </c>
      <c r="AB769" s="36"/>
      <c r="AC769" s="37" t="str">
        <f t="shared" si="116"/>
        <v/>
      </c>
      <c r="AD769" s="36"/>
      <c r="AE769" s="34" t="str">
        <f t="shared" si="115"/>
        <v/>
      </c>
      <c r="AF76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0" spans="1:32" hidden="1" x14ac:dyDescent="0.45">
      <c r="A770" s="34" t="e">
        <f>Games!#REF!</f>
        <v>#REF!</v>
      </c>
      <c r="B770" s="34" t="e">
        <f>IF('Prediction Log'!#REF!=0, "",'Prediction Log'!#REF!)</f>
        <v>#REF!</v>
      </c>
      <c r="C770" s="34" t="e">
        <f>IF('Prediction Log'!#REF!=0, "",'Prediction Log'!#REF!)</f>
        <v>#REF!</v>
      </c>
      <c r="D770" s="34" t="e">
        <f>IF('Prediction Log'!#REF!=0, "",'Prediction Log'!#REF!)</f>
        <v>#REF!</v>
      </c>
      <c r="E770" s="34" t="e">
        <f>IF('Prediction Log'!#REF!=0, "",'Prediction Log'!#REF!)</f>
        <v>#REF!</v>
      </c>
      <c r="F770" s="34" t="e">
        <f>IF('Prediction Log'!#REF!=0, "",'Prediction Log'!#REF!)</f>
        <v>#REF!</v>
      </c>
      <c r="G770" s="10" t="e">
        <f>IF(ISBLANK(Games!#REF!), "",'Prediction Log'!#REF!)</f>
        <v>#REF!</v>
      </c>
      <c r="H770" s="35" t="e">
        <f>'Prediction Log'!#REF!</f>
        <v>#REF!</v>
      </c>
      <c r="I770" s="34" t="e">
        <f>IF(ISBLANK(Games!#REF!), "",IF(AND(Games!#REF!="",Games!#REF!=""),"",IF(ISTEXT(Games!#REF!), "Side",Games!#REF!)))</f>
        <v>#REF!</v>
      </c>
      <c r="J770" s="34" t="e">
        <f>IF(ISBLANK(Games!#REF!), "",IF(Table12[[#This Row],[Bet]]="Spread", Games!#REF!, ""))</f>
        <v>#REF!</v>
      </c>
      <c r="K770" s="34" t="str">
        <f>IF(ISBLANK(Games!#REF!), "",IF(ISTEXT(Games!#REF!), Games!#REF!, ""))</f>
        <v/>
      </c>
      <c r="L770" s="34" t="e">
        <f>IF(ISBLANK(Games!#REF!), "", Games!#REF!)</f>
        <v>#REF!</v>
      </c>
      <c r="M770" s="34"/>
      <c r="N770" s="36"/>
      <c r="O770" s="36"/>
      <c r="P770" s="36"/>
      <c r="Q770" s="36"/>
      <c r="R770" s="36"/>
      <c r="S770" s="36"/>
      <c r="T770" s="37">
        <f t="shared" si="108"/>
        <v>0</v>
      </c>
      <c r="U770" s="37">
        <f t="shared" si="109"/>
        <v>0</v>
      </c>
      <c r="V770" s="37">
        <f t="shared" si="111"/>
        <v>0</v>
      </c>
      <c r="W770" s="37">
        <f t="shared" si="112"/>
        <v>0</v>
      </c>
      <c r="X770" s="37">
        <f t="shared" si="113"/>
        <v>0</v>
      </c>
      <c r="Y770" s="37">
        <f t="shared" si="114"/>
        <v>0</v>
      </c>
      <c r="Z770" s="36"/>
      <c r="AA770" s="37" t="str">
        <f t="shared" si="110"/>
        <v/>
      </c>
      <c r="AB770" s="36"/>
      <c r="AC770" s="37" t="str">
        <f t="shared" si="116"/>
        <v/>
      </c>
      <c r="AD770" s="36"/>
      <c r="AE770" s="34" t="str">
        <f t="shared" si="115"/>
        <v/>
      </c>
      <c r="AF77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1" spans="1:32" hidden="1" x14ac:dyDescent="0.45">
      <c r="A771" s="34" t="e">
        <f>Games!#REF!</f>
        <v>#REF!</v>
      </c>
      <c r="B771" s="34" t="e">
        <f>IF('Prediction Log'!#REF!=0, "",'Prediction Log'!#REF!)</f>
        <v>#REF!</v>
      </c>
      <c r="C771" s="34" t="e">
        <f>IF('Prediction Log'!#REF!=0, "",'Prediction Log'!#REF!)</f>
        <v>#REF!</v>
      </c>
      <c r="D771" s="34" t="e">
        <f>IF('Prediction Log'!#REF!=0, "",'Prediction Log'!#REF!)</f>
        <v>#REF!</v>
      </c>
      <c r="E771" s="34" t="e">
        <f>IF('Prediction Log'!#REF!=0, "",'Prediction Log'!#REF!)</f>
        <v>#REF!</v>
      </c>
      <c r="F771" s="34" t="e">
        <f>IF('Prediction Log'!#REF!=0, "",'Prediction Log'!#REF!)</f>
        <v>#REF!</v>
      </c>
      <c r="G771" s="10" t="e">
        <f>IF(ISBLANK(Games!#REF!), "",'Prediction Log'!#REF!)</f>
        <v>#REF!</v>
      </c>
      <c r="H771" s="35" t="e">
        <f>'Prediction Log'!#REF!</f>
        <v>#REF!</v>
      </c>
      <c r="I771" s="34" t="e">
        <f>IF(ISBLANK(Games!#REF!), "",IF(AND(Games!#REF!="",Games!#REF!=""),"",IF(ISTEXT(Games!#REF!), "Side",Games!#REF!)))</f>
        <v>#REF!</v>
      </c>
      <c r="J771" s="34" t="e">
        <f>IF(ISBLANK(Games!#REF!), "",IF(Table12[[#This Row],[Bet]]="Spread", Games!#REF!, ""))</f>
        <v>#REF!</v>
      </c>
      <c r="K771" s="34" t="str">
        <f>IF(ISBLANK(Games!#REF!), "",IF(ISTEXT(Games!#REF!), Games!#REF!, ""))</f>
        <v/>
      </c>
      <c r="L771" s="34" t="e">
        <f>IF(ISBLANK(Games!#REF!), "", Games!#REF!)</f>
        <v>#REF!</v>
      </c>
      <c r="M771" s="34"/>
      <c r="N771" s="36"/>
      <c r="O771" s="36"/>
      <c r="P771" s="36"/>
      <c r="Q771" s="36"/>
      <c r="R771" s="36"/>
      <c r="S771" s="36"/>
      <c r="T771" s="37">
        <f t="shared" si="108"/>
        <v>0</v>
      </c>
      <c r="U771" s="37">
        <f t="shared" si="109"/>
        <v>0</v>
      </c>
      <c r="V771" s="37">
        <f t="shared" si="111"/>
        <v>0</v>
      </c>
      <c r="W771" s="37">
        <f t="shared" si="112"/>
        <v>0</v>
      </c>
      <c r="X771" s="37">
        <f t="shared" si="113"/>
        <v>0</v>
      </c>
      <c r="Y771" s="37">
        <f t="shared" si="114"/>
        <v>0</v>
      </c>
      <c r="Z771" s="36"/>
      <c r="AA771" s="37" t="str">
        <f t="shared" si="110"/>
        <v/>
      </c>
      <c r="AB771" s="36"/>
      <c r="AC771" s="37" t="str">
        <f t="shared" si="116"/>
        <v/>
      </c>
      <c r="AD771" s="36"/>
      <c r="AE771" s="34" t="str">
        <f t="shared" si="115"/>
        <v/>
      </c>
      <c r="AF77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2" spans="1:32" hidden="1" x14ac:dyDescent="0.45">
      <c r="A772" s="34" t="e">
        <f>Games!#REF!</f>
        <v>#REF!</v>
      </c>
      <c r="B772" s="34" t="e">
        <f>IF('Prediction Log'!#REF!=0, "",'Prediction Log'!#REF!)</f>
        <v>#REF!</v>
      </c>
      <c r="C772" s="34" t="e">
        <f>IF('Prediction Log'!#REF!=0, "",'Prediction Log'!#REF!)</f>
        <v>#REF!</v>
      </c>
      <c r="D772" s="34" t="e">
        <f>IF('Prediction Log'!#REF!=0, "",'Prediction Log'!#REF!)</f>
        <v>#REF!</v>
      </c>
      <c r="E772" s="34" t="e">
        <f>IF('Prediction Log'!#REF!=0, "",'Prediction Log'!#REF!)</f>
        <v>#REF!</v>
      </c>
      <c r="F772" s="34" t="e">
        <f>IF('Prediction Log'!#REF!=0, "",'Prediction Log'!#REF!)</f>
        <v>#REF!</v>
      </c>
      <c r="G772" s="10" t="e">
        <f>IF(ISBLANK(Games!#REF!), "",'Prediction Log'!#REF!)</f>
        <v>#REF!</v>
      </c>
      <c r="H772" s="35" t="e">
        <f>'Prediction Log'!#REF!</f>
        <v>#REF!</v>
      </c>
      <c r="I772" s="34" t="e">
        <f>IF(ISBLANK(Games!#REF!), "",IF(AND(Games!#REF!="",Games!#REF!=""),"",IF(ISTEXT(Games!#REF!), "Side",Games!#REF!)))</f>
        <v>#REF!</v>
      </c>
      <c r="J772" s="34" t="e">
        <f>IF(ISBLANK(Games!#REF!), "",IF(Table12[[#This Row],[Bet]]="Spread", Games!#REF!, ""))</f>
        <v>#REF!</v>
      </c>
      <c r="K772" s="34" t="str">
        <f>IF(ISBLANK(Games!#REF!), "",IF(ISTEXT(Games!#REF!), Games!#REF!, ""))</f>
        <v/>
      </c>
      <c r="L772" s="34" t="e">
        <f>IF(ISBLANK(Games!#REF!), "", Games!#REF!)</f>
        <v>#REF!</v>
      </c>
      <c r="M772" s="34"/>
      <c r="N772" s="36"/>
      <c r="O772" s="36"/>
      <c r="P772" s="36"/>
      <c r="Q772" s="36"/>
      <c r="R772" s="36"/>
      <c r="S772" s="36"/>
      <c r="T772" s="37">
        <f t="shared" si="108"/>
        <v>0</v>
      </c>
      <c r="U772" s="37">
        <f t="shared" si="109"/>
        <v>0</v>
      </c>
      <c r="V772" s="37">
        <f t="shared" si="111"/>
        <v>0</v>
      </c>
      <c r="W772" s="37">
        <f t="shared" si="112"/>
        <v>0</v>
      </c>
      <c r="X772" s="37">
        <f t="shared" si="113"/>
        <v>0</v>
      </c>
      <c r="Y772" s="37">
        <f t="shared" si="114"/>
        <v>0</v>
      </c>
      <c r="Z772" s="36"/>
      <c r="AA772" s="37" t="str">
        <f t="shared" si="110"/>
        <v/>
      </c>
      <c r="AB772" s="36"/>
      <c r="AC772" s="37" t="str">
        <f t="shared" si="116"/>
        <v/>
      </c>
      <c r="AD772" s="36"/>
      <c r="AE772" s="34" t="str">
        <f t="shared" si="115"/>
        <v/>
      </c>
      <c r="AF77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3" spans="1:32" hidden="1" x14ac:dyDescent="0.45">
      <c r="A773" s="34" t="e">
        <f>Games!#REF!</f>
        <v>#REF!</v>
      </c>
      <c r="B773" s="34" t="e">
        <f>IF('Prediction Log'!#REF!=0, "",'Prediction Log'!#REF!)</f>
        <v>#REF!</v>
      </c>
      <c r="C773" s="34" t="e">
        <f>IF('Prediction Log'!#REF!=0, "",'Prediction Log'!#REF!)</f>
        <v>#REF!</v>
      </c>
      <c r="D773" s="34" t="e">
        <f>IF('Prediction Log'!#REF!=0, "",'Prediction Log'!#REF!)</f>
        <v>#REF!</v>
      </c>
      <c r="E773" s="34" t="e">
        <f>IF('Prediction Log'!#REF!=0, "",'Prediction Log'!#REF!)</f>
        <v>#REF!</v>
      </c>
      <c r="F773" s="34" t="e">
        <f>IF('Prediction Log'!#REF!=0, "",'Prediction Log'!#REF!)</f>
        <v>#REF!</v>
      </c>
      <c r="G773" s="10" t="e">
        <f>IF(ISBLANK(Games!#REF!), "",'Prediction Log'!#REF!)</f>
        <v>#REF!</v>
      </c>
      <c r="H773" s="35" t="e">
        <f>'Prediction Log'!#REF!</f>
        <v>#REF!</v>
      </c>
      <c r="I773" s="34" t="e">
        <f>IF(ISBLANK(Games!#REF!), "",IF(AND(Games!#REF!="",Games!#REF!=""),"",IF(ISTEXT(Games!#REF!), "Side",Games!#REF!)))</f>
        <v>#REF!</v>
      </c>
      <c r="J773" s="34" t="e">
        <f>IF(ISBLANK(Games!#REF!), "",IF(Table12[[#This Row],[Bet]]="Spread", Games!#REF!, ""))</f>
        <v>#REF!</v>
      </c>
      <c r="K773" s="34" t="str">
        <f>IF(ISBLANK(Games!#REF!), "",IF(ISTEXT(Games!#REF!), Games!#REF!, ""))</f>
        <v/>
      </c>
      <c r="L773" s="34" t="e">
        <f>IF(ISBLANK(Games!#REF!), "", Games!#REF!)</f>
        <v>#REF!</v>
      </c>
      <c r="M773" s="34"/>
      <c r="N773" s="36"/>
      <c r="O773" s="36"/>
      <c r="P773" s="36"/>
      <c r="Q773" s="36"/>
      <c r="R773" s="36"/>
      <c r="S773" s="36"/>
      <c r="T773" s="37">
        <f t="shared" si="108"/>
        <v>0</v>
      </c>
      <c r="U773" s="37">
        <f t="shared" si="109"/>
        <v>0</v>
      </c>
      <c r="V773" s="37">
        <f t="shared" si="111"/>
        <v>0</v>
      </c>
      <c r="W773" s="37">
        <f t="shared" si="112"/>
        <v>0</v>
      </c>
      <c r="X773" s="37">
        <f t="shared" si="113"/>
        <v>0</v>
      </c>
      <c r="Y773" s="37">
        <f t="shared" si="114"/>
        <v>0</v>
      </c>
      <c r="Z773" s="36"/>
      <c r="AA773" s="37" t="str">
        <f t="shared" si="110"/>
        <v/>
      </c>
      <c r="AB773" s="36"/>
      <c r="AC773" s="37" t="str">
        <f t="shared" si="116"/>
        <v/>
      </c>
      <c r="AD773" s="36"/>
      <c r="AE773" s="34" t="str">
        <f t="shared" si="115"/>
        <v/>
      </c>
      <c r="AF77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4" spans="1:32" hidden="1" x14ac:dyDescent="0.45">
      <c r="A774" s="34" t="e">
        <f>Games!#REF!</f>
        <v>#REF!</v>
      </c>
      <c r="B774" s="34" t="e">
        <f>IF('Prediction Log'!#REF!=0, "",'Prediction Log'!#REF!)</f>
        <v>#REF!</v>
      </c>
      <c r="C774" s="34" t="e">
        <f>IF('Prediction Log'!#REF!=0, "",'Prediction Log'!#REF!)</f>
        <v>#REF!</v>
      </c>
      <c r="D774" s="34" t="e">
        <f>IF('Prediction Log'!#REF!=0, "",'Prediction Log'!#REF!)</f>
        <v>#REF!</v>
      </c>
      <c r="E774" s="34" t="e">
        <f>IF('Prediction Log'!#REF!=0, "",'Prediction Log'!#REF!)</f>
        <v>#REF!</v>
      </c>
      <c r="F774" s="34" t="e">
        <f>IF('Prediction Log'!#REF!=0, "",'Prediction Log'!#REF!)</f>
        <v>#REF!</v>
      </c>
      <c r="G774" s="10" t="e">
        <f>IF(ISBLANK(Games!#REF!), "",'Prediction Log'!#REF!)</f>
        <v>#REF!</v>
      </c>
      <c r="H774" s="35" t="e">
        <f>'Prediction Log'!#REF!</f>
        <v>#REF!</v>
      </c>
      <c r="I774" s="34" t="e">
        <f>IF(ISBLANK(Games!#REF!), "",IF(AND(Games!#REF!="",Games!#REF!=""),"",IF(ISTEXT(Games!#REF!), "Side",Games!#REF!)))</f>
        <v>#REF!</v>
      </c>
      <c r="J774" s="34" t="e">
        <f>IF(ISBLANK(Games!#REF!), "",IF(Table12[[#This Row],[Bet]]="Spread", Games!#REF!, ""))</f>
        <v>#REF!</v>
      </c>
      <c r="K774" s="34" t="str">
        <f>IF(ISBLANK(Games!#REF!), "",IF(ISTEXT(Games!#REF!), Games!#REF!, ""))</f>
        <v/>
      </c>
      <c r="L774" s="34" t="e">
        <f>IF(ISBLANK(Games!#REF!), "", Games!#REF!)</f>
        <v>#REF!</v>
      </c>
      <c r="M774" s="34"/>
      <c r="N774" s="36"/>
      <c r="O774" s="36"/>
      <c r="P774" s="36"/>
      <c r="Q774" s="36"/>
      <c r="R774" s="36"/>
      <c r="S774" s="36"/>
      <c r="T774" s="37">
        <f t="shared" ref="T774:T804" si="117">N774+IF(Q774&lt;0, (N774/(Q774/-100)), N774*(Q774/100))</f>
        <v>0</v>
      </c>
      <c r="U774" s="37">
        <f t="shared" ref="U774:U804" si="118">T774-N774</f>
        <v>0</v>
      </c>
      <c r="V774" s="37">
        <f t="shared" si="111"/>
        <v>0</v>
      </c>
      <c r="W774" s="37">
        <f t="shared" si="112"/>
        <v>0</v>
      </c>
      <c r="X774" s="37">
        <f t="shared" si="113"/>
        <v>0</v>
      </c>
      <c r="Y774" s="37">
        <f t="shared" si="114"/>
        <v>0</v>
      </c>
      <c r="Z774" s="36"/>
      <c r="AA774" s="37" t="str">
        <f t="shared" ref="AA774:AA804" si="119">IF(Z774="W", U774, IF(Z774="L",-N774, ""))</f>
        <v/>
      </c>
      <c r="AB774" s="36"/>
      <c r="AC774" s="37" t="str">
        <f t="shared" si="116"/>
        <v/>
      </c>
      <c r="AD774" s="36"/>
      <c r="AE774" s="34" t="str">
        <f t="shared" si="115"/>
        <v/>
      </c>
      <c r="AF77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5" spans="1:32" hidden="1" x14ac:dyDescent="0.45">
      <c r="A775" s="34" t="e">
        <f>Games!#REF!</f>
        <v>#REF!</v>
      </c>
      <c r="B775" s="34" t="e">
        <f>IF('Prediction Log'!#REF!=0, "",'Prediction Log'!#REF!)</f>
        <v>#REF!</v>
      </c>
      <c r="C775" s="34" t="e">
        <f>IF('Prediction Log'!#REF!=0, "",'Prediction Log'!#REF!)</f>
        <v>#REF!</v>
      </c>
      <c r="D775" s="34" t="e">
        <f>IF('Prediction Log'!#REF!=0, "",'Prediction Log'!#REF!)</f>
        <v>#REF!</v>
      </c>
      <c r="E775" s="34" t="e">
        <f>IF('Prediction Log'!#REF!=0, "",'Prediction Log'!#REF!)</f>
        <v>#REF!</v>
      </c>
      <c r="F775" s="34" t="e">
        <f>IF('Prediction Log'!#REF!=0, "",'Prediction Log'!#REF!)</f>
        <v>#REF!</v>
      </c>
      <c r="G775" s="10" t="e">
        <f>IF(ISBLANK(Games!#REF!), "",'Prediction Log'!#REF!)</f>
        <v>#REF!</v>
      </c>
      <c r="H775" s="35" t="e">
        <f>'Prediction Log'!#REF!</f>
        <v>#REF!</v>
      </c>
      <c r="I775" s="34" t="e">
        <f>IF(ISBLANK(Games!#REF!), "",IF(AND(Games!#REF!="",Games!#REF!=""),"",IF(ISTEXT(Games!#REF!), "Side",Games!#REF!)))</f>
        <v>#REF!</v>
      </c>
      <c r="J775" s="34" t="e">
        <f>IF(ISBLANK(Games!#REF!), "",IF(Table12[[#This Row],[Bet]]="Spread", Games!#REF!, ""))</f>
        <v>#REF!</v>
      </c>
      <c r="K775" s="34" t="str">
        <f>IF(ISBLANK(Games!#REF!), "",IF(ISTEXT(Games!#REF!), Games!#REF!, ""))</f>
        <v/>
      </c>
      <c r="L775" s="34" t="e">
        <f>IF(ISBLANK(Games!#REF!), "", Games!#REF!)</f>
        <v>#REF!</v>
      </c>
      <c r="M775" s="34"/>
      <c r="N775" s="36"/>
      <c r="O775" s="36"/>
      <c r="P775" s="36"/>
      <c r="Q775" s="36"/>
      <c r="R775" s="36"/>
      <c r="S775" s="36"/>
      <c r="T775" s="37">
        <f t="shared" si="117"/>
        <v>0</v>
      </c>
      <c r="U775" s="37">
        <f t="shared" si="118"/>
        <v>0</v>
      </c>
      <c r="V775" s="37">
        <f t="shared" ref="V775:V804" si="120">O775+IF(R775&lt;0, (O775/(R775/-100)), O775*(R775/100))</f>
        <v>0</v>
      </c>
      <c r="W775" s="37">
        <f t="shared" ref="W775:W804" si="121">V775-O775</f>
        <v>0</v>
      </c>
      <c r="X775" s="37">
        <f t="shared" ref="X775:X804" si="122">P775+IF(S775&lt;0, (P775/(S775/-100)), P775*(S775/100))</f>
        <v>0</v>
      </c>
      <c r="Y775" s="37">
        <f t="shared" ref="Y775:Y804" si="123">S775-P775</f>
        <v>0</v>
      </c>
      <c r="Z775" s="36"/>
      <c r="AA775" s="37" t="str">
        <f t="shared" si="119"/>
        <v/>
      </c>
      <c r="AB775" s="36"/>
      <c r="AC775" s="37" t="str">
        <f t="shared" si="116"/>
        <v/>
      </c>
      <c r="AD775" s="36"/>
      <c r="AE775" s="34" t="str">
        <f t="shared" ref="AE775:AE804" si="124">IF(AD775="W", Y775, IF(AD775="L",-R775, ""))</f>
        <v/>
      </c>
      <c r="AF77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6" spans="1:32" hidden="1" x14ac:dyDescent="0.45">
      <c r="A776" s="34" t="e">
        <f>Games!#REF!</f>
        <v>#REF!</v>
      </c>
      <c r="B776" s="34" t="e">
        <f>IF('Prediction Log'!#REF!=0, "",'Prediction Log'!#REF!)</f>
        <v>#REF!</v>
      </c>
      <c r="C776" s="34" t="e">
        <f>IF('Prediction Log'!#REF!=0, "",'Prediction Log'!#REF!)</f>
        <v>#REF!</v>
      </c>
      <c r="D776" s="34" t="e">
        <f>IF('Prediction Log'!#REF!=0, "",'Prediction Log'!#REF!)</f>
        <v>#REF!</v>
      </c>
      <c r="E776" s="34" t="e">
        <f>IF('Prediction Log'!#REF!=0, "",'Prediction Log'!#REF!)</f>
        <v>#REF!</v>
      </c>
      <c r="F776" s="34" t="e">
        <f>IF('Prediction Log'!#REF!=0, "",'Prediction Log'!#REF!)</f>
        <v>#REF!</v>
      </c>
      <c r="G776" s="10" t="e">
        <f>IF(ISBLANK(Games!#REF!), "",'Prediction Log'!#REF!)</f>
        <v>#REF!</v>
      </c>
      <c r="H776" s="35" t="e">
        <f>'Prediction Log'!#REF!</f>
        <v>#REF!</v>
      </c>
      <c r="I776" s="34" t="e">
        <f>IF(ISBLANK(Games!#REF!), "",IF(AND(Games!#REF!="",Games!#REF!=""),"",IF(ISTEXT(Games!#REF!), "Side",Games!#REF!)))</f>
        <v>#REF!</v>
      </c>
      <c r="J776" s="34" t="e">
        <f>IF(ISBLANK(Games!#REF!), "",IF(Table12[[#This Row],[Bet]]="Spread", Games!#REF!, ""))</f>
        <v>#REF!</v>
      </c>
      <c r="K776" s="34" t="str">
        <f>IF(ISBLANK(Games!#REF!), "",IF(ISTEXT(Games!#REF!), Games!#REF!, ""))</f>
        <v/>
      </c>
      <c r="L776" s="34" t="e">
        <f>IF(ISBLANK(Games!#REF!), "", Games!#REF!)</f>
        <v>#REF!</v>
      </c>
      <c r="M776" s="34"/>
      <c r="N776" s="36"/>
      <c r="O776" s="36"/>
      <c r="P776" s="36"/>
      <c r="Q776" s="36"/>
      <c r="R776" s="36"/>
      <c r="S776" s="36"/>
      <c r="T776" s="37">
        <f t="shared" si="117"/>
        <v>0</v>
      </c>
      <c r="U776" s="37">
        <f t="shared" si="118"/>
        <v>0</v>
      </c>
      <c r="V776" s="37">
        <f t="shared" si="120"/>
        <v>0</v>
      </c>
      <c r="W776" s="37">
        <f t="shared" si="121"/>
        <v>0</v>
      </c>
      <c r="X776" s="37">
        <f t="shared" si="122"/>
        <v>0</v>
      </c>
      <c r="Y776" s="37">
        <f t="shared" si="123"/>
        <v>0</v>
      </c>
      <c r="Z776" s="36"/>
      <c r="AA776" s="37" t="str">
        <f t="shared" si="119"/>
        <v/>
      </c>
      <c r="AB776" s="36"/>
      <c r="AC776" s="37" t="str">
        <f t="shared" ref="AC776:AC804" si="125">IF(AB776="W", W776, IF(AB776="L",-O776, ""))</f>
        <v/>
      </c>
      <c r="AD776" s="36"/>
      <c r="AE776" s="34" t="str">
        <f t="shared" si="124"/>
        <v/>
      </c>
      <c r="AF77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7" spans="1:32" hidden="1" x14ac:dyDescent="0.45">
      <c r="A777" s="34" t="e">
        <f>Games!#REF!</f>
        <v>#REF!</v>
      </c>
      <c r="B777" s="34" t="e">
        <f>IF('Prediction Log'!#REF!=0, "",'Prediction Log'!#REF!)</f>
        <v>#REF!</v>
      </c>
      <c r="C777" s="34" t="e">
        <f>IF('Prediction Log'!#REF!=0, "",'Prediction Log'!#REF!)</f>
        <v>#REF!</v>
      </c>
      <c r="D777" s="34" t="e">
        <f>IF('Prediction Log'!#REF!=0, "",'Prediction Log'!#REF!)</f>
        <v>#REF!</v>
      </c>
      <c r="E777" s="34" t="e">
        <f>IF('Prediction Log'!#REF!=0, "",'Prediction Log'!#REF!)</f>
        <v>#REF!</v>
      </c>
      <c r="F777" s="34" t="e">
        <f>IF('Prediction Log'!#REF!=0, "",'Prediction Log'!#REF!)</f>
        <v>#REF!</v>
      </c>
      <c r="G777" s="10" t="e">
        <f>IF(ISBLANK(Games!#REF!), "",'Prediction Log'!#REF!)</f>
        <v>#REF!</v>
      </c>
      <c r="H777" s="35" t="e">
        <f>'Prediction Log'!#REF!</f>
        <v>#REF!</v>
      </c>
      <c r="I777" s="34" t="e">
        <f>IF(ISBLANK(Games!#REF!), "",IF(AND(Games!#REF!="",Games!#REF!=""),"",IF(ISTEXT(Games!#REF!), "Side",Games!#REF!)))</f>
        <v>#REF!</v>
      </c>
      <c r="J777" s="34" t="e">
        <f>IF(ISBLANK(Games!#REF!), "",IF(Table12[[#This Row],[Bet]]="Spread", Games!#REF!, ""))</f>
        <v>#REF!</v>
      </c>
      <c r="K777" s="34" t="str">
        <f>IF(ISBLANK(Games!#REF!), "",IF(ISTEXT(Games!#REF!), Games!#REF!, ""))</f>
        <v/>
      </c>
      <c r="L777" s="34" t="e">
        <f>IF(ISBLANK(Games!#REF!), "", Games!#REF!)</f>
        <v>#REF!</v>
      </c>
      <c r="M777" s="34"/>
      <c r="N777" s="36"/>
      <c r="O777" s="36"/>
      <c r="P777" s="36"/>
      <c r="Q777" s="36"/>
      <c r="R777" s="36"/>
      <c r="S777" s="36"/>
      <c r="T777" s="37">
        <f t="shared" si="117"/>
        <v>0</v>
      </c>
      <c r="U777" s="37">
        <f t="shared" si="118"/>
        <v>0</v>
      </c>
      <c r="V777" s="37">
        <f t="shared" si="120"/>
        <v>0</v>
      </c>
      <c r="W777" s="37">
        <f t="shared" si="121"/>
        <v>0</v>
      </c>
      <c r="X777" s="37">
        <f t="shared" si="122"/>
        <v>0</v>
      </c>
      <c r="Y777" s="37">
        <f t="shared" si="123"/>
        <v>0</v>
      </c>
      <c r="Z777" s="36"/>
      <c r="AA777" s="37" t="str">
        <f t="shared" si="119"/>
        <v/>
      </c>
      <c r="AB777" s="36"/>
      <c r="AC777" s="37" t="str">
        <f t="shared" si="125"/>
        <v/>
      </c>
      <c r="AD777" s="36"/>
      <c r="AE777" s="34" t="str">
        <f t="shared" si="124"/>
        <v/>
      </c>
      <c r="AF77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8" spans="1:32" hidden="1" x14ac:dyDescent="0.45">
      <c r="A778" s="34" t="e">
        <f>Games!#REF!</f>
        <v>#REF!</v>
      </c>
      <c r="B778" s="34" t="e">
        <f>IF('Prediction Log'!#REF!=0, "",'Prediction Log'!#REF!)</f>
        <v>#REF!</v>
      </c>
      <c r="C778" s="34" t="e">
        <f>IF('Prediction Log'!#REF!=0, "",'Prediction Log'!#REF!)</f>
        <v>#REF!</v>
      </c>
      <c r="D778" s="34" t="e">
        <f>IF('Prediction Log'!#REF!=0, "",'Prediction Log'!#REF!)</f>
        <v>#REF!</v>
      </c>
      <c r="E778" s="34" t="e">
        <f>IF('Prediction Log'!#REF!=0, "",'Prediction Log'!#REF!)</f>
        <v>#REF!</v>
      </c>
      <c r="F778" s="34" t="e">
        <f>IF('Prediction Log'!#REF!=0, "",'Prediction Log'!#REF!)</f>
        <v>#REF!</v>
      </c>
      <c r="G778" s="10" t="e">
        <f>IF(ISBLANK(Games!#REF!), "",'Prediction Log'!#REF!)</f>
        <v>#REF!</v>
      </c>
      <c r="H778" s="35" t="e">
        <f>'Prediction Log'!#REF!</f>
        <v>#REF!</v>
      </c>
      <c r="I778" s="34" t="e">
        <f>IF(ISBLANK(Games!#REF!), "",IF(AND(Games!#REF!="",Games!#REF!=""),"",IF(ISTEXT(Games!#REF!), "Side",Games!#REF!)))</f>
        <v>#REF!</v>
      </c>
      <c r="J778" s="34" t="e">
        <f>IF(ISBLANK(Games!#REF!), "",IF(Table12[[#This Row],[Bet]]="Spread", Games!#REF!, ""))</f>
        <v>#REF!</v>
      </c>
      <c r="K778" s="34" t="str">
        <f>IF(ISBLANK(Games!#REF!), "",IF(ISTEXT(Games!#REF!), Games!#REF!, ""))</f>
        <v/>
      </c>
      <c r="L778" s="34" t="e">
        <f>IF(ISBLANK(Games!#REF!), "", Games!#REF!)</f>
        <v>#REF!</v>
      </c>
      <c r="M778" s="34"/>
      <c r="N778" s="36"/>
      <c r="O778" s="36"/>
      <c r="P778" s="36"/>
      <c r="Q778" s="36"/>
      <c r="R778" s="36"/>
      <c r="S778" s="36"/>
      <c r="T778" s="37">
        <f t="shared" si="117"/>
        <v>0</v>
      </c>
      <c r="U778" s="37">
        <f t="shared" si="118"/>
        <v>0</v>
      </c>
      <c r="V778" s="37">
        <f t="shared" si="120"/>
        <v>0</v>
      </c>
      <c r="W778" s="37">
        <f t="shared" si="121"/>
        <v>0</v>
      </c>
      <c r="X778" s="37">
        <f t="shared" si="122"/>
        <v>0</v>
      </c>
      <c r="Y778" s="37">
        <f t="shared" si="123"/>
        <v>0</v>
      </c>
      <c r="Z778" s="36"/>
      <c r="AA778" s="37" t="str">
        <f t="shared" si="119"/>
        <v/>
      </c>
      <c r="AB778" s="36"/>
      <c r="AC778" s="37" t="str">
        <f t="shared" si="125"/>
        <v/>
      </c>
      <c r="AD778" s="36"/>
      <c r="AE778" s="34" t="str">
        <f t="shared" si="124"/>
        <v/>
      </c>
      <c r="AF77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9" spans="1:32" hidden="1" x14ac:dyDescent="0.45">
      <c r="A779" s="34" t="e">
        <f>Games!#REF!</f>
        <v>#REF!</v>
      </c>
      <c r="B779" s="34" t="e">
        <f>IF('Prediction Log'!#REF!=0, "",'Prediction Log'!#REF!)</f>
        <v>#REF!</v>
      </c>
      <c r="C779" s="34" t="e">
        <f>IF('Prediction Log'!#REF!=0, "",'Prediction Log'!#REF!)</f>
        <v>#REF!</v>
      </c>
      <c r="D779" s="34" t="e">
        <f>IF('Prediction Log'!#REF!=0, "",'Prediction Log'!#REF!)</f>
        <v>#REF!</v>
      </c>
      <c r="E779" s="34" t="e">
        <f>IF('Prediction Log'!#REF!=0, "",'Prediction Log'!#REF!)</f>
        <v>#REF!</v>
      </c>
      <c r="F779" s="34" t="e">
        <f>IF('Prediction Log'!#REF!=0, "",'Prediction Log'!#REF!)</f>
        <v>#REF!</v>
      </c>
      <c r="G779" s="10" t="e">
        <f>IF(ISBLANK(Games!#REF!), "",'Prediction Log'!#REF!)</f>
        <v>#REF!</v>
      </c>
      <c r="H779" s="35" t="e">
        <f>'Prediction Log'!#REF!</f>
        <v>#REF!</v>
      </c>
      <c r="I779" s="34" t="e">
        <f>IF(ISBLANK(Games!#REF!), "",IF(AND(Games!#REF!="",Games!#REF!=""),"",IF(ISTEXT(Games!#REF!), "Side",Games!#REF!)))</f>
        <v>#REF!</v>
      </c>
      <c r="J779" s="34" t="e">
        <f>IF(ISBLANK(Games!#REF!), "",IF(Table12[[#This Row],[Bet]]="Spread", Games!#REF!, ""))</f>
        <v>#REF!</v>
      </c>
      <c r="K779" s="34" t="str">
        <f>IF(ISBLANK(Games!#REF!), "",IF(ISTEXT(Games!#REF!), Games!#REF!, ""))</f>
        <v/>
      </c>
      <c r="L779" s="34" t="e">
        <f>IF(ISBLANK(Games!#REF!), "", Games!#REF!)</f>
        <v>#REF!</v>
      </c>
      <c r="M779" s="34"/>
      <c r="N779" s="36"/>
      <c r="O779" s="36"/>
      <c r="P779" s="36"/>
      <c r="Q779" s="36"/>
      <c r="R779" s="36"/>
      <c r="S779" s="36"/>
      <c r="T779" s="37">
        <f t="shared" si="117"/>
        <v>0</v>
      </c>
      <c r="U779" s="37">
        <f t="shared" si="118"/>
        <v>0</v>
      </c>
      <c r="V779" s="37">
        <f t="shared" si="120"/>
        <v>0</v>
      </c>
      <c r="W779" s="37">
        <f t="shared" si="121"/>
        <v>0</v>
      </c>
      <c r="X779" s="37">
        <f t="shared" si="122"/>
        <v>0</v>
      </c>
      <c r="Y779" s="37">
        <f t="shared" si="123"/>
        <v>0</v>
      </c>
      <c r="Z779" s="36"/>
      <c r="AA779" s="37" t="str">
        <f t="shared" si="119"/>
        <v/>
      </c>
      <c r="AB779" s="36"/>
      <c r="AC779" s="37" t="str">
        <f t="shared" si="125"/>
        <v/>
      </c>
      <c r="AD779" s="36"/>
      <c r="AE779" s="34" t="str">
        <f t="shared" si="124"/>
        <v/>
      </c>
      <c r="AF77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0" spans="1:32" hidden="1" x14ac:dyDescent="0.45">
      <c r="A780" s="34" t="e">
        <f>Games!#REF!</f>
        <v>#REF!</v>
      </c>
      <c r="B780" s="34" t="e">
        <f>IF('Prediction Log'!#REF!=0, "",'Prediction Log'!#REF!)</f>
        <v>#REF!</v>
      </c>
      <c r="C780" s="34" t="e">
        <f>IF('Prediction Log'!#REF!=0, "",'Prediction Log'!#REF!)</f>
        <v>#REF!</v>
      </c>
      <c r="D780" s="34" t="e">
        <f>IF('Prediction Log'!#REF!=0, "",'Prediction Log'!#REF!)</f>
        <v>#REF!</v>
      </c>
      <c r="E780" s="34" t="e">
        <f>IF('Prediction Log'!#REF!=0, "",'Prediction Log'!#REF!)</f>
        <v>#REF!</v>
      </c>
      <c r="F780" s="34" t="e">
        <f>IF('Prediction Log'!#REF!=0, "",'Prediction Log'!#REF!)</f>
        <v>#REF!</v>
      </c>
      <c r="G780" s="10" t="e">
        <f>IF(ISBLANK(Games!#REF!), "",'Prediction Log'!#REF!)</f>
        <v>#REF!</v>
      </c>
      <c r="H780" s="35" t="e">
        <f>'Prediction Log'!#REF!</f>
        <v>#REF!</v>
      </c>
      <c r="I780" s="34" t="e">
        <f>IF(ISBLANK(Games!#REF!), "",IF(AND(Games!#REF!="",Games!#REF!=""),"",IF(ISTEXT(Games!#REF!), "Side",Games!#REF!)))</f>
        <v>#REF!</v>
      </c>
      <c r="J780" s="34" t="e">
        <f>IF(ISBLANK(Games!#REF!), "",IF(Table12[[#This Row],[Bet]]="Spread", Games!#REF!, ""))</f>
        <v>#REF!</v>
      </c>
      <c r="K780" s="34" t="str">
        <f>IF(ISBLANK(Games!#REF!), "",IF(ISTEXT(Games!#REF!), Games!#REF!, ""))</f>
        <v/>
      </c>
      <c r="L780" s="34" t="e">
        <f>IF(ISBLANK(Games!#REF!), "", Games!#REF!)</f>
        <v>#REF!</v>
      </c>
      <c r="M780" s="34"/>
      <c r="N780" s="36"/>
      <c r="O780" s="36"/>
      <c r="P780" s="36"/>
      <c r="Q780" s="36"/>
      <c r="R780" s="36"/>
      <c r="S780" s="36"/>
      <c r="T780" s="37">
        <f t="shared" si="117"/>
        <v>0</v>
      </c>
      <c r="U780" s="37">
        <f t="shared" si="118"/>
        <v>0</v>
      </c>
      <c r="V780" s="37">
        <f t="shared" si="120"/>
        <v>0</v>
      </c>
      <c r="W780" s="37">
        <f t="shared" si="121"/>
        <v>0</v>
      </c>
      <c r="X780" s="37">
        <f t="shared" si="122"/>
        <v>0</v>
      </c>
      <c r="Y780" s="37">
        <f t="shared" si="123"/>
        <v>0</v>
      </c>
      <c r="Z780" s="36"/>
      <c r="AA780" s="37" t="str">
        <f t="shared" si="119"/>
        <v/>
      </c>
      <c r="AB780" s="36"/>
      <c r="AC780" s="37" t="str">
        <f t="shared" si="125"/>
        <v/>
      </c>
      <c r="AD780" s="36"/>
      <c r="AE780" s="34" t="str">
        <f t="shared" si="124"/>
        <v/>
      </c>
      <c r="AF78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1" spans="1:32" hidden="1" x14ac:dyDescent="0.45">
      <c r="A781" s="34" t="e">
        <f>Games!#REF!</f>
        <v>#REF!</v>
      </c>
      <c r="B781" s="34" t="e">
        <f>IF('Prediction Log'!#REF!=0, "",'Prediction Log'!#REF!)</f>
        <v>#REF!</v>
      </c>
      <c r="C781" s="34" t="e">
        <f>IF('Prediction Log'!#REF!=0, "",'Prediction Log'!#REF!)</f>
        <v>#REF!</v>
      </c>
      <c r="D781" s="34" t="e">
        <f>IF('Prediction Log'!#REF!=0, "",'Prediction Log'!#REF!)</f>
        <v>#REF!</v>
      </c>
      <c r="E781" s="34" t="e">
        <f>IF('Prediction Log'!#REF!=0, "",'Prediction Log'!#REF!)</f>
        <v>#REF!</v>
      </c>
      <c r="F781" s="34" t="e">
        <f>IF('Prediction Log'!#REF!=0, "",'Prediction Log'!#REF!)</f>
        <v>#REF!</v>
      </c>
      <c r="G781" s="10" t="e">
        <f>IF(ISBLANK(Games!#REF!), "",'Prediction Log'!#REF!)</f>
        <v>#REF!</v>
      </c>
      <c r="H781" s="35" t="e">
        <f>'Prediction Log'!#REF!</f>
        <v>#REF!</v>
      </c>
      <c r="I781" s="34" t="e">
        <f>IF(ISBLANK(Games!#REF!), "",IF(AND(Games!#REF!="",Games!#REF!=""),"",IF(ISTEXT(Games!#REF!), "Side",Games!#REF!)))</f>
        <v>#REF!</v>
      </c>
      <c r="J781" s="34" t="e">
        <f>IF(ISBLANK(Games!#REF!), "",IF(Table12[[#This Row],[Bet]]="Spread", Games!#REF!, ""))</f>
        <v>#REF!</v>
      </c>
      <c r="K781" s="34" t="str">
        <f>IF(ISBLANK(Games!#REF!), "",IF(ISTEXT(Games!#REF!), Games!#REF!, ""))</f>
        <v/>
      </c>
      <c r="L781" s="34" t="e">
        <f>IF(ISBLANK(Games!#REF!), "", Games!#REF!)</f>
        <v>#REF!</v>
      </c>
      <c r="M781" s="34"/>
      <c r="N781" s="36"/>
      <c r="O781" s="36"/>
      <c r="P781" s="36"/>
      <c r="Q781" s="36"/>
      <c r="R781" s="36"/>
      <c r="S781" s="36"/>
      <c r="T781" s="37">
        <f t="shared" si="117"/>
        <v>0</v>
      </c>
      <c r="U781" s="37">
        <f t="shared" si="118"/>
        <v>0</v>
      </c>
      <c r="V781" s="37">
        <f t="shared" si="120"/>
        <v>0</v>
      </c>
      <c r="W781" s="37">
        <f t="shared" si="121"/>
        <v>0</v>
      </c>
      <c r="X781" s="37">
        <f t="shared" si="122"/>
        <v>0</v>
      </c>
      <c r="Y781" s="37">
        <f t="shared" si="123"/>
        <v>0</v>
      </c>
      <c r="Z781" s="36"/>
      <c r="AA781" s="37" t="str">
        <f t="shared" si="119"/>
        <v/>
      </c>
      <c r="AB781" s="36"/>
      <c r="AC781" s="37" t="str">
        <f t="shared" si="125"/>
        <v/>
      </c>
      <c r="AD781" s="36"/>
      <c r="AE781" s="34" t="str">
        <f t="shared" si="124"/>
        <v/>
      </c>
      <c r="AF78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2" spans="1:32" hidden="1" x14ac:dyDescent="0.45">
      <c r="A782" s="34" t="e">
        <f>Games!#REF!</f>
        <v>#REF!</v>
      </c>
      <c r="B782" s="34" t="e">
        <f>IF('Prediction Log'!#REF!=0, "",'Prediction Log'!#REF!)</f>
        <v>#REF!</v>
      </c>
      <c r="C782" s="34" t="e">
        <f>IF('Prediction Log'!#REF!=0, "",'Prediction Log'!#REF!)</f>
        <v>#REF!</v>
      </c>
      <c r="D782" s="34" t="e">
        <f>IF('Prediction Log'!#REF!=0, "",'Prediction Log'!#REF!)</f>
        <v>#REF!</v>
      </c>
      <c r="E782" s="34" t="e">
        <f>IF('Prediction Log'!#REF!=0, "",'Prediction Log'!#REF!)</f>
        <v>#REF!</v>
      </c>
      <c r="F782" s="34" t="e">
        <f>IF('Prediction Log'!#REF!=0, "",'Prediction Log'!#REF!)</f>
        <v>#REF!</v>
      </c>
      <c r="G782" s="10" t="e">
        <f>IF(ISBLANK(Games!#REF!), "",'Prediction Log'!#REF!)</f>
        <v>#REF!</v>
      </c>
      <c r="H782" s="35" t="e">
        <f>'Prediction Log'!#REF!</f>
        <v>#REF!</v>
      </c>
      <c r="I782" s="34" t="e">
        <f>IF(ISBLANK(Games!#REF!), "",IF(AND(Games!#REF!="",Games!#REF!=""),"",IF(ISTEXT(Games!#REF!), "Side",Games!#REF!)))</f>
        <v>#REF!</v>
      </c>
      <c r="J782" s="34" t="e">
        <f>IF(ISBLANK(Games!#REF!), "",IF(Table12[[#This Row],[Bet]]="Spread", Games!#REF!, ""))</f>
        <v>#REF!</v>
      </c>
      <c r="K782" s="34" t="str">
        <f>IF(ISBLANK(Games!#REF!), "",IF(ISTEXT(Games!#REF!), Games!#REF!, ""))</f>
        <v/>
      </c>
      <c r="L782" s="34" t="e">
        <f>IF(ISBLANK(Games!#REF!), "", Games!#REF!)</f>
        <v>#REF!</v>
      </c>
      <c r="M782" s="34"/>
      <c r="N782" s="36"/>
      <c r="O782" s="36"/>
      <c r="P782" s="36"/>
      <c r="Q782" s="36"/>
      <c r="R782" s="36"/>
      <c r="S782" s="36"/>
      <c r="T782" s="37">
        <f t="shared" si="117"/>
        <v>0</v>
      </c>
      <c r="U782" s="37">
        <f t="shared" si="118"/>
        <v>0</v>
      </c>
      <c r="V782" s="37">
        <f t="shared" si="120"/>
        <v>0</v>
      </c>
      <c r="W782" s="37">
        <f t="shared" si="121"/>
        <v>0</v>
      </c>
      <c r="X782" s="37">
        <f t="shared" si="122"/>
        <v>0</v>
      </c>
      <c r="Y782" s="37">
        <f t="shared" si="123"/>
        <v>0</v>
      </c>
      <c r="Z782" s="36"/>
      <c r="AA782" s="37" t="str">
        <f t="shared" si="119"/>
        <v/>
      </c>
      <c r="AB782" s="36"/>
      <c r="AC782" s="37" t="str">
        <f t="shared" si="125"/>
        <v/>
      </c>
      <c r="AD782" s="36"/>
      <c r="AE782" s="34" t="str">
        <f t="shared" si="124"/>
        <v/>
      </c>
      <c r="AF78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3" spans="1:32" hidden="1" x14ac:dyDescent="0.45">
      <c r="A783" s="34" t="e">
        <f>Games!#REF!</f>
        <v>#REF!</v>
      </c>
      <c r="B783" s="34" t="e">
        <f>IF('Prediction Log'!#REF!=0, "",'Prediction Log'!#REF!)</f>
        <v>#REF!</v>
      </c>
      <c r="C783" s="34" t="e">
        <f>IF('Prediction Log'!#REF!=0, "",'Prediction Log'!#REF!)</f>
        <v>#REF!</v>
      </c>
      <c r="D783" s="34" t="e">
        <f>IF('Prediction Log'!#REF!=0, "",'Prediction Log'!#REF!)</f>
        <v>#REF!</v>
      </c>
      <c r="E783" s="34" t="e">
        <f>IF('Prediction Log'!#REF!=0, "",'Prediction Log'!#REF!)</f>
        <v>#REF!</v>
      </c>
      <c r="F783" s="34" t="e">
        <f>IF('Prediction Log'!#REF!=0, "",'Prediction Log'!#REF!)</f>
        <v>#REF!</v>
      </c>
      <c r="G783" s="10" t="e">
        <f>IF(ISBLANK(Games!#REF!), "",'Prediction Log'!#REF!)</f>
        <v>#REF!</v>
      </c>
      <c r="H783" s="35" t="e">
        <f>'Prediction Log'!#REF!</f>
        <v>#REF!</v>
      </c>
      <c r="I783" s="34" t="e">
        <f>IF(ISBLANK(Games!#REF!), "",IF(AND(Games!#REF!="",Games!#REF!=""),"",IF(ISTEXT(Games!#REF!), "Side",Games!#REF!)))</f>
        <v>#REF!</v>
      </c>
      <c r="J783" s="34" t="e">
        <f>IF(ISBLANK(Games!#REF!), "",IF(Table12[[#This Row],[Bet]]="Spread", Games!#REF!, ""))</f>
        <v>#REF!</v>
      </c>
      <c r="K783" s="34" t="str">
        <f>IF(ISBLANK(Games!#REF!), "",IF(ISTEXT(Games!#REF!), Games!#REF!, ""))</f>
        <v/>
      </c>
      <c r="L783" s="34" t="e">
        <f>IF(ISBLANK(Games!#REF!), "", Games!#REF!)</f>
        <v>#REF!</v>
      </c>
      <c r="M783" s="34"/>
      <c r="N783" s="36"/>
      <c r="O783" s="36"/>
      <c r="P783" s="36"/>
      <c r="Q783" s="36"/>
      <c r="R783" s="36"/>
      <c r="S783" s="36"/>
      <c r="T783" s="37">
        <f t="shared" si="117"/>
        <v>0</v>
      </c>
      <c r="U783" s="37">
        <f t="shared" si="118"/>
        <v>0</v>
      </c>
      <c r="V783" s="37">
        <f t="shared" si="120"/>
        <v>0</v>
      </c>
      <c r="W783" s="37">
        <f t="shared" si="121"/>
        <v>0</v>
      </c>
      <c r="X783" s="37">
        <f t="shared" si="122"/>
        <v>0</v>
      </c>
      <c r="Y783" s="37">
        <f t="shared" si="123"/>
        <v>0</v>
      </c>
      <c r="Z783" s="36"/>
      <c r="AA783" s="37" t="str">
        <f t="shared" si="119"/>
        <v/>
      </c>
      <c r="AB783" s="36"/>
      <c r="AC783" s="37" t="str">
        <f t="shared" si="125"/>
        <v/>
      </c>
      <c r="AD783" s="36"/>
      <c r="AE783" s="34" t="str">
        <f t="shared" si="124"/>
        <v/>
      </c>
      <c r="AF78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4" spans="1:32" hidden="1" x14ac:dyDescent="0.45">
      <c r="A784" s="34" t="e">
        <f>Games!#REF!</f>
        <v>#REF!</v>
      </c>
      <c r="B784" s="34" t="e">
        <f>IF('Prediction Log'!#REF!=0, "",'Prediction Log'!#REF!)</f>
        <v>#REF!</v>
      </c>
      <c r="C784" s="34" t="e">
        <f>IF('Prediction Log'!#REF!=0, "",'Prediction Log'!#REF!)</f>
        <v>#REF!</v>
      </c>
      <c r="D784" s="34" t="e">
        <f>IF('Prediction Log'!#REF!=0, "",'Prediction Log'!#REF!)</f>
        <v>#REF!</v>
      </c>
      <c r="E784" s="34" t="e">
        <f>IF('Prediction Log'!#REF!=0, "",'Prediction Log'!#REF!)</f>
        <v>#REF!</v>
      </c>
      <c r="F784" s="34" t="e">
        <f>IF('Prediction Log'!#REF!=0, "",'Prediction Log'!#REF!)</f>
        <v>#REF!</v>
      </c>
      <c r="G784" s="10" t="e">
        <f>IF(ISBLANK(Games!#REF!), "",'Prediction Log'!#REF!)</f>
        <v>#REF!</v>
      </c>
      <c r="H784" s="35" t="e">
        <f>'Prediction Log'!#REF!</f>
        <v>#REF!</v>
      </c>
      <c r="I784" s="34" t="e">
        <f>IF(ISBLANK(Games!#REF!), "",IF(AND(Games!#REF!="",Games!#REF!=""),"",IF(ISTEXT(Games!#REF!), "Side",Games!#REF!)))</f>
        <v>#REF!</v>
      </c>
      <c r="J784" s="34" t="e">
        <f>IF(ISBLANK(Games!#REF!), "",IF(Table12[[#This Row],[Bet]]="Spread", Games!#REF!, ""))</f>
        <v>#REF!</v>
      </c>
      <c r="K784" s="34" t="str">
        <f>IF(ISBLANK(Games!#REF!), "",IF(ISTEXT(Games!#REF!), Games!#REF!, ""))</f>
        <v/>
      </c>
      <c r="L784" s="34" t="e">
        <f>IF(ISBLANK(Games!#REF!), "", Games!#REF!)</f>
        <v>#REF!</v>
      </c>
      <c r="M784" s="34"/>
      <c r="N784" s="36"/>
      <c r="O784" s="36"/>
      <c r="P784" s="36"/>
      <c r="Q784" s="36"/>
      <c r="R784" s="36"/>
      <c r="S784" s="36"/>
      <c r="T784" s="37">
        <f t="shared" si="117"/>
        <v>0</v>
      </c>
      <c r="U784" s="37">
        <f t="shared" si="118"/>
        <v>0</v>
      </c>
      <c r="V784" s="37">
        <f t="shared" si="120"/>
        <v>0</v>
      </c>
      <c r="W784" s="37">
        <f t="shared" si="121"/>
        <v>0</v>
      </c>
      <c r="X784" s="37">
        <f t="shared" si="122"/>
        <v>0</v>
      </c>
      <c r="Y784" s="37">
        <f t="shared" si="123"/>
        <v>0</v>
      </c>
      <c r="Z784" s="36"/>
      <c r="AA784" s="37" t="str">
        <f t="shared" si="119"/>
        <v/>
      </c>
      <c r="AB784" s="36"/>
      <c r="AC784" s="37" t="str">
        <f t="shared" si="125"/>
        <v/>
      </c>
      <c r="AD784" s="36"/>
      <c r="AE784" s="34" t="str">
        <f t="shared" si="124"/>
        <v/>
      </c>
      <c r="AF78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5" spans="1:32" hidden="1" x14ac:dyDescent="0.45">
      <c r="A785" s="34" t="e">
        <f>Games!#REF!</f>
        <v>#REF!</v>
      </c>
      <c r="B785" s="34" t="e">
        <f>IF('Prediction Log'!#REF!=0, "",'Prediction Log'!#REF!)</f>
        <v>#REF!</v>
      </c>
      <c r="C785" s="34" t="e">
        <f>IF('Prediction Log'!#REF!=0, "",'Prediction Log'!#REF!)</f>
        <v>#REF!</v>
      </c>
      <c r="D785" s="34" t="e">
        <f>IF('Prediction Log'!#REF!=0, "",'Prediction Log'!#REF!)</f>
        <v>#REF!</v>
      </c>
      <c r="E785" s="34" t="e">
        <f>IF('Prediction Log'!#REF!=0, "",'Prediction Log'!#REF!)</f>
        <v>#REF!</v>
      </c>
      <c r="F785" s="34" t="e">
        <f>IF('Prediction Log'!#REF!=0, "",'Prediction Log'!#REF!)</f>
        <v>#REF!</v>
      </c>
      <c r="G785" s="10" t="e">
        <f>IF(ISBLANK(Games!#REF!), "",'Prediction Log'!#REF!)</f>
        <v>#REF!</v>
      </c>
      <c r="H785" s="35" t="e">
        <f>'Prediction Log'!#REF!</f>
        <v>#REF!</v>
      </c>
      <c r="I785" s="34" t="e">
        <f>IF(ISBLANK(Games!#REF!), "",IF(AND(Games!#REF!="",Games!#REF!=""),"",IF(ISTEXT(Games!#REF!), "Side",Games!#REF!)))</f>
        <v>#REF!</v>
      </c>
      <c r="J785" s="34" t="e">
        <f>IF(ISBLANK(Games!#REF!), "",IF(Table12[[#This Row],[Bet]]="Spread", Games!#REF!, ""))</f>
        <v>#REF!</v>
      </c>
      <c r="K785" s="34" t="str">
        <f>IF(ISBLANK(Games!#REF!), "",IF(ISTEXT(Games!#REF!), Games!#REF!, ""))</f>
        <v/>
      </c>
      <c r="L785" s="34" t="e">
        <f>IF(ISBLANK(Games!#REF!), "", Games!#REF!)</f>
        <v>#REF!</v>
      </c>
      <c r="M785" s="34"/>
      <c r="N785" s="36"/>
      <c r="O785" s="36"/>
      <c r="P785" s="36"/>
      <c r="Q785" s="36"/>
      <c r="R785" s="36"/>
      <c r="S785" s="36"/>
      <c r="T785" s="37">
        <f t="shared" si="117"/>
        <v>0</v>
      </c>
      <c r="U785" s="37">
        <f t="shared" si="118"/>
        <v>0</v>
      </c>
      <c r="V785" s="37">
        <f t="shared" si="120"/>
        <v>0</v>
      </c>
      <c r="W785" s="37">
        <f t="shared" si="121"/>
        <v>0</v>
      </c>
      <c r="X785" s="37">
        <f t="shared" si="122"/>
        <v>0</v>
      </c>
      <c r="Y785" s="37">
        <f t="shared" si="123"/>
        <v>0</v>
      </c>
      <c r="Z785" s="36"/>
      <c r="AA785" s="37" t="str">
        <f t="shared" si="119"/>
        <v/>
      </c>
      <c r="AB785" s="36"/>
      <c r="AC785" s="37" t="str">
        <f t="shared" si="125"/>
        <v/>
      </c>
      <c r="AD785" s="36"/>
      <c r="AE785" s="34" t="str">
        <f t="shared" si="124"/>
        <v/>
      </c>
      <c r="AF78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6" spans="1:32" hidden="1" x14ac:dyDescent="0.45">
      <c r="A786" s="34" t="e">
        <f>Games!#REF!</f>
        <v>#REF!</v>
      </c>
      <c r="B786" s="34" t="e">
        <f>IF('Prediction Log'!#REF!=0, "",'Prediction Log'!#REF!)</f>
        <v>#REF!</v>
      </c>
      <c r="C786" s="34" t="e">
        <f>IF('Prediction Log'!#REF!=0, "",'Prediction Log'!#REF!)</f>
        <v>#REF!</v>
      </c>
      <c r="D786" s="34" t="e">
        <f>IF('Prediction Log'!#REF!=0, "",'Prediction Log'!#REF!)</f>
        <v>#REF!</v>
      </c>
      <c r="E786" s="34" t="e">
        <f>IF('Prediction Log'!#REF!=0, "",'Prediction Log'!#REF!)</f>
        <v>#REF!</v>
      </c>
      <c r="F786" s="34" t="e">
        <f>IF('Prediction Log'!#REF!=0, "",'Prediction Log'!#REF!)</f>
        <v>#REF!</v>
      </c>
      <c r="G786" s="10" t="e">
        <f>IF(ISBLANK(Games!#REF!), "",'Prediction Log'!#REF!)</f>
        <v>#REF!</v>
      </c>
      <c r="H786" s="35" t="e">
        <f>'Prediction Log'!#REF!</f>
        <v>#REF!</v>
      </c>
      <c r="I786" s="34" t="e">
        <f>IF(ISBLANK(Games!#REF!), "",IF(AND(Games!#REF!="",Games!#REF!=""),"",IF(ISTEXT(Games!#REF!), "Side",Games!#REF!)))</f>
        <v>#REF!</v>
      </c>
      <c r="J786" s="34" t="e">
        <f>IF(ISBLANK(Games!#REF!), "",IF(Table12[[#This Row],[Bet]]="Spread", Games!#REF!, ""))</f>
        <v>#REF!</v>
      </c>
      <c r="K786" s="34" t="str">
        <f>IF(ISBLANK(Games!#REF!), "",IF(ISTEXT(Games!#REF!), Games!#REF!, ""))</f>
        <v/>
      </c>
      <c r="L786" s="34" t="e">
        <f>IF(ISBLANK(Games!#REF!), "", Games!#REF!)</f>
        <v>#REF!</v>
      </c>
      <c r="M786" s="34"/>
      <c r="N786" s="36"/>
      <c r="O786" s="36"/>
      <c r="P786" s="36"/>
      <c r="Q786" s="36"/>
      <c r="R786" s="36"/>
      <c r="S786" s="36"/>
      <c r="T786" s="37">
        <f t="shared" si="117"/>
        <v>0</v>
      </c>
      <c r="U786" s="37">
        <f t="shared" si="118"/>
        <v>0</v>
      </c>
      <c r="V786" s="37">
        <f t="shared" si="120"/>
        <v>0</v>
      </c>
      <c r="W786" s="37">
        <f t="shared" si="121"/>
        <v>0</v>
      </c>
      <c r="X786" s="37">
        <f t="shared" si="122"/>
        <v>0</v>
      </c>
      <c r="Y786" s="37">
        <f t="shared" si="123"/>
        <v>0</v>
      </c>
      <c r="Z786" s="36"/>
      <c r="AA786" s="37" t="str">
        <f t="shared" si="119"/>
        <v/>
      </c>
      <c r="AB786" s="36"/>
      <c r="AC786" s="37" t="str">
        <f t="shared" si="125"/>
        <v/>
      </c>
      <c r="AD786" s="36"/>
      <c r="AE786" s="34" t="str">
        <f t="shared" si="124"/>
        <v/>
      </c>
      <c r="AF78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7" spans="1:32" hidden="1" x14ac:dyDescent="0.45">
      <c r="A787" s="34" t="e">
        <f>Games!#REF!</f>
        <v>#REF!</v>
      </c>
      <c r="B787" s="34" t="e">
        <f>IF('Prediction Log'!#REF!=0, "",'Prediction Log'!#REF!)</f>
        <v>#REF!</v>
      </c>
      <c r="C787" s="34" t="e">
        <f>IF('Prediction Log'!#REF!=0, "",'Prediction Log'!#REF!)</f>
        <v>#REF!</v>
      </c>
      <c r="D787" s="34" t="e">
        <f>IF('Prediction Log'!#REF!=0, "",'Prediction Log'!#REF!)</f>
        <v>#REF!</v>
      </c>
      <c r="E787" s="34" t="e">
        <f>IF('Prediction Log'!#REF!=0, "",'Prediction Log'!#REF!)</f>
        <v>#REF!</v>
      </c>
      <c r="F787" s="34" t="e">
        <f>IF('Prediction Log'!#REF!=0, "",'Prediction Log'!#REF!)</f>
        <v>#REF!</v>
      </c>
      <c r="G787" s="10" t="e">
        <f>IF(ISBLANK(Games!#REF!), "",'Prediction Log'!#REF!)</f>
        <v>#REF!</v>
      </c>
      <c r="H787" s="35" t="e">
        <f>'Prediction Log'!#REF!</f>
        <v>#REF!</v>
      </c>
      <c r="I787" s="34" t="e">
        <f>IF(ISBLANK(Games!#REF!), "",IF(AND(Games!#REF!="",Games!#REF!=""),"",IF(ISTEXT(Games!#REF!), "Side",Games!#REF!)))</f>
        <v>#REF!</v>
      </c>
      <c r="J787" s="34" t="e">
        <f>IF(ISBLANK(Games!#REF!), "",IF(Table12[[#This Row],[Bet]]="Spread", Games!#REF!, ""))</f>
        <v>#REF!</v>
      </c>
      <c r="K787" s="34" t="str">
        <f>IF(ISBLANK(Games!#REF!), "",IF(ISTEXT(Games!#REF!), Games!#REF!, ""))</f>
        <v/>
      </c>
      <c r="L787" s="34" t="e">
        <f>IF(ISBLANK(Games!#REF!), "", Games!#REF!)</f>
        <v>#REF!</v>
      </c>
      <c r="M787" s="34"/>
      <c r="N787" s="36"/>
      <c r="O787" s="36"/>
      <c r="P787" s="36"/>
      <c r="Q787" s="36"/>
      <c r="R787" s="36"/>
      <c r="S787" s="36"/>
      <c r="T787" s="37">
        <f t="shared" si="117"/>
        <v>0</v>
      </c>
      <c r="U787" s="37">
        <f t="shared" si="118"/>
        <v>0</v>
      </c>
      <c r="V787" s="37">
        <f t="shared" si="120"/>
        <v>0</v>
      </c>
      <c r="W787" s="37">
        <f t="shared" si="121"/>
        <v>0</v>
      </c>
      <c r="X787" s="37">
        <f t="shared" si="122"/>
        <v>0</v>
      </c>
      <c r="Y787" s="37">
        <f t="shared" si="123"/>
        <v>0</v>
      </c>
      <c r="Z787" s="36"/>
      <c r="AA787" s="37" t="str">
        <f t="shared" si="119"/>
        <v/>
      </c>
      <c r="AB787" s="36"/>
      <c r="AC787" s="37" t="str">
        <f t="shared" si="125"/>
        <v/>
      </c>
      <c r="AD787" s="36"/>
      <c r="AE787" s="34" t="str">
        <f t="shared" si="124"/>
        <v/>
      </c>
      <c r="AF78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8" spans="1:32" hidden="1" x14ac:dyDescent="0.45">
      <c r="A788" s="34" t="e">
        <f>Games!#REF!</f>
        <v>#REF!</v>
      </c>
      <c r="B788" s="34" t="e">
        <f>IF('Prediction Log'!#REF!=0, "",'Prediction Log'!#REF!)</f>
        <v>#REF!</v>
      </c>
      <c r="C788" s="34" t="e">
        <f>IF('Prediction Log'!#REF!=0, "",'Prediction Log'!#REF!)</f>
        <v>#REF!</v>
      </c>
      <c r="D788" s="34" t="e">
        <f>IF('Prediction Log'!#REF!=0, "",'Prediction Log'!#REF!)</f>
        <v>#REF!</v>
      </c>
      <c r="E788" s="34" t="e">
        <f>IF('Prediction Log'!#REF!=0, "",'Prediction Log'!#REF!)</f>
        <v>#REF!</v>
      </c>
      <c r="F788" s="34" t="e">
        <f>IF('Prediction Log'!#REF!=0, "",'Prediction Log'!#REF!)</f>
        <v>#REF!</v>
      </c>
      <c r="G788" s="10" t="e">
        <f>IF(ISBLANK(Games!#REF!), "",'Prediction Log'!#REF!)</f>
        <v>#REF!</v>
      </c>
      <c r="H788" s="35" t="e">
        <f>'Prediction Log'!#REF!</f>
        <v>#REF!</v>
      </c>
      <c r="I788" s="34" t="e">
        <f>IF(ISBLANK(Games!#REF!), "",IF(AND(Games!#REF!="",Games!#REF!=""),"",IF(ISTEXT(Games!#REF!), "Side",Games!#REF!)))</f>
        <v>#REF!</v>
      </c>
      <c r="J788" s="34" t="e">
        <f>IF(ISBLANK(Games!#REF!), "",IF(Table12[[#This Row],[Bet]]="Spread", Games!#REF!, ""))</f>
        <v>#REF!</v>
      </c>
      <c r="K788" s="34" t="str">
        <f>IF(ISBLANK(Games!#REF!), "",IF(ISTEXT(Games!#REF!), Games!#REF!, ""))</f>
        <v/>
      </c>
      <c r="L788" s="34" t="e">
        <f>IF(ISBLANK(Games!#REF!), "", Games!#REF!)</f>
        <v>#REF!</v>
      </c>
      <c r="M788" s="34"/>
      <c r="N788" s="36"/>
      <c r="O788" s="36"/>
      <c r="P788" s="36"/>
      <c r="Q788" s="36"/>
      <c r="R788" s="36"/>
      <c r="S788" s="36"/>
      <c r="T788" s="37">
        <f t="shared" si="117"/>
        <v>0</v>
      </c>
      <c r="U788" s="37">
        <f t="shared" si="118"/>
        <v>0</v>
      </c>
      <c r="V788" s="37">
        <f t="shared" si="120"/>
        <v>0</v>
      </c>
      <c r="W788" s="37">
        <f t="shared" si="121"/>
        <v>0</v>
      </c>
      <c r="X788" s="37">
        <f t="shared" si="122"/>
        <v>0</v>
      </c>
      <c r="Y788" s="37">
        <f t="shared" si="123"/>
        <v>0</v>
      </c>
      <c r="Z788" s="36"/>
      <c r="AA788" s="37" t="str">
        <f t="shared" si="119"/>
        <v/>
      </c>
      <c r="AB788" s="36"/>
      <c r="AC788" s="37" t="str">
        <f t="shared" si="125"/>
        <v/>
      </c>
      <c r="AD788" s="36"/>
      <c r="AE788" s="34" t="str">
        <f t="shared" si="124"/>
        <v/>
      </c>
      <c r="AF78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9" spans="1:32" hidden="1" x14ac:dyDescent="0.45">
      <c r="A789" s="34" t="e">
        <f>Games!#REF!</f>
        <v>#REF!</v>
      </c>
      <c r="B789" s="34" t="e">
        <f>IF('Prediction Log'!#REF!=0, "",'Prediction Log'!#REF!)</f>
        <v>#REF!</v>
      </c>
      <c r="C789" s="34" t="e">
        <f>IF('Prediction Log'!#REF!=0, "",'Prediction Log'!#REF!)</f>
        <v>#REF!</v>
      </c>
      <c r="D789" s="34" t="e">
        <f>IF('Prediction Log'!#REF!=0, "",'Prediction Log'!#REF!)</f>
        <v>#REF!</v>
      </c>
      <c r="E789" s="34" t="e">
        <f>IF('Prediction Log'!#REF!=0, "",'Prediction Log'!#REF!)</f>
        <v>#REF!</v>
      </c>
      <c r="F789" s="34" t="e">
        <f>IF('Prediction Log'!#REF!=0, "",'Prediction Log'!#REF!)</f>
        <v>#REF!</v>
      </c>
      <c r="G789" s="10" t="e">
        <f>IF(ISBLANK(Games!#REF!), "",'Prediction Log'!#REF!)</f>
        <v>#REF!</v>
      </c>
      <c r="H789" s="35" t="e">
        <f>'Prediction Log'!#REF!</f>
        <v>#REF!</v>
      </c>
      <c r="I789" s="34" t="e">
        <f>IF(ISBLANK(Games!#REF!), "",IF(AND(Games!#REF!="",Games!#REF!=""),"",IF(ISTEXT(Games!#REF!), "Side",Games!#REF!)))</f>
        <v>#REF!</v>
      </c>
      <c r="J789" s="34" t="e">
        <f>IF(ISBLANK(Games!#REF!), "",IF(Table12[[#This Row],[Bet]]="Spread", Games!#REF!, ""))</f>
        <v>#REF!</v>
      </c>
      <c r="K789" s="34" t="str">
        <f>IF(ISBLANK(Games!#REF!), "",IF(ISTEXT(Games!#REF!), Games!#REF!, ""))</f>
        <v/>
      </c>
      <c r="L789" s="34" t="e">
        <f>IF(ISBLANK(Games!#REF!), "", Games!#REF!)</f>
        <v>#REF!</v>
      </c>
      <c r="M789" s="34"/>
      <c r="N789" s="36"/>
      <c r="O789" s="36"/>
      <c r="P789" s="36"/>
      <c r="Q789" s="36"/>
      <c r="R789" s="36"/>
      <c r="S789" s="36"/>
      <c r="T789" s="37">
        <f t="shared" si="117"/>
        <v>0</v>
      </c>
      <c r="U789" s="37">
        <f t="shared" si="118"/>
        <v>0</v>
      </c>
      <c r="V789" s="37">
        <f t="shared" si="120"/>
        <v>0</v>
      </c>
      <c r="W789" s="37">
        <f t="shared" si="121"/>
        <v>0</v>
      </c>
      <c r="X789" s="37">
        <f t="shared" si="122"/>
        <v>0</v>
      </c>
      <c r="Y789" s="37">
        <f t="shared" si="123"/>
        <v>0</v>
      </c>
      <c r="Z789" s="36"/>
      <c r="AA789" s="37" t="str">
        <f t="shared" si="119"/>
        <v/>
      </c>
      <c r="AB789" s="36"/>
      <c r="AC789" s="37" t="str">
        <f t="shared" si="125"/>
        <v/>
      </c>
      <c r="AD789" s="36"/>
      <c r="AE789" s="34" t="str">
        <f t="shared" si="124"/>
        <v/>
      </c>
      <c r="AF78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0" spans="1:32" hidden="1" x14ac:dyDescent="0.45">
      <c r="A790" s="34" t="e">
        <f>Games!#REF!</f>
        <v>#REF!</v>
      </c>
      <c r="B790" s="34" t="e">
        <f>IF('Prediction Log'!#REF!=0, "",'Prediction Log'!#REF!)</f>
        <v>#REF!</v>
      </c>
      <c r="C790" s="34" t="e">
        <f>IF('Prediction Log'!#REF!=0, "",'Prediction Log'!#REF!)</f>
        <v>#REF!</v>
      </c>
      <c r="D790" s="34" t="e">
        <f>IF('Prediction Log'!#REF!=0, "",'Prediction Log'!#REF!)</f>
        <v>#REF!</v>
      </c>
      <c r="E790" s="34" t="e">
        <f>IF('Prediction Log'!#REF!=0, "",'Prediction Log'!#REF!)</f>
        <v>#REF!</v>
      </c>
      <c r="F790" s="34" t="e">
        <f>IF('Prediction Log'!#REF!=0, "",'Prediction Log'!#REF!)</f>
        <v>#REF!</v>
      </c>
      <c r="G790" s="10" t="e">
        <f>IF(ISBLANK(Games!#REF!), "",'Prediction Log'!#REF!)</f>
        <v>#REF!</v>
      </c>
      <c r="H790" s="35" t="e">
        <f>'Prediction Log'!#REF!</f>
        <v>#REF!</v>
      </c>
      <c r="I790" s="34" t="e">
        <f>IF(ISBLANK(Games!#REF!), "",IF(AND(Games!#REF!="",Games!#REF!=""),"",IF(ISTEXT(Games!#REF!), "Side",Games!#REF!)))</f>
        <v>#REF!</v>
      </c>
      <c r="J790" s="34" t="e">
        <f>IF(ISBLANK(Games!#REF!), "",IF(Table12[[#This Row],[Bet]]="Spread", Games!#REF!, ""))</f>
        <v>#REF!</v>
      </c>
      <c r="K790" s="34" t="str">
        <f>IF(ISBLANK(Games!#REF!), "",IF(ISTEXT(Games!#REF!), Games!#REF!, ""))</f>
        <v/>
      </c>
      <c r="L790" s="34" t="e">
        <f>IF(ISBLANK(Games!#REF!), "", Games!#REF!)</f>
        <v>#REF!</v>
      </c>
      <c r="M790" s="34"/>
      <c r="N790" s="36"/>
      <c r="O790" s="36"/>
      <c r="P790" s="36"/>
      <c r="Q790" s="36"/>
      <c r="R790" s="36"/>
      <c r="S790" s="36"/>
      <c r="T790" s="37">
        <f t="shared" si="117"/>
        <v>0</v>
      </c>
      <c r="U790" s="37">
        <f t="shared" si="118"/>
        <v>0</v>
      </c>
      <c r="V790" s="37">
        <f t="shared" si="120"/>
        <v>0</v>
      </c>
      <c r="W790" s="37">
        <f t="shared" si="121"/>
        <v>0</v>
      </c>
      <c r="X790" s="37">
        <f t="shared" si="122"/>
        <v>0</v>
      </c>
      <c r="Y790" s="37">
        <f t="shared" si="123"/>
        <v>0</v>
      </c>
      <c r="Z790" s="36"/>
      <c r="AA790" s="37" t="str">
        <f t="shared" si="119"/>
        <v/>
      </c>
      <c r="AB790" s="36"/>
      <c r="AC790" s="37" t="str">
        <f t="shared" si="125"/>
        <v/>
      </c>
      <c r="AD790" s="36"/>
      <c r="AE790" s="34" t="str">
        <f t="shared" si="124"/>
        <v/>
      </c>
      <c r="AF79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1" spans="1:32" hidden="1" x14ac:dyDescent="0.45">
      <c r="A791" s="34" t="e">
        <f>Games!#REF!</f>
        <v>#REF!</v>
      </c>
      <c r="B791" s="34" t="e">
        <f>IF('Prediction Log'!#REF!=0, "",'Prediction Log'!#REF!)</f>
        <v>#REF!</v>
      </c>
      <c r="C791" s="34" t="e">
        <f>IF('Prediction Log'!#REF!=0, "",'Prediction Log'!#REF!)</f>
        <v>#REF!</v>
      </c>
      <c r="D791" s="34" t="e">
        <f>IF('Prediction Log'!#REF!=0, "",'Prediction Log'!#REF!)</f>
        <v>#REF!</v>
      </c>
      <c r="E791" s="34" t="e">
        <f>IF('Prediction Log'!#REF!=0, "",'Prediction Log'!#REF!)</f>
        <v>#REF!</v>
      </c>
      <c r="F791" s="34" t="e">
        <f>IF('Prediction Log'!#REF!=0, "",'Prediction Log'!#REF!)</f>
        <v>#REF!</v>
      </c>
      <c r="G791" s="10" t="e">
        <f>IF(ISBLANK(Games!#REF!), "",'Prediction Log'!#REF!)</f>
        <v>#REF!</v>
      </c>
      <c r="H791" s="35" t="e">
        <f>'Prediction Log'!#REF!</f>
        <v>#REF!</v>
      </c>
      <c r="I791" s="34" t="e">
        <f>IF(ISBLANK(Games!#REF!), "",IF(AND(Games!#REF!="",Games!#REF!=""),"",IF(ISTEXT(Games!#REF!), "Side",Games!#REF!)))</f>
        <v>#REF!</v>
      </c>
      <c r="J791" s="34" t="e">
        <f>IF(ISBLANK(Games!#REF!), "",IF(Table12[[#This Row],[Bet]]="Spread", Games!#REF!, ""))</f>
        <v>#REF!</v>
      </c>
      <c r="K791" s="34" t="str">
        <f>IF(ISBLANK(Games!#REF!), "",IF(ISTEXT(Games!#REF!), Games!#REF!, ""))</f>
        <v/>
      </c>
      <c r="L791" s="34" t="e">
        <f>IF(ISBLANK(Games!#REF!), "", Games!#REF!)</f>
        <v>#REF!</v>
      </c>
      <c r="M791" s="34"/>
      <c r="N791" s="36"/>
      <c r="O791" s="36"/>
      <c r="P791" s="36"/>
      <c r="Q791" s="36"/>
      <c r="R791" s="36"/>
      <c r="S791" s="36"/>
      <c r="T791" s="37">
        <f t="shared" si="117"/>
        <v>0</v>
      </c>
      <c r="U791" s="37">
        <f t="shared" si="118"/>
        <v>0</v>
      </c>
      <c r="V791" s="37">
        <f t="shared" si="120"/>
        <v>0</v>
      </c>
      <c r="W791" s="37">
        <f t="shared" si="121"/>
        <v>0</v>
      </c>
      <c r="X791" s="37">
        <f t="shared" si="122"/>
        <v>0</v>
      </c>
      <c r="Y791" s="37">
        <f t="shared" si="123"/>
        <v>0</v>
      </c>
      <c r="Z791" s="36"/>
      <c r="AA791" s="37" t="str">
        <f t="shared" si="119"/>
        <v/>
      </c>
      <c r="AB791" s="36"/>
      <c r="AC791" s="37" t="str">
        <f t="shared" si="125"/>
        <v/>
      </c>
      <c r="AD791" s="36"/>
      <c r="AE791" s="34" t="str">
        <f t="shared" si="124"/>
        <v/>
      </c>
      <c r="AF79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2" spans="1:32" hidden="1" x14ac:dyDescent="0.45">
      <c r="A792" s="34" t="e">
        <f>Games!#REF!</f>
        <v>#REF!</v>
      </c>
      <c r="B792" s="34" t="e">
        <f>IF('Prediction Log'!#REF!=0, "",'Prediction Log'!#REF!)</f>
        <v>#REF!</v>
      </c>
      <c r="C792" s="34" t="e">
        <f>IF('Prediction Log'!#REF!=0, "",'Prediction Log'!#REF!)</f>
        <v>#REF!</v>
      </c>
      <c r="D792" s="34" t="e">
        <f>IF('Prediction Log'!#REF!=0, "",'Prediction Log'!#REF!)</f>
        <v>#REF!</v>
      </c>
      <c r="E792" s="34" t="e">
        <f>IF('Prediction Log'!#REF!=0, "",'Prediction Log'!#REF!)</f>
        <v>#REF!</v>
      </c>
      <c r="F792" s="34" t="e">
        <f>IF('Prediction Log'!#REF!=0, "",'Prediction Log'!#REF!)</f>
        <v>#REF!</v>
      </c>
      <c r="G792" s="10" t="e">
        <f>IF(ISBLANK(Games!#REF!), "",'Prediction Log'!#REF!)</f>
        <v>#REF!</v>
      </c>
      <c r="H792" s="35" t="e">
        <f>'Prediction Log'!#REF!</f>
        <v>#REF!</v>
      </c>
      <c r="I792" s="34" t="e">
        <f>IF(ISBLANK(Games!#REF!), "",IF(AND(Games!#REF!="",Games!#REF!=""),"",IF(ISTEXT(Games!#REF!), "Side",Games!#REF!)))</f>
        <v>#REF!</v>
      </c>
      <c r="J792" s="34" t="e">
        <f>IF(ISBLANK(Games!#REF!), "",IF(Table12[[#This Row],[Bet]]="Spread", Games!#REF!, ""))</f>
        <v>#REF!</v>
      </c>
      <c r="K792" s="34" t="str">
        <f>IF(ISBLANK(Games!#REF!), "",IF(ISTEXT(Games!#REF!), Games!#REF!, ""))</f>
        <v/>
      </c>
      <c r="L792" s="34" t="e">
        <f>IF(ISBLANK(Games!#REF!), "", Games!#REF!)</f>
        <v>#REF!</v>
      </c>
      <c r="M792" s="34"/>
      <c r="N792" s="36"/>
      <c r="O792" s="36"/>
      <c r="P792" s="36"/>
      <c r="Q792" s="36"/>
      <c r="R792" s="36"/>
      <c r="S792" s="36"/>
      <c r="T792" s="37">
        <f t="shared" si="117"/>
        <v>0</v>
      </c>
      <c r="U792" s="37">
        <f t="shared" si="118"/>
        <v>0</v>
      </c>
      <c r="V792" s="37">
        <f t="shared" si="120"/>
        <v>0</v>
      </c>
      <c r="W792" s="37">
        <f t="shared" si="121"/>
        <v>0</v>
      </c>
      <c r="X792" s="37">
        <f t="shared" si="122"/>
        <v>0</v>
      </c>
      <c r="Y792" s="37">
        <f t="shared" si="123"/>
        <v>0</v>
      </c>
      <c r="Z792" s="36"/>
      <c r="AA792" s="37" t="str">
        <f t="shared" si="119"/>
        <v/>
      </c>
      <c r="AB792" s="36"/>
      <c r="AC792" s="37" t="str">
        <f t="shared" si="125"/>
        <v/>
      </c>
      <c r="AD792" s="36"/>
      <c r="AE792" s="34" t="str">
        <f t="shared" si="124"/>
        <v/>
      </c>
      <c r="AF79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3" spans="1:32" hidden="1" x14ac:dyDescent="0.45">
      <c r="A793" s="34" t="e">
        <f>Games!#REF!</f>
        <v>#REF!</v>
      </c>
      <c r="B793" s="34" t="e">
        <f>IF('Prediction Log'!#REF!=0, "",'Prediction Log'!#REF!)</f>
        <v>#REF!</v>
      </c>
      <c r="C793" s="34" t="e">
        <f>IF('Prediction Log'!#REF!=0, "",'Prediction Log'!#REF!)</f>
        <v>#REF!</v>
      </c>
      <c r="D793" s="34" t="e">
        <f>IF('Prediction Log'!#REF!=0, "",'Prediction Log'!#REF!)</f>
        <v>#REF!</v>
      </c>
      <c r="E793" s="34" t="e">
        <f>IF('Prediction Log'!#REF!=0, "",'Prediction Log'!#REF!)</f>
        <v>#REF!</v>
      </c>
      <c r="F793" s="34" t="e">
        <f>IF('Prediction Log'!#REF!=0, "",'Prediction Log'!#REF!)</f>
        <v>#REF!</v>
      </c>
      <c r="G793" s="10" t="e">
        <f>IF(ISBLANK(Games!#REF!), "",'Prediction Log'!#REF!)</f>
        <v>#REF!</v>
      </c>
      <c r="H793" s="35" t="e">
        <f>'Prediction Log'!#REF!</f>
        <v>#REF!</v>
      </c>
      <c r="I793" s="34" t="e">
        <f>IF(ISBLANK(Games!#REF!), "",IF(AND(Games!#REF!="",Games!#REF!=""),"",IF(ISTEXT(Games!#REF!), "Side",Games!#REF!)))</f>
        <v>#REF!</v>
      </c>
      <c r="J793" s="34" t="e">
        <f>IF(ISBLANK(Games!#REF!), "",IF(Table12[[#This Row],[Bet]]="Spread", Games!#REF!, ""))</f>
        <v>#REF!</v>
      </c>
      <c r="K793" s="34" t="str">
        <f>IF(ISBLANK(Games!#REF!), "",IF(ISTEXT(Games!#REF!), Games!#REF!, ""))</f>
        <v/>
      </c>
      <c r="L793" s="34" t="e">
        <f>IF(ISBLANK(Games!#REF!), "", Games!#REF!)</f>
        <v>#REF!</v>
      </c>
      <c r="M793" s="34"/>
      <c r="N793" s="36"/>
      <c r="O793" s="36"/>
      <c r="P793" s="36"/>
      <c r="Q793" s="36"/>
      <c r="R793" s="36"/>
      <c r="S793" s="36"/>
      <c r="T793" s="37">
        <f t="shared" si="117"/>
        <v>0</v>
      </c>
      <c r="U793" s="37">
        <f t="shared" si="118"/>
        <v>0</v>
      </c>
      <c r="V793" s="37">
        <f t="shared" si="120"/>
        <v>0</v>
      </c>
      <c r="W793" s="37">
        <f t="shared" si="121"/>
        <v>0</v>
      </c>
      <c r="X793" s="37">
        <f t="shared" si="122"/>
        <v>0</v>
      </c>
      <c r="Y793" s="37">
        <f t="shared" si="123"/>
        <v>0</v>
      </c>
      <c r="Z793" s="36"/>
      <c r="AA793" s="37" t="str">
        <f t="shared" si="119"/>
        <v/>
      </c>
      <c r="AB793" s="36"/>
      <c r="AC793" s="37" t="str">
        <f t="shared" si="125"/>
        <v/>
      </c>
      <c r="AD793" s="36"/>
      <c r="AE793" s="34" t="str">
        <f t="shared" si="124"/>
        <v/>
      </c>
      <c r="AF79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4" spans="1:32" hidden="1" x14ac:dyDescent="0.45">
      <c r="A794" s="34" t="e">
        <f>Games!#REF!</f>
        <v>#REF!</v>
      </c>
      <c r="B794" s="34" t="e">
        <f>IF('Prediction Log'!#REF!=0, "",'Prediction Log'!#REF!)</f>
        <v>#REF!</v>
      </c>
      <c r="C794" s="34" t="e">
        <f>IF('Prediction Log'!#REF!=0, "",'Prediction Log'!#REF!)</f>
        <v>#REF!</v>
      </c>
      <c r="D794" s="34" t="e">
        <f>IF('Prediction Log'!#REF!=0, "",'Prediction Log'!#REF!)</f>
        <v>#REF!</v>
      </c>
      <c r="E794" s="34" t="e">
        <f>IF('Prediction Log'!#REF!=0, "",'Prediction Log'!#REF!)</f>
        <v>#REF!</v>
      </c>
      <c r="F794" s="34" t="e">
        <f>IF('Prediction Log'!#REF!=0, "",'Prediction Log'!#REF!)</f>
        <v>#REF!</v>
      </c>
      <c r="G794" s="10" t="e">
        <f>IF(ISBLANK(Games!#REF!), "",'Prediction Log'!#REF!)</f>
        <v>#REF!</v>
      </c>
      <c r="H794" s="35" t="e">
        <f>'Prediction Log'!#REF!</f>
        <v>#REF!</v>
      </c>
      <c r="I794" s="34" t="e">
        <f>IF(ISBLANK(Games!#REF!), "",IF(AND(Games!#REF!="",Games!#REF!=""),"",IF(ISTEXT(Games!#REF!), "Side",Games!#REF!)))</f>
        <v>#REF!</v>
      </c>
      <c r="J794" s="34" t="e">
        <f>IF(ISBLANK(Games!#REF!), "",IF(Table12[[#This Row],[Bet]]="Spread", Games!#REF!, ""))</f>
        <v>#REF!</v>
      </c>
      <c r="K794" s="34" t="str">
        <f>IF(ISBLANK(Games!#REF!), "",IF(ISTEXT(Games!#REF!), Games!#REF!, ""))</f>
        <v/>
      </c>
      <c r="L794" s="34" t="e">
        <f>IF(ISBLANK(Games!#REF!), "", Games!#REF!)</f>
        <v>#REF!</v>
      </c>
      <c r="M794" s="34"/>
      <c r="N794" s="36"/>
      <c r="O794" s="36"/>
      <c r="P794" s="36"/>
      <c r="Q794" s="36"/>
      <c r="R794" s="36"/>
      <c r="S794" s="36"/>
      <c r="T794" s="37">
        <f t="shared" si="117"/>
        <v>0</v>
      </c>
      <c r="U794" s="37">
        <f t="shared" si="118"/>
        <v>0</v>
      </c>
      <c r="V794" s="37">
        <f t="shared" si="120"/>
        <v>0</v>
      </c>
      <c r="W794" s="37">
        <f t="shared" si="121"/>
        <v>0</v>
      </c>
      <c r="X794" s="37">
        <f t="shared" si="122"/>
        <v>0</v>
      </c>
      <c r="Y794" s="37">
        <f t="shared" si="123"/>
        <v>0</v>
      </c>
      <c r="Z794" s="36"/>
      <c r="AA794" s="37" t="str">
        <f t="shared" si="119"/>
        <v/>
      </c>
      <c r="AB794" s="36"/>
      <c r="AC794" s="37" t="str">
        <f t="shared" si="125"/>
        <v/>
      </c>
      <c r="AD794" s="36"/>
      <c r="AE794" s="34" t="str">
        <f t="shared" si="124"/>
        <v/>
      </c>
      <c r="AF79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5" spans="1:32" hidden="1" x14ac:dyDescent="0.45">
      <c r="A795" s="34" t="e">
        <f>Games!#REF!</f>
        <v>#REF!</v>
      </c>
      <c r="B795" s="34" t="e">
        <f>IF('Prediction Log'!#REF!=0, "",'Prediction Log'!#REF!)</f>
        <v>#REF!</v>
      </c>
      <c r="C795" s="34" t="e">
        <f>IF('Prediction Log'!#REF!=0, "",'Prediction Log'!#REF!)</f>
        <v>#REF!</v>
      </c>
      <c r="D795" s="34" t="e">
        <f>IF('Prediction Log'!#REF!=0, "",'Prediction Log'!#REF!)</f>
        <v>#REF!</v>
      </c>
      <c r="E795" s="34" t="e">
        <f>IF('Prediction Log'!#REF!=0, "",'Prediction Log'!#REF!)</f>
        <v>#REF!</v>
      </c>
      <c r="F795" s="34" t="e">
        <f>IF('Prediction Log'!#REF!=0, "",'Prediction Log'!#REF!)</f>
        <v>#REF!</v>
      </c>
      <c r="G795" s="10" t="e">
        <f>IF(ISBLANK(Games!#REF!), "",'Prediction Log'!#REF!)</f>
        <v>#REF!</v>
      </c>
      <c r="H795" s="35" t="e">
        <f>'Prediction Log'!#REF!</f>
        <v>#REF!</v>
      </c>
      <c r="I795" s="34" t="e">
        <f>IF(ISBLANK(Games!#REF!), "",IF(AND(Games!#REF!="",Games!#REF!=""),"",IF(ISTEXT(Games!#REF!), "Side",Games!#REF!)))</f>
        <v>#REF!</v>
      </c>
      <c r="J795" s="34" t="e">
        <f>IF(ISBLANK(Games!#REF!), "",IF(Table12[[#This Row],[Bet]]="Spread", Games!#REF!, ""))</f>
        <v>#REF!</v>
      </c>
      <c r="K795" s="34" t="str">
        <f>IF(ISBLANK(Games!#REF!), "",IF(ISTEXT(Games!#REF!), Games!#REF!, ""))</f>
        <v/>
      </c>
      <c r="L795" s="34" t="e">
        <f>IF(ISBLANK(Games!#REF!), "", Games!#REF!)</f>
        <v>#REF!</v>
      </c>
      <c r="M795" s="34"/>
      <c r="N795" s="36"/>
      <c r="O795" s="36"/>
      <c r="P795" s="36"/>
      <c r="Q795" s="36"/>
      <c r="R795" s="36"/>
      <c r="S795" s="36"/>
      <c r="T795" s="37">
        <f t="shared" si="117"/>
        <v>0</v>
      </c>
      <c r="U795" s="37">
        <f t="shared" si="118"/>
        <v>0</v>
      </c>
      <c r="V795" s="37">
        <f t="shared" si="120"/>
        <v>0</v>
      </c>
      <c r="W795" s="37">
        <f t="shared" si="121"/>
        <v>0</v>
      </c>
      <c r="X795" s="37">
        <f t="shared" si="122"/>
        <v>0</v>
      </c>
      <c r="Y795" s="37">
        <f t="shared" si="123"/>
        <v>0</v>
      </c>
      <c r="Z795" s="36"/>
      <c r="AA795" s="37" t="str">
        <f t="shared" si="119"/>
        <v/>
      </c>
      <c r="AB795" s="36"/>
      <c r="AC795" s="37" t="str">
        <f t="shared" si="125"/>
        <v/>
      </c>
      <c r="AD795" s="36"/>
      <c r="AE795" s="34" t="str">
        <f t="shared" si="124"/>
        <v/>
      </c>
      <c r="AF795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6" spans="1:32" hidden="1" x14ac:dyDescent="0.45">
      <c r="A796" s="34" t="e">
        <f>Games!#REF!</f>
        <v>#REF!</v>
      </c>
      <c r="B796" s="34" t="e">
        <f>IF('Prediction Log'!#REF!=0, "",'Prediction Log'!#REF!)</f>
        <v>#REF!</v>
      </c>
      <c r="C796" s="34" t="e">
        <f>IF('Prediction Log'!#REF!=0, "",'Prediction Log'!#REF!)</f>
        <v>#REF!</v>
      </c>
      <c r="D796" s="34" t="e">
        <f>IF('Prediction Log'!#REF!=0, "",'Prediction Log'!#REF!)</f>
        <v>#REF!</v>
      </c>
      <c r="E796" s="34" t="e">
        <f>IF('Prediction Log'!#REF!=0, "",'Prediction Log'!#REF!)</f>
        <v>#REF!</v>
      </c>
      <c r="F796" s="34" t="e">
        <f>IF('Prediction Log'!#REF!=0, "",'Prediction Log'!#REF!)</f>
        <v>#REF!</v>
      </c>
      <c r="G796" s="10" t="e">
        <f>IF(ISBLANK(Games!#REF!), "",'Prediction Log'!#REF!)</f>
        <v>#REF!</v>
      </c>
      <c r="H796" s="35" t="e">
        <f>'Prediction Log'!#REF!</f>
        <v>#REF!</v>
      </c>
      <c r="I796" s="34" t="e">
        <f>IF(ISBLANK(Games!#REF!), "",IF(AND(Games!#REF!="",Games!#REF!=""),"",IF(ISTEXT(Games!#REF!), "Side",Games!#REF!)))</f>
        <v>#REF!</v>
      </c>
      <c r="J796" s="34" t="e">
        <f>IF(ISBLANK(Games!#REF!), "",IF(Table12[[#This Row],[Bet]]="Spread", Games!#REF!, ""))</f>
        <v>#REF!</v>
      </c>
      <c r="K796" s="34" t="str">
        <f>IF(ISBLANK(Games!#REF!), "",IF(ISTEXT(Games!#REF!), Games!#REF!, ""))</f>
        <v/>
      </c>
      <c r="L796" s="34" t="e">
        <f>IF(ISBLANK(Games!#REF!), "", Games!#REF!)</f>
        <v>#REF!</v>
      </c>
      <c r="M796" s="34"/>
      <c r="N796" s="36"/>
      <c r="O796" s="36"/>
      <c r="P796" s="36"/>
      <c r="Q796" s="36"/>
      <c r="R796" s="36"/>
      <c r="S796" s="36"/>
      <c r="T796" s="37">
        <f t="shared" si="117"/>
        <v>0</v>
      </c>
      <c r="U796" s="37">
        <f t="shared" si="118"/>
        <v>0</v>
      </c>
      <c r="V796" s="37">
        <f t="shared" si="120"/>
        <v>0</v>
      </c>
      <c r="W796" s="37">
        <f t="shared" si="121"/>
        <v>0</v>
      </c>
      <c r="X796" s="37">
        <f t="shared" si="122"/>
        <v>0</v>
      </c>
      <c r="Y796" s="37">
        <f t="shared" si="123"/>
        <v>0</v>
      </c>
      <c r="Z796" s="36"/>
      <c r="AA796" s="37" t="str">
        <f t="shared" si="119"/>
        <v/>
      </c>
      <c r="AB796" s="36"/>
      <c r="AC796" s="37" t="str">
        <f t="shared" si="125"/>
        <v/>
      </c>
      <c r="AD796" s="36"/>
      <c r="AE796" s="34" t="str">
        <f t="shared" si="124"/>
        <v/>
      </c>
      <c r="AF796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7" spans="1:32" hidden="1" x14ac:dyDescent="0.45">
      <c r="A797" s="34" t="e">
        <f>Games!#REF!</f>
        <v>#REF!</v>
      </c>
      <c r="B797" s="34" t="e">
        <f>IF('Prediction Log'!#REF!=0, "",'Prediction Log'!#REF!)</f>
        <v>#REF!</v>
      </c>
      <c r="C797" s="34" t="e">
        <f>IF('Prediction Log'!#REF!=0, "",'Prediction Log'!#REF!)</f>
        <v>#REF!</v>
      </c>
      <c r="D797" s="34" t="e">
        <f>IF('Prediction Log'!#REF!=0, "",'Prediction Log'!#REF!)</f>
        <v>#REF!</v>
      </c>
      <c r="E797" s="34" t="e">
        <f>IF('Prediction Log'!#REF!=0, "",'Prediction Log'!#REF!)</f>
        <v>#REF!</v>
      </c>
      <c r="F797" s="34" t="e">
        <f>IF('Prediction Log'!#REF!=0, "",'Prediction Log'!#REF!)</f>
        <v>#REF!</v>
      </c>
      <c r="G797" s="10" t="e">
        <f>IF(ISBLANK(Games!#REF!), "",'Prediction Log'!#REF!)</f>
        <v>#REF!</v>
      </c>
      <c r="H797" s="35" t="e">
        <f>'Prediction Log'!#REF!</f>
        <v>#REF!</v>
      </c>
      <c r="I797" s="34" t="e">
        <f>IF(ISBLANK(Games!#REF!), "",IF(AND(Games!#REF!="",Games!#REF!=""),"",IF(ISTEXT(Games!#REF!), "Side",Games!#REF!)))</f>
        <v>#REF!</v>
      </c>
      <c r="J797" s="34" t="e">
        <f>IF(ISBLANK(Games!#REF!), "",IF(Table12[[#This Row],[Bet]]="Spread", Games!#REF!, ""))</f>
        <v>#REF!</v>
      </c>
      <c r="K797" s="34" t="str">
        <f>IF(ISBLANK(Games!#REF!), "",IF(ISTEXT(Games!#REF!), Games!#REF!, ""))</f>
        <v/>
      </c>
      <c r="L797" s="34" t="e">
        <f>IF(ISBLANK(Games!#REF!), "", Games!#REF!)</f>
        <v>#REF!</v>
      </c>
      <c r="M797" s="34"/>
      <c r="N797" s="36"/>
      <c r="O797" s="36"/>
      <c r="P797" s="36"/>
      <c r="Q797" s="36"/>
      <c r="R797" s="36"/>
      <c r="S797" s="36"/>
      <c r="T797" s="37">
        <f t="shared" si="117"/>
        <v>0</v>
      </c>
      <c r="U797" s="37">
        <f t="shared" si="118"/>
        <v>0</v>
      </c>
      <c r="V797" s="37">
        <f t="shared" si="120"/>
        <v>0</v>
      </c>
      <c r="W797" s="37">
        <f t="shared" si="121"/>
        <v>0</v>
      </c>
      <c r="X797" s="37">
        <f t="shared" si="122"/>
        <v>0</v>
      </c>
      <c r="Y797" s="37">
        <f t="shared" si="123"/>
        <v>0</v>
      </c>
      <c r="Z797" s="36"/>
      <c r="AA797" s="37" t="str">
        <f t="shared" si="119"/>
        <v/>
      </c>
      <c r="AB797" s="36"/>
      <c r="AC797" s="37" t="str">
        <f t="shared" si="125"/>
        <v/>
      </c>
      <c r="AD797" s="36"/>
      <c r="AE797" s="34" t="str">
        <f t="shared" si="124"/>
        <v/>
      </c>
      <c r="AF797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8" spans="1:32" hidden="1" x14ac:dyDescent="0.45">
      <c r="A798" s="34" t="e">
        <f>Games!#REF!</f>
        <v>#REF!</v>
      </c>
      <c r="B798" s="34" t="e">
        <f>IF('Prediction Log'!#REF!=0, "",'Prediction Log'!#REF!)</f>
        <v>#REF!</v>
      </c>
      <c r="C798" s="34" t="e">
        <f>IF('Prediction Log'!#REF!=0, "",'Prediction Log'!#REF!)</f>
        <v>#REF!</v>
      </c>
      <c r="D798" s="34" t="e">
        <f>IF('Prediction Log'!#REF!=0, "",'Prediction Log'!#REF!)</f>
        <v>#REF!</v>
      </c>
      <c r="E798" s="34" t="e">
        <f>IF('Prediction Log'!#REF!=0, "",'Prediction Log'!#REF!)</f>
        <v>#REF!</v>
      </c>
      <c r="F798" s="34" t="e">
        <f>IF('Prediction Log'!#REF!=0, "",'Prediction Log'!#REF!)</f>
        <v>#REF!</v>
      </c>
      <c r="G798" s="10" t="e">
        <f>IF(ISBLANK(Games!#REF!), "",'Prediction Log'!#REF!)</f>
        <v>#REF!</v>
      </c>
      <c r="H798" s="35" t="e">
        <f>'Prediction Log'!#REF!</f>
        <v>#REF!</v>
      </c>
      <c r="I798" s="34" t="e">
        <f>IF(ISBLANK(Games!#REF!), "",IF(AND(Games!#REF!="",Games!#REF!=""),"",IF(ISTEXT(Games!#REF!), "Side",Games!#REF!)))</f>
        <v>#REF!</v>
      </c>
      <c r="J798" s="34" t="e">
        <f>IF(ISBLANK(Games!#REF!), "",IF(Table12[[#This Row],[Bet]]="Spread", Games!#REF!, ""))</f>
        <v>#REF!</v>
      </c>
      <c r="K798" s="34" t="str">
        <f>IF(ISBLANK(Games!#REF!), "",IF(ISTEXT(Games!#REF!), Games!#REF!, ""))</f>
        <v/>
      </c>
      <c r="L798" s="34" t="e">
        <f>IF(ISBLANK(Games!#REF!), "", Games!#REF!)</f>
        <v>#REF!</v>
      </c>
      <c r="M798" s="34"/>
      <c r="N798" s="36"/>
      <c r="O798" s="36"/>
      <c r="P798" s="36"/>
      <c r="Q798" s="36"/>
      <c r="R798" s="36"/>
      <c r="S798" s="36"/>
      <c r="T798" s="37">
        <f t="shared" si="117"/>
        <v>0</v>
      </c>
      <c r="U798" s="37">
        <f t="shared" si="118"/>
        <v>0</v>
      </c>
      <c r="V798" s="37">
        <f t="shared" si="120"/>
        <v>0</v>
      </c>
      <c r="W798" s="37">
        <f t="shared" si="121"/>
        <v>0</v>
      </c>
      <c r="X798" s="37">
        <f t="shared" si="122"/>
        <v>0</v>
      </c>
      <c r="Y798" s="37">
        <f t="shared" si="123"/>
        <v>0</v>
      </c>
      <c r="Z798" s="36"/>
      <c r="AA798" s="37" t="str">
        <f t="shared" si="119"/>
        <v/>
      </c>
      <c r="AB798" s="36"/>
      <c r="AC798" s="37" t="str">
        <f t="shared" si="125"/>
        <v/>
      </c>
      <c r="AD798" s="36"/>
      <c r="AE798" s="34" t="str">
        <f t="shared" si="124"/>
        <v/>
      </c>
      <c r="AF798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9" spans="1:32" hidden="1" x14ac:dyDescent="0.45">
      <c r="A799" s="34" t="e">
        <f>Games!#REF!</f>
        <v>#REF!</v>
      </c>
      <c r="B799" s="34" t="e">
        <f>IF('Prediction Log'!#REF!=0, "",'Prediction Log'!#REF!)</f>
        <v>#REF!</v>
      </c>
      <c r="C799" s="34" t="e">
        <f>IF('Prediction Log'!#REF!=0, "",'Prediction Log'!#REF!)</f>
        <v>#REF!</v>
      </c>
      <c r="D799" s="34" t="e">
        <f>IF('Prediction Log'!#REF!=0, "",'Prediction Log'!#REF!)</f>
        <v>#REF!</v>
      </c>
      <c r="E799" s="34" t="e">
        <f>IF('Prediction Log'!#REF!=0, "",'Prediction Log'!#REF!)</f>
        <v>#REF!</v>
      </c>
      <c r="F799" s="34" t="e">
        <f>IF('Prediction Log'!#REF!=0, "",'Prediction Log'!#REF!)</f>
        <v>#REF!</v>
      </c>
      <c r="G799" s="10" t="e">
        <f>IF(ISBLANK(Games!#REF!), "",'Prediction Log'!#REF!)</f>
        <v>#REF!</v>
      </c>
      <c r="H799" s="35" t="e">
        <f>'Prediction Log'!#REF!</f>
        <v>#REF!</v>
      </c>
      <c r="I799" s="34" t="e">
        <f>IF(ISBLANK(Games!#REF!), "",IF(AND(Games!#REF!="",Games!#REF!=""),"",IF(ISTEXT(Games!#REF!), "Side",Games!#REF!)))</f>
        <v>#REF!</v>
      </c>
      <c r="J799" s="34" t="e">
        <f>IF(ISBLANK(Games!#REF!), "",IF(Table12[[#This Row],[Bet]]="Spread", Games!#REF!, ""))</f>
        <v>#REF!</v>
      </c>
      <c r="K799" s="34" t="str">
        <f>IF(ISBLANK(Games!#REF!), "",IF(ISTEXT(Games!#REF!), Games!#REF!, ""))</f>
        <v/>
      </c>
      <c r="L799" s="34" t="e">
        <f>IF(ISBLANK(Games!#REF!), "", Games!#REF!)</f>
        <v>#REF!</v>
      </c>
      <c r="M799" s="34"/>
      <c r="N799" s="36"/>
      <c r="O799" s="36"/>
      <c r="P799" s="36"/>
      <c r="Q799" s="36"/>
      <c r="R799" s="36"/>
      <c r="S799" s="36"/>
      <c r="T799" s="37">
        <f t="shared" si="117"/>
        <v>0</v>
      </c>
      <c r="U799" s="37">
        <f t="shared" si="118"/>
        <v>0</v>
      </c>
      <c r="V799" s="37">
        <f t="shared" si="120"/>
        <v>0</v>
      </c>
      <c r="W799" s="37">
        <f t="shared" si="121"/>
        <v>0</v>
      </c>
      <c r="X799" s="37">
        <f t="shared" si="122"/>
        <v>0</v>
      </c>
      <c r="Y799" s="37">
        <f t="shared" si="123"/>
        <v>0</v>
      </c>
      <c r="Z799" s="36"/>
      <c r="AA799" s="37" t="str">
        <f t="shared" si="119"/>
        <v/>
      </c>
      <c r="AB799" s="36"/>
      <c r="AC799" s="37" t="str">
        <f t="shared" si="125"/>
        <v/>
      </c>
      <c r="AD799" s="36"/>
      <c r="AE799" s="34" t="str">
        <f t="shared" si="124"/>
        <v/>
      </c>
      <c r="AF799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00" spans="1:32" hidden="1" x14ac:dyDescent="0.45">
      <c r="A800" s="34" t="e">
        <f>Games!#REF!</f>
        <v>#REF!</v>
      </c>
      <c r="B800" s="34" t="e">
        <f>IF('Prediction Log'!#REF!=0, "",'Prediction Log'!#REF!)</f>
        <v>#REF!</v>
      </c>
      <c r="C800" s="34" t="e">
        <f>IF('Prediction Log'!#REF!=0, "",'Prediction Log'!#REF!)</f>
        <v>#REF!</v>
      </c>
      <c r="D800" s="34" t="e">
        <f>IF('Prediction Log'!#REF!=0, "",'Prediction Log'!#REF!)</f>
        <v>#REF!</v>
      </c>
      <c r="E800" s="34" t="e">
        <f>IF('Prediction Log'!#REF!=0, "",'Prediction Log'!#REF!)</f>
        <v>#REF!</v>
      </c>
      <c r="F800" s="34" t="e">
        <f>IF('Prediction Log'!#REF!=0, "",'Prediction Log'!#REF!)</f>
        <v>#REF!</v>
      </c>
      <c r="G800" s="10" t="e">
        <f>IF(ISBLANK(Games!#REF!), "",'Prediction Log'!#REF!)</f>
        <v>#REF!</v>
      </c>
      <c r="H800" s="35" t="e">
        <f>'Prediction Log'!#REF!</f>
        <v>#REF!</v>
      </c>
      <c r="I800" s="34" t="e">
        <f>IF(ISBLANK(Games!#REF!), "",IF(AND(Games!#REF!="",Games!#REF!=""),"",IF(ISTEXT(Games!#REF!), "Side",Games!#REF!)))</f>
        <v>#REF!</v>
      </c>
      <c r="J800" s="34" t="e">
        <f>IF(ISBLANK(Games!#REF!), "",IF(Table12[[#This Row],[Bet]]="Spread", Games!#REF!, ""))</f>
        <v>#REF!</v>
      </c>
      <c r="K800" s="34" t="str">
        <f>IF(ISBLANK(Games!#REF!), "",IF(ISTEXT(Games!#REF!), Games!#REF!, ""))</f>
        <v/>
      </c>
      <c r="L800" s="34" t="e">
        <f>IF(ISBLANK(Games!#REF!), "", Games!#REF!)</f>
        <v>#REF!</v>
      </c>
      <c r="M800" s="34"/>
      <c r="N800" s="36"/>
      <c r="O800" s="36"/>
      <c r="P800" s="36"/>
      <c r="Q800" s="36"/>
      <c r="R800" s="36"/>
      <c r="S800" s="36"/>
      <c r="T800" s="37">
        <f t="shared" si="117"/>
        <v>0</v>
      </c>
      <c r="U800" s="37">
        <f t="shared" si="118"/>
        <v>0</v>
      </c>
      <c r="V800" s="37">
        <f t="shared" si="120"/>
        <v>0</v>
      </c>
      <c r="W800" s="37">
        <f t="shared" si="121"/>
        <v>0</v>
      </c>
      <c r="X800" s="37">
        <f t="shared" si="122"/>
        <v>0</v>
      </c>
      <c r="Y800" s="37">
        <f t="shared" si="123"/>
        <v>0</v>
      </c>
      <c r="Z800" s="36"/>
      <c r="AA800" s="37" t="str">
        <f t="shared" si="119"/>
        <v/>
      </c>
      <c r="AB800" s="36"/>
      <c r="AC800" s="37" t="str">
        <f t="shared" si="125"/>
        <v/>
      </c>
      <c r="AD800" s="36"/>
      <c r="AE800" s="34" t="str">
        <f t="shared" si="124"/>
        <v/>
      </c>
      <c r="AF800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01" spans="1:32" hidden="1" x14ac:dyDescent="0.45">
      <c r="A801" s="34" t="e">
        <f>Games!#REF!</f>
        <v>#REF!</v>
      </c>
      <c r="B801" s="34" t="e">
        <f>IF('Prediction Log'!#REF!=0, "",'Prediction Log'!#REF!)</f>
        <v>#REF!</v>
      </c>
      <c r="C801" s="34" t="e">
        <f>IF('Prediction Log'!#REF!=0, "",'Prediction Log'!#REF!)</f>
        <v>#REF!</v>
      </c>
      <c r="D801" s="34" t="e">
        <f>IF('Prediction Log'!#REF!=0, "",'Prediction Log'!#REF!)</f>
        <v>#REF!</v>
      </c>
      <c r="E801" s="34" t="e">
        <f>IF('Prediction Log'!#REF!=0, "",'Prediction Log'!#REF!)</f>
        <v>#REF!</v>
      </c>
      <c r="F801" s="34" t="e">
        <f>IF('Prediction Log'!#REF!=0, "",'Prediction Log'!#REF!)</f>
        <v>#REF!</v>
      </c>
      <c r="G801" s="10" t="e">
        <f>IF(ISBLANK(Games!#REF!), "",'Prediction Log'!#REF!)</f>
        <v>#REF!</v>
      </c>
      <c r="H801" s="35" t="e">
        <f>'Prediction Log'!#REF!</f>
        <v>#REF!</v>
      </c>
      <c r="I801" s="34" t="e">
        <f>IF(ISBLANK(Games!#REF!), "",IF(AND(Games!#REF!="",Games!#REF!=""),"",IF(ISTEXT(Games!#REF!), "Side",Games!#REF!)))</f>
        <v>#REF!</v>
      </c>
      <c r="J801" s="34" t="e">
        <f>IF(ISBLANK(Games!#REF!), "",IF(Table12[[#This Row],[Bet]]="Spread", Games!#REF!, ""))</f>
        <v>#REF!</v>
      </c>
      <c r="K801" s="34" t="str">
        <f>IF(ISBLANK(Games!#REF!), "",IF(ISTEXT(Games!#REF!), Games!#REF!, ""))</f>
        <v/>
      </c>
      <c r="L801" s="34" t="e">
        <f>IF(ISBLANK(Games!#REF!), "", Games!#REF!)</f>
        <v>#REF!</v>
      </c>
      <c r="M801" s="34"/>
      <c r="N801" s="36"/>
      <c r="O801" s="36"/>
      <c r="P801" s="36"/>
      <c r="Q801" s="36"/>
      <c r="R801" s="36"/>
      <c r="S801" s="36"/>
      <c r="T801" s="37">
        <f t="shared" si="117"/>
        <v>0</v>
      </c>
      <c r="U801" s="37">
        <f t="shared" si="118"/>
        <v>0</v>
      </c>
      <c r="V801" s="37">
        <f t="shared" si="120"/>
        <v>0</v>
      </c>
      <c r="W801" s="37">
        <f t="shared" si="121"/>
        <v>0</v>
      </c>
      <c r="X801" s="37">
        <f t="shared" si="122"/>
        <v>0</v>
      </c>
      <c r="Y801" s="37">
        <f t="shared" si="123"/>
        <v>0</v>
      </c>
      <c r="Z801" s="36"/>
      <c r="AA801" s="37" t="str">
        <f t="shared" si="119"/>
        <v/>
      </c>
      <c r="AB801" s="36"/>
      <c r="AC801" s="37" t="str">
        <f t="shared" si="125"/>
        <v/>
      </c>
      <c r="AD801" s="36"/>
      <c r="AE801" s="34" t="str">
        <f t="shared" si="124"/>
        <v/>
      </c>
      <c r="AF801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02" spans="1:32" hidden="1" x14ac:dyDescent="0.45">
      <c r="A802" s="34" t="e">
        <f>Games!#REF!</f>
        <v>#REF!</v>
      </c>
      <c r="B802" s="34" t="e">
        <f>IF('Prediction Log'!#REF!=0, "",'Prediction Log'!#REF!)</f>
        <v>#REF!</v>
      </c>
      <c r="C802" s="34" t="e">
        <f>IF('Prediction Log'!#REF!=0, "",'Prediction Log'!#REF!)</f>
        <v>#REF!</v>
      </c>
      <c r="D802" s="34" t="e">
        <f>IF('Prediction Log'!#REF!=0, "",'Prediction Log'!#REF!)</f>
        <v>#REF!</v>
      </c>
      <c r="E802" s="34" t="e">
        <f>IF('Prediction Log'!#REF!=0, "",'Prediction Log'!#REF!)</f>
        <v>#REF!</v>
      </c>
      <c r="F802" s="34" t="e">
        <f>IF('Prediction Log'!#REF!=0, "",'Prediction Log'!#REF!)</f>
        <v>#REF!</v>
      </c>
      <c r="G802" s="10" t="e">
        <f>IF(ISBLANK(Games!#REF!), "",'Prediction Log'!#REF!)</f>
        <v>#REF!</v>
      </c>
      <c r="H802" s="35" t="e">
        <f>'Prediction Log'!#REF!</f>
        <v>#REF!</v>
      </c>
      <c r="I802" s="34" t="e">
        <f>IF(ISBLANK(Games!#REF!), "",IF(AND(Games!#REF!="",Games!#REF!=""),"",IF(ISTEXT(Games!#REF!), "Side",Games!#REF!)))</f>
        <v>#REF!</v>
      </c>
      <c r="J802" s="34" t="e">
        <f>IF(ISBLANK(Games!#REF!), "",IF(Table12[[#This Row],[Bet]]="Spread", Games!#REF!, ""))</f>
        <v>#REF!</v>
      </c>
      <c r="K802" s="34" t="str">
        <f>IF(ISBLANK(Games!#REF!), "",IF(ISTEXT(Games!#REF!), Games!#REF!, ""))</f>
        <v/>
      </c>
      <c r="L802" s="34" t="e">
        <f>IF(ISBLANK(Games!#REF!), "", Games!#REF!)</f>
        <v>#REF!</v>
      </c>
      <c r="M802" s="34"/>
      <c r="N802" s="36"/>
      <c r="O802" s="36"/>
      <c r="P802" s="36"/>
      <c r="Q802" s="36"/>
      <c r="R802" s="36"/>
      <c r="S802" s="36"/>
      <c r="T802" s="37">
        <f t="shared" si="117"/>
        <v>0</v>
      </c>
      <c r="U802" s="37">
        <f t="shared" si="118"/>
        <v>0</v>
      </c>
      <c r="V802" s="37">
        <f t="shared" si="120"/>
        <v>0</v>
      </c>
      <c r="W802" s="37">
        <f t="shared" si="121"/>
        <v>0</v>
      </c>
      <c r="X802" s="37">
        <f t="shared" si="122"/>
        <v>0</v>
      </c>
      <c r="Y802" s="37">
        <f t="shared" si="123"/>
        <v>0</v>
      </c>
      <c r="Z802" s="36"/>
      <c r="AA802" s="37" t="str">
        <f t="shared" si="119"/>
        <v/>
      </c>
      <c r="AB802" s="36"/>
      <c r="AC802" s="37" t="str">
        <f t="shared" si="125"/>
        <v/>
      </c>
      <c r="AD802" s="36"/>
      <c r="AE802" s="34" t="str">
        <f t="shared" si="124"/>
        <v/>
      </c>
      <c r="AF802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03" spans="1:32" hidden="1" x14ac:dyDescent="0.45">
      <c r="A803" s="34" t="e">
        <f>Games!#REF!</f>
        <v>#REF!</v>
      </c>
      <c r="B803" s="34" t="e">
        <f>IF('Prediction Log'!#REF!=0, "",'Prediction Log'!#REF!)</f>
        <v>#REF!</v>
      </c>
      <c r="C803" s="34" t="e">
        <f>IF('Prediction Log'!#REF!=0, "",'Prediction Log'!#REF!)</f>
        <v>#REF!</v>
      </c>
      <c r="D803" s="34" t="e">
        <f>IF('Prediction Log'!#REF!=0, "",'Prediction Log'!#REF!)</f>
        <v>#REF!</v>
      </c>
      <c r="E803" s="34" t="e">
        <f>IF('Prediction Log'!#REF!=0, "",'Prediction Log'!#REF!)</f>
        <v>#REF!</v>
      </c>
      <c r="F803" s="34" t="e">
        <f>IF('Prediction Log'!#REF!=0, "",'Prediction Log'!#REF!)</f>
        <v>#REF!</v>
      </c>
      <c r="G803" s="10" t="e">
        <f>IF(ISBLANK(Games!#REF!), "",'Prediction Log'!#REF!)</f>
        <v>#REF!</v>
      </c>
      <c r="H803" s="35" t="e">
        <f>'Prediction Log'!#REF!</f>
        <v>#REF!</v>
      </c>
      <c r="I803" s="34" t="e">
        <f>IF(ISBLANK(Games!#REF!), "",IF(AND(Games!#REF!="",Games!#REF!=""),"",IF(ISTEXT(Games!#REF!), "Side",Games!#REF!)))</f>
        <v>#REF!</v>
      </c>
      <c r="J803" s="34" t="e">
        <f>IF(ISBLANK(Games!#REF!), "",IF(Table12[[#This Row],[Bet]]="Spread", Games!#REF!, ""))</f>
        <v>#REF!</v>
      </c>
      <c r="K803" s="34" t="str">
        <f>IF(ISBLANK(Games!#REF!), "",IF(ISTEXT(Games!#REF!), Games!#REF!, ""))</f>
        <v/>
      </c>
      <c r="L803" s="34" t="e">
        <f>IF(ISBLANK(Games!#REF!), "", Games!#REF!)</f>
        <v>#REF!</v>
      </c>
      <c r="M803" s="34"/>
      <c r="N803" s="36"/>
      <c r="O803" s="36"/>
      <c r="P803" s="36"/>
      <c r="Q803" s="36"/>
      <c r="R803" s="36"/>
      <c r="S803" s="36"/>
      <c r="T803" s="37">
        <f t="shared" si="117"/>
        <v>0</v>
      </c>
      <c r="U803" s="37">
        <f t="shared" si="118"/>
        <v>0</v>
      </c>
      <c r="V803" s="37">
        <f t="shared" si="120"/>
        <v>0</v>
      </c>
      <c r="W803" s="37">
        <f t="shared" si="121"/>
        <v>0</v>
      </c>
      <c r="X803" s="37">
        <f t="shared" si="122"/>
        <v>0</v>
      </c>
      <c r="Y803" s="37">
        <f t="shared" si="123"/>
        <v>0</v>
      </c>
      <c r="Z803" s="36"/>
      <c r="AA803" s="37" t="str">
        <f t="shared" si="119"/>
        <v/>
      </c>
      <c r="AB803" s="36"/>
      <c r="AC803" s="37" t="str">
        <f t="shared" si="125"/>
        <v/>
      </c>
      <c r="AD803" s="36"/>
      <c r="AE803" s="34" t="str">
        <f t="shared" si="124"/>
        <v/>
      </c>
      <c r="AF803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04" spans="1:32" hidden="1" x14ac:dyDescent="0.45">
      <c r="A804" s="34" t="e">
        <f>Games!#REF!</f>
        <v>#REF!</v>
      </c>
      <c r="B804" s="34" t="e">
        <f>IF('Prediction Log'!#REF!=0, "",'Prediction Log'!#REF!)</f>
        <v>#REF!</v>
      </c>
      <c r="C804" s="34" t="e">
        <f>IF('Prediction Log'!#REF!=0, "",'Prediction Log'!#REF!)</f>
        <v>#REF!</v>
      </c>
      <c r="D804" s="34" t="e">
        <f>IF('Prediction Log'!#REF!=0, "",'Prediction Log'!#REF!)</f>
        <v>#REF!</v>
      </c>
      <c r="E804" s="34" t="e">
        <f>IF('Prediction Log'!#REF!=0, "",'Prediction Log'!#REF!)</f>
        <v>#REF!</v>
      </c>
      <c r="F804" s="34" t="e">
        <f>IF('Prediction Log'!#REF!=0, "",'Prediction Log'!#REF!)</f>
        <v>#REF!</v>
      </c>
      <c r="G804" s="10" t="e">
        <f>IF(ISBLANK(Games!#REF!), "",'Prediction Log'!#REF!)</f>
        <v>#REF!</v>
      </c>
      <c r="H804" s="35" t="e">
        <f>'Prediction Log'!#REF!</f>
        <v>#REF!</v>
      </c>
      <c r="I804" s="34" t="e">
        <f>IF(ISBLANK(Games!#REF!), "",IF(AND(Games!#REF!="",Games!#REF!=""),"",IF(ISTEXT(Games!#REF!), "Side",Games!#REF!)))</f>
        <v>#REF!</v>
      </c>
      <c r="J804" s="34" t="e">
        <f>IF(ISBLANK(Games!#REF!), "",IF(Table12[[#This Row],[Bet]]="Spread", Games!#REF!, ""))</f>
        <v>#REF!</v>
      </c>
      <c r="K804" s="34" t="str">
        <f>IF(ISBLANK(Games!#REF!), "",IF(ISTEXT(Games!#REF!), Games!#REF!, ""))</f>
        <v/>
      </c>
      <c r="L804" s="34" t="e">
        <f>IF(ISBLANK(Games!#REF!), "", Games!#REF!)</f>
        <v>#REF!</v>
      </c>
      <c r="M804" s="34"/>
      <c r="N804" s="36"/>
      <c r="O804" s="36"/>
      <c r="P804" s="36"/>
      <c r="Q804" s="36"/>
      <c r="R804" s="36"/>
      <c r="S804" s="36"/>
      <c r="T804" s="37">
        <f t="shared" si="117"/>
        <v>0</v>
      </c>
      <c r="U804" s="37">
        <f t="shared" si="118"/>
        <v>0</v>
      </c>
      <c r="V804" s="37">
        <f t="shared" si="120"/>
        <v>0</v>
      </c>
      <c r="W804" s="37">
        <f t="shared" si="121"/>
        <v>0</v>
      </c>
      <c r="X804" s="37">
        <f t="shared" si="122"/>
        <v>0</v>
      </c>
      <c r="Y804" s="37">
        <f t="shared" si="123"/>
        <v>0</v>
      </c>
      <c r="Z804" s="36"/>
      <c r="AA804" s="37" t="str">
        <f t="shared" si="119"/>
        <v/>
      </c>
      <c r="AB804" s="36"/>
      <c r="AC804" s="37" t="str">
        <f t="shared" si="125"/>
        <v/>
      </c>
      <c r="AD804" s="36"/>
      <c r="AE804" s="34" t="str">
        <f t="shared" si="124"/>
        <v/>
      </c>
      <c r="AF804" s="3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05" spans="1:32" hidden="1" x14ac:dyDescent="0.45"/>
    <row r="806" spans="1:32" hidden="1" x14ac:dyDescent="0.45"/>
    <row r="807" spans="1:32" hidden="1" x14ac:dyDescent="0.45"/>
  </sheetData>
  <mergeCells count="3">
    <mergeCell ref="A1:D1"/>
    <mergeCell ref="E1:H1"/>
    <mergeCell ref="I1:L1"/>
  </mergeCells>
  <dataValidations count="1">
    <dataValidation type="list" allowBlank="1" showInputMessage="1" showErrorMessage="1" sqref="AB6:AB804 Z6:Z804" xr:uid="{5076AD34-FF7A-4971-AF50-910AD9386B09}">
      <formula1>$A$2:$B$2</formula1>
    </dataValidation>
  </dataValidations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755"/>
  <sheetViews>
    <sheetView zoomScale="50" zoomScaleNormal="50" workbookViewId="0">
      <selection activeCell="A2" sqref="A2:AH383"/>
    </sheetView>
  </sheetViews>
  <sheetFormatPr defaultColWidth="10.6640625" defaultRowHeight="14.25" x14ac:dyDescent="0.45"/>
  <cols>
    <col min="1" max="3" width="13.86328125" customWidth="1"/>
    <col min="4" max="5" width="9.73046875" customWidth="1"/>
    <col min="6" max="6" width="19.265625" customWidth="1"/>
    <col min="7" max="7" width="14.265625" customWidth="1"/>
    <col min="8" max="8" width="14.265625" hidden="1" customWidth="1"/>
    <col min="9" max="9" width="13.86328125" hidden="1" customWidth="1"/>
    <col min="10" max="10" width="13.86328125" customWidth="1"/>
    <col min="11" max="13" width="18.265625" hidden="1" customWidth="1"/>
    <col min="14" max="15" width="10.9296875" customWidth="1"/>
    <col min="16" max="16" width="10.9296875" hidden="1" customWidth="1"/>
    <col min="17" max="19" width="10.9296875" customWidth="1"/>
    <col min="20" max="20" width="10.9296875" hidden="1" customWidth="1"/>
    <col min="21" max="26" width="10.9296875" customWidth="1"/>
    <col min="27" max="28" width="10.9296875" hidden="1" customWidth="1"/>
    <col min="29" max="34" width="10.9296875" customWidth="1"/>
    <col min="35" max="38" width="15.53125" hidden="1" customWidth="1"/>
    <col min="43" max="43" width="17.73046875" customWidth="1"/>
  </cols>
  <sheetData>
    <row r="1" spans="1:48" ht="32.25" customHeight="1" x14ac:dyDescent="0.45">
      <c r="A1" s="39" t="s">
        <v>82</v>
      </c>
      <c r="B1" s="39" t="s">
        <v>0</v>
      </c>
      <c r="C1" s="39" t="s">
        <v>1</v>
      </c>
      <c r="D1" s="39" t="s">
        <v>2</v>
      </c>
      <c r="E1" s="39" t="s">
        <v>4</v>
      </c>
      <c r="F1" s="39" t="s">
        <v>97</v>
      </c>
      <c r="G1" s="39" t="s">
        <v>98</v>
      </c>
      <c r="H1" s="39" t="s">
        <v>70</v>
      </c>
      <c r="I1" s="39" t="s">
        <v>40</v>
      </c>
      <c r="J1" s="39" t="s">
        <v>99</v>
      </c>
      <c r="K1" s="39" t="s">
        <v>37</v>
      </c>
      <c r="L1" s="39" t="s">
        <v>63</v>
      </c>
      <c r="M1" s="39" t="s">
        <v>39</v>
      </c>
      <c r="N1" s="40" t="s">
        <v>41</v>
      </c>
      <c r="O1" s="40" t="s">
        <v>42</v>
      </c>
      <c r="P1" s="40" t="s">
        <v>43</v>
      </c>
      <c r="Q1" s="40" t="s">
        <v>91</v>
      </c>
      <c r="R1" s="40" t="s">
        <v>92</v>
      </c>
      <c r="S1" s="40" t="s">
        <v>45</v>
      </c>
      <c r="T1" s="40" t="s">
        <v>46</v>
      </c>
      <c r="U1" s="56" t="s">
        <v>93</v>
      </c>
      <c r="V1" s="57" t="s">
        <v>94</v>
      </c>
      <c r="W1" s="56" t="s">
        <v>95</v>
      </c>
      <c r="X1" s="57" t="s">
        <v>96</v>
      </c>
      <c r="Y1" s="56" t="s">
        <v>49</v>
      </c>
      <c r="Z1" s="56" t="s">
        <v>50</v>
      </c>
      <c r="AA1" s="41" t="s">
        <v>51</v>
      </c>
      <c r="AB1" s="41" t="s">
        <v>52</v>
      </c>
      <c r="AC1" s="58" t="s">
        <v>83</v>
      </c>
      <c r="AD1" s="59" t="s">
        <v>84</v>
      </c>
      <c r="AE1" s="60" t="s">
        <v>85</v>
      </c>
      <c r="AF1" s="61" t="s">
        <v>86</v>
      </c>
      <c r="AG1" s="58" t="s">
        <v>55</v>
      </c>
      <c r="AH1" s="58" t="s">
        <v>56</v>
      </c>
      <c r="AI1" s="42" t="s">
        <v>57</v>
      </c>
      <c r="AJ1" s="42" t="s">
        <v>58</v>
      </c>
      <c r="AK1" s="44" t="s">
        <v>87</v>
      </c>
      <c r="AL1" s="44" t="s">
        <v>88</v>
      </c>
      <c r="AN1" s="108" t="s">
        <v>89</v>
      </c>
      <c r="AO1" s="108"/>
      <c r="AP1" s="108"/>
      <c r="AQ1" s="108"/>
      <c r="AS1" s="108" t="s">
        <v>90</v>
      </c>
      <c r="AT1" s="108"/>
      <c r="AU1" s="108"/>
      <c r="AV1" s="108"/>
    </row>
    <row r="2" spans="1:48" x14ac:dyDescent="0.45">
      <c r="A2" s="34">
        <f>Games!A2</f>
        <v>1</v>
      </c>
      <c r="B2" s="34" t="str">
        <f>IF('Prediction Log'!B3=0, "",'Prediction Log'!B3)</f>
        <v>Georgia Tech</v>
      </c>
      <c r="C2" s="34" t="str">
        <f>IF('Prediction Log'!C3=0, "",'Prediction Log'!C3)</f>
        <v>Florida State</v>
      </c>
      <c r="D2" s="34" t="str">
        <f>IF('Prediction Log'!D3=0, "",'Prediction Log'!D3)</f>
        <v/>
      </c>
      <c r="E2" s="34" t="str">
        <f>IF('Prediction Log'!E3=0, "",'Prediction Log'!E3)</f>
        <v/>
      </c>
      <c r="F2" s="34" t="str">
        <f>IF('Prediction Log'!H3=0, "",'Prediction Log'!H3)</f>
        <v>Florida State</v>
      </c>
      <c r="G2" s="10" t="str">
        <f>IF(ISBLANK(Games!B2), "",'Prediction Log'!$I3)</f>
        <v>Florida State</v>
      </c>
      <c r="H2" s="35">
        <f>'Prediction Log'!$J3</f>
        <v>0.66630309613080452</v>
      </c>
      <c r="I2" s="34" t="str">
        <f>IF(ISBLANK(Games!R2), "",IF(AND(Games!R2="",Games!S2=""),"",IF(ISTEXT(Games!S2), "Side",Games!R2)))</f>
        <v>Side</v>
      </c>
      <c r="J2" s="34" t="str">
        <f>IF(ISBLANK(Games!B2), "",IF(Games!P2="Y", Games!B2, Games!C2))</f>
        <v>Florida State</v>
      </c>
      <c r="K2" s="34" t="str">
        <f>Games!K2</f>
        <v>Florida State</v>
      </c>
      <c r="L2" s="34" t="str">
        <f>IF(ISBLANK(Games!D2), "",Games!D2)</f>
        <v/>
      </c>
      <c r="M2" s="34"/>
      <c r="N2" s="49" t="str">
        <f>IF(ISBLANK(Table123[[#This Row],[Odds Side - Difference Model]]), "", 1)</f>
        <v/>
      </c>
      <c r="O2" s="49" t="str">
        <f>IF(ISBLANK(Table123[[#This Row],[Odds Spread]]), "", 1)</f>
        <v/>
      </c>
      <c r="P2" s="36"/>
      <c r="Q2" s="36"/>
      <c r="R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" s="36"/>
      <c r="T2" s="36"/>
      <c r="U2" s="50" t="str">
        <f>IF(ISBLANK(Table123[[#This Row],[Odds Side - Difference Model]]), "",N2+IF(Q2&lt;0, (N2/(Q2/-100)), N2*(Q2/100)))</f>
        <v/>
      </c>
      <c r="V2" s="51" t="str">
        <f>IFERROR(IF(ISBLANK(Table123[[#This Row],[Odds Side - Win Probability Model]]), "",N2+IF(R2&lt;0, (N2/(R2/-100)), N2*(R2/100))),"")</f>
        <v/>
      </c>
      <c r="W2" s="50" t="str">
        <f>IFERROR(U2-N2, "")</f>
        <v/>
      </c>
      <c r="X2" s="51" t="str">
        <f>IFERROR(V2-N2, "")</f>
        <v/>
      </c>
      <c r="Y2" s="50" t="str">
        <f>IF(ISBLANK(Table123[[#This Row],[Odds Spread]]), "",O2+IF(S2&lt;0, (O2/(S2/-100)), O2*(S2/100)))</f>
        <v/>
      </c>
      <c r="Z2" s="50" t="str">
        <f>IFERROR(Y2-O2, "")</f>
        <v/>
      </c>
      <c r="AA2" s="37">
        <f t="shared" ref="AA2" si="0">P2+IF(T2&lt;0, (P2/(T2/-100)), P2*(T2/100))</f>
        <v>0</v>
      </c>
      <c r="AB2" s="37">
        <f t="shared" ref="AB2" si="1">T2-P2</f>
        <v>0</v>
      </c>
      <c r="AC2" s="52" t="str">
        <f>IF('Prediction Log'!$T3="Y", "W", IF('Prediction Log'!$T3="N","L",""))</f>
        <v>W</v>
      </c>
      <c r="AD2" s="53" t="str">
        <f>IF('Prediction Log'!$V3="Y", "W", IF('Prediction Log'!$V3="N","L",""))</f>
        <v>W</v>
      </c>
      <c r="AE2" s="54" t="str">
        <f>IF(ISBLANK(Table123[[#This Row],[Odds Side - Difference Model]]), "",IF(AC2="W", W2, IF(AC2="L",-N2, "")))</f>
        <v/>
      </c>
      <c r="AF2" s="55" t="str">
        <f>IFERROR((IF(ISERR(Table123[[#This Row],[Potential Payout Side - Win Probability Model]]), "",IF(AD2="W", X2, IF(AD2="L",-N2, "")))), "")</f>
        <v/>
      </c>
      <c r="AG2" s="52" t="str">
        <f>IF('Prediction Log'!$U3="Y", "W", IF('Prediction Log'!$U3="N", "L", ""))</f>
        <v>L</v>
      </c>
      <c r="AH2" s="54" t="str">
        <f>IF(ISBLANK(Table123[[#This Row],[Odds Spread]]), "",IF(AG2="W", Z2, IF(AG2="L",-O2, "")))</f>
        <v/>
      </c>
      <c r="AI2" s="45"/>
      <c r="AJ2" s="46" t="str">
        <f>IF(AI2="W", AB2, IF(AI2="L",-S2, ""))</f>
        <v/>
      </c>
      <c r="AK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2" s="7" t="s">
        <v>6</v>
      </c>
      <c r="AO2" s="7" t="s">
        <v>7</v>
      </c>
      <c r="AP2" s="1" t="s">
        <v>8</v>
      </c>
      <c r="AQ2" s="1" t="s">
        <v>9</v>
      </c>
      <c r="AS2" s="7" t="s">
        <v>6</v>
      </c>
      <c r="AT2" s="7" t="s">
        <v>7</v>
      </c>
      <c r="AU2" s="1" t="s">
        <v>8</v>
      </c>
      <c r="AV2" s="1" t="s">
        <v>9</v>
      </c>
    </row>
    <row r="3" spans="1:48" x14ac:dyDescent="0.45">
      <c r="A3" s="34">
        <f>Games!A3</f>
        <v>1</v>
      </c>
      <c r="B3" s="34" t="str">
        <f>IF('Prediction Log'!B4=0, "",'Prediction Log'!B4)</f>
        <v>Nevada</v>
      </c>
      <c r="C3" s="34" t="str">
        <f>IF('Prediction Log'!C4=0, "",'Prediction Log'!C4)</f>
        <v>SMU</v>
      </c>
      <c r="D3" s="34" t="str">
        <f>IF('Prediction Log'!D4=0, "",'Prediction Log'!D4)</f>
        <v/>
      </c>
      <c r="E3" s="34" t="str">
        <f>IF('Prediction Log'!E4=0, "",'Prediction Log'!E4)</f>
        <v/>
      </c>
      <c r="F3" s="34" t="str">
        <f>IF('Prediction Log'!H4=0, "",'Prediction Log'!H4)</f>
        <v>SMU</v>
      </c>
      <c r="G3" s="10" t="str">
        <f>IF(ISBLANK(Games!B3), "",'Prediction Log'!$I4)</f>
        <v>SMU</v>
      </c>
      <c r="H3" s="35">
        <f>'Prediction Log'!$J4</f>
        <v>0.97563671613393177</v>
      </c>
      <c r="I3" s="34" t="str">
        <f>IF(ISBLANK(Games!R3), "",IF(AND(Games!R3="",Games!S3=""),"",IF(ISTEXT(Games!S3), "Side",Games!R3)))</f>
        <v/>
      </c>
      <c r="J3" s="34" t="str">
        <f>IF(ISBLANK(Games!B3), "",IF(Games!P3="Y", Games!B3, Games!C3))</f>
        <v>SMU</v>
      </c>
      <c r="K3" s="34" t="str">
        <f>Games!K3</f>
        <v>SMU</v>
      </c>
      <c r="L3" s="34" t="str">
        <f>IF(ISBLANK(Games!D3), "",Games!D3)</f>
        <v/>
      </c>
      <c r="M3" s="34"/>
      <c r="N3" s="49" t="str">
        <f>IF(ISBLANK(Table123[[#This Row],[Odds Side - Difference Model]]), "", 1)</f>
        <v/>
      </c>
      <c r="O3" s="49" t="str">
        <f>IF(ISBLANK(Table123[[#This Row],[Odds Spread]]), "", 1)</f>
        <v/>
      </c>
      <c r="P3" s="36"/>
      <c r="Q3" s="36"/>
      <c r="R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" s="36"/>
      <c r="T3" s="36"/>
      <c r="U3" s="50" t="str">
        <f>IF(ISBLANK(Table123[[#This Row],[Odds Side - Difference Model]]), "",N3+IF(Q3&lt;0, (N3/(Q3/-100)), N3*(Q3/100)))</f>
        <v/>
      </c>
      <c r="V3" s="51" t="str">
        <f>IFERROR(IF(ISBLANK(Table123[[#This Row],[Odds Side - Win Probability Model]]), "",N3+IF(R3&lt;0, (N3/(R3/-100)), N3*(R3/100))),"")</f>
        <v/>
      </c>
      <c r="W3" s="50" t="str">
        <f t="shared" ref="W3:W66" si="2">IFERROR(U3-N3, "")</f>
        <v/>
      </c>
      <c r="X3" s="51" t="str">
        <f t="shared" ref="X3:X66" si="3">IFERROR(V3-N3, "")</f>
        <v/>
      </c>
      <c r="Y3" s="50" t="str">
        <f>IF(ISBLANK(Table123[[#This Row],[Odds Spread]]), "",O3+IF(S3&lt;0, (O3/(S3/-100)), O3*(S3/100)))</f>
        <v/>
      </c>
      <c r="Z3" s="50" t="str">
        <f t="shared" ref="Z3:Z66" si="4">IFERROR(Y3-O3, "")</f>
        <v/>
      </c>
      <c r="AA3" s="37">
        <f t="shared" ref="AA3:AA66" si="5">P3+IF(T3&lt;0, (P3/(T3/-100)), P3*(T3/100))</f>
        <v>0</v>
      </c>
      <c r="AB3" s="37">
        <f t="shared" ref="AB3:AB66" si="6">T3-P3</f>
        <v>0</v>
      </c>
      <c r="AC3" s="52" t="str">
        <f>IF('Prediction Log'!$T4="Y", "W", IF('Prediction Log'!$T4="N","L",""))</f>
        <v/>
      </c>
      <c r="AD3" s="53" t="str">
        <f>IF('Prediction Log'!$V4="Y", "W", IF('Prediction Log'!$V4="N","L",""))</f>
        <v/>
      </c>
      <c r="AE3" s="54" t="str">
        <f>IF(ISBLANK(Table123[[#This Row],[Odds Side - Difference Model]]), "",IF(AC3="W", W3, IF(AC3="L",-N3, "")))</f>
        <v/>
      </c>
      <c r="AF3" s="55" t="str">
        <f>IFERROR((IF(ISERR(Table123[[#This Row],[Potential Payout Side - Win Probability Model]]), "",IF(AD3="W", X3, IF(AD3="L",-N3, "")))), "")</f>
        <v/>
      </c>
      <c r="AG3" s="52" t="str">
        <f>IF('Prediction Log'!$U4="Y", "W", IF('Prediction Log'!$U4="N", "L", ""))</f>
        <v/>
      </c>
      <c r="AH3" s="54" t="str">
        <f>IF(ISBLANK(Table123[[#This Row],[Odds Spread]]), "",IF(AG3="W", Z3, IF(AG3="L",-O3, "")))</f>
        <v/>
      </c>
      <c r="AI3" s="45"/>
      <c r="AJ3" s="46" t="str">
        <f t="shared" ref="AJ3:AJ66" si="7">IF(AI3="W", AB3, IF(AI3="L",-S3, ""))</f>
        <v/>
      </c>
      <c r="AK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3" s="1">
        <f>COUNTIF($AC$2:$AC$1048576, "W")</f>
        <v>1</v>
      </c>
      <c r="AO3" s="1">
        <f>COUNTIF($AC$2:$AC$1048576, "L")</f>
        <v>0</v>
      </c>
      <c r="AP3" s="8">
        <f>AN3/SUM(AN3:AO3)</f>
        <v>1</v>
      </c>
      <c r="AQ3" s="33">
        <f>SUM(AE2:AE1048576)</f>
        <v>0</v>
      </c>
      <c r="AS3" s="1">
        <f>COUNTIF($AD$2:$AD$1048576, "W")</f>
        <v>1</v>
      </c>
      <c r="AT3" s="1">
        <f>COUNTIF($AD$2:$AD$1048576, "L")</f>
        <v>0</v>
      </c>
      <c r="AU3" s="8">
        <f>AS3/SUM(AS3:AT3)</f>
        <v>1</v>
      </c>
      <c r="AV3" s="33">
        <f>SUM(AF2:AF1048576)</f>
        <v>0</v>
      </c>
    </row>
    <row r="4" spans="1:48" x14ac:dyDescent="0.45">
      <c r="A4" s="34">
        <f>Games!A4</f>
        <v>1</v>
      </c>
      <c r="B4" s="34" t="str">
        <f>IF('Prediction Log'!B5=0, "",'Prediction Log'!B5)</f>
        <v>Minnesota</v>
      </c>
      <c r="C4" s="34" t="str">
        <f>IF('Prediction Log'!C5=0, "",'Prediction Log'!C5)</f>
        <v>North Carolina</v>
      </c>
      <c r="D4" s="34" t="str">
        <f>IF('Prediction Log'!D5=0, "",'Prediction Log'!D5)</f>
        <v/>
      </c>
      <c r="E4" s="34" t="str">
        <f>IF('Prediction Log'!E5=0, "",'Prediction Log'!E5)</f>
        <v/>
      </c>
      <c r="F4" s="34" t="str">
        <f>IF('Prediction Log'!H5=0, "",'Prediction Log'!H5)</f>
        <v>North Carolina</v>
      </c>
      <c r="G4" s="10" t="str">
        <f>IF(ISBLANK(Games!B4), "",'Prediction Log'!$I5)</f>
        <v>North Carolina</v>
      </c>
      <c r="H4" s="35">
        <f>'Prediction Log'!$J5</f>
        <v>0.61699453565337659</v>
      </c>
      <c r="I4" s="34" t="str">
        <f>IF(ISBLANK(Games!R4), "",IF(AND(Games!R4="",Games!S4=""),"",IF(ISTEXT(Games!S4), "Side",Games!R4)))</f>
        <v/>
      </c>
      <c r="J4" s="34" t="str">
        <f>IF(ISBLANK(Games!B4), "",IF(Games!P4="Y", Games!B4, Games!C4))</f>
        <v>North Carolina</v>
      </c>
      <c r="K4" s="34" t="str">
        <f>Games!K4</f>
        <v>North Carolina</v>
      </c>
      <c r="L4" s="34" t="str">
        <f>IF(ISBLANK(Games!D4), "",Games!D4)</f>
        <v/>
      </c>
      <c r="M4" s="34"/>
      <c r="N4" s="49" t="str">
        <f>IF(ISBLANK(Table123[[#This Row],[Odds Side - Difference Model]]), "", 1)</f>
        <v/>
      </c>
      <c r="O4" s="49" t="str">
        <f>IF(ISBLANK(Table123[[#This Row],[Odds Spread]]), "", 1)</f>
        <v/>
      </c>
      <c r="P4" s="36"/>
      <c r="Q4" s="36"/>
      <c r="R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" s="36"/>
      <c r="T4" s="36"/>
      <c r="U4" s="50" t="str">
        <f>IF(ISBLANK(Table123[[#This Row],[Odds Side - Difference Model]]), "",N4+IF(Q4&lt;0, (N4/(Q4/-100)), N4*(Q4/100)))</f>
        <v/>
      </c>
      <c r="V4" s="51" t="str">
        <f>IFERROR(IF(ISBLANK(Table123[[#This Row],[Odds Side - Win Probability Model]]), "",N4+IF(R4&lt;0, (N4/(R4/-100)), N4*(R4/100))),"")</f>
        <v/>
      </c>
      <c r="W4" s="50" t="str">
        <f t="shared" si="2"/>
        <v/>
      </c>
      <c r="X4" s="51" t="str">
        <f t="shared" si="3"/>
        <v/>
      </c>
      <c r="Y4" s="50" t="str">
        <f>IF(ISBLANK(Table123[[#This Row],[Odds Spread]]), "",O4+IF(S4&lt;0, (O4/(S4/-100)), O4*(S4/100)))</f>
        <v/>
      </c>
      <c r="Z4" s="50" t="str">
        <f t="shared" si="4"/>
        <v/>
      </c>
      <c r="AA4" s="37">
        <f t="shared" si="5"/>
        <v>0</v>
      </c>
      <c r="AB4" s="37">
        <f t="shared" si="6"/>
        <v>0</v>
      </c>
      <c r="AC4" s="52" t="str">
        <f>IF('Prediction Log'!$T5="Y", "W", IF('Prediction Log'!$T5="N","L",""))</f>
        <v/>
      </c>
      <c r="AD4" s="53" t="str">
        <f>IF('Prediction Log'!$V5="Y", "W", IF('Prediction Log'!$V5="N","L",""))</f>
        <v/>
      </c>
      <c r="AE4" s="54" t="str">
        <f>IF(ISBLANK(Table123[[#This Row],[Odds Side - Difference Model]]), "",IF(AC4="W", W4, IF(AC4="L",-N4, "")))</f>
        <v/>
      </c>
      <c r="AF4" s="55" t="str">
        <f>IFERROR((IF(ISERR(Table123[[#This Row],[Potential Payout Side - Win Probability Model]]), "",IF(AD4="W", X4, IF(AD4="L",-N4, "")))), "")</f>
        <v/>
      </c>
      <c r="AG4" s="52" t="str">
        <f>IF('Prediction Log'!$U5="Y", "W", IF('Prediction Log'!$U5="N", "L", ""))</f>
        <v/>
      </c>
      <c r="AH4" s="54" t="str">
        <f>IF(ISBLANK(Table123[[#This Row],[Odds Spread]]), "",IF(AG4="W", Z4, IF(AG4="L",-O4, "")))</f>
        <v/>
      </c>
      <c r="AI4" s="45"/>
      <c r="AJ4" s="46" t="str">
        <f t="shared" si="7"/>
        <v/>
      </c>
      <c r="AK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" spans="1:48" x14ac:dyDescent="0.45">
      <c r="A5" s="34">
        <f>Games!A5</f>
        <v>1</v>
      </c>
      <c r="B5" s="34" t="str">
        <f>IF('Prediction Log'!B6=0, "",'Prediction Log'!B6)</f>
        <v>Jacksonville State</v>
      </c>
      <c r="C5" s="34" t="str">
        <f>IF('Prediction Log'!C6=0, "",'Prediction Log'!C6)</f>
        <v>Coastal Carolina</v>
      </c>
      <c r="D5" s="34" t="str">
        <f>IF('Prediction Log'!D6=0, "",'Prediction Log'!D6)</f>
        <v/>
      </c>
      <c r="E5" s="34" t="str">
        <f>IF('Prediction Log'!E6=0, "",'Prediction Log'!E6)</f>
        <v/>
      </c>
      <c r="F5" s="34" t="str">
        <f>IF('Prediction Log'!H6=0, "",'Prediction Log'!H6)</f>
        <v>Coastal Carolina</v>
      </c>
      <c r="G5" s="10" t="str">
        <f>IF(ISBLANK(Games!B5), "",'Prediction Log'!$I6)</f>
        <v>Jacksonville State</v>
      </c>
      <c r="H5" s="35">
        <f>'Prediction Log'!$J6</f>
        <v>0.61898346670071758</v>
      </c>
      <c r="I5" s="34" t="str">
        <f>IF(ISBLANK(Games!R5), "",IF(AND(Games!R5="",Games!S5=""),"",IF(ISTEXT(Games!S5), "Side",Games!R5)))</f>
        <v/>
      </c>
      <c r="J5" s="34" t="str">
        <f>IF(ISBLANK(Games!B5), "",IF(Games!P5="Y", Games!B5, Games!C5))</f>
        <v>Coastal Carolina</v>
      </c>
      <c r="K5" s="34" t="str">
        <f>Games!K5</f>
        <v>Coastal Carolina</v>
      </c>
      <c r="L5" s="34" t="str">
        <f>IF(ISBLANK(Games!D5), "",Games!D5)</f>
        <v/>
      </c>
      <c r="M5" s="34"/>
      <c r="N5" s="49" t="str">
        <f>IF(ISBLANK(Table123[[#This Row],[Odds Side - Difference Model]]), "", 1)</f>
        <v/>
      </c>
      <c r="O5" s="49" t="str">
        <f>IF(ISBLANK(Table123[[#This Row],[Odds Spread]]), "", 1)</f>
        <v/>
      </c>
      <c r="P5" s="36"/>
      <c r="Q5" s="36"/>
      <c r="R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" s="36"/>
      <c r="T5" s="36"/>
      <c r="U5" s="50" t="str">
        <f>IF(ISBLANK(Table123[[#This Row],[Odds Side - Difference Model]]), "",N5+IF(Q5&lt;0, (N5/(Q5/-100)), N5*(Q5/100)))</f>
        <v/>
      </c>
      <c r="V5" s="51" t="str">
        <f>IFERROR(IF(ISBLANK(Table123[[#This Row],[Odds Side - Win Probability Model]]), "",N5+IF(R5&lt;0, (N5/(R5/-100)), N5*(R5/100))),"")</f>
        <v/>
      </c>
      <c r="W5" s="50" t="str">
        <f t="shared" si="2"/>
        <v/>
      </c>
      <c r="X5" s="51" t="str">
        <f t="shared" si="3"/>
        <v/>
      </c>
      <c r="Y5" s="50" t="str">
        <f>IF(ISBLANK(Table123[[#This Row],[Odds Spread]]), "",O5+IF(S5&lt;0, (O5/(S5/-100)), O5*(S5/100)))</f>
        <v/>
      </c>
      <c r="Z5" s="50" t="str">
        <f t="shared" si="4"/>
        <v/>
      </c>
      <c r="AA5" s="37">
        <f t="shared" si="5"/>
        <v>0</v>
      </c>
      <c r="AB5" s="37">
        <f t="shared" si="6"/>
        <v>0</v>
      </c>
      <c r="AC5" s="52" t="str">
        <f>IF('Prediction Log'!$T6="Y", "W", IF('Prediction Log'!$T6="N","L",""))</f>
        <v/>
      </c>
      <c r="AD5" s="53" t="str">
        <f>IF('Prediction Log'!$V6="Y", "W", IF('Prediction Log'!$V6="N","L",""))</f>
        <v/>
      </c>
      <c r="AE5" s="54" t="str">
        <f>IF(ISBLANK(Table123[[#This Row],[Odds Side - Difference Model]]), "",IF(AC5="W", W5, IF(AC5="L",-N5, "")))</f>
        <v/>
      </c>
      <c r="AF5" s="55" t="str">
        <f>IFERROR((IF(ISERR(Table123[[#This Row],[Potential Payout Side - Win Probability Model]]), "",IF(AD5="W", X5, IF(AD5="L",-N5, "")))), "")</f>
        <v/>
      </c>
      <c r="AG5" s="52" t="str">
        <f>IF('Prediction Log'!$U6="Y", "W", IF('Prediction Log'!$U6="N", "L", ""))</f>
        <v/>
      </c>
      <c r="AH5" s="54" t="str">
        <f>IF(ISBLANK(Table123[[#This Row],[Odds Spread]]), "",IF(AG5="W", Z5, IF(AG5="L",-O5, "")))</f>
        <v/>
      </c>
      <c r="AI5" s="45"/>
      <c r="AJ5" s="46" t="str">
        <f t="shared" si="7"/>
        <v/>
      </c>
      <c r="AK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5" s="109" t="s">
        <v>61</v>
      </c>
      <c r="AO5" s="109"/>
      <c r="AP5" s="109"/>
      <c r="AQ5" s="109"/>
      <c r="AS5" s="109" t="s">
        <v>61</v>
      </c>
      <c r="AT5" s="109"/>
      <c r="AU5" s="109"/>
      <c r="AV5" s="109"/>
    </row>
    <row r="6" spans="1:48" x14ac:dyDescent="0.45">
      <c r="A6" s="34">
        <f>Games!A6</f>
        <v>1</v>
      </c>
      <c r="B6" s="34" t="str">
        <f>IF('Prediction Log'!B7=0, "",'Prediction Log'!B7)</f>
        <v>Tulsa</v>
      </c>
      <c r="C6" s="34" t="str">
        <f>IF('Prediction Log'!C7=0, "",'Prediction Log'!C7)</f>
        <v>Northwestern State</v>
      </c>
      <c r="D6" s="34" t="str">
        <f>IF('Prediction Log'!D7=0, "",'Prediction Log'!D7)</f>
        <v/>
      </c>
      <c r="E6" s="34" t="str">
        <f>IF('Prediction Log'!E7=0, "",'Prediction Log'!E7)</f>
        <v/>
      </c>
      <c r="F6" s="34" t="str">
        <f>IF('Prediction Log'!H7=0, "",'Prediction Log'!H7)</f>
        <v/>
      </c>
      <c r="G6" s="10" t="str">
        <f>IF(ISBLANK(Games!B6), "",'Prediction Log'!$I7)</f>
        <v>Tulsa</v>
      </c>
      <c r="H6" s="35" t="str">
        <f>'Prediction Log'!$J7</f>
        <v/>
      </c>
      <c r="I6" s="34" t="str">
        <f>IF(ISBLANK(Games!R6), "",IF(AND(Games!R6="",Games!S6=""),"",IF(ISTEXT(Games!S6), "Side",Games!R6)))</f>
        <v/>
      </c>
      <c r="J6" s="34" t="str">
        <f>IF(ISBLANK(Games!B6), "",IF(Games!P6="Y", Games!B6, Games!C6))</f>
        <v>Northwestern State</v>
      </c>
      <c r="K6" s="34" t="str">
        <f>Games!K6</f>
        <v/>
      </c>
      <c r="L6" s="34" t="str">
        <f>IF(ISBLANK(Games!D6), "",Games!D6)</f>
        <v/>
      </c>
      <c r="M6" s="34"/>
      <c r="N6" s="49" t="str">
        <f>IF(ISBLANK(Table123[[#This Row],[Odds Side - Difference Model]]), "", 1)</f>
        <v/>
      </c>
      <c r="O6" s="49" t="str">
        <f>IF(ISBLANK(Table123[[#This Row],[Odds Spread]]), "", 1)</f>
        <v/>
      </c>
      <c r="P6" s="36"/>
      <c r="Q6" s="36"/>
      <c r="R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" s="36"/>
      <c r="T6" s="36"/>
      <c r="U6" s="50" t="str">
        <f>IF(ISBLANK(Table123[[#This Row],[Odds Side - Difference Model]]), "",N6+IF(Q6&lt;0, (N6/(Q6/-100)), N6*(Q6/100)))</f>
        <v/>
      </c>
      <c r="V6" s="51" t="str">
        <f>IFERROR(IF(ISBLANK(Table123[[#This Row],[Odds Side - Win Probability Model]]), "",N6+IF(R6&lt;0, (N6/(R6/-100)), N6*(R6/100))),"")</f>
        <v/>
      </c>
      <c r="W6" s="50" t="str">
        <f t="shared" si="2"/>
        <v/>
      </c>
      <c r="X6" s="51" t="str">
        <f t="shared" si="3"/>
        <v/>
      </c>
      <c r="Y6" s="50" t="str">
        <f>IF(ISBLANK(Table123[[#This Row],[Odds Spread]]), "",O6+IF(S6&lt;0, (O6/(S6/-100)), O6*(S6/100)))</f>
        <v/>
      </c>
      <c r="Z6" s="50" t="str">
        <f t="shared" si="4"/>
        <v/>
      </c>
      <c r="AA6" s="37">
        <f t="shared" si="5"/>
        <v>0</v>
      </c>
      <c r="AB6" s="37">
        <f t="shared" si="6"/>
        <v>0</v>
      </c>
      <c r="AC6" s="52" t="str">
        <f>IF('Prediction Log'!$T7="Y", "W", IF('Prediction Log'!$T7="N","L",""))</f>
        <v/>
      </c>
      <c r="AD6" s="53" t="str">
        <f>IF('Prediction Log'!$V7="Y", "W", IF('Prediction Log'!$V7="N","L",""))</f>
        <v/>
      </c>
      <c r="AE6" s="54" t="str">
        <f>IF(ISBLANK(Table123[[#This Row],[Odds Side - Difference Model]]), "",IF(AC6="W", W6, IF(AC6="L",-N6, "")))</f>
        <v/>
      </c>
      <c r="AF6" s="55" t="str">
        <f>IFERROR((IF(ISERR(Table123[[#This Row],[Potential Payout Side - Win Probability Model]]), "",IF(AD6="W", X6, IF(AD6="L",-N6, "")))), "")</f>
        <v/>
      </c>
      <c r="AG6" s="52" t="str">
        <f>IF('Prediction Log'!$U7="Y", "W", IF('Prediction Log'!$U7="N", "L", ""))</f>
        <v/>
      </c>
      <c r="AH6" s="54" t="str">
        <f>IF(ISBLANK(Table123[[#This Row],[Odds Spread]]), "",IF(AG6="W", Z6, IF(AG6="L",-O6, "")))</f>
        <v/>
      </c>
      <c r="AI6" s="45"/>
      <c r="AJ6" s="46" t="str">
        <f t="shared" si="7"/>
        <v/>
      </c>
      <c r="AK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6" s="7" t="s">
        <v>6</v>
      </c>
      <c r="AO6" s="7" t="s">
        <v>7</v>
      </c>
      <c r="AP6" s="1" t="s">
        <v>8</v>
      </c>
      <c r="AQ6" s="1" t="s">
        <v>9</v>
      </c>
      <c r="AS6" s="7" t="s">
        <v>6</v>
      </c>
      <c r="AT6" s="7" t="s">
        <v>7</v>
      </c>
      <c r="AU6" s="1" t="s">
        <v>8</v>
      </c>
      <c r="AV6" s="1" t="s">
        <v>9</v>
      </c>
    </row>
    <row r="7" spans="1:48" x14ac:dyDescent="0.45">
      <c r="A7" s="34">
        <f>Games!A7</f>
        <v>1</v>
      </c>
      <c r="B7" s="34" t="str">
        <f>IF('Prediction Log'!B8=0, "",'Prediction Log'!B8)</f>
        <v>Illinois</v>
      </c>
      <c r="C7" s="34" t="str">
        <f>IF('Prediction Log'!C8=0, "",'Prediction Log'!C8)</f>
        <v>Eastern Illinois</v>
      </c>
      <c r="D7" s="34" t="str">
        <f>IF('Prediction Log'!D8=0, "",'Prediction Log'!D8)</f>
        <v/>
      </c>
      <c r="E7" s="34" t="str">
        <f>IF('Prediction Log'!E8=0, "",'Prediction Log'!E8)</f>
        <v/>
      </c>
      <c r="F7" s="34" t="str">
        <f>IF('Prediction Log'!H8=0, "",'Prediction Log'!H8)</f>
        <v/>
      </c>
      <c r="G7" s="10" t="str">
        <f>IF(ISBLANK(Games!B7), "",'Prediction Log'!$I8)</f>
        <v>Illinois</v>
      </c>
      <c r="H7" s="35" t="str">
        <f>'Prediction Log'!$J8</f>
        <v/>
      </c>
      <c r="I7" s="34" t="str">
        <f>IF(ISBLANK(Games!R7), "",IF(AND(Games!R7="",Games!S7=""),"",IF(ISTEXT(Games!S7), "Side",Games!R7)))</f>
        <v/>
      </c>
      <c r="J7" s="34" t="str">
        <f>IF(ISBLANK(Games!B7), "",IF(Games!P7="Y", Games!B7, Games!C7))</f>
        <v>Eastern Illinois</v>
      </c>
      <c r="K7" s="34" t="str">
        <f>Games!K7</f>
        <v/>
      </c>
      <c r="L7" s="34" t="str">
        <f>IF(ISBLANK(Games!D7), "",Games!D7)</f>
        <v/>
      </c>
      <c r="M7" s="34"/>
      <c r="N7" s="49" t="str">
        <f>IF(ISBLANK(Table123[[#This Row],[Odds Side - Difference Model]]), "", 1)</f>
        <v/>
      </c>
      <c r="O7" s="49" t="str">
        <f>IF(ISBLANK(Table123[[#This Row],[Odds Spread]]), "", 1)</f>
        <v/>
      </c>
      <c r="P7" s="36"/>
      <c r="Q7" s="36"/>
      <c r="R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" s="36"/>
      <c r="T7" s="36"/>
      <c r="U7" s="50" t="str">
        <f>IF(ISBLANK(Table123[[#This Row],[Odds Side - Difference Model]]), "",N7+IF(Q7&lt;0, (N7/(Q7/-100)), N7*(Q7/100)))</f>
        <v/>
      </c>
      <c r="V7" s="51" t="str">
        <f>IFERROR(IF(ISBLANK(Table123[[#This Row],[Odds Side - Win Probability Model]]), "",N7+IF(R7&lt;0, (N7/(R7/-100)), N7*(R7/100))),"")</f>
        <v/>
      </c>
      <c r="W7" s="50" t="str">
        <f t="shared" si="2"/>
        <v/>
      </c>
      <c r="X7" s="51" t="str">
        <f t="shared" si="3"/>
        <v/>
      </c>
      <c r="Y7" s="50" t="str">
        <f>IF(ISBLANK(Table123[[#This Row],[Odds Spread]]), "",O7+IF(S7&lt;0, (O7/(S7/-100)), O7*(S7/100)))</f>
        <v/>
      </c>
      <c r="Z7" s="50" t="str">
        <f t="shared" si="4"/>
        <v/>
      </c>
      <c r="AA7" s="37">
        <f t="shared" si="5"/>
        <v>0</v>
      </c>
      <c r="AB7" s="37">
        <f t="shared" si="6"/>
        <v>0</v>
      </c>
      <c r="AC7" s="52" t="str">
        <f>IF('Prediction Log'!$T8="Y", "W", IF('Prediction Log'!$T8="N","L",""))</f>
        <v/>
      </c>
      <c r="AD7" s="53" t="str">
        <f>IF('Prediction Log'!$V8="Y", "W", IF('Prediction Log'!$V8="N","L",""))</f>
        <v/>
      </c>
      <c r="AE7" s="54" t="str">
        <f>IF(ISBLANK(Table123[[#This Row],[Odds Side - Difference Model]]), "",IF(AC7="W", W7, IF(AC7="L",-N7, "")))</f>
        <v/>
      </c>
      <c r="AF7" s="55" t="str">
        <f>IFERROR((IF(ISERR(Table123[[#This Row],[Potential Payout Side - Win Probability Model]]), "",IF(AD7="W", X7, IF(AD7="L",-N7, "")))), "")</f>
        <v/>
      </c>
      <c r="AG7" s="52" t="str">
        <f>IF('Prediction Log'!$U8="Y", "W", IF('Prediction Log'!$U8="N", "L", ""))</f>
        <v/>
      </c>
      <c r="AH7" s="54" t="str">
        <f>IF(ISBLANK(Table123[[#This Row],[Odds Spread]]), "",IF(AG7="W", Z7, IF(AG7="L",-O7, "")))</f>
        <v/>
      </c>
      <c r="AI7" s="45"/>
      <c r="AJ7" s="46" t="str">
        <f t="shared" si="7"/>
        <v/>
      </c>
      <c r="AK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7" s="1">
        <f>COUNTIF($AG$2:$AG$1048576, "W")</f>
        <v>0</v>
      </c>
      <c r="AO7" s="1">
        <f>COUNTIF($AG$2:$AG$1048576, "L")</f>
        <v>1</v>
      </c>
      <c r="AP7" s="8">
        <f>AN7/SUM(AN7:AO7)</f>
        <v>0</v>
      </c>
      <c r="AQ7" s="33">
        <f>SUM(Table123[Winnings (Spread)])</f>
        <v>0</v>
      </c>
      <c r="AS7" s="1">
        <f>COUNTIF($AG$2:$AG$1048576, "W")</f>
        <v>0</v>
      </c>
      <c r="AT7" s="1">
        <f>COUNTIF($AG$2:$AG$1048576, "L")</f>
        <v>1</v>
      </c>
      <c r="AU7" s="8">
        <f>AS7/SUM(AS7:AT7)</f>
        <v>0</v>
      </c>
      <c r="AV7" s="33">
        <f>SUM(Table123[Winnings (Spread)])</f>
        <v>0</v>
      </c>
    </row>
    <row r="8" spans="1:48" x14ac:dyDescent="0.45">
      <c r="A8" s="34">
        <f>Games!A8</f>
        <v>1</v>
      </c>
      <c r="B8" s="34" t="str">
        <f>IF('Prediction Log'!B9=0, "",'Prediction Log'!B9)</f>
        <v>Utah</v>
      </c>
      <c r="C8" s="34" t="str">
        <f>IF('Prediction Log'!C9=0, "",'Prediction Log'!C9)</f>
        <v>Southern Utah</v>
      </c>
      <c r="D8" s="34" t="str">
        <f>IF('Prediction Log'!D9=0, "",'Prediction Log'!D9)</f>
        <v/>
      </c>
      <c r="E8" s="34" t="str">
        <f>IF('Prediction Log'!E9=0, "",'Prediction Log'!E9)</f>
        <v/>
      </c>
      <c r="F8" s="34" t="str">
        <f>IF('Prediction Log'!H9=0, "",'Prediction Log'!H9)</f>
        <v/>
      </c>
      <c r="G8" s="10" t="str">
        <f>IF(ISBLANK(Games!B8), "",'Prediction Log'!$I9)</f>
        <v>Utah</v>
      </c>
      <c r="H8" s="35" t="str">
        <f>'Prediction Log'!$J9</f>
        <v/>
      </c>
      <c r="I8" s="34" t="str">
        <f>IF(ISBLANK(Games!R8), "",IF(AND(Games!R8="",Games!S8=""),"",IF(ISTEXT(Games!S8), "Side",Games!R8)))</f>
        <v/>
      </c>
      <c r="J8" s="34" t="str">
        <f>IF(ISBLANK(Games!B8), "",IF(Games!P8="Y", Games!B8, Games!C8))</f>
        <v>Southern Utah</v>
      </c>
      <c r="K8" s="34" t="str">
        <f>Games!K8</f>
        <v/>
      </c>
      <c r="L8" s="34" t="str">
        <f>IF(ISBLANK(Games!D8), "",Games!D8)</f>
        <v/>
      </c>
      <c r="M8" s="34"/>
      <c r="N8" s="49" t="str">
        <f>IF(ISBLANK(Table123[[#This Row],[Odds Side - Difference Model]]), "", 1)</f>
        <v/>
      </c>
      <c r="O8" s="49" t="str">
        <f>IF(ISBLANK(Table123[[#This Row],[Odds Spread]]), "", 1)</f>
        <v/>
      </c>
      <c r="P8" s="36"/>
      <c r="Q8" s="36"/>
      <c r="R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" s="36"/>
      <c r="T8" s="36"/>
      <c r="U8" s="50" t="str">
        <f>IF(ISBLANK(Table123[[#This Row],[Odds Side - Difference Model]]), "",N8+IF(Q8&lt;0, (N8/(Q8/-100)), N8*(Q8/100)))</f>
        <v/>
      </c>
      <c r="V8" s="51" t="str">
        <f>IFERROR(IF(ISBLANK(Table123[[#This Row],[Odds Side - Win Probability Model]]), "",N8+IF(R8&lt;0, (N8/(R8/-100)), N8*(R8/100))),"")</f>
        <v/>
      </c>
      <c r="W8" s="50" t="str">
        <f t="shared" si="2"/>
        <v/>
      </c>
      <c r="X8" s="51" t="str">
        <f t="shared" si="3"/>
        <v/>
      </c>
      <c r="Y8" s="50" t="str">
        <f>IF(ISBLANK(Table123[[#This Row],[Odds Spread]]), "",O8+IF(S8&lt;0, (O8/(S8/-100)), O8*(S8/100)))</f>
        <v/>
      </c>
      <c r="Z8" s="50" t="str">
        <f t="shared" si="4"/>
        <v/>
      </c>
      <c r="AA8" s="37">
        <f t="shared" si="5"/>
        <v>0</v>
      </c>
      <c r="AB8" s="37">
        <f t="shared" si="6"/>
        <v>0</v>
      </c>
      <c r="AC8" s="52" t="str">
        <f>IF('Prediction Log'!$T9="Y", "W", IF('Prediction Log'!$T9="N","L",""))</f>
        <v/>
      </c>
      <c r="AD8" s="53" t="str">
        <f>IF('Prediction Log'!$V9="Y", "W", IF('Prediction Log'!$V9="N","L",""))</f>
        <v/>
      </c>
      <c r="AE8" s="54" t="str">
        <f>IF(ISBLANK(Table123[[#This Row],[Odds Side - Difference Model]]), "",IF(AC8="W", W8, IF(AC8="L",-N8, "")))</f>
        <v/>
      </c>
      <c r="AF8" s="55" t="str">
        <f>IFERROR((IF(ISERR(Table123[[#This Row],[Potential Payout Side - Win Probability Model]]), "",IF(AD8="W", X8, IF(AD8="L",-N8, "")))), "")</f>
        <v/>
      </c>
      <c r="AG8" s="52" t="str">
        <f>IF('Prediction Log'!$U9="Y", "W", IF('Prediction Log'!$U9="N", "L", ""))</f>
        <v/>
      </c>
      <c r="AH8" s="54" t="str">
        <f>IF(ISBLANK(Table123[[#This Row],[Odds Spread]]), "",IF(AG8="W", Z8, IF(AG8="L",-O8, "")))</f>
        <v/>
      </c>
      <c r="AI8" s="45"/>
      <c r="AJ8" s="46" t="str">
        <f t="shared" si="7"/>
        <v/>
      </c>
      <c r="AK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" spans="1:48" x14ac:dyDescent="0.45">
      <c r="A9" s="34">
        <f>Games!A9</f>
        <v>1</v>
      </c>
      <c r="B9" s="34" t="str">
        <f>IF('Prediction Log'!B10=0, "",'Prediction Log'!B10)</f>
        <v>San José State</v>
      </c>
      <c r="C9" s="34" t="str">
        <f>IF('Prediction Log'!C10=0, "",'Prediction Log'!C10)</f>
        <v>Sacramento State</v>
      </c>
      <c r="D9" s="34" t="str">
        <f>IF('Prediction Log'!D10=0, "",'Prediction Log'!D10)</f>
        <v/>
      </c>
      <c r="E9" s="34" t="str">
        <f>IF('Prediction Log'!E10=0, "",'Prediction Log'!E10)</f>
        <v/>
      </c>
      <c r="F9" s="34" t="str">
        <f>IF('Prediction Log'!H10=0, "",'Prediction Log'!H10)</f>
        <v/>
      </c>
      <c r="G9" s="10" t="str">
        <f>IF(ISBLANK(Games!B9), "",'Prediction Log'!$I10)</f>
        <v>San José State</v>
      </c>
      <c r="H9" s="35" t="str">
        <f>'Prediction Log'!$J10</f>
        <v/>
      </c>
      <c r="I9" s="34" t="str">
        <f>IF(ISBLANK(Games!R9), "",IF(AND(Games!R9="",Games!S9=""),"",IF(ISTEXT(Games!S9), "Side",Games!R9)))</f>
        <v/>
      </c>
      <c r="J9" s="34" t="str">
        <f>IF(ISBLANK(Games!B9), "",IF(Games!P9="Y", Games!B9, Games!C9))</f>
        <v>Sacramento State</v>
      </c>
      <c r="K9" s="34" t="str">
        <f>Games!K9</f>
        <v/>
      </c>
      <c r="L9" s="34" t="str">
        <f>IF(ISBLANK(Games!D9), "",Games!D9)</f>
        <v/>
      </c>
      <c r="M9" s="34"/>
      <c r="N9" s="49" t="str">
        <f>IF(ISBLANK(Table123[[#This Row],[Odds Side - Difference Model]]), "", 1)</f>
        <v/>
      </c>
      <c r="O9" s="49" t="str">
        <f>IF(ISBLANK(Table123[[#This Row],[Odds Spread]]), "", 1)</f>
        <v/>
      </c>
      <c r="P9" s="36"/>
      <c r="Q9" s="36"/>
      <c r="R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" s="36"/>
      <c r="T9" s="36"/>
      <c r="U9" s="50" t="str">
        <f>IF(ISBLANK(Table123[[#This Row],[Odds Side - Difference Model]]), "",N9+IF(Q9&lt;0, (N9/(Q9/-100)), N9*(Q9/100)))</f>
        <v/>
      </c>
      <c r="V9" s="51" t="str">
        <f>IFERROR(IF(ISBLANK(Table123[[#This Row],[Odds Side - Win Probability Model]]), "",N9+IF(R9&lt;0, (N9/(R9/-100)), N9*(R9/100))),"")</f>
        <v/>
      </c>
      <c r="W9" s="50" t="str">
        <f t="shared" si="2"/>
        <v/>
      </c>
      <c r="X9" s="51" t="str">
        <f t="shared" si="3"/>
        <v/>
      </c>
      <c r="Y9" s="50" t="str">
        <f>IF(ISBLANK(Table123[[#This Row],[Odds Spread]]), "",O9+IF(S9&lt;0, (O9/(S9/-100)), O9*(S9/100)))</f>
        <v/>
      </c>
      <c r="Z9" s="50" t="str">
        <f t="shared" si="4"/>
        <v/>
      </c>
      <c r="AA9" s="37">
        <f t="shared" si="5"/>
        <v>0</v>
      </c>
      <c r="AB9" s="37">
        <f t="shared" si="6"/>
        <v>0</v>
      </c>
      <c r="AC9" s="52" t="str">
        <f>IF('Prediction Log'!$T10="Y", "W", IF('Prediction Log'!$T10="N","L",""))</f>
        <v/>
      </c>
      <c r="AD9" s="53" t="str">
        <f>IF('Prediction Log'!$V10="Y", "W", IF('Prediction Log'!$V10="N","L",""))</f>
        <v/>
      </c>
      <c r="AE9" s="54" t="str">
        <f>IF(ISBLANK(Table123[[#This Row],[Odds Side - Difference Model]]), "",IF(AC9="W", W9, IF(AC9="L",-N9, "")))</f>
        <v/>
      </c>
      <c r="AF9" s="55" t="str">
        <f>IFERROR((IF(ISERR(Table123[[#This Row],[Potential Payout Side - Win Probability Model]]), "",IF(AD9="W", X9, IF(AD9="L",-N9, "")))), "")</f>
        <v/>
      </c>
      <c r="AG9" s="52" t="str">
        <f>IF('Prediction Log'!$U10="Y", "W", IF('Prediction Log'!$U10="N", "L", ""))</f>
        <v/>
      </c>
      <c r="AH9" s="54" t="str">
        <f>IF(ISBLANK(Table123[[#This Row],[Odds Spread]]), "",IF(AG9="W", Z9, IF(AG9="L",-O9, "")))</f>
        <v/>
      </c>
      <c r="AI9" s="45"/>
      <c r="AJ9" s="46" t="str">
        <f t="shared" si="7"/>
        <v/>
      </c>
      <c r="AK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9" s="110" t="s">
        <v>62</v>
      </c>
      <c r="AO9" s="110"/>
      <c r="AP9" s="110"/>
      <c r="AQ9" s="110"/>
      <c r="AS9" s="110" t="s">
        <v>62</v>
      </c>
      <c r="AT9" s="110"/>
      <c r="AU9" s="110"/>
      <c r="AV9" s="110"/>
    </row>
    <row r="10" spans="1:48" x14ac:dyDescent="0.45">
      <c r="A10" s="34">
        <f>Games!A10</f>
        <v>1</v>
      </c>
      <c r="B10" s="34" t="str">
        <f>IF('Prediction Log'!B11=0, "",'Prediction Log'!B11)</f>
        <v>Army</v>
      </c>
      <c r="C10" s="34" t="str">
        <f>IF('Prediction Log'!C11=0, "",'Prediction Log'!C11)</f>
        <v>Lehigh</v>
      </c>
      <c r="D10" s="34" t="str">
        <f>IF('Prediction Log'!D11=0, "",'Prediction Log'!D11)</f>
        <v/>
      </c>
      <c r="E10" s="34" t="str">
        <f>IF('Prediction Log'!E11=0, "",'Prediction Log'!E11)</f>
        <v/>
      </c>
      <c r="F10" s="34" t="str">
        <f>IF('Prediction Log'!H11=0, "",'Prediction Log'!H11)</f>
        <v/>
      </c>
      <c r="G10" s="10" t="str">
        <f>IF(ISBLANK(Games!B10), "",'Prediction Log'!$I11)</f>
        <v>Army</v>
      </c>
      <c r="H10" s="35" t="str">
        <f>'Prediction Log'!$J11</f>
        <v/>
      </c>
      <c r="I10" s="34" t="str">
        <f>IF(ISBLANK(Games!R10), "",IF(AND(Games!R10="",Games!S10=""),"",IF(ISTEXT(Games!S10), "Side",Games!R10)))</f>
        <v/>
      </c>
      <c r="J10" s="34" t="str">
        <f>IF(ISBLANK(Games!B10), "",IF(Games!P10="Y", Games!B10, Games!C10))</f>
        <v>Lehigh</v>
      </c>
      <c r="K10" s="34" t="str">
        <f>Games!K10</f>
        <v/>
      </c>
      <c r="L10" s="34" t="str">
        <f>IF(ISBLANK(Games!D10), "",Games!D10)</f>
        <v/>
      </c>
      <c r="M10" s="34"/>
      <c r="N10" s="49" t="str">
        <f>IF(ISBLANK(Table123[[#This Row],[Odds Side - Difference Model]]), "", 1)</f>
        <v/>
      </c>
      <c r="O10" s="49" t="str">
        <f>IF(ISBLANK(Table123[[#This Row],[Odds Spread]]), "", 1)</f>
        <v/>
      </c>
      <c r="P10" s="36"/>
      <c r="Q10" s="36"/>
      <c r="R1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" s="36"/>
      <c r="T10" s="36"/>
      <c r="U10" s="50" t="str">
        <f>IF(ISBLANK(Table123[[#This Row],[Odds Side - Difference Model]]), "",N10+IF(Q10&lt;0, (N10/(Q10/-100)), N10*(Q10/100)))</f>
        <v/>
      </c>
      <c r="V10" s="51" t="str">
        <f>IFERROR(IF(ISBLANK(Table123[[#This Row],[Odds Side - Win Probability Model]]), "",N10+IF(R10&lt;0, (N10/(R10/-100)), N10*(R10/100))),"")</f>
        <v/>
      </c>
      <c r="W10" s="50" t="str">
        <f t="shared" si="2"/>
        <v/>
      </c>
      <c r="X10" s="51" t="str">
        <f t="shared" si="3"/>
        <v/>
      </c>
      <c r="Y10" s="50" t="str">
        <f>IF(ISBLANK(Table123[[#This Row],[Odds Spread]]), "",O10+IF(S10&lt;0, (O10/(S10/-100)), O10*(S10/100)))</f>
        <v/>
      </c>
      <c r="Z10" s="50" t="str">
        <f t="shared" si="4"/>
        <v/>
      </c>
      <c r="AA10" s="37">
        <f t="shared" si="5"/>
        <v>0</v>
      </c>
      <c r="AB10" s="37">
        <f t="shared" si="6"/>
        <v>0</v>
      </c>
      <c r="AC10" s="52" t="str">
        <f>IF('Prediction Log'!$T11="Y", "W", IF('Prediction Log'!$T11="N","L",""))</f>
        <v/>
      </c>
      <c r="AD10" s="53" t="str">
        <f>IF('Prediction Log'!$V11="Y", "W", IF('Prediction Log'!$V11="N","L",""))</f>
        <v/>
      </c>
      <c r="AE10" s="54" t="str">
        <f>IF(ISBLANK(Table123[[#This Row],[Odds Side - Difference Model]]), "",IF(AC10="W", W10, IF(AC10="L",-N10, "")))</f>
        <v/>
      </c>
      <c r="AF10" s="55" t="str">
        <f>IFERROR((IF(ISERR(Table123[[#This Row],[Potential Payout Side - Win Probability Model]]), "",IF(AD10="W", X10, IF(AD10="L",-N10, "")))), "")</f>
        <v/>
      </c>
      <c r="AG10" s="52" t="str">
        <f>IF('Prediction Log'!$U11="Y", "W", IF('Prediction Log'!$U11="N", "L", ""))</f>
        <v/>
      </c>
      <c r="AH10" s="54" t="str">
        <f>IF(ISBLANK(Table123[[#This Row],[Odds Spread]]), "",IF(AG10="W", Z10, IF(AG10="L",-O10, "")))</f>
        <v/>
      </c>
      <c r="AI10" s="45"/>
      <c r="AJ10" s="46" t="str">
        <f t="shared" si="7"/>
        <v/>
      </c>
      <c r="AK1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10" s="7" t="s">
        <v>6</v>
      </c>
      <c r="AO10" s="7" t="s">
        <v>7</v>
      </c>
      <c r="AP10" s="1" t="s">
        <v>8</v>
      </c>
      <c r="AQ10" s="1" t="s">
        <v>9</v>
      </c>
      <c r="AS10" s="7" t="s">
        <v>6</v>
      </c>
      <c r="AT10" s="7" t="s">
        <v>7</v>
      </c>
      <c r="AU10" s="1" t="s">
        <v>8</v>
      </c>
      <c r="AV10" s="1" t="s">
        <v>9</v>
      </c>
    </row>
    <row r="11" spans="1:48" x14ac:dyDescent="0.45">
      <c r="A11" s="34">
        <f>Games!A11</f>
        <v>1</v>
      </c>
      <c r="B11" s="34" t="str">
        <f>IF('Prediction Log'!B12=0, "",'Prediction Log'!B12)</f>
        <v>Oklahoma</v>
      </c>
      <c r="C11" s="34" t="str">
        <f>IF('Prediction Log'!C12=0, "",'Prediction Log'!C12)</f>
        <v>Temple</v>
      </c>
      <c r="D11" s="34" t="str">
        <f>IF('Prediction Log'!D12=0, "",'Prediction Log'!D12)</f>
        <v/>
      </c>
      <c r="E11" s="34" t="str">
        <f>IF('Prediction Log'!E12=0, "",'Prediction Log'!E12)</f>
        <v/>
      </c>
      <c r="F11" s="34" t="str">
        <f>IF('Prediction Log'!H12=0, "",'Prediction Log'!H12)</f>
        <v>Temple</v>
      </c>
      <c r="G11" s="10" t="str">
        <f>IF(ISBLANK(Games!B11), "",'Prediction Log'!$I12)</f>
        <v>Oklahoma</v>
      </c>
      <c r="H11" s="35">
        <f>'Prediction Log'!$J12</f>
        <v>0.9902472415436423</v>
      </c>
      <c r="I11" s="34" t="str">
        <f>IF(ISBLANK(Games!R11), "",IF(AND(Games!R11="",Games!S11=""),"",IF(ISTEXT(Games!S11), "Side",Games!R11)))</f>
        <v/>
      </c>
      <c r="J11" s="34" t="str">
        <f>IF(ISBLANK(Games!B11), "",IF(Games!P11="Y", Games!B11, Games!C11))</f>
        <v>Temple</v>
      </c>
      <c r="K11" s="34" t="str">
        <f>Games!K11</f>
        <v>Temple</v>
      </c>
      <c r="L11" s="34" t="str">
        <f>IF(ISBLANK(Games!D11), "",Games!D11)</f>
        <v/>
      </c>
      <c r="M11" s="34"/>
      <c r="N11" s="49" t="str">
        <f>IF(ISBLANK(Table123[[#This Row],[Odds Side - Difference Model]]), "", 1)</f>
        <v/>
      </c>
      <c r="O11" s="49" t="str">
        <f>IF(ISBLANK(Table123[[#This Row],[Odds Spread]]), "", 1)</f>
        <v/>
      </c>
      <c r="P11" s="36"/>
      <c r="Q11" s="36"/>
      <c r="R1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" s="36"/>
      <c r="T11" s="36"/>
      <c r="U11" s="50" t="str">
        <f>IF(ISBLANK(Table123[[#This Row],[Odds Side - Difference Model]]), "",N11+IF(Q11&lt;0, (N11/(Q11/-100)), N11*(Q11/100)))</f>
        <v/>
      </c>
      <c r="V11" s="51" t="str">
        <f>IFERROR(IF(ISBLANK(Table123[[#This Row],[Odds Side - Win Probability Model]]), "",N11+IF(R11&lt;0, (N11/(R11/-100)), N11*(R11/100))),"")</f>
        <v/>
      </c>
      <c r="W11" s="50" t="str">
        <f t="shared" si="2"/>
        <v/>
      </c>
      <c r="X11" s="51" t="str">
        <f t="shared" si="3"/>
        <v/>
      </c>
      <c r="Y11" s="50" t="str">
        <f>IF(ISBLANK(Table123[[#This Row],[Odds Spread]]), "",O11+IF(S11&lt;0, (O11/(S11/-100)), O11*(S11/100)))</f>
        <v/>
      </c>
      <c r="Z11" s="50" t="str">
        <f t="shared" si="4"/>
        <v/>
      </c>
      <c r="AA11" s="37">
        <f t="shared" si="5"/>
        <v>0</v>
      </c>
      <c r="AB11" s="37">
        <f t="shared" si="6"/>
        <v>0</v>
      </c>
      <c r="AC11" s="52" t="str">
        <f>IF('Prediction Log'!$T12="Y", "W", IF('Prediction Log'!$T12="N","L",""))</f>
        <v/>
      </c>
      <c r="AD11" s="53" t="str">
        <f>IF('Prediction Log'!$V12="Y", "W", IF('Prediction Log'!$V12="N","L",""))</f>
        <v/>
      </c>
      <c r="AE11" s="54" t="str">
        <f>IF(ISBLANK(Table123[[#This Row],[Odds Side - Difference Model]]), "",IF(AC11="W", W11, IF(AC11="L",-N11, "")))</f>
        <v/>
      </c>
      <c r="AF11" s="55" t="str">
        <f>IFERROR((IF(ISERR(Table123[[#This Row],[Potential Payout Side - Win Probability Model]]), "",IF(AD11="W", X11, IF(AD11="L",-N11, "")))), "")</f>
        <v/>
      </c>
      <c r="AG11" s="52" t="str">
        <f>IF('Prediction Log'!$U12="Y", "W", IF('Prediction Log'!$U12="N", "L", ""))</f>
        <v/>
      </c>
      <c r="AH11" s="54" t="str">
        <f>IF(ISBLANK(Table123[[#This Row],[Odds Spread]]), "",IF(AG11="W", Z11, IF(AG11="L",-O11, "")))</f>
        <v/>
      </c>
      <c r="AI11" s="45"/>
      <c r="AJ11" s="46" t="str">
        <f t="shared" si="7"/>
        <v/>
      </c>
      <c r="AK1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11" s="1">
        <f>AN7+AN3</f>
        <v>1</v>
      </c>
      <c r="AO11" s="1">
        <f>AO7+AO3</f>
        <v>1</v>
      </c>
      <c r="AP11" s="8">
        <f>AN11/SUM(AN11:AO11)</f>
        <v>0.5</v>
      </c>
      <c r="AQ11" s="33">
        <f>AQ7+AQ3</f>
        <v>0</v>
      </c>
      <c r="AS11" s="1">
        <f>AS7+AS3</f>
        <v>1</v>
      </c>
      <c r="AT11" s="1">
        <f>AT7+AT3</f>
        <v>1</v>
      </c>
      <c r="AU11" s="8">
        <f>AS11/SUM(AS11:AT11)</f>
        <v>0.5</v>
      </c>
      <c r="AV11" s="33">
        <f>AV7+AV3</f>
        <v>0</v>
      </c>
    </row>
    <row r="12" spans="1:48" x14ac:dyDescent="0.45">
      <c r="A12" s="34">
        <f>Games!A12</f>
        <v>1</v>
      </c>
      <c r="B12" s="34" t="str">
        <f>IF('Prediction Log'!B13=0, "",'Prediction Log'!B13)</f>
        <v>Michigan State</v>
      </c>
      <c r="C12" s="34" t="str">
        <f>IF('Prediction Log'!C13=0, "",'Prediction Log'!C13)</f>
        <v>Florida Atlantic</v>
      </c>
      <c r="D12" s="34" t="str">
        <f>IF('Prediction Log'!D13=0, "",'Prediction Log'!D13)</f>
        <v/>
      </c>
      <c r="E12" s="34" t="str">
        <f>IF('Prediction Log'!E13=0, "",'Prediction Log'!E13)</f>
        <v/>
      </c>
      <c r="F12" s="34" t="str">
        <f>IF('Prediction Log'!H13=0, "",'Prediction Log'!H13)</f>
        <v>Florida Atlantic</v>
      </c>
      <c r="G12" s="10" t="str">
        <f>IF(ISBLANK(Games!B12), "",'Prediction Log'!$I13)</f>
        <v>Michigan State</v>
      </c>
      <c r="H12" s="35">
        <f>'Prediction Log'!$J13</f>
        <v>0.63319031668955161</v>
      </c>
      <c r="I12" s="34" t="str">
        <f>IF(ISBLANK(Games!R12), "",IF(AND(Games!R12="",Games!S12=""),"",IF(ISTEXT(Games!S12), "Side",Games!R12)))</f>
        <v/>
      </c>
      <c r="J12" s="34" t="str">
        <f>IF(ISBLANK(Games!B12), "",IF(Games!P12="Y", Games!B12, Games!C12))</f>
        <v>Florida Atlantic</v>
      </c>
      <c r="K12" s="34" t="str">
        <f>Games!K12</f>
        <v>Florida Atlantic</v>
      </c>
      <c r="L12" s="34" t="str">
        <f>IF(ISBLANK(Games!D12), "",Games!D12)</f>
        <v/>
      </c>
      <c r="M12" s="34"/>
      <c r="N12" s="49" t="str">
        <f>IF(ISBLANK(Table123[[#This Row],[Odds Side - Difference Model]]), "", 1)</f>
        <v/>
      </c>
      <c r="O12" s="49" t="str">
        <f>IF(ISBLANK(Table123[[#This Row],[Odds Spread]]), "", 1)</f>
        <v/>
      </c>
      <c r="P12" s="36"/>
      <c r="Q12" s="36"/>
      <c r="R1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" s="36"/>
      <c r="T12" s="36"/>
      <c r="U12" s="50" t="str">
        <f>IF(ISBLANK(Table123[[#This Row],[Odds Side - Difference Model]]), "",N12+IF(Q12&lt;0, (N12/(Q12/-100)), N12*(Q12/100)))</f>
        <v/>
      </c>
      <c r="V12" s="51" t="str">
        <f>IFERROR(IF(ISBLANK(Table123[[#This Row],[Odds Side - Win Probability Model]]), "",N12+IF(R12&lt;0, (N12/(R12/-100)), N12*(R12/100))),"")</f>
        <v/>
      </c>
      <c r="W12" s="50" t="str">
        <f t="shared" si="2"/>
        <v/>
      </c>
      <c r="X12" s="51" t="str">
        <f t="shared" si="3"/>
        <v/>
      </c>
      <c r="Y12" s="50" t="str">
        <f>IF(ISBLANK(Table123[[#This Row],[Odds Spread]]), "",O12+IF(S12&lt;0, (O12/(S12/-100)), O12*(S12/100)))</f>
        <v/>
      </c>
      <c r="Z12" s="50" t="str">
        <f t="shared" si="4"/>
        <v/>
      </c>
      <c r="AA12" s="37">
        <f t="shared" si="5"/>
        <v>0</v>
      </c>
      <c r="AB12" s="37">
        <f t="shared" si="6"/>
        <v>0</v>
      </c>
      <c r="AC12" s="52" t="str">
        <f>IF('Prediction Log'!$T13="Y", "W", IF('Prediction Log'!$T13="N","L",""))</f>
        <v/>
      </c>
      <c r="AD12" s="53" t="str">
        <f>IF('Prediction Log'!$V13="Y", "W", IF('Prediction Log'!$V13="N","L",""))</f>
        <v/>
      </c>
      <c r="AE12" s="54" t="str">
        <f>IF(ISBLANK(Table123[[#This Row],[Odds Side - Difference Model]]), "",IF(AC12="W", W12, IF(AC12="L",-N12, "")))</f>
        <v/>
      </c>
      <c r="AF12" s="55" t="str">
        <f>IFERROR((IF(ISERR(Table123[[#This Row],[Potential Payout Side - Win Probability Model]]), "",IF(AD12="W", X12, IF(AD12="L",-N12, "")))), "")</f>
        <v/>
      </c>
      <c r="AG12" s="52" t="str">
        <f>IF('Prediction Log'!$U13="Y", "W", IF('Prediction Log'!$U13="N", "L", ""))</f>
        <v/>
      </c>
      <c r="AH12" s="54" t="str">
        <f>IF(ISBLANK(Table123[[#This Row],[Odds Spread]]), "",IF(AG12="W", Z12, IF(AG12="L",-O12, "")))</f>
        <v/>
      </c>
      <c r="AI12" s="45"/>
      <c r="AJ12" s="46" t="str">
        <f t="shared" si="7"/>
        <v/>
      </c>
      <c r="AK1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" spans="1:48" x14ac:dyDescent="0.45">
      <c r="A13" s="34">
        <f>Games!A13</f>
        <v>1</v>
      </c>
      <c r="B13" s="34" t="str">
        <f>IF('Prediction Log'!B14=0, "",'Prediction Log'!B14)</f>
        <v>Duke</v>
      </c>
      <c r="C13" s="34" t="str">
        <f>IF('Prediction Log'!C14=0, "",'Prediction Log'!C14)</f>
        <v>Elon</v>
      </c>
      <c r="D13" s="34" t="str">
        <f>IF('Prediction Log'!D14=0, "",'Prediction Log'!D14)</f>
        <v/>
      </c>
      <c r="E13" s="34" t="str">
        <f>IF('Prediction Log'!E14=0, "",'Prediction Log'!E14)</f>
        <v/>
      </c>
      <c r="F13" s="34" t="str">
        <f>IF('Prediction Log'!H14=0, "",'Prediction Log'!H14)</f>
        <v/>
      </c>
      <c r="G13" s="10" t="str">
        <f>IF(ISBLANK(Games!B13), "",'Prediction Log'!$I14)</f>
        <v>Duke</v>
      </c>
      <c r="H13" s="35" t="str">
        <f>'Prediction Log'!$J14</f>
        <v/>
      </c>
      <c r="I13" s="34" t="str">
        <f>IF(ISBLANK(Games!R13), "",IF(AND(Games!R13="",Games!S13=""),"",IF(ISTEXT(Games!S13), "Side",Games!R13)))</f>
        <v/>
      </c>
      <c r="J13" s="34" t="str">
        <f>IF(ISBLANK(Games!B13), "",IF(Games!P13="Y", Games!B13, Games!C13))</f>
        <v>Elon</v>
      </c>
      <c r="K13" s="34" t="str">
        <f>Games!K13</f>
        <v/>
      </c>
      <c r="L13" s="34" t="str">
        <f>IF(ISBLANK(Games!D13), "",Games!D13)</f>
        <v/>
      </c>
      <c r="M13" s="34"/>
      <c r="N13" s="49" t="str">
        <f>IF(ISBLANK(Table123[[#This Row],[Odds Side - Difference Model]]), "", 1)</f>
        <v/>
      </c>
      <c r="O13" s="49" t="str">
        <f>IF(ISBLANK(Table123[[#This Row],[Odds Spread]]), "", 1)</f>
        <v/>
      </c>
      <c r="P13" s="36"/>
      <c r="Q13" s="36"/>
      <c r="R1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" s="36"/>
      <c r="T13" s="36"/>
      <c r="U13" s="50" t="str">
        <f>IF(ISBLANK(Table123[[#This Row],[Odds Side - Difference Model]]), "",N13+IF(Q13&lt;0, (N13/(Q13/-100)), N13*(Q13/100)))</f>
        <v/>
      </c>
      <c r="V13" s="51" t="str">
        <f>IFERROR(IF(ISBLANK(Table123[[#This Row],[Odds Side - Win Probability Model]]), "",N13+IF(R13&lt;0, (N13/(R13/-100)), N13*(R13/100))),"")</f>
        <v/>
      </c>
      <c r="W13" s="50" t="str">
        <f t="shared" si="2"/>
        <v/>
      </c>
      <c r="X13" s="51" t="str">
        <f t="shared" si="3"/>
        <v/>
      </c>
      <c r="Y13" s="50" t="str">
        <f>IF(ISBLANK(Table123[[#This Row],[Odds Spread]]), "",O13+IF(S13&lt;0, (O13/(S13/-100)), O13*(S13/100)))</f>
        <v/>
      </c>
      <c r="Z13" s="50" t="str">
        <f t="shared" si="4"/>
        <v/>
      </c>
      <c r="AA13" s="37">
        <f t="shared" si="5"/>
        <v>0</v>
      </c>
      <c r="AB13" s="37">
        <f t="shared" si="6"/>
        <v>0</v>
      </c>
      <c r="AC13" s="52" t="str">
        <f>IF('Prediction Log'!$T14="Y", "W", IF('Prediction Log'!$T14="N","L",""))</f>
        <v/>
      </c>
      <c r="AD13" s="53" t="str">
        <f>IF('Prediction Log'!$V14="Y", "W", IF('Prediction Log'!$V14="N","L",""))</f>
        <v/>
      </c>
      <c r="AE13" s="54" t="str">
        <f>IF(ISBLANK(Table123[[#This Row],[Odds Side - Difference Model]]), "",IF(AC13="W", W13, IF(AC13="L",-N13, "")))</f>
        <v/>
      </c>
      <c r="AF13" s="55" t="str">
        <f>IFERROR((IF(ISERR(Table123[[#This Row],[Potential Payout Side - Win Probability Model]]), "",IF(AD13="W", X13, IF(AD13="L",-N13, "")))), "")</f>
        <v/>
      </c>
      <c r="AG13" s="52" t="str">
        <f>IF('Prediction Log'!$U14="Y", "W", IF('Prediction Log'!$U14="N", "L", ""))</f>
        <v/>
      </c>
      <c r="AH13" s="54" t="str">
        <f>IF(ISBLANK(Table123[[#This Row],[Odds Spread]]), "",IF(AG13="W", Z13, IF(AG13="L",-O13, "")))</f>
        <v/>
      </c>
      <c r="AI13" s="45"/>
      <c r="AJ13" s="46" t="str">
        <f t="shared" si="7"/>
        <v/>
      </c>
      <c r="AK1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" spans="1:48" x14ac:dyDescent="0.45">
      <c r="A14" s="34">
        <f>Games!A14</f>
        <v>1</v>
      </c>
      <c r="B14" s="34" t="str">
        <f>IF('Prediction Log'!B15=0, "",'Prediction Log'!B15)</f>
        <v>Wisconsin</v>
      </c>
      <c r="C14" s="34" t="str">
        <f>IF('Prediction Log'!C15=0, "",'Prediction Log'!C15)</f>
        <v>Western Michigan</v>
      </c>
      <c r="D14" s="34" t="str">
        <f>IF('Prediction Log'!D15=0, "",'Prediction Log'!D15)</f>
        <v/>
      </c>
      <c r="E14" s="34" t="str">
        <f>IF('Prediction Log'!E15=0, "",'Prediction Log'!E15)</f>
        <v/>
      </c>
      <c r="F14" s="34" t="str">
        <f>IF('Prediction Log'!H15=0, "",'Prediction Log'!H15)</f>
        <v>Western Michigan</v>
      </c>
      <c r="G14" s="10" t="str">
        <f>IF(ISBLANK(Games!B14), "",'Prediction Log'!$I15)</f>
        <v>Wisconsin</v>
      </c>
      <c r="H14" s="35">
        <f>'Prediction Log'!$J15</f>
        <v>0.8841391172224492</v>
      </c>
      <c r="I14" s="34" t="str">
        <f>IF(ISBLANK(Games!R14), "",IF(AND(Games!R14="",Games!S14=""),"",IF(ISTEXT(Games!S14), "Side",Games!R14)))</f>
        <v/>
      </c>
      <c r="J14" s="34" t="str">
        <f>IF(ISBLANK(Games!B14), "",IF(Games!P14="Y", Games!B14, Games!C14))</f>
        <v>Western Michigan</v>
      </c>
      <c r="K14" s="34" t="str">
        <f>Games!K14</f>
        <v>Western Michigan</v>
      </c>
      <c r="L14" s="34" t="str">
        <f>IF(ISBLANK(Games!D14), "",Games!D14)</f>
        <v/>
      </c>
      <c r="M14" s="34"/>
      <c r="N14" s="49" t="str">
        <f>IF(ISBLANK(Table123[[#This Row],[Odds Side - Difference Model]]), "", 1)</f>
        <v/>
      </c>
      <c r="O14" s="49" t="str">
        <f>IF(ISBLANK(Table123[[#This Row],[Odds Spread]]), "", 1)</f>
        <v/>
      </c>
      <c r="P14" s="36"/>
      <c r="Q14" s="36"/>
      <c r="R1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" s="36"/>
      <c r="T14" s="36"/>
      <c r="U14" s="50" t="str">
        <f>IF(ISBLANK(Table123[[#This Row],[Odds Side - Difference Model]]), "",N14+IF(Q14&lt;0, (N14/(Q14/-100)), N14*(Q14/100)))</f>
        <v/>
      </c>
      <c r="V14" s="51" t="str">
        <f>IFERROR(IF(ISBLANK(Table123[[#This Row],[Odds Side - Win Probability Model]]), "",N14+IF(R14&lt;0, (N14/(R14/-100)), N14*(R14/100))),"")</f>
        <v/>
      </c>
      <c r="W14" s="50" t="str">
        <f t="shared" si="2"/>
        <v/>
      </c>
      <c r="X14" s="51" t="str">
        <f t="shared" si="3"/>
        <v/>
      </c>
      <c r="Y14" s="50" t="str">
        <f>IF(ISBLANK(Table123[[#This Row],[Odds Spread]]), "",O14+IF(S14&lt;0, (O14/(S14/-100)), O14*(S14/100)))</f>
        <v/>
      </c>
      <c r="Z14" s="50" t="str">
        <f t="shared" si="4"/>
        <v/>
      </c>
      <c r="AA14" s="37">
        <f t="shared" si="5"/>
        <v>0</v>
      </c>
      <c r="AB14" s="37">
        <f t="shared" si="6"/>
        <v>0</v>
      </c>
      <c r="AC14" s="52" t="str">
        <f>IF('Prediction Log'!$T15="Y", "W", IF('Prediction Log'!$T15="N","L",""))</f>
        <v/>
      </c>
      <c r="AD14" s="53" t="str">
        <f>IF('Prediction Log'!$V15="Y", "W", IF('Prediction Log'!$V15="N","L",""))</f>
        <v/>
      </c>
      <c r="AE14" s="54" t="str">
        <f>IF(ISBLANK(Table123[[#This Row],[Odds Side - Difference Model]]), "",IF(AC14="W", W14, IF(AC14="L",-N14, "")))</f>
        <v/>
      </c>
      <c r="AF14" s="55" t="str">
        <f>IFERROR((IF(ISERR(Table123[[#This Row],[Potential Payout Side - Win Probability Model]]), "",IF(AD14="W", X14, IF(AD14="L",-N14, "")))), "")</f>
        <v/>
      </c>
      <c r="AG14" s="52" t="str">
        <f>IF('Prediction Log'!$U15="Y", "W", IF('Prediction Log'!$U15="N", "L", ""))</f>
        <v/>
      </c>
      <c r="AH14" s="54" t="str">
        <f>IF(ISBLANK(Table123[[#This Row],[Odds Spread]]), "",IF(AG14="W", Z14, IF(AG14="L",-O14, "")))</f>
        <v/>
      </c>
      <c r="AI14" s="45"/>
      <c r="AJ14" s="46" t="str">
        <f t="shared" si="7"/>
        <v/>
      </c>
      <c r="AK1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" spans="1:48" x14ac:dyDescent="0.45">
      <c r="A15" s="34">
        <f>Games!A15</f>
        <v>1</v>
      </c>
      <c r="B15" s="34" t="str">
        <f>IF('Prediction Log'!B16=0, "",'Prediction Log'!B16)</f>
        <v>Stanford</v>
      </c>
      <c r="C15" s="34" t="str">
        <f>IF('Prediction Log'!C16=0, "",'Prediction Log'!C16)</f>
        <v>TCU</v>
      </c>
      <c r="D15" s="34" t="str">
        <f>IF('Prediction Log'!D16=0, "",'Prediction Log'!D16)</f>
        <v/>
      </c>
      <c r="E15" s="34" t="str">
        <f>IF('Prediction Log'!E16=0, "",'Prediction Log'!E16)</f>
        <v/>
      </c>
      <c r="F15" s="34" t="str">
        <f>IF('Prediction Log'!H16=0, "",'Prediction Log'!H16)</f>
        <v>TCU</v>
      </c>
      <c r="G15" s="10" t="str">
        <f>IF(ISBLANK(Games!B15), "",'Prediction Log'!$I16)</f>
        <v>TCU</v>
      </c>
      <c r="H15" s="35">
        <f>'Prediction Log'!$J16</f>
        <v>0.825043757611716</v>
      </c>
      <c r="I15" s="34" t="str">
        <f>IF(ISBLANK(Games!R15), "",IF(AND(Games!R15="",Games!S15=""),"",IF(ISTEXT(Games!S15), "Side",Games!R15)))</f>
        <v/>
      </c>
      <c r="J15" s="34" t="str">
        <f>IF(ISBLANK(Games!B15), "",IF(Games!P15="Y", Games!B15, Games!C15))</f>
        <v>TCU</v>
      </c>
      <c r="K15" s="34" t="str">
        <f>Games!K15</f>
        <v>TCU</v>
      </c>
      <c r="L15" s="34" t="str">
        <f>IF(ISBLANK(Games!D15), "",Games!D15)</f>
        <v/>
      </c>
      <c r="M15" s="34"/>
      <c r="N15" s="49" t="str">
        <f>IF(ISBLANK(Table123[[#This Row],[Odds Side - Difference Model]]), "", 1)</f>
        <v/>
      </c>
      <c r="O15" s="49" t="str">
        <f>IF(ISBLANK(Table123[[#This Row],[Odds Spread]]), "", 1)</f>
        <v/>
      </c>
      <c r="P15" s="36"/>
      <c r="Q15" s="36"/>
      <c r="R1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" s="36"/>
      <c r="T15" s="36"/>
      <c r="U15" s="50" t="str">
        <f>IF(ISBLANK(Table123[[#This Row],[Odds Side - Difference Model]]), "",N15+IF(Q15&lt;0, (N15/(Q15/-100)), N15*(Q15/100)))</f>
        <v/>
      </c>
      <c r="V15" s="51" t="str">
        <f>IFERROR(IF(ISBLANK(Table123[[#This Row],[Odds Side - Win Probability Model]]), "",N15+IF(R15&lt;0, (N15/(R15/-100)), N15*(R15/100))),"")</f>
        <v/>
      </c>
      <c r="W15" s="50" t="str">
        <f t="shared" si="2"/>
        <v/>
      </c>
      <c r="X15" s="51" t="str">
        <f t="shared" si="3"/>
        <v/>
      </c>
      <c r="Y15" s="50" t="str">
        <f>IF(ISBLANK(Table123[[#This Row],[Odds Spread]]), "",O15+IF(S15&lt;0, (O15/(S15/-100)), O15*(S15/100)))</f>
        <v/>
      </c>
      <c r="Z15" s="50" t="str">
        <f t="shared" si="4"/>
        <v/>
      </c>
      <c r="AA15" s="37">
        <f t="shared" si="5"/>
        <v>0</v>
      </c>
      <c r="AB15" s="37">
        <f t="shared" si="6"/>
        <v>0</v>
      </c>
      <c r="AC15" s="52" t="str">
        <f>IF('Prediction Log'!$T16="Y", "W", IF('Prediction Log'!$T16="N","L",""))</f>
        <v/>
      </c>
      <c r="AD15" s="53" t="str">
        <f>IF('Prediction Log'!$V16="Y", "W", IF('Prediction Log'!$V16="N","L",""))</f>
        <v/>
      </c>
      <c r="AE15" s="54" t="str">
        <f>IF(ISBLANK(Table123[[#This Row],[Odds Side - Difference Model]]), "",IF(AC15="W", W15, IF(AC15="L",-N15, "")))</f>
        <v/>
      </c>
      <c r="AF15" s="55" t="str">
        <f>IFERROR((IF(ISERR(Table123[[#This Row],[Potential Payout Side - Win Probability Model]]), "",IF(AD15="W", X15, IF(AD15="L",-N15, "")))), "")</f>
        <v/>
      </c>
      <c r="AG15" s="52" t="str">
        <f>IF('Prediction Log'!$U16="Y", "W", IF('Prediction Log'!$U16="N", "L", ""))</f>
        <v/>
      </c>
      <c r="AH15" s="54" t="str">
        <f>IF(ISBLANK(Table123[[#This Row],[Odds Spread]]), "",IF(AG15="W", Z15, IF(AG15="L",-O15, "")))</f>
        <v/>
      </c>
      <c r="AI15" s="45"/>
      <c r="AJ15" s="46" t="str">
        <f t="shared" si="7"/>
        <v/>
      </c>
      <c r="AK1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" spans="1:48" x14ac:dyDescent="0.45">
      <c r="A16" s="34">
        <f>Games!A16</f>
        <v>1</v>
      </c>
      <c r="B16" s="34" t="str">
        <f>IF('Prediction Log'!B17=0, "",'Prediction Log'!B17)</f>
        <v>Utah State</v>
      </c>
      <c r="C16" s="34" t="str">
        <f>IF('Prediction Log'!C17=0, "",'Prediction Log'!C17)</f>
        <v>Robert Morris</v>
      </c>
      <c r="D16" s="34" t="str">
        <f>IF('Prediction Log'!D17=0, "",'Prediction Log'!D17)</f>
        <v/>
      </c>
      <c r="E16" s="34" t="str">
        <f>IF('Prediction Log'!E17=0, "",'Prediction Log'!E17)</f>
        <v/>
      </c>
      <c r="F16" s="34" t="str">
        <f>IF('Prediction Log'!H17=0, "",'Prediction Log'!H17)</f>
        <v/>
      </c>
      <c r="G16" s="10" t="str">
        <f>IF(ISBLANK(Games!B16), "",'Prediction Log'!$I17)</f>
        <v>Utah State</v>
      </c>
      <c r="H16" s="35" t="str">
        <f>'Prediction Log'!$J17</f>
        <v/>
      </c>
      <c r="I16" s="34" t="str">
        <f>IF(ISBLANK(Games!R16), "",IF(AND(Games!R16="",Games!S16=""),"",IF(ISTEXT(Games!S16), "Side",Games!R16)))</f>
        <v/>
      </c>
      <c r="J16" s="34" t="str">
        <f>IF(ISBLANK(Games!B16), "",IF(Games!P16="Y", Games!B16, Games!C16))</f>
        <v>Robert Morris</v>
      </c>
      <c r="K16" s="34" t="str">
        <f>Games!K16</f>
        <v/>
      </c>
      <c r="L16" s="34" t="str">
        <f>IF(ISBLANK(Games!D16), "",Games!D16)</f>
        <v/>
      </c>
      <c r="M16" s="34"/>
      <c r="N16" s="49" t="str">
        <f>IF(ISBLANK(Table123[[#This Row],[Odds Side - Difference Model]]), "", 1)</f>
        <v/>
      </c>
      <c r="O16" s="49" t="str">
        <f>IF(ISBLANK(Table123[[#This Row],[Odds Spread]]), "", 1)</f>
        <v/>
      </c>
      <c r="P16" s="36"/>
      <c r="Q16" s="36"/>
      <c r="R1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" s="36"/>
      <c r="T16" s="36"/>
      <c r="U16" s="50" t="str">
        <f>IF(ISBLANK(Table123[[#This Row],[Odds Side - Difference Model]]), "",N16+IF(Q16&lt;0, (N16/(Q16/-100)), N16*(Q16/100)))</f>
        <v/>
      </c>
      <c r="V16" s="51" t="str">
        <f>IFERROR(IF(ISBLANK(Table123[[#This Row],[Odds Side - Win Probability Model]]), "",N16+IF(R16&lt;0, (N16/(R16/-100)), N16*(R16/100))),"")</f>
        <v/>
      </c>
      <c r="W16" s="50" t="str">
        <f t="shared" si="2"/>
        <v/>
      </c>
      <c r="X16" s="51" t="str">
        <f t="shared" si="3"/>
        <v/>
      </c>
      <c r="Y16" s="50" t="str">
        <f>IF(ISBLANK(Table123[[#This Row],[Odds Spread]]), "",O16+IF(S16&lt;0, (O16/(S16/-100)), O16*(S16/100)))</f>
        <v/>
      </c>
      <c r="Z16" s="50" t="str">
        <f t="shared" si="4"/>
        <v/>
      </c>
      <c r="AA16" s="37">
        <f t="shared" si="5"/>
        <v>0</v>
      </c>
      <c r="AB16" s="37">
        <f t="shared" si="6"/>
        <v>0</v>
      </c>
      <c r="AC16" s="52" t="str">
        <f>IF('Prediction Log'!$T17="Y", "W", IF('Prediction Log'!$T17="N","L",""))</f>
        <v/>
      </c>
      <c r="AD16" s="53" t="str">
        <f>IF('Prediction Log'!$V17="Y", "W", IF('Prediction Log'!$V17="N","L",""))</f>
        <v/>
      </c>
      <c r="AE16" s="54" t="str">
        <f>IF(ISBLANK(Table123[[#This Row],[Odds Side - Difference Model]]), "",IF(AC16="W", W16, IF(AC16="L",-N16, "")))</f>
        <v/>
      </c>
      <c r="AF16" s="55" t="str">
        <f>IFERROR((IF(ISERR(Table123[[#This Row],[Potential Payout Side - Win Probability Model]]), "",IF(AD16="W", X16, IF(AD16="L",-N16, "")))), "")</f>
        <v/>
      </c>
      <c r="AG16" s="52" t="str">
        <f>IF('Prediction Log'!$U17="Y", "W", IF('Prediction Log'!$U17="N", "L", ""))</f>
        <v/>
      </c>
      <c r="AH16" s="54" t="str">
        <f>IF(ISBLANK(Table123[[#This Row],[Odds Spread]]), "",IF(AG16="W", Z16, IF(AG16="L",-O16, "")))</f>
        <v/>
      </c>
      <c r="AI16" s="45"/>
      <c r="AJ16" s="46" t="str">
        <f t="shared" si="7"/>
        <v/>
      </c>
      <c r="AK1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" spans="1:38" x14ac:dyDescent="0.45">
      <c r="A17" s="34">
        <f>Games!A17</f>
        <v>1</v>
      </c>
      <c r="B17" s="34" t="str">
        <f>IF('Prediction Log'!B18=0, "",'Prediction Log'!B18)</f>
        <v>Maryland</v>
      </c>
      <c r="C17" s="34" t="str">
        <f>IF('Prediction Log'!C18=0, "",'Prediction Log'!C18)</f>
        <v>Connecticut</v>
      </c>
      <c r="D17" s="34" t="str">
        <f>IF('Prediction Log'!D18=0, "",'Prediction Log'!D18)</f>
        <v/>
      </c>
      <c r="E17" s="34" t="str">
        <f>IF('Prediction Log'!E18=0, "",'Prediction Log'!E18)</f>
        <v/>
      </c>
      <c r="F17" s="34" t="str">
        <f>IF('Prediction Log'!H18=0, "",'Prediction Log'!H18)</f>
        <v>Connecticut</v>
      </c>
      <c r="G17" s="10" t="str">
        <f>IF(ISBLANK(Games!B17), "",'Prediction Log'!$I18)</f>
        <v>Maryland</v>
      </c>
      <c r="H17" s="35">
        <f>'Prediction Log'!$J18</f>
        <v>0.95270374029961113</v>
      </c>
      <c r="I17" s="34" t="str">
        <f>IF(ISBLANK(Games!R17), "",IF(AND(Games!R17="",Games!S17=""),"",IF(ISTEXT(Games!S17), "Side",Games!R17)))</f>
        <v/>
      </c>
      <c r="J17" s="34" t="str">
        <f>IF(ISBLANK(Games!B17), "",IF(Games!P17="Y", Games!B17, Games!C17))</f>
        <v>Connecticut</v>
      </c>
      <c r="K17" s="34" t="str">
        <f>Games!K17</f>
        <v>Connecticut</v>
      </c>
      <c r="L17" s="34" t="str">
        <f>IF(ISBLANK(Games!D17), "",Games!D17)</f>
        <v/>
      </c>
      <c r="M17" s="34"/>
      <c r="N17" s="49" t="str">
        <f>IF(ISBLANK(Table123[[#This Row],[Odds Side - Difference Model]]), "", 1)</f>
        <v/>
      </c>
      <c r="O17" s="49" t="str">
        <f>IF(ISBLANK(Table123[[#This Row],[Odds Spread]]), "", 1)</f>
        <v/>
      </c>
      <c r="P17" s="36"/>
      <c r="Q17" s="36"/>
      <c r="R1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" s="36"/>
      <c r="T17" s="36"/>
      <c r="U17" s="50" t="str">
        <f>IF(ISBLANK(Table123[[#This Row],[Odds Side - Difference Model]]), "",N17+IF(Q17&lt;0, (N17/(Q17/-100)), N17*(Q17/100)))</f>
        <v/>
      </c>
      <c r="V17" s="51" t="str">
        <f>IFERROR(IF(ISBLANK(Table123[[#This Row],[Odds Side - Win Probability Model]]), "",N17+IF(R17&lt;0, (N17/(R17/-100)), N17*(R17/100))),"")</f>
        <v/>
      </c>
      <c r="W17" s="50" t="str">
        <f t="shared" si="2"/>
        <v/>
      </c>
      <c r="X17" s="51" t="str">
        <f t="shared" si="3"/>
        <v/>
      </c>
      <c r="Y17" s="50" t="str">
        <f>IF(ISBLANK(Table123[[#This Row],[Odds Spread]]), "",O17+IF(S17&lt;0, (O17/(S17/-100)), O17*(S17/100)))</f>
        <v/>
      </c>
      <c r="Z17" s="50" t="str">
        <f t="shared" si="4"/>
        <v/>
      </c>
      <c r="AA17" s="37">
        <f t="shared" si="5"/>
        <v>0</v>
      </c>
      <c r="AB17" s="37">
        <f t="shared" si="6"/>
        <v>0</v>
      </c>
      <c r="AC17" s="52" t="str">
        <f>IF('Prediction Log'!$T18="Y", "W", IF('Prediction Log'!$T18="N","L",""))</f>
        <v/>
      </c>
      <c r="AD17" s="53" t="str">
        <f>IF('Prediction Log'!$V18="Y", "W", IF('Prediction Log'!$V18="N","L",""))</f>
        <v/>
      </c>
      <c r="AE17" s="54" t="str">
        <f>IF(ISBLANK(Table123[[#This Row],[Odds Side - Difference Model]]), "",IF(AC17="W", W17, IF(AC17="L",-N17, "")))</f>
        <v/>
      </c>
      <c r="AF17" s="55" t="str">
        <f>IFERROR((IF(ISERR(Table123[[#This Row],[Potential Payout Side - Win Probability Model]]), "",IF(AD17="W", X17, IF(AD17="L",-N17, "")))), "")</f>
        <v/>
      </c>
      <c r="AG17" s="52" t="str">
        <f>IF('Prediction Log'!$U18="Y", "W", IF('Prediction Log'!$U18="N", "L", ""))</f>
        <v/>
      </c>
      <c r="AH17" s="54" t="str">
        <f>IF(ISBLANK(Table123[[#This Row],[Odds Spread]]), "",IF(AG17="W", Z17, IF(AG17="L",-O17, "")))</f>
        <v/>
      </c>
      <c r="AI17" s="45"/>
      <c r="AJ17" s="46" t="str">
        <f t="shared" si="7"/>
        <v/>
      </c>
      <c r="AK1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" spans="1:38" x14ac:dyDescent="0.45">
      <c r="A18" s="34">
        <f>Games!A18</f>
        <v>1</v>
      </c>
      <c r="B18" s="34" t="str">
        <f>IF('Prediction Log'!B19=0, "",'Prediction Log'!B19)</f>
        <v>Vanderbilt</v>
      </c>
      <c r="C18" s="34" t="str">
        <f>IF('Prediction Log'!C19=0, "",'Prediction Log'!C19)</f>
        <v>Virginia Tech</v>
      </c>
      <c r="D18" s="34" t="str">
        <f>IF('Prediction Log'!D19=0, "",'Prediction Log'!D19)</f>
        <v/>
      </c>
      <c r="E18" s="34" t="str">
        <f>IF('Prediction Log'!E19=0, "",'Prediction Log'!E19)</f>
        <v/>
      </c>
      <c r="F18" s="34" t="str">
        <f>IF('Prediction Log'!H19=0, "",'Prediction Log'!H19)</f>
        <v>Virginia Tech</v>
      </c>
      <c r="G18" s="10" t="str">
        <f>IF(ISBLANK(Games!B18), "",'Prediction Log'!$I19)</f>
        <v>Virginia Tech</v>
      </c>
      <c r="H18" s="35">
        <f>'Prediction Log'!$J19</f>
        <v>0.89001376761203932</v>
      </c>
      <c r="I18" s="34" t="str">
        <f>IF(ISBLANK(Games!R18), "",IF(AND(Games!R18="",Games!S18=""),"",IF(ISTEXT(Games!S18), "Side",Games!R18)))</f>
        <v/>
      </c>
      <c r="J18" s="34" t="str">
        <f>IF(ISBLANK(Games!B18), "",IF(Games!P18="Y", Games!B18, Games!C18))</f>
        <v>Virginia Tech</v>
      </c>
      <c r="K18" s="34" t="str">
        <f>Games!K18</f>
        <v>Virginia Tech</v>
      </c>
      <c r="L18" s="34" t="str">
        <f>IF(ISBLANK(Games!D18), "",Games!D18)</f>
        <v/>
      </c>
      <c r="M18" s="34"/>
      <c r="N18" s="49" t="str">
        <f>IF(ISBLANK(Table123[[#This Row],[Odds Side - Difference Model]]), "", 1)</f>
        <v/>
      </c>
      <c r="O18" s="49" t="str">
        <f>IF(ISBLANK(Table123[[#This Row],[Odds Spread]]), "", 1)</f>
        <v/>
      </c>
      <c r="P18" s="36"/>
      <c r="Q18" s="36"/>
      <c r="R1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" s="36"/>
      <c r="T18" s="36"/>
      <c r="U18" s="50" t="str">
        <f>IF(ISBLANK(Table123[[#This Row],[Odds Side - Difference Model]]), "",N18+IF(Q18&lt;0, (N18/(Q18/-100)), N18*(Q18/100)))</f>
        <v/>
      </c>
      <c r="V18" s="51" t="str">
        <f>IFERROR(IF(ISBLANK(Table123[[#This Row],[Odds Side - Win Probability Model]]), "",N18+IF(R18&lt;0, (N18/(R18/-100)), N18*(R18/100))),"")</f>
        <v/>
      </c>
      <c r="W18" s="50" t="str">
        <f t="shared" si="2"/>
        <v/>
      </c>
      <c r="X18" s="51" t="str">
        <f t="shared" si="3"/>
        <v/>
      </c>
      <c r="Y18" s="50" t="str">
        <f>IF(ISBLANK(Table123[[#This Row],[Odds Spread]]), "",O18+IF(S18&lt;0, (O18/(S18/-100)), O18*(S18/100)))</f>
        <v/>
      </c>
      <c r="Z18" s="50" t="str">
        <f t="shared" si="4"/>
        <v/>
      </c>
      <c r="AA18" s="37">
        <f t="shared" si="5"/>
        <v>0</v>
      </c>
      <c r="AB18" s="37">
        <f t="shared" si="6"/>
        <v>0</v>
      </c>
      <c r="AC18" s="52" t="str">
        <f>IF('Prediction Log'!$T19="Y", "W", IF('Prediction Log'!$T19="N","L",""))</f>
        <v/>
      </c>
      <c r="AD18" s="53" t="str">
        <f>IF('Prediction Log'!$V19="Y", "W", IF('Prediction Log'!$V19="N","L",""))</f>
        <v/>
      </c>
      <c r="AE18" s="54" t="str">
        <f>IF(ISBLANK(Table123[[#This Row],[Odds Side - Difference Model]]), "",IF(AC18="W", W18, IF(AC18="L",-N18, "")))</f>
        <v/>
      </c>
      <c r="AF18" s="55" t="str">
        <f>IFERROR((IF(ISERR(Table123[[#This Row],[Potential Payout Side - Win Probability Model]]), "",IF(AD18="W", X18, IF(AD18="L",-N18, "")))), "")</f>
        <v/>
      </c>
      <c r="AG18" s="52" t="str">
        <f>IF('Prediction Log'!$U19="Y", "W", IF('Prediction Log'!$U19="N", "L", ""))</f>
        <v/>
      </c>
      <c r="AH18" s="54" t="str">
        <f>IF(ISBLANK(Table123[[#This Row],[Odds Spread]]), "",IF(AG18="W", Z18, IF(AG18="L",-O18, "")))</f>
        <v/>
      </c>
      <c r="AI18" s="45"/>
      <c r="AJ18" s="46" t="str">
        <f t="shared" si="7"/>
        <v/>
      </c>
      <c r="AK1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" spans="1:38" x14ac:dyDescent="0.45">
      <c r="A19" s="34">
        <f>Games!A19</f>
        <v>1</v>
      </c>
      <c r="B19" s="34" t="str">
        <f>IF('Prediction Log'!B20=0, "",'Prediction Log'!B20)</f>
        <v>Georgia</v>
      </c>
      <c r="C19" s="34" t="str">
        <f>IF('Prediction Log'!C20=0, "",'Prediction Log'!C20)</f>
        <v>Clemson</v>
      </c>
      <c r="D19" s="34" t="str">
        <f>IF('Prediction Log'!D20=0, "",'Prediction Log'!D20)</f>
        <v/>
      </c>
      <c r="E19" s="34" t="str">
        <f>IF('Prediction Log'!E20=0, "",'Prediction Log'!E20)</f>
        <v/>
      </c>
      <c r="F19" s="34" t="str">
        <f>IF('Prediction Log'!H20=0, "",'Prediction Log'!H20)</f>
        <v>Clemson</v>
      </c>
      <c r="G19" s="10" t="str">
        <f>IF(ISBLANK(Games!B19), "",'Prediction Log'!$I20)</f>
        <v>Georgia</v>
      </c>
      <c r="H19" s="35">
        <f>'Prediction Log'!$J20</f>
        <v>0.90456934995981964</v>
      </c>
      <c r="I19" s="34" t="str">
        <f>IF(ISBLANK(Games!R19), "",IF(AND(Games!R19="",Games!S19=""),"",IF(ISTEXT(Games!S19), "Side",Games!R19)))</f>
        <v/>
      </c>
      <c r="J19" s="34" t="str">
        <f>IF(ISBLANK(Games!B19), "",IF(Games!P19="Y", Games!B19, Games!C19))</f>
        <v>Clemson</v>
      </c>
      <c r="K19" s="34" t="str">
        <f>Games!K19</f>
        <v>Clemson</v>
      </c>
      <c r="L19" s="34" t="str">
        <f>IF(ISBLANK(Games!D19), "",Games!D19)</f>
        <v/>
      </c>
      <c r="M19" s="34"/>
      <c r="N19" s="49" t="str">
        <f>IF(ISBLANK(Table123[[#This Row],[Odds Side - Difference Model]]), "", 1)</f>
        <v/>
      </c>
      <c r="O19" s="49" t="str">
        <f>IF(ISBLANK(Table123[[#This Row],[Odds Spread]]), "", 1)</f>
        <v/>
      </c>
      <c r="P19" s="36"/>
      <c r="Q19" s="36"/>
      <c r="R1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" s="36"/>
      <c r="T19" s="36"/>
      <c r="U19" s="50" t="str">
        <f>IF(ISBLANK(Table123[[#This Row],[Odds Side - Difference Model]]), "",N19+IF(Q19&lt;0, (N19/(Q19/-100)), N19*(Q19/100)))</f>
        <v/>
      </c>
      <c r="V19" s="51" t="str">
        <f>IFERROR(IF(ISBLANK(Table123[[#This Row],[Odds Side - Win Probability Model]]), "",N19+IF(R19&lt;0, (N19/(R19/-100)), N19*(R19/100))),"")</f>
        <v/>
      </c>
      <c r="W19" s="50" t="str">
        <f t="shared" si="2"/>
        <v/>
      </c>
      <c r="X19" s="51" t="str">
        <f t="shared" si="3"/>
        <v/>
      </c>
      <c r="Y19" s="50" t="str">
        <f>IF(ISBLANK(Table123[[#This Row],[Odds Spread]]), "",O19+IF(S19&lt;0, (O19/(S19/-100)), O19*(S19/100)))</f>
        <v/>
      </c>
      <c r="Z19" s="50" t="str">
        <f t="shared" si="4"/>
        <v/>
      </c>
      <c r="AA19" s="37">
        <f t="shared" si="5"/>
        <v>0</v>
      </c>
      <c r="AB19" s="37">
        <f t="shared" si="6"/>
        <v>0</v>
      </c>
      <c r="AC19" s="52" t="str">
        <f>IF('Prediction Log'!$T20="Y", "W", IF('Prediction Log'!$T20="N","L",""))</f>
        <v/>
      </c>
      <c r="AD19" s="53" t="str">
        <f>IF('Prediction Log'!$V20="Y", "W", IF('Prediction Log'!$V20="N","L",""))</f>
        <v/>
      </c>
      <c r="AE19" s="54" t="str">
        <f>IF(ISBLANK(Table123[[#This Row],[Odds Side - Difference Model]]), "",IF(AC19="W", W19, IF(AC19="L",-N19, "")))</f>
        <v/>
      </c>
      <c r="AF19" s="55" t="str">
        <f>IFERROR((IF(ISERR(Table123[[#This Row],[Potential Payout Side - Win Probability Model]]), "",IF(AD19="W", X19, IF(AD19="L",-N19, "")))), "")</f>
        <v/>
      </c>
      <c r="AG19" s="52" t="str">
        <f>IF('Prediction Log'!$U20="Y", "W", IF('Prediction Log'!$U20="N", "L", ""))</f>
        <v/>
      </c>
      <c r="AH19" s="54" t="str">
        <f>IF(ISBLANK(Table123[[#This Row],[Odds Spread]]), "",IF(AG19="W", Z19, IF(AG19="L",-O19, "")))</f>
        <v/>
      </c>
      <c r="AI19" s="45"/>
      <c r="AJ19" s="46" t="str">
        <f t="shared" si="7"/>
        <v/>
      </c>
      <c r="AK1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" spans="1:38" x14ac:dyDescent="0.45">
      <c r="A20" s="34">
        <f>Games!A20</f>
        <v>1</v>
      </c>
      <c r="B20" s="34" t="str">
        <f>IF('Prediction Log'!B21=0, "",'Prediction Log'!B21)</f>
        <v>Louisville</v>
      </c>
      <c r="C20" s="34" t="str">
        <f>IF('Prediction Log'!C21=0, "",'Prediction Log'!C21)</f>
        <v>Austin Peay</v>
      </c>
      <c r="D20" s="34" t="str">
        <f>IF('Prediction Log'!D21=0, "",'Prediction Log'!D21)</f>
        <v/>
      </c>
      <c r="E20" s="34" t="str">
        <f>IF('Prediction Log'!E21=0, "",'Prediction Log'!E21)</f>
        <v/>
      </c>
      <c r="F20" s="34" t="str">
        <f>IF('Prediction Log'!H21=0, "",'Prediction Log'!H21)</f>
        <v/>
      </c>
      <c r="G20" s="10" t="str">
        <f>IF(ISBLANK(Games!B20), "",'Prediction Log'!$I21)</f>
        <v>Louisville</v>
      </c>
      <c r="H20" s="35" t="str">
        <f>'Prediction Log'!$J21</f>
        <v/>
      </c>
      <c r="I20" s="34" t="str">
        <f>IF(ISBLANK(Games!R20), "",IF(AND(Games!R20="",Games!S20=""),"",IF(ISTEXT(Games!S20), "Side",Games!R20)))</f>
        <v/>
      </c>
      <c r="J20" s="34" t="str">
        <f>IF(ISBLANK(Games!B20), "",IF(Games!P20="Y", Games!B20, Games!C20))</f>
        <v>Austin Peay</v>
      </c>
      <c r="K20" s="34" t="str">
        <f>Games!K20</f>
        <v/>
      </c>
      <c r="L20" s="34" t="str">
        <f>IF(ISBLANK(Games!D20), "",Games!D20)</f>
        <v/>
      </c>
      <c r="M20" s="34"/>
      <c r="N20" s="49" t="str">
        <f>IF(ISBLANK(Table123[[#This Row],[Odds Side - Difference Model]]), "", 1)</f>
        <v/>
      </c>
      <c r="O20" s="49" t="str">
        <f>IF(ISBLANK(Table123[[#This Row],[Odds Spread]]), "", 1)</f>
        <v/>
      </c>
      <c r="P20" s="36"/>
      <c r="Q20" s="36"/>
      <c r="R2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" s="36"/>
      <c r="T20" s="36"/>
      <c r="U20" s="50" t="str">
        <f>IF(ISBLANK(Table123[[#This Row],[Odds Side - Difference Model]]), "",N20+IF(Q20&lt;0, (N20/(Q20/-100)), N20*(Q20/100)))</f>
        <v/>
      </c>
      <c r="V20" s="51" t="str">
        <f>IFERROR(IF(ISBLANK(Table123[[#This Row],[Odds Side - Win Probability Model]]), "",N20+IF(R20&lt;0, (N20/(R20/-100)), N20*(R20/100))),"")</f>
        <v/>
      </c>
      <c r="W20" s="50" t="str">
        <f t="shared" si="2"/>
        <v/>
      </c>
      <c r="X20" s="51" t="str">
        <f t="shared" si="3"/>
        <v/>
      </c>
      <c r="Y20" s="50" t="str">
        <f>IF(ISBLANK(Table123[[#This Row],[Odds Spread]]), "",O20+IF(S20&lt;0, (O20/(S20/-100)), O20*(S20/100)))</f>
        <v/>
      </c>
      <c r="Z20" s="50" t="str">
        <f t="shared" si="4"/>
        <v/>
      </c>
      <c r="AA20" s="37">
        <f t="shared" si="5"/>
        <v>0</v>
      </c>
      <c r="AB20" s="37">
        <f t="shared" si="6"/>
        <v>0</v>
      </c>
      <c r="AC20" s="52" t="str">
        <f>IF('Prediction Log'!$T21="Y", "W", IF('Prediction Log'!$T21="N","L",""))</f>
        <v/>
      </c>
      <c r="AD20" s="53" t="str">
        <f>IF('Prediction Log'!$V21="Y", "W", IF('Prediction Log'!$V21="N","L",""))</f>
        <v/>
      </c>
      <c r="AE20" s="54" t="str">
        <f>IF(ISBLANK(Table123[[#This Row],[Odds Side - Difference Model]]), "",IF(AC20="W", W20, IF(AC20="L",-N20, "")))</f>
        <v/>
      </c>
      <c r="AF20" s="55" t="str">
        <f>IFERROR((IF(ISERR(Table123[[#This Row],[Potential Payout Side - Win Probability Model]]), "",IF(AD20="W", X20, IF(AD20="L",-N20, "")))), "")</f>
        <v/>
      </c>
      <c r="AG20" s="52" t="str">
        <f>IF('Prediction Log'!$U21="Y", "W", IF('Prediction Log'!$U21="N", "L", ""))</f>
        <v/>
      </c>
      <c r="AH20" s="54" t="str">
        <f>IF(ISBLANK(Table123[[#This Row],[Odds Spread]]), "",IF(AG20="W", Z20, IF(AG20="L",-O20, "")))</f>
        <v/>
      </c>
      <c r="AI20" s="45"/>
      <c r="AJ20" s="46" t="str">
        <f t="shared" si="7"/>
        <v/>
      </c>
      <c r="AK2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" spans="1:38" x14ac:dyDescent="0.45">
      <c r="A21" s="34">
        <f>Games!A21</f>
        <v>1</v>
      </c>
      <c r="B21" s="34" t="str">
        <f>IF('Prediction Log'!B22=0, "",'Prediction Log'!B22)</f>
        <v>Navy</v>
      </c>
      <c r="C21" s="34" t="str">
        <f>IF('Prediction Log'!C22=0, "",'Prediction Log'!C22)</f>
        <v>Bucknell</v>
      </c>
      <c r="D21" s="34" t="str">
        <f>IF('Prediction Log'!D22=0, "",'Prediction Log'!D22)</f>
        <v/>
      </c>
      <c r="E21" s="34" t="str">
        <f>IF('Prediction Log'!E22=0, "",'Prediction Log'!E22)</f>
        <v/>
      </c>
      <c r="F21" s="34" t="str">
        <f>IF('Prediction Log'!H22=0, "",'Prediction Log'!H22)</f>
        <v/>
      </c>
      <c r="G21" s="10" t="str">
        <f>IF(ISBLANK(Games!B21), "",'Prediction Log'!$I22)</f>
        <v>Navy</v>
      </c>
      <c r="H21" s="35" t="str">
        <f>'Prediction Log'!$J22</f>
        <v/>
      </c>
      <c r="I21" s="34" t="str">
        <f>IF(ISBLANK(Games!R21), "",IF(AND(Games!R21="",Games!S21=""),"",IF(ISTEXT(Games!S21), "Side",Games!R21)))</f>
        <v/>
      </c>
      <c r="J21" s="34" t="str">
        <f>IF(ISBLANK(Games!B21), "",IF(Games!P21="Y", Games!B21, Games!C21))</f>
        <v>Bucknell</v>
      </c>
      <c r="K21" s="34" t="str">
        <f>Games!K21</f>
        <v/>
      </c>
      <c r="L21" s="34" t="str">
        <f>IF(ISBLANK(Games!D21), "",Games!D21)</f>
        <v/>
      </c>
      <c r="M21" s="34"/>
      <c r="N21" s="49" t="str">
        <f>IF(ISBLANK(Table123[[#This Row],[Odds Side - Difference Model]]), "", 1)</f>
        <v/>
      </c>
      <c r="O21" s="49" t="str">
        <f>IF(ISBLANK(Table123[[#This Row],[Odds Spread]]), "", 1)</f>
        <v/>
      </c>
      <c r="P21" s="36"/>
      <c r="Q21" s="36"/>
      <c r="R2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" s="36"/>
      <c r="T21" s="36"/>
      <c r="U21" s="50" t="str">
        <f>IF(ISBLANK(Table123[[#This Row],[Odds Side - Difference Model]]), "",N21+IF(Q21&lt;0, (N21/(Q21/-100)), N21*(Q21/100)))</f>
        <v/>
      </c>
      <c r="V21" s="51" t="str">
        <f>IFERROR(IF(ISBLANK(Table123[[#This Row],[Odds Side - Win Probability Model]]), "",N21+IF(R21&lt;0, (N21/(R21/-100)), N21*(R21/100))),"")</f>
        <v/>
      </c>
      <c r="W21" s="50" t="str">
        <f t="shared" si="2"/>
        <v/>
      </c>
      <c r="X21" s="51" t="str">
        <f t="shared" si="3"/>
        <v/>
      </c>
      <c r="Y21" s="50" t="str">
        <f>IF(ISBLANK(Table123[[#This Row],[Odds Spread]]), "",O21+IF(S21&lt;0, (O21/(S21/-100)), O21*(S21/100)))</f>
        <v/>
      </c>
      <c r="Z21" s="50" t="str">
        <f t="shared" si="4"/>
        <v/>
      </c>
      <c r="AA21" s="37">
        <f t="shared" si="5"/>
        <v>0</v>
      </c>
      <c r="AB21" s="37">
        <f t="shared" si="6"/>
        <v>0</v>
      </c>
      <c r="AC21" s="52" t="str">
        <f>IF('Prediction Log'!$T22="Y", "W", IF('Prediction Log'!$T22="N","L",""))</f>
        <v/>
      </c>
      <c r="AD21" s="53" t="str">
        <f>IF('Prediction Log'!$V22="Y", "W", IF('Prediction Log'!$V22="N","L",""))</f>
        <v/>
      </c>
      <c r="AE21" s="54" t="str">
        <f>IF(ISBLANK(Table123[[#This Row],[Odds Side - Difference Model]]), "",IF(AC21="W", W21, IF(AC21="L",-N21, "")))</f>
        <v/>
      </c>
      <c r="AF21" s="55" t="str">
        <f>IFERROR((IF(ISERR(Table123[[#This Row],[Potential Payout Side - Win Probability Model]]), "",IF(AD21="W", X21, IF(AD21="L",-N21, "")))), "")</f>
        <v/>
      </c>
      <c r="AG21" s="52" t="str">
        <f>IF('Prediction Log'!$U22="Y", "W", IF('Prediction Log'!$U22="N", "L", ""))</f>
        <v/>
      </c>
      <c r="AH21" s="54" t="str">
        <f>IF(ISBLANK(Table123[[#This Row],[Odds Spread]]), "",IF(AG21="W", Z21, IF(AG21="L",-O21, "")))</f>
        <v/>
      </c>
      <c r="AI21" s="45"/>
      <c r="AJ21" s="46" t="str">
        <f t="shared" si="7"/>
        <v/>
      </c>
      <c r="AK2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" spans="1:38" x14ac:dyDescent="0.45">
      <c r="A22" s="34">
        <f>Games!A22</f>
        <v>1</v>
      </c>
      <c r="B22" s="34" t="str">
        <f>IF('Prediction Log'!B23=0, "",'Prediction Log'!B23)</f>
        <v>Purdue</v>
      </c>
      <c r="C22" s="34" t="str">
        <f>IF('Prediction Log'!C23=0, "",'Prediction Log'!C23)</f>
        <v>Indiana State</v>
      </c>
      <c r="D22" s="34" t="str">
        <f>IF('Prediction Log'!D23=0, "",'Prediction Log'!D23)</f>
        <v/>
      </c>
      <c r="E22" s="34" t="str">
        <f>IF('Prediction Log'!E23=0, "",'Prediction Log'!E23)</f>
        <v/>
      </c>
      <c r="F22" s="34" t="str">
        <f>IF('Prediction Log'!H23=0, "",'Prediction Log'!H23)</f>
        <v/>
      </c>
      <c r="G22" s="10" t="str">
        <f>IF(ISBLANK(Games!B22), "",'Prediction Log'!$I23)</f>
        <v>Purdue</v>
      </c>
      <c r="H22" s="35" t="str">
        <f>'Prediction Log'!$J23</f>
        <v/>
      </c>
      <c r="I22" s="34" t="str">
        <f>IF(ISBLANK(Games!R22), "",IF(AND(Games!R22="",Games!S22=""),"",IF(ISTEXT(Games!S22), "Side",Games!R22)))</f>
        <v/>
      </c>
      <c r="J22" s="34" t="str">
        <f>IF(ISBLANK(Games!B22), "",IF(Games!P22="Y", Games!B22, Games!C22))</f>
        <v>Indiana State</v>
      </c>
      <c r="K22" s="34" t="str">
        <f>Games!K22</f>
        <v/>
      </c>
      <c r="L22" s="34" t="str">
        <f>IF(ISBLANK(Games!D22), "",Games!D22)</f>
        <v/>
      </c>
      <c r="M22" s="34"/>
      <c r="N22" s="49" t="str">
        <f>IF(ISBLANK(Table123[[#This Row],[Odds Side - Difference Model]]), "", 1)</f>
        <v/>
      </c>
      <c r="O22" s="49" t="str">
        <f>IF(ISBLANK(Table123[[#This Row],[Odds Spread]]), "", 1)</f>
        <v/>
      </c>
      <c r="P22" s="36"/>
      <c r="Q22" s="36"/>
      <c r="R2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" s="36"/>
      <c r="T22" s="36"/>
      <c r="U22" s="50" t="str">
        <f>IF(ISBLANK(Table123[[#This Row],[Odds Side - Difference Model]]), "",N22+IF(Q22&lt;0, (N22/(Q22/-100)), N22*(Q22/100)))</f>
        <v/>
      </c>
      <c r="V22" s="51" t="str">
        <f>IFERROR(IF(ISBLANK(Table123[[#This Row],[Odds Side - Win Probability Model]]), "",N22+IF(R22&lt;0, (N22/(R22/-100)), N22*(R22/100))),"")</f>
        <v/>
      </c>
      <c r="W22" s="50" t="str">
        <f t="shared" si="2"/>
        <v/>
      </c>
      <c r="X22" s="51" t="str">
        <f t="shared" si="3"/>
        <v/>
      </c>
      <c r="Y22" s="50" t="str">
        <f>IF(ISBLANK(Table123[[#This Row],[Odds Spread]]), "",O22+IF(S22&lt;0, (O22/(S22/-100)), O22*(S22/100)))</f>
        <v/>
      </c>
      <c r="Z22" s="50" t="str">
        <f t="shared" si="4"/>
        <v/>
      </c>
      <c r="AA22" s="37">
        <f t="shared" si="5"/>
        <v>0</v>
      </c>
      <c r="AB22" s="37">
        <f t="shared" si="6"/>
        <v>0</v>
      </c>
      <c r="AC22" s="52" t="str">
        <f>IF('Prediction Log'!$T23="Y", "W", IF('Prediction Log'!$T23="N","L",""))</f>
        <v/>
      </c>
      <c r="AD22" s="53" t="str">
        <f>IF('Prediction Log'!$V23="Y", "W", IF('Prediction Log'!$V23="N","L",""))</f>
        <v/>
      </c>
      <c r="AE22" s="54" t="str">
        <f>IF(ISBLANK(Table123[[#This Row],[Odds Side - Difference Model]]), "",IF(AC22="W", W22, IF(AC22="L",-N22, "")))</f>
        <v/>
      </c>
      <c r="AF22" s="55" t="str">
        <f>IFERROR((IF(ISERR(Table123[[#This Row],[Potential Payout Side - Win Probability Model]]), "",IF(AD22="W", X22, IF(AD22="L",-N22, "")))), "")</f>
        <v/>
      </c>
      <c r="AG22" s="52" t="str">
        <f>IF('Prediction Log'!$U23="Y", "W", IF('Prediction Log'!$U23="N", "L", ""))</f>
        <v/>
      </c>
      <c r="AH22" s="54" t="str">
        <f>IF(ISBLANK(Table123[[#This Row],[Odds Spread]]), "",IF(AG22="W", Z22, IF(AG22="L",-O22, "")))</f>
        <v/>
      </c>
      <c r="AI22" s="45"/>
      <c r="AJ22" s="46" t="str">
        <f t="shared" si="7"/>
        <v/>
      </c>
      <c r="AK2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" spans="1:38" x14ac:dyDescent="0.45">
      <c r="A23" s="34">
        <f>Games!A23</f>
        <v>1</v>
      </c>
      <c r="B23" s="34" t="str">
        <f>IF('Prediction Log'!B24=0, "",'Prediction Log'!B24)</f>
        <v>West Virginia</v>
      </c>
      <c r="C23" s="34" t="str">
        <f>IF('Prediction Log'!C24=0, "",'Prediction Log'!C24)</f>
        <v>Penn State</v>
      </c>
      <c r="D23" s="34" t="str">
        <f>IF('Prediction Log'!D24=0, "",'Prediction Log'!D24)</f>
        <v/>
      </c>
      <c r="E23" s="34" t="str">
        <f>IF('Prediction Log'!E24=0, "",'Prediction Log'!E24)</f>
        <v/>
      </c>
      <c r="F23" s="34" t="str">
        <f>IF('Prediction Log'!H24=0, "",'Prediction Log'!H24)</f>
        <v>Penn State</v>
      </c>
      <c r="G23" s="10" t="str">
        <f>IF(ISBLANK(Games!B23), "",'Prediction Log'!$I24)</f>
        <v>Penn State</v>
      </c>
      <c r="H23" s="35">
        <f>'Prediction Log'!$J24</f>
        <v>0.76982485211101037</v>
      </c>
      <c r="I23" s="34" t="str">
        <f>IF(ISBLANK(Games!R23), "",IF(AND(Games!R23="",Games!S23=""),"",IF(ISTEXT(Games!S23), "Side",Games!R23)))</f>
        <v/>
      </c>
      <c r="J23" s="34" t="str">
        <f>IF(ISBLANK(Games!B23), "",IF(Games!P23="Y", Games!B23, Games!C23))</f>
        <v>Penn State</v>
      </c>
      <c r="K23" s="34" t="str">
        <f>Games!K23</f>
        <v>Penn State</v>
      </c>
      <c r="L23" s="34" t="str">
        <f>IF(ISBLANK(Games!D23), "",Games!D23)</f>
        <v/>
      </c>
      <c r="M23" s="34"/>
      <c r="N23" s="49" t="str">
        <f>IF(ISBLANK(Table123[[#This Row],[Odds Side - Difference Model]]), "", 1)</f>
        <v/>
      </c>
      <c r="O23" s="49" t="str">
        <f>IF(ISBLANK(Table123[[#This Row],[Odds Spread]]), "", 1)</f>
        <v/>
      </c>
      <c r="P23" s="36"/>
      <c r="Q23" s="36"/>
      <c r="R2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" s="36"/>
      <c r="T23" s="36"/>
      <c r="U23" s="50" t="str">
        <f>IF(ISBLANK(Table123[[#This Row],[Odds Side - Difference Model]]), "",N23+IF(Q23&lt;0, (N23/(Q23/-100)), N23*(Q23/100)))</f>
        <v/>
      </c>
      <c r="V23" s="51" t="str">
        <f>IFERROR(IF(ISBLANK(Table123[[#This Row],[Odds Side - Win Probability Model]]), "",N23+IF(R23&lt;0, (N23/(R23/-100)), N23*(R23/100))),"")</f>
        <v/>
      </c>
      <c r="W23" s="50" t="str">
        <f t="shared" si="2"/>
        <v/>
      </c>
      <c r="X23" s="51" t="str">
        <f t="shared" si="3"/>
        <v/>
      </c>
      <c r="Y23" s="50" t="str">
        <f>IF(ISBLANK(Table123[[#This Row],[Odds Spread]]), "",O23+IF(S23&lt;0, (O23/(S23/-100)), O23*(S23/100)))</f>
        <v/>
      </c>
      <c r="Z23" s="50" t="str">
        <f t="shared" si="4"/>
        <v/>
      </c>
      <c r="AA23" s="37">
        <f t="shared" si="5"/>
        <v>0</v>
      </c>
      <c r="AB23" s="37">
        <f t="shared" si="6"/>
        <v>0</v>
      </c>
      <c r="AC23" s="52" t="str">
        <f>IF('Prediction Log'!$T24="Y", "W", IF('Prediction Log'!$T24="N","L",""))</f>
        <v/>
      </c>
      <c r="AD23" s="53" t="str">
        <f>IF('Prediction Log'!$V24="Y", "W", IF('Prediction Log'!$V24="N","L",""))</f>
        <v/>
      </c>
      <c r="AE23" s="54" t="str">
        <f>IF(ISBLANK(Table123[[#This Row],[Odds Side - Difference Model]]), "",IF(AC23="W", W23, IF(AC23="L",-N23, "")))</f>
        <v/>
      </c>
      <c r="AF23" s="55" t="str">
        <f>IFERROR((IF(ISERR(Table123[[#This Row],[Potential Payout Side - Win Probability Model]]), "",IF(AD23="W", X23, IF(AD23="L",-N23, "")))), "")</f>
        <v/>
      </c>
      <c r="AG23" s="52" t="str">
        <f>IF('Prediction Log'!$U24="Y", "W", IF('Prediction Log'!$U24="N", "L", ""))</f>
        <v/>
      </c>
      <c r="AH23" s="54" t="str">
        <f>IF(ISBLANK(Table123[[#This Row],[Odds Spread]]), "",IF(AG23="W", Z23, IF(AG23="L",-O23, "")))</f>
        <v/>
      </c>
      <c r="AI23" s="45"/>
      <c r="AJ23" s="46" t="str">
        <f t="shared" si="7"/>
        <v/>
      </c>
      <c r="AK2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" spans="1:38" x14ac:dyDescent="0.45">
      <c r="A24" s="34">
        <f>Games!A24</f>
        <v>1</v>
      </c>
      <c r="B24" s="34" t="str">
        <f>IF('Prediction Log'!B25=0, "",'Prediction Log'!B25)</f>
        <v>Pittsburgh</v>
      </c>
      <c r="C24" s="34" t="str">
        <f>IF('Prediction Log'!C25=0, "",'Prediction Log'!C25)</f>
        <v>Kent State</v>
      </c>
      <c r="D24" s="34" t="str">
        <f>IF('Prediction Log'!D25=0, "",'Prediction Log'!D25)</f>
        <v/>
      </c>
      <c r="E24" s="34" t="str">
        <f>IF('Prediction Log'!E25=0, "",'Prediction Log'!E25)</f>
        <v/>
      </c>
      <c r="F24" s="34" t="str">
        <f>IF('Prediction Log'!H25=0, "",'Prediction Log'!H25)</f>
        <v>Kent State</v>
      </c>
      <c r="G24" s="10" t="str">
        <f>IF(ISBLANK(Games!B24), "",'Prediction Log'!$I25)</f>
        <v>Pittsburgh</v>
      </c>
      <c r="H24" s="35">
        <f>'Prediction Log'!$J25</f>
        <v>0.90643185034289142</v>
      </c>
      <c r="I24" s="34" t="str">
        <f>IF(ISBLANK(Games!R24), "",IF(AND(Games!R24="",Games!S24=""),"",IF(ISTEXT(Games!S24), "Side",Games!R24)))</f>
        <v/>
      </c>
      <c r="J24" s="34" t="str">
        <f>IF(ISBLANK(Games!B24), "",IF(Games!P24="Y", Games!B24, Games!C24))</f>
        <v>Kent State</v>
      </c>
      <c r="K24" s="34" t="str">
        <f>Games!K24</f>
        <v>Kent State</v>
      </c>
      <c r="L24" s="34" t="str">
        <f>IF(ISBLANK(Games!D24), "",Games!D24)</f>
        <v/>
      </c>
      <c r="M24" s="34"/>
      <c r="N24" s="49" t="str">
        <f>IF(ISBLANK(Table123[[#This Row],[Odds Side - Difference Model]]), "", 1)</f>
        <v/>
      </c>
      <c r="O24" s="49" t="str">
        <f>IF(ISBLANK(Table123[[#This Row],[Odds Spread]]), "", 1)</f>
        <v/>
      </c>
      <c r="P24" s="36"/>
      <c r="Q24" s="36"/>
      <c r="R2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" s="36"/>
      <c r="T24" s="36"/>
      <c r="U24" s="50" t="str">
        <f>IF(ISBLANK(Table123[[#This Row],[Odds Side - Difference Model]]), "",N24+IF(Q24&lt;0, (N24/(Q24/-100)), N24*(Q24/100)))</f>
        <v/>
      </c>
      <c r="V24" s="51" t="str">
        <f>IFERROR(IF(ISBLANK(Table123[[#This Row],[Odds Side - Win Probability Model]]), "",N24+IF(R24&lt;0, (N24/(R24/-100)), N24*(R24/100))),"")</f>
        <v/>
      </c>
      <c r="W24" s="50" t="str">
        <f t="shared" si="2"/>
        <v/>
      </c>
      <c r="X24" s="51" t="str">
        <f t="shared" si="3"/>
        <v/>
      </c>
      <c r="Y24" s="50" t="str">
        <f>IF(ISBLANK(Table123[[#This Row],[Odds Spread]]), "",O24+IF(S24&lt;0, (O24/(S24/-100)), O24*(S24/100)))</f>
        <v/>
      </c>
      <c r="Z24" s="50" t="str">
        <f t="shared" si="4"/>
        <v/>
      </c>
      <c r="AA24" s="37">
        <f t="shared" si="5"/>
        <v>0</v>
      </c>
      <c r="AB24" s="37">
        <f t="shared" si="6"/>
        <v>0</v>
      </c>
      <c r="AC24" s="52" t="str">
        <f>IF('Prediction Log'!$T25="Y", "W", IF('Prediction Log'!$T25="N","L",""))</f>
        <v/>
      </c>
      <c r="AD24" s="53" t="str">
        <f>IF('Prediction Log'!$V25="Y", "W", IF('Prediction Log'!$V25="N","L",""))</f>
        <v/>
      </c>
      <c r="AE24" s="54" t="str">
        <f>IF(ISBLANK(Table123[[#This Row],[Odds Side - Difference Model]]), "",IF(AC24="W", W24, IF(AC24="L",-N24, "")))</f>
        <v/>
      </c>
      <c r="AF24" s="55" t="str">
        <f>IFERROR((IF(ISERR(Table123[[#This Row],[Potential Payout Side - Win Probability Model]]), "",IF(AD24="W", X24, IF(AD24="L",-N24, "")))), "")</f>
        <v/>
      </c>
      <c r="AG24" s="52" t="str">
        <f>IF('Prediction Log'!$U25="Y", "W", IF('Prediction Log'!$U25="N", "L", ""))</f>
        <v/>
      </c>
      <c r="AH24" s="54" t="str">
        <f>IF(ISBLANK(Table123[[#This Row],[Odds Spread]]), "",IF(AG24="W", Z24, IF(AG24="L",-O24, "")))</f>
        <v/>
      </c>
      <c r="AI24" s="45"/>
      <c r="AJ24" s="46" t="str">
        <f t="shared" si="7"/>
        <v/>
      </c>
      <c r="AK2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" spans="1:38" x14ac:dyDescent="0.45">
      <c r="A25" s="34">
        <f>Games!A25</f>
        <v>1</v>
      </c>
      <c r="B25" s="34" t="str">
        <f>IF('Prediction Log'!B26=0, "",'Prediction Log'!B26)</f>
        <v>Iowa</v>
      </c>
      <c r="C25" s="34" t="str">
        <f>IF('Prediction Log'!C26=0, "",'Prediction Log'!C26)</f>
        <v>Illinois State</v>
      </c>
      <c r="D25" s="34" t="str">
        <f>IF('Prediction Log'!D26=0, "",'Prediction Log'!D26)</f>
        <v/>
      </c>
      <c r="E25" s="34" t="str">
        <f>IF('Prediction Log'!E26=0, "",'Prediction Log'!E26)</f>
        <v/>
      </c>
      <c r="F25" s="34" t="str">
        <f>IF('Prediction Log'!H26=0, "",'Prediction Log'!H26)</f>
        <v/>
      </c>
      <c r="G25" s="10" t="str">
        <f>IF(ISBLANK(Games!B25), "",'Prediction Log'!$I26)</f>
        <v>Iowa</v>
      </c>
      <c r="H25" s="35" t="str">
        <f>'Prediction Log'!$J26</f>
        <v/>
      </c>
      <c r="I25" s="34" t="str">
        <f>IF(ISBLANK(Games!R25), "",IF(AND(Games!R25="",Games!S25=""),"",IF(ISTEXT(Games!S25), "Side",Games!R25)))</f>
        <v/>
      </c>
      <c r="J25" s="34" t="str">
        <f>IF(ISBLANK(Games!B25), "",IF(Games!P25="Y", Games!B25, Games!C25))</f>
        <v>Illinois State</v>
      </c>
      <c r="K25" s="34" t="str">
        <f>Games!K25</f>
        <v/>
      </c>
      <c r="L25" s="34" t="str">
        <f>IF(ISBLANK(Games!D25), "",Games!D25)</f>
        <v/>
      </c>
      <c r="M25" s="34"/>
      <c r="N25" s="49" t="str">
        <f>IF(ISBLANK(Table123[[#This Row],[Odds Side - Difference Model]]), "", 1)</f>
        <v/>
      </c>
      <c r="O25" s="49" t="str">
        <f>IF(ISBLANK(Table123[[#This Row],[Odds Spread]]), "", 1)</f>
        <v/>
      </c>
      <c r="P25" s="36"/>
      <c r="Q25" s="36"/>
      <c r="R2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" s="36"/>
      <c r="T25" s="36"/>
      <c r="U25" s="50" t="str">
        <f>IF(ISBLANK(Table123[[#This Row],[Odds Side - Difference Model]]), "",N25+IF(Q25&lt;0, (N25/(Q25/-100)), N25*(Q25/100)))</f>
        <v/>
      </c>
      <c r="V25" s="51" t="str">
        <f>IFERROR(IF(ISBLANK(Table123[[#This Row],[Odds Side - Win Probability Model]]), "",N25+IF(R25&lt;0, (N25/(R25/-100)), N25*(R25/100))),"")</f>
        <v/>
      </c>
      <c r="W25" s="50" t="str">
        <f t="shared" si="2"/>
        <v/>
      </c>
      <c r="X25" s="51" t="str">
        <f t="shared" si="3"/>
        <v/>
      </c>
      <c r="Y25" s="50" t="str">
        <f>IF(ISBLANK(Table123[[#This Row],[Odds Spread]]), "",O25+IF(S25&lt;0, (O25/(S25/-100)), O25*(S25/100)))</f>
        <v/>
      </c>
      <c r="Z25" s="50" t="str">
        <f t="shared" si="4"/>
        <v/>
      </c>
      <c r="AA25" s="37">
        <f t="shared" si="5"/>
        <v>0</v>
      </c>
      <c r="AB25" s="37">
        <f t="shared" si="6"/>
        <v>0</v>
      </c>
      <c r="AC25" s="52" t="str">
        <f>IF('Prediction Log'!$T26="Y", "W", IF('Prediction Log'!$T26="N","L",""))</f>
        <v/>
      </c>
      <c r="AD25" s="53" t="str">
        <f>IF('Prediction Log'!$V26="Y", "W", IF('Prediction Log'!$V26="N","L",""))</f>
        <v/>
      </c>
      <c r="AE25" s="54" t="str">
        <f>IF(ISBLANK(Table123[[#This Row],[Odds Side - Difference Model]]), "",IF(AC25="W", W25, IF(AC25="L",-N25, "")))</f>
        <v/>
      </c>
      <c r="AF25" s="55" t="str">
        <f>IFERROR((IF(ISERR(Table123[[#This Row],[Potential Payout Side - Win Probability Model]]), "",IF(AD25="W", X25, IF(AD25="L",-N25, "")))), "")</f>
        <v/>
      </c>
      <c r="AG25" s="52" t="str">
        <f>IF('Prediction Log'!$U26="Y", "W", IF('Prediction Log'!$U26="N", "L", ""))</f>
        <v/>
      </c>
      <c r="AH25" s="54" t="str">
        <f>IF(ISBLANK(Table123[[#This Row],[Odds Spread]]), "",IF(AG25="W", Z25, IF(AG25="L",-O25, "")))</f>
        <v/>
      </c>
      <c r="AI25" s="45"/>
      <c r="AJ25" s="46" t="str">
        <f t="shared" si="7"/>
        <v/>
      </c>
      <c r="AK2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" spans="1:38" x14ac:dyDescent="0.45">
      <c r="A26" s="34">
        <f>Games!A26</f>
        <v>1</v>
      </c>
      <c r="B26" s="34" t="str">
        <f>IF('Prediction Log'!B27=0, "",'Prediction Log'!B27)</f>
        <v>Tennessee</v>
      </c>
      <c r="C26" s="34" t="str">
        <f>IF('Prediction Log'!C27=0, "",'Prediction Log'!C27)</f>
        <v>Chattanooga</v>
      </c>
      <c r="D26" s="34" t="str">
        <f>IF('Prediction Log'!D27=0, "",'Prediction Log'!D27)</f>
        <v/>
      </c>
      <c r="E26" s="34" t="str">
        <f>IF('Prediction Log'!E27=0, "",'Prediction Log'!E27)</f>
        <v/>
      </c>
      <c r="F26" s="34" t="str">
        <f>IF('Prediction Log'!H27=0, "",'Prediction Log'!H27)</f>
        <v/>
      </c>
      <c r="G26" s="10" t="str">
        <f>IF(ISBLANK(Games!B26), "",'Prediction Log'!$I27)</f>
        <v>Tennessee</v>
      </c>
      <c r="H26" s="35" t="str">
        <f>'Prediction Log'!$J27</f>
        <v/>
      </c>
      <c r="I26" s="34" t="str">
        <f>IF(ISBLANK(Games!R26), "",IF(AND(Games!R26="",Games!S26=""),"",IF(ISTEXT(Games!S26), "Side",Games!R26)))</f>
        <v/>
      </c>
      <c r="J26" s="34" t="str">
        <f>IF(ISBLANK(Games!B26), "",IF(Games!P26="Y", Games!B26, Games!C26))</f>
        <v>Chattanooga</v>
      </c>
      <c r="K26" s="34" t="str">
        <f>Games!K26</f>
        <v/>
      </c>
      <c r="L26" s="34" t="str">
        <f>IF(ISBLANK(Games!D26), "",Games!D26)</f>
        <v/>
      </c>
      <c r="M26" s="34"/>
      <c r="N26" s="49" t="str">
        <f>IF(ISBLANK(Table123[[#This Row],[Odds Side - Difference Model]]), "", 1)</f>
        <v/>
      </c>
      <c r="O26" s="49" t="str">
        <f>IF(ISBLANK(Table123[[#This Row],[Odds Spread]]), "", 1)</f>
        <v/>
      </c>
      <c r="P26" s="36"/>
      <c r="Q26" s="36"/>
      <c r="R2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" s="36"/>
      <c r="T26" s="36"/>
      <c r="U26" s="50" t="str">
        <f>IF(ISBLANK(Table123[[#This Row],[Odds Side - Difference Model]]), "",N26+IF(Q26&lt;0, (N26/(Q26/-100)), N26*(Q26/100)))</f>
        <v/>
      </c>
      <c r="V26" s="51" t="str">
        <f>IFERROR(IF(ISBLANK(Table123[[#This Row],[Odds Side - Win Probability Model]]), "",N26+IF(R26&lt;0, (N26/(R26/-100)), N26*(R26/100))),"")</f>
        <v/>
      </c>
      <c r="W26" s="50" t="str">
        <f t="shared" si="2"/>
        <v/>
      </c>
      <c r="X26" s="51" t="str">
        <f t="shared" si="3"/>
        <v/>
      </c>
      <c r="Y26" s="50" t="str">
        <f>IF(ISBLANK(Table123[[#This Row],[Odds Spread]]), "",O26+IF(S26&lt;0, (O26/(S26/-100)), O26*(S26/100)))</f>
        <v/>
      </c>
      <c r="Z26" s="50" t="str">
        <f t="shared" si="4"/>
        <v/>
      </c>
      <c r="AA26" s="37">
        <f t="shared" si="5"/>
        <v>0</v>
      </c>
      <c r="AB26" s="37">
        <f t="shared" si="6"/>
        <v>0</v>
      </c>
      <c r="AC26" s="52" t="str">
        <f>IF('Prediction Log'!$T27="Y", "W", IF('Prediction Log'!$T27="N","L",""))</f>
        <v/>
      </c>
      <c r="AD26" s="53" t="str">
        <f>IF('Prediction Log'!$V27="Y", "W", IF('Prediction Log'!$V27="N","L",""))</f>
        <v/>
      </c>
      <c r="AE26" s="54" t="str">
        <f>IF(ISBLANK(Table123[[#This Row],[Odds Side - Difference Model]]), "",IF(AC26="W", W26, IF(AC26="L",-N26, "")))</f>
        <v/>
      </c>
      <c r="AF26" s="55" t="str">
        <f>IFERROR((IF(ISERR(Table123[[#This Row],[Potential Payout Side - Win Probability Model]]), "",IF(AD26="W", X26, IF(AD26="L",-N26, "")))), "")</f>
        <v/>
      </c>
      <c r="AG26" s="52" t="str">
        <f>IF('Prediction Log'!$U27="Y", "W", IF('Prediction Log'!$U27="N", "L", ""))</f>
        <v/>
      </c>
      <c r="AH26" s="54" t="str">
        <f>IF(ISBLANK(Table123[[#This Row],[Odds Spread]]), "",IF(AG26="W", Z26, IF(AG26="L",-O26, "")))</f>
        <v/>
      </c>
      <c r="AI26" s="45"/>
      <c r="AJ26" s="46" t="str">
        <f t="shared" si="7"/>
        <v/>
      </c>
      <c r="AK2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" spans="1:38" x14ac:dyDescent="0.45">
      <c r="A27" s="34">
        <f>Games!A27</f>
        <v>1</v>
      </c>
      <c r="B27" s="34" t="str">
        <f>IF('Prediction Log'!B28=0, "",'Prediction Log'!B28)</f>
        <v>Oklahoma State</v>
      </c>
      <c r="C27" s="34" t="str">
        <f>IF('Prediction Log'!C28=0, "",'Prediction Log'!C28)</f>
        <v>South Dakota State</v>
      </c>
      <c r="D27" s="34" t="str">
        <f>IF('Prediction Log'!D28=0, "",'Prediction Log'!D28)</f>
        <v/>
      </c>
      <c r="E27" s="34" t="str">
        <f>IF('Prediction Log'!E28=0, "",'Prediction Log'!E28)</f>
        <v/>
      </c>
      <c r="F27" s="34" t="str">
        <f>IF('Prediction Log'!H28=0, "",'Prediction Log'!H28)</f>
        <v/>
      </c>
      <c r="G27" s="10" t="str">
        <f>IF(ISBLANK(Games!B27), "",'Prediction Log'!$I28)</f>
        <v>Oklahoma State</v>
      </c>
      <c r="H27" s="35" t="str">
        <f>'Prediction Log'!$J28</f>
        <v/>
      </c>
      <c r="I27" s="34" t="str">
        <f>IF(ISBLANK(Games!R27), "",IF(AND(Games!R27="",Games!S27=""),"",IF(ISTEXT(Games!S27), "Side",Games!R27)))</f>
        <v/>
      </c>
      <c r="J27" s="34" t="str">
        <f>IF(ISBLANK(Games!B27), "",IF(Games!P27="Y", Games!B27, Games!C27))</f>
        <v>South Dakota State</v>
      </c>
      <c r="K27" s="34" t="str">
        <f>Games!K27</f>
        <v/>
      </c>
      <c r="L27" s="34" t="str">
        <f>IF(ISBLANK(Games!D27), "",Games!D27)</f>
        <v/>
      </c>
      <c r="M27" s="34"/>
      <c r="N27" s="49" t="str">
        <f>IF(ISBLANK(Table123[[#This Row],[Odds Side - Difference Model]]), "", 1)</f>
        <v/>
      </c>
      <c r="O27" s="49" t="str">
        <f>IF(ISBLANK(Table123[[#This Row],[Odds Spread]]), "", 1)</f>
        <v/>
      </c>
      <c r="P27" s="36"/>
      <c r="Q27" s="36"/>
      <c r="R2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" s="36"/>
      <c r="T27" s="36"/>
      <c r="U27" s="50" t="str">
        <f>IF(ISBLANK(Table123[[#This Row],[Odds Side - Difference Model]]), "",N27+IF(Q27&lt;0, (N27/(Q27/-100)), N27*(Q27/100)))</f>
        <v/>
      </c>
      <c r="V27" s="51" t="str">
        <f>IFERROR(IF(ISBLANK(Table123[[#This Row],[Odds Side - Win Probability Model]]), "",N27+IF(R27&lt;0, (N27/(R27/-100)), N27*(R27/100))),"")</f>
        <v/>
      </c>
      <c r="W27" s="50" t="str">
        <f t="shared" si="2"/>
        <v/>
      </c>
      <c r="X27" s="51" t="str">
        <f t="shared" si="3"/>
        <v/>
      </c>
      <c r="Y27" s="50" t="str">
        <f>IF(ISBLANK(Table123[[#This Row],[Odds Spread]]), "",O27+IF(S27&lt;0, (O27/(S27/-100)), O27*(S27/100)))</f>
        <v/>
      </c>
      <c r="Z27" s="50" t="str">
        <f t="shared" si="4"/>
        <v/>
      </c>
      <c r="AA27" s="37">
        <f t="shared" si="5"/>
        <v>0</v>
      </c>
      <c r="AB27" s="37">
        <f t="shared" si="6"/>
        <v>0</v>
      </c>
      <c r="AC27" s="52" t="str">
        <f>IF('Prediction Log'!$T28="Y", "W", IF('Prediction Log'!$T28="N","L",""))</f>
        <v/>
      </c>
      <c r="AD27" s="53" t="str">
        <f>IF('Prediction Log'!$V28="Y", "W", IF('Prediction Log'!$V28="N","L",""))</f>
        <v/>
      </c>
      <c r="AE27" s="54" t="str">
        <f>IF(ISBLANK(Table123[[#This Row],[Odds Side - Difference Model]]), "",IF(AC27="W", W27, IF(AC27="L",-N27, "")))</f>
        <v/>
      </c>
      <c r="AF27" s="55" t="str">
        <f>IFERROR((IF(ISERR(Table123[[#This Row],[Potential Payout Side - Win Probability Model]]), "",IF(AD27="W", X27, IF(AD27="L",-N27, "")))), "")</f>
        <v/>
      </c>
      <c r="AG27" s="52" t="str">
        <f>IF('Prediction Log'!$U28="Y", "W", IF('Prediction Log'!$U28="N", "L", ""))</f>
        <v/>
      </c>
      <c r="AH27" s="54" t="str">
        <f>IF(ISBLANK(Table123[[#This Row],[Odds Spread]]), "",IF(AG27="W", Z27, IF(AG27="L",-O27, "")))</f>
        <v/>
      </c>
      <c r="AI27" s="45"/>
      <c r="AJ27" s="46" t="str">
        <f t="shared" si="7"/>
        <v/>
      </c>
      <c r="AK2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" spans="1:38" x14ac:dyDescent="0.45">
      <c r="A28" s="34">
        <f>Games!A28</f>
        <v>1</v>
      </c>
      <c r="B28" s="34" t="str">
        <f>IF('Prediction Log'!B29=0, "",'Prediction Log'!B29)</f>
        <v>Cincinnati</v>
      </c>
      <c r="C28" s="34" t="str">
        <f>IF('Prediction Log'!C29=0, "",'Prediction Log'!C29)</f>
        <v>Towson</v>
      </c>
      <c r="D28" s="34" t="str">
        <f>IF('Prediction Log'!D29=0, "",'Prediction Log'!D29)</f>
        <v/>
      </c>
      <c r="E28" s="34" t="str">
        <f>IF('Prediction Log'!E29=0, "",'Prediction Log'!E29)</f>
        <v/>
      </c>
      <c r="F28" s="34" t="str">
        <f>IF('Prediction Log'!H29=0, "",'Prediction Log'!H29)</f>
        <v/>
      </c>
      <c r="G28" s="10" t="str">
        <f>IF(ISBLANK(Games!B28), "",'Prediction Log'!$I29)</f>
        <v>Cincinnati</v>
      </c>
      <c r="H28" s="35" t="str">
        <f>'Prediction Log'!$J29</f>
        <v/>
      </c>
      <c r="I28" s="34" t="str">
        <f>IF(ISBLANK(Games!R28), "",IF(AND(Games!R28="",Games!S28=""),"",IF(ISTEXT(Games!S28), "Side",Games!R28)))</f>
        <v/>
      </c>
      <c r="J28" s="34" t="str">
        <f>IF(ISBLANK(Games!B28), "",IF(Games!P28="Y", Games!B28, Games!C28))</f>
        <v>Towson</v>
      </c>
      <c r="K28" s="34" t="str">
        <f>Games!K28</f>
        <v/>
      </c>
      <c r="L28" s="34" t="str">
        <f>IF(ISBLANK(Games!D28), "",Games!D28)</f>
        <v/>
      </c>
      <c r="M28" s="34"/>
      <c r="N28" s="49" t="str">
        <f>IF(ISBLANK(Table123[[#This Row],[Odds Side - Difference Model]]), "", 1)</f>
        <v/>
      </c>
      <c r="O28" s="49" t="str">
        <f>IF(ISBLANK(Table123[[#This Row],[Odds Spread]]), "", 1)</f>
        <v/>
      </c>
      <c r="P28" s="36"/>
      <c r="Q28" s="36"/>
      <c r="R2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" s="36"/>
      <c r="T28" s="36"/>
      <c r="U28" s="50" t="str">
        <f>IF(ISBLANK(Table123[[#This Row],[Odds Side - Difference Model]]), "",N28+IF(Q28&lt;0, (N28/(Q28/-100)), N28*(Q28/100)))</f>
        <v/>
      </c>
      <c r="V28" s="51" t="str">
        <f>IFERROR(IF(ISBLANK(Table123[[#This Row],[Odds Side - Win Probability Model]]), "",N28+IF(R28&lt;0, (N28/(R28/-100)), N28*(R28/100))),"")</f>
        <v/>
      </c>
      <c r="W28" s="50" t="str">
        <f t="shared" si="2"/>
        <v/>
      </c>
      <c r="X28" s="51" t="str">
        <f t="shared" si="3"/>
        <v/>
      </c>
      <c r="Y28" s="50" t="str">
        <f>IF(ISBLANK(Table123[[#This Row],[Odds Spread]]), "",O28+IF(S28&lt;0, (O28/(S28/-100)), O28*(S28/100)))</f>
        <v/>
      </c>
      <c r="Z28" s="50" t="str">
        <f t="shared" si="4"/>
        <v/>
      </c>
      <c r="AA28" s="37">
        <f t="shared" si="5"/>
        <v>0</v>
      </c>
      <c r="AB28" s="37">
        <f t="shared" si="6"/>
        <v>0</v>
      </c>
      <c r="AC28" s="52" t="str">
        <f>IF('Prediction Log'!$T29="Y", "W", IF('Prediction Log'!$T29="N","L",""))</f>
        <v/>
      </c>
      <c r="AD28" s="53" t="str">
        <f>IF('Prediction Log'!$V29="Y", "W", IF('Prediction Log'!$V29="N","L",""))</f>
        <v/>
      </c>
      <c r="AE28" s="54" t="str">
        <f>IF(ISBLANK(Table123[[#This Row],[Odds Side - Difference Model]]), "",IF(AC28="W", W28, IF(AC28="L",-N28, "")))</f>
        <v/>
      </c>
      <c r="AF28" s="55" t="str">
        <f>IFERROR((IF(ISERR(Table123[[#This Row],[Potential Payout Side - Win Probability Model]]), "",IF(AD28="W", X28, IF(AD28="L",-N28, "")))), "")</f>
        <v/>
      </c>
      <c r="AG28" s="52" t="str">
        <f>IF('Prediction Log'!$U29="Y", "W", IF('Prediction Log'!$U29="N", "L", ""))</f>
        <v/>
      </c>
      <c r="AH28" s="54" t="str">
        <f>IF(ISBLANK(Table123[[#This Row],[Odds Spread]]), "",IF(AG28="W", Z28, IF(AG28="L",-O28, "")))</f>
        <v/>
      </c>
      <c r="AI28" s="45"/>
      <c r="AJ28" s="46" t="str">
        <f t="shared" si="7"/>
        <v/>
      </c>
      <c r="AK2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" spans="1:38" x14ac:dyDescent="0.45">
      <c r="A29" s="34">
        <f>Games!A29</f>
        <v>1</v>
      </c>
      <c r="B29" s="34" t="str">
        <f>IF('Prediction Log'!B30=0, "",'Prediction Log'!B30)</f>
        <v>Washington State</v>
      </c>
      <c r="C29" s="34" t="str">
        <f>IF('Prediction Log'!C30=0, "",'Prediction Log'!C30)</f>
        <v>Portland State</v>
      </c>
      <c r="D29" s="34" t="str">
        <f>IF('Prediction Log'!D30=0, "",'Prediction Log'!D30)</f>
        <v/>
      </c>
      <c r="E29" s="34" t="str">
        <f>IF('Prediction Log'!E30=0, "",'Prediction Log'!E30)</f>
        <v/>
      </c>
      <c r="F29" s="34" t="str">
        <f>IF('Prediction Log'!H30=0, "",'Prediction Log'!H30)</f>
        <v/>
      </c>
      <c r="G29" s="10" t="str">
        <f>IF(ISBLANK(Games!B29), "",'Prediction Log'!$I30)</f>
        <v>Washington State</v>
      </c>
      <c r="H29" s="35" t="str">
        <f>'Prediction Log'!$J30</f>
        <v/>
      </c>
      <c r="I29" s="34" t="str">
        <f>IF(ISBLANK(Games!R29), "",IF(AND(Games!R29="",Games!S29=""),"",IF(ISTEXT(Games!S29), "Side",Games!R29)))</f>
        <v/>
      </c>
      <c r="J29" s="34" t="str">
        <f>IF(ISBLANK(Games!B29), "",IF(Games!P29="Y", Games!B29, Games!C29))</f>
        <v>Portland State</v>
      </c>
      <c r="K29" s="34" t="str">
        <f>Games!K29</f>
        <v/>
      </c>
      <c r="L29" s="34" t="str">
        <f>IF(ISBLANK(Games!D29), "",Games!D29)</f>
        <v/>
      </c>
      <c r="M29" s="34"/>
      <c r="N29" s="49" t="str">
        <f>IF(ISBLANK(Table123[[#This Row],[Odds Side - Difference Model]]), "", 1)</f>
        <v/>
      </c>
      <c r="O29" s="49" t="str">
        <f>IF(ISBLANK(Table123[[#This Row],[Odds Spread]]), "", 1)</f>
        <v/>
      </c>
      <c r="P29" s="36"/>
      <c r="Q29" s="36"/>
      <c r="R2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" s="36"/>
      <c r="T29" s="36"/>
      <c r="U29" s="50" t="str">
        <f>IF(ISBLANK(Table123[[#This Row],[Odds Side - Difference Model]]), "",N29+IF(Q29&lt;0, (N29/(Q29/-100)), N29*(Q29/100)))</f>
        <v/>
      </c>
      <c r="V29" s="51" t="str">
        <f>IFERROR(IF(ISBLANK(Table123[[#This Row],[Odds Side - Win Probability Model]]), "",N29+IF(R29&lt;0, (N29/(R29/-100)), N29*(R29/100))),"")</f>
        <v/>
      </c>
      <c r="W29" s="50" t="str">
        <f t="shared" si="2"/>
        <v/>
      </c>
      <c r="X29" s="51" t="str">
        <f t="shared" si="3"/>
        <v/>
      </c>
      <c r="Y29" s="50" t="str">
        <f>IF(ISBLANK(Table123[[#This Row],[Odds Spread]]), "",O29+IF(S29&lt;0, (O29/(S29/-100)), O29*(S29/100)))</f>
        <v/>
      </c>
      <c r="Z29" s="50" t="str">
        <f t="shared" si="4"/>
        <v/>
      </c>
      <c r="AA29" s="37">
        <f t="shared" si="5"/>
        <v>0</v>
      </c>
      <c r="AB29" s="37">
        <f t="shared" si="6"/>
        <v>0</v>
      </c>
      <c r="AC29" s="52" t="str">
        <f>IF('Prediction Log'!$T30="Y", "W", IF('Prediction Log'!$T30="N","L",""))</f>
        <v/>
      </c>
      <c r="AD29" s="53" t="str">
        <f>IF('Prediction Log'!$V30="Y", "W", IF('Prediction Log'!$V30="N","L",""))</f>
        <v/>
      </c>
      <c r="AE29" s="54" t="str">
        <f>IF(ISBLANK(Table123[[#This Row],[Odds Side - Difference Model]]), "",IF(AC29="W", W29, IF(AC29="L",-N29, "")))</f>
        <v/>
      </c>
      <c r="AF29" s="55" t="str">
        <f>IFERROR((IF(ISERR(Table123[[#This Row],[Potential Payout Side - Win Probability Model]]), "",IF(AD29="W", X29, IF(AD29="L",-N29, "")))), "")</f>
        <v/>
      </c>
      <c r="AG29" s="52" t="str">
        <f>IF('Prediction Log'!$U30="Y", "W", IF('Prediction Log'!$U30="N", "L", ""))</f>
        <v/>
      </c>
      <c r="AH29" s="54" t="str">
        <f>IF(ISBLANK(Table123[[#This Row],[Odds Spread]]), "",IF(AG29="W", Z29, IF(AG29="L",-O29, "")))</f>
        <v/>
      </c>
      <c r="AI29" s="45"/>
      <c r="AJ29" s="46" t="str">
        <f t="shared" si="7"/>
        <v/>
      </c>
      <c r="AK2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" spans="1:38" x14ac:dyDescent="0.45">
      <c r="A30" s="34">
        <f>Games!A30</f>
        <v>1</v>
      </c>
      <c r="B30" s="34" t="str">
        <f>IF('Prediction Log'!B31=0, "",'Prediction Log'!B31)</f>
        <v>Northwestern</v>
      </c>
      <c r="C30" s="34" t="str">
        <f>IF('Prediction Log'!C31=0, "",'Prediction Log'!C31)</f>
        <v>Miami (OH)</v>
      </c>
      <c r="D30" s="34" t="str">
        <f>IF('Prediction Log'!D31=0, "",'Prediction Log'!D31)</f>
        <v/>
      </c>
      <c r="E30" s="34" t="str">
        <f>IF('Prediction Log'!E31=0, "",'Prediction Log'!E31)</f>
        <v/>
      </c>
      <c r="F30" s="34" t="str">
        <f>IF('Prediction Log'!H31=0, "",'Prediction Log'!H31)</f>
        <v>Miami (OH)</v>
      </c>
      <c r="G30" s="10" t="str">
        <f>IF(ISBLANK(Games!B30), "",'Prediction Log'!$I31)</f>
        <v>Miami (OH)</v>
      </c>
      <c r="H30" s="35">
        <f>'Prediction Log'!$J31</f>
        <v>0.53060435647524895</v>
      </c>
      <c r="I30" s="34" t="str">
        <f>IF(ISBLANK(Games!R30), "",IF(AND(Games!R30="",Games!S30=""),"",IF(ISTEXT(Games!S30), "Side",Games!R30)))</f>
        <v/>
      </c>
      <c r="J30" s="34" t="str">
        <f>IF(ISBLANK(Games!B30), "",IF(Games!P30="Y", Games!B30, Games!C30))</f>
        <v>Miami (OH)</v>
      </c>
      <c r="K30" s="34" t="str">
        <f>Games!K30</f>
        <v>Miami (OH)</v>
      </c>
      <c r="L30" s="34" t="str">
        <f>IF(ISBLANK(Games!D30), "",Games!D30)</f>
        <v/>
      </c>
      <c r="M30" s="34"/>
      <c r="N30" s="49" t="str">
        <f>IF(ISBLANK(Table123[[#This Row],[Odds Side - Difference Model]]), "", 1)</f>
        <v/>
      </c>
      <c r="O30" s="49" t="str">
        <f>IF(ISBLANK(Table123[[#This Row],[Odds Spread]]), "", 1)</f>
        <v/>
      </c>
      <c r="P30" s="36"/>
      <c r="Q30" s="36"/>
      <c r="R3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" s="36"/>
      <c r="T30" s="36"/>
      <c r="U30" s="50" t="str">
        <f>IF(ISBLANK(Table123[[#This Row],[Odds Side - Difference Model]]), "",N30+IF(Q30&lt;0, (N30/(Q30/-100)), N30*(Q30/100)))</f>
        <v/>
      </c>
      <c r="V30" s="51" t="str">
        <f>IFERROR(IF(ISBLANK(Table123[[#This Row],[Odds Side - Win Probability Model]]), "",N30+IF(R30&lt;0, (N30/(R30/-100)), N30*(R30/100))),"")</f>
        <v/>
      </c>
      <c r="W30" s="50" t="str">
        <f t="shared" si="2"/>
        <v/>
      </c>
      <c r="X30" s="51" t="str">
        <f t="shared" si="3"/>
        <v/>
      </c>
      <c r="Y30" s="50" t="str">
        <f>IF(ISBLANK(Table123[[#This Row],[Odds Spread]]), "",O30+IF(S30&lt;0, (O30/(S30/-100)), O30*(S30/100)))</f>
        <v/>
      </c>
      <c r="Z30" s="50" t="str">
        <f t="shared" si="4"/>
        <v/>
      </c>
      <c r="AA30" s="37">
        <f t="shared" si="5"/>
        <v>0</v>
      </c>
      <c r="AB30" s="37">
        <f t="shared" si="6"/>
        <v>0</v>
      </c>
      <c r="AC30" s="52" t="str">
        <f>IF('Prediction Log'!$T31="Y", "W", IF('Prediction Log'!$T31="N","L",""))</f>
        <v/>
      </c>
      <c r="AD30" s="53" t="str">
        <f>IF('Prediction Log'!$V31="Y", "W", IF('Prediction Log'!$V31="N","L",""))</f>
        <v/>
      </c>
      <c r="AE30" s="54" t="str">
        <f>IF(ISBLANK(Table123[[#This Row],[Odds Side - Difference Model]]), "",IF(AC30="W", W30, IF(AC30="L",-N30, "")))</f>
        <v/>
      </c>
      <c r="AF30" s="55" t="str">
        <f>IFERROR((IF(ISERR(Table123[[#This Row],[Potential Payout Side - Win Probability Model]]), "",IF(AD30="W", X30, IF(AD30="L",-N30, "")))), "")</f>
        <v/>
      </c>
      <c r="AG30" s="52" t="str">
        <f>IF('Prediction Log'!$U31="Y", "W", IF('Prediction Log'!$U31="N", "L", ""))</f>
        <v/>
      </c>
      <c r="AH30" s="54" t="str">
        <f>IF(ISBLANK(Table123[[#This Row],[Odds Spread]]), "",IF(AG30="W", Z30, IF(AG30="L",-O30, "")))</f>
        <v/>
      </c>
      <c r="AI30" s="45"/>
      <c r="AJ30" s="46" t="str">
        <f t="shared" si="7"/>
        <v/>
      </c>
      <c r="AK3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" spans="1:38" x14ac:dyDescent="0.45">
      <c r="A31" s="34">
        <f>Games!A31</f>
        <v>1</v>
      </c>
      <c r="B31" s="34" t="str">
        <f>IF('Prediction Log'!B32=0, "",'Prediction Log'!B32)</f>
        <v>UT San Antonio</v>
      </c>
      <c r="C31" s="34" t="str">
        <f>IF('Prediction Log'!C32=0, "",'Prediction Log'!C32)</f>
        <v>Kennesaw State</v>
      </c>
      <c r="D31" s="34" t="str">
        <f>IF('Prediction Log'!D32=0, "",'Prediction Log'!D32)</f>
        <v/>
      </c>
      <c r="E31" s="34" t="str">
        <f>IF('Prediction Log'!E32=0, "",'Prediction Log'!E32)</f>
        <v/>
      </c>
      <c r="F31" s="34" t="str">
        <f>IF('Prediction Log'!H32=0, "",'Prediction Log'!H32)</f>
        <v>Kennesaw State</v>
      </c>
      <c r="G31" s="10" t="str">
        <f>IF(ISBLANK(Games!B31), "",'Prediction Log'!$I32)</f>
        <v>UT San Antonio</v>
      </c>
      <c r="H31" s="35">
        <f>'Prediction Log'!$J32</f>
        <v>0.94859824845739149</v>
      </c>
      <c r="I31" s="34" t="str">
        <f>IF(ISBLANK(Games!R31), "",IF(AND(Games!R31="",Games!S31=""),"",IF(ISTEXT(Games!S31), "Side",Games!R31)))</f>
        <v/>
      </c>
      <c r="J31" s="34" t="str">
        <f>IF(ISBLANK(Games!B31), "",IF(Games!P31="Y", Games!B31, Games!C31))</f>
        <v>Kennesaw State</v>
      </c>
      <c r="K31" s="34" t="str">
        <f>Games!K31</f>
        <v>Kennesaw State</v>
      </c>
      <c r="L31" s="34" t="str">
        <f>IF(ISBLANK(Games!D31), "",Games!D31)</f>
        <v/>
      </c>
      <c r="M31" s="34"/>
      <c r="N31" s="49" t="str">
        <f>IF(ISBLANK(Table123[[#This Row],[Odds Side - Difference Model]]), "", 1)</f>
        <v/>
      </c>
      <c r="O31" s="49" t="str">
        <f>IF(ISBLANK(Table123[[#This Row],[Odds Spread]]), "", 1)</f>
        <v/>
      </c>
      <c r="P31" s="36"/>
      <c r="Q31" s="36"/>
      <c r="R3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" s="36"/>
      <c r="T31" s="36"/>
      <c r="U31" s="50" t="str">
        <f>IF(ISBLANK(Table123[[#This Row],[Odds Side - Difference Model]]), "",N31+IF(Q31&lt;0, (N31/(Q31/-100)), N31*(Q31/100)))</f>
        <v/>
      </c>
      <c r="V31" s="51" t="str">
        <f>IFERROR(IF(ISBLANK(Table123[[#This Row],[Odds Side - Win Probability Model]]), "",N31+IF(R31&lt;0, (N31/(R31/-100)), N31*(R31/100))),"")</f>
        <v/>
      </c>
      <c r="W31" s="50" t="str">
        <f t="shared" si="2"/>
        <v/>
      </c>
      <c r="X31" s="51" t="str">
        <f t="shared" si="3"/>
        <v/>
      </c>
      <c r="Y31" s="50" t="str">
        <f>IF(ISBLANK(Table123[[#This Row],[Odds Spread]]), "",O31+IF(S31&lt;0, (O31/(S31/-100)), O31*(S31/100)))</f>
        <v/>
      </c>
      <c r="Z31" s="50" t="str">
        <f t="shared" si="4"/>
        <v/>
      </c>
      <c r="AA31" s="37">
        <f t="shared" si="5"/>
        <v>0</v>
      </c>
      <c r="AB31" s="37">
        <f t="shared" si="6"/>
        <v>0</v>
      </c>
      <c r="AC31" s="52" t="str">
        <f>IF('Prediction Log'!$T32="Y", "W", IF('Prediction Log'!$T32="N","L",""))</f>
        <v/>
      </c>
      <c r="AD31" s="53" t="str">
        <f>IF('Prediction Log'!$V32="Y", "W", IF('Prediction Log'!$V32="N","L",""))</f>
        <v/>
      </c>
      <c r="AE31" s="54" t="str">
        <f>IF(ISBLANK(Table123[[#This Row],[Odds Side - Difference Model]]), "",IF(AC31="W", W31, IF(AC31="L",-N31, "")))</f>
        <v/>
      </c>
      <c r="AF31" s="55" t="str">
        <f>IFERROR((IF(ISERR(Table123[[#This Row],[Potential Payout Side - Win Probability Model]]), "",IF(AD31="W", X31, IF(AD31="L",-N31, "")))), "")</f>
        <v/>
      </c>
      <c r="AG31" s="52" t="str">
        <f>IF('Prediction Log'!$U32="Y", "W", IF('Prediction Log'!$U32="N", "L", ""))</f>
        <v/>
      </c>
      <c r="AH31" s="54" t="str">
        <f>IF(ISBLANK(Table123[[#This Row],[Odds Spread]]), "",IF(AG31="W", Z31, IF(AG31="L",-O31, "")))</f>
        <v/>
      </c>
      <c r="AI31" s="45"/>
      <c r="AJ31" s="46" t="str">
        <f t="shared" si="7"/>
        <v/>
      </c>
      <c r="AK3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" spans="1:38" x14ac:dyDescent="0.45">
      <c r="A32" s="34">
        <f>Games!A32</f>
        <v>1</v>
      </c>
      <c r="B32" s="34" t="str">
        <f>IF('Prediction Log'!B33=0, "",'Prediction Log'!B33)</f>
        <v>Syracuse</v>
      </c>
      <c r="C32" s="34" t="str">
        <f>IF('Prediction Log'!C33=0, "",'Prediction Log'!C33)</f>
        <v>Ohio</v>
      </c>
      <c r="D32" s="34" t="str">
        <f>IF('Prediction Log'!D33=0, "",'Prediction Log'!D33)</f>
        <v/>
      </c>
      <c r="E32" s="34" t="str">
        <f>IF('Prediction Log'!E33=0, "",'Prediction Log'!E33)</f>
        <v/>
      </c>
      <c r="F32" s="34" t="str">
        <f>IF('Prediction Log'!H33=0, "",'Prediction Log'!H33)</f>
        <v>Ohio</v>
      </c>
      <c r="G32" s="10" t="str">
        <f>IF(ISBLANK(Games!B32), "",'Prediction Log'!$I33)</f>
        <v>Ohio</v>
      </c>
      <c r="H32" s="35">
        <f>'Prediction Log'!$J33</f>
        <v>0.54608044800074185</v>
      </c>
      <c r="I32" s="34" t="str">
        <f>IF(ISBLANK(Games!R32), "",IF(AND(Games!R32="",Games!S32=""),"",IF(ISTEXT(Games!S32), "Side",Games!R32)))</f>
        <v/>
      </c>
      <c r="J32" s="34" t="str">
        <f>IF(ISBLANK(Games!B32), "",IF(Games!P32="Y", Games!B32, Games!C32))</f>
        <v>Ohio</v>
      </c>
      <c r="K32" s="34" t="str">
        <f>Games!K32</f>
        <v>Ohio</v>
      </c>
      <c r="L32" s="34" t="str">
        <f>IF(ISBLANK(Games!D32), "",Games!D32)</f>
        <v/>
      </c>
      <c r="M32" s="34"/>
      <c r="N32" s="49" t="str">
        <f>IF(ISBLANK(Table123[[#This Row],[Odds Side - Difference Model]]), "", 1)</f>
        <v/>
      </c>
      <c r="O32" s="49" t="str">
        <f>IF(ISBLANK(Table123[[#This Row],[Odds Spread]]), "", 1)</f>
        <v/>
      </c>
      <c r="P32" s="36"/>
      <c r="Q32" s="36"/>
      <c r="R3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" s="36"/>
      <c r="T32" s="36"/>
      <c r="U32" s="50" t="str">
        <f>IF(ISBLANK(Table123[[#This Row],[Odds Side - Difference Model]]), "",N32+IF(Q32&lt;0, (N32/(Q32/-100)), N32*(Q32/100)))</f>
        <v/>
      </c>
      <c r="V32" s="51" t="str">
        <f>IFERROR(IF(ISBLANK(Table123[[#This Row],[Odds Side - Win Probability Model]]), "",N32+IF(R32&lt;0, (N32/(R32/-100)), N32*(R32/100))),"")</f>
        <v/>
      </c>
      <c r="W32" s="50" t="str">
        <f t="shared" si="2"/>
        <v/>
      </c>
      <c r="X32" s="51" t="str">
        <f t="shared" si="3"/>
        <v/>
      </c>
      <c r="Y32" s="50" t="str">
        <f>IF(ISBLANK(Table123[[#This Row],[Odds Spread]]), "",O32+IF(S32&lt;0, (O32/(S32/-100)), O32*(S32/100)))</f>
        <v/>
      </c>
      <c r="Z32" s="50" t="str">
        <f t="shared" si="4"/>
        <v/>
      </c>
      <c r="AA32" s="37">
        <f t="shared" si="5"/>
        <v>0</v>
      </c>
      <c r="AB32" s="37">
        <f t="shared" si="6"/>
        <v>0</v>
      </c>
      <c r="AC32" s="52" t="str">
        <f>IF('Prediction Log'!$T33="Y", "W", IF('Prediction Log'!$T33="N","L",""))</f>
        <v/>
      </c>
      <c r="AD32" s="53" t="str">
        <f>IF('Prediction Log'!$V33="Y", "W", IF('Prediction Log'!$V33="N","L",""))</f>
        <v/>
      </c>
      <c r="AE32" s="54" t="str">
        <f>IF(ISBLANK(Table123[[#This Row],[Odds Side - Difference Model]]), "",IF(AC32="W", W32, IF(AC32="L",-N32, "")))</f>
        <v/>
      </c>
      <c r="AF32" s="55" t="str">
        <f>IFERROR((IF(ISERR(Table123[[#This Row],[Potential Payout Side - Win Probability Model]]), "",IF(AD32="W", X32, IF(AD32="L",-N32, "")))), "")</f>
        <v/>
      </c>
      <c r="AG32" s="52" t="str">
        <f>IF('Prediction Log'!$U33="Y", "W", IF('Prediction Log'!$U33="N", "L", ""))</f>
        <v/>
      </c>
      <c r="AH32" s="54" t="str">
        <f>IF(ISBLANK(Table123[[#This Row],[Odds Spread]]), "",IF(AG32="W", Z32, IF(AG32="L",-O32, "")))</f>
        <v/>
      </c>
      <c r="AI32" s="45"/>
      <c r="AJ32" s="46" t="str">
        <f t="shared" si="7"/>
        <v/>
      </c>
      <c r="AK3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" spans="1:38" x14ac:dyDescent="0.45">
      <c r="A33" s="34">
        <f>Games!A33</f>
        <v>1</v>
      </c>
      <c r="B33" s="34" t="str">
        <f>IF('Prediction Log'!B34=0, "",'Prediction Log'!B34)</f>
        <v>Texas</v>
      </c>
      <c r="C33" s="34" t="str">
        <f>IF('Prediction Log'!C34=0, "",'Prediction Log'!C34)</f>
        <v>Colorado State</v>
      </c>
      <c r="D33" s="34" t="str">
        <f>IF('Prediction Log'!D34=0, "",'Prediction Log'!D34)</f>
        <v/>
      </c>
      <c r="E33" s="34" t="str">
        <f>IF('Prediction Log'!E34=0, "",'Prediction Log'!E34)</f>
        <v/>
      </c>
      <c r="F33" s="34" t="str">
        <f>IF('Prediction Log'!H34=0, "",'Prediction Log'!H34)</f>
        <v>Colorado State</v>
      </c>
      <c r="G33" s="10" t="str">
        <f>IF(ISBLANK(Games!B33), "",'Prediction Log'!$I34)</f>
        <v>Texas</v>
      </c>
      <c r="H33" s="35">
        <f>'Prediction Log'!$J34</f>
        <v>0.9651705416324482</v>
      </c>
      <c r="I33" s="34" t="str">
        <f>IF(ISBLANK(Games!R33), "",IF(AND(Games!R33="",Games!S33=""),"",IF(ISTEXT(Games!S33), "Side",Games!R33)))</f>
        <v/>
      </c>
      <c r="J33" s="34" t="str">
        <f>IF(ISBLANK(Games!B33), "",IF(Games!P33="Y", Games!B33, Games!C33))</f>
        <v>Colorado State</v>
      </c>
      <c r="K33" s="34" t="str">
        <f>Games!K33</f>
        <v>Colorado State</v>
      </c>
      <c r="L33" s="34" t="str">
        <f>IF(ISBLANK(Games!D33), "",Games!D33)</f>
        <v/>
      </c>
      <c r="M33" s="34"/>
      <c r="N33" s="49" t="str">
        <f>IF(ISBLANK(Table123[[#This Row],[Odds Side - Difference Model]]), "", 1)</f>
        <v/>
      </c>
      <c r="O33" s="49" t="str">
        <f>IF(ISBLANK(Table123[[#This Row],[Odds Spread]]), "", 1)</f>
        <v/>
      </c>
      <c r="P33" s="36"/>
      <c r="Q33" s="36"/>
      <c r="R3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" s="36"/>
      <c r="T33" s="36"/>
      <c r="U33" s="50" t="str">
        <f>IF(ISBLANK(Table123[[#This Row],[Odds Side - Difference Model]]), "",N33+IF(Q33&lt;0, (N33/(Q33/-100)), N33*(Q33/100)))</f>
        <v/>
      </c>
      <c r="V33" s="51" t="str">
        <f>IFERROR(IF(ISBLANK(Table123[[#This Row],[Odds Side - Win Probability Model]]), "",N33+IF(R33&lt;0, (N33/(R33/-100)), N33*(R33/100))),"")</f>
        <v/>
      </c>
      <c r="W33" s="50" t="str">
        <f t="shared" si="2"/>
        <v/>
      </c>
      <c r="X33" s="51" t="str">
        <f t="shared" si="3"/>
        <v/>
      </c>
      <c r="Y33" s="50" t="str">
        <f>IF(ISBLANK(Table123[[#This Row],[Odds Spread]]), "",O33+IF(S33&lt;0, (O33/(S33/-100)), O33*(S33/100)))</f>
        <v/>
      </c>
      <c r="Z33" s="50" t="str">
        <f t="shared" si="4"/>
        <v/>
      </c>
      <c r="AA33" s="37">
        <f t="shared" si="5"/>
        <v>0</v>
      </c>
      <c r="AB33" s="37">
        <f t="shared" si="6"/>
        <v>0</v>
      </c>
      <c r="AC33" s="52" t="str">
        <f>IF('Prediction Log'!$T34="Y", "W", IF('Prediction Log'!$T34="N","L",""))</f>
        <v/>
      </c>
      <c r="AD33" s="53" t="str">
        <f>IF('Prediction Log'!$V34="Y", "W", IF('Prediction Log'!$V34="N","L",""))</f>
        <v/>
      </c>
      <c r="AE33" s="54" t="str">
        <f>IF(ISBLANK(Table123[[#This Row],[Odds Side - Difference Model]]), "",IF(AC33="W", W33, IF(AC33="L",-N33, "")))</f>
        <v/>
      </c>
      <c r="AF33" s="55" t="str">
        <f>IFERROR((IF(ISERR(Table123[[#This Row],[Potential Payout Side - Win Probability Model]]), "",IF(AD33="W", X33, IF(AD33="L",-N33, "")))), "")</f>
        <v/>
      </c>
      <c r="AG33" s="52" t="str">
        <f>IF('Prediction Log'!$U34="Y", "W", IF('Prediction Log'!$U34="N", "L", ""))</f>
        <v/>
      </c>
      <c r="AH33" s="54" t="str">
        <f>IF(ISBLANK(Table123[[#This Row],[Odds Spread]]), "",IF(AG33="W", Z33, IF(AG33="L",-O33, "")))</f>
        <v/>
      </c>
      <c r="AI33" s="45"/>
      <c r="AJ33" s="46" t="str">
        <f t="shared" si="7"/>
        <v/>
      </c>
      <c r="AK3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" spans="1:38" x14ac:dyDescent="0.45">
      <c r="A34" s="34">
        <f>Games!A34</f>
        <v>1</v>
      </c>
      <c r="B34" s="34" t="str">
        <f>IF('Prediction Log'!B35=0, "",'Prediction Log'!B35)</f>
        <v>Florida</v>
      </c>
      <c r="C34" s="34" t="str">
        <f>IF('Prediction Log'!C35=0, "",'Prediction Log'!C35)</f>
        <v>Miami</v>
      </c>
      <c r="D34" s="34" t="str">
        <f>IF('Prediction Log'!D35=0, "",'Prediction Log'!D35)</f>
        <v/>
      </c>
      <c r="E34" s="34" t="str">
        <f>IF('Prediction Log'!E35=0, "",'Prediction Log'!E35)</f>
        <v/>
      </c>
      <c r="F34" s="34" t="str">
        <f>IF('Prediction Log'!H35=0, "",'Prediction Log'!H35)</f>
        <v>Miami</v>
      </c>
      <c r="G34" s="10" t="str">
        <f>IF(ISBLANK(Games!B34), "",'Prediction Log'!$I35)</f>
        <v>Florida</v>
      </c>
      <c r="H34" s="35">
        <f>'Prediction Log'!$J35</f>
        <v>0.59466691018927809</v>
      </c>
      <c r="I34" s="34" t="str">
        <f>IF(ISBLANK(Games!R34), "",IF(AND(Games!R34="",Games!S34=""),"",IF(ISTEXT(Games!S34), "Side",Games!R34)))</f>
        <v/>
      </c>
      <c r="J34" s="34" t="str">
        <f>IF(ISBLANK(Games!B34), "",IF(Games!P34="Y", Games!B34, Games!C34))</f>
        <v>Miami</v>
      </c>
      <c r="K34" s="34" t="str">
        <f>Games!K34</f>
        <v>Miami</v>
      </c>
      <c r="L34" s="34" t="str">
        <f>IF(ISBLANK(Games!D34), "",Games!D34)</f>
        <v/>
      </c>
      <c r="M34" s="34"/>
      <c r="N34" s="49" t="str">
        <f>IF(ISBLANK(Table123[[#This Row],[Odds Side - Difference Model]]), "", 1)</f>
        <v/>
      </c>
      <c r="O34" s="49" t="str">
        <f>IF(ISBLANK(Table123[[#This Row],[Odds Spread]]), "", 1)</f>
        <v/>
      </c>
      <c r="P34" s="36"/>
      <c r="Q34" s="36"/>
      <c r="R3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" s="36"/>
      <c r="T34" s="36"/>
      <c r="U34" s="50" t="str">
        <f>IF(ISBLANK(Table123[[#This Row],[Odds Side - Difference Model]]), "",N34+IF(Q34&lt;0, (N34/(Q34/-100)), N34*(Q34/100)))</f>
        <v/>
      </c>
      <c r="V34" s="51" t="str">
        <f>IFERROR(IF(ISBLANK(Table123[[#This Row],[Odds Side - Win Probability Model]]), "",N34+IF(R34&lt;0, (N34/(R34/-100)), N34*(R34/100))),"")</f>
        <v/>
      </c>
      <c r="W34" s="50" t="str">
        <f t="shared" si="2"/>
        <v/>
      </c>
      <c r="X34" s="51" t="str">
        <f t="shared" si="3"/>
        <v/>
      </c>
      <c r="Y34" s="50" t="str">
        <f>IF(ISBLANK(Table123[[#This Row],[Odds Spread]]), "",O34+IF(S34&lt;0, (O34/(S34/-100)), O34*(S34/100)))</f>
        <v/>
      </c>
      <c r="Z34" s="50" t="str">
        <f t="shared" si="4"/>
        <v/>
      </c>
      <c r="AA34" s="37">
        <f t="shared" si="5"/>
        <v>0</v>
      </c>
      <c r="AB34" s="37">
        <f t="shared" si="6"/>
        <v>0</v>
      </c>
      <c r="AC34" s="52" t="str">
        <f>IF('Prediction Log'!$T35="Y", "W", IF('Prediction Log'!$T35="N","L",""))</f>
        <v/>
      </c>
      <c r="AD34" s="53" t="str">
        <f>IF('Prediction Log'!$V35="Y", "W", IF('Prediction Log'!$V35="N","L",""))</f>
        <v/>
      </c>
      <c r="AE34" s="54" t="str">
        <f>IF(ISBLANK(Table123[[#This Row],[Odds Side - Difference Model]]), "",IF(AC34="W", W34, IF(AC34="L",-N34, "")))</f>
        <v/>
      </c>
      <c r="AF34" s="55" t="str">
        <f>IFERROR((IF(ISERR(Table123[[#This Row],[Potential Payout Side - Win Probability Model]]), "",IF(AD34="W", X34, IF(AD34="L",-N34, "")))), "")</f>
        <v/>
      </c>
      <c r="AG34" s="52" t="str">
        <f>IF('Prediction Log'!$U35="Y", "W", IF('Prediction Log'!$U35="N", "L", ""))</f>
        <v/>
      </c>
      <c r="AH34" s="54" t="str">
        <f>IF(ISBLANK(Table123[[#This Row],[Odds Spread]]), "",IF(AG34="W", Z34, IF(AG34="L",-O34, "")))</f>
        <v/>
      </c>
      <c r="AI34" s="45"/>
      <c r="AJ34" s="46" t="str">
        <f t="shared" si="7"/>
        <v/>
      </c>
      <c r="AK3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" spans="1:38" x14ac:dyDescent="0.45">
      <c r="A35" s="34">
        <f>Games!A35</f>
        <v>1</v>
      </c>
      <c r="B35" s="34" t="str">
        <f>IF('Prediction Log'!B36=0, "",'Prediction Log'!B36)</f>
        <v>Indiana</v>
      </c>
      <c r="C35" s="34" t="str">
        <f>IF('Prediction Log'!C36=0, "",'Prediction Log'!C36)</f>
        <v>Florida International</v>
      </c>
      <c r="D35" s="34" t="str">
        <f>IF('Prediction Log'!D36=0, "",'Prediction Log'!D36)</f>
        <v/>
      </c>
      <c r="E35" s="34" t="str">
        <f>IF('Prediction Log'!E36=0, "",'Prediction Log'!E36)</f>
        <v/>
      </c>
      <c r="F35" s="34" t="str">
        <f>IF('Prediction Log'!H36=0, "",'Prediction Log'!H36)</f>
        <v>Florida International</v>
      </c>
      <c r="G35" s="10" t="str">
        <f>IF(ISBLANK(Games!B35), "",'Prediction Log'!$I36)</f>
        <v>Indiana</v>
      </c>
      <c r="H35" s="35">
        <f>'Prediction Log'!$J36</f>
        <v>0.83752027199209444</v>
      </c>
      <c r="I35" s="34" t="str">
        <f>IF(ISBLANK(Games!R35), "",IF(AND(Games!R35="",Games!S35=""),"",IF(ISTEXT(Games!S35), "Side",Games!R35)))</f>
        <v/>
      </c>
      <c r="J35" s="34" t="str">
        <f>IF(ISBLANK(Games!B35), "",IF(Games!P35="Y", Games!B35, Games!C35))</f>
        <v>Florida International</v>
      </c>
      <c r="K35" s="34" t="str">
        <f>Games!K35</f>
        <v>Florida International</v>
      </c>
      <c r="L35" s="34" t="str">
        <f>IF(ISBLANK(Games!D35), "",Games!D35)</f>
        <v/>
      </c>
      <c r="M35" s="34"/>
      <c r="N35" s="49" t="str">
        <f>IF(ISBLANK(Table123[[#This Row],[Odds Side - Difference Model]]), "", 1)</f>
        <v/>
      </c>
      <c r="O35" s="49" t="str">
        <f>IF(ISBLANK(Table123[[#This Row],[Odds Spread]]), "", 1)</f>
        <v/>
      </c>
      <c r="P35" s="36"/>
      <c r="Q35" s="36"/>
      <c r="R3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" s="36"/>
      <c r="T35" s="36"/>
      <c r="U35" s="50" t="str">
        <f>IF(ISBLANK(Table123[[#This Row],[Odds Side - Difference Model]]), "",N35+IF(Q35&lt;0, (N35/(Q35/-100)), N35*(Q35/100)))</f>
        <v/>
      </c>
      <c r="V35" s="51" t="str">
        <f>IFERROR(IF(ISBLANK(Table123[[#This Row],[Odds Side - Win Probability Model]]), "",N35+IF(R35&lt;0, (N35/(R35/-100)), N35*(R35/100))),"")</f>
        <v/>
      </c>
      <c r="W35" s="50" t="str">
        <f t="shared" si="2"/>
        <v/>
      </c>
      <c r="X35" s="51" t="str">
        <f t="shared" si="3"/>
        <v/>
      </c>
      <c r="Y35" s="50" t="str">
        <f>IF(ISBLANK(Table123[[#This Row],[Odds Spread]]), "",O35+IF(S35&lt;0, (O35/(S35/-100)), O35*(S35/100)))</f>
        <v/>
      </c>
      <c r="Z35" s="50" t="str">
        <f t="shared" si="4"/>
        <v/>
      </c>
      <c r="AA35" s="37">
        <f t="shared" si="5"/>
        <v>0</v>
      </c>
      <c r="AB35" s="37">
        <f t="shared" si="6"/>
        <v>0</v>
      </c>
      <c r="AC35" s="52" t="str">
        <f>IF('Prediction Log'!$T36="Y", "W", IF('Prediction Log'!$T36="N","L",""))</f>
        <v/>
      </c>
      <c r="AD35" s="53" t="str">
        <f>IF('Prediction Log'!$V36="Y", "W", IF('Prediction Log'!$V36="N","L",""))</f>
        <v/>
      </c>
      <c r="AE35" s="54" t="str">
        <f>IF(ISBLANK(Table123[[#This Row],[Odds Side - Difference Model]]), "",IF(AC35="W", W35, IF(AC35="L",-N35, "")))</f>
        <v/>
      </c>
      <c r="AF35" s="55" t="str">
        <f>IFERROR((IF(ISERR(Table123[[#This Row],[Potential Payout Side - Win Probability Model]]), "",IF(AD35="W", X35, IF(AD35="L",-N35, "")))), "")</f>
        <v/>
      </c>
      <c r="AG35" s="52" t="str">
        <f>IF('Prediction Log'!$U36="Y", "W", IF('Prediction Log'!$U36="N", "L", ""))</f>
        <v/>
      </c>
      <c r="AH35" s="54" t="str">
        <f>IF(ISBLANK(Table123[[#This Row],[Odds Spread]]), "",IF(AG35="W", Z35, IF(AG35="L",-O35, "")))</f>
        <v/>
      </c>
      <c r="AI35" s="45"/>
      <c r="AJ35" s="46" t="str">
        <f t="shared" si="7"/>
        <v/>
      </c>
      <c r="AK3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" spans="1:38" x14ac:dyDescent="0.45">
      <c r="A36" s="34">
        <f>Games!A36</f>
        <v>1</v>
      </c>
      <c r="B36" s="34" t="str">
        <f>IF('Prediction Log'!B37=0, "",'Prediction Log'!B37)</f>
        <v>Nebraska</v>
      </c>
      <c r="C36" s="34" t="str">
        <f>IF('Prediction Log'!C37=0, "",'Prediction Log'!C37)</f>
        <v>UTEP</v>
      </c>
      <c r="D36" s="34" t="str">
        <f>IF('Prediction Log'!D37=0, "",'Prediction Log'!D37)</f>
        <v/>
      </c>
      <c r="E36" s="34" t="str">
        <f>IF('Prediction Log'!E37=0, "",'Prediction Log'!E37)</f>
        <v/>
      </c>
      <c r="F36" s="34" t="str">
        <f>IF('Prediction Log'!H37=0, "",'Prediction Log'!H37)</f>
        <v>UTEP</v>
      </c>
      <c r="G36" s="10" t="str">
        <f>IF(ISBLANK(Games!B36), "",'Prediction Log'!$I37)</f>
        <v>Nebraska</v>
      </c>
      <c r="H36" s="35">
        <f>'Prediction Log'!$J37</f>
        <v>0.87172545954058944</v>
      </c>
      <c r="I36" s="34" t="str">
        <f>IF(ISBLANK(Games!R36), "",IF(AND(Games!R36="",Games!S36=""),"",IF(ISTEXT(Games!S36), "Side",Games!R36)))</f>
        <v/>
      </c>
      <c r="J36" s="34" t="str">
        <f>IF(ISBLANK(Games!B36), "",IF(Games!P36="Y", Games!B36, Games!C36))</f>
        <v>UTEP</v>
      </c>
      <c r="K36" s="34" t="str">
        <f>Games!K36</f>
        <v>UTEP</v>
      </c>
      <c r="L36" s="34" t="str">
        <f>IF(ISBLANK(Games!D36), "",Games!D36)</f>
        <v/>
      </c>
      <c r="M36" s="34"/>
      <c r="N36" s="49" t="str">
        <f>IF(ISBLANK(Table123[[#This Row],[Odds Side - Difference Model]]), "", 1)</f>
        <v/>
      </c>
      <c r="O36" s="49" t="str">
        <f>IF(ISBLANK(Table123[[#This Row],[Odds Spread]]), "", 1)</f>
        <v/>
      </c>
      <c r="P36" s="36"/>
      <c r="Q36" s="36"/>
      <c r="R3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" s="36"/>
      <c r="T36" s="36"/>
      <c r="U36" s="50" t="str">
        <f>IF(ISBLANK(Table123[[#This Row],[Odds Side - Difference Model]]), "",N36+IF(Q36&lt;0, (N36/(Q36/-100)), N36*(Q36/100)))</f>
        <v/>
      </c>
      <c r="V36" s="51" t="str">
        <f>IFERROR(IF(ISBLANK(Table123[[#This Row],[Odds Side - Win Probability Model]]), "",N36+IF(R36&lt;0, (N36/(R36/-100)), N36*(R36/100))),"")</f>
        <v/>
      </c>
      <c r="W36" s="50" t="str">
        <f t="shared" si="2"/>
        <v/>
      </c>
      <c r="X36" s="51" t="str">
        <f t="shared" si="3"/>
        <v/>
      </c>
      <c r="Y36" s="50" t="str">
        <f>IF(ISBLANK(Table123[[#This Row],[Odds Spread]]), "",O36+IF(S36&lt;0, (O36/(S36/-100)), O36*(S36/100)))</f>
        <v/>
      </c>
      <c r="Z36" s="50" t="str">
        <f t="shared" si="4"/>
        <v/>
      </c>
      <c r="AA36" s="37">
        <f t="shared" si="5"/>
        <v>0</v>
      </c>
      <c r="AB36" s="37">
        <f t="shared" si="6"/>
        <v>0</v>
      </c>
      <c r="AC36" s="52" t="str">
        <f>IF('Prediction Log'!$T37="Y", "W", IF('Prediction Log'!$T37="N","L",""))</f>
        <v/>
      </c>
      <c r="AD36" s="53" t="str">
        <f>IF('Prediction Log'!$V37="Y", "W", IF('Prediction Log'!$V37="N","L",""))</f>
        <v/>
      </c>
      <c r="AE36" s="54" t="str">
        <f>IF(ISBLANK(Table123[[#This Row],[Odds Side - Difference Model]]), "",IF(AC36="W", W36, IF(AC36="L",-N36, "")))</f>
        <v/>
      </c>
      <c r="AF36" s="55" t="str">
        <f>IFERROR((IF(ISERR(Table123[[#This Row],[Potential Payout Side - Win Probability Model]]), "",IF(AD36="W", X36, IF(AD36="L",-N36, "")))), "")</f>
        <v/>
      </c>
      <c r="AG36" s="52" t="str">
        <f>IF('Prediction Log'!$U37="Y", "W", IF('Prediction Log'!$U37="N", "L", ""))</f>
        <v/>
      </c>
      <c r="AH36" s="54" t="str">
        <f>IF(ISBLANK(Table123[[#This Row],[Odds Spread]]), "",IF(AG36="W", Z36, IF(AG36="L",-O36, "")))</f>
        <v/>
      </c>
      <c r="AI36" s="45"/>
      <c r="AJ36" s="46" t="str">
        <f t="shared" si="7"/>
        <v/>
      </c>
      <c r="AK3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" spans="1:38" x14ac:dyDescent="0.45">
      <c r="A37" s="34">
        <f>Games!A37</f>
        <v>1</v>
      </c>
      <c r="B37" s="34" t="str">
        <f>IF('Prediction Log'!B38=0, "",'Prediction Log'!B38)</f>
        <v>Ohio State</v>
      </c>
      <c r="C37" s="34" t="str">
        <f>IF('Prediction Log'!C38=0, "",'Prediction Log'!C38)</f>
        <v>Akron</v>
      </c>
      <c r="D37" s="34" t="str">
        <f>IF('Prediction Log'!D38=0, "",'Prediction Log'!D38)</f>
        <v/>
      </c>
      <c r="E37" s="34" t="str">
        <f>IF('Prediction Log'!E38=0, "",'Prediction Log'!E38)</f>
        <v/>
      </c>
      <c r="F37" s="34" t="str">
        <f>IF('Prediction Log'!H38=0, "",'Prediction Log'!H38)</f>
        <v>Akron</v>
      </c>
      <c r="G37" s="10" t="str">
        <f>IF(ISBLANK(Games!B37), "",'Prediction Log'!$I38)</f>
        <v>Ohio State</v>
      </c>
      <c r="H37" s="35">
        <f>'Prediction Log'!$J38</f>
        <v>0.98805167882258937</v>
      </c>
      <c r="I37" s="34" t="str">
        <f>IF(ISBLANK(Games!R37), "",IF(AND(Games!R37="",Games!S37=""),"",IF(ISTEXT(Games!S37), "Side",Games!R37)))</f>
        <v/>
      </c>
      <c r="J37" s="34" t="str">
        <f>IF(ISBLANK(Games!B37), "",IF(Games!P37="Y", Games!B37, Games!C37))</f>
        <v>Akron</v>
      </c>
      <c r="K37" s="34" t="str">
        <f>Games!K37</f>
        <v>Akron</v>
      </c>
      <c r="L37" s="34" t="str">
        <f>IF(ISBLANK(Games!D37), "",Games!D37)</f>
        <v/>
      </c>
      <c r="M37" s="34"/>
      <c r="N37" s="49" t="str">
        <f>IF(ISBLANK(Table123[[#This Row],[Odds Side - Difference Model]]), "", 1)</f>
        <v/>
      </c>
      <c r="O37" s="49" t="str">
        <f>IF(ISBLANK(Table123[[#This Row],[Odds Spread]]), "", 1)</f>
        <v/>
      </c>
      <c r="P37" s="36"/>
      <c r="Q37" s="36"/>
      <c r="R3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" s="36"/>
      <c r="T37" s="36"/>
      <c r="U37" s="50" t="str">
        <f>IF(ISBLANK(Table123[[#This Row],[Odds Side - Difference Model]]), "",N37+IF(Q37&lt;0, (N37/(Q37/-100)), N37*(Q37/100)))</f>
        <v/>
      </c>
      <c r="V37" s="51" t="str">
        <f>IFERROR(IF(ISBLANK(Table123[[#This Row],[Odds Side - Win Probability Model]]), "",N37+IF(R37&lt;0, (N37/(R37/-100)), N37*(R37/100))),"")</f>
        <v/>
      </c>
      <c r="W37" s="50" t="str">
        <f t="shared" si="2"/>
        <v/>
      </c>
      <c r="X37" s="51" t="str">
        <f t="shared" si="3"/>
        <v/>
      </c>
      <c r="Y37" s="50" t="str">
        <f>IF(ISBLANK(Table123[[#This Row],[Odds Spread]]), "",O37+IF(S37&lt;0, (O37/(S37/-100)), O37*(S37/100)))</f>
        <v/>
      </c>
      <c r="Z37" s="50" t="str">
        <f t="shared" si="4"/>
        <v/>
      </c>
      <c r="AA37" s="37">
        <f t="shared" si="5"/>
        <v>0</v>
      </c>
      <c r="AB37" s="37">
        <f t="shared" si="6"/>
        <v>0</v>
      </c>
      <c r="AC37" s="52" t="str">
        <f>IF('Prediction Log'!$T38="Y", "W", IF('Prediction Log'!$T38="N","L",""))</f>
        <v/>
      </c>
      <c r="AD37" s="53" t="str">
        <f>IF('Prediction Log'!$V38="Y", "W", IF('Prediction Log'!$V38="N","L",""))</f>
        <v/>
      </c>
      <c r="AE37" s="54" t="str">
        <f>IF(ISBLANK(Table123[[#This Row],[Odds Side - Difference Model]]), "",IF(AC37="W", W37, IF(AC37="L",-N37, "")))</f>
        <v/>
      </c>
      <c r="AF37" s="55" t="str">
        <f>IFERROR((IF(ISERR(Table123[[#This Row],[Potential Payout Side - Win Probability Model]]), "",IF(AD37="W", X37, IF(AD37="L",-N37, "")))), "")</f>
        <v/>
      </c>
      <c r="AG37" s="52" t="str">
        <f>IF('Prediction Log'!$U38="Y", "W", IF('Prediction Log'!$U38="N", "L", ""))</f>
        <v/>
      </c>
      <c r="AH37" s="54" t="str">
        <f>IF(ISBLANK(Table123[[#This Row],[Odds Spread]]), "",IF(AG37="W", Z37, IF(AG37="L",-O37, "")))</f>
        <v/>
      </c>
      <c r="AI37" s="45"/>
      <c r="AJ37" s="46" t="str">
        <f t="shared" si="7"/>
        <v/>
      </c>
      <c r="AK3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" spans="1:38" x14ac:dyDescent="0.45">
      <c r="A38" s="34">
        <f>Games!A38</f>
        <v>1</v>
      </c>
      <c r="B38" s="34" t="str">
        <f>IF('Prediction Log'!B39=0, "",'Prediction Log'!B39)</f>
        <v>UMass</v>
      </c>
      <c r="C38" s="34" t="str">
        <f>IF('Prediction Log'!C39=0, "",'Prediction Log'!C39)</f>
        <v>Eastern Michigan</v>
      </c>
      <c r="D38" s="34" t="str">
        <f>IF('Prediction Log'!D39=0, "",'Prediction Log'!D39)</f>
        <v/>
      </c>
      <c r="E38" s="34" t="str">
        <f>IF('Prediction Log'!E39=0, "",'Prediction Log'!E39)</f>
        <v/>
      </c>
      <c r="F38" s="34" t="str">
        <f>IF('Prediction Log'!H39=0, "",'Prediction Log'!H39)</f>
        <v>Eastern Michigan</v>
      </c>
      <c r="G38" s="10" t="str">
        <f>IF(ISBLANK(Games!B38), "",'Prediction Log'!$I39)</f>
        <v>Eastern Michigan</v>
      </c>
      <c r="H38" s="35">
        <f>'Prediction Log'!$J39</f>
        <v>0.56415358798962101</v>
      </c>
      <c r="I38" s="34" t="str">
        <f>IF(ISBLANK(Games!R38), "",IF(AND(Games!R38="",Games!S38=""),"",IF(ISTEXT(Games!S38), "Side",Games!R38)))</f>
        <v/>
      </c>
      <c r="J38" s="34" t="str">
        <f>IF(ISBLANK(Games!B38), "",IF(Games!P38="Y", Games!B38, Games!C38))</f>
        <v>Eastern Michigan</v>
      </c>
      <c r="K38" s="34" t="str">
        <f>Games!K38</f>
        <v>Eastern Michigan</v>
      </c>
      <c r="L38" s="34" t="str">
        <f>IF(ISBLANK(Games!D38), "",Games!D38)</f>
        <v/>
      </c>
      <c r="M38" s="34"/>
      <c r="N38" s="49" t="str">
        <f>IF(ISBLANK(Table123[[#This Row],[Odds Side - Difference Model]]), "", 1)</f>
        <v/>
      </c>
      <c r="O38" s="49" t="str">
        <f>IF(ISBLANK(Table123[[#This Row],[Odds Spread]]), "", 1)</f>
        <v/>
      </c>
      <c r="P38" s="36"/>
      <c r="Q38" s="36"/>
      <c r="R3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" s="36"/>
      <c r="T38" s="36"/>
      <c r="U38" s="50" t="str">
        <f>IF(ISBLANK(Table123[[#This Row],[Odds Side - Difference Model]]), "",N38+IF(Q38&lt;0, (N38/(Q38/-100)), N38*(Q38/100)))</f>
        <v/>
      </c>
      <c r="V38" s="51" t="str">
        <f>IFERROR(IF(ISBLANK(Table123[[#This Row],[Odds Side - Win Probability Model]]), "",N38+IF(R38&lt;0, (N38/(R38/-100)), N38*(R38/100))),"")</f>
        <v/>
      </c>
      <c r="W38" s="50" t="str">
        <f t="shared" si="2"/>
        <v/>
      </c>
      <c r="X38" s="51" t="str">
        <f t="shared" si="3"/>
        <v/>
      </c>
      <c r="Y38" s="50" t="str">
        <f>IF(ISBLANK(Table123[[#This Row],[Odds Spread]]), "",O38+IF(S38&lt;0, (O38/(S38/-100)), O38*(S38/100)))</f>
        <v/>
      </c>
      <c r="Z38" s="50" t="str">
        <f t="shared" si="4"/>
        <v/>
      </c>
      <c r="AA38" s="37">
        <f t="shared" si="5"/>
        <v>0</v>
      </c>
      <c r="AB38" s="37">
        <f t="shared" si="6"/>
        <v>0</v>
      </c>
      <c r="AC38" s="52" t="str">
        <f>IF('Prediction Log'!$T39="Y", "W", IF('Prediction Log'!$T39="N","L",""))</f>
        <v/>
      </c>
      <c r="AD38" s="53" t="str">
        <f>IF('Prediction Log'!$V39="Y", "W", IF('Prediction Log'!$V39="N","L",""))</f>
        <v/>
      </c>
      <c r="AE38" s="54" t="str">
        <f>IF(ISBLANK(Table123[[#This Row],[Odds Side - Difference Model]]), "",IF(AC38="W", W38, IF(AC38="L",-N38, "")))</f>
        <v/>
      </c>
      <c r="AF38" s="55" t="str">
        <f>IFERROR((IF(ISERR(Table123[[#This Row],[Potential Payout Side - Win Probability Model]]), "",IF(AD38="W", X38, IF(AD38="L",-N38, "")))), "")</f>
        <v/>
      </c>
      <c r="AG38" s="52" t="str">
        <f>IF('Prediction Log'!$U39="Y", "W", IF('Prediction Log'!$U39="N", "L", ""))</f>
        <v/>
      </c>
      <c r="AH38" s="54" t="str">
        <f>IF(ISBLANK(Table123[[#This Row],[Odds Spread]]), "",IF(AG38="W", Z38, IF(AG38="L",-O38, "")))</f>
        <v/>
      </c>
      <c r="AI38" s="45"/>
      <c r="AJ38" s="46" t="str">
        <f t="shared" si="7"/>
        <v/>
      </c>
      <c r="AK3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" spans="1:38" x14ac:dyDescent="0.45">
      <c r="A39" s="34">
        <f>Games!A39</f>
        <v>1</v>
      </c>
      <c r="B39" s="34" t="str">
        <f>IF('Prediction Log'!B40=0, "",'Prediction Log'!B40)</f>
        <v>Appalachian State</v>
      </c>
      <c r="C39" s="34" t="str">
        <f>IF('Prediction Log'!C40=0, "",'Prediction Log'!C40)</f>
        <v>East Tennessee State</v>
      </c>
      <c r="D39" s="34" t="str">
        <f>IF('Prediction Log'!D40=0, "",'Prediction Log'!D40)</f>
        <v/>
      </c>
      <c r="E39" s="34" t="str">
        <f>IF('Prediction Log'!E40=0, "",'Prediction Log'!E40)</f>
        <v/>
      </c>
      <c r="F39" s="34" t="str">
        <f>IF('Prediction Log'!H40=0, "",'Prediction Log'!H40)</f>
        <v/>
      </c>
      <c r="G39" s="10" t="str">
        <f>IF(ISBLANK(Games!B39), "",'Prediction Log'!$I40)</f>
        <v>Appalachian State</v>
      </c>
      <c r="H39" s="35" t="str">
        <f>'Prediction Log'!$J40</f>
        <v/>
      </c>
      <c r="I39" s="34" t="str">
        <f>IF(ISBLANK(Games!R39), "",IF(AND(Games!R39="",Games!S39=""),"",IF(ISTEXT(Games!S39), "Side",Games!R39)))</f>
        <v/>
      </c>
      <c r="J39" s="34" t="str">
        <f>IF(ISBLANK(Games!B39), "",IF(Games!P39="Y", Games!B39, Games!C39))</f>
        <v>East Tennessee State</v>
      </c>
      <c r="K39" s="34" t="str">
        <f>Games!K39</f>
        <v/>
      </c>
      <c r="L39" s="34" t="str">
        <f>IF(ISBLANK(Games!D39), "",Games!D39)</f>
        <v/>
      </c>
      <c r="M39" s="34"/>
      <c r="N39" s="49" t="str">
        <f>IF(ISBLANK(Table123[[#This Row],[Odds Side - Difference Model]]), "", 1)</f>
        <v/>
      </c>
      <c r="O39" s="49" t="str">
        <f>IF(ISBLANK(Table123[[#This Row],[Odds Spread]]), "", 1)</f>
        <v/>
      </c>
      <c r="P39" s="36"/>
      <c r="Q39" s="36"/>
      <c r="R3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" s="36"/>
      <c r="T39" s="36"/>
      <c r="U39" s="50" t="str">
        <f>IF(ISBLANK(Table123[[#This Row],[Odds Side - Difference Model]]), "",N39+IF(Q39&lt;0, (N39/(Q39/-100)), N39*(Q39/100)))</f>
        <v/>
      </c>
      <c r="V39" s="51" t="str">
        <f>IFERROR(IF(ISBLANK(Table123[[#This Row],[Odds Side - Win Probability Model]]), "",N39+IF(R39&lt;0, (N39/(R39/-100)), N39*(R39/100))),"")</f>
        <v/>
      </c>
      <c r="W39" s="50" t="str">
        <f t="shared" si="2"/>
        <v/>
      </c>
      <c r="X39" s="51" t="str">
        <f t="shared" si="3"/>
        <v/>
      </c>
      <c r="Y39" s="50" t="str">
        <f>IF(ISBLANK(Table123[[#This Row],[Odds Spread]]), "",O39+IF(S39&lt;0, (O39/(S39/-100)), O39*(S39/100)))</f>
        <v/>
      </c>
      <c r="Z39" s="50" t="str">
        <f t="shared" si="4"/>
        <v/>
      </c>
      <c r="AA39" s="37">
        <f t="shared" si="5"/>
        <v>0</v>
      </c>
      <c r="AB39" s="37">
        <f t="shared" si="6"/>
        <v>0</v>
      </c>
      <c r="AC39" s="52" t="str">
        <f>IF('Prediction Log'!$T40="Y", "W", IF('Prediction Log'!$T40="N","L",""))</f>
        <v/>
      </c>
      <c r="AD39" s="53" t="str">
        <f>IF('Prediction Log'!$V40="Y", "W", IF('Prediction Log'!$V40="N","L",""))</f>
        <v/>
      </c>
      <c r="AE39" s="54" t="str">
        <f>IF(ISBLANK(Table123[[#This Row],[Odds Side - Difference Model]]), "",IF(AC39="W", W39, IF(AC39="L",-N39, "")))</f>
        <v/>
      </c>
      <c r="AF39" s="55" t="str">
        <f>IFERROR((IF(ISERR(Table123[[#This Row],[Potential Payout Side - Win Probability Model]]), "",IF(AD39="W", X39, IF(AD39="L",-N39, "")))), "")</f>
        <v/>
      </c>
      <c r="AG39" s="52" t="str">
        <f>IF('Prediction Log'!$U40="Y", "W", IF('Prediction Log'!$U40="N", "L", ""))</f>
        <v/>
      </c>
      <c r="AH39" s="54" t="str">
        <f>IF(ISBLANK(Table123[[#This Row],[Odds Spread]]), "",IF(AG39="W", Z39, IF(AG39="L",-O39, "")))</f>
        <v/>
      </c>
      <c r="AI39" s="45"/>
      <c r="AJ39" s="46" t="str">
        <f t="shared" si="7"/>
        <v/>
      </c>
      <c r="AK3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" spans="1:38" x14ac:dyDescent="0.45">
      <c r="A40" s="34">
        <f>Games!A40</f>
        <v>1</v>
      </c>
      <c r="B40" s="34" t="str">
        <f>IF('Prediction Log'!B41=0, "",'Prediction Log'!B41)</f>
        <v>Iowa State</v>
      </c>
      <c r="C40" s="34" t="str">
        <f>IF('Prediction Log'!C41=0, "",'Prediction Log'!C41)</f>
        <v>North Dakota</v>
      </c>
      <c r="D40" s="34" t="str">
        <f>IF('Prediction Log'!D41=0, "",'Prediction Log'!D41)</f>
        <v/>
      </c>
      <c r="E40" s="34" t="str">
        <f>IF('Prediction Log'!E41=0, "",'Prediction Log'!E41)</f>
        <v/>
      </c>
      <c r="F40" s="34" t="str">
        <f>IF('Prediction Log'!H41=0, "",'Prediction Log'!H41)</f>
        <v/>
      </c>
      <c r="G40" s="10" t="str">
        <f>IF(ISBLANK(Games!B40), "",'Prediction Log'!$I41)</f>
        <v>Iowa State</v>
      </c>
      <c r="H40" s="35" t="str">
        <f>'Prediction Log'!$J41</f>
        <v/>
      </c>
      <c r="I40" s="34" t="str">
        <f>IF(ISBLANK(Games!R40), "",IF(AND(Games!R40="",Games!S40=""),"",IF(ISTEXT(Games!S40), "Side",Games!R40)))</f>
        <v/>
      </c>
      <c r="J40" s="34" t="str">
        <f>IF(ISBLANK(Games!B40), "",IF(Games!P40="Y", Games!B40, Games!C40))</f>
        <v>North Dakota</v>
      </c>
      <c r="K40" s="34" t="str">
        <f>Games!K40</f>
        <v/>
      </c>
      <c r="L40" s="34" t="str">
        <f>IF(ISBLANK(Games!D40), "",Games!D40)</f>
        <v/>
      </c>
      <c r="M40" s="34"/>
      <c r="N40" s="49" t="str">
        <f>IF(ISBLANK(Table123[[#This Row],[Odds Side - Difference Model]]), "", 1)</f>
        <v/>
      </c>
      <c r="O40" s="49" t="str">
        <f>IF(ISBLANK(Table123[[#This Row],[Odds Spread]]), "", 1)</f>
        <v/>
      </c>
      <c r="P40" s="36"/>
      <c r="Q40" s="36"/>
      <c r="R4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" s="36"/>
      <c r="T40" s="36"/>
      <c r="U40" s="50" t="str">
        <f>IF(ISBLANK(Table123[[#This Row],[Odds Side - Difference Model]]), "",N40+IF(Q40&lt;0, (N40/(Q40/-100)), N40*(Q40/100)))</f>
        <v/>
      </c>
      <c r="V40" s="51" t="str">
        <f>IFERROR(IF(ISBLANK(Table123[[#This Row],[Odds Side - Win Probability Model]]), "",N40+IF(R40&lt;0, (N40/(R40/-100)), N40*(R40/100))),"")</f>
        <v/>
      </c>
      <c r="W40" s="50" t="str">
        <f t="shared" si="2"/>
        <v/>
      </c>
      <c r="X40" s="51" t="str">
        <f t="shared" si="3"/>
        <v/>
      </c>
      <c r="Y40" s="50" t="str">
        <f>IF(ISBLANK(Table123[[#This Row],[Odds Spread]]), "",O40+IF(S40&lt;0, (O40/(S40/-100)), O40*(S40/100)))</f>
        <v/>
      </c>
      <c r="Z40" s="50" t="str">
        <f t="shared" si="4"/>
        <v/>
      </c>
      <c r="AA40" s="37">
        <f t="shared" si="5"/>
        <v>0</v>
      </c>
      <c r="AB40" s="37">
        <f t="shared" si="6"/>
        <v>0</v>
      </c>
      <c r="AC40" s="52" t="str">
        <f>IF('Prediction Log'!$T41="Y", "W", IF('Prediction Log'!$T41="N","L",""))</f>
        <v/>
      </c>
      <c r="AD40" s="53" t="str">
        <f>IF('Prediction Log'!$V41="Y", "W", IF('Prediction Log'!$V41="N","L",""))</f>
        <v/>
      </c>
      <c r="AE40" s="54" t="str">
        <f>IF(ISBLANK(Table123[[#This Row],[Odds Side - Difference Model]]), "",IF(AC40="W", W40, IF(AC40="L",-N40, "")))</f>
        <v/>
      </c>
      <c r="AF40" s="55" t="str">
        <f>IFERROR((IF(ISERR(Table123[[#This Row],[Potential Payout Side - Win Probability Model]]), "",IF(AD40="W", X40, IF(AD40="L",-N40, "")))), "")</f>
        <v/>
      </c>
      <c r="AG40" s="52" t="str">
        <f>IF('Prediction Log'!$U41="Y", "W", IF('Prediction Log'!$U41="N", "L", ""))</f>
        <v/>
      </c>
      <c r="AH40" s="54" t="str">
        <f>IF(ISBLANK(Table123[[#This Row],[Odds Spread]]), "",IF(AG40="W", Z40, IF(AG40="L",-O40, "")))</f>
        <v/>
      </c>
      <c r="AI40" s="45"/>
      <c r="AJ40" s="46" t="str">
        <f t="shared" si="7"/>
        <v/>
      </c>
      <c r="AK4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" spans="1:38" x14ac:dyDescent="0.45">
      <c r="A41" s="34">
        <f>Games!A41</f>
        <v>1</v>
      </c>
      <c r="B41" s="34" t="str">
        <f>IF('Prediction Log'!B42=0, "",'Prediction Log'!B42)</f>
        <v>Air Force</v>
      </c>
      <c r="C41" s="34" t="str">
        <f>IF('Prediction Log'!C42=0, "",'Prediction Log'!C42)</f>
        <v>Merrimack</v>
      </c>
      <c r="D41" s="34" t="str">
        <f>IF('Prediction Log'!D42=0, "",'Prediction Log'!D42)</f>
        <v/>
      </c>
      <c r="E41" s="34" t="str">
        <f>IF('Prediction Log'!E42=0, "",'Prediction Log'!E42)</f>
        <v/>
      </c>
      <c r="F41" s="34" t="str">
        <f>IF('Prediction Log'!H42=0, "",'Prediction Log'!H42)</f>
        <v/>
      </c>
      <c r="G41" s="10" t="str">
        <f>IF(ISBLANK(Games!B41), "",'Prediction Log'!$I42)</f>
        <v>Air Force</v>
      </c>
      <c r="H41" s="35" t="str">
        <f>'Prediction Log'!$J42</f>
        <v/>
      </c>
      <c r="I41" s="34" t="str">
        <f>IF(ISBLANK(Games!R41), "",IF(AND(Games!R41="",Games!S41=""),"",IF(ISTEXT(Games!S41), "Side",Games!R41)))</f>
        <v/>
      </c>
      <c r="J41" s="34" t="str">
        <f>IF(ISBLANK(Games!B41), "",IF(Games!P41="Y", Games!B41, Games!C41))</f>
        <v>Merrimack</v>
      </c>
      <c r="K41" s="34" t="str">
        <f>Games!K41</f>
        <v/>
      </c>
      <c r="L41" s="34" t="str">
        <f>IF(ISBLANK(Games!D41), "",Games!D41)</f>
        <v/>
      </c>
      <c r="M41" s="34"/>
      <c r="N41" s="49" t="str">
        <f>IF(ISBLANK(Table123[[#This Row],[Odds Side - Difference Model]]), "", 1)</f>
        <v/>
      </c>
      <c r="O41" s="49" t="str">
        <f>IF(ISBLANK(Table123[[#This Row],[Odds Spread]]), "", 1)</f>
        <v/>
      </c>
      <c r="P41" s="36"/>
      <c r="Q41" s="36"/>
      <c r="R4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" s="36"/>
      <c r="T41" s="36"/>
      <c r="U41" s="50" t="str">
        <f>IF(ISBLANK(Table123[[#This Row],[Odds Side - Difference Model]]), "",N41+IF(Q41&lt;0, (N41/(Q41/-100)), N41*(Q41/100)))</f>
        <v/>
      </c>
      <c r="V41" s="51" t="str">
        <f>IFERROR(IF(ISBLANK(Table123[[#This Row],[Odds Side - Win Probability Model]]), "",N41+IF(R41&lt;0, (N41/(R41/-100)), N41*(R41/100))),"")</f>
        <v/>
      </c>
      <c r="W41" s="50" t="str">
        <f t="shared" si="2"/>
        <v/>
      </c>
      <c r="X41" s="51" t="str">
        <f t="shared" si="3"/>
        <v/>
      </c>
      <c r="Y41" s="50" t="str">
        <f>IF(ISBLANK(Table123[[#This Row],[Odds Spread]]), "",O41+IF(S41&lt;0, (O41/(S41/-100)), O41*(S41/100)))</f>
        <v/>
      </c>
      <c r="Z41" s="50" t="str">
        <f t="shared" si="4"/>
        <v/>
      </c>
      <c r="AA41" s="37">
        <f t="shared" si="5"/>
        <v>0</v>
      </c>
      <c r="AB41" s="37">
        <f t="shared" si="6"/>
        <v>0</v>
      </c>
      <c r="AC41" s="52" t="str">
        <f>IF('Prediction Log'!$T42="Y", "W", IF('Prediction Log'!$T42="N","L",""))</f>
        <v/>
      </c>
      <c r="AD41" s="53" t="str">
        <f>IF('Prediction Log'!$V42="Y", "W", IF('Prediction Log'!$V42="N","L",""))</f>
        <v/>
      </c>
      <c r="AE41" s="54" t="str">
        <f>IF(ISBLANK(Table123[[#This Row],[Odds Side - Difference Model]]), "",IF(AC41="W", W41, IF(AC41="L",-N41, "")))</f>
        <v/>
      </c>
      <c r="AF41" s="55" t="str">
        <f>IFERROR((IF(ISERR(Table123[[#This Row],[Potential Payout Side - Win Probability Model]]), "",IF(AD41="W", X41, IF(AD41="L",-N41, "")))), "")</f>
        <v/>
      </c>
      <c r="AG41" s="52" t="str">
        <f>IF('Prediction Log'!$U42="Y", "W", IF('Prediction Log'!$U42="N", "L", ""))</f>
        <v/>
      </c>
      <c r="AH41" s="54" t="str">
        <f>IF(ISBLANK(Table123[[#This Row],[Odds Spread]]), "",IF(AG41="W", Z41, IF(AG41="L",-O41, "")))</f>
        <v/>
      </c>
      <c r="AI41" s="45"/>
      <c r="AJ41" s="46" t="str">
        <f t="shared" si="7"/>
        <v/>
      </c>
      <c r="AK4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" spans="1:38" x14ac:dyDescent="0.45">
      <c r="A42" s="34">
        <f>Games!A42</f>
        <v>1</v>
      </c>
      <c r="B42" s="34" t="str">
        <f>IF('Prediction Log'!B43=0, "",'Prediction Log'!B43)</f>
        <v>Northern Illinois</v>
      </c>
      <c r="C42" s="34" t="str">
        <f>IF('Prediction Log'!C43=0, "",'Prediction Log'!C43)</f>
        <v>Western Illinois</v>
      </c>
      <c r="D42" s="34" t="str">
        <f>IF('Prediction Log'!D43=0, "",'Prediction Log'!D43)</f>
        <v/>
      </c>
      <c r="E42" s="34" t="str">
        <f>IF('Prediction Log'!E43=0, "",'Prediction Log'!E43)</f>
        <v/>
      </c>
      <c r="F42" s="34" t="str">
        <f>IF('Prediction Log'!H43=0, "",'Prediction Log'!H43)</f>
        <v/>
      </c>
      <c r="G42" s="10" t="str">
        <f>IF(ISBLANK(Games!B42), "",'Prediction Log'!$I43)</f>
        <v>Northern Illinois</v>
      </c>
      <c r="H42" s="35" t="str">
        <f>'Prediction Log'!$J43</f>
        <v/>
      </c>
      <c r="I42" s="34" t="str">
        <f>IF(ISBLANK(Games!R42), "",IF(AND(Games!R42="",Games!S42=""),"",IF(ISTEXT(Games!S42), "Side",Games!R42)))</f>
        <v/>
      </c>
      <c r="J42" s="34" t="str">
        <f>IF(ISBLANK(Games!B42), "",IF(Games!P42="Y", Games!B42, Games!C42))</f>
        <v>Western Illinois</v>
      </c>
      <c r="K42" s="34" t="str">
        <f>Games!K42</f>
        <v/>
      </c>
      <c r="L42" s="34" t="str">
        <f>IF(ISBLANK(Games!D42), "",Games!D42)</f>
        <v/>
      </c>
      <c r="M42" s="34"/>
      <c r="N42" s="49" t="str">
        <f>IF(ISBLANK(Table123[[#This Row],[Odds Side - Difference Model]]), "", 1)</f>
        <v/>
      </c>
      <c r="O42" s="49" t="str">
        <f>IF(ISBLANK(Table123[[#This Row],[Odds Spread]]), "", 1)</f>
        <v/>
      </c>
      <c r="P42" s="36"/>
      <c r="Q42" s="36"/>
      <c r="R4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" s="36"/>
      <c r="T42" s="36"/>
      <c r="U42" s="50" t="str">
        <f>IF(ISBLANK(Table123[[#This Row],[Odds Side - Difference Model]]), "",N42+IF(Q42&lt;0, (N42/(Q42/-100)), N42*(Q42/100)))</f>
        <v/>
      </c>
      <c r="V42" s="51" t="str">
        <f>IFERROR(IF(ISBLANK(Table123[[#This Row],[Odds Side - Win Probability Model]]), "",N42+IF(R42&lt;0, (N42/(R42/-100)), N42*(R42/100))),"")</f>
        <v/>
      </c>
      <c r="W42" s="50" t="str">
        <f t="shared" si="2"/>
        <v/>
      </c>
      <c r="X42" s="51" t="str">
        <f t="shared" si="3"/>
        <v/>
      </c>
      <c r="Y42" s="50" t="str">
        <f>IF(ISBLANK(Table123[[#This Row],[Odds Spread]]), "",O42+IF(S42&lt;0, (O42/(S42/-100)), O42*(S42/100)))</f>
        <v/>
      </c>
      <c r="Z42" s="50" t="str">
        <f t="shared" si="4"/>
        <v/>
      </c>
      <c r="AA42" s="37">
        <f t="shared" si="5"/>
        <v>0</v>
      </c>
      <c r="AB42" s="37">
        <f t="shared" si="6"/>
        <v>0</v>
      </c>
      <c r="AC42" s="52" t="str">
        <f>IF('Prediction Log'!$T43="Y", "W", IF('Prediction Log'!$T43="N","L",""))</f>
        <v/>
      </c>
      <c r="AD42" s="53" t="str">
        <f>IF('Prediction Log'!$V43="Y", "W", IF('Prediction Log'!$V43="N","L",""))</f>
        <v/>
      </c>
      <c r="AE42" s="54" t="str">
        <f>IF(ISBLANK(Table123[[#This Row],[Odds Side - Difference Model]]), "",IF(AC42="W", W42, IF(AC42="L",-N42, "")))</f>
        <v/>
      </c>
      <c r="AF42" s="55" t="str">
        <f>IFERROR((IF(ISERR(Table123[[#This Row],[Potential Payout Side - Win Probability Model]]), "",IF(AD42="W", X42, IF(AD42="L",-N42, "")))), "")</f>
        <v/>
      </c>
      <c r="AG42" s="52" t="str">
        <f>IF('Prediction Log'!$U43="Y", "W", IF('Prediction Log'!$U43="N", "L", ""))</f>
        <v/>
      </c>
      <c r="AH42" s="54" t="str">
        <f>IF(ISBLANK(Table123[[#This Row],[Odds Spread]]), "",IF(AG42="W", Z42, IF(AG42="L",-O42, "")))</f>
        <v/>
      </c>
      <c r="AI42" s="45"/>
      <c r="AJ42" s="46" t="str">
        <f t="shared" si="7"/>
        <v/>
      </c>
      <c r="AK4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" spans="1:38" x14ac:dyDescent="0.45">
      <c r="A43" s="34">
        <f>Games!A43</f>
        <v>1</v>
      </c>
      <c r="B43" s="34" t="str">
        <f>IF('Prediction Log'!B44=0, "",'Prediction Log'!B44)</f>
        <v>Georgia Southern</v>
      </c>
      <c r="C43" s="34" t="str">
        <f>IF('Prediction Log'!C44=0, "",'Prediction Log'!C44)</f>
        <v>Boise State</v>
      </c>
      <c r="D43" s="34" t="str">
        <f>IF('Prediction Log'!D44=0, "",'Prediction Log'!D44)</f>
        <v/>
      </c>
      <c r="E43" s="34" t="str">
        <f>IF('Prediction Log'!E44=0, "",'Prediction Log'!E44)</f>
        <v/>
      </c>
      <c r="F43" s="34" t="str">
        <f>IF('Prediction Log'!H44=0, "",'Prediction Log'!H44)</f>
        <v>Boise State</v>
      </c>
      <c r="G43" s="10" t="str">
        <f>IF(ISBLANK(Games!B43), "",'Prediction Log'!$I44)</f>
        <v>Boise State</v>
      </c>
      <c r="H43" s="35">
        <f>'Prediction Log'!$J44</f>
        <v>0.76949807542123116</v>
      </c>
      <c r="I43" s="34" t="str">
        <f>IF(ISBLANK(Games!R43), "",IF(AND(Games!R43="",Games!S43=""),"",IF(ISTEXT(Games!S43), "Side",Games!R43)))</f>
        <v/>
      </c>
      <c r="J43" s="34" t="str">
        <f>IF(ISBLANK(Games!B43), "",IF(Games!P43="Y", Games!B43, Games!C43))</f>
        <v>Boise State</v>
      </c>
      <c r="K43" s="34" t="str">
        <f>Games!K43</f>
        <v>Boise State</v>
      </c>
      <c r="L43" s="34" t="str">
        <f>IF(ISBLANK(Games!D43), "",Games!D43)</f>
        <v/>
      </c>
      <c r="M43" s="34"/>
      <c r="N43" s="49" t="str">
        <f>IF(ISBLANK(Table123[[#This Row],[Odds Side - Difference Model]]), "", 1)</f>
        <v/>
      </c>
      <c r="O43" s="49" t="str">
        <f>IF(ISBLANK(Table123[[#This Row],[Odds Spread]]), "", 1)</f>
        <v/>
      </c>
      <c r="P43" s="36"/>
      <c r="Q43" s="36"/>
      <c r="R4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" s="36"/>
      <c r="T43" s="36"/>
      <c r="U43" s="50" t="str">
        <f>IF(ISBLANK(Table123[[#This Row],[Odds Side - Difference Model]]), "",N43+IF(Q43&lt;0, (N43/(Q43/-100)), N43*(Q43/100)))</f>
        <v/>
      </c>
      <c r="V43" s="51" t="str">
        <f>IFERROR(IF(ISBLANK(Table123[[#This Row],[Odds Side - Win Probability Model]]), "",N43+IF(R43&lt;0, (N43/(R43/-100)), N43*(R43/100))),"")</f>
        <v/>
      </c>
      <c r="W43" s="50" t="str">
        <f t="shared" si="2"/>
        <v/>
      </c>
      <c r="X43" s="51" t="str">
        <f t="shared" si="3"/>
        <v/>
      </c>
      <c r="Y43" s="50" t="str">
        <f>IF(ISBLANK(Table123[[#This Row],[Odds Spread]]), "",O43+IF(S43&lt;0, (O43/(S43/-100)), O43*(S43/100)))</f>
        <v/>
      </c>
      <c r="Z43" s="50" t="str">
        <f t="shared" si="4"/>
        <v/>
      </c>
      <c r="AA43" s="37">
        <f t="shared" si="5"/>
        <v>0</v>
      </c>
      <c r="AB43" s="37">
        <f t="shared" si="6"/>
        <v>0</v>
      </c>
      <c r="AC43" s="52" t="str">
        <f>IF('Prediction Log'!$T44="Y", "W", IF('Prediction Log'!$T44="N","L",""))</f>
        <v/>
      </c>
      <c r="AD43" s="53" t="str">
        <f>IF('Prediction Log'!$V44="Y", "W", IF('Prediction Log'!$V44="N","L",""))</f>
        <v/>
      </c>
      <c r="AE43" s="54" t="str">
        <f>IF(ISBLANK(Table123[[#This Row],[Odds Side - Difference Model]]), "",IF(AC43="W", W43, IF(AC43="L",-N43, "")))</f>
        <v/>
      </c>
      <c r="AF43" s="55" t="str">
        <f>IFERROR((IF(ISERR(Table123[[#This Row],[Potential Payout Side - Win Probability Model]]), "",IF(AD43="W", X43, IF(AD43="L",-N43, "")))), "")</f>
        <v/>
      </c>
      <c r="AG43" s="52" t="str">
        <f>IF('Prediction Log'!$U44="Y", "W", IF('Prediction Log'!$U44="N", "L", ""))</f>
        <v/>
      </c>
      <c r="AH43" s="54" t="str">
        <f>IF(ISBLANK(Table123[[#This Row],[Odds Spread]]), "",IF(AG43="W", Z43, IF(AG43="L",-O43, "")))</f>
        <v/>
      </c>
      <c r="AI43" s="45"/>
      <c r="AJ43" s="46" t="str">
        <f t="shared" si="7"/>
        <v/>
      </c>
      <c r="AK4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" spans="1:38" x14ac:dyDescent="0.45">
      <c r="A44" s="34">
        <f>Games!A44</f>
        <v>1</v>
      </c>
      <c r="B44" s="34" t="str">
        <f>IF('Prediction Log'!B45=0, "",'Prediction Log'!B45)</f>
        <v>South Carolina</v>
      </c>
      <c r="C44" s="34" t="str">
        <f>IF('Prediction Log'!C45=0, "",'Prediction Log'!C45)</f>
        <v>Old Dominion</v>
      </c>
      <c r="D44" s="34" t="str">
        <f>IF('Prediction Log'!D45=0, "",'Prediction Log'!D45)</f>
        <v/>
      </c>
      <c r="E44" s="34" t="str">
        <f>IF('Prediction Log'!E45=0, "",'Prediction Log'!E45)</f>
        <v/>
      </c>
      <c r="F44" s="34" t="str">
        <f>IF('Prediction Log'!H45=0, "",'Prediction Log'!H45)</f>
        <v>Old Dominion</v>
      </c>
      <c r="G44" s="10" t="str">
        <f>IF(ISBLANK(Games!B44), "",'Prediction Log'!$I45)</f>
        <v>South Carolina</v>
      </c>
      <c r="H44" s="35">
        <f>'Prediction Log'!$J45</f>
        <v>0.79120889876425871</v>
      </c>
      <c r="I44" s="34" t="str">
        <f>IF(ISBLANK(Games!R44), "",IF(AND(Games!R44="",Games!S44=""),"",IF(ISTEXT(Games!S44), "Side",Games!R44)))</f>
        <v/>
      </c>
      <c r="J44" s="34" t="str">
        <f>IF(ISBLANK(Games!B44), "",IF(Games!P44="Y", Games!B44, Games!C44))</f>
        <v>Old Dominion</v>
      </c>
      <c r="K44" s="34" t="str">
        <f>Games!K44</f>
        <v>Old Dominion</v>
      </c>
      <c r="L44" s="34" t="str">
        <f>IF(ISBLANK(Games!D44), "",Games!D44)</f>
        <v/>
      </c>
      <c r="M44" s="34"/>
      <c r="N44" s="49" t="str">
        <f>IF(ISBLANK(Table123[[#This Row],[Odds Side - Difference Model]]), "", 1)</f>
        <v/>
      </c>
      <c r="O44" s="49" t="str">
        <f>IF(ISBLANK(Table123[[#This Row],[Odds Spread]]), "", 1)</f>
        <v/>
      </c>
      <c r="P44" s="36"/>
      <c r="Q44" s="36"/>
      <c r="R4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" s="36"/>
      <c r="T44" s="36"/>
      <c r="U44" s="50" t="str">
        <f>IF(ISBLANK(Table123[[#This Row],[Odds Side - Difference Model]]), "",N44+IF(Q44&lt;0, (N44/(Q44/-100)), N44*(Q44/100)))</f>
        <v/>
      </c>
      <c r="V44" s="51" t="str">
        <f>IFERROR(IF(ISBLANK(Table123[[#This Row],[Odds Side - Win Probability Model]]), "",N44+IF(R44&lt;0, (N44/(R44/-100)), N44*(R44/100))),"")</f>
        <v/>
      </c>
      <c r="W44" s="50" t="str">
        <f t="shared" si="2"/>
        <v/>
      </c>
      <c r="X44" s="51" t="str">
        <f t="shared" si="3"/>
        <v/>
      </c>
      <c r="Y44" s="50" t="str">
        <f>IF(ISBLANK(Table123[[#This Row],[Odds Spread]]), "",O44+IF(S44&lt;0, (O44/(S44/-100)), O44*(S44/100)))</f>
        <v/>
      </c>
      <c r="Z44" s="50" t="str">
        <f t="shared" si="4"/>
        <v/>
      </c>
      <c r="AA44" s="37">
        <f t="shared" si="5"/>
        <v>0</v>
      </c>
      <c r="AB44" s="37">
        <f t="shared" si="6"/>
        <v>0</v>
      </c>
      <c r="AC44" s="52" t="str">
        <f>IF('Prediction Log'!$T45="Y", "W", IF('Prediction Log'!$T45="N","L",""))</f>
        <v/>
      </c>
      <c r="AD44" s="53" t="str">
        <f>IF('Prediction Log'!$V45="Y", "W", IF('Prediction Log'!$V45="N","L",""))</f>
        <v/>
      </c>
      <c r="AE44" s="54" t="str">
        <f>IF(ISBLANK(Table123[[#This Row],[Odds Side - Difference Model]]), "",IF(AC44="W", W44, IF(AC44="L",-N44, "")))</f>
        <v/>
      </c>
      <c r="AF44" s="55" t="str">
        <f>IFERROR((IF(ISERR(Table123[[#This Row],[Potential Payout Side - Win Probability Model]]), "",IF(AD44="W", X44, IF(AD44="L",-N44, "")))), "")</f>
        <v/>
      </c>
      <c r="AG44" s="52" t="str">
        <f>IF('Prediction Log'!$U45="Y", "W", IF('Prediction Log'!$U45="N", "L", ""))</f>
        <v/>
      </c>
      <c r="AH44" s="54" t="str">
        <f>IF(ISBLANK(Table123[[#This Row],[Odds Spread]]), "",IF(AG44="W", Z44, IF(AG44="L",-O44, "")))</f>
        <v/>
      </c>
      <c r="AI44" s="45"/>
      <c r="AJ44" s="46" t="str">
        <f t="shared" si="7"/>
        <v/>
      </c>
      <c r="AK4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" spans="1:38" x14ac:dyDescent="0.45">
      <c r="A45" s="34">
        <f>Games!A45</f>
        <v>1</v>
      </c>
      <c r="B45" s="34" t="str">
        <f>IF('Prediction Log'!B46=0, "",'Prediction Log'!B46)</f>
        <v>Marshall</v>
      </c>
      <c r="C45" s="34" t="str">
        <f>IF('Prediction Log'!C46=0, "",'Prediction Log'!C46)</f>
        <v>Stony Brook</v>
      </c>
      <c r="D45" s="34" t="str">
        <f>IF('Prediction Log'!D46=0, "",'Prediction Log'!D46)</f>
        <v/>
      </c>
      <c r="E45" s="34" t="str">
        <f>IF('Prediction Log'!E46=0, "",'Prediction Log'!E46)</f>
        <v/>
      </c>
      <c r="F45" s="34" t="str">
        <f>IF('Prediction Log'!H46=0, "",'Prediction Log'!H46)</f>
        <v/>
      </c>
      <c r="G45" s="10" t="str">
        <f>IF(ISBLANK(Games!B45), "",'Prediction Log'!$I46)</f>
        <v>Marshall</v>
      </c>
      <c r="H45" s="35" t="str">
        <f>'Prediction Log'!$J46</f>
        <v/>
      </c>
      <c r="I45" s="34" t="str">
        <f>IF(ISBLANK(Games!R45), "",IF(AND(Games!R45="",Games!S45=""),"",IF(ISTEXT(Games!S45), "Side",Games!R45)))</f>
        <v/>
      </c>
      <c r="J45" s="34" t="str">
        <f>IF(ISBLANK(Games!B45), "",IF(Games!P45="Y", Games!B45, Games!C45))</f>
        <v>Stony Brook</v>
      </c>
      <c r="K45" s="34" t="str">
        <f>Games!K45</f>
        <v/>
      </c>
      <c r="L45" s="34" t="str">
        <f>IF(ISBLANK(Games!D45), "",Games!D45)</f>
        <v/>
      </c>
      <c r="M45" s="34"/>
      <c r="N45" s="49" t="str">
        <f>IF(ISBLANK(Table123[[#This Row],[Odds Side - Difference Model]]), "", 1)</f>
        <v/>
      </c>
      <c r="O45" s="49" t="str">
        <f>IF(ISBLANK(Table123[[#This Row],[Odds Spread]]), "", 1)</f>
        <v/>
      </c>
      <c r="P45" s="36"/>
      <c r="Q45" s="36"/>
      <c r="R4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" s="36"/>
      <c r="T45" s="36"/>
      <c r="U45" s="50" t="str">
        <f>IF(ISBLANK(Table123[[#This Row],[Odds Side - Difference Model]]), "",N45+IF(Q45&lt;0, (N45/(Q45/-100)), N45*(Q45/100)))</f>
        <v/>
      </c>
      <c r="V45" s="51" t="str">
        <f>IFERROR(IF(ISBLANK(Table123[[#This Row],[Odds Side - Win Probability Model]]), "",N45+IF(R45&lt;0, (N45/(R45/-100)), N45*(R45/100))),"")</f>
        <v/>
      </c>
      <c r="W45" s="50" t="str">
        <f t="shared" si="2"/>
        <v/>
      </c>
      <c r="X45" s="51" t="str">
        <f t="shared" si="3"/>
        <v/>
      </c>
      <c r="Y45" s="50" t="str">
        <f>IF(ISBLANK(Table123[[#This Row],[Odds Spread]]), "",O45+IF(S45&lt;0, (O45/(S45/-100)), O45*(S45/100)))</f>
        <v/>
      </c>
      <c r="Z45" s="50" t="str">
        <f t="shared" si="4"/>
        <v/>
      </c>
      <c r="AA45" s="37">
        <f t="shared" si="5"/>
        <v>0</v>
      </c>
      <c r="AB45" s="37">
        <f t="shared" si="6"/>
        <v>0</v>
      </c>
      <c r="AC45" s="52" t="str">
        <f>IF('Prediction Log'!$T46="Y", "W", IF('Prediction Log'!$T46="N","L",""))</f>
        <v/>
      </c>
      <c r="AD45" s="53" t="str">
        <f>IF('Prediction Log'!$V46="Y", "W", IF('Prediction Log'!$V46="N","L",""))</f>
        <v/>
      </c>
      <c r="AE45" s="54" t="str">
        <f>IF(ISBLANK(Table123[[#This Row],[Odds Side - Difference Model]]), "",IF(AC45="W", W45, IF(AC45="L",-N45, "")))</f>
        <v/>
      </c>
      <c r="AF45" s="55" t="str">
        <f>IFERROR((IF(ISERR(Table123[[#This Row],[Potential Payout Side - Win Probability Model]]), "",IF(AD45="W", X45, IF(AD45="L",-N45, "")))), "")</f>
        <v/>
      </c>
      <c r="AG45" s="52" t="str">
        <f>IF('Prediction Log'!$U46="Y", "W", IF('Prediction Log'!$U46="N", "L", ""))</f>
        <v/>
      </c>
      <c r="AH45" s="54" t="str">
        <f>IF(ISBLANK(Table123[[#This Row],[Odds Spread]]), "",IF(AG45="W", Z45, IF(AG45="L",-O45, "")))</f>
        <v/>
      </c>
      <c r="AI45" s="45"/>
      <c r="AJ45" s="46" t="str">
        <f t="shared" si="7"/>
        <v/>
      </c>
      <c r="AK4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" spans="1:38" x14ac:dyDescent="0.45">
      <c r="A46" s="34">
        <f>Games!A46</f>
        <v>1</v>
      </c>
      <c r="B46" s="34" t="str">
        <f>IF('Prediction Log'!B47=0, "",'Prediction Log'!B47)</f>
        <v>South Alabama</v>
      </c>
      <c r="C46" s="34" t="str">
        <f>IF('Prediction Log'!C47=0, "",'Prediction Log'!C47)</f>
        <v>North Texas</v>
      </c>
      <c r="D46" s="34" t="str">
        <f>IF('Prediction Log'!D47=0, "",'Prediction Log'!D47)</f>
        <v/>
      </c>
      <c r="E46" s="34" t="str">
        <f>IF('Prediction Log'!E47=0, "",'Prediction Log'!E47)</f>
        <v/>
      </c>
      <c r="F46" s="34" t="str">
        <f>IF('Prediction Log'!H47=0, "",'Prediction Log'!H47)</f>
        <v>North Texas</v>
      </c>
      <c r="G46" s="10" t="str">
        <f>IF(ISBLANK(Games!B46), "",'Prediction Log'!$I47)</f>
        <v>South Alabama</v>
      </c>
      <c r="H46" s="35">
        <f>'Prediction Log'!$J47</f>
        <v>0.85869095779635407</v>
      </c>
      <c r="I46" s="34" t="str">
        <f>IF(ISBLANK(Games!R46), "",IF(AND(Games!R46="",Games!S46=""),"",IF(ISTEXT(Games!S46), "Side",Games!R46)))</f>
        <v/>
      </c>
      <c r="J46" s="34" t="str">
        <f>IF(ISBLANK(Games!B46), "",IF(Games!P46="Y", Games!B46, Games!C46))</f>
        <v>North Texas</v>
      </c>
      <c r="K46" s="34" t="str">
        <f>Games!K46</f>
        <v>North Texas</v>
      </c>
      <c r="L46" s="34" t="str">
        <f>IF(ISBLANK(Games!D46), "",Games!D46)</f>
        <v/>
      </c>
      <c r="M46" s="34"/>
      <c r="N46" s="49" t="str">
        <f>IF(ISBLANK(Table123[[#This Row],[Odds Side - Difference Model]]), "", 1)</f>
        <v/>
      </c>
      <c r="O46" s="49" t="str">
        <f>IF(ISBLANK(Table123[[#This Row],[Odds Spread]]), "", 1)</f>
        <v/>
      </c>
      <c r="P46" s="36"/>
      <c r="Q46" s="36"/>
      <c r="R4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" s="36"/>
      <c r="T46" s="36"/>
      <c r="U46" s="50" t="str">
        <f>IF(ISBLANK(Table123[[#This Row],[Odds Side - Difference Model]]), "",N46+IF(Q46&lt;0, (N46/(Q46/-100)), N46*(Q46/100)))</f>
        <v/>
      </c>
      <c r="V46" s="51" t="str">
        <f>IFERROR(IF(ISBLANK(Table123[[#This Row],[Odds Side - Win Probability Model]]), "",N46+IF(R46&lt;0, (N46/(R46/-100)), N46*(R46/100))),"")</f>
        <v/>
      </c>
      <c r="W46" s="50" t="str">
        <f t="shared" si="2"/>
        <v/>
      </c>
      <c r="X46" s="51" t="str">
        <f t="shared" si="3"/>
        <v/>
      </c>
      <c r="Y46" s="50" t="str">
        <f>IF(ISBLANK(Table123[[#This Row],[Odds Spread]]), "",O46+IF(S46&lt;0, (O46/(S46/-100)), O46*(S46/100)))</f>
        <v/>
      </c>
      <c r="Z46" s="50" t="str">
        <f t="shared" si="4"/>
        <v/>
      </c>
      <c r="AA46" s="37">
        <f t="shared" si="5"/>
        <v>0</v>
      </c>
      <c r="AB46" s="37">
        <f t="shared" si="6"/>
        <v>0</v>
      </c>
      <c r="AC46" s="52" t="str">
        <f>IF('Prediction Log'!$T47="Y", "W", IF('Prediction Log'!$T47="N","L",""))</f>
        <v/>
      </c>
      <c r="AD46" s="53" t="str">
        <f>IF('Prediction Log'!$V47="Y", "W", IF('Prediction Log'!$V47="N","L",""))</f>
        <v/>
      </c>
      <c r="AE46" s="54" t="str">
        <f>IF(ISBLANK(Table123[[#This Row],[Odds Side - Difference Model]]), "",IF(AC46="W", W46, IF(AC46="L",-N46, "")))</f>
        <v/>
      </c>
      <c r="AF46" s="55" t="str">
        <f>IFERROR((IF(ISERR(Table123[[#This Row],[Potential Payout Side - Win Probability Model]]), "",IF(AD46="W", X46, IF(AD46="L",-N46, "")))), "")</f>
        <v/>
      </c>
      <c r="AG46" s="52" t="str">
        <f>IF('Prediction Log'!$U47="Y", "W", IF('Prediction Log'!$U47="N", "L", ""))</f>
        <v/>
      </c>
      <c r="AH46" s="54" t="str">
        <f>IF(ISBLANK(Table123[[#This Row],[Odds Spread]]), "",IF(AG46="W", Z46, IF(AG46="L",-O46, "")))</f>
        <v/>
      </c>
      <c r="AI46" s="45"/>
      <c r="AJ46" s="46" t="str">
        <f t="shared" si="7"/>
        <v/>
      </c>
      <c r="AK4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" spans="1:38" x14ac:dyDescent="0.45">
      <c r="A47" s="34">
        <f>Games!A47</f>
        <v>1</v>
      </c>
      <c r="B47" s="34" t="str">
        <f>IF('Prediction Log'!B48=0, "",'Prediction Log'!B48)</f>
        <v>Northwestern</v>
      </c>
      <c r="C47" s="34" t="str">
        <f>IF('Prediction Log'!C48=0, "",'Prediction Log'!C48)</f>
        <v>Miami (OH)</v>
      </c>
      <c r="D47" s="34" t="str">
        <f>IF('Prediction Log'!D48=0, "",'Prediction Log'!D48)</f>
        <v/>
      </c>
      <c r="E47" s="34" t="str">
        <f>IF('Prediction Log'!E48=0, "",'Prediction Log'!E48)</f>
        <v/>
      </c>
      <c r="F47" s="34" t="str">
        <f>IF('Prediction Log'!H48=0, "",'Prediction Log'!H48)</f>
        <v>Miami (OH)</v>
      </c>
      <c r="G47" s="10" t="str">
        <f>IF(ISBLANK(Games!B47), "",'Prediction Log'!$I48)</f>
        <v>Miami (OH)</v>
      </c>
      <c r="H47" s="35">
        <f>'Prediction Log'!$J48</f>
        <v>0.53060435647524895</v>
      </c>
      <c r="I47" s="34" t="str">
        <f>IF(ISBLANK(Games!R47), "",IF(AND(Games!R47="",Games!S47=""),"",IF(ISTEXT(Games!S47), "Side",Games!R47)))</f>
        <v/>
      </c>
      <c r="J47" s="34" t="str">
        <f>IF(ISBLANK(Games!B47), "",IF(Games!P47="Y", Games!B47, Games!C47))</f>
        <v>UC Davis</v>
      </c>
      <c r="K47" s="34" t="str">
        <f>Games!K47</f>
        <v/>
      </c>
      <c r="L47" s="34" t="str">
        <f>IF(ISBLANK(Games!D47), "",Games!D47)</f>
        <v/>
      </c>
      <c r="M47" s="34"/>
      <c r="N47" s="49" t="str">
        <f>IF(ISBLANK(Table123[[#This Row],[Odds Side - Difference Model]]), "", 1)</f>
        <v/>
      </c>
      <c r="O47" s="49" t="str">
        <f>IF(ISBLANK(Table123[[#This Row],[Odds Spread]]), "", 1)</f>
        <v/>
      </c>
      <c r="P47" s="36"/>
      <c r="Q47" s="36"/>
      <c r="R4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" s="36"/>
      <c r="T47" s="36"/>
      <c r="U47" s="50" t="str">
        <f>IF(ISBLANK(Table123[[#This Row],[Odds Side - Difference Model]]), "",N47+IF(Q47&lt;0, (N47/(Q47/-100)), N47*(Q47/100)))</f>
        <v/>
      </c>
      <c r="V47" s="51" t="str">
        <f>IFERROR(IF(ISBLANK(Table123[[#This Row],[Odds Side - Win Probability Model]]), "",N47+IF(R47&lt;0, (N47/(R47/-100)), N47*(R47/100))),"")</f>
        <v/>
      </c>
      <c r="W47" s="50" t="str">
        <f t="shared" si="2"/>
        <v/>
      </c>
      <c r="X47" s="51" t="str">
        <f t="shared" si="3"/>
        <v/>
      </c>
      <c r="Y47" s="50" t="str">
        <f>IF(ISBLANK(Table123[[#This Row],[Odds Spread]]), "",O47+IF(S47&lt;0, (O47/(S47/-100)), O47*(S47/100)))</f>
        <v/>
      </c>
      <c r="Z47" s="50" t="str">
        <f t="shared" si="4"/>
        <v/>
      </c>
      <c r="AA47" s="37">
        <f t="shared" si="5"/>
        <v>0</v>
      </c>
      <c r="AB47" s="37">
        <f t="shared" si="6"/>
        <v>0</v>
      </c>
      <c r="AC47" s="52" t="str">
        <f>IF('Prediction Log'!$T48="Y", "W", IF('Prediction Log'!$T48="N","L",""))</f>
        <v/>
      </c>
      <c r="AD47" s="53" t="str">
        <f>IF('Prediction Log'!$V48="Y", "W", IF('Prediction Log'!$V48="N","L",""))</f>
        <v/>
      </c>
      <c r="AE47" s="54" t="str">
        <f>IF(ISBLANK(Table123[[#This Row],[Odds Side - Difference Model]]), "",IF(AC47="W", W47, IF(AC47="L",-N47, "")))</f>
        <v/>
      </c>
      <c r="AF47" s="55" t="str">
        <f>IFERROR((IF(ISERR(Table123[[#This Row],[Potential Payout Side - Win Probability Model]]), "",IF(AD47="W", X47, IF(AD47="L",-N47, "")))), "")</f>
        <v/>
      </c>
      <c r="AG47" s="52" t="str">
        <f>IF('Prediction Log'!$U48="Y", "W", IF('Prediction Log'!$U48="N", "L", ""))</f>
        <v/>
      </c>
      <c r="AH47" s="54" t="str">
        <f>IF(ISBLANK(Table123[[#This Row],[Odds Spread]]), "",IF(AG47="W", Z47, IF(AG47="L",-O47, "")))</f>
        <v/>
      </c>
      <c r="AI47" s="45"/>
      <c r="AJ47" s="46" t="str">
        <f t="shared" si="7"/>
        <v/>
      </c>
      <c r="AK4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" spans="1:38" x14ac:dyDescent="0.45">
      <c r="A48" s="34">
        <f>Games!A48</f>
        <v>1</v>
      </c>
      <c r="B48" s="34" t="str">
        <f>IF('Prediction Log'!B49=0, "",'Prediction Log'!B49)</f>
        <v>UT San Antonio</v>
      </c>
      <c r="C48" s="34" t="str">
        <f>IF('Prediction Log'!C49=0, "",'Prediction Log'!C49)</f>
        <v>Kennesaw State</v>
      </c>
      <c r="D48" s="34" t="str">
        <f>IF('Prediction Log'!D49=0, "",'Prediction Log'!D49)</f>
        <v/>
      </c>
      <c r="E48" s="34" t="str">
        <f>IF('Prediction Log'!E49=0, "",'Prediction Log'!E49)</f>
        <v/>
      </c>
      <c r="F48" s="34" t="str">
        <f>IF('Prediction Log'!H49=0, "",'Prediction Log'!H49)</f>
        <v>Kennesaw State</v>
      </c>
      <c r="G48" s="10" t="str">
        <f>IF(ISBLANK(Games!B48), "",'Prediction Log'!$I49)</f>
        <v>UT San Antonio</v>
      </c>
      <c r="H48" s="35">
        <f>'Prediction Log'!$J49</f>
        <v>0.94859824845739149</v>
      </c>
      <c r="I48" s="34" t="str">
        <f>IF(ISBLANK(Games!R48), "",IF(AND(Games!R48="",Games!S48=""),"",IF(ISTEXT(Games!S48), "Side",Games!R48)))</f>
        <v/>
      </c>
      <c r="J48" s="34" t="str">
        <f>IF(ISBLANK(Games!B48), "",IF(Games!P48="Y", Games!B48, Games!C48))</f>
        <v>Campbell</v>
      </c>
      <c r="K48" s="34" t="str">
        <f>Games!K48</f>
        <v/>
      </c>
      <c r="L48" s="34" t="str">
        <f>IF(ISBLANK(Games!D48), "",Games!D48)</f>
        <v/>
      </c>
      <c r="M48" s="34"/>
      <c r="N48" s="49" t="str">
        <f>IF(ISBLANK(Table123[[#This Row],[Odds Side - Difference Model]]), "", 1)</f>
        <v/>
      </c>
      <c r="O48" s="49" t="str">
        <f>IF(ISBLANK(Table123[[#This Row],[Odds Spread]]), "", 1)</f>
        <v/>
      </c>
      <c r="P48" s="36"/>
      <c r="Q48" s="36"/>
      <c r="R4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" s="36"/>
      <c r="T48" s="36"/>
      <c r="U48" s="50" t="str">
        <f>IF(ISBLANK(Table123[[#This Row],[Odds Side - Difference Model]]), "",N48+IF(Q48&lt;0, (N48/(Q48/-100)), N48*(Q48/100)))</f>
        <v/>
      </c>
      <c r="V48" s="51" t="str">
        <f>IFERROR(IF(ISBLANK(Table123[[#This Row],[Odds Side - Win Probability Model]]), "",N48+IF(R48&lt;0, (N48/(R48/-100)), N48*(R48/100))),"")</f>
        <v/>
      </c>
      <c r="W48" s="50" t="str">
        <f t="shared" si="2"/>
        <v/>
      </c>
      <c r="X48" s="51" t="str">
        <f t="shared" si="3"/>
        <v/>
      </c>
      <c r="Y48" s="50" t="str">
        <f>IF(ISBLANK(Table123[[#This Row],[Odds Spread]]), "",O48+IF(S48&lt;0, (O48/(S48/-100)), O48*(S48/100)))</f>
        <v/>
      </c>
      <c r="Z48" s="50" t="str">
        <f t="shared" si="4"/>
        <v/>
      </c>
      <c r="AA48" s="37">
        <f t="shared" si="5"/>
        <v>0</v>
      </c>
      <c r="AB48" s="37">
        <f t="shared" si="6"/>
        <v>0</v>
      </c>
      <c r="AC48" s="52" t="str">
        <f>IF('Prediction Log'!$T49="Y", "W", IF('Prediction Log'!$T49="N","L",""))</f>
        <v/>
      </c>
      <c r="AD48" s="53" t="str">
        <f>IF('Prediction Log'!$V49="Y", "W", IF('Prediction Log'!$V49="N","L",""))</f>
        <v/>
      </c>
      <c r="AE48" s="54" t="str">
        <f>IF(ISBLANK(Table123[[#This Row],[Odds Side - Difference Model]]), "",IF(AC48="W", W48, IF(AC48="L",-N48, "")))</f>
        <v/>
      </c>
      <c r="AF48" s="55" t="str">
        <f>IFERROR((IF(ISERR(Table123[[#This Row],[Potential Payout Side - Win Probability Model]]), "",IF(AD48="W", X48, IF(AD48="L",-N48, "")))), "")</f>
        <v/>
      </c>
      <c r="AG48" s="52" t="str">
        <f>IF('Prediction Log'!$U49="Y", "W", IF('Prediction Log'!$U49="N", "L", ""))</f>
        <v/>
      </c>
      <c r="AH48" s="54" t="str">
        <f>IF(ISBLANK(Table123[[#This Row],[Odds Spread]]), "",IF(AG48="W", Z48, IF(AG48="L",-O48, "")))</f>
        <v/>
      </c>
      <c r="AI48" s="45"/>
      <c r="AJ48" s="46" t="str">
        <f t="shared" si="7"/>
        <v/>
      </c>
      <c r="AK4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" spans="1:38" x14ac:dyDescent="0.45">
      <c r="A49" s="34">
        <f>Games!A49</f>
        <v>1</v>
      </c>
      <c r="B49" s="34" t="str">
        <f>IF('Prediction Log'!B50=0, "",'Prediction Log'!B50)</f>
        <v>Syracuse</v>
      </c>
      <c r="C49" s="34" t="str">
        <f>IF('Prediction Log'!C50=0, "",'Prediction Log'!C50)</f>
        <v>Ohio</v>
      </c>
      <c r="D49" s="34" t="str">
        <f>IF('Prediction Log'!D50=0, "",'Prediction Log'!D50)</f>
        <v/>
      </c>
      <c r="E49" s="34" t="str">
        <f>IF('Prediction Log'!E50=0, "",'Prediction Log'!E50)</f>
        <v/>
      </c>
      <c r="F49" s="34" t="str">
        <f>IF('Prediction Log'!H50=0, "",'Prediction Log'!H50)</f>
        <v>Ohio</v>
      </c>
      <c r="G49" s="10" t="str">
        <f>IF(ISBLANK(Games!B49), "",'Prediction Log'!$I50)</f>
        <v>Ohio</v>
      </c>
      <c r="H49" s="35">
        <f>'Prediction Log'!$J50</f>
        <v>0.54608044800074185</v>
      </c>
      <c r="I49" s="34" t="str">
        <f>IF(ISBLANK(Games!R49), "",IF(AND(Games!R49="",Games!S49=""),"",IF(ISTEXT(Games!S49), "Side",Games!R49)))</f>
        <v/>
      </c>
      <c r="J49" s="34" t="str">
        <f>IF(ISBLANK(Games!B49), "",IF(Games!P49="Y", Games!B49, Games!C49))</f>
        <v>Richmond</v>
      </c>
      <c r="K49" s="34" t="str">
        <f>Games!K49</f>
        <v/>
      </c>
      <c r="L49" s="34" t="str">
        <f>IF(ISBLANK(Games!D49), "",Games!D49)</f>
        <v/>
      </c>
      <c r="M49" s="34"/>
      <c r="N49" s="49" t="str">
        <f>IF(ISBLANK(Table123[[#This Row],[Odds Side - Difference Model]]), "", 1)</f>
        <v/>
      </c>
      <c r="O49" s="49" t="str">
        <f>IF(ISBLANK(Table123[[#This Row],[Odds Spread]]), "", 1)</f>
        <v/>
      </c>
      <c r="P49" s="36"/>
      <c r="Q49" s="36"/>
      <c r="R4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" s="36"/>
      <c r="T49" s="36"/>
      <c r="U49" s="50" t="str">
        <f>IF(ISBLANK(Table123[[#This Row],[Odds Side - Difference Model]]), "",N49+IF(Q49&lt;0, (N49/(Q49/-100)), N49*(Q49/100)))</f>
        <v/>
      </c>
      <c r="V49" s="51" t="str">
        <f>IFERROR(IF(ISBLANK(Table123[[#This Row],[Odds Side - Win Probability Model]]), "",N49+IF(R49&lt;0, (N49/(R49/-100)), N49*(R49/100))),"")</f>
        <v/>
      </c>
      <c r="W49" s="50" t="str">
        <f t="shared" si="2"/>
        <v/>
      </c>
      <c r="X49" s="51" t="str">
        <f t="shared" si="3"/>
        <v/>
      </c>
      <c r="Y49" s="50" t="str">
        <f>IF(ISBLANK(Table123[[#This Row],[Odds Spread]]), "",O49+IF(S49&lt;0, (O49/(S49/-100)), O49*(S49/100)))</f>
        <v/>
      </c>
      <c r="Z49" s="50" t="str">
        <f t="shared" si="4"/>
        <v/>
      </c>
      <c r="AA49" s="37">
        <f t="shared" si="5"/>
        <v>0</v>
      </c>
      <c r="AB49" s="37">
        <f t="shared" si="6"/>
        <v>0</v>
      </c>
      <c r="AC49" s="52" t="str">
        <f>IF('Prediction Log'!$T50="Y", "W", IF('Prediction Log'!$T50="N","L",""))</f>
        <v/>
      </c>
      <c r="AD49" s="53" t="str">
        <f>IF('Prediction Log'!$V50="Y", "W", IF('Prediction Log'!$V50="N","L",""))</f>
        <v/>
      </c>
      <c r="AE49" s="54" t="str">
        <f>IF(ISBLANK(Table123[[#This Row],[Odds Side - Difference Model]]), "",IF(AC49="W", W49, IF(AC49="L",-N49, "")))</f>
        <v/>
      </c>
      <c r="AF49" s="55" t="str">
        <f>IFERROR((IF(ISERR(Table123[[#This Row],[Potential Payout Side - Win Probability Model]]), "",IF(AD49="W", X49, IF(AD49="L",-N49, "")))), "")</f>
        <v/>
      </c>
      <c r="AG49" s="52" t="str">
        <f>IF('Prediction Log'!$U50="Y", "W", IF('Prediction Log'!$U50="N", "L", ""))</f>
        <v/>
      </c>
      <c r="AH49" s="54" t="str">
        <f>IF(ISBLANK(Table123[[#This Row],[Odds Spread]]), "",IF(AG49="W", Z49, IF(AG49="L",-O49, "")))</f>
        <v/>
      </c>
      <c r="AI49" s="45"/>
      <c r="AJ49" s="46" t="str">
        <f t="shared" si="7"/>
        <v/>
      </c>
      <c r="AK4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" spans="1:38" x14ac:dyDescent="0.45">
      <c r="A50" s="34">
        <f>Games!A50</f>
        <v>1</v>
      </c>
      <c r="B50" s="34" t="str">
        <f>IF('Prediction Log'!B51=0, "",'Prediction Log'!B51)</f>
        <v>Texas</v>
      </c>
      <c r="C50" s="34" t="str">
        <f>IF('Prediction Log'!C51=0, "",'Prediction Log'!C51)</f>
        <v>Colorado State</v>
      </c>
      <c r="D50" s="34" t="str">
        <f>IF('Prediction Log'!D51=0, "",'Prediction Log'!D51)</f>
        <v/>
      </c>
      <c r="E50" s="34" t="str">
        <f>IF('Prediction Log'!E51=0, "",'Prediction Log'!E51)</f>
        <v/>
      </c>
      <c r="F50" s="34" t="str">
        <f>IF('Prediction Log'!H51=0, "",'Prediction Log'!H51)</f>
        <v>Colorado State</v>
      </c>
      <c r="G50" s="10" t="str">
        <f>IF(ISBLANK(Games!B50), "",'Prediction Log'!$I51)</f>
        <v>Texas</v>
      </c>
      <c r="H50" s="35">
        <f>'Prediction Log'!$J51</f>
        <v>0.9651705416324482</v>
      </c>
      <c r="I50" s="34" t="str">
        <f>IF(ISBLANK(Games!R50), "",IF(AND(Games!R50="",Games!S50=""),"",IF(ISTEXT(Games!S50), "Side",Games!R50)))</f>
        <v/>
      </c>
      <c r="J50" s="34" t="str">
        <f>IF(ISBLANK(Games!B50), "",IF(Games!P50="Y", Games!B50, Games!C50))</f>
        <v>Eastern Kentucky</v>
      </c>
      <c r="K50" s="34" t="str">
        <f>Games!K50</f>
        <v/>
      </c>
      <c r="L50" s="34" t="str">
        <f>IF(ISBLANK(Games!D50), "",Games!D50)</f>
        <v/>
      </c>
      <c r="M50" s="34"/>
      <c r="N50" s="49" t="str">
        <f>IF(ISBLANK(Table123[[#This Row],[Odds Side - Difference Model]]), "", 1)</f>
        <v/>
      </c>
      <c r="O50" s="49" t="str">
        <f>IF(ISBLANK(Table123[[#This Row],[Odds Spread]]), "", 1)</f>
        <v/>
      </c>
      <c r="P50" s="36"/>
      <c r="Q50" s="36"/>
      <c r="R5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" s="36"/>
      <c r="T50" s="36"/>
      <c r="U50" s="50" t="str">
        <f>IF(ISBLANK(Table123[[#This Row],[Odds Side - Difference Model]]), "",N50+IF(Q50&lt;0, (N50/(Q50/-100)), N50*(Q50/100)))</f>
        <v/>
      </c>
      <c r="V50" s="51" t="str">
        <f>IFERROR(IF(ISBLANK(Table123[[#This Row],[Odds Side - Win Probability Model]]), "",N50+IF(R50&lt;0, (N50/(R50/-100)), N50*(R50/100))),"")</f>
        <v/>
      </c>
      <c r="W50" s="50" t="str">
        <f t="shared" si="2"/>
        <v/>
      </c>
      <c r="X50" s="51" t="str">
        <f t="shared" si="3"/>
        <v/>
      </c>
      <c r="Y50" s="50" t="str">
        <f>IF(ISBLANK(Table123[[#This Row],[Odds Spread]]), "",O50+IF(S50&lt;0, (O50/(S50/-100)), O50*(S50/100)))</f>
        <v/>
      </c>
      <c r="Z50" s="50" t="str">
        <f t="shared" si="4"/>
        <v/>
      </c>
      <c r="AA50" s="37">
        <f t="shared" si="5"/>
        <v>0</v>
      </c>
      <c r="AB50" s="37">
        <f t="shared" si="6"/>
        <v>0</v>
      </c>
      <c r="AC50" s="52" t="str">
        <f>IF('Prediction Log'!$T51="Y", "W", IF('Prediction Log'!$T51="N","L",""))</f>
        <v/>
      </c>
      <c r="AD50" s="53" t="str">
        <f>IF('Prediction Log'!$V51="Y", "W", IF('Prediction Log'!$V51="N","L",""))</f>
        <v/>
      </c>
      <c r="AE50" s="54" t="str">
        <f>IF(ISBLANK(Table123[[#This Row],[Odds Side - Difference Model]]), "",IF(AC50="W", W50, IF(AC50="L",-N50, "")))</f>
        <v/>
      </c>
      <c r="AF50" s="55" t="str">
        <f>IFERROR((IF(ISERR(Table123[[#This Row],[Potential Payout Side - Win Probability Model]]), "",IF(AD50="W", X50, IF(AD50="L",-N50, "")))), "")</f>
        <v/>
      </c>
      <c r="AG50" s="52" t="str">
        <f>IF('Prediction Log'!$U51="Y", "W", IF('Prediction Log'!$U51="N", "L", ""))</f>
        <v/>
      </c>
      <c r="AH50" s="54" t="str">
        <f>IF(ISBLANK(Table123[[#This Row],[Odds Spread]]), "",IF(AG50="W", Z50, IF(AG50="L",-O50, "")))</f>
        <v/>
      </c>
      <c r="AI50" s="45"/>
      <c r="AJ50" s="46" t="str">
        <f t="shared" si="7"/>
        <v/>
      </c>
      <c r="AK5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" spans="1:38" x14ac:dyDescent="0.45">
      <c r="A51" s="34">
        <f>Games!A51</f>
        <v>1</v>
      </c>
      <c r="B51" s="34" t="str">
        <f>IF('Prediction Log'!B52=0, "",'Prediction Log'!B52)</f>
        <v>Florida</v>
      </c>
      <c r="C51" s="34" t="str">
        <f>IF('Prediction Log'!C52=0, "",'Prediction Log'!C52)</f>
        <v>Miami</v>
      </c>
      <c r="D51" s="34" t="str">
        <f>IF('Prediction Log'!D52=0, "",'Prediction Log'!D52)</f>
        <v/>
      </c>
      <c r="E51" s="34" t="str">
        <f>IF('Prediction Log'!E52=0, "",'Prediction Log'!E52)</f>
        <v/>
      </c>
      <c r="F51" s="34" t="str">
        <f>IF('Prediction Log'!H52=0, "",'Prediction Log'!H52)</f>
        <v>Miami</v>
      </c>
      <c r="G51" s="10" t="str">
        <f>IF(ISBLANK(Games!B51), "",'Prediction Log'!$I52)</f>
        <v>Florida</v>
      </c>
      <c r="H51" s="35">
        <f>'Prediction Log'!$J52</f>
        <v>0.59466691018927809</v>
      </c>
      <c r="I51" s="34" t="str">
        <f>IF(ISBLANK(Games!R51), "",IF(AND(Games!R51="",Games!S51=""),"",IF(ISTEXT(Games!S51), "Side",Games!R51)))</f>
        <v/>
      </c>
      <c r="J51" s="34" t="str">
        <f>IF(ISBLANK(Games!B51), "",IF(Games!P51="Y", Games!B51, Games!C51))</f>
        <v>Norfolk State</v>
      </c>
      <c r="K51" s="34" t="str">
        <f>Games!K51</f>
        <v/>
      </c>
      <c r="L51" s="34" t="str">
        <f>IF(ISBLANK(Games!D51), "",Games!D51)</f>
        <v/>
      </c>
      <c r="M51" s="34"/>
      <c r="N51" s="49" t="str">
        <f>IF(ISBLANK(Table123[[#This Row],[Odds Side - Difference Model]]), "", 1)</f>
        <v/>
      </c>
      <c r="O51" s="49" t="str">
        <f>IF(ISBLANK(Table123[[#This Row],[Odds Spread]]), "", 1)</f>
        <v/>
      </c>
      <c r="P51" s="36"/>
      <c r="Q51" s="36"/>
      <c r="R5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" s="36"/>
      <c r="T51" s="36"/>
      <c r="U51" s="50" t="str">
        <f>IF(ISBLANK(Table123[[#This Row],[Odds Side - Difference Model]]), "",N51+IF(Q51&lt;0, (N51/(Q51/-100)), N51*(Q51/100)))</f>
        <v/>
      </c>
      <c r="V51" s="51" t="str">
        <f>IFERROR(IF(ISBLANK(Table123[[#This Row],[Odds Side - Win Probability Model]]), "",N51+IF(R51&lt;0, (N51/(R51/-100)), N51*(R51/100))),"")</f>
        <v/>
      </c>
      <c r="W51" s="50" t="str">
        <f t="shared" si="2"/>
        <v/>
      </c>
      <c r="X51" s="51" t="str">
        <f t="shared" si="3"/>
        <v/>
      </c>
      <c r="Y51" s="50" t="str">
        <f>IF(ISBLANK(Table123[[#This Row],[Odds Spread]]), "",O51+IF(S51&lt;0, (O51/(S51/-100)), O51*(S51/100)))</f>
        <v/>
      </c>
      <c r="Z51" s="50" t="str">
        <f t="shared" si="4"/>
        <v/>
      </c>
      <c r="AA51" s="37">
        <f t="shared" si="5"/>
        <v>0</v>
      </c>
      <c r="AB51" s="37">
        <f t="shared" si="6"/>
        <v>0</v>
      </c>
      <c r="AC51" s="52" t="str">
        <f>IF('Prediction Log'!$T52="Y", "W", IF('Prediction Log'!$T52="N","L",""))</f>
        <v/>
      </c>
      <c r="AD51" s="53" t="str">
        <f>IF('Prediction Log'!$V52="Y", "W", IF('Prediction Log'!$V52="N","L",""))</f>
        <v/>
      </c>
      <c r="AE51" s="54" t="str">
        <f>IF(ISBLANK(Table123[[#This Row],[Odds Side - Difference Model]]), "",IF(AC51="W", W51, IF(AC51="L",-N51, "")))</f>
        <v/>
      </c>
      <c r="AF51" s="55" t="str">
        <f>IFERROR((IF(ISERR(Table123[[#This Row],[Potential Payout Side - Win Probability Model]]), "",IF(AD51="W", X51, IF(AD51="L",-N51, "")))), "")</f>
        <v/>
      </c>
      <c r="AG51" s="52" t="str">
        <f>IF('Prediction Log'!$U52="Y", "W", IF('Prediction Log'!$U52="N", "L", ""))</f>
        <v/>
      </c>
      <c r="AH51" s="54" t="str">
        <f>IF(ISBLANK(Table123[[#This Row],[Odds Spread]]), "",IF(AG51="W", Z51, IF(AG51="L",-O51, "")))</f>
        <v/>
      </c>
      <c r="AI51" s="45"/>
      <c r="AJ51" s="46" t="str">
        <f t="shared" si="7"/>
        <v/>
      </c>
      <c r="AK5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" spans="1:38" x14ac:dyDescent="0.45">
      <c r="A52" s="34">
        <f>Games!A52</f>
        <v>1</v>
      </c>
      <c r="B52" s="34" t="str">
        <f>IF('Prediction Log'!B53=0, "",'Prediction Log'!B53)</f>
        <v>Indiana</v>
      </c>
      <c r="C52" s="34" t="str">
        <f>IF('Prediction Log'!C53=0, "",'Prediction Log'!C53)</f>
        <v>Florida International</v>
      </c>
      <c r="D52" s="34" t="str">
        <f>IF('Prediction Log'!D53=0, "",'Prediction Log'!D53)</f>
        <v/>
      </c>
      <c r="E52" s="34" t="str">
        <f>IF('Prediction Log'!E53=0, "",'Prediction Log'!E53)</f>
        <v/>
      </c>
      <c r="F52" s="34" t="str">
        <f>IF('Prediction Log'!H53=0, "",'Prediction Log'!H53)</f>
        <v>Florida International</v>
      </c>
      <c r="G52" s="10" t="str">
        <f>IF(ISBLANK(Games!B52), "",'Prediction Log'!$I53)</f>
        <v>Indiana</v>
      </c>
      <c r="H52" s="35">
        <f>'Prediction Log'!$J53</f>
        <v>0.83752027199209444</v>
      </c>
      <c r="I52" s="34" t="str">
        <f>IF(ISBLANK(Games!R52), "",IF(AND(Games!R52="",Games!S52=""),"",IF(ISTEXT(Games!S52), "Side",Games!R52)))</f>
        <v/>
      </c>
      <c r="J52" s="34" t="str">
        <f>IF(ISBLANK(Games!B52), "",IF(Games!P52="Y", Games!B52, Games!C52))</f>
        <v>Idaho State</v>
      </c>
      <c r="K52" s="34" t="str">
        <f>Games!K52</f>
        <v/>
      </c>
      <c r="L52" s="34" t="str">
        <f>IF(ISBLANK(Games!D52), "",Games!D52)</f>
        <v/>
      </c>
      <c r="M52" s="34"/>
      <c r="N52" s="49" t="str">
        <f>IF(ISBLANK(Table123[[#This Row],[Odds Side - Difference Model]]), "", 1)</f>
        <v/>
      </c>
      <c r="O52" s="49" t="str">
        <f>IF(ISBLANK(Table123[[#This Row],[Odds Spread]]), "", 1)</f>
        <v/>
      </c>
      <c r="P52" s="36"/>
      <c r="Q52" s="36"/>
      <c r="R5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" s="36"/>
      <c r="T52" s="36"/>
      <c r="U52" s="50" t="str">
        <f>IF(ISBLANK(Table123[[#This Row],[Odds Side - Difference Model]]), "",N52+IF(Q52&lt;0, (N52/(Q52/-100)), N52*(Q52/100)))</f>
        <v/>
      </c>
      <c r="V52" s="51" t="str">
        <f>IFERROR(IF(ISBLANK(Table123[[#This Row],[Odds Side - Win Probability Model]]), "",N52+IF(R52&lt;0, (N52/(R52/-100)), N52*(R52/100))),"")</f>
        <v/>
      </c>
      <c r="W52" s="50" t="str">
        <f t="shared" si="2"/>
        <v/>
      </c>
      <c r="X52" s="51" t="str">
        <f t="shared" si="3"/>
        <v/>
      </c>
      <c r="Y52" s="50" t="str">
        <f>IF(ISBLANK(Table123[[#This Row],[Odds Spread]]), "",O52+IF(S52&lt;0, (O52/(S52/-100)), O52*(S52/100)))</f>
        <v/>
      </c>
      <c r="Z52" s="50" t="str">
        <f t="shared" si="4"/>
        <v/>
      </c>
      <c r="AA52" s="37">
        <f t="shared" si="5"/>
        <v>0</v>
      </c>
      <c r="AB52" s="37">
        <f t="shared" si="6"/>
        <v>0</v>
      </c>
      <c r="AC52" s="52" t="str">
        <f>IF('Prediction Log'!$T53="Y", "W", IF('Prediction Log'!$T53="N","L",""))</f>
        <v/>
      </c>
      <c r="AD52" s="53" t="str">
        <f>IF('Prediction Log'!$V53="Y", "W", IF('Prediction Log'!$V53="N","L",""))</f>
        <v/>
      </c>
      <c r="AE52" s="54" t="str">
        <f>IF(ISBLANK(Table123[[#This Row],[Odds Side - Difference Model]]), "",IF(AC52="W", W52, IF(AC52="L",-N52, "")))</f>
        <v/>
      </c>
      <c r="AF52" s="55" t="str">
        <f>IFERROR((IF(ISERR(Table123[[#This Row],[Potential Payout Side - Win Probability Model]]), "",IF(AD52="W", X52, IF(AD52="L",-N52, "")))), "")</f>
        <v/>
      </c>
      <c r="AG52" s="52" t="str">
        <f>IF('Prediction Log'!$U53="Y", "W", IF('Prediction Log'!$U53="N", "L", ""))</f>
        <v/>
      </c>
      <c r="AH52" s="54" t="str">
        <f>IF(ISBLANK(Table123[[#This Row],[Odds Spread]]), "",IF(AG52="W", Z52, IF(AG52="L",-O52, "")))</f>
        <v/>
      </c>
      <c r="AI52" s="45"/>
      <c r="AJ52" s="46" t="str">
        <f t="shared" si="7"/>
        <v/>
      </c>
      <c r="AK5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" spans="1:38" x14ac:dyDescent="0.45">
      <c r="A53" s="34">
        <f>Games!A53</f>
        <v>1</v>
      </c>
      <c r="B53" s="34" t="str">
        <f>IF('Prediction Log'!B54=0, "",'Prediction Log'!B54)</f>
        <v>Nebraska</v>
      </c>
      <c r="C53" s="34" t="str">
        <f>IF('Prediction Log'!C54=0, "",'Prediction Log'!C54)</f>
        <v>UTEP</v>
      </c>
      <c r="D53" s="34" t="str">
        <f>IF('Prediction Log'!D54=0, "",'Prediction Log'!D54)</f>
        <v/>
      </c>
      <c r="E53" s="34" t="str">
        <f>IF('Prediction Log'!E54=0, "",'Prediction Log'!E54)</f>
        <v/>
      </c>
      <c r="F53" s="34" t="str">
        <f>IF('Prediction Log'!H54=0, "",'Prediction Log'!H54)</f>
        <v>UTEP</v>
      </c>
      <c r="G53" s="10" t="str">
        <f>IF(ISBLANK(Games!B53), "",'Prediction Log'!$I54)</f>
        <v>Nebraska</v>
      </c>
      <c r="H53" s="35">
        <f>'Prediction Log'!$J54</f>
        <v>0.87172545954058944</v>
      </c>
      <c r="I53" s="34" t="str">
        <f>IF(ISBLANK(Games!R53), "",IF(AND(Games!R53="",Games!S53=""),"",IF(ISTEXT(Games!S53), "Side",Games!R53)))</f>
        <v/>
      </c>
      <c r="J53" s="34" t="str">
        <f>IF(ISBLANK(Games!B53), "",IF(Games!P53="Y", Games!B53, Games!C53))</f>
        <v>Central Arkansas</v>
      </c>
      <c r="K53" s="34" t="str">
        <f>Games!K53</f>
        <v/>
      </c>
      <c r="L53" s="34" t="str">
        <f>IF(ISBLANK(Games!D53), "",Games!D53)</f>
        <v/>
      </c>
      <c r="M53" s="34"/>
      <c r="N53" s="49" t="str">
        <f>IF(ISBLANK(Table123[[#This Row],[Odds Side - Difference Model]]), "", 1)</f>
        <v/>
      </c>
      <c r="O53" s="49" t="str">
        <f>IF(ISBLANK(Table123[[#This Row],[Odds Spread]]), "", 1)</f>
        <v/>
      </c>
      <c r="P53" s="36"/>
      <c r="Q53" s="36"/>
      <c r="R5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" s="36"/>
      <c r="T53" s="36"/>
      <c r="U53" s="50" t="str">
        <f>IF(ISBLANK(Table123[[#This Row],[Odds Side - Difference Model]]), "",N53+IF(Q53&lt;0, (N53/(Q53/-100)), N53*(Q53/100)))</f>
        <v/>
      </c>
      <c r="V53" s="51" t="str">
        <f>IFERROR(IF(ISBLANK(Table123[[#This Row],[Odds Side - Win Probability Model]]), "",N53+IF(R53&lt;0, (N53/(R53/-100)), N53*(R53/100))),"")</f>
        <v/>
      </c>
      <c r="W53" s="50" t="str">
        <f t="shared" si="2"/>
        <v/>
      </c>
      <c r="X53" s="51" t="str">
        <f t="shared" si="3"/>
        <v/>
      </c>
      <c r="Y53" s="50" t="str">
        <f>IF(ISBLANK(Table123[[#This Row],[Odds Spread]]), "",O53+IF(S53&lt;0, (O53/(S53/-100)), O53*(S53/100)))</f>
        <v/>
      </c>
      <c r="Z53" s="50" t="str">
        <f t="shared" si="4"/>
        <v/>
      </c>
      <c r="AA53" s="37">
        <f t="shared" si="5"/>
        <v>0</v>
      </c>
      <c r="AB53" s="37">
        <f t="shared" si="6"/>
        <v>0</v>
      </c>
      <c r="AC53" s="52" t="str">
        <f>IF('Prediction Log'!$T54="Y", "W", IF('Prediction Log'!$T54="N","L",""))</f>
        <v/>
      </c>
      <c r="AD53" s="53" t="str">
        <f>IF('Prediction Log'!$V54="Y", "W", IF('Prediction Log'!$V54="N","L",""))</f>
        <v/>
      </c>
      <c r="AE53" s="54" t="str">
        <f>IF(ISBLANK(Table123[[#This Row],[Odds Side - Difference Model]]), "",IF(AC53="W", W53, IF(AC53="L",-N53, "")))</f>
        <v/>
      </c>
      <c r="AF53" s="55" t="str">
        <f>IFERROR((IF(ISERR(Table123[[#This Row],[Potential Payout Side - Win Probability Model]]), "",IF(AD53="W", X53, IF(AD53="L",-N53, "")))), "")</f>
        <v/>
      </c>
      <c r="AG53" s="52" t="str">
        <f>IF('Prediction Log'!$U54="Y", "W", IF('Prediction Log'!$U54="N", "L", ""))</f>
        <v/>
      </c>
      <c r="AH53" s="54" t="str">
        <f>IF(ISBLANK(Table123[[#This Row],[Odds Spread]]), "",IF(AG53="W", Z53, IF(AG53="L",-O53, "")))</f>
        <v/>
      </c>
      <c r="AI53" s="45"/>
      <c r="AJ53" s="46" t="str">
        <f t="shared" si="7"/>
        <v/>
      </c>
      <c r="AK5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" spans="1:38" x14ac:dyDescent="0.45">
      <c r="A54" s="34">
        <f>Games!A54</f>
        <v>1</v>
      </c>
      <c r="B54" s="34" t="str">
        <f>IF('Prediction Log'!B55=0, "",'Prediction Log'!B55)</f>
        <v>Ohio State</v>
      </c>
      <c r="C54" s="34" t="str">
        <f>IF('Prediction Log'!C55=0, "",'Prediction Log'!C55)</f>
        <v>Akron</v>
      </c>
      <c r="D54" s="34" t="str">
        <f>IF('Prediction Log'!D55=0, "",'Prediction Log'!D55)</f>
        <v/>
      </c>
      <c r="E54" s="34" t="str">
        <f>IF('Prediction Log'!E55=0, "",'Prediction Log'!E55)</f>
        <v/>
      </c>
      <c r="F54" s="34" t="str">
        <f>IF('Prediction Log'!H55=0, "",'Prediction Log'!H55)</f>
        <v>Akron</v>
      </c>
      <c r="G54" s="10" t="str">
        <f>IF(ISBLANK(Games!B54), "",'Prediction Log'!$I55)</f>
        <v>Ohio State</v>
      </c>
      <c r="H54" s="35">
        <f>'Prediction Log'!$J55</f>
        <v>0.98805167882258937</v>
      </c>
      <c r="I54" s="34" t="str">
        <f>IF(ISBLANK(Games!R54), "",IF(AND(Games!R54="",Games!S54=""),"",IF(ISTEXT(Games!S54), "Side",Games!R54)))</f>
        <v/>
      </c>
      <c r="J54" s="34" t="str">
        <f>IF(ISBLANK(Games!B54), "",IF(Games!P54="Y", Games!B54, Games!C54))</f>
        <v>Furman</v>
      </c>
      <c r="K54" s="34" t="str">
        <f>Games!K54</f>
        <v/>
      </c>
      <c r="L54" s="34" t="str">
        <f>IF(ISBLANK(Games!D54), "",Games!D54)</f>
        <v/>
      </c>
      <c r="M54" s="34"/>
      <c r="N54" s="49" t="str">
        <f>IF(ISBLANK(Table123[[#This Row],[Odds Side - Difference Model]]), "", 1)</f>
        <v/>
      </c>
      <c r="O54" s="49" t="str">
        <f>IF(ISBLANK(Table123[[#This Row],[Odds Spread]]), "", 1)</f>
        <v/>
      </c>
      <c r="P54" s="36"/>
      <c r="Q54" s="36"/>
      <c r="R5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" s="36"/>
      <c r="T54" s="36"/>
      <c r="U54" s="50" t="str">
        <f>IF(ISBLANK(Table123[[#This Row],[Odds Side - Difference Model]]), "",N54+IF(Q54&lt;0, (N54/(Q54/-100)), N54*(Q54/100)))</f>
        <v/>
      </c>
      <c r="V54" s="51" t="str">
        <f>IFERROR(IF(ISBLANK(Table123[[#This Row],[Odds Side - Win Probability Model]]), "",N54+IF(R54&lt;0, (N54/(R54/-100)), N54*(R54/100))),"")</f>
        <v/>
      </c>
      <c r="W54" s="50" t="str">
        <f t="shared" si="2"/>
        <v/>
      </c>
      <c r="X54" s="51" t="str">
        <f t="shared" si="3"/>
        <v/>
      </c>
      <c r="Y54" s="50" t="str">
        <f>IF(ISBLANK(Table123[[#This Row],[Odds Spread]]), "",O54+IF(S54&lt;0, (O54/(S54/-100)), O54*(S54/100)))</f>
        <v/>
      </c>
      <c r="Z54" s="50" t="str">
        <f t="shared" si="4"/>
        <v/>
      </c>
      <c r="AA54" s="37">
        <f t="shared" si="5"/>
        <v>0</v>
      </c>
      <c r="AB54" s="37">
        <f t="shared" si="6"/>
        <v>0</v>
      </c>
      <c r="AC54" s="52" t="str">
        <f>IF('Prediction Log'!$T55="Y", "W", IF('Prediction Log'!$T55="N","L",""))</f>
        <v/>
      </c>
      <c r="AD54" s="53" t="str">
        <f>IF('Prediction Log'!$V55="Y", "W", IF('Prediction Log'!$V55="N","L",""))</f>
        <v/>
      </c>
      <c r="AE54" s="54" t="str">
        <f>IF(ISBLANK(Table123[[#This Row],[Odds Side - Difference Model]]), "",IF(AC54="W", W54, IF(AC54="L",-N54, "")))</f>
        <v/>
      </c>
      <c r="AF54" s="55" t="str">
        <f>IFERROR((IF(ISERR(Table123[[#This Row],[Potential Payout Side - Win Probability Model]]), "",IF(AD54="W", X54, IF(AD54="L",-N54, "")))), "")</f>
        <v/>
      </c>
      <c r="AG54" s="52" t="str">
        <f>IF('Prediction Log'!$U55="Y", "W", IF('Prediction Log'!$U55="N", "L", ""))</f>
        <v/>
      </c>
      <c r="AH54" s="54" t="str">
        <f>IF(ISBLANK(Table123[[#This Row],[Odds Spread]]), "",IF(AG54="W", Z54, IF(AG54="L",-O54, "")))</f>
        <v/>
      </c>
      <c r="AI54" s="45"/>
      <c r="AJ54" s="46" t="str">
        <f t="shared" si="7"/>
        <v/>
      </c>
      <c r="AK5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" spans="1:38" x14ac:dyDescent="0.45">
      <c r="A55" s="34">
        <f>Games!A55</f>
        <v>1</v>
      </c>
      <c r="B55" s="34" t="str">
        <f>IF('Prediction Log'!B56=0, "",'Prediction Log'!B56)</f>
        <v>UMass</v>
      </c>
      <c r="C55" s="34" t="str">
        <f>IF('Prediction Log'!C56=0, "",'Prediction Log'!C56)</f>
        <v>Eastern Michigan</v>
      </c>
      <c r="D55" s="34" t="str">
        <f>IF('Prediction Log'!D56=0, "",'Prediction Log'!D56)</f>
        <v/>
      </c>
      <c r="E55" s="34" t="str">
        <f>IF('Prediction Log'!E56=0, "",'Prediction Log'!E56)</f>
        <v/>
      </c>
      <c r="F55" s="34" t="str">
        <f>IF('Prediction Log'!H56=0, "",'Prediction Log'!H56)</f>
        <v>Eastern Michigan</v>
      </c>
      <c r="G55" s="10" t="str">
        <f>IF(ISBLANK(Games!B55), "",'Prediction Log'!$I56)</f>
        <v>Eastern Michigan</v>
      </c>
      <c r="H55" s="35">
        <f>'Prediction Log'!$J56</f>
        <v>0.56415358798962101</v>
      </c>
      <c r="I55" s="34" t="str">
        <f>IF(ISBLANK(Games!R55), "",IF(AND(Games!R55="",Games!S55=""),"",IF(ISTEXT(Games!S55), "Side",Games!R55)))</f>
        <v/>
      </c>
      <c r="J55" s="34" t="str">
        <f>IF(ISBLANK(Games!B55), "",IF(Games!P55="Y", Games!B55, Games!C55))</f>
        <v>Nevada</v>
      </c>
      <c r="K55" s="34" t="str">
        <f>Games!K55</f>
        <v>Nevada</v>
      </c>
      <c r="L55" s="34" t="str">
        <f>IF(ISBLANK(Games!D55), "",Games!D55)</f>
        <v/>
      </c>
      <c r="M55" s="34"/>
      <c r="N55" s="49" t="str">
        <f>IF(ISBLANK(Table123[[#This Row],[Odds Side - Difference Model]]), "", 1)</f>
        <v/>
      </c>
      <c r="O55" s="49" t="str">
        <f>IF(ISBLANK(Table123[[#This Row],[Odds Spread]]), "", 1)</f>
        <v/>
      </c>
      <c r="P55" s="36"/>
      <c r="Q55" s="36"/>
      <c r="R5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" s="36"/>
      <c r="T55" s="36"/>
      <c r="U55" s="50" t="str">
        <f>IF(ISBLANK(Table123[[#This Row],[Odds Side - Difference Model]]), "",N55+IF(Q55&lt;0, (N55/(Q55/-100)), N55*(Q55/100)))</f>
        <v/>
      </c>
      <c r="V55" s="51" t="str">
        <f>IFERROR(IF(ISBLANK(Table123[[#This Row],[Odds Side - Win Probability Model]]), "",N55+IF(R55&lt;0, (N55/(R55/-100)), N55*(R55/100))),"")</f>
        <v/>
      </c>
      <c r="W55" s="50" t="str">
        <f t="shared" si="2"/>
        <v/>
      </c>
      <c r="X55" s="51" t="str">
        <f t="shared" si="3"/>
        <v/>
      </c>
      <c r="Y55" s="50" t="str">
        <f>IF(ISBLANK(Table123[[#This Row],[Odds Spread]]), "",O55+IF(S55&lt;0, (O55/(S55/-100)), O55*(S55/100)))</f>
        <v/>
      </c>
      <c r="Z55" s="50" t="str">
        <f t="shared" si="4"/>
        <v/>
      </c>
      <c r="AA55" s="37">
        <f t="shared" si="5"/>
        <v>0</v>
      </c>
      <c r="AB55" s="37">
        <f t="shared" si="6"/>
        <v>0</v>
      </c>
      <c r="AC55" s="52" t="str">
        <f>IF('Prediction Log'!$T56="Y", "W", IF('Prediction Log'!$T56="N","L",""))</f>
        <v/>
      </c>
      <c r="AD55" s="53" t="str">
        <f>IF('Prediction Log'!$V56="Y", "W", IF('Prediction Log'!$V56="N","L",""))</f>
        <v/>
      </c>
      <c r="AE55" s="54" t="str">
        <f>IF(ISBLANK(Table123[[#This Row],[Odds Side - Difference Model]]), "",IF(AC55="W", W55, IF(AC55="L",-N55, "")))</f>
        <v/>
      </c>
      <c r="AF55" s="55" t="str">
        <f>IFERROR((IF(ISERR(Table123[[#This Row],[Potential Payout Side - Win Probability Model]]), "",IF(AD55="W", X55, IF(AD55="L",-N55, "")))), "")</f>
        <v/>
      </c>
      <c r="AG55" s="52" t="str">
        <f>IF('Prediction Log'!$U56="Y", "W", IF('Prediction Log'!$U56="N", "L", ""))</f>
        <v/>
      </c>
      <c r="AH55" s="54" t="str">
        <f>IF(ISBLANK(Table123[[#This Row],[Odds Spread]]), "",IF(AG55="W", Z55, IF(AG55="L",-O55, "")))</f>
        <v/>
      </c>
      <c r="AI55" s="45"/>
      <c r="AJ55" s="46" t="str">
        <f t="shared" si="7"/>
        <v/>
      </c>
      <c r="AK5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" spans="1:38" x14ac:dyDescent="0.45">
      <c r="A56" s="34">
        <f>Games!A56</f>
        <v>1</v>
      </c>
      <c r="B56" s="34" t="str">
        <f>IF('Prediction Log'!B57=0, "",'Prediction Log'!B57)</f>
        <v>Appalachian State</v>
      </c>
      <c r="C56" s="34" t="str">
        <f>IF('Prediction Log'!C57=0, "",'Prediction Log'!C57)</f>
        <v>East Tennessee State</v>
      </c>
      <c r="D56" s="34" t="str">
        <f>IF('Prediction Log'!D57=0, "",'Prediction Log'!D57)</f>
        <v/>
      </c>
      <c r="E56" s="34" t="str">
        <f>IF('Prediction Log'!E57=0, "",'Prediction Log'!E57)</f>
        <v/>
      </c>
      <c r="F56" s="34" t="str">
        <f>IF('Prediction Log'!H57=0, "",'Prediction Log'!H57)</f>
        <v/>
      </c>
      <c r="G56" s="10" t="str">
        <f>IF(ISBLANK(Games!B56), "",'Prediction Log'!$I57)</f>
        <v>Appalachian State</v>
      </c>
      <c r="H56" s="35" t="str">
        <f>'Prediction Log'!$J57</f>
        <v/>
      </c>
      <c r="I56" s="34" t="str">
        <f>IF(ISBLANK(Games!R56), "",IF(AND(Games!R56="",Games!S56=""),"",IF(ISTEXT(Games!S56), "Side",Games!R56)))</f>
        <v/>
      </c>
      <c r="J56" s="34" t="str">
        <f>IF(ISBLANK(Games!B56), "",IF(Games!P56="Y", Games!B56, Games!C56))</f>
        <v>Sam Houston State</v>
      </c>
      <c r="K56" s="34" t="str">
        <f>Games!K56</f>
        <v>Sam Houston State</v>
      </c>
      <c r="L56" s="34" t="str">
        <f>IF(ISBLANK(Games!D56), "",Games!D56)</f>
        <v/>
      </c>
      <c r="M56" s="34"/>
      <c r="N56" s="49" t="str">
        <f>IF(ISBLANK(Table123[[#This Row],[Odds Side - Difference Model]]), "", 1)</f>
        <v/>
      </c>
      <c r="O56" s="49" t="str">
        <f>IF(ISBLANK(Table123[[#This Row],[Odds Spread]]), "", 1)</f>
        <v/>
      </c>
      <c r="P56" s="36"/>
      <c r="Q56" s="36"/>
      <c r="R5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" s="36"/>
      <c r="T56" s="36"/>
      <c r="U56" s="50" t="str">
        <f>IF(ISBLANK(Table123[[#This Row],[Odds Side - Difference Model]]), "",N56+IF(Q56&lt;0, (N56/(Q56/-100)), N56*(Q56/100)))</f>
        <v/>
      </c>
      <c r="V56" s="51" t="str">
        <f>IFERROR(IF(ISBLANK(Table123[[#This Row],[Odds Side - Win Probability Model]]), "",N56+IF(R56&lt;0, (N56/(R56/-100)), N56*(R56/100))),"")</f>
        <v/>
      </c>
      <c r="W56" s="50" t="str">
        <f t="shared" si="2"/>
        <v/>
      </c>
      <c r="X56" s="51" t="str">
        <f t="shared" si="3"/>
        <v/>
      </c>
      <c r="Y56" s="50" t="str">
        <f>IF(ISBLANK(Table123[[#This Row],[Odds Spread]]), "",O56+IF(S56&lt;0, (O56/(S56/-100)), O56*(S56/100)))</f>
        <v/>
      </c>
      <c r="Z56" s="50" t="str">
        <f t="shared" si="4"/>
        <v/>
      </c>
      <c r="AA56" s="37">
        <f t="shared" si="5"/>
        <v>0</v>
      </c>
      <c r="AB56" s="37">
        <f t="shared" si="6"/>
        <v>0</v>
      </c>
      <c r="AC56" s="52" t="str">
        <f>IF('Prediction Log'!$T57="Y", "W", IF('Prediction Log'!$T57="N","L",""))</f>
        <v/>
      </c>
      <c r="AD56" s="53" t="str">
        <f>IF('Prediction Log'!$V57="Y", "W", IF('Prediction Log'!$V57="N","L",""))</f>
        <v/>
      </c>
      <c r="AE56" s="54" t="str">
        <f>IF(ISBLANK(Table123[[#This Row],[Odds Side - Difference Model]]), "",IF(AC56="W", W56, IF(AC56="L",-N56, "")))</f>
        <v/>
      </c>
      <c r="AF56" s="55" t="str">
        <f>IFERROR((IF(ISERR(Table123[[#This Row],[Potential Payout Side - Win Probability Model]]), "",IF(AD56="W", X56, IF(AD56="L",-N56, "")))), "")</f>
        <v/>
      </c>
      <c r="AG56" s="52" t="str">
        <f>IF('Prediction Log'!$U57="Y", "W", IF('Prediction Log'!$U57="N", "L", ""))</f>
        <v/>
      </c>
      <c r="AH56" s="54" t="str">
        <f>IF(ISBLANK(Table123[[#This Row],[Odds Spread]]), "",IF(AG56="W", Z56, IF(AG56="L",-O56, "")))</f>
        <v/>
      </c>
      <c r="AI56" s="45"/>
      <c r="AJ56" s="46" t="str">
        <f t="shared" si="7"/>
        <v/>
      </c>
      <c r="AK5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" spans="1:38" x14ac:dyDescent="0.45">
      <c r="A57" s="34">
        <f>Games!A57</f>
        <v>1</v>
      </c>
      <c r="B57" s="34" t="str">
        <f>IF('Prediction Log'!B58=0, "",'Prediction Log'!B58)</f>
        <v>Iowa State</v>
      </c>
      <c r="C57" s="34" t="str">
        <f>IF('Prediction Log'!C58=0, "",'Prediction Log'!C58)</f>
        <v>North Dakota</v>
      </c>
      <c r="D57" s="34" t="str">
        <f>IF('Prediction Log'!D58=0, "",'Prediction Log'!D58)</f>
        <v/>
      </c>
      <c r="E57" s="34" t="str">
        <f>IF('Prediction Log'!E58=0, "",'Prediction Log'!E58)</f>
        <v/>
      </c>
      <c r="F57" s="34" t="str">
        <f>IF('Prediction Log'!H58=0, "",'Prediction Log'!H58)</f>
        <v/>
      </c>
      <c r="G57" s="10" t="str">
        <f>IF(ISBLANK(Games!B57), "",'Prediction Log'!$I58)</f>
        <v>Iowa State</v>
      </c>
      <c r="H57" s="35" t="str">
        <f>'Prediction Log'!$J58</f>
        <v/>
      </c>
      <c r="I57" s="34" t="str">
        <f>IF(ISBLANK(Games!R57), "",IF(AND(Games!R57="",Games!S57=""),"",IF(ISTEXT(Games!S57), "Side",Games!R57)))</f>
        <v/>
      </c>
      <c r="J57" s="34" t="str">
        <f>IF(ISBLANK(Games!B57), "",IF(Games!P57="Y", Games!B57, Games!C57))</f>
        <v>UNLV</v>
      </c>
      <c r="K57" s="34" t="str">
        <f>Games!K57</f>
        <v>UNLV</v>
      </c>
      <c r="L57" s="34" t="str">
        <f>IF(ISBLANK(Games!D57), "",Games!D57)</f>
        <v/>
      </c>
      <c r="M57" s="34"/>
      <c r="N57" s="49" t="str">
        <f>IF(ISBLANK(Table123[[#This Row],[Odds Side - Difference Model]]), "", 1)</f>
        <v/>
      </c>
      <c r="O57" s="49" t="str">
        <f>IF(ISBLANK(Table123[[#This Row],[Odds Spread]]), "", 1)</f>
        <v/>
      </c>
      <c r="P57" s="36"/>
      <c r="Q57" s="36"/>
      <c r="R5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" s="36"/>
      <c r="T57" s="36"/>
      <c r="U57" s="50" t="str">
        <f>IF(ISBLANK(Table123[[#This Row],[Odds Side - Difference Model]]), "",N57+IF(Q57&lt;0, (N57/(Q57/-100)), N57*(Q57/100)))</f>
        <v/>
      </c>
      <c r="V57" s="51" t="str">
        <f>IFERROR(IF(ISBLANK(Table123[[#This Row],[Odds Side - Win Probability Model]]), "",N57+IF(R57&lt;0, (N57/(R57/-100)), N57*(R57/100))),"")</f>
        <v/>
      </c>
      <c r="W57" s="50" t="str">
        <f t="shared" si="2"/>
        <v/>
      </c>
      <c r="X57" s="51" t="str">
        <f t="shared" si="3"/>
        <v/>
      </c>
      <c r="Y57" s="50" t="str">
        <f>IF(ISBLANK(Table123[[#This Row],[Odds Spread]]), "",O57+IF(S57&lt;0, (O57/(S57/-100)), O57*(S57/100)))</f>
        <v/>
      </c>
      <c r="Z57" s="50" t="str">
        <f t="shared" si="4"/>
        <v/>
      </c>
      <c r="AA57" s="37">
        <f t="shared" si="5"/>
        <v>0</v>
      </c>
      <c r="AB57" s="37">
        <f t="shared" si="6"/>
        <v>0</v>
      </c>
      <c r="AC57" s="52" t="str">
        <f>IF('Prediction Log'!$T58="Y", "W", IF('Prediction Log'!$T58="N","L",""))</f>
        <v/>
      </c>
      <c r="AD57" s="53" t="str">
        <f>IF('Prediction Log'!$V58="Y", "W", IF('Prediction Log'!$V58="N","L",""))</f>
        <v/>
      </c>
      <c r="AE57" s="54" t="str">
        <f>IF(ISBLANK(Table123[[#This Row],[Odds Side - Difference Model]]), "",IF(AC57="W", W57, IF(AC57="L",-N57, "")))</f>
        <v/>
      </c>
      <c r="AF57" s="55" t="str">
        <f>IFERROR((IF(ISERR(Table123[[#This Row],[Potential Payout Side - Win Probability Model]]), "",IF(AD57="W", X57, IF(AD57="L",-N57, "")))), "")</f>
        <v/>
      </c>
      <c r="AG57" s="52" t="str">
        <f>IF('Prediction Log'!$U58="Y", "W", IF('Prediction Log'!$U58="N", "L", ""))</f>
        <v/>
      </c>
      <c r="AH57" s="54" t="str">
        <f>IF(ISBLANK(Table123[[#This Row],[Odds Spread]]), "",IF(AG57="W", Z57, IF(AG57="L",-O57, "")))</f>
        <v/>
      </c>
      <c r="AI57" s="45"/>
      <c r="AJ57" s="46" t="str">
        <f t="shared" si="7"/>
        <v/>
      </c>
      <c r="AK5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" spans="1:38" x14ac:dyDescent="0.45">
      <c r="A58" s="34">
        <f>Games!A58</f>
        <v>1</v>
      </c>
      <c r="B58" s="34" t="str">
        <f>IF('Prediction Log'!B59=0, "",'Prediction Log'!B59)</f>
        <v>Air Force</v>
      </c>
      <c r="C58" s="34" t="str">
        <f>IF('Prediction Log'!C59=0, "",'Prediction Log'!C59)</f>
        <v>Merrimack</v>
      </c>
      <c r="D58" s="34" t="str">
        <f>IF('Prediction Log'!D59=0, "",'Prediction Log'!D59)</f>
        <v/>
      </c>
      <c r="E58" s="34" t="str">
        <f>IF('Prediction Log'!E59=0, "",'Prediction Log'!E59)</f>
        <v/>
      </c>
      <c r="F58" s="34" t="str">
        <f>IF('Prediction Log'!H59=0, "",'Prediction Log'!H59)</f>
        <v/>
      </c>
      <c r="G58" s="10" t="str">
        <f>IF(ISBLANK(Games!B58), "",'Prediction Log'!$I59)</f>
        <v>Air Force</v>
      </c>
      <c r="H58" s="35" t="str">
        <f>'Prediction Log'!$J59</f>
        <v/>
      </c>
      <c r="I58" s="34" t="str">
        <f>IF(ISBLANK(Games!R58), "",IF(AND(Games!R58="",Games!S58=""),"",IF(ISTEXT(Games!S58), "Side",Games!R58)))</f>
        <v/>
      </c>
      <c r="J58" s="34" t="str">
        <f>IF(ISBLANK(Games!B58), "",IF(Games!P58="Y", Games!B58, Games!C58))</f>
        <v>Western Kentucky</v>
      </c>
      <c r="K58" s="34" t="str">
        <f>Games!K58</f>
        <v>Western Kentucky</v>
      </c>
      <c r="L58" s="34" t="str">
        <f>IF(ISBLANK(Games!D58), "",Games!D58)</f>
        <v/>
      </c>
      <c r="M58" s="34"/>
      <c r="N58" s="49" t="str">
        <f>IF(ISBLANK(Table123[[#This Row],[Odds Side - Difference Model]]), "", 1)</f>
        <v/>
      </c>
      <c r="O58" s="49" t="str">
        <f>IF(ISBLANK(Table123[[#This Row],[Odds Spread]]), "", 1)</f>
        <v/>
      </c>
      <c r="P58" s="36"/>
      <c r="Q58" s="36"/>
      <c r="R5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" s="36"/>
      <c r="T58" s="36"/>
      <c r="U58" s="50" t="str">
        <f>IF(ISBLANK(Table123[[#This Row],[Odds Side - Difference Model]]), "",N58+IF(Q58&lt;0, (N58/(Q58/-100)), N58*(Q58/100)))</f>
        <v/>
      </c>
      <c r="V58" s="51" t="str">
        <f>IFERROR(IF(ISBLANK(Table123[[#This Row],[Odds Side - Win Probability Model]]), "",N58+IF(R58&lt;0, (N58/(R58/-100)), N58*(R58/100))),"")</f>
        <v/>
      </c>
      <c r="W58" s="50" t="str">
        <f t="shared" si="2"/>
        <v/>
      </c>
      <c r="X58" s="51" t="str">
        <f t="shared" si="3"/>
        <v/>
      </c>
      <c r="Y58" s="50" t="str">
        <f>IF(ISBLANK(Table123[[#This Row],[Odds Spread]]), "",O58+IF(S58&lt;0, (O58/(S58/-100)), O58*(S58/100)))</f>
        <v/>
      </c>
      <c r="Z58" s="50" t="str">
        <f t="shared" si="4"/>
        <v/>
      </c>
      <c r="AA58" s="37">
        <f t="shared" si="5"/>
        <v>0</v>
      </c>
      <c r="AB58" s="37">
        <f t="shared" si="6"/>
        <v>0</v>
      </c>
      <c r="AC58" s="52" t="str">
        <f>IF('Prediction Log'!$T59="Y", "W", IF('Prediction Log'!$T59="N","L",""))</f>
        <v/>
      </c>
      <c r="AD58" s="53" t="str">
        <f>IF('Prediction Log'!$V59="Y", "W", IF('Prediction Log'!$V59="N","L",""))</f>
        <v/>
      </c>
      <c r="AE58" s="54" t="str">
        <f>IF(ISBLANK(Table123[[#This Row],[Odds Side - Difference Model]]), "",IF(AC58="W", W58, IF(AC58="L",-N58, "")))</f>
        <v/>
      </c>
      <c r="AF58" s="55" t="str">
        <f>IFERROR((IF(ISERR(Table123[[#This Row],[Potential Payout Side - Win Probability Model]]), "",IF(AD58="W", X58, IF(AD58="L",-N58, "")))), "")</f>
        <v/>
      </c>
      <c r="AG58" s="52" t="str">
        <f>IF('Prediction Log'!$U59="Y", "W", IF('Prediction Log'!$U59="N", "L", ""))</f>
        <v/>
      </c>
      <c r="AH58" s="54" t="str">
        <f>IF(ISBLANK(Table123[[#This Row],[Odds Spread]]), "",IF(AG58="W", Z58, IF(AG58="L",-O58, "")))</f>
        <v/>
      </c>
      <c r="AI58" s="45"/>
      <c r="AJ58" s="46" t="str">
        <f t="shared" si="7"/>
        <v/>
      </c>
      <c r="AK5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" spans="1:38" x14ac:dyDescent="0.45">
      <c r="A59" s="34">
        <f>Games!A59</f>
        <v>1</v>
      </c>
      <c r="B59" s="34" t="str">
        <f>IF('Prediction Log'!B60=0, "",'Prediction Log'!B60)</f>
        <v>Northern Illinois</v>
      </c>
      <c r="C59" s="34" t="str">
        <f>IF('Prediction Log'!C60=0, "",'Prediction Log'!C60)</f>
        <v>Western Illinois</v>
      </c>
      <c r="D59" s="34" t="str">
        <f>IF('Prediction Log'!D60=0, "",'Prediction Log'!D60)</f>
        <v/>
      </c>
      <c r="E59" s="34" t="str">
        <f>IF('Prediction Log'!E60=0, "",'Prediction Log'!E60)</f>
        <v/>
      </c>
      <c r="F59" s="34" t="str">
        <f>IF('Prediction Log'!H60=0, "",'Prediction Log'!H60)</f>
        <v/>
      </c>
      <c r="G59" s="10" t="str">
        <f>IF(ISBLANK(Games!B59), "",'Prediction Log'!$I60)</f>
        <v>Northern Illinois</v>
      </c>
      <c r="H59" s="35" t="str">
        <f>'Prediction Log'!$J60</f>
        <v/>
      </c>
      <c r="I59" s="34" t="str">
        <f>IF(ISBLANK(Games!R59), "",IF(AND(Games!R59="",Games!S59=""),"",IF(ISTEXT(Games!S59), "Side",Games!R59)))</f>
        <v/>
      </c>
      <c r="J59" s="34" t="str">
        <f>IF(ISBLANK(Games!B59), "",IF(Games!P59="Y", Games!B59, Games!C59))</f>
        <v>North Alabama</v>
      </c>
      <c r="K59" s="34" t="str">
        <f>Games!K59</f>
        <v/>
      </c>
      <c r="L59" s="34" t="str">
        <f>IF(ISBLANK(Games!D59), "",Games!D59)</f>
        <v/>
      </c>
      <c r="M59" s="34"/>
      <c r="N59" s="49" t="str">
        <f>IF(ISBLANK(Table123[[#This Row],[Odds Side - Difference Model]]), "", 1)</f>
        <v/>
      </c>
      <c r="O59" s="49" t="str">
        <f>IF(ISBLANK(Table123[[#This Row],[Odds Spread]]), "", 1)</f>
        <v/>
      </c>
      <c r="P59" s="36"/>
      <c r="Q59" s="36"/>
      <c r="R5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" s="36"/>
      <c r="T59" s="36"/>
      <c r="U59" s="50" t="str">
        <f>IF(ISBLANK(Table123[[#This Row],[Odds Side - Difference Model]]), "",N59+IF(Q59&lt;0, (N59/(Q59/-100)), N59*(Q59/100)))</f>
        <v/>
      </c>
      <c r="V59" s="51" t="str">
        <f>IFERROR(IF(ISBLANK(Table123[[#This Row],[Odds Side - Win Probability Model]]), "",N59+IF(R59&lt;0, (N59/(R59/-100)), N59*(R59/100))),"")</f>
        <v/>
      </c>
      <c r="W59" s="50" t="str">
        <f t="shared" si="2"/>
        <v/>
      </c>
      <c r="X59" s="51" t="str">
        <f t="shared" si="3"/>
        <v/>
      </c>
      <c r="Y59" s="50" t="str">
        <f>IF(ISBLANK(Table123[[#This Row],[Odds Spread]]), "",O59+IF(S59&lt;0, (O59/(S59/-100)), O59*(S59/100)))</f>
        <v/>
      </c>
      <c r="Z59" s="50" t="str">
        <f t="shared" si="4"/>
        <v/>
      </c>
      <c r="AA59" s="37">
        <f t="shared" si="5"/>
        <v>0</v>
      </c>
      <c r="AB59" s="37">
        <f t="shared" si="6"/>
        <v>0</v>
      </c>
      <c r="AC59" s="52" t="str">
        <f>IF('Prediction Log'!$T60="Y", "W", IF('Prediction Log'!$T60="N","L",""))</f>
        <v/>
      </c>
      <c r="AD59" s="53" t="str">
        <f>IF('Prediction Log'!$V60="Y", "W", IF('Prediction Log'!$V60="N","L",""))</f>
        <v/>
      </c>
      <c r="AE59" s="54" t="str">
        <f>IF(ISBLANK(Table123[[#This Row],[Odds Side - Difference Model]]), "",IF(AC59="W", W59, IF(AC59="L",-N59, "")))</f>
        <v/>
      </c>
      <c r="AF59" s="55" t="str">
        <f>IFERROR((IF(ISERR(Table123[[#This Row],[Potential Payout Side - Win Probability Model]]), "",IF(AD59="W", X59, IF(AD59="L",-N59, "")))), "")</f>
        <v/>
      </c>
      <c r="AG59" s="52" t="str">
        <f>IF('Prediction Log'!$U60="Y", "W", IF('Prediction Log'!$U60="N", "L", ""))</f>
        <v/>
      </c>
      <c r="AH59" s="54" t="str">
        <f>IF(ISBLANK(Table123[[#This Row],[Odds Spread]]), "",IF(AG59="W", Z59, IF(AG59="L",-O59, "")))</f>
        <v/>
      </c>
      <c r="AI59" s="45"/>
      <c r="AJ59" s="46" t="str">
        <f t="shared" si="7"/>
        <v/>
      </c>
      <c r="AK5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" spans="1:38" x14ac:dyDescent="0.45">
      <c r="A60" s="34">
        <f>Games!A60</f>
        <v>1</v>
      </c>
      <c r="B60" s="34" t="str">
        <f>IF('Prediction Log'!B61=0, "",'Prediction Log'!B61)</f>
        <v>Georgia Southern</v>
      </c>
      <c r="C60" s="34" t="str">
        <f>IF('Prediction Log'!C61=0, "",'Prediction Log'!C61)</f>
        <v>Boise State</v>
      </c>
      <c r="D60" s="34" t="str">
        <f>IF('Prediction Log'!D61=0, "",'Prediction Log'!D61)</f>
        <v/>
      </c>
      <c r="E60" s="34" t="str">
        <f>IF('Prediction Log'!E61=0, "",'Prediction Log'!E61)</f>
        <v/>
      </c>
      <c r="F60" s="34" t="str">
        <f>IF('Prediction Log'!H61=0, "",'Prediction Log'!H61)</f>
        <v>Boise State</v>
      </c>
      <c r="G60" s="10" t="str">
        <f>IF(ISBLANK(Games!B60), "",'Prediction Log'!$I61)</f>
        <v>Boise State</v>
      </c>
      <c r="H60" s="35">
        <f>'Prediction Log'!$J61</f>
        <v>0.76949807542123116</v>
      </c>
      <c r="I60" s="34" t="str">
        <f>IF(ISBLANK(Games!R60), "",IF(AND(Games!R60="",Games!S60=""),"",IF(ISTEXT(Games!S60), "Side",Games!R60)))</f>
        <v/>
      </c>
      <c r="J60" s="34" t="str">
        <f>IF(ISBLANK(Games!B60), "",IF(Games!P60="Y", Games!B60, Games!C60))</f>
        <v>Tennessee Tech</v>
      </c>
      <c r="K60" s="34" t="str">
        <f>Games!K60</f>
        <v/>
      </c>
      <c r="L60" s="34" t="str">
        <f>IF(ISBLANK(Games!D60), "",Games!D60)</f>
        <v/>
      </c>
      <c r="M60" s="34"/>
      <c r="N60" s="49" t="str">
        <f>IF(ISBLANK(Table123[[#This Row],[Odds Side - Difference Model]]), "", 1)</f>
        <v/>
      </c>
      <c r="O60" s="49" t="str">
        <f>IF(ISBLANK(Table123[[#This Row],[Odds Spread]]), "", 1)</f>
        <v/>
      </c>
      <c r="P60" s="36"/>
      <c r="Q60" s="36"/>
      <c r="R6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" s="36"/>
      <c r="T60" s="36"/>
      <c r="U60" s="50" t="str">
        <f>IF(ISBLANK(Table123[[#This Row],[Odds Side - Difference Model]]), "",N60+IF(Q60&lt;0, (N60/(Q60/-100)), N60*(Q60/100)))</f>
        <v/>
      </c>
      <c r="V60" s="51" t="str">
        <f>IFERROR(IF(ISBLANK(Table123[[#This Row],[Odds Side - Win Probability Model]]), "",N60+IF(R60&lt;0, (N60/(R60/-100)), N60*(R60/100))),"")</f>
        <v/>
      </c>
      <c r="W60" s="50" t="str">
        <f t="shared" si="2"/>
        <v/>
      </c>
      <c r="X60" s="51" t="str">
        <f t="shared" si="3"/>
        <v/>
      </c>
      <c r="Y60" s="50" t="str">
        <f>IF(ISBLANK(Table123[[#This Row],[Odds Spread]]), "",O60+IF(S60&lt;0, (O60/(S60/-100)), O60*(S60/100)))</f>
        <v/>
      </c>
      <c r="Z60" s="50" t="str">
        <f t="shared" si="4"/>
        <v/>
      </c>
      <c r="AA60" s="37">
        <f t="shared" si="5"/>
        <v>0</v>
      </c>
      <c r="AB60" s="37">
        <f t="shared" si="6"/>
        <v>0</v>
      </c>
      <c r="AC60" s="52" t="str">
        <f>IF('Prediction Log'!$T61="Y", "W", IF('Prediction Log'!$T61="N","L",""))</f>
        <v/>
      </c>
      <c r="AD60" s="53" t="str">
        <f>IF('Prediction Log'!$V61="Y", "W", IF('Prediction Log'!$V61="N","L",""))</f>
        <v/>
      </c>
      <c r="AE60" s="54" t="str">
        <f>IF(ISBLANK(Table123[[#This Row],[Odds Side - Difference Model]]), "",IF(AC60="W", W60, IF(AC60="L",-N60, "")))</f>
        <v/>
      </c>
      <c r="AF60" s="55" t="str">
        <f>IFERROR((IF(ISERR(Table123[[#This Row],[Potential Payout Side - Win Probability Model]]), "",IF(AD60="W", X60, IF(AD60="L",-N60, "")))), "")</f>
        <v/>
      </c>
      <c r="AG60" s="52" t="str">
        <f>IF('Prediction Log'!$U61="Y", "W", IF('Prediction Log'!$U61="N", "L", ""))</f>
        <v/>
      </c>
      <c r="AH60" s="54" t="str">
        <f>IF(ISBLANK(Table123[[#This Row],[Odds Spread]]), "",IF(AG60="W", Z60, IF(AG60="L",-O60, "")))</f>
        <v/>
      </c>
      <c r="AI60" s="45"/>
      <c r="AJ60" s="46" t="str">
        <f t="shared" si="7"/>
        <v/>
      </c>
      <c r="AK6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" spans="1:38" x14ac:dyDescent="0.45">
      <c r="A61" s="34">
        <f>Games!A61</f>
        <v>1</v>
      </c>
      <c r="B61" s="34" t="str">
        <f>IF('Prediction Log'!B62=0, "",'Prediction Log'!B62)</f>
        <v>South Carolina</v>
      </c>
      <c r="C61" s="34" t="str">
        <f>IF('Prediction Log'!C62=0, "",'Prediction Log'!C62)</f>
        <v>Old Dominion</v>
      </c>
      <c r="D61" s="34" t="str">
        <f>IF('Prediction Log'!D62=0, "",'Prediction Log'!D62)</f>
        <v/>
      </c>
      <c r="E61" s="34" t="str">
        <f>IF('Prediction Log'!E62=0, "",'Prediction Log'!E62)</f>
        <v/>
      </c>
      <c r="F61" s="34" t="str">
        <f>IF('Prediction Log'!H62=0, "",'Prediction Log'!H62)</f>
        <v>Old Dominion</v>
      </c>
      <c r="G61" s="10" t="str">
        <f>IF(ISBLANK(Games!B61), "",'Prediction Log'!$I62)</f>
        <v>South Carolina</v>
      </c>
      <c r="H61" s="35">
        <f>'Prediction Log'!$J62</f>
        <v>0.79120889876425871</v>
      </c>
      <c r="I61" s="34" t="str">
        <f>IF(ISBLANK(Games!R61), "",IF(AND(Games!R61="",Games!S61=""),"",IF(ISTEXT(Games!S61), "Side",Games!R61)))</f>
        <v/>
      </c>
      <c r="J61" s="34" t="str">
        <f>IF(ISBLANK(Games!B61), "",IF(Games!P61="Y", Games!B61, Games!C61))</f>
        <v>UT Martin</v>
      </c>
      <c r="K61" s="34" t="str">
        <f>Games!K61</f>
        <v/>
      </c>
      <c r="L61" s="34" t="str">
        <f>IF(ISBLANK(Games!D61), "",Games!D61)</f>
        <v/>
      </c>
      <c r="M61" s="34"/>
      <c r="N61" s="49" t="str">
        <f>IF(ISBLANK(Table123[[#This Row],[Odds Side - Difference Model]]), "", 1)</f>
        <v/>
      </c>
      <c r="O61" s="49" t="str">
        <f>IF(ISBLANK(Table123[[#This Row],[Odds Spread]]), "", 1)</f>
        <v/>
      </c>
      <c r="P61" s="36"/>
      <c r="Q61" s="36"/>
      <c r="R6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" s="36"/>
      <c r="T61" s="36"/>
      <c r="U61" s="50" t="str">
        <f>IF(ISBLANK(Table123[[#This Row],[Odds Side - Difference Model]]), "",N61+IF(Q61&lt;0, (N61/(Q61/-100)), N61*(Q61/100)))</f>
        <v/>
      </c>
      <c r="V61" s="51" t="str">
        <f>IFERROR(IF(ISBLANK(Table123[[#This Row],[Odds Side - Win Probability Model]]), "",N61+IF(R61&lt;0, (N61/(R61/-100)), N61*(R61/100))),"")</f>
        <v/>
      </c>
      <c r="W61" s="50" t="str">
        <f t="shared" si="2"/>
        <v/>
      </c>
      <c r="X61" s="51" t="str">
        <f t="shared" si="3"/>
        <v/>
      </c>
      <c r="Y61" s="50" t="str">
        <f>IF(ISBLANK(Table123[[#This Row],[Odds Spread]]), "",O61+IF(S61&lt;0, (O61/(S61/-100)), O61*(S61/100)))</f>
        <v/>
      </c>
      <c r="Z61" s="50" t="str">
        <f t="shared" si="4"/>
        <v/>
      </c>
      <c r="AA61" s="37">
        <f t="shared" si="5"/>
        <v>0</v>
      </c>
      <c r="AB61" s="37">
        <f t="shared" si="6"/>
        <v>0</v>
      </c>
      <c r="AC61" s="52" t="str">
        <f>IF('Prediction Log'!$T62="Y", "W", IF('Prediction Log'!$T62="N","L",""))</f>
        <v/>
      </c>
      <c r="AD61" s="53" t="str">
        <f>IF('Prediction Log'!$V62="Y", "W", IF('Prediction Log'!$V62="N","L",""))</f>
        <v/>
      </c>
      <c r="AE61" s="54" t="str">
        <f>IF(ISBLANK(Table123[[#This Row],[Odds Side - Difference Model]]), "",IF(AC61="W", W61, IF(AC61="L",-N61, "")))</f>
        <v/>
      </c>
      <c r="AF61" s="55" t="str">
        <f>IFERROR((IF(ISERR(Table123[[#This Row],[Potential Payout Side - Win Probability Model]]), "",IF(AD61="W", X61, IF(AD61="L",-N61, "")))), "")</f>
        <v/>
      </c>
      <c r="AG61" s="52" t="str">
        <f>IF('Prediction Log'!$U62="Y", "W", IF('Prediction Log'!$U62="N", "L", ""))</f>
        <v/>
      </c>
      <c r="AH61" s="54" t="str">
        <f>IF(ISBLANK(Table123[[#This Row],[Odds Spread]]), "",IF(AG61="W", Z61, IF(AG61="L",-O61, "")))</f>
        <v/>
      </c>
      <c r="AI61" s="45"/>
      <c r="AJ61" s="46" t="str">
        <f t="shared" si="7"/>
        <v/>
      </c>
      <c r="AK6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" spans="1:38" x14ac:dyDescent="0.45">
      <c r="A62" s="34">
        <f>Games!A62</f>
        <v>1</v>
      </c>
      <c r="B62" s="34" t="str">
        <f>IF('Prediction Log'!B63=0, "",'Prediction Log'!B63)</f>
        <v>Marshall</v>
      </c>
      <c r="C62" s="34" t="str">
        <f>IF('Prediction Log'!C63=0, "",'Prediction Log'!C63)</f>
        <v>Stony Brook</v>
      </c>
      <c r="D62" s="34" t="str">
        <f>IF('Prediction Log'!D63=0, "",'Prediction Log'!D63)</f>
        <v/>
      </c>
      <c r="E62" s="34" t="str">
        <f>IF('Prediction Log'!E63=0, "",'Prediction Log'!E63)</f>
        <v/>
      </c>
      <c r="F62" s="34" t="str">
        <f>IF('Prediction Log'!H63=0, "",'Prediction Log'!H63)</f>
        <v/>
      </c>
      <c r="G62" s="10" t="str">
        <f>IF(ISBLANK(Games!B62), "",'Prediction Log'!$I63)</f>
        <v>Marshall</v>
      </c>
      <c r="H62" s="35" t="str">
        <f>'Prediction Log'!$J63</f>
        <v/>
      </c>
      <c r="I62" s="34" t="str">
        <f>IF(ISBLANK(Games!R62), "",IF(AND(Games!R62="",Games!S62=""),"",IF(ISTEXT(Games!S62), "Side",Games!R62)))</f>
        <v/>
      </c>
      <c r="J62" s="34" t="str">
        <f>IF(ISBLANK(Games!B62), "",IF(Games!P62="Y", Games!B62, Games!C62))</f>
        <v>Tarleton State</v>
      </c>
      <c r="K62" s="34" t="str">
        <f>Games!K62</f>
        <v/>
      </c>
      <c r="L62" s="34" t="str">
        <f>IF(ISBLANK(Games!D62), "",Games!D62)</f>
        <v/>
      </c>
      <c r="M62" s="34"/>
      <c r="N62" s="49" t="str">
        <f>IF(ISBLANK(Table123[[#This Row],[Odds Side - Difference Model]]), "", 1)</f>
        <v/>
      </c>
      <c r="O62" s="49" t="str">
        <f>IF(ISBLANK(Table123[[#This Row],[Odds Spread]]), "", 1)</f>
        <v/>
      </c>
      <c r="P62" s="36"/>
      <c r="Q62" s="36"/>
      <c r="R6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" s="36"/>
      <c r="T62" s="36"/>
      <c r="U62" s="50" t="str">
        <f>IF(ISBLANK(Table123[[#This Row],[Odds Side - Difference Model]]), "",N62+IF(Q62&lt;0, (N62/(Q62/-100)), N62*(Q62/100)))</f>
        <v/>
      </c>
      <c r="V62" s="51" t="str">
        <f>IFERROR(IF(ISBLANK(Table123[[#This Row],[Odds Side - Win Probability Model]]), "",N62+IF(R62&lt;0, (N62/(R62/-100)), N62*(R62/100))),"")</f>
        <v/>
      </c>
      <c r="W62" s="50" t="str">
        <f t="shared" si="2"/>
        <v/>
      </c>
      <c r="X62" s="51" t="str">
        <f t="shared" si="3"/>
        <v/>
      </c>
      <c r="Y62" s="50" t="str">
        <f>IF(ISBLANK(Table123[[#This Row],[Odds Spread]]), "",O62+IF(S62&lt;0, (O62/(S62/-100)), O62*(S62/100)))</f>
        <v/>
      </c>
      <c r="Z62" s="50" t="str">
        <f t="shared" si="4"/>
        <v/>
      </c>
      <c r="AA62" s="37">
        <f t="shared" si="5"/>
        <v>0</v>
      </c>
      <c r="AB62" s="37">
        <f t="shared" si="6"/>
        <v>0</v>
      </c>
      <c r="AC62" s="52" t="str">
        <f>IF('Prediction Log'!$T63="Y", "W", IF('Prediction Log'!$T63="N","L",""))</f>
        <v/>
      </c>
      <c r="AD62" s="53" t="str">
        <f>IF('Prediction Log'!$V63="Y", "W", IF('Prediction Log'!$V63="N","L",""))</f>
        <v/>
      </c>
      <c r="AE62" s="54" t="str">
        <f>IF(ISBLANK(Table123[[#This Row],[Odds Side - Difference Model]]), "",IF(AC62="W", W62, IF(AC62="L",-N62, "")))</f>
        <v/>
      </c>
      <c r="AF62" s="55" t="str">
        <f>IFERROR((IF(ISERR(Table123[[#This Row],[Potential Payout Side - Win Probability Model]]), "",IF(AD62="W", X62, IF(AD62="L",-N62, "")))), "")</f>
        <v/>
      </c>
      <c r="AG62" s="52" t="str">
        <f>IF('Prediction Log'!$U63="Y", "W", IF('Prediction Log'!$U63="N", "L", ""))</f>
        <v/>
      </c>
      <c r="AH62" s="54" t="str">
        <f>IF(ISBLANK(Table123[[#This Row],[Odds Spread]]), "",IF(AG62="W", Z62, IF(AG62="L",-O62, "")))</f>
        <v/>
      </c>
      <c r="AI62" s="45"/>
      <c r="AJ62" s="46" t="str">
        <f t="shared" si="7"/>
        <v/>
      </c>
      <c r="AK6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" spans="1:38" x14ac:dyDescent="0.45">
      <c r="A63" s="34">
        <f>Games!A63</f>
        <v>1</v>
      </c>
      <c r="B63" s="34" t="str">
        <f>IF('Prediction Log'!B64=0, "",'Prediction Log'!B64)</f>
        <v>South Alabama</v>
      </c>
      <c r="C63" s="34" t="str">
        <f>IF('Prediction Log'!C64=0, "",'Prediction Log'!C64)</f>
        <v>North Texas</v>
      </c>
      <c r="D63" s="34" t="str">
        <f>IF('Prediction Log'!D64=0, "",'Prediction Log'!D64)</f>
        <v/>
      </c>
      <c r="E63" s="34" t="str">
        <f>IF('Prediction Log'!E64=0, "",'Prediction Log'!E64)</f>
        <v/>
      </c>
      <c r="F63" s="34" t="str">
        <f>IF('Prediction Log'!H64=0, "",'Prediction Log'!H64)</f>
        <v>North Texas</v>
      </c>
      <c r="G63" s="10" t="str">
        <f>IF(ISBLANK(Games!B63), "",'Prediction Log'!$I64)</f>
        <v>South Alabama</v>
      </c>
      <c r="H63" s="35">
        <f>'Prediction Log'!$J64</f>
        <v>0.85869095779635407</v>
      </c>
      <c r="I63" s="34" t="str">
        <f>IF(ISBLANK(Games!R63), "",IF(AND(Games!R63="",Games!S63=""),"",IF(ISTEXT(Games!S63), "Side",Games!R63)))</f>
        <v/>
      </c>
      <c r="J63" s="34" t="str">
        <f>IF(ISBLANK(Games!B63), "",IF(Games!P63="Y", Games!B63, Games!C63))</f>
        <v>Bethune-Cookman</v>
      </c>
      <c r="K63" s="34" t="str">
        <f>Games!K63</f>
        <v/>
      </c>
      <c r="L63" s="34" t="str">
        <f>IF(ISBLANK(Games!D63), "",Games!D63)</f>
        <v/>
      </c>
      <c r="M63" s="34"/>
      <c r="N63" s="49" t="str">
        <f>IF(ISBLANK(Table123[[#This Row],[Odds Side - Difference Model]]), "", 1)</f>
        <v/>
      </c>
      <c r="O63" s="49" t="str">
        <f>IF(ISBLANK(Table123[[#This Row],[Odds Spread]]), "", 1)</f>
        <v/>
      </c>
      <c r="P63" s="36"/>
      <c r="Q63" s="36"/>
      <c r="R6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" s="36"/>
      <c r="T63" s="36"/>
      <c r="U63" s="50" t="str">
        <f>IF(ISBLANK(Table123[[#This Row],[Odds Side - Difference Model]]), "",N63+IF(Q63&lt;0, (N63/(Q63/-100)), N63*(Q63/100)))</f>
        <v/>
      </c>
      <c r="V63" s="51" t="str">
        <f>IFERROR(IF(ISBLANK(Table123[[#This Row],[Odds Side - Win Probability Model]]), "",N63+IF(R63&lt;0, (N63/(R63/-100)), N63*(R63/100))),"")</f>
        <v/>
      </c>
      <c r="W63" s="50" t="str">
        <f t="shared" si="2"/>
        <v/>
      </c>
      <c r="X63" s="51" t="str">
        <f t="shared" si="3"/>
        <v/>
      </c>
      <c r="Y63" s="50" t="str">
        <f>IF(ISBLANK(Table123[[#This Row],[Odds Spread]]), "",O63+IF(S63&lt;0, (O63/(S63/-100)), O63*(S63/100)))</f>
        <v/>
      </c>
      <c r="Z63" s="50" t="str">
        <f t="shared" si="4"/>
        <v/>
      </c>
      <c r="AA63" s="37">
        <f t="shared" si="5"/>
        <v>0</v>
      </c>
      <c r="AB63" s="37">
        <f t="shared" si="6"/>
        <v>0</v>
      </c>
      <c r="AC63" s="52" t="str">
        <f>IF('Prediction Log'!$T64="Y", "W", IF('Prediction Log'!$T64="N","L",""))</f>
        <v/>
      </c>
      <c r="AD63" s="53" t="str">
        <f>IF('Prediction Log'!$V64="Y", "W", IF('Prediction Log'!$V64="N","L",""))</f>
        <v/>
      </c>
      <c r="AE63" s="54" t="str">
        <f>IF(ISBLANK(Table123[[#This Row],[Odds Side - Difference Model]]), "",IF(AC63="W", W63, IF(AC63="L",-N63, "")))</f>
        <v/>
      </c>
      <c r="AF63" s="55" t="str">
        <f>IFERROR((IF(ISERR(Table123[[#This Row],[Potential Payout Side - Win Probability Model]]), "",IF(AD63="W", X63, IF(AD63="L",-N63, "")))), "")</f>
        <v/>
      </c>
      <c r="AG63" s="52" t="str">
        <f>IF('Prediction Log'!$U64="Y", "W", IF('Prediction Log'!$U64="N", "L", ""))</f>
        <v/>
      </c>
      <c r="AH63" s="54" t="str">
        <f>IF(ISBLANK(Table123[[#This Row],[Odds Spread]]), "",IF(AG63="W", Z63, IF(AG63="L",-O63, "")))</f>
        <v/>
      </c>
      <c r="AI63" s="45"/>
      <c r="AJ63" s="46" t="str">
        <f t="shared" si="7"/>
        <v/>
      </c>
      <c r="AK6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" spans="1:38" x14ac:dyDescent="0.45">
      <c r="A64" s="34">
        <f>Games!A64</f>
        <v>1</v>
      </c>
      <c r="B64" s="34" t="str">
        <f>IF('Prediction Log'!B65=0, "",'Prediction Log'!B65)</f>
        <v>California</v>
      </c>
      <c r="C64" s="34" t="str">
        <f>IF('Prediction Log'!C65=0, "",'Prediction Log'!C65)</f>
        <v>UC Davis</v>
      </c>
      <c r="D64" s="34" t="str">
        <f>IF('Prediction Log'!D65=0, "",'Prediction Log'!D65)</f>
        <v/>
      </c>
      <c r="E64" s="34" t="str">
        <f>IF('Prediction Log'!E65=0, "",'Prediction Log'!E65)</f>
        <v/>
      </c>
      <c r="F64" s="34" t="str">
        <f>IF('Prediction Log'!H65=0, "",'Prediction Log'!H65)</f>
        <v/>
      </c>
      <c r="G64" s="10" t="str">
        <f>IF(ISBLANK(Games!B64), "",'Prediction Log'!$I65)</f>
        <v>California</v>
      </c>
      <c r="H64" s="35" t="str">
        <f>'Prediction Log'!$J65</f>
        <v/>
      </c>
      <c r="I64" s="34" t="str">
        <f>IF(ISBLANK(Games!R64), "",IF(AND(Games!R64="",Games!S64=""),"",IF(ISTEXT(Games!S64), "Side",Games!R64)))</f>
        <v/>
      </c>
      <c r="J64" s="34" t="str">
        <f>IF(ISBLANK(Games!B64), "",IF(Games!P64="Y", Games!B64, Games!C64))</f>
        <v>Abilene Christian</v>
      </c>
      <c r="K64" s="34" t="str">
        <f>Games!K64</f>
        <v/>
      </c>
      <c r="L64" s="34" t="str">
        <f>IF(ISBLANK(Games!D64), "",Games!D64)</f>
        <v/>
      </c>
      <c r="M64" s="34"/>
      <c r="N64" s="49" t="str">
        <f>IF(ISBLANK(Table123[[#This Row],[Odds Side - Difference Model]]), "", 1)</f>
        <v/>
      </c>
      <c r="O64" s="49" t="str">
        <f>IF(ISBLANK(Table123[[#This Row],[Odds Spread]]), "", 1)</f>
        <v/>
      </c>
      <c r="P64" s="36"/>
      <c r="Q64" s="36"/>
      <c r="R6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" s="36"/>
      <c r="T64" s="36"/>
      <c r="U64" s="50" t="str">
        <f>IF(ISBLANK(Table123[[#This Row],[Odds Side - Difference Model]]), "",N64+IF(Q64&lt;0, (N64/(Q64/-100)), N64*(Q64/100)))</f>
        <v/>
      </c>
      <c r="V64" s="51" t="str">
        <f>IFERROR(IF(ISBLANK(Table123[[#This Row],[Odds Side - Win Probability Model]]), "",N64+IF(R64&lt;0, (N64/(R64/-100)), N64*(R64/100))),"")</f>
        <v/>
      </c>
      <c r="W64" s="50" t="str">
        <f t="shared" si="2"/>
        <v/>
      </c>
      <c r="X64" s="51" t="str">
        <f t="shared" si="3"/>
        <v/>
      </c>
      <c r="Y64" s="50" t="str">
        <f>IF(ISBLANK(Table123[[#This Row],[Odds Spread]]), "",O64+IF(S64&lt;0, (O64/(S64/-100)), O64*(S64/100)))</f>
        <v/>
      </c>
      <c r="Z64" s="50" t="str">
        <f t="shared" si="4"/>
        <v/>
      </c>
      <c r="AA64" s="37">
        <f t="shared" si="5"/>
        <v>0</v>
      </c>
      <c r="AB64" s="37">
        <f t="shared" si="6"/>
        <v>0</v>
      </c>
      <c r="AC64" s="52" t="str">
        <f>IF('Prediction Log'!$T65="Y", "W", IF('Prediction Log'!$T65="N","L",""))</f>
        <v/>
      </c>
      <c r="AD64" s="53" t="str">
        <f>IF('Prediction Log'!$V65="Y", "W", IF('Prediction Log'!$V65="N","L",""))</f>
        <v/>
      </c>
      <c r="AE64" s="54" t="str">
        <f>IF(ISBLANK(Table123[[#This Row],[Odds Side - Difference Model]]), "",IF(AC64="W", W64, IF(AC64="L",-N64, "")))</f>
        <v/>
      </c>
      <c r="AF64" s="55" t="str">
        <f>IFERROR((IF(ISERR(Table123[[#This Row],[Potential Payout Side - Win Probability Model]]), "",IF(AD64="W", X64, IF(AD64="L",-N64, "")))), "")</f>
        <v/>
      </c>
      <c r="AG64" s="52" t="str">
        <f>IF('Prediction Log'!$U65="Y", "W", IF('Prediction Log'!$U65="N", "L", ""))</f>
        <v/>
      </c>
      <c r="AH64" s="54" t="str">
        <f>IF(ISBLANK(Table123[[#This Row],[Odds Spread]]), "",IF(AG64="W", Z64, IF(AG64="L",-O64, "")))</f>
        <v/>
      </c>
      <c r="AI64" s="45"/>
      <c r="AJ64" s="46" t="str">
        <f t="shared" si="7"/>
        <v/>
      </c>
      <c r="AK6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" spans="1:38" x14ac:dyDescent="0.45">
      <c r="A65" s="34">
        <f>Games!A65</f>
        <v>1</v>
      </c>
      <c r="B65" s="34" t="str">
        <f>IF('Prediction Log'!B66=0, "",'Prediction Log'!B66)</f>
        <v>Liberty</v>
      </c>
      <c r="C65" s="34" t="str">
        <f>IF('Prediction Log'!C66=0, "",'Prediction Log'!C66)</f>
        <v>Campbell</v>
      </c>
      <c r="D65" s="34" t="str">
        <f>IF('Prediction Log'!D66=0, "",'Prediction Log'!D66)</f>
        <v/>
      </c>
      <c r="E65" s="34" t="str">
        <f>IF('Prediction Log'!E66=0, "",'Prediction Log'!E66)</f>
        <v/>
      </c>
      <c r="F65" s="34" t="str">
        <f>IF('Prediction Log'!H66=0, "",'Prediction Log'!H66)</f>
        <v/>
      </c>
      <c r="G65" s="10" t="str">
        <f>IF(ISBLANK(Games!B65), "",'Prediction Log'!$I66)</f>
        <v>Liberty</v>
      </c>
      <c r="H65" s="35" t="str">
        <f>'Prediction Log'!$J66</f>
        <v/>
      </c>
      <c r="I65" s="34" t="str">
        <f>IF(ISBLANK(Games!R65), "",IF(AND(Games!R65="",Games!S65=""),"",IF(ISTEXT(Games!S65), "Side",Games!R65)))</f>
        <v/>
      </c>
      <c r="J65" s="34" t="str">
        <f>IF(ISBLANK(Games!B65), "",IF(Games!P65="Y", Games!B65, Games!C65))</f>
        <v>Notre Dame</v>
      </c>
      <c r="K65" s="34" t="str">
        <f>Games!K65</f>
        <v>Notre Dame</v>
      </c>
      <c r="L65" s="34" t="str">
        <f>IF(ISBLANK(Games!D65), "",Games!D65)</f>
        <v/>
      </c>
      <c r="M65" s="34"/>
      <c r="N65" s="49" t="str">
        <f>IF(ISBLANK(Table123[[#This Row],[Odds Side - Difference Model]]), "", 1)</f>
        <v/>
      </c>
      <c r="O65" s="49" t="str">
        <f>IF(ISBLANK(Table123[[#This Row],[Odds Spread]]), "", 1)</f>
        <v/>
      </c>
      <c r="P65" s="36"/>
      <c r="Q65" s="36"/>
      <c r="R6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" s="36"/>
      <c r="T65" s="36"/>
      <c r="U65" s="50" t="str">
        <f>IF(ISBLANK(Table123[[#This Row],[Odds Side - Difference Model]]), "",N65+IF(Q65&lt;0, (N65/(Q65/-100)), N65*(Q65/100)))</f>
        <v/>
      </c>
      <c r="V65" s="51" t="str">
        <f>IFERROR(IF(ISBLANK(Table123[[#This Row],[Odds Side - Win Probability Model]]), "",N65+IF(R65&lt;0, (N65/(R65/-100)), N65*(R65/100))),"")</f>
        <v/>
      </c>
      <c r="W65" s="50" t="str">
        <f t="shared" si="2"/>
        <v/>
      </c>
      <c r="X65" s="51" t="str">
        <f t="shared" si="3"/>
        <v/>
      </c>
      <c r="Y65" s="50" t="str">
        <f>IF(ISBLANK(Table123[[#This Row],[Odds Spread]]), "",O65+IF(S65&lt;0, (O65/(S65/-100)), O65*(S65/100)))</f>
        <v/>
      </c>
      <c r="Z65" s="50" t="str">
        <f t="shared" si="4"/>
        <v/>
      </c>
      <c r="AA65" s="37">
        <f t="shared" si="5"/>
        <v>0</v>
      </c>
      <c r="AB65" s="37">
        <f t="shared" si="6"/>
        <v>0</v>
      </c>
      <c r="AC65" s="52" t="str">
        <f>IF('Prediction Log'!$T66="Y", "W", IF('Prediction Log'!$T66="N","L",""))</f>
        <v/>
      </c>
      <c r="AD65" s="53" t="str">
        <f>IF('Prediction Log'!$V66="Y", "W", IF('Prediction Log'!$V66="N","L",""))</f>
        <v/>
      </c>
      <c r="AE65" s="54" t="str">
        <f>IF(ISBLANK(Table123[[#This Row],[Odds Side - Difference Model]]), "",IF(AC65="W", W65, IF(AC65="L",-N65, "")))</f>
        <v/>
      </c>
      <c r="AF65" s="55" t="str">
        <f>IFERROR((IF(ISERR(Table123[[#This Row],[Potential Payout Side - Win Probability Model]]), "",IF(AD65="W", X65, IF(AD65="L",-N65, "")))), "")</f>
        <v/>
      </c>
      <c r="AG65" s="52" t="str">
        <f>IF('Prediction Log'!$U66="Y", "W", IF('Prediction Log'!$U66="N", "L", ""))</f>
        <v/>
      </c>
      <c r="AH65" s="54" t="str">
        <f>IF(ISBLANK(Table123[[#This Row],[Odds Spread]]), "",IF(AG65="W", Z65, IF(AG65="L",-O65, "")))</f>
        <v/>
      </c>
      <c r="AI65" s="45"/>
      <c r="AJ65" s="46" t="str">
        <f t="shared" si="7"/>
        <v/>
      </c>
      <c r="AK6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" spans="1:38" x14ac:dyDescent="0.45">
      <c r="A66" s="34">
        <f>Games!A66</f>
        <v>1</v>
      </c>
      <c r="B66" s="34" t="str">
        <f>IF('Prediction Log'!B67=0, "",'Prediction Log'!B67)</f>
        <v>Virginia</v>
      </c>
      <c r="C66" s="34" t="str">
        <f>IF('Prediction Log'!C67=0, "",'Prediction Log'!C67)</f>
        <v>Richmond</v>
      </c>
      <c r="D66" s="34" t="str">
        <f>IF('Prediction Log'!D67=0, "",'Prediction Log'!D67)</f>
        <v/>
      </c>
      <c r="E66" s="34" t="str">
        <f>IF('Prediction Log'!E67=0, "",'Prediction Log'!E67)</f>
        <v/>
      </c>
      <c r="F66" s="34" t="str">
        <f>IF('Prediction Log'!H67=0, "",'Prediction Log'!H67)</f>
        <v/>
      </c>
      <c r="G66" s="10" t="str">
        <f>IF(ISBLANK(Games!B66), "",'Prediction Log'!$I67)</f>
        <v>Virginia</v>
      </c>
      <c r="H66" s="35" t="str">
        <f>'Prediction Log'!$J67</f>
        <v/>
      </c>
      <c r="I66" s="34" t="str">
        <f>IF(ISBLANK(Games!R66), "",IF(AND(Games!R66="",Games!S66=""),"",IF(ISTEXT(Games!S66), "Side",Games!R66)))</f>
        <v/>
      </c>
      <c r="J66" s="34" t="str">
        <f>IF(ISBLANK(Games!B66), "",IF(Games!P66="Y", Games!B66, Games!C66))</f>
        <v>Alabama A&amp;M</v>
      </c>
      <c r="K66" s="34" t="str">
        <f>Games!K66</f>
        <v/>
      </c>
      <c r="L66" s="34" t="str">
        <f>IF(ISBLANK(Games!D66), "",Games!D66)</f>
        <v/>
      </c>
      <c r="M66" s="34"/>
      <c r="N66" s="49" t="str">
        <f>IF(ISBLANK(Table123[[#This Row],[Odds Side - Difference Model]]), "", 1)</f>
        <v/>
      </c>
      <c r="O66" s="49" t="str">
        <f>IF(ISBLANK(Table123[[#This Row],[Odds Spread]]), "", 1)</f>
        <v/>
      </c>
      <c r="P66" s="36"/>
      <c r="Q66" s="36"/>
      <c r="R6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" s="36"/>
      <c r="T66" s="36"/>
      <c r="U66" s="50" t="str">
        <f>IF(ISBLANK(Table123[[#This Row],[Odds Side - Difference Model]]), "",N66+IF(Q66&lt;0, (N66/(Q66/-100)), N66*(Q66/100)))</f>
        <v/>
      </c>
      <c r="V66" s="51" t="str">
        <f>IFERROR(IF(ISBLANK(Table123[[#This Row],[Odds Side - Win Probability Model]]), "",N66+IF(R66&lt;0, (N66/(R66/-100)), N66*(R66/100))),"")</f>
        <v/>
      </c>
      <c r="W66" s="50" t="str">
        <f t="shared" si="2"/>
        <v/>
      </c>
      <c r="X66" s="51" t="str">
        <f t="shared" si="3"/>
        <v/>
      </c>
      <c r="Y66" s="50" t="str">
        <f>IF(ISBLANK(Table123[[#This Row],[Odds Spread]]), "",O66+IF(S66&lt;0, (O66/(S66/-100)), O66*(S66/100)))</f>
        <v/>
      </c>
      <c r="Z66" s="50" t="str">
        <f t="shared" si="4"/>
        <v/>
      </c>
      <c r="AA66" s="37">
        <f t="shared" si="5"/>
        <v>0</v>
      </c>
      <c r="AB66" s="37">
        <f t="shared" si="6"/>
        <v>0</v>
      </c>
      <c r="AC66" s="52" t="str">
        <f>IF('Prediction Log'!$T67="Y", "W", IF('Prediction Log'!$T67="N","L",""))</f>
        <v/>
      </c>
      <c r="AD66" s="53" t="str">
        <f>IF('Prediction Log'!$V67="Y", "W", IF('Prediction Log'!$V67="N","L",""))</f>
        <v/>
      </c>
      <c r="AE66" s="54" t="str">
        <f>IF(ISBLANK(Table123[[#This Row],[Odds Side - Difference Model]]), "",IF(AC66="W", W66, IF(AC66="L",-N66, "")))</f>
        <v/>
      </c>
      <c r="AF66" s="55" t="str">
        <f>IFERROR((IF(ISERR(Table123[[#This Row],[Potential Payout Side - Win Probability Model]]), "",IF(AD66="W", X66, IF(AD66="L",-N66, "")))), "")</f>
        <v/>
      </c>
      <c r="AG66" s="52" t="str">
        <f>IF('Prediction Log'!$U67="Y", "W", IF('Prediction Log'!$U67="N", "L", ""))</f>
        <v/>
      </c>
      <c r="AH66" s="54" t="str">
        <f>IF(ISBLANK(Table123[[#This Row],[Odds Spread]]), "",IF(AG66="W", Z66, IF(AG66="L",-O66, "")))</f>
        <v/>
      </c>
      <c r="AI66" s="45"/>
      <c r="AJ66" s="46" t="str">
        <f t="shared" si="7"/>
        <v/>
      </c>
      <c r="AK6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" spans="1:38" x14ac:dyDescent="0.45">
      <c r="A67" s="34">
        <f>Games!A67</f>
        <v>1</v>
      </c>
      <c r="B67" s="34" t="str">
        <f>IF('Prediction Log'!B68=0, "",'Prediction Log'!B68)</f>
        <v>Mississippi State</v>
      </c>
      <c r="C67" s="34" t="str">
        <f>IF('Prediction Log'!C68=0, "",'Prediction Log'!C68)</f>
        <v>Eastern Kentucky</v>
      </c>
      <c r="D67" s="34" t="str">
        <f>IF('Prediction Log'!D68=0, "",'Prediction Log'!D68)</f>
        <v/>
      </c>
      <c r="E67" s="34" t="str">
        <f>IF('Prediction Log'!E68=0, "",'Prediction Log'!E68)</f>
        <v/>
      </c>
      <c r="F67" s="34" t="str">
        <f>IF('Prediction Log'!H68=0, "",'Prediction Log'!H68)</f>
        <v/>
      </c>
      <c r="G67" s="10" t="str">
        <f>IF(ISBLANK(Games!B67), "",'Prediction Log'!$I68)</f>
        <v>Mississippi State</v>
      </c>
      <c r="H67" s="35" t="str">
        <f>'Prediction Log'!$J68</f>
        <v/>
      </c>
      <c r="I67" s="34" t="str">
        <f>IF(ISBLANK(Games!R67), "",IF(AND(Games!R67="",Games!S67=""),"",IF(ISTEXT(Games!S67), "Side",Games!R67)))</f>
        <v/>
      </c>
      <c r="J67" s="34" t="str">
        <f>IF(ISBLANK(Games!B67), "",IF(Games!P67="Y", Games!B67, Games!C67))</f>
        <v>Idaho</v>
      </c>
      <c r="K67" s="34" t="str">
        <f>Games!K67</f>
        <v/>
      </c>
      <c r="L67" s="34" t="str">
        <f>IF(ISBLANK(Games!D67), "",Games!D67)</f>
        <v/>
      </c>
      <c r="M67" s="34"/>
      <c r="N67" s="49" t="str">
        <f>IF(ISBLANK(Table123[[#This Row],[Odds Side - Difference Model]]), "", 1)</f>
        <v/>
      </c>
      <c r="O67" s="49" t="str">
        <f>IF(ISBLANK(Table123[[#This Row],[Odds Spread]]), "", 1)</f>
        <v/>
      </c>
      <c r="P67" s="36"/>
      <c r="Q67" s="36"/>
      <c r="R6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" s="36"/>
      <c r="T67" s="36"/>
      <c r="U67" s="50" t="str">
        <f>IF(ISBLANK(Table123[[#This Row],[Odds Side - Difference Model]]), "",N67+IF(Q67&lt;0, (N67/(Q67/-100)), N67*(Q67/100)))</f>
        <v/>
      </c>
      <c r="V67" s="51" t="str">
        <f>IFERROR(IF(ISBLANK(Table123[[#This Row],[Odds Side - Win Probability Model]]), "",N67+IF(R67&lt;0, (N67/(R67/-100)), N67*(R67/100))),"")</f>
        <v/>
      </c>
      <c r="W67" s="50" t="str">
        <f t="shared" ref="W67:W130" si="8">IFERROR(U67-N67, "")</f>
        <v/>
      </c>
      <c r="X67" s="51" t="str">
        <f t="shared" ref="X67:X130" si="9">IFERROR(V67-N67, "")</f>
        <v/>
      </c>
      <c r="Y67" s="50" t="str">
        <f>IF(ISBLANK(Table123[[#This Row],[Odds Spread]]), "",O67+IF(S67&lt;0, (O67/(S67/-100)), O67*(S67/100)))</f>
        <v/>
      </c>
      <c r="Z67" s="50" t="str">
        <f t="shared" ref="Z67:Z130" si="10">IFERROR(Y67-O67, "")</f>
        <v/>
      </c>
      <c r="AA67" s="37">
        <f t="shared" ref="AA67:AA130" si="11">P67+IF(T67&lt;0, (P67/(T67/-100)), P67*(T67/100))</f>
        <v>0</v>
      </c>
      <c r="AB67" s="37">
        <f t="shared" ref="AB67:AB130" si="12">T67-P67</f>
        <v>0</v>
      </c>
      <c r="AC67" s="52" t="str">
        <f>IF('Prediction Log'!$T68="Y", "W", IF('Prediction Log'!$T68="N","L",""))</f>
        <v/>
      </c>
      <c r="AD67" s="53" t="str">
        <f>IF('Prediction Log'!$V68="Y", "W", IF('Prediction Log'!$V68="N","L",""))</f>
        <v/>
      </c>
      <c r="AE67" s="54" t="str">
        <f>IF(ISBLANK(Table123[[#This Row],[Odds Side - Difference Model]]), "",IF(AC67="W", W67, IF(AC67="L",-N67, "")))</f>
        <v/>
      </c>
      <c r="AF67" s="55" t="str">
        <f>IFERROR((IF(ISERR(Table123[[#This Row],[Potential Payout Side - Win Probability Model]]), "",IF(AD67="W", X67, IF(AD67="L",-N67, "")))), "")</f>
        <v/>
      </c>
      <c r="AG67" s="52" t="str">
        <f>IF('Prediction Log'!$U68="Y", "W", IF('Prediction Log'!$U68="N", "L", ""))</f>
        <v/>
      </c>
      <c r="AH67" s="54" t="str">
        <f>IF(ISBLANK(Table123[[#This Row],[Odds Spread]]), "",IF(AG67="W", Z67, IF(AG67="L",-O67, "")))</f>
        <v/>
      </c>
      <c r="AI67" s="45"/>
      <c r="AJ67" s="46" t="str">
        <f t="shared" ref="AJ67:AJ130" si="13">IF(AI67="W", AB67, IF(AI67="L",-S67, ""))</f>
        <v/>
      </c>
      <c r="AK6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" spans="1:38" x14ac:dyDescent="0.45">
      <c r="A68" s="34">
        <f>Games!A68</f>
        <v>1</v>
      </c>
      <c r="B68" s="34" t="str">
        <f>IF('Prediction Log'!B69=0, "",'Prediction Log'!B69)</f>
        <v>East Carolina</v>
      </c>
      <c r="C68" s="34" t="str">
        <f>IF('Prediction Log'!C69=0, "",'Prediction Log'!C69)</f>
        <v>Norfolk State</v>
      </c>
      <c r="D68" s="34" t="str">
        <f>IF('Prediction Log'!D69=0, "",'Prediction Log'!D69)</f>
        <v/>
      </c>
      <c r="E68" s="34" t="str">
        <f>IF('Prediction Log'!E69=0, "",'Prediction Log'!E69)</f>
        <v/>
      </c>
      <c r="F68" s="34" t="str">
        <f>IF('Prediction Log'!H69=0, "",'Prediction Log'!H69)</f>
        <v/>
      </c>
      <c r="G68" s="10" t="str">
        <f>IF(ISBLANK(Games!B68), "",'Prediction Log'!$I69)</f>
        <v>East Carolina</v>
      </c>
      <c r="H68" s="35" t="str">
        <f>'Prediction Log'!$J69</f>
        <v/>
      </c>
      <c r="I68" s="34" t="str">
        <f>IF(ISBLANK(Games!R68), "",IF(AND(Games!R68="",Games!S68=""),"",IF(ISTEXT(Games!S68), "Side",Games!R68)))</f>
        <v/>
      </c>
      <c r="J68" s="34" t="str">
        <f>IF(ISBLANK(Games!B68), "",IF(Games!P68="Y", Games!B68, Games!C68))</f>
        <v>UCLA</v>
      </c>
      <c r="K68" s="34" t="str">
        <f>Games!K68</f>
        <v>UCLA</v>
      </c>
      <c r="L68" s="34" t="str">
        <f>IF(ISBLANK(Games!D68), "",Games!D68)</f>
        <v/>
      </c>
      <c r="M68" s="34"/>
      <c r="N68" s="49" t="str">
        <f>IF(ISBLANK(Table123[[#This Row],[Odds Side - Difference Model]]), "", 1)</f>
        <v/>
      </c>
      <c r="O68" s="49" t="str">
        <f>IF(ISBLANK(Table123[[#This Row],[Odds Spread]]), "", 1)</f>
        <v/>
      </c>
      <c r="P68" s="36"/>
      <c r="Q68" s="36"/>
      <c r="R6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" s="36"/>
      <c r="T68" s="36"/>
      <c r="U68" s="50" t="str">
        <f>IF(ISBLANK(Table123[[#This Row],[Odds Side - Difference Model]]), "",N68+IF(Q68&lt;0, (N68/(Q68/-100)), N68*(Q68/100)))</f>
        <v/>
      </c>
      <c r="V68" s="51" t="str">
        <f>IFERROR(IF(ISBLANK(Table123[[#This Row],[Odds Side - Win Probability Model]]), "",N68+IF(R68&lt;0, (N68/(R68/-100)), N68*(R68/100))),"")</f>
        <v/>
      </c>
      <c r="W68" s="50" t="str">
        <f t="shared" si="8"/>
        <v/>
      </c>
      <c r="X68" s="51" t="str">
        <f t="shared" si="9"/>
        <v/>
      </c>
      <c r="Y68" s="50" t="str">
        <f>IF(ISBLANK(Table123[[#This Row],[Odds Spread]]), "",O68+IF(S68&lt;0, (O68/(S68/-100)), O68*(S68/100)))</f>
        <v/>
      </c>
      <c r="Z68" s="50" t="str">
        <f t="shared" si="10"/>
        <v/>
      </c>
      <c r="AA68" s="37">
        <f t="shared" si="11"/>
        <v>0</v>
      </c>
      <c r="AB68" s="37">
        <f t="shared" si="12"/>
        <v>0</v>
      </c>
      <c r="AC68" s="52" t="str">
        <f>IF('Prediction Log'!$T69="Y", "W", IF('Prediction Log'!$T69="N","L",""))</f>
        <v/>
      </c>
      <c r="AD68" s="53" t="str">
        <f>IF('Prediction Log'!$V69="Y", "W", IF('Prediction Log'!$V69="N","L",""))</f>
        <v/>
      </c>
      <c r="AE68" s="54" t="str">
        <f>IF(ISBLANK(Table123[[#This Row],[Odds Side - Difference Model]]), "",IF(AC68="W", W68, IF(AC68="L",-N68, "")))</f>
        <v/>
      </c>
      <c r="AF68" s="55" t="str">
        <f>IFERROR((IF(ISERR(Table123[[#This Row],[Potential Payout Side - Win Probability Model]]), "",IF(AD68="W", X68, IF(AD68="L",-N68, "")))), "")</f>
        <v/>
      </c>
      <c r="AG68" s="52" t="str">
        <f>IF('Prediction Log'!$U69="Y", "W", IF('Prediction Log'!$U69="N", "L", ""))</f>
        <v/>
      </c>
      <c r="AH68" s="54" t="str">
        <f>IF(ISBLANK(Table123[[#This Row],[Odds Spread]]), "",IF(AG68="W", Z68, IF(AG68="L",-O68, "")))</f>
        <v/>
      </c>
      <c r="AI68" s="45"/>
      <c r="AJ68" s="46" t="str">
        <f t="shared" si="13"/>
        <v/>
      </c>
      <c r="AK6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" spans="1:38" x14ac:dyDescent="0.45">
      <c r="A69" s="34">
        <f>Games!A69</f>
        <v>1</v>
      </c>
      <c r="B69" s="34" t="str">
        <f>IF('Prediction Log'!B70=0, "",'Prediction Log'!B70)</f>
        <v>Oregon State</v>
      </c>
      <c r="C69" s="34" t="str">
        <f>IF('Prediction Log'!C70=0, "",'Prediction Log'!C70)</f>
        <v>Idaho State</v>
      </c>
      <c r="D69" s="34" t="str">
        <f>IF('Prediction Log'!D70=0, "",'Prediction Log'!D70)</f>
        <v/>
      </c>
      <c r="E69" s="34" t="str">
        <f>IF('Prediction Log'!E70=0, "",'Prediction Log'!E70)</f>
        <v/>
      </c>
      <c r="F69" s="34" t="str">
        <f>IF('Prediction Log'!H70=0, "",'Prediction Log'!H70)</f>
        <v/>
      </c>
      <c r="G69" s="10" t="str">
        <f>IF(ISBLANK(Games!B69), "",'Prediction Log'!$I70)</f>
        <v>Oregon State</v>
      </c>
      <c r="H69" s="35" t="str">
        <f>'Prediction Log'!$J70</f>
        <v/>
      </c>
      <c r="I69" s="34" t="str">
        <f>IF(ISBLANK(Games!R69), "",IF(AND(Games!R69="",Games!S69=""),"",IF(ISTEXT(Games!S69), "Side",Games!R69)))</f>
        <v/>
      </c>
      <c r="J69" s="34" t="str">
        <f>IF(ISBLANK(Games!B69), "",IF(Games!P69="Y", Games!B69, Games!C69))</f>
        <v>Fresno State</v>
      </c>
      <c r="K69" s="34" t="str">
        <f>Games!K69</f>
        <v>Fresno State</v>
      </c>
      <c r="L69" s="34" t="str">
        <f>IF(ISBLANK(Games!D69), "",Games!D69)</f>
        <v/>
      </c>
      <c r="M69" s="34"/>
      <c r="N69" s="49" t="str">
        <f>IF(ISBLANK(Table123[[#This Row],[Odds Side - Difference Model]]), "", 1)</f>
        <v/>
      </c>
      <c r="O69" s="49" t="str">
        <f>IF(ISBLANK(Table123[[#This Row],[Odds Spread]]), "", 1)</f>
        <v/>
      </c>
      <c r="P69" s="36"/>
      <c r="Q69" s="36"/>
      <c r="R6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" s="36"/>
      <c r="T69" s="36"/>
      <c r="U69" s="50" t="str">
        <f>IF(ISBLANK(Table123[[#This Row],[Odds Side - Difference Model]]), "",N69+IF(Q69&lt;0, (N69/(Q69/-100)), N69*(Q69/100)))</f>
        <v/>
      </c>
      <c r="V69" s="51" t="str">
        <f>IFERROR(IF(ISBLANK(Table123[[#This Row],[Odds Side - Win Probability Model]]), "",N69+IF(R69&lt;0, (N69/(R69/-100)), N69*(R69/100))),"")</f>
        <v/>
      </c>
      <c r="W69" s="50" t="str">
        <f t="shared" si="8"/>
        <v/>
      </c>
      <c r="X69" s="51" t="str">
        <f t="shared" si="9"/>
        <v/>
      </c>
      <c r="Y69" s="50" t="str">
        <f>IF(ISBLANK(Table123[[#This Row],[Odds Spread]]), "",O69+IF(S69&lt;0, (O69/(S69/-100)), O69*(S69/100)))</f>
        <v/>
      </c>
      <c r="Z69" s="50" t="str">
        <f t="shared" si="10"/>
        <v/>
      </c>
      <c r="AA69" s="37">
        <f t="shared" si="11"/>
        <v>0</v>
      </c>
      <c r="AB69" s="37">
        <f t="shared" si="12"/>
        <v>0</v>
      </c>
      <c r="AC69" s="52" t="str">
        <f>IF('Prediction Log'!$T70="Y", "W", IF('Prediction Log'!$T70="N","L",""))</f>
        <v/>
      </c>
      <c r="AD69" s="53" t="str">
        <f>IF('Prediction Log'!$V70="Y", "W", IF('Prediction Log'!$V70="N","L",""))</f>
        <v/>
      </c>
      <c r="AE69" s="54" t="str">
        <f>IF(ISBLANK(Table123[[#This Row],[Odds Side - Difference Model]]), "",IF(AC69="W", W69, IF(AC69="L",-N69, "")))</f>
        <v/>
      </c>
      <c r="AF69" s="55" t="str">
        <f>IFERROR((IF(ISERR(Table123[[#This Row],[Potential Payout Side - Win Probability Model]]), "",IF(AD69="W", X69, IF(AD69="L",-N69, "")))), "")</f>
        <v/>
      </c>
      <c r="AG69" s="52" t="str">
        <f>IF('Prediction Log'!$U70="Y", "W", IF('Prediction Log'!$U70="N", "L", ""))</f>
        <v/>
      </c>
      <c r="AH69" s="54" t="str">
        <f>IF(ISBLANK(Table123[[#This Row],[Odds Spread]]), "",IF(AG69="W", Z69, IF(AG69="L",-O69, "")))</f>
        <v/>
      </c>
      <c r="AI69" s="45"/>
      <c r="AJ69" s="46" t="str">
        <f t="shared" si="13"/>
        <v/>
      </c>
      <c r="AK6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" spans="1:38" x14ac:dyDescent="0.45">
      <c r="A70" s="34">
        <f>Games!A70</f>
        <v>1</v>
      </c>
      <c r="B70" s="34" t="str">
        <f>IF('Prediction Log'!B71=0, "",'Prediction Log'!B71)</f>
        <v>Arkansas State</v>
      </c>
      <c r="C70" s="34" t="str">
        <f>IF('Prediction Log'!C71=0, "",'Prediction Log'!C71)</f>
        <v>Central Arkansas</v>
      </c>
      <c r="D70" s="34" t="str">
        <f>IF('Prediction Log'!D71=0, "",'Prediction Log'!D71)</f>
        <v/>
      </c>
      <c r="E70" s="34" t="str">
        <f>IF('Prediction Log'!E71=0, "",'Prediction Log'!E71)</f>
        <v/>
      </c>
      <c r="F70" s="34" t="str">
        <f>IF('Prediction Log'!H71=0, "",'Prediction Log'!H71)</f>
        <v/>
      </c>
      <c r="G70" s="10" t="str">
        <f>IF(ISBLANK(Games!B70), "",'Prediction Log'!$I71)</f>
        <v>Arkansas State</v>
      </c>
      <c r="H70" s="35" t="str">
        <f>'Prediction Log'!$J71</f>
        <v/>
      </c>
      <c r="I70" s="34" t="str">
        <f>IF(ISBLANK(Games!R70), "",IF(AND(Games!R70="",Games!S70=""),"",IF(ISTEXT(Games!S70), "Side",Games!R70)))</f>
        <v/>
      </c>
      <c r="J70" s="34" t="str">
        <f>IF(ISBLANK(Games!B70), "",IF(Games!P70="Y", Games!B70, Games!C70))</f>
        <v>Southern Mississippi</v>
      </c>
      <c r="K70" s="34" t="str">
        <f>Games!K70</f>
        <v>Southern Mississippi</v>
      </c>
      <c r="L70" s="34" t="str">
        <f>IF(ISBLANK(Games!D70), "",Games!D70)</f>
        <v/>
      </c>
      <c r="M70" s="34"/>
      <c r="N70" s="49" t="str">
        <f>IF(ISBLANK(Table123[[#This Row],[Odds Side - Difference Model]]), "", 1)</f>
        <v/>
      </c>
      <c r="O70" s="49" t="str">
        <f>IF(ISBLANK(Table123[[#This Row],[Odds Spread]]), "", 1)</f>
        <v/>
      </c>
      <c r="P70" s="36"/>
      <c r="Q70" s="36"/>
      <c r="R7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" s="36"/>
      <c r="T70" s="36"/>
      <c r="U70" s="50" t="str">
        <f>IF(ISBLANK(Table123[[#This Row],[Odds Side - Difference Model]]), "",N70+IF(Q70&lt;0, (N70/(Q70/-100)), N70*(Q70/100)))</f>
        <v/>
      </c>
      <c r="V70" s="51" t="str">
        <f>IFERROR(IF(ISBLANK(Table123[[#This Row],[Odds Side - Win Probability Model]]), "",N70+IF(R70&lt;0, (N70/(R70/-100)), N70*(R70/100))),"")</f>
        <v/>
      </c>
      <c r="W70" s="50" t="str">
        <f t="shared" si="8"/>
        <v/>
      </c>
      <c r="X70" s="51" t="str">
        <f t="shared" si="9"/>
        <v/>
      </c>
      <c r="Y70" s="50" t="str">
        <f>IF(ISBLANK(Table123[[#This Row],[Odds Spread]]), "",O70+IF(S70&lt;0, (O70/(S70/-100)), O70*(S70/100)))</f>
        <v/>
      </c>
      <c r="Z70" s="50" t="str">
        <f t="shared" si="10"/>
        <v/>
      </c>
      <c r="AA70" s="37">
        <f t="shared" si="11"/>
        <v>0</v>
      </c>
      <c r="AB70" s="37">
        <f t="shared" si="12"/>
        <v>0</v>
      </c>
      <c r="AC70" s="52" t="str">
        <f>IF('Prediction Log'!$T71="Y", "W", IF('Prediction Log'!$T71="N","L",""))</f>
        <v/>
      </c>
      <c r="AD70" s="53" t="str">
        <f>IF('Prediction Log'!$V71="Y", "W", IF('Prediction Log'!$V71="N","L",""))</f>
        <v/>
      </c>
      <c r="AE70" s="54" t="str">
        <f>IF(ISBLANK(Table123[[#This Row],[Odds Side - Difference Model]]), "",IF(AC70="W", W70, IF(AC70="L",-N70, "")))</f>
        <v/>
      </c>
      <c r="AF70" s="55" t="str">
        <f>IFERROR((IF(ISERR(Table123[[#This Row],[Potential Payout Side - Win Probability Model]]), "",IF(AD70="W", X70, IF(AD70="L",-N70, "")))), "")</f>
        <v/>
      </c>
      <c r="AG70" s="52" t="str">
        <f>IF('Prediction Log'!$U71="Y", "W", IF('Prediction Log'!$U71="N", "L", ""))</f>
        <v/>
      </c>
      <c r="AH70" s="54" t="str">
        <f>IF(ISBLANK(Table123[[#This Row],[Odds Spread]]), "",IF(AG70="W", Z70, IF(AG70="L",-O70, "")))</f>
        <v/>
      </c>
      <c r="AI70" s="45"/>
      <c r="AJ70" s="46" t="str">
        <f t="shared" si="13"/>
        <v/>
      </c>
      <c r="AK7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" spans="1:38" x14ac:dyDescent="0.45">
      <c r="A71" s="34">
        <f>Games!A71</f>
        <v>1</v>
      </c>
      <c r="B71" s="34" t="str">
        <f>IF('Prediction Log'!B72=0, "",'Prediction Log'!B72)</f>
        <v>Ole Miss</v>
      </c>
      <c r="C71" s="34" t="str">
        <f>IF('Prediction Log'!C72=0, "",'Prediction Log'!C72)</f>
        <v>Furman</v>
      </c>
      <c r="D71" s="34" t="str">
        <f>IF('Prediction Log'!D72=0, "",'Prediction Log'!D72)</f>
        <v/>
      </c>
      <c r="E71" s="34" t="str">
        <f>IF('Prediction Log'!E72=0, "",'Prediction Log'!E72)</f>
        <v/>
      </c>
      <c r="F71" s="34" t="str">
        <f>IF('Prediction Log'!H72=0, "",'Prediction Log'!H72)</f>
        <v/>
      </c>
      <c r="G71" s="10" t="str">
        <f>IF(ISBLANK(Games!B71), "",'Prediction Log'!$I72)</f>
        <v>Ole Miss</v>
      </c>
      <c r="H71" s="35" t="str">
        <f>'Prediction Log'!$J72</f>
        <v/>
      </c>
      <c r="I71" s="34" t="str">
        <f>IF(ISBLANK(Games!R71), "",IF(AND(Games!R71="",Games!S71=""),"",IF(ISTEXT(Games!S71), "Side",Games!R71)))</f>
        <v/>
      </c>
      <c r="J71" s="34" t="str">
        <f>IF(ISBLANK(Games!B71), "",IF(Games!P71="Y", Games!B71, Games!C71))</f>
        <v>Georgia State</v>
      </c>
      <c r="K71" s="34" t="str">
        <f>Games!K71</f>
        <v>Georgia State</v>
      </c>
      <c r="L71" s="34" t="str">
        <f>IF(ISBLANK(Games!D71), "",Games!D71)</f>
        <v/>
      </c>
      <c r="M71" s="34"/>
      <c r="N71" s="49" t="str">
        <f>IF(ISBLANK(Table123[[#This Row],[Odds Side - Difference Model]]), "", 1)</f>
        <v/>
      </c>
      <c r="O71" s="49" t="str">
        <f>IF(ISBLANK(Table123[[#This Row],[Odds Spread]]), "", 1)</f>
        <v/>
      </c>
      <c r="P71" s="36"/>
      <c r="Q71" s="36"/>
      <c r="R7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" s="36"/>
      <c r="T71" s="36"/>
      <c r="U71" s="50" t="str">
        <f>IF(ISBLANK(Table123[[#This Row],[Odds Side - Difference Model]]), "",N71+IF(Q71&lt;0, (N71/(Q71/-100)), N71*(Q71/100)))</f>
        <v/>
      </c>
      <c r="V71" s="51" t="str">
        <f>IFERROR(IF(ISBLANK(Table123[[#This Row],[Odds Side - Win Probability Model]]), "",N71+IF(R71&lt;0, (N71/(R71/-100)), N71*(R71/100))),"")</f>
        <v/>
      </c>
      <c r="W71" s="50" t="str">
        <f t="shared" si="8"/>
        <v/>
      </c>
      <c r="X71" s="51" t="str">
        <f t="shared" si="9"/>
        <v/>
      </c>
      <c r="Y71" s="50" t="str">
        <f>IF(ISBLANK(Table123[[#This Row],[Odds Spread]]), "",O71+IF(S71&lt;0, (O71/(S71/-100)), O71*(S71/100)))</f>
        <v/>
      </c>
      <c r="Z71" s="50" t="str">
        <f t="shared" si="10"/>
        <v/>
      </c>
      <c r="AA71" s="37">
        <f t="shared" si="11"/>
        <v>0</v>
      </c>
      <c r="AB71" s="37">
        <f t="shared" si="12"/>
        <v>0</v>
      </c>
      <c r="AC71" s="52" t="str">
        <f>IF('Prediction Log'!$T72="Y", "W", IF('Prediction Log'!$T72="N","L",""))</f>
        <v/>
      </c>
      <c r="AD71" s="53" t="str">
        <f>IF('Prediction Log'!$V72="Y", "W", IF('Prediction Log'!$V72="N","L",""))</f>
        <v/>
      </c>
      <c r="AE71" s="54" t="str">
        <f>IF(ISBLANK(Table123[[#This Row],[Odds Side - Difference Model]]), "",IF(AC71="W", W71, IF(AC71="L",-N71, "")))</f>
        <v/>
      </c>
      <c r="AF71" s="55" t="str">
        <f>IFERROR((IF(ISERR(Table123[[#This Row],[Potential Payout Side - Win Probability Model]]), "",IF(AD71="W", X71, IF(AD71="L",-N71, "")))), "")</f>
        <v/>
      </c>
      <c r="AG71" s="52" t="str">
        <f>IF('Prediction Log'!$U72="Y", "W", IF('Prediction Log'!$U72="N", "L", ""))</f>
        <v/>
      </c>
      <c r="AH71" s="54" t="str">
        <f>IF(ISBLANK(Table123[[#This Row],[Odds Spread]]), "",IF(AG71="W", Z71, IF(AG71="L",-O71, "")))</f>
        <v/>
      </c>
      <c r="AI71" s="45"/>
      <c r="AJ71" s="46" t="str">
        <f t="shared" si="13"/>
        <v/>
      </c>
      <c r="AK7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" spans="1:38" x14ac:dyDescent="0.45">
      <c r="A72" s="34">
        <f>Games!A72</f>
        <v>1</v>
      </c>
      <c r="B72" s="34" t="str">
        <f>IF('Prediction Log'!B73=0, "",'Prediction Log'!B73)</f>
        <v>Troy</v>
      </c>
      <c r="C72" s="34" t="str">
        <f>IF('Prediction Log'!C73=0, "",'Prediction Log'!C73)</f>
        <v>Nevada</v>
      </c>
      <c r="D72" s="34" t="str">
        <f>IF('Prediction Log'!D73=0, "",'Prediction Log'!D73)</f>
        <v/>
      </c>
      <c r="E72" s="34" t="str">
        <f>IF('Prediction Log'!E73=0, "",'Prediction Log'!E73)</f>
        <v/>
      </c>
      <c r="F72" s="34" t="str">
        <f>IF('Prediction Log'!H73=0, "",'Prediction Log'!H73)</f>
        <v>Nevada</v>
      </c>
      <c r="G72" s="10" t="str">
        <f>IF(ISBLANK(Games!B72), "",'Prediction Log'!$I73)</f>
        <v>Troy</v>
      </c>
      <c r="H72" s="35">
        <f>'Prediction Log'!$J73</f>
        <v>0.94484280784072727</v>
      </c>
      <c r="I72" s="34" t="str">
        <f>IF(ISBLANK(Games!R72), "",IF(AND(Games!R72="",Games!S72=""),"",IF(ISTEXT(Games!S72), "Side",Games!R72)))</f>
        <v/>
      </c>
      <c r="J72" s="34" t="str">
        <f>IF(ISBLANK(Games!B72), "",IF(Games!P72="Y", Games!B72, Games!C72))</f>
        <v>Houston Christian</v>
      </c>
      <c r="K72" s="34" t="str">
        <f>Games!K72</f>
        <v/>
      </c>
      <c r="L72" s="34" t="str">
        <f>IF(ISBLANK(Games!D72), "",Games!D72)</f>
        <v/>
      </c>
      <c r="M72" s="34"/>
      <c r="N72" s="49" t="str">
        <f>IF(ISBLANK(Table123[[#This Row],[Odds Side - Difference Model]]), "", 1)</f>
        <v/>
      </c>
      <c r="O72" s="49" t="str">
        <f>IF(ISBLANK(Table123[[#This Row],[Odds Spread]]), "", 1)</f>
        <v/>
      </c>
      <c r="P72" s="36"/>
      <c r="Q72" s="36"/>
      <c r="R7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" s="36"/>
      <c r="T72" s="36"/>
      <c r="U72" s="50" t="str">
        <f>IF(ISBLANK(Table123[[#This Row],[Odds Side - Difference Model]]), "",N72+IF(Q72&lt;0, (N72/(Q72/-100)), N72*(Q72/100)))</f>
        <v/>
      </c>
      <c r="V72" s="51" t="str">
        <f>IFERROR(IF(ISBLANK(Table123[[#This Row],[Odds Side - Win Probability Model]]), "",N72+IF(R72&lt;0, (N72/(R72/-100)), N72*(R72/100))),"")</f>
        <v/>
      </c>
      <c r="W72" s="50" t="str">
        <f t="shared" si="8"/>
        <v/>
      </c>
      <c r="X72" s="51" t="str">
        <f t="shared" si="9"/>
        <v/>
      </c>
      <c r="Y72" s="50" t="str">
        <f>IF(ISBLANK(Table123[[#This Row],[Odds Spread]]), "",O72+IF(S72&lt;0, (O72/(S72/-100)), O72*(S72/100)))</f>
        <v/>
      </c>
      <c r="Z72" s="50" t="str">
        <f t="shared" si="10"/>
        <v/>
      </c>
      <c r="AA72" s="37">
        <f t="shared" si="11"/>
        <v>0</v>
      </c>
      <c r="AB72" s="37">
        <f t="shared" si="12"/>
        <v>0</v>
      </c>
      <c r="AC72" s="52" t="str">
        <f>IF('Prediction Log'!$T73="Y", "W", IF('Prediction Log'!$T73="N","L",""))</f>
        <v/>
      </c>
      <c r="AD72" s="53" t="str">
        <f>IF('Prediction Log'!$V73="Y", "W", IF('Prediction Log'!$V73="N","L",""))</f>
        <v/>
      </c>
      <c r="AE72" s="54" t="str">
        <f>IF(ISBLANK(Table123[[#This Row],[Odds Side - Difference Model]]), "",IF(AC72="W", W72, IF(AC72="L",-N72, "")))</f>
        <v/>
      </c>
      <c r="AF72" s="55" t="str">
        <f>IFERROR((IF(ISERR(Table123[[#This Row],[Potential Payout Side - Win Probability Model]]), "",IF(AD72="W", X72, IF(AD72="L",-N72, "")))), "")</f>
        <v/>
      </c>
      <c r="AG72" s="52" t="str">
        <f>IF('Prediction Log'!$U73="Y", "W", IF('Prediction Log'!$U73="N", "L", ""))</f>
        <v/>
      </c>
      <c r="AH72" s="54" t="str">
        <f>IF(ISBLANK(Table123[[#This Row],[Odds Spread]]), "",IF(AG72="W", Z72, IF(AG72="L",-O72, "")))</f>
        <v/>
      </c>
      <c r="AI72" s="45"/>
      <c r="AJ72" s="46" t="str">
        <f t="shared" si="13"/>
        <v/>
      </c>
      <c r="AK7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" spans="1:38" x14ac:dyDescent="0.45">
      <c r="A73" s="34">
        <f>Games!A73</f>
        <v>1</v>
      </c>
      <c r="B73" s="34" t="str">
        <f>IF('Prediction Log'!B74=0, "",'Prediction Log'!B74)</f>
        <v>Rice</v>
      </c>
      <c r="C73" s="34" t="str">
        <f>IF('Prediction Log'!C74=0, "",'Prediction Log'!C74)</f>
        <v>Sam Houston State</v>
      </c>
      <c r="D73" s="34" t="str">
        <f>IF('Prediction Log'!D74=0, "",'Prediction Log'!D74)</f>
        <v/>
      </c>
      <c r="E73" s="34" t="str">
        <f>IF('Prediction Log'!E74=0, "",'Prediction Log'!E74)</f>
        <v/>
      </c>
      <c r="F73" s="34" t="str">
        <f>IF('Prediction Log'!H74=0, "",'Prediction Log'!H74)</f>
        <v>Sam Houston State</v>
      </c>
      <c r="G73" s="10" t="str">
        <f>IF(ISBLANK(Games!B73), "",'Prediction Log'!$I74)</f>
        <v>Rice</v>
      </c>
      <c r="H73" s="35">
        <f>'Prediction Log'!$J74</f>
        <v>0.66157422404750521</v>
      </c>
      <c r="I73" s="34" t="str">
        <f>IF(ISBLANK(Games!R73), "",IF(AND(Games!R73="",Games!S73=""),"",IF(ISTEXT(Games!S73), "Side",Games!R73)))</f>
        <v/>
      </c>
      <c r="J73" s="34" t="str">
        <f>IF(ISBLANK(Games!B73), "",IF(Games!P73="Y", Games!B73, Games!C73))</f>
        <v>Grambling</v>
      </c>
      <c r="K73" s="34" t="str">
        <f>Games!K73</f>
        <v/>
      </c>
      <c r="L73" s="34" t="str">
        <f>IF(ISBLANK(Games!D73), "",Games!D73)</f>
        <v/>
      </c>
      <c r="M73" s="34"/>
      <c r="N73" s="49" t="str">
        <f>IF(ISBLANK(Table123[[#This Row],[Odds Side - Difference Model]]), "", 1)</f>
        <v/>
      </c>
      <c r="O73" s="49" t="str">
        <f>IF(ISBLANK(Table123[[#This Row],[Odds Spread]]), "", 1)</f>
        <v/>
      </c>
      <c r="P73" s="36"/>
      <c r="Q73" s="36"/>
      <c r="R7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" s="36"/>
      <c r="T73" s="36"/>
      <c r="U73" s="50" t="str">
        <f>IF(ISBLANK(Table123[[#This Row],[Odds Side - Difference Model]]), "",N73+IF(Q73&lt;0, (N73/(Q73/-100)), N73*(Q73/100)))</f>
        <v/>
      </c>
      <c r="V73" s="51" t="str">
        <f>IFERROR(IF(ISBLANK(Table123[[#This Row],[Odds Side - Win Probability Model]]), "",N73+IF(R73&lt;0, (N73/(R73/-100)), N73*(R73/100))),"")</f>
        <v/>
      </c>
      <c r="W73" s="50" t="str">
        <f t="shared" si="8"/>
        <v/>
      </c>
      <c r="X73" s="51" t="str">
        <f t="shared" si="9"/>
        <v/>
      </c>
      <c r="Y73" s="50" t="str">
        <f>IF(ISBLANK(Table123[[#This Row],[Odds Spread]]), "",O73+IF(S73&lt;0, (O73/(S73/-100)), O73*(S73/100)))</f>
        <v/>
      </c>
      <c r="Z73" s="50" t="str">
        <f t="shared" si="10"/>
        <v/>
      </c>
      <c r="AA73" s="37">
        <f t="shared" si="11"/>
        <v>0</v>
      </c>
      <c r="AB73" s="37">
        <f t="shared" si="12"/>
        <v>0</v>
      </c>
      <c r="AC73" s="52" t="str">
        <f>IF('Prediction Log'!$T74="Y", "W", IF('Prediction Log'!$T74="N","L",""))</f>
        <v/>
      </c>
      <c r="AD73" s="53" t="str">
        <f>IF('Prediction Log'!$V74="Y", "W", IF('Prediction Log'!$V74="N","L",""))</f>
        <v/>
      </c>
      <c r="AE73" s="54" t="str">
        <f>IF(ISBLANK(Table123[[#This Row],[Odds Side - Difference Model]]), "",IF(AC73="W", W73, IF(AC73="L",-N73, "")))</f>
        <v/>
      </c>
      <c r="AF73" s="55" t="str">
        <f>IFERROR((IF(ISERR(Table123[[#This Row],[Potential Payout Side - Win Probability Model]]), "",IF(AD73="W", X73, IF(AD73="L",-N73, "")))), "")</f>
        <v/>
      </c>
      <c r="AG73" s="52" t="str">
        <f>IF('Prediction Log'!$U74="Y", "W", IF('Prediction Log'!$U74="N", "L", ""))</f>
        <v/>
      </c>
      <c r="AH73" s="54" t="str">
        <f>IF(ISBLANK(Table123[[#This Row],[Odds Spread]]), "",IF(AG73="W", Z73, IF(AG73="L",-O73, "")))</f>
        <v/>
      </c>
      <c r="AI73" s="45"/>
      <c r="AJ73" s="46" t="str">
        <f t="shared" si="13"/>
        <v/>
      </c>
      <c r="AK7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" spans="1:38" x14ac:dyDescent="0.45">
      <c r="A74" s="34">
        <f>Games!A74</f>
        <v>1</v>
      </c>
      <c r="B74" s="34" t="str">
        <f>IF('Prediction Log'!B75=0, "",'Prediction Log'!B75)</f>
        <v>Houston</v>
      </c>
      <c r="C74" s="34" t="str">
        <f>IF('Prediction Log'!C75=0, "",'Prediction Log'!C75)</f>
        <v>UNLV</v>
      </c>
      <c r="D74" s="34" t="str">
        <f>IF('Prediction Log'!D75=0, "",'Prediction Log'!D75)</f>
        <v/>
      </c>
      <c r="E74" s="34" t="str">
        <f>IF('Prediction Log'!E75=0, "",'Prediction Log'!E75)</f>
        <v/>
      </c>
      <c r="F74" s="34" t="str">
        <f>IF('Prediction Log'!H75=0, "",'Prediction Log'!H75)</f>
        <v>UNLV</v>
      </c>
      <c r="G74" s="10" t="str">
        <f>IF(ISBLANK(Games!B74), "",'Prediction Log'!$I75)</f>
        <v>Houston</v>
      </c>
      <c r="H74" s="35">
        <f>'Prediction Log'!$J75</f>
        <v>0.52476409220898812</v>
      </c>
      <c r="I74" s="34" t="str">
        <f>IF(ISBLANK(Games!R74), "",IF(AND(Games!R74="",Games!S74=""),"",IF(ISTEXT(Games!S74), "Side",Games!R74)))</f>
        <v/>
      </c>
      <c r="J74" s="34" t="str">
        <f>IF(ISBLANK(Games!B74), "",IF(Games!P74="Y", Games!B74, Games!C74))</f>
        <v>Nicholls</v>
      </c>
      <c r="K74" s="34" t="str">
        <f>Games!K74</f>
        <v/>
      </c>
      <c r="L74" s="34" t="str">
        <f>IF(ISBLANK(Games!D74), "",Games!D74)</f>
        <v/>
      </c>
      <c r="M74" s="34"/>
      <c r="N74" s="49" t="str">
        <f>IF(ISBLANK(Table123[[#This Row],[Odds Side - Difference Model]]), "", 1)</f>
        <v/>
      </c>
      <c r="O74" s="49" t="str">
        <f>IF(ISBLANK(Table123[[#This Row],[Odds Spread]]), "", 1)</f>
        <v/>
      </c>
      <c r="P74" s="36"/>
      <c r="Q74" s="36"/>
      <c r="R7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" s="36"/>
      <c r="T74" s="36"/>
      <c r="U74" s="50" t="str">
        <f>IF(ISBLANK(Table123[[#This Row],[Odds Side - Difference Model]]), "",N74+IF(Q74&lt;0, (N74/(Q74/-100)), N74*(Q74/100)))</f>
        <v/>
      </c>
      <c r="V74" s="51" t="str">
        <f>IFERROR(IF(ISBLANK(Table123[[#This Row],[Odds Side - Win Probability Model]]), "",N74+IF(R74&lt;0, (N74/(R74/-100)), N74*(R74/100))),"")</f>
        <v/>
      </c>
      <c r="W74" s="50" t="str">
        <f t="shared" si="8"/>
        <v/>
      </c>
      <c r="X74" s="51" t="str">
        <f t="shared" si="9"/>
        <v/>
      </c>
      <c r="Y74" s="50" t="str">
        <f>IF(ISBLANK(Table123[[#This Row],[Odds Spread]]), "",O74+IF(S74&lt;0, (O74/(S74/-100)), O74*(S74/100)))</f>
        <v/>
      </c>
      <c r="Z74" s="50" t="str">
        <f t="shared" si="10"/>
        <v/>
      </c>
      <c r="AA74" s="37">
        <f t="shared" si="11"/>
        <v>0</v>
      </c>
      <c r="AB74" s="37">
        <f t="shared" si="12"/>
        <v>0</v>
      </c>
      <c r="AC74" s="52" t="str">
        <f>IF('Prediction Log'!$T75="Y", "W", IF('Prediction Log'!$T75="N","L",""))</f>
        <v/>
      </c>
      <c r="AD74" s="53" t="str">
        <f>IF('Prediction Log'!$V75="Y", "W", IF('Prediction Log'!$V75="N","L",""))</f>
        <v/>
      </c>
      <c r="AE74" s="54" t="str">
        <f>IF(ISBLANK(Table123[[#This Row],[Odds Side - Difference Model]]), "",IF(AC74="W", W74, IF(AC74="L",-N74, "")))</f>
        <v/>
      </c>
      <c r="AF74" s="55" t="str">
        <f>IFERROR((IF(ISERR(Table123[[#This Row],[Potential Payout Side - Win Probability Model]]), "",IF(AD74="W", X74, IF(AD74="L",-N74, "")))), "")</f>
        <v/>
      </c>
      <c r="AG74" s="52" t="str">
        <f>IF('Prediction Log'!$U75="Y", "W", IF('Prediction Log'!$U75="N", "L", ""))</f>
        <v/>
      </c>
      <c r="AH74" s="54" t="str">
        <f>IF(ISBLANK(Table123[[#This Row],[Odds Spread]]), "",IF(AG74="W", Z74, IF(AG74="L",-O74, "")))</f>
        <v/>
      </c>
      <c r="AI74" s="45"/>
      <c r="AJ74" s="46" t="str">
        <f t="shared" si="13"/>
        <v/>
      </c>
      <c r="AK7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" spans="1:38" x14ac:dyDescent="0.45">
      <c r="A75" s="34">
        <f>Games!A75</f>
        <v>1</v>
      </c>
      <c r="B75" s="34" t="str">
        <f>IF('Prediction Log'!B76=0, "",'Prediction Log'!B76)</f>
        <v>Alabama</v>
      </c>
      <c r="C75" s="34" t="str">
        <f>IF('Prediction Log'!C76=0, "",'Prediction Log'!C76)</f>
        <v>Western Kentucky</v>
      </c>
      <c r="D75" s="34" t="str">
        <f>IF('Prediction Log'!D76=0, "",'Prediction Log'!D76)</f>
        <v/>
      </c>
      <c r="E75" s="34" t="str">
        <f>IF('Prediction Log'!E76=0, "",'Prediction Log'!E76)</f>
        <v/>
      </c>
      <c r="F75" s="34" t="str">
        <f>IF('Prediction Log'!H76=0, "",'Prediction Log'!H76)</f>
        <v>Western Kentucky</v>
      </c>
      <c r="G75" s="10" t="str">
        <f>IF(ISBLANK(Games!B75), "",'Prediction Log'!$I76)</f>
        <v>Alabama</v>
      </c>
      <c r="H75" s="35">
        <f>'Prediction Log'!$J76</f>
        <v>0.96568568250892706</v>
      </c>
      <c r="I75" s="34" t="str">
        <f>IF(ISBLANK(Games!R75), "",IF(AND(Games!R75="",Games!S75=""),"",IF(ISTEXT(Games!S75), "Side",Games!R75)))</f>
        <v/>
      </c>
      <c r="J75" s="34" t="str">
        <f>IF(ISBLANK(Games!B75), "",IF(Games!P75="Y", Games!B75, Games!C75))</f>
        <v>Lamar</v>
      </c>
      <c r="K75" s="34" t="str">
        <f>Games!K75</f>
        <v/>
      </c>
      <c r="L75" s="34" t="str">
        <f>IF(ISBLANK(Games!D75), "",Games!D75)</f>
        <v/>
      </c>
      <c r="M75" s="34"/>
      <c r="N75" s="49" t="str">
        <f>IF(ISBLANK(Table123[[#This Row],[Odds Side - Difference Model]]), "", 1)</f>
        <v/>
      </c>
      <c r="O75" s="49" t="str">
        <f>IF(ISBLANK(Table123[[#This Row],[Odds Spread]]), "", 1)</f>
        <v/>
      </c>
      <c r="P75" s="36"/>
      <c r="Q75" s="36"/>
      <c r="R7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5" s="36"/>
      <c r="T75" s="36"/>
      <c r="U75" s="50" t="str">
        <f>IF(ISBLANK(Table123[[#This Row],[Odds Side - Difference Model]]), "",N75+IF(Q75&lt;0, (N75/(Q75/-100)), N75*(Q75/100)))</f>
        <v/>
      </c>
      <c r="V75" s="51" t="str">
        <f>IFERROR(IF(ISBLANK(Table123[[#This Row],[Odds Side - Win Probability Model]]), "",N75+IF(R75&lt;0, (N75/(R75/-100)), N75*(R75/100))),"")</f>
        <v/>
      </c>
      <c r="W75" s="50" t="str">
        <f t="shared" si="8"/>
        <v/>
      </c>
      <c r="X75" s="51" t="str">
        <f t="shared" si="9"/>
        <v/>
      </c>
      <c r="Y75" s="50" t="str">
        <f>IF(ISBLANK(Table123[[#This Row],[Odds Spread]]), "",O75+IF(S75&lt;0, (O75/(S75/-100)), O75*(S75/100)))</f>
        <v/>
      </c>
      <c r="Z75" s="50" t="str">
        <f t="shared" si="10"/>
        <v/>
      </c>
      <c r="AA75" s="37">
        <f t="shared" si="11"/>
        <v>0</v>
      </c>
      <c r="AB75" s="37">
        <f t="shared" si="12"/>
        <v>0</v>
      </c>
      <c r="AC75" s="52" t="str">
        <f>IF('Prediction Log'!$T76="Y", "W", IF('Prediction Log'!$T76="N","L",""))</f>
        <v/>
      </c>
      <c r="AD75" s="53" t="str">
        <f>IF('Prediction Log'!$V76="Y", "W", IF('Prediction Log'!$V76="N","L",""))</f>
        <v/>
      </c>
      <c r="AE75" s="54" t="str">
        <f>IF(ISBLANK(Table123[[#This Row],[Odds Side - Difference Model]]), "",IF(AC75="W", W75, IF(AC75="L",-N75, "")))</f>
        <v/>
      </c>
      <c r="AF75" s="55" t="str">
        <f>IFERROR((IF(ISERR(Table123[[#This Row],[Potential Payout Side - Win Probability Model]]), "",IF(AD75="W", X75, IF(AD75="L",-N75, "")))), "")</f>
        <v/>
      </c>
      <c r="AG75" s="52" t="str">
        <f>IF('Prediction Log'!$U76="Y", "W", IF('Prediction Log'!$U76="N", "L", ""))</f>
        <v/>
      </c>
      <c r="AH75" s="54" t="str">
        <f>IF(ISBLANK(Table123[[#This Row],[Odds Spread]]), "",IF(AG75="W", Z75, IF(AG75="L",-O75, "")))</f>
        <v/>
      </c>
      <c r="AI75" s="45"/>
      <c r="AJ75" s="46" t="str">
        <f t="shared" si="13"/>
        <v/>
      </c>
      <c r="AK7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6" spans="1:38" x14ac:dyDescent="0.45">
      <c r="A76" s="34">
        <f>Games!A76</f>
        <v>1</v>
      </c>
      <c r="B76" s="34" t="str">
        <f>IF('Prediction Log'!B77=0, "",'Prediction Log'!B77)</f>
        <v>Memphis</v>
      </c>
      <c r="C76" s="34" t="str">
        <f>IF('Prediction Log'!C77=0, "",'Prediction Log'!C77)</f>
        <v>North Alabama</v>
      </c>
      <c r="D76" s="34" t="str">
        <f>IF('Prediction Log'!D77=0, "",'Prediction Log'!D77)</f>
        <v/>
      </c>
      <c r="E76" s="34" t="str">
        <f>IF('Prediction Log'!E77=0, "",'Prediction Log'!E77)</f>
        <v/>
      </c>
      <c r="F76" s="34" t="str">
        <f>IF('Prediction Log'!H77=0, "",'Prediction Log'!H77)</f>
        <v/>
      </c>
      <c r="G76" s="10" t="str">
        <f>IF(ISBLANK(Games!B76), "",'Prediction Log'!$I77)</f>
        <v>Memphis</v>
      </c>
      <c r="H76" s="35" t="str">
        <f>'Prediction Log'!$J77</f>
        <v/>
      </c>
      <c r="I76" s="34" t="str">
        <f>IF(ISBLANK(Games!R76), "",IF(AND(Games!R76="",Games!S76=""),"",IF(ISTEXT(Games!S76), "Side",Games!R76)))</f>
        <v/>
      </c>
      <c r="J76" s="34" t="str">
        <f>IF(ISBLANK(Games!B76), "",IF(Games!P76="Y", Games!B76, Games!C76))</f>
        <v>Southern Illinois</v>
      </c>
      <c r="K76" s="34" t="str">
        <f>Games!K76</f>
        <v/>
      </c>
      <c r="L76" s="34" t="str">
        <f>IF(ISBLANK(Games!D76), "",Games!D76)</f>
        <v/>
      </c>
      <c r="M76" s="34"/>
      <c r="N76" s="49" t="str">
        <f>IF(ISBLANK(Table123[[#This Row],[Odds Side - Difference Model]]), "", 1)</f>
        <v/>
      </c>
      <c r="O76" s="49" t="str">
        <f>IF(ISBLANK(Table123[[#This Row],[Odds Spread]]), "", 1)</f>
        <v/>
      </c>
      <c r="P76" s="36"/>
      <c r="Q76" s="36"/>
      <c r="R7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6" s="36"/>
      <c r="T76" s="36"/>
      <c r="U76" s="50" t="str">
        <f>IF(ISBLANK(Table123[[#This Row],[Odds Side - Difference Model]]), "",N76+IF(Q76&lt;0, (N76/(Q76/-100)), N76*(Q76/100)))</f>
        <v/>
      </c>
      <c r="V76" s="51" t="str">
        <f>IFERROR(IF(ISBLANK(Table123[[#This Row],[Odds Side - Win Probability Model]]), "",N76+IF(R76&lt;0, (N76/(R76/-100)), N76*(R76/100))),"")</f>
        <v/>
      </c>
      <c r="W76" s="50" t="str">
        <f t="shared" si="8"/>
        <v/>
      </c>
      <c r="X76" s="51" t="str">
        <f t="shared" si="9"/>
        <v/>
      </c>
      <c r="Y76" s="50" t="str">
        <f>IF(ISBLANK(Table123[[#This Row],[Odds Spread]]), "",O76+IF(S76&lt;0, (O76/(S76/-100)), O76*(S76/100)))</f>
        <v/>
      </c>
      <c r="Z76" s="50" t="str">
        <f t="shared" si="10"/>
        <v/>
      </c>
      <c r="AA76" s="37">
        <f t="shared" si="11"/>
        <v>0</v>
      </c>
      <c r="AB76" s="37">
        <f t="shared" si="12"/>
        <v>0</v>
      </c>
      <c r="AC76" s="52" t="str">
        <f>IF('Prediction Log'!$T77="Y", "W", IF('Prediction Log'!$T77="N","L",""))</f>
        <v/>
      </c>
      <c r="AD76" s="53" t="str">
        <f>IF('Prediction Log'!$V77="Y", "W", IF('Prediction Log'!$V77="N","L",""))</f>
        <v/>
      </c>
      <c r="AE76" s="54" t="str">
        <f>IF(ISBLANK(Table123[[#This Row],[Odds Side - Difference Model]]), "",IF(AC76="W", W76, IF(AC76="L",-N76, "")))</f>
        <v/>
      </c>
      <c r="AF76" s="55" t="str">
        <f>IFERROR((IF(ISERR(Table123[[#This Row],[Potential Payout Side - Win Probability Model]]), "",IF(AD76="W", X76, IF(AD76="L",-N76, "")))), "")</f>
        <v/>
      </c>
      <c r="AG76" s="52" t="str">
        <f>IF('Prediction Log'!$U77="Y", "W", IF('Prediction Log'!$U77="N", "L", ""))</f>
        <v/>
      </c>
      <c r="AH76" s="54" t="str">
        <f>IF(ISBLANK(Table123[[#This Row],[Odds Spread]]), "",IF(AG76="W", Z76, IF(AG76="L",-O76, "")))</f>
        <v/>
      </c>
      <c r="AI76" s="45"/>
      <c r="AJ76" s="46" t="str">
        <f t="shared" si="13"/>
        <v/>
      </c>
      <c r="AK7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7" spans="1:38" x14ac:dyDescent="0.45">
      <c r="A77" s="34">
        <f>Games!A77</f>
        <v>1</v>
      </c>
      <c r="B77" s="34" t="str">
        <f>IF('Prediction Log'!B78=0, "",'Prediction Log'!B78)</f>
        <v>Middle Tennessee</v>
      </c>
      <c r="C77" s="34" t="str">
        <f>IF('Prediction Log'!C78=0, "",'Prediction Log'!C78)</f>
        <v>Tennessee Tech</v>
      </c>
      <c r="D77" s="34" t="str">
        <f>IF('Prediction Log'!D78=0, "",'Prediction Log'!D78)</f>
        <v/>
      </c>
      <c r="E77" s="34" t="str">
        <f>IF('Prediction Log'!E78=0, "",'Prediction Log'!E78)</f>
        <v/>
      </c>
      <c r="F77" s="34" t="str">
        <f>IF('Prediction Log'!H78=0, "",'Prediction Log'!H78)</f>
        <v/>
      </c>
      <c r="G77" s="10" t="str">
        <f>IF(ISBLANK(Games!B77), "",'Prediction Log'!$I78)</f>
        <v>Middle Tennessee</v>
      </c>
      <c r="H77" s="35" t="str">
        <f>'Prediction Log'!$J78</f>
        <v/>
      </c>
      <c r="I77" s="34" t="str">
        <f>IF(ISBLANK(Games!R77), "",IF(AND(Games!R77="",Games!S77=""),"",IF(ISTEXT(Games!S77), "Side",Games!R77)))</f>
        <v/>
      </c>
      <c r="J77" s="34" t="str">
        <f>IF(ISBLANK(Games!B77), "",IF(Games!P77="Y", Games!B77, Games!C77))</f>
        <v>James Madison</v>
      </c>
      <c r="K77" s="34" t="str">
        <f>Games!K77</f>
        <v>James Madison</v>
      </c>
      <c r="L77" s="34" t="str">
        <f>IF(ISBLANK(Games!D77), "",Games!D77)</f>
        <v/>
      </c>
      <c r="M77" s="34"/>
      <c r="N77" s="49" t="str">
        <f>IF(ISBLANK(Table123[[#This Row],[Odds Side - Difference Model]]), "", 1)</f>
        <v/>
      </c>
      <c r="O77" s="49" t="str">
        <f>IF(ISBLANK(Table123[[#This Row],[Odds Spread]]), "", 1)</f>
        <v/>
      </c>
      <c r="P77" s="36"/>
      <c r="Q77" s="36"/>
      <c r="R7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7" s="36"/>
      <c r="T77" s="36"/>
      <c r="U77" s="50" t="str">
        <f>IF(ISBLANK(Table123[[#This Row],[Odds Side - Difference Model]]), "",N77+IF(Q77&lt;0, (N77/(Q77/-100)), N77*(Q77/100)))</f>
        <v/>
      </c>
      <c r="V77" s="51" t="str">
        <f>IFERROR(IF(ISBLANK(Table123[[#This Row],[Odds Side - Win Probability Model]]), "",N77+IF(R77&lt;0, (N77/(R77/-100)), N77*(R77/100))),"")</f>
        <v/>
      </c>
      <c r="W77" s="50" t="str">
        <f t="shared" si="8"/>
        <v/>
      </c>
      <c r="X77" s="51" t="str">
        <f t="shared" si="9"/>
        <v/>
      </c>
      <c r="Y77" s="50" t="str">
        <f>IF(ISBLANK(Table123[[#This Row],[Odds Spread]]), "",O77+IF(S77&lt;0, (O77/(S77/-100)), O77*(S77/100)))</f>
        <v/>
      </c>
      <c r="Z77" s="50" t="str">
        <f t="shared" si="10"/>
        <v/>
      </c>
      <c r="AA77" s="37">
        <f t="shared" si="11"/>
        <v>0</v>
      </c>
      <c r="AB77" s="37">
        <f t="shared" si="12"/>
        <v>0</v>
      </c>
      <c r="AC77" s="52" t="str">
        <f>IF('Prediction Log'!$T78="Y", "W", IF('Prediction Log'!$T78="N","L",""))</f>
        <v/>
      </c>
      <c r="AD77" s="53" t="str">
        <f>IF('Prediction Log'!$V78="Y", "W", IF('Prediction Log'!$V78="N","L",""))</f>
        <v/>
      </c>
      <c r="AE77" s="54" t="str">
        <f>IF(ISBLANK(Table123[[#This Row],[Odds Side - Difference Model]]), "",IF(AC77="W", W77, IF(AC77="L",-N77, "")))</f>
        <v/>
      </c>
      <c r="AF77" s="55" t="str">
        <f>IFERROR((IF(ISERR(Table123[[#This Row],[Potential Payout Side - Win Probability Model]]), "",IF(AD77="W", X77, IF(AD77="L",-N77, "")))), "")</f>
        <v/>
      </c>
      <c r="AG77" s="52" t="str">
        <f>IF('Prediction Log'!$U78="Y", "W", IF('Prediction Log'!$U78="N", "L", ""))</f>
        <v/>
      </c>
      <c r="AH77" s="54" t="str">
        <f>IF(ISBLANK(Table123[[#This Row],[Odds Spread]]), "",IF(AG77="W", Z77, IF(AG77="L",-O77, "")))</f>
        <v/>
      </c>
      <c r="AI77" s="45"/>
      <c r="AJ77" s="46" t="str">
        <f t="shared" si="13"/>
        <v/>
      </c>
      <c r="AK7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8" spans="1:38" x14ac:dyDescent="0.45">
      <c r="A78" s="34">
        <f>Games!A78</f>
        <v>1</v>
      </c>
      <c r="B78" s="34" t="str">
        <f>IF('Prediction Log'!B79=0, "",'Prediction Log'!B79)</f>
        <v>Kansas State</v>
      </c>
      <c r="C78" s="34" t="str">
        <f>IF('Prediction Log'!C79=0, "",'Prediction Log'!C79)</f>
        <v>UT Martin</v>
      </c>
      <c r="D78" s="34" t="str">
        <f>IF('Prediction Log'!D79=0, "",'Prediction Log'!D79)</f>
        <v/>
      </c>
      <c r="E78" s="34" t="str">
        <f>IF('Prediction Log'!E79=0, "",'Prediction Log'!E79)</f>
        <v/>
      </c>
      <c r="F78" s="34" t="str">
        <f>IF('Prediction Log'!H79=0, "",'Prediction Log'!H79)</f>
        <v/>
      </c>
      <c r="G78" s="10" t="str">
        <f>IF(ISBLANK(Games!B78), "",'Prediction Log'!$I79)</f>
        <v>Kansas State</v>
      </c>
      <c r="H78" s="35" t="str">
        <f>'Prediction Log'!$J79</f>
        <v/>
      </c>
      <c r="I78" s="34" t="str">
        <f>IF(ISBLANK(Games!R78), "",IF(AND(Games!R78="",Games!S78=""),"",IF(ISTEXT(Games!S78), "Side",Games!R78)))</f>
        <v/>
      </c>
      <c r="J78" s="34" t="str">
        <f>IF(ISBLANK(Games!B78), "",IF(Games!P78="Y", Games!B78, Games!C78))</f>
        <v>Texas A&amp;M-Commerce</v>
      </c>
      <c r="K78" s="34" t="str">
        <f>Games!K78</f>
        <v/>
      </c>
      <c r="L78" s="34" t="str">
        <f>IF(ISBLANK(Games!D78), "",Games!D78)</f>
        <v/>
      </c>
      <c r="M78" s="34"/>
      <c r="N78" s="49" t="str">
        <f>IF(ISBLANK(Table123[[#This Row],[Odds Side - Difference Model]]), "", 1)</f>
        <v/>
      </c>
      <c r="O78" s="49" t="str">
        <f>IF(ISBLANK(Table123[[#This Row],[Odds Spread]]), "", 1)</f>
        <v/>
      </c>
      <c r="P78" s="36"/>
      <c r="Q78" s="36"/>
      <c r="R7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8" s="36"/>
      <c r="T78" s="36"/>
      <c r="U78" s="50" t="str">
        <f>IF(ISBLANK(Table123[[#This Row],[Odds Side - Difference Model]]), "",N78+IF(Q78&lt;0, (N78/(Q78/-100)), N78*(Q78/100)))</f>
        <v/>
      </c>
      <c r="V78" s="51" t="str">
        <f>IFERROR(IF(ISBLANK(Table123[[#This Row],[Odds Side - Win Probability Model]]), "",N78+IF(R78&lt;0, (N78/(R78/-100)), N78*(R78/100))),"")</f>
        <v/>
      </c>
      <c r="W78" s="50" t="str">
        <f t="shared" si="8"/>
        <v/>
      </c>
      <c r="X78" s="51" t="str">
        <f t="shared" si="9"/>
        <v/>
      </c>
      <c r="Y78" s="50" t="str">
        <f>IF(ISBLANK(Table123[[#This Row],[Odds Spread]]), "",O78+IF(S78&lt;0, (O78/(S78/-100)), O78*(S78/100)))</f>
        <v/>
      </c>
      <c r="Z78" s="50" t="str">
        <f t="shared" si="10"/>
        <v/>
      </c>
      <c r="AA78" s="37">
        <f t="shared" si="11"/>
        <v>0</v>
      </c>
      <c r="AB78" s="37">
        <f t="shared" si="12"/>
        <v>0</v>
      </c>
      <c r="AC78" s="52" t="str">
        <f>IF('Prediction Log'!$T79="Y", "W", IF('Prediction Log'!$T79="N","L",""))</f>
        <v/>
      </c>
      <c r="AD78" s="53" t="str">
        <f>IF('Prediction Log'!$V79="Y", "W", IF('Prediction Log'!$V79="N","L",""))</f>
        <v/>
      </c>
      <c r="AE78" s="54" t="str">
        <f>IF(ISBLANK(Table123[[#This Row],[Odds Side - Difference Model]]), "",IF(AC78="W", W78, IF(AC78="L",-N78, "")))</f>
        <v/>
      </c>
      <c r="AF78" s="55" t="str">
        <f>IFERROR((IF(ISERR(Table123[[#This Row],[Potential Payout Side - Win Probability Model]]), "",IF(AD78="W", X78, IF(AD78="L",-N78, "")))), "")</f>
        <v/>
      </c>
      <c r="AG78" s="52" t="str">
        <f>IF('Prediction Log'!$U79="Y", "W", IF('Prediction Log'!$U79="N", "L", ""))</f>
        <v/>
      </c>
      <c r="AH78" s="54" t="str">
        <f>IF(ISBLANK(Table123[[#This Row],[Odds Spread]]), "",IF(AG78="W", Z78, IF(AG78="L",-O78, "")))</f>
        <v/>
      </c>
      <c r="AI78" s="45"/>
      <c r="AJ78" s="46" t="str">
        <f t="shared" si="13"/>
        <v/>
      </c>
      <c r="AK7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9" spans="1:38" x14ac:dyDescent="0.45">
      <c r="A79" s="34">
        <f>Games!A79</f>
        <v>1</v>
      </c>
      <c r="B79" s="34" t="str">
        <f>IF('Prediction Log'!B80=0, "",'Prediction Log'!B80)</f>
        <v>Baylor</v>
      </c>
      <c r="C79" s="34" t="str">
        <f>IF('Prediction Log'!C80=0, "",'Prediction Log'!C80)</f>
        <v>Tarleton State</v>
      </c>
      <c r="D79" s="34" t="str">
        <f>IF('Prediction Log'!D80=0, "",'Prediction Log'!D80)</f>
        <v/>
      </c>
      <c r="E79" s="34" t="str">
        <f>IF('Prediction Log'!E80=0, "",'Prediction Log'!E80)</f>
        <v/>
      </c>
      <c r="F79" s="34" t="str">
        <f>IF('Prediction Log'!H80=0, "",'Prediction Log'!H80)</f>
        <v/>
      </c>
      <c r="G79" s="10" t="str">
        <f>IF(ISBLANK(Games!B79), "",'Prediction Log'!$I80)</f>
        <v>Baylor</v>
      </c>
      <c r="H79" s="35" t="str">
        <f>'Prediction Log'!$J80</f>
        <v/>
      </c>
      <c r="I79" s="34" t="str">
        <f>IF(ISBLANK(Games!R79), "",IF(AND(Games!R79="",Games!S79=""),"",IF(ISTEXT(Games!S79), "Side",Games!R79)))</f>
        <v/>
      </c>
      <c r="J79" s="34" t="str">
        <f>IF(ISBLANK(Games!B79), "",IF(Games!P79="Y", Games!B79, Games!C79))</f>
        <v>Southeast Missouri State</v>
      </c>
      <c r="K79" s="34" t="str">
        <f>Games!K79</f>
        <v/>
      </c>
      <c r="L79" s="34" t="str">
        <f>IF(ISBLANK(Games!D79), "",Games!D79)</f>
        <v/>
      </c>
      <c r="M79" s="34"/>
      <c r="N79" s="49" t="str">
        <f>IF(ISBLANK(Table123[[#This Row],[Odds Side - Difference Model]]), "", 1)</f>
        <v/>
      </c>
      <c r="O79" s="49" t="str">
        <f>IF(ISBLANK(Table123[[#This Row],[Odds Spread]]), "", 1)</f>
        <v/>
      </c>
      <c r="P79" s="36"/>
      <c r="Q79" s="36"/>
      <c r="R7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9" s="36"/>
      <c r="T79" s="36"/>
      <c r="U79" s="50" t="str">
        <f>IF(ISBLANK(Table123[[#This Row],[Odds Side - Difference Model]]), "",N79+IF(Q79&lt;0, (N79/(Q79/-100)), N79*(Q79/100)))</f>
        <v/>
      </c>
      <c r="V79" s="51" t="str">
        <f>IFERROR(IF(ISBLANK(Table123[[#This Row],[Odds Side - Win Probability Model]]), "",N79+IF(R79&lt;0, (N79/(R79/-100)), N79*(R79/100))),"")</f>
        <v/>
      </c>
      <c r="W79" s="50" t="str">
        <f t="shared" si="8"/>
        <v/>
      </c>
      <c r="X79" s="51" t="str">
        <f t="shared" si="9"/>
        <v/>
      </c>
      <c r="Y79" s="50" t="str">
        <f>IF(ISBLANK(Table123[[#This Row],[Odds Spread]]), "",O79+IF(S79&lt;0, (O79/(S79/-100)), O79*(S79/100)))</f>
        <v/>
      </c>
      <c r="Z79" s="50" t="str">
        <f t="shared" si="10"/>
        <v/>
      </c>
      <c r="AA79" s="37">
        <f t="shared" si="11"/>
        <v>0</v>
      </c>
      <c r="AB79" s="37">
        <f t="shared" si="12"/>
        <v>0</v>
      </c>
      <c r="AC79" s="52" t="str">
        <f>IF('Prediction Log'!$T80="Y", "W", IF('Prediction Log'!$T80="N","L",""))</f>
        <v/>
      </c>
      <c r="AD79" s="53" t="str">
        <f>IF('Prediction Log'!$V80="Y", "W", IF('Prediction Log'!$V80="N","L",""))</f>
        <v/>
      </c>
      <c r="AE79" s="54" t="str">
        <f>IF(ISBLANK(Table123[[#This Row],[Odds Side - Difference Model]]), "",IF(AC79="W", W79, IF(AC79="L",-N79, "")))</f>
        <v/>
      </c>
      <c r="AF79" s="55" t="str">
        <f>IFERROR((IF(ISERR(Table123[[#This Row],[Potential Payout Side - Win Probability Model]]), "",IF(AD79="W", X79, IF(AD79="L",-N79, "")))), "")</f>
        <v/>
      </c>
      <c r="AG79" s="52" t="str">
        <f>IF('Prediction Log'!$U80="Y", "W", IF('Prediction Log'!$U80="N", "L", ""))</f>
        <v/>
      </c>
      <c r="AH79" s="54" t="str">
        <f>IF(ISBLANK(Table123[[#This Row],[Odds Spread]]), "",IF(AG79="W", Z79, IF(AG79="L",-O79, "")))</f>
        <v/>
      </c>
      <c r="AI79" s="45"/>
      <c r="AJ79" s="46" t="str">
        <f t="shared" si="13"/>
        <v/>
      </c>
      <c r="AK7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0" spans="1:38" x14ac:dyDescent="0.45">
      <c r="A80" s="34">
        <f>Games!A80</f>
        <v>1</v>
      </c>
      <c r="B80" s="34" t="str">
        <f>IF('Prediction Log'!B81=0, "",'Prediction Log'!B81)</f>
        <v>South Florida</v>
      </c>
      <c r="C80" s="34" t="str">
        <f>IF('Prediction Log'!C81=0, "",'Prediction Log'!C81)</f>
        <v>Bethune-Cookman</v>
      </c>
      <c r="D80" s="34" t="str">
        <f>IF('Prediction Log'!D81=0, "",'Prediction Log'!D81)</f>
        <v/>
      </c>
      <c r="E80" s="34" t="str">
        <f>IF('Prediction Log'!E81=0, "",'Prediction Log'!E81)</f>
        <v/>
      </c>
      <c r="F80" s="34" t="str">
        <f>IF('Prediction Log'!H81=0, "",'Prediction Log'!H81)</f>
        <v/>
      </c>
      <c r="G80" s="10" t="str">
        <f>IF(ISBLANK(Games!B80), "",'Prediction Log'!$I81)</f>
        <v>South Florida</v>
      </c>
      <c r="H80" s="35" t="str">
        <f>'Prediction Log'!$J81</f>
        <v/>
      </c>
      <c r="I80" s="34" t="str">
        <f>IF(ISBLANK(Games!R80), "",IF(AND(Games!R80="",Games!S80=""),"",IF(ISTEXT(Games!S80), "Side",Games!R80)))</f>
        <v/>
      </c>
      <c r="J80" s="34" t="str">
        <f>IF(ISBLANK(Games!B80), "",IF(Games!P80="Y", Games!B80, Games!C80))</f>
        <v>Wyoming</v>
      </c>
      <c r="K80" s="34" t="str">
        <f>Games!K80</f>
        <v>Wyoming</v>
      </c>
      <c r="L80" s="34" t="str">
        <f>IF(ISBLANK(Games!D80), "",Games!D80)</f>
        <v/>
      </c>
      <c r="M80" s="34"/>
      <c r="N80" s="49" t="str">
        <f>IF(ISBLANK(Table123[[#This Row],[Odds Side - Difference Model]]), "", 1)</f>
        <v/>
      </c>
      <c r="O80" s="49" t="str">
        <f>IF(ISBLANK(Table123[[#This Row],[Odds Spread]]), "", 1)</f>
        <v/>
      </c>
      <c r="P80" s="36"/>
      <c r="Q80" s="36"/>
      <c r="R8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0" s="36"/>
      <c r="T80" s="36"/>
      <c r="U80" s="50" t="str">
        <f>IF(ISBLANK(Table123[[#This Row],[Odds Side - Difference Model]]), "",N80+IF(Q80&lt;0, (N80/(Q80/-100)), N80*(Q80/100)))</f>
        <v/>
      </c>
      <c r="V80" s="51" t="str">
        <f>IFERROR(IF(ISBLANK(Table123[[#This Row],[Odds Side - Win Probability Model]]), "",N80+IF(R80&lt;0, (N80/(R80/-100)), N80*(R80/100))),"")</f>
        <v/>
      </c>
      <c r="W80" s="50" t="str">
        <f t="shared" si="8"/>
        <v/>
      </c>
      <c r="X80" s="51" t="str">
        <f t="shared" si="9"/>
        <v/>
      </c>
      <c r="Y80" s="50" t="str">
        <f>IF(ISBLANK(Table123[[#This Row],[Odds Spread]]), "",O80+IF(S80&lt;0, (O80/(S80/-100)), O80*(S80/100)))</f>
        <v/>
      </c>
      <c r="Z80" s="50" t="str">
        <f t="shared" si="10"/>
        <v/>
      </c>
      <c r="AA80" s="37">
        <f t="shared" si="11"/>
        <v>0</v>
      </c>
      <c r="AB80" s="37">
        <f t="shared" si="12"/>
        <v>0</v>
      </c>
      <c r="AC80" s="52" t="str">
        <f>IF('Prediction Log'!$T81="Y", "W", IF('Prediction Log'!$T81="N","L",""))</f>
        <v/>
      </c>
      <c r="AD80" s="53" t="str">
        <f>IF('Prediction Log'!$V81="Y", "W", IF('Prediction Log'!$V81="N","L",""))</f>
        <v/>
      </c>
      <c r="AE80" s="54" t="str">
        <f>IF(ISBLANK(Table123[[#This Row],[Odds Side - Difference Model]]), "",IF(AC80="W", W80, IF(AC80="L",-N80, "")))</f>
        <v/>
      </c>
      <c r="AF80" s="55" t="str">
        <f>IFERROR((IF(ISERR(Table123[[#This Row],[Potential Payout Side - Win Probability Model]]), "",IF(AD80="W", X80, IF(AD80="L",-N80, "")))), "")</f>
        <v/>
      </c>
      <c r="AG80" s="52" t="str">
        <f>IF('Prediction Log'!$U81="Y", "W", IF('Prediction Log'!$U81="N", "L", ""))</f>
        <v/>
      </c>
      <c r="AH80" s="54" t="str">
        <f>IF(ISBLANK(Table123[[#This Row],[Odds Spread]]), "",IF(AG80="W", Z80, IF(AG80="L",-O80, "")))</f>
        <v/>
      </c>
      <c r="AI80" s="45"/>
      <c r="AJ80" s="46" t="str">
        <f t="shared" si="13"/>
        <v/>
      </c>
      <c r="AK8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1" spans="1:38" x14ac:dyDescent="0.45">
      <c r="A81" s="34">
        <f>Games!A81</f>
        <v>1</v>
      </c>
      <c r="B81" s="34" t="str">
        <f>IF('Prediction Log'!B82=0, "",'Prediction Log'!B82)</f>
        <v>Texas Tech</v>
      </c>
      <c r="C81" s="34" t="str">
        <f>IF('Prediction Log'!C82=0, "",'Prediction Log'!C82)</f>
        <v>Abilene Christian</v>
      </c>
      <c r="D81" s="34" t="str">
        <f>IF('Prediction Log'!D82=0, "",'Prediction Log'!D82)</f>
        <v/>
      </c>
      <c r="E81" s="34" t="str">
        <f>IF('Prediction Log'!E82=0, "",'Prediction Log'!E82)</f>
        <v/>
      </c>
      <c r="F81" s="34" t="str">
        <f>IF('Prediction Log'!H82=0, "",'Prediction Log'!H82)</f>
        <v/>
      </c>
      <c r="G81" s="10" t="str">
        <f>IF(ISBLANK(Games!B81), "",'Prediction Log'!$I82)</f>
        <v>Texas Tech</v>
      </c>
      <c r="H81" s="35" t="str">
        <f>'Prediction Log'!$J82</f>
        <v/>
      </c>
      <c r="I81" s="34" t="str">
        <f>IF(ISBLANK(Games!R81), "",IF(AND(Games!R81="",Games!S81=""),"",IF(ISTEXT(Games!S81), "Side",Games!R81)))</f>
        <v/>
      </c>
      <c r="J81" s="34" t="str">
        <f>IF(ISBLANK(Games!B81), "",IF(Games!P81="Y", Games!B81, Games!C81))</f>
        <v>New Mexico</v>
      </c>
      <c r="K81" s="34" t="str">
        <f>Games!K81</f>
        <v>New Mexico</v>
      </c>
      <c r="L81" s="34" t="str">
        <f>IF(ISBLANK(Games!D81), "",Games!D81)</f>
        <v/>
      </c>
      <c r="M81" s="34"/>
      <c r="N81" s="49" t="str">
        <f>IF(ISBLANK(Table123[[#This Row],[Odds Side - Difference Model]]), "", 1)</f>
        <v/>
      </c>
      <c r="O81" s="49" t="str">
        <f>IF(ISBLANK(Table123[[#This Row],[Odds Spread]]), "", 1)</f>
        <v/>
      </c>
      <c r="P81" s="36"/>
      <c r="Q81" s="36"/>
      <c r="R8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1" s="36"/>
      <c r="T81" s="36"/>
      <c r="U81" s="50" t="str">
        <f>IF(ISBLANK(Table123[[#This Row],[Odds Side - Difference Model]]), "",N81+IF(Q81&lt;0, (N81/(Q81/-100)), N81*(Q81/100)))</f>
        <v/>
      </c>
      <c r="V81" s="51" t="str">
        <f>IFERROR(IF(ISBLANK(Table123[[#This Row],[Odds Side - Win Probability Model]]), "",N81+IF(R81&lt;0, (N81/(R81/-100)), N81*(R81/100))),"")</f>
        <v/>
      </c>
      <c r="W81" s="50" t="str">
        <f t="shared" si="8"/>
        <v/>
      </c>
      <c r="X81" s="51" t="str">
        <f t="shared" si="9"/>
        <v/>
      </c>
      <c r="Y81" s="50" t="str">
        <f>IF(ISBLANK(Table123[[#This Row],[Odds Spread]]), "",O81+IF(S81&lt;0, (O81/(S81/-100)), O81*(S81/100)))</f>
        <v/>
      </c>
      <c r="Z81" s="50" t="str">
        <f t="shared" si="10"/>
        <v/>
      </c>
      <c r="AA81" s="37">
        <f t="shared" si="11"/>
        <v>0</v>
      </c>
      <c r="AB81" s="37">
        <f t="shared" si="12"/>
        <v>0</v>
      </c>
      <c r="AC81" s="52" t="str">
        <f>IF('Prediction Log'!$T82="Y", "W", IF('Prediction Log'!$T82="N","L",""))</f>
        <v/>
      </c>
      <c r="AD81" s="53" t="str">
        <f>IF('Prediction Log'!$V82="Y", "W", IF('Prediction Log'!$V82="N","L",""))</f>
        <v/>
      </c>
      <c r="AE81" s="54" t="str">
        <f>IF(ISBLANK(Table123[[#This Row],[Odds Side - Difference Model]]), "",IF(AC81="W", W81, IF(AC81="L",-N81, "")))</f>
        <v/>
      </c>
      <c r="AF81" s="55" t="str">
        <f>IFERROR((IF(ISERR(Table123[[#This Row],[Potential Payout Side - Win Probability Model]]), "",IF(AD81="W", X81, IF(AD81="L",-N81, "")))), "")</f>
        <v/>
      </c>
      <c r="AG81" s="52" t="str">
        <f>IF('Prediction Log'!$U82="Y", "W", IF('Prediction Log'!$U82="N", "L", ""))</f>
        <v/>
      </c>
      <c r="AH81" s="54" t="str">
        <f>IF(ISBLANK(Table123[[#This Row],[Odds Spread]]), "",IF(AG81="W", Z81, IF(AG81="L",-O81, "")))</f>
        <v/>
      </c>
      <c r="AI81" s="45"/>
      <c r="AJ81" s="46" t="str">
        <f t="shared" si="13"/>
        <v/>
      </c>
      <c r="AK8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2" spans="1:38" x14ac:dyDescent="0.45">
      <c r="A82" s="34">
        <f>Games!A82</f>
        <v>1</v>
      </c>
      <c r="B82" s="34" t="str">
        <f>IF('Prediction Log'!B83=0, "",'Prediction Log'!B83)</f>
        <v>Texas A&amp;M</v>
      </c>
      <c r="C82" s="34" t="str">
        <f>IF('Prediction Log'!C83=0, "",'Prediction Log'!C83)</f>
        <v>Notre Dame</v>
      </c>
      <c r="D82" s="34" t="str">
        <f>IF('Prediction Log'!D83=0, "",'Prediction Log'!D83)</f>
        <v/>
      </c>
      <c r="E82" s="34" t="str">
        <f>IF('Prediction Log'!E83=0, "",'Prediction Log'!E83)</f>
        <v/>
      </c>
      <c r="F82" s="34" t="str">
        <f>IF('Prediction Log'!H83=0, "",'Prediction Log'!H83)</f>
        <v>Notre Dame</v>
      </c>
      <c r="G82" s="10" t="str">
        <f>IF(ISBLANK(Games!B82), "",'Prediction Log'!$I83)</f>
        <v>Notre Dame</v>
      </c>
      <c r="H82" s="35">
        <f>'Prediction Log'!$J83</f>
        <v>0.6528175474869089</v>
      </c>
      <c r="I82" s="34" t="str">
        <f>IF(ISBLANK(Games!R82), "",IF(AND(Games!R82="",Games!S82=""),"",IF(ISTEXT(Games!S82), "Side",Games!R82)))</f>
        <v/>
      </c>
      <c r="J82" s="34" t="str">
        <f>IF(ISBLANK(Games!B82), "",IF(Games!P82="Y", Games!B82, Games!C82))</f>
        <v>Weber State</v>
      </c>
      <c r="K82" s="34" t="str">
        <f>Games!K82</f>
        <v/>
      </c>
      <c r="L82" s="34" t="str">
        <f>IF(ISBLANK(Games!D82), "",Games!D82)</f>
        <v/>
      </c>
      <c r="M82" s="34"/>
      <c r="N82" s="49" t="str">
        <f>IF(ISBLANK(Table123[[#This Row],[Odds Side - Difference Model]]), "", 1)</f>
        <v/>
      </c>
      <c r="O82" s="49" t="str">
        <f>IF(ISBLANK(Table123[[#This Row],[Odds Spread]]), "", 1)</f>
        <v/>
      </c>
      <c r="P82" s="36"/>
      <c r="Q82" s="36"/>
      <c r="R8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2" s="36"/>
      <c r="T82" s="36"/>
      <c r="U82" s="50" t="str">
        <f>IF(ISBLANK(Table123[[#This Row],[Odds Side - Difference Model]]), "",N82+IF(Q82&lt;0, (N82/(Q82/-100)), N82*(Q82/100)))</f>
        <v/>
      </c>
      <c r="V82" s="51" t="str">
        <f>IFERROR(IF(ISBLANK(Table123[[#This Row],[Odds Side - Win Probability Model]]), "",N82+IF(R82&lt;0, (N82/(R82/-100)), N82*(R82/100))),"")</f>
        <v/>
      </c>
      <c r="W82" s="50" t="str">
        <f t="shared" si="8"/>
        <v/>
      </c>
      <c r="X82" s="51" t="str">
        <f t="shared" si="9"/>
        <v/>
      </c>
      <c r="Y82" s="50" t="str">
        <f>IF(ISBLANK(Table123[[#This Row],[Odds Spread]]), "",O82+IF(S82&lt;0, (O82/(S82/-100)), O82*(S82/100)))</f>
        <v/>
      </c>
      <c r="Z82" s="50" t="str">
        <f t="shared" si="10"/>
        <v/>
      </c>
      <c r="AA82" s="37">
        <f t="shared" si="11"/>
        <v>0</v>
      </c>
      <c r="AB82" s="37">
        <f t="shared" si="12"/>
        <v>0</v>
      </c>
      <c r="AC82" s="52" t="str">
        <f>IF('Prediction Log'!$T83="Y", "W", IF('Prediction Log'!$T83="N","L",""))</f>
        <v/>
      </c>
      <c r="AD82" s="53" t="str">
        <f>IF('Prediction Log'!$V83="Y", "W", IF('Prediction Log'!$V83="N","L",""))</f>
        <v/>
      </c>
      <c r="AE82" s="54" t="str">
        <f>IF(ISBLANK(Table123[[#This Row],[Odds Side - Difference Model]]), "",IF(AC82="W", W82, IF(AC82="L",-N82, "")))</f>
        <v/>
      </c>
      <c r="AF82" s="55" t="str">
        <f>IFERROR((IF(ISERR(Table123[[#This Row],[Potential Payout Side - Win Probability Model]]), "",IF(AD82="W", X82, IF(AD82="L",-N82, "")))), "")</f>
        <v/>
      </c>
      <c r="AG82" s="52" t="str">
        <f>IF('Prediction Log'!$U83="Y", "W", IF('Prediction Log'!$U83="N", "L", ""))</f>
        <v/>
      </c>
      <c r="AH82" s="54" t="str">
        <f>IF(ISBLANK(Table123[[#This Row],[Odds Spread]]), "",IF(AG82="W", Z82, IF(AG82="L",-O82, "")))</f>
        <v/>
      </c>
      <c r="AI82" s="45"/>
      <c r="AJ82" s="46" t="str">
        <f t="shared" si="13"/>
        <v/>
      </c>
      <c r="AK8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3" spans="1:38" x14ac:dyDescent="0.45">
      <c r="A83" s="34">
        <f>Games!A83</f>
        <v>1</v>
      </c>
      <c r="B83" s="34" t="str">
        <f>IF('Prediction Log'!B84=0, "",'Prediction Log'!B84)</f>
        <v>Auburn</v>
      </c>
      <c r="C83" s="34" t="str">
        <f>IF('Prediction Log'!C84=0, "",'Prediction Log'!C84)</f>
        <v>Alabama A&amp;M</v>
      </c>
      <c r="D83" s="34" t="str">
        <f>IF('Prediction Log'!D84=0, "",'Prediction Log'!D84)</f>
        <v/>
      </c>
      <c r="E83" s="34" t="str">
        <f>IF('Prediction Log'!E84=0, "",'Prediction Log'!E84)</f>
        <v/>
      </c>
      <c r="F83" s="34" t="str">
        <f>IF('Prediction Log'!H84=0, "",'Prediction Log'!H84)</f>
        <v/>
      </c>
      <c r="G83" s="10" t="str">
        <f>IF(ISBLANK(Games!B83), "",'Prediction Log'!$I84)</f>
        <v>Auburn</v>
      </c>
      <c r="H83" s="35" t="str">
        <f>'Prediction Log'!$J84</f>
        <v/>
      </c>
      <c r="I83" s="34" t="str">
        <f>IF(ISBLANK(Games!R83), "",IF(AND(Games!R83="",Games!S83=""),"",IF(ISTEXT(Games!S83), "Side",Games!R83)))</f>
        <v/>
      </c>
      <c r="J83" s="34" t="str">
        <f>IF(ISBLANK(Games!B83), "",IF(Games!P83="Y", Games!B83, Games!C83))</f>
        <v>USC</v>
      </c>
      <c r="K83" s="34" t="str">
        <f>Games!K83</f>
        <v>USC</v>
      </c>
      <c r="L83" s="34" t="str">
        <f>IF(ISBLANK(Games!D83), "",Games!D83)</f>
        <v/>
      </c>
      <c r="M83" s="34"/>
      <c r="N83" s="49" t="str">
        <f>IF(ISBLANK(Table123[[#This Row],[Odds Side - Difference Model]]), "", 1)</f>
        <v/>
      </c>
      <c r="O83" s="49" t="str">
        <f>IF(ISBLANK(Table123[[#This Row],[Odds Spread]]), "", 1)</f>
        <v/>
      </c>
      <c r="P83" s="36"/>
      <c r="Q83" s="36"/>
      <c r="R8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3" s="36"/>
      <c r="T83" s="36"/>
      <c r="U83" s="50" t="str">
        <f>IF(ISBLANK(Table123[[#This Row],[Odds Side - Difference Model]]), "",N83+IF(Q83&lt;0, (N83/(Q83/-100)), N83*(Q83/100)))</f>
        <v/>
      </c>
      <c r="V83" s="51" t="str">
        <f>IFERROR(IF(ISBLANK(Table123[[#This Row],[Odds Side - Win Probability Model]]), "",N83+IF(R83&lt;0, (N83/(R83/-100)), N83*(R83/100))),"")</f>
        <v/>
      </c>
      <c r="W83" s="50" t="str">
        <f t="shared" si="8"/>
        <v/>
      </c>
      <c r="X83" s="51" t="str">
        <f t="shared" si="9"/>
        <v/>
      </c>
      <c r="Y83" s="50" t="str">
        <f>IF(ISBLANK(Table123[[#This Row],[Odds Spread]]), "",O83+IF(S83&lt;0, (O83/(S83/-100)), O83*(S83/100)))</f>
        <v/>
      </c>
      <c r="Z83" s="50" t="str">
        <f t="shared" si="10"/>
        <v/>
      </c>
      <c r="AA83" s="37">
        <f t="shared" si="11"/>
        <v>0</v>
      </c>
      <c r="AB83" s="37">
        <f t="shared" si="12"/>
        <v>0</v>
      </c>
      <c r="AC83" s="52" t="str">
        <f>IF('Prediction Log'!$T84="Y", "W", IF('Prediction Log'!$T84="N","L",""))</f>
        <v/>
      </c>
      <c r="AD83" s="53" t="str">
        <f>IF('Prediction Log'!$V84="Y", "W", IF('Prediction Log'!$V84="N","L",""))</f>
        <v/>
      </c>
      <c r="AE83" s="54" t="str">
        <f>IF(ISBLANK(Table123[[#This Row],[Odds Side - Difference Model]]), "",IF(AC83="W", W83, IF(AC83="L",-N83, "")))</f>
        <v/>
      </c>
      <c r="AF83" s="55" t="str">
        <f>IFERROR((IF(ISERR(Table123[[#This Row],[Potential Payout Side - Win Probability Model]]), "",IF(AD83="W", X83, IF(AD83="L",-N83, "")))), "")</f>
        <v/>
      </c>
      <c r="AG83" s="52" t="str">
        <f>IF('Prediction Log'!$U84="Y", "W", IF('Prediction Log'!$U84="N", "L", ""))</f>
        <v/>
      </c>
      <c r="AH83" s="54" t="str">
        <f>IF(ISBLANK(Table123[[#This Row],[Odds Spread]]), "",IF(AG83="W", Z83, IF(AG83="L",-O83, "")))</f>
        <v/>
      </c>
      <c r="AI83" s="45"/>
      <c r="AJ83" s="46" t="str">
        <f t="shared" si="13"/>
        <v/>
      </c>
      <c r="AK8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4" spans="1:38" x14ac:dyDescent="0.45">
      <c r="A84" s="34">
        <f>Games!A84</f>
        <v>1</v>
      </c>
      <c r="B84" s="34" t="str">
        <f>IF('Prediction Log'!B85=0, "",'Prediction Log'!B85)</f>
        <v>Oregon</v>
      </c>
      <c r="C84" s="34" t="str">
        <f>IF('Prediction Log'!C85=0, "",'Prediction Log'!C85)</f>
        <v>Idaho</v>
      </c>
      <c r="D84" s="34" t="str">
        <f>IF('Prediction Log'!D85=0, "",'Prediction Log'!D85)</f>
        <v/>
      </c>
      <c r="E84" s="34" t="str">
        <f>IF('Prediction Log'!E85=0, "",'Prediction Log'!E85)</f>
        <v/>
      </c>
      <c r="F84" s="34" t="str">
        <f>IF('Prediction Log'!H85=0, "",'Prediction Log'!H85)</f>
        <v/>
      </c>
      <c r="G84" s="10" t="str">
        <f>IF(ISBLANK(Games!B84), "",'Prediction Log'!$I85)</f>
        <v>Oregon</v>
      </c>
      <c r="H84" s="35" t="str">
        <f>'Prediction Log'!$J85</f>
        <v/>
      </c>
      <c r="I84" s="34" t="str">
        <f>IF(ISBLANK(Games!R84), "",IF(AND(Games!R84="",Games!S84=""),"",IF(ISTEXT(Games!S84), "Side",Games!R84)))</f>
        <v/>
      </c>
      <c r="J84" s="34" t="str">
        <f>IF(ISBLANK(Games!B84), "",IF(Games!P84="Y", Games!B84, Games!C84))</f>
        <v>Boston College</v>
      </c>
      <c r="K84" s="34" t="str">
        <f>Games!K84</f>
        <v>Boston College</v>
      </c>
      <c r="L84" s="34" t="str">
        <f>IF(ISBLANK(Games!D84), "",Games!D84)</f>
        <v/>
      </c>
      <c r="M84" s="34"/>
      <c r="N84" s="49" t="str">
        <f>IF(ISBLANK(Table123[[#This Row],[Odds Side - Difference Model]]), "", 1)</f>
        <v/>
      </c>
      <c r="O84" s="49" t="str">
        <f>IF(ISBLANK(Table123[[#This Row],[Odds Spread]]), "", 1)</f>
        <v/>
      </c>
      <c r="P84" s="36"/>
      <c r="Q84" s="36"/>
      <c r="R8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4" s="36"/>
      <c r="T84" s="36"/>
      <c r="U84" s="50" t="str">
        <f>IF(ISBLANK(Table123[[#This Row],[Odds Side - Difference Model]]), "",N84+IF(Q84&lt;0, (N84/(Q84/-100)), N84*(Q84/100)))</f>
        <v/>
      </c>
      <c r="V84" s="51" t="str">
        <f>IFERROR(IF(ISBLANK(Table123[[#This Row],[Odds Side - Win Probability Model]]), "",N84+IF(R84&lt;0, (N84/(R84/-100)), N84*(R84/100))),"")</f>
        <v/>
      </c>
      <c r="W84" s="50" t="str">
        <f t="shared" si="8"/>
        <v/>
      </c>
      <c r="X84" s="51" t="str">
        <f t="shared" si="9"/>
        <v/>
      </c>
      <c r="Y84" s="50" t="str">
        <f>IF(ISBLANK(Table123[[#This Row],[Odds Spread]]), "",O84+IF(S84&lt;0, (O84/(S84/-100)), O84*(S84/100)))</f>
        <v/>
      </c>
      <c r="Z84" s="50" t="str">
        <f t="shared" si="10"/>
        <v/>
      </c>
      <c r="AA84" s="37">
        <f t="shared" si="11"/>
        <v>0</v>
      </c>
      <c r="AB84" s="37">
        <f t="shared" si="12"/>
        <v>0</v>
      </c>
      <c r="AC84" s="52" t="str">
        <f>IF('Prediction Log'!$T85="Y", "W", IF('Prediction Log'!$T85="N","L",""))</f>
        <v/>
      </c>
      <c r="AD84" s="53" t="str">
        <f>IF('Prediction Log'!$V85="Y", "W", IF('Prediction Log'!$V85="N","L",""))</f>
        <v/>
      </c>
      <c r="AE84" s="54" t="str">
        <f>IF(ISBLANK(Table123[[#This Row],[Odds Side - Difference Model]]), "",IF(AC84="W", W84, IF(AC84="L",-N84, "")))</f>
        <v/>
      </c>
      <c r="AF84" s="55" t="str">
        <f>IFERROR((IF(ISERR(Table123[[#This Row],[Potential Payout Side - Win Probability Model]]), "",IF(AD84="W", X84, IF(AD84="L",-N84, "")))), "")</f>
        <v/>
      </c>
      <c r="AG84" s="52" t="str">
        <f>IF('Prediction Log'!$U85="Y", "W", IF('Prediction Log'!$U85="N", "L", ""))</f>
        <v/>
      </c>
      <c r="AH84" s="54" t="str">
        <f>IF(ISBLANK(Table123[[#This Row],[Odds Spread]]), "",IF(AG84="W", Z84, IF(AG84="L",-O84, "")))</f>
        <v/>
      </c>
      <c r="AI84" s="45"/>
      <c r="AJ84" s="46" t="str">
        <f t="shared" si="13"/>
        <v/>
      </c>
      <c r="AK8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5" spans="1:38" x14ac:dyDescent="0.45">
      <c r="A85" s="34">
        <f>Games!A85</f>
        <v>0</v>
      </c>
      <c r="B85" s="34" t="str">
        <f>IF('Prediction Log'!B86=0, "",'Prediction Log'!B86)</f>
        <v>Hawai'i</v>
      </c>
      <c r="C85" s="34" t="str">
        <f>IF('Prediction Log'!C86=0, "",'Prediction Log'!C86)</f>
        <v>UCLA</v>
      </c>
      <c r="D85" s="34" t="str">
        <f>IF('Prediction Log'!D86=0, "",'Prediction Log'!D86)</f>
        <v/>
      </c>
      <c r="E85" s="34" t="str">
        <f>IF('Prediction Log'!E86=0, "",'Prediction Log'!E86)</f>
        <v/>
      </c>
      <c r="F85" s="34" t="str">
        <f>IF('Prediction Log'!H86=0, "",'Prediction Log'!H86)</f>
        <v>UCLA</v>
      </c>
      <c r="G85" s="10" t="str">
        <f>IF(ISBLANK(Games!B85), "",'Prediction Log'!$I86)</f>
        <v>UCLA</v>
      </c>
      <c r="H85" s="35">
        <f>'Prediction Log'!$J86</f>
        <v>0.80407010656761368</v>
      </c>
      <c r="I85" s="34" t="str">
        <f>IF(ISBLANK(Games!R85), "",IF(AND(Games!R85="",Games!S85=""),"",IF(ISTEXT(Games!S85), "Side",Games!R85)))</f>
        <v/>
      </c>
      <c r="J85" s="34" t="str">
        <f>IF(ISBLANK(Games!B85), "",IF(Games!P85="Y", Games!B85, Games!C85))</f>
        <v/>
      </c>
      <c r="K85" s="34" t="str">
        <f>Games!K85</f>
        <v/>
      </c>
      <c r="L85" s="34" t="str">
        <f>IF(ISBLANK(Games!D85), "",Games!D85)</f>
        <v/>
      </c>
      <c r="M85" s="34"/>
      <c r="N85" s="49" t="str">
        <f>IF(ISBLANK(Table123[[#This Row],[Odds Side - Difference Model]]), "", 1)</f>
        <v/>
      </c>
      <c r="O85" s="49" t="str">
        <f>IF(ISBLANK(Table123[[#This Row],[Odds Spread]]), "", 1)</f>
        <v/>
      </c>
      <c r="P85" s="36"/>
      <c r="Q85" s="36"/>
      <c r="R8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5" s="36"/>
      <c r="T85" s="36"/>
      <c r="U85" s="50" t="str">
        <f>IF(ISBLANK(Table123[[#This Row],[Odds Side - Difference Model]]), "",N85+IF(Q85&lt;0, (N85/(Q85/-100)), N85*(Q85/100)))</f>
        <v/>
      </c>
      <c r="V85" s="51" t="str">
        <f>IFERROR(IF(ISBLANK(Table123[[#This Row],[Odds Side - Win Probability Model]]), "",N85+IF(R85&lt;0, (N85/(R85/-100)), N85*(R85/100))),"")</f>
        <v/>
      </c>
      <c r="W85" s="50" t="str">
        <f t="shared" si="8"/>
        <v/>
      </c>
      <c r="X85" s="51" t="str">
        <f t="shared" si="9"/>
        <v/>
      </c>
      <c r="Y85" s="50" t="str">
        <f>IF(ISBLANK(Table123[[#This Row],[Odds Spread]]), "",O85+IF(S85&lt;0, (O85/(S85/-100)), O85*(S85/100)))</f>
        <v/>
      </c>
      <c r="Z85" s="50" t="str">
        <f t="shared" si="10"/>
        <v/>
      </c>
      <c r="AA85" s="37">
        <f t="shared" si="11"/>
        <v>0</v>
      </c>
      <c r="AB85" s="37">
        <f t="shared" si="12"/>
        <v>0</v>
      </c>
      <c r="AC85" s="52" t="str">
        <f>IF('Prediction Log'!$T86="Y", "W", IF('Prediction Log'!$T86="N","L",""))</f>
        <v/>
      </c>
      <c r="AD85" s="53" t="str">
        <f>IF('Prediction Log'!$V86="Y", "W", IF('Prediction Log'!$V86="N","L",""))</f>
        <v/>
      </c>
      <c r="AE85" s="54" t="str">
        <f>IF(ISBLANK(Table123[[#This Row],[Odds Side - Difference Model]]), "",IF(AC85="W", W85, IF(AC85="L",-N85, "")))</f>
        <v/>
      </c>
      <c r="AF85" s="55" t="str">
        <f>IFERROR((IF(ISERR(Table123[[#This Row],[Potential Payout Side - Win Probability Model]]), "",IF(AD85="W", X85, IF(AD85="L",-N85, "")))), "")</f>
        <v/>
      </c>
      <c r="AG85" s="52" t="str">
        <f>IF('Prediction Log'!$U86="Y", "W", IF('Prediction Log'!$U86="N", "L", ""))</f>
        <v/>
      </c>
      <c r="AH85" s="54" t="str">
        <f>IF(ISBLANK(Table123[[#This Row],[Odds Spread]]), "",IF(AG85="W", Z85, IF(AG85="L",-O85, "")))</f>
        <v/>
      </c>
      <c r="AI85" s="45"/>
      <c r="AJ85" s="46" t="str">
        <f t="shared" si="13"/>
        <v/>
      </c>
      <c r="AK8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6" spans="1:38" x14ac:dyDescent="0.45">
      <c r="A86" s="34">
        <f>Games!A86</f>
        <v>0</v>
      </c>
      <c r="B86" s="34" t="str">
        <f>IF('Prediction Log'!B87=0, "",'Prediction Log'!B87)</f>
        <v>Michigan</v>
      </c>
      <c r="C86" s="34" t="str">
        <f>IF('Prediction Log'!C87=0, "",'Prediction Log'!C87)</f>
        <v>Fresno State</v>
      </c>
      <c r="D86" s="34" t="str">
        <f>IF('Prediction Log'!D87=0, "",'Prediction Log'!D87)</f>
        <v/>
      </c>
      <c r="E86" s="34" t="str">
        <f>IF('Prediction Log'!E87=0, "",'Prediction Log'!E87)</f>
        <v/>
      </c>
      <c r="F86" s="34" t="str">
        <f>IF('Prediction Log'!H87=0, "",'Prediction Log'!H87)</f>
        <v>Fresno State</v>
      </c>
      <c r="G86" s="10" t="str">
        <f>IF(ISBLANK(Games!B86), "",'Prediction Log'!$I87)</f>
        <v>Michigan</v>
      </c>
      <c r="H86" s="35">
        <f>'Prediction Log'!$J87</f>
        <v>0.92692816398884148</v>
      </c>
      <c r="I86" s="34" t="str">
        <f>IF(ISBLANK(Games!R86), "",IF(AND(Games!R86="",Games!S86=""),"",IF(ISTEXT(Games!S86), "Side",Games!R86)))</f>
        <v/>
      </c>
      <c r="J86" s="34" t="str">
        <f>IF(ISBLANK(Games!B86), "",IF(Games!P86="Y", Games!B86, Games!C86))</f>
        <v/>
      </c>
      <c r="K86" s="34" t="str">
        <f>Games!K86</f>
        <v/>
      </c>
      <c r="L86" s="34" t="str">
        <f>IF(ISBLANK(Games!D86), "",Games!D86)</f>
        <v/>
      </c>
      <c r="M86" s="34"/>
      <c r="N86" s="49" t="str">
        <f>IF(ISBLANK(Table123[[#This Row],[Odds Side - Difference Model]]), "", 1)</f>
        <v/>
      </c>
      <c r="O86" s="49" t="str">
        <f>IF(ISBLANK(Table123[[#This Row],[Odds Spread]]), "", 1)</f>
        <v/>
      </c>
      <c r="P86" s="36"/>
      <c r="Q86" s="36"/>
      <c r="R8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6" s="36"/>
      <c r="T86" s="36"/>
      <c r="U86" s="50" t="str">
        <f>IF(ISBLANK(Table123[[#This Row],[Odds Side - Difference Model]]), "",N86+IF(Q86&lt;0, (N86/(Q86/-100)), N86*(Q86/100)))</f>
        <v/>
      </c>
      <c r="V86" s="51" t="str">
        <f>IFERROR(IF(ISBLANK(Table123[[#This Row],[Odds Side - Win Probability Model]]), "",N86+IF(R86&lt;0, (N86/(R86/-100)), N86*(R86/100))),"")</f>
        <v/>
      </c>
      <c r="W86" s="50" t="str">
        <f t="shared" si="8"/>
        <v/>
      </c>
      <c r="X86" s="51" t="str">
        <f t="shared" si="9"/>
        <v/>
      </c>
      <c r="Y86" s="50" t="str">
        <f>IF(ISBLANK(Table123[[#This Row],[Odds Spread]]), "",O86+IF(S86&lt;0, (O86/(S86/-100)), O86*(S86/100)))</f>
        <v/>
      </c>
      <c r="Z86" s="50" t="str">
        <f t="shared" si="10"/>
        <v/>
      </c>
      <c r="AA86" s="37">
        <f t="shared" si="11"/>
        <v>0</v>
      </c>
      <c r="AB86" s="37">
        <f t="shared" si="12"/>
        <v>0</v>
      </c>
      <c r="AC86" s="52" t="str">
        <f>IF('Prediction Log'!$T87="Y", "W", IF('Prediction Log'!$T87="N","L",""))</f>
        <v/>
      </c>
      <c r="AD86" s="53" t="str">
        <f>IF('Prediction Log'!$V87="Y", "W", IF('Prediction Log'!$V87="N","L",""))</f>
        <v/>
      </c>
      <c r="AE86" s="54" t="str">
        <f>IF(ISBLANK(Table123[[#This Row],[Odds Side - Difference Model]]), "",IF(AC86="W", W86, IF(AC86="L",-N86, "")))</f>
        <v/>
      </c>
      <c r="AF86" s="55" t="str">
        <f>IFERROR((IF(ISERR(Table123[[#This Row],[Potential Payout Side - Win Probability Model]]), "",IF(AD86="W", X86, IF(AD86="L",-N86, "")))), "")</f>
        <v/>
      </c>
      <c r="AG86" s="52" t="str">
        <f>IF('Prediction Log'!$U87="Y", "W", IF('Prediction Log'!$U87="N", "L", ""))</f>
        <v/>
      </c>
      <c r="AH86" s="54" t="str">
        <f>IF(ISBLANK(Table123[[#This Row],[Odds Spread]]), "",IF(AG86="W", Z86, IF(AG86="L",-O86, "")))</f>
        <v/>
      </c>
      <c r="AI86" s="45"/>
      <c r="AJ86" s="46" t="str">
        <f t="shared" si="13"/>
        <v/>
      </c>
      <c r="AK8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7" spans="1:38" x14ac:dyDescent="0.45">
      <c r="A87" s="34">
        <f>Games!A87</f>
        <v>0</v>
      </c>
      <c r="B87" s="34" t="str">
        <f>IF('Prediction Log'!B88=0, "",'Prediction Log'!B88)</f>
        <v>Kentucky</v>
      </c>
      <c r="C87" s="34" t="str">
        <f>IF('Prediction Log'!C88=0, "",'Prediction Log'!C88)</f>
        <v>Southern Mississippi</v>
      </c>
      <c r="D87" s="34" t="str">
        <f>IF('Prediction Log'!D88=0, "",'Prediction Log'!D88)</f>
        <v/>
      </c>
      <c r="E87" s="34" t="str">
        <f>IF('Prediction Log'!E88=0, "",'Prediction Log'!E88)</f>
        <v/>
      </c>
      <c r="F87" s="34" t="str">
        <f>IF('Prediction Log'!H88=0, "",'Prediction Log'!H88)</f>
        <v>Southern Mississippi</v>
      </c>
      <c r="G87" s="10" t="str">
        <f>IF(ISBLANK(Games!B87), "",'Prediction Log'!$I88)</f>
        <v>Kentucky</v>
      </c>
      <c r="H87" s="35">
        <f>'Prediction Log'!$J88</f>
        <v>0.92336769261813212</v>
      </c>
      <c r="I87" s="34" t="str">
        <f>IF(ISBLANK(Games!R87), "",IF(AND(Games!R87="",Games!S87=""),"",IF(ISTEXT(Games!S87), "Side",Games!R87)))</f>
        <v/>
      </c>
      <c r="J87" s="34" t="str">
        <f>IF(ISBLANK(Games!B87), "",IF(Games!P87="Y", Games!B87, Games!C87))</f>
        <v/>
      </c>
      <c r="K87" s="34" t="str">
        <f>Games!K87</f>
        <v/>
      </c>
      <c r="L87" s="34" t="str">
        <f>IF(ISBLANK(Games!D87), "",Games!D87)</f>
        <v/>
      </c>
      <c r="M87" s="34"/>
      <c r="N87" s="49" t="str">
        <f>IF(ISBLANK(Table123[[#This Row],[Odds Side - Difference Model]]), "", 1)</f>
        <v/>
      </c>
      <c r="O87" s="49" t="str">
        <f>IF(ISBLANK(Table123[[#This Row],[Odds Spread]]), "", 1)</f>
        <v/>
      </c>
      <c r="P87" s="36"/>
      <c r="Q87" s="36"/>
      <c r="R8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7" s="36"/>
      <c r="T87" s="36"/>
      <c r="U87" s="50" t="str">
        <f>IF(ISBLANK(Table123[[#This Row],[Odds Side - Difference Model]]), "",N87+IF(Q87&lt;0, (N87/(Q87/-100)), N87*(Q87/100)))</f>
        <v/>
      </c>
      <c r="V87" s="51" t="str">
        <f>IFERROR(IF(ISBLANK(Table123[[#This Row],[Odds Side - Win Probability Model]]), "",N87+IF(R87&lt;0, (N87/(R87/-100)), N87*(R87/100))),"")</f>
        <v/>
      </c>
      <c r="W87" s="50" t="str">
        <f t="shared" si="8"/>
        <v/>
      </c>
      <c r="X87" s="51" t="str">
        <f t="shared" si="9"/>
        <v/>
      </c>
      <c r="Y87" s="50" t="str">
        <f>IF(ISBLANK(Table123[[#This Row],[Odds Spread]]), "",O87+IF(S87&lt;0, (O87/(S87/-100)), O87*(S87/100)))</f>
        <v/>
      </c>
      <c r="Z87" s="50" t="str">
        <f t="shared" si="10"/>
        <v/>
      </c>
      <c r="AA87" s="37">
        <f t="shared" si="11"/>
        <v>0</v>
      </c>
      <c r="AB87" s="37">
        <f t="shared" si="12"/>
        <v>0</v>
      </c>
      <c r="AC87" s="52" t="str">
        <f>IF('Prediction Log'!$T88="Y", "W", IF('Prediction Log'!$T88="N","L",""))</f>
        <v/>
      </c>
      <c r="AD87" s="53" t="str">
        <f>IF('Prediction Log'!$V88="Y", "W", IF('Prediction Log'!$V88="N","L",""))</f>
        <v/>
      </c>
      <c r="AE87" s="54" t="str">
        <f>IF(ISBLANK(Table123[[#This Row],[Odds Side - Difference Model]]), "",IF(AC87="W", W87, IF(AC87="L",-N87, "")))</f>
        <v/>
      </c>
      <c r="AF87" s="55" t="str">
        <f>IFERROR((IF(ISERR(Table123[[#This Row],[Potential Payout Side - Win Probability Model]]), "",IF(AD87="W", X87, IF(AD87="L",-N87, "")))), "")</f>
        <v/>
      </c>
      <c r="AG87" s="52" t="str">
        <f>IF('Prediction Log'!$U88="Y", "W", IF('Prediction Log'!$U88="N", "L", ""))</f>
        <v/>
      </c>
      <c r="AH87" s="54" t="str">
        <f>IF(ISBLANK(Table123[[#This Row],[Odds Spread]]), "",IF(AG87="W", Z87, IF(AG87="L",-O87, "")))</f>
        <v/>
      </c>
      <c r="AI87" s="45"/>
      <c r="AJ87" s="46" t="str">
        <f t="shared" si="13"/>
        <v/>
      </c>
      <c r="AK8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8" spans="1:38" x14ac:dyDescent="0.45">
      <c r="A88" s="34">
        <f>Games!A88</f>
        <v>0</v>
      </c>
      <c r="B88" s="34" t="str">
        <f>IF('Prediction Log'!B89=0, "",'Prediction Log'!B89)</f>
        <v>Georgia Tech</v>
      </c>
      <c r="C88" s="34" t="str">
        <f>IF('Prediction Log'!C89=0, "",'Prediction Log'!C89)</f>
        <v>Georgia State</v>
      </c>
      <c r="D88" s="34" t="str">
        <f>IF('Prediction Log'!D89=0, "",'Prediction Log'!D89)</f>
        <v/>
      </c>
      <c r="E88" s="34" t="str">
        <f>IF('Prediction Log'!E89=0, "",'Prediction Log'!E89)</f>
        <v/>
      </c>
      <c r="F88" s="34" t="str">
        <f>IF('Prediction Log'!H89=0, "",'Prediction Log'!H89)</f>
        <v>Georgia State</v>
      </c>
      <c r="G88" s="10" t="str">
        <f>IF(ISBLANK(Games!B88), "",'Prediction Log'!$I89)</f>
        <v>Georgia Tech</v>
      </c>
      <c r="H88" s="35">
        <f>'Prediction Log'!$J89</f>
        <v>0.79619778874331193</v>
      </c>
      <c r="I88" s="34" t="str">
        <f>IF(ISBLANK(Games!R88), "",IF(AND(Games!R88="",Games!S88=""),"",IF(ISTEXT(Games!S88), "Side",Games!R88)))</f>
        <v/>
      </c>
      <c r="J88" s="34" t="str">
        <f>IF(ISBLANK(Games!B88), "",IF(Games!P88="Y", Games!B88, Games!C88))</f>
        <v/>
      </c>
      <c r="K88" s="34" t="str">
        <f>Games!K88</f>
        <v/>
      </c>
      <c r="L88" s="34" t="str">
        <f>IF(ISBLANK(Games!D88), "",Games!D88)</f>
        <v/>
      </c>
      <c r="M88" s="34"/>
      <c r="N88" s="49" t="str">
        <f>IF(ISBLANK(Table123[[#This Row],[Odds Side - Difference Model]]), "", 1)</f>
        <v/>
      </c>
      <c r="O88" s="49" t="str">
        <f>IF(ISBLANK(Table123[[#This Row],[Odds Spread]]), "", 1)</f>
        <v/>
      </c>
      <c r="P88" s="36"/>
      <c r="Q88" s="36"/>
      <c r="R8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8" s="36"/>
      <c r="T88" s="36"/>
      <c r="U88" s="50" t="str">
        <f>IF(ISBLANK(Table123[[#This Row],[Odds Side - Difference Model]]), "",N88+IF(Q88&lt;0, (N88/(Q88/-100)), N88*(Q88/100)))</f>
        <v/>
      </c>
      <c r="V88" s="51" t="str">
        <f>IFERROR(IF(ISBLANK(Table123[[#This Row],[Odds Side - Win Probability Model]]), "",N88+IF(R88&lt;0, (N88/(R88/-100)), N88*(R88/100))),"")</f>
        <v/>
      </c>
      <c r="W88" s="50" t="str">
        <f t="shared" si="8"/>
        <v/>
      </c>
      <c r="X88" s="51" t="str">
        <f t="shared" si="9"/>
        <v/>
      </c>
      <c r="Y88" s="50" t="str">
        <f>IF(ISBLANK(Table123[[#This Row],[Odds Spread]]), "",O88+IF(S88&lt;0, (O88/(S88/-100)), O88*(S88/100)))</f>
        <v/>
      </c>
      <c r="Z88" s="50" t="str">
        <f t="shared" si="10"/>
        <v/>
      </c>
      <c r="AA88" s="37">
        <f t="shared" si="11"/>
        <v>0</v>
      </c>
      <c r="AB88" s="37">
        <f t="shared" si="12"/>
        <v>0</v>
      </c>
      <c r="AC88" s="52" t="str">
        <f>IF('Prediction Log'!$T89="Y", "W", IF('Prediction Log'!$T89="N","L",""))</f>
        <v/>
      </c>
      <c r="AD88" s="53" t="str">
        <f>IF('Prediction Log'!$V89="Y", "W", IF('Prediction Log'!$V89="N","L",""))</f>
        <v/>
      </c>
      <c r="AE88" s="54" t="str">
        <f>IF(ISBLANK(Table123[[#This Row],[Odds Side - Difference Model]]), "",IF(AC88="W", W88, IF(AC88="L",-N88, "")))</f>
        <v/>
      </c>
      <c r="AF88" s="55" t="str">
        <f>IFERROR((IF(ISERR(Table123[[#This Row],[Potential Payout Side - Win Probability Model]]), "",IF(AD88="W", X88, IF(AD88="L",-N88, "")))), "")</f>
        <v/>
      </c>
      <c r="AG88" s="52" t="str">
        <f>IF('Prediction Log'!$U89="Y", "W", IF('Prediction Log'!$U89="N", "L", ""))</f>
        <v/>
      </c>
      <c r="AH88" s="54" t="str">
        <f>IF(ISBLANK(Table123[[#This Row],[Odds Spread]]), "",IF(AG88="W", Z88, IF(AG88="L",-O88, "")))</f>
        <v/>
      </c>
      <c r="AI88" s="45"/>
      <c r="AJ88" s="46" t="str">
        <f t="shared" si="13"/>
        <v/>
      </c>
      <c r="AK8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9" spans="1:38" x14ac:dyDescent="0.45">
      <c r="A89" s="34">
        <f>Games!A89</f>
        <v>0</v>
      </c>
      <c r="B89" s="34" t="str">
        <f>IF('Prediction Log'!B90=0, "",'Prediction Log'!B90)</f>
        <v>SMU</v>
      </c>
      <c r="C89" s="34" t="str">
        <f>IF('Prediction Log'!C90=0, "",'Prediction Log'!C90)</f>
        <v>Houston Christian</v>
      </c>
      <c r="D89" s="34" t="str">
        <f>IF('Prediction Log'!D90=0, "",'Prediction Log'!D90)</f>
        <v/>
      </c>
      <c r="E89" s="34" t="str">
        <f>IF('Prediction Log'!E90=0, "",'Prediction Log'!E90)</f>
        <v/>
      </c>
      <c r="F89" s="34" t="str">
        <f>IF('Prediction Log'!H90=0, "",'Prediction Log'!H90)</f>
        <v/>
      </c>
      <c r="G89" s="10" t="str">
        <f>IF(ISBLANK(Games!B89), "",'Prediction Log'!$I90)</f>
        <v>SMU</v>
      </c>
      <c r="H89" s="35" t="str">
        <f>'Prediction Log'!$J90</f>
        <v/>
      </c>
      <c r="I89" s="34" t="str">
        <f>IF(ISBLANK(Games!R89), "",IF(AND(Games!R89="",Games!S89=""),"",IF(ISTEXT(Games!S89), "Side",Games!R89)))</f>
        <v/>
      </c>
      <c r="J89" s="34" t="str">
        <f>IF(ISBLANK(Games!B89), "",IF(Games!P89="Y", Games!B89, Games!C89))</f>
        <v/>
      </c>
      <c r="K89" s="34" t="str">
        <f>Games!K89</f>
        <v/>
      </c>
      <c r="L89" s="34" t="str">
        <f>IF(ISBLANK(Games!D89), "",Games!D89)</f>
        <v/>
      </c>
      <c r="M89" s="34"/>
      <c r="N89" s="49" t="str">
        <f>IF(ISBLANK(Table123[[#This Row],[Odds Side - Difference Model]]), "", 1)</f>
        <v/>
      </c>
      <c r="O89" s="49" t="str">
        <f>IF(ISBLANK(Table123[[#This Row],[Odds Spread]]), "", 1)</f>
        <v/>
      </c>
      <c r="P89" s="36"/>
      <c r="Q89" s="36"/>
      <c r="R8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9" s="36"/>
      <c r="T89" s="36"/>
      <c r="U89" s="50" t="str">
        <f>IF(ISBLANK(Table123[[#This Row],[Odds Side - Difference Model]]), "",N89+IF(Q89&lt;0, (N89/(Q89/-100)), N89*(Q89/100)))</f>
        <v/>
      </c>
      <c r="V89" s="51" t="str">
        <f>IFERROR(IF(ISBLANK(Table123[[#This Row],[Odds Side - Win Probability Model]]), "",N89+IF(R89&lt;0, (N89/(R89/-100)), N89*(R89/100))),"")</f>
        <v/>
      </c>
      <c r="W89" s="50" t="str">
        <f t="shared" si="8"/>
        <v/>
      </c>
      <c r="X89" s="51" t="str">
        <f t="shared" si="9"/>
        <v/>
      </c>
      <c r="Y89" s="50" t="str">
        <f>IF(ISBLANK(Table123[[#This Row],[Odds Spread]]), "",O89+IF(S89&lt;0, (O89/(S89/-100)), O89*(S89/100)))</f>
        <v/>
      </c>
      <c r="Z89" s="50" t="str">
        <f t="shared" si="10"/>
        <v/>
      </c>
      <c r="AA89" s="37">
        <f t="shared" si="11"/>
        <v>0</v>
      </c>
      <c r="AB89" s="37">
        <f t="shared" si="12"/>
        <v>0</v>
      </c>
      <c r="AC89" s="52" t="str">
        <f>IF('Prediction Log'!$T90="Y", "W", IF('Prediction Log'!$T90="N","L",""))</f>
        <v/>
      </c>
      <c r="AD89" s="53" t="str">
        <f>IF('Prediction Log'!$V90="Y", "W", IF('Prediction Log'!$V90="N","L",""))</f>
        <v/>
      </c>
      <c r="AE89" s="54" t="str">
        <f>IF(ISBLANK(Table123[[#This Row],[Odds Side - Difference Model]]), "",IF(AC89="W", W89, IF(AC89="L",-N89, "")))</f>
        <v/>
      </c>
      <c r="AF89" s="55" t="str">
        <f>IFERROR((IF(ISERR(Table123[[#This Row],[Potential Payout Side - Win Probability Model]]), "",IF(AD89="W", X89, IF(AD89="L",-N89, "")))), "")</f>
        <v/>
      </c>
      <c r="AG89" s="52" t="str">
        <f>IF('Prediction Log'!$U90="Y", "W", IF('Prediction Log'!$U90="N", "L", ""))</f>
        <v/>
      </c>
      <c r="AH89" s="54" t="str">
        <f>IF(ISBLANK(Table123[[#This Row],[Odds Spread]]), "",IF(AG89="W", Z89, IF(AG89="L",-O89, "")))</f>
        <v/>
      </c>
      <c r="AI89" s="45"/>
      <c r="AJ89" s="46" t="str">
        <f t="shared" si="13"/>
        <v/>
      </c>
      <c r="AK8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0" spans="1:38" x14ac:dyDescent="0.45">
      <c r="A90" s="34">
        <f>Games!A90</f>
        <v>0</v>
      </c>
      <c r="B90" s="34" t="str">
        <f>IF('Prediction Log'!B91=0, "",'Prediction Log'!B91)</f>
        <v>Louisiana</v>
      </c>
      <c r="C90" s="34" t="str">
        <f>IF('Prediction Log'!C91=0, "",'Prediction Log'!C91)</f>
        <v>Grambling</v>
      </c>
      <c r="D90" s="34" t="str">
        <f>IF('Prediction Log'!D91=0, "",'Prediction Log'!D91)</f>
        <v/>
      </c>
      <c r="E90" s="34" t="str">
        <f>IF('Prediction Log'!E91=0, "",'Prediction Log'!E91)</f>
        <v/>
      </c>
      <c r="F90" s="34" t="str">
        <f>IF('Prediction Log'!H91=0, "",'Prediction Log'!H91)</f>
        <v/>
      </c>
      <c r="G90" s="10" t="str">
        <f>IF(ISBLANK(Games!B90), "",'Prediction Log'!$I91)</f>
        <v>Louisiana</v>
      </c>
      <c r="H90" s="35" t="str">
        <f>'Prediction Log'!$J91</f>
        <v/>
      </c>
      <c r="I90" s="34" t="str">
        <f>IF(ISBLANK(Games!R90), "",IF(AND(Games!R90="",Games!S90=""),"",IF(ISTEXT(Games!S90), "Side",Games!R90)))</f>
        <v/>
      </c>
      <c r="J90" s="34" t="str">
        <f>IF(ISBLANK(Games!B90), "",IF(Games!P90="Y", Games!B90, Games!C90))</f>
        <v/>
      </c>
      <c r="K90" s="34" t="str">
        <f>Games!K90</f>
        <v/>
      </c>
      <c r="L90" s="34" t="str">
        <f>IF(ISBLANK(Games!D90), "",Games!D90)</f>
        <v/>
      </c>
      <c r="M90" s="34"/>
      <c r="N90" s="49" t="str">
        <f>IF(ISBLANK(Table123[[#This Row],[Odds Side - Difference Model]]), "", 1)</f>
        <v/>
      </c>
      <c r="O90" s="49" t="str">
        <f>IF(ISBLANK(Table123[[#This Row],[Odds Spread]]), "", 1)</f>
        <v/>
      </c>
      <c r="P90" s="36"/>
      <c r="Q90" s="36"/>
      <c r="R9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0" s="36"/>
      <c r="T90" s="36"/>
      <c r="U90" s="50" t="str">
        <f>IF(ISBLANK(Table123[[#This Row],[Odds Side - Difference Model]]), "",N90+IF(Q90&lt;0, (N90/(Q90/-100)), N90*(Q90/100)))</f>
        <v/>
      </c>
      <c r="V90" s="51" t="str">
        <f>IFERROR(IF(ISBLANK(Table123[[#This Row],[Odds Side - Win Probability Model]]), "",N90+IF(R90&lt;0, (N90/(R90/-100)), N90*(R90/100))),"")</f>
        <v/>
      </c>
      <c r="W90" s="50" t="str">
        <f t="shared" si="8"/>
        <v/>
      </c>
      <c r="X90" s="51" t="str">
        <f t="shared" si="9"/>
        <v/>
      </c>
      <c r="Y90" s="50" t="str">
        <f>IF(ISBLANK(Table123[[#This Row],[Odds Spread]]), "",O90+IF(S90&lt;0, (O90/(S90/-100)), O90*(S90/100)))</f>
        <v/>
      </c>
      <c r="Z90" s="50" t="str">
        <f t="shared" si="10"/>
        <v/>
      </c>
      <c r="AA90" s="37">
        <f t="shared" si="11"/>
        <v>0</v>
      </c>
      <c r="AB90" s="37">
        <f t="shared" si="12"/>
        <v>0</v>
      </c>
      <c r="AC90" s="52" t="str">
        <f>IF('Prediction Log'!$T91="Y", "W", IF('Prediction Log'!$T91="N","L",""))</f>
        <v/>
      </c>
      <c r="AD90" s="53" t="str">
        <f>IF('Prediction Log'!$V91="Y", "W", IF('Prediction Log'!$V91="N","L",""))</f>
        <v/>
      </c>
      <c r="AE90" s="54" t="str">
        <f>IF(ISBLANK(Table123[[#This Row],[Odds Side - Difference Model]]), "",IF(AC90="W", W90, IF(AC90="L",-N90, "")))</f>
        <v/>
      </c>
      <c r="AF90" s="55" t="str">
        <f>IFERROR((IF(ISERR(Table123[[#This Row],[Potential Payout Side - Win Probability Model]]), "",IF(AD90="W", X90, IF(AD90="L",-N90, "")))), "")</f>
        <v/>
      </c>
      <c r="AG90" s="52" t="str">
        <f>IF('Prediction Log'!$U91="Y", "W", IF('Prediction Log'!$U91="N", "L", ""))</f>
        <v/>
      </c>
      <c r="AH90" s="54" t="str">
        <f>IF(ISBLANK(Table123[[#This Row],[Odds Spread]]), "",IF(AG90="W", Z90, IF(AG90="L",-O90, "")))</f>
        <v/>
      </c>
      <c r="AI90" s="45"/>
      <c r="AJ90" s="46" t="str">
        <f t="shared" si="13"/>
        <v/>
      </c>
      <c r="AK9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1" spans="1:38" x14ac:dyDescent="0.45">
      <c r="A91" s="34">
        <f>Games!A91</f>
        <v>0</v>
      </c>
      <c r="B91" s="34" t="str">
        <f>IF('Prediction Log'!B92=0, "",'Prediction Log'!B92)</f>
        <v>Louisiana Tech</v>
      </c>
      <c r="C91" s="34" t="str">
        <f>IF('Prediction Log'!C92=0, "",'Prediction Log'!C92)</f>
        <v>Nicholls</v>
      </c>
      <c r="D91" s="34" t="str">
        <f>IF('Prediction Log'!D92=0, "",'Prediction Log'!D92)</f>
        <v/>
      </c>
      <c r="E91" s="34" t="str">
        <f>IF('Prediction Log'!E92=0, "",'Prediction Log'!E92)</f>
        <v/>
      </c>
      <c r="F91" s="34" t="str">
        <f>IF('Prediction Log'!H92=0, "",'Prediction Log'!H92)</f>
        <v/>
      </c>
      <c r="G91" s="10" t="str">
        <f>IF(ISBLANK(Games!B91), "",'Prediction Log'!$I92)</f>
        <v>Louisiana Tech</v>
      </c>
      <c r="H91" s="35" t="str">
        <f>'Prediction Log'!$J92</f>
        <v/>
      </c>
      <c r="I91" s="34" t="str">
        <f>IF(ISBLANK(Games!R91), "",IF(AND(Games!R91="",Games!S91=""),"",IF(ISTEXT(Games!S91), "Side",Games!R91)))</f>
        <v/>
      </c>
      <c r="J91" s="34" t="str">
        <f>IF(ISBLANK(Games!B91), "",IF(Games!P91="Y", Games!B91, Games!C91))</f>
        <v/>
      </c>
      <c r="K91" s="34" t="str">
        <f>Games!K91</f>
        <v/>
      </c>
      <c r="L91" s="34" t="str">
        <f>IF(ISBLANK(Games!D91), "",Games!D91)</f>
        <v/>
      </c>
      <c r="M91" s="34"/>
      <c r="N91" s="49" t="str">
        <f>IF(ISBLANK(Table123[[#This Row],[Odds Side - Difference Model]]), "", 1)</f>
        <v/>
      </c>
      <c r="O91" s="49" t="str">
        <f>IF(ISBLANK(Table123[[#This Row],[Odds Spread]]), "", 1)</f>
        <v/>
      </c>
      <c r="P91" s="36"/>
      <c r="Q91" s="36"/>
      <c r="R9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1" s="36"/>
      <c r="T91" s="36"/>
      <c r="U91" s="50" t="str">
        <f>IF(ISBLANK(Table123[[#This Row],[Odds Side - Difference Model]]), "",N91+IF(Q91&lt;0, (N91/(Q91/-100)), N91*(Q91/100)))</f>
        <v/>
      </c>
      <c r="V91" s="51" t="str">
        <f>IFERROR(IF(ISBLANK(Table123[[#This Row],[Odds Side - Win Probability Model]]), "",N91+IF(R91&lt;0, (N91/(R91/-100)), N91*(R91/100))),"")</f>
        <v/>
      </c>
      <c r="W91" s="50" t="str">
        <f t="shared" si="8"/>
        <v/>
      </c>
      <c r="X91" s="51" t="str">
        <f t="shared" si="9"/>
        <v/>
      </c>
      <c r="Y91" s="50" t="str">
        <f>IF(ISBLANK(Table123[[#This Row],[Odds Spread]]), "",O91+IF(S91&lt;0, (O91/(S91/-100)), O91*(S91/100)))</f>
        <v/>
      </c>
      <c r="Z91" s="50" t="str">
        <f t="shared" si="10"/>
        <v/>
      </c>
      <c r="AA91" s="37">
        <f t="shared" si="11"/>
        <v>0</v>
      </c>
      <c r="AB91" s="37">
        <f t="shared" si="12"/>
        <v>0</v>
      </c>
      <c r="AC91" s="52" t="str">
        <f>IF('Prediction Log'!$T92="Y", "W", IF('Prediction Log'!$T92="N","L",""))</f>
        <v/>
      </c>
      <c r="AD91" s="53" t="str">
        <f>IF('Prediction Log'!$V92="Y", "W", IF('Prediction Log'!$V92="N","L",""))</f>
        <v/>
      </c>
      <c r="AE91" s="54" t="str">
        <f>IF(ISBLANK(Table123[[#This Row],[Odds Side - Difference Model]]), "",IF(AC91="W", W91, IF(AC91="L",-N91, "")))</f>
        <v/>
      </c>
      <c r="AF91" s="55" t="str">
        <f>IFERROR((IF(ISERR(Table123[[#This Row],[Potential Payout Side - Win Probability Model]]), "",IF(AD91="W", X91, IF(AD91="L",-N91, "")))), "")</f>
        <v/>
      </c>
      <c r="AG91" s="52" t="str">
        <f>IF('Prediction Log'!$U92="Y", "W", IF('Prediction Log'!$U92="N", "L", ""))</f>
        <v/>
      </c>
      <c r="AH91" s="54" t="str">
        <f>IF(ISBLANK(Table123[[#This Row],[Odds Spread]]), "",IF(AG91="W", Z91, IF(AG91="L",-O91, "")))</f>
        <v/>
      </c>
      <c r="AI91" s="45"/>
      <c r="AJ91" s="46" t="str">
        <f t="shared" si="13"/>
        <v/>
      </c>
      <c r="AK9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2" spans="1:38" x14ac:dyDescent="0.45">
      <c r="A92" s="34">
        <f>Games!A92</f>
        <v>0</v>
      </c>
      <c r="B92" s="34" t="str">
        <f>IF('Prediction Log'!B93=0, "",'Prediction Log'!B93)</f>
        <v>Texas State</v>
      </c>
      <c r="C92" s="34" t="str">
        <f>IF('Prediction Log'!C93=0, "",'Prediction Log'!C93)</f>
        <v>Lamar</v>
      </c>
      <c r="D92" s="34" t="str">
        <f>IF('Prediction Log'!D93=0, "",'Prediction Log'!D93)</f>
        <v/>
      </c>
      <c r="E92" s="34" t="str">
        <f>IF('Prediction Log'!E93=0, "",'Prediction Log'!E93)</f>
        <v/>
      </c>
      <c r="F92" s="34" t="str">
        <f>IF('Prediction Log'!H93=0, "",'Prediction Log'!H93)</f>
        <v/>
      </c>
      <c r="G92" s="10" t="str">
        <f>IF(ISBLANK(Games!B92), "",'Prediction Log'!$I93)</f>
        <v>Texas State</v>
      </c>
      <c r="H92" s="35" t="str">
        <f>'Prediction Log'!$J93</f>
        <v/>
      </c>
      <c r="I92" s="34" t="str">
        <f>IF(ISBLANK(Games!R92), "",IF(AND(Games!R92="",Games!S92=""),"",IF(ISTEXT(Games!S92), "Side",Games!R92)))</f>
        <v/>
      </c>
      <c r="J92" s="34" t="str">
        <f>IF(ISBLANK(Games!B92), "",IF(Games!P92="Y", Games!B92, Games!C92))</f>
        <v/>
      </c>
      <c r="K92" s="34" t="str">
        <f>Games!K92</f>
        <v/>
      </c>
      <c r="L92" s="34" t="str">
        <f>IF(ISBLANK(Games!D92), "",Games!D92)</f>
        <v/>
      </c>
      <c r="M92" s="34"/>
      <c r="N92" s="49" t="str">
        <f>IF(ISBLANK(Table123[[#This Row],[Odds Side - Difference Model]]), "", 1)</f>
        <v/>
      </c>
      <c r="O92" s="49" t="str">
        <f>IF(ISBLANK(Table123[[#This Row],[Odds Spread]]), "", 1)</f>
        <v/>
      </c>
      <c r="P92" s="36"/>
      <c r="Q92" s="36"/>
      <c r="R9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2" s="36"/>
      <c r="T92" s="36"/>
      <c r="U92" s="50" t="str">
        <f>IF(ISBLANK(Table123[[#This Row],[Odds Side - Difference Model]]), "",N92+IF(Q92&lt;0, (N92/(Q92/-100)), N92*(Q92/100)))</f>
        <v/>
      </c>
      <c r="V92" s="51" t="str">
        <f>IFERROR(IF(ISBLANK(Table123[[#This Row],[Odds Side - Win Probability Model]]), "",N92+IF(R92&lt;0, (N92/(R92/-100)), N92*(R92/100))),"")</f>
        <v/>
      </c>
      <c r="W92" s="50" t="str">
        <f t="shared" si="8"/>
        <v/>
      </c>
      <c r="X92" s="51" t="str">
        <f t="shared" si="9"/>
        <v/>
      </c>
      <c r="Y92" s="50" t="str">
        <f>IF(ISBLANK(Table123[[#This Row],[Odds Spread]]), "",O92+IF(S92&lt;0, (O92/(S92/-100)), O92*(S92/100)))</f>
        <v/>
      </c>
      <c r="Z92" s="50" t="str">
        <f t="shared" si="10"/>
        <v/>
      </c>
      <c r="AA92" s="37">
        <f t="shared" si="11"/>
        <v>0</v>
      </c>
      <c r="AB92" s="37">
        <f t="shared" si="12"/>
        <v>0</v>
      </c>
      <c r="AC92" s="52" t="str">
        <f>IF('Prediction Log'!$T93="Y", "W", IF('Prediction Log'!$T93="N","L",""))</f>
        <v/>
      </c>
      <c r="AD92" s="53" t="str">
        <f>IF('Prediction Log'!$V93="Y", "W", IF('Prediction Log'!$V93="N","L",""))</f>
        <v/>
      </c>
      <c r="AE92" s="54" t="str">
        <f>IF(ISBLANK(Table123[[#This Row],[Odds Side - Difference Model]]), "",IF(AC92="W", W92, IF(AC92="L",-N92, "")))</f>
        <v/>
      </c>
      <c r="AF92" s="55" t="str">
        <f>IFERROR((IF(ISERR(Table123[[#This Row],[Potential Payout Side - Win Probability Model]]), "",IF(AD92="W", X92, IF(AD92="L",-N92, "")))), "")</f>
        <v/>
      </c>
      <c r="AG92" s="52" t="str">
        <f>IF('Prediction Log'!$U93="Y", "W", IF('Prediction Log'!$U93="N", "L", ""))</f>
        <v/>
      </c>
      <c r="AH92" s="54" t="str">
        <f>IF(ISBLANK(Table123[[#This Row],[Odds Spread]]), "",IF(AG92="W", Z92, IF(AG92="L",-O92, "")))</f>
        <v/>
      </c>
      <c r="AI92" s="45"/>
      <c r="AJ92" s="46" t="str">
        <f t="shared" si="13"/>
        <v/>
      </c>
      <c r="AK9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3" spans="1:38" x14ac:dyDescent="0.45">
      <c r="A93" s="34">
        <f>Games!A93</f>
        <v>0</v>
      </c>
      <c r="B93" s="34" t="str">
        <f>IF('Prediction Log'!B94=0, "",'Prediction Log'!B94)</f>
        <v>BYU</v>
      </c>
      <c r="C93" s="34" t="str">
        <f>IF('Prediction Log'!C94=0, "",'Prediction Log'!C94)</f>
        <v>Southern Illinois</v>
      </c>
      <c r="D93" s="34" t="str">
        <f>IF('Prediction Log'!D94=0, "",'Prediction Log'!D94)</f>
        <v/>
      </c>
      <c r="E93" s="34" t="str">
        <f>IF('Prediction Log'!E94=0, "",'Prediction Log'!E94)</f>
        <v/>
      </c>
      <c r="F93" s="34" t="str">
        <f>IF('Prediction Log'!H94=0, "",'Prediction Log'!H94)</f>
        <v/>
      </c>
      <c r="G93" s="10" t="str">
        <f>IF(ISBLANK(Games!B93), "",'Prediction Log'!$I94)</f>
        <v>BYU</v>
      </c>
      <c r="H93" s="35" t="str">
        <f>'Prediction Log'!$J94</f>
        <v/>
      </c>
      <c r="I93" s="34" t="str">
        <f>IF(ISBLANK(Games!R93), "",IF(AND(Games!R93="",Games!S93=""),"",IF(ISTEXT(Games!S93), "Side",Games!R93)))</f>
        <v/>
      </c>
      <c r="J93" s="34" t="str">
        <f>IF(ISBLANK(Games!B93), "",IF(Games!P93="Y", Games!B93, Games!C93))</f>
        <v/>
      </c>
      <c r="K93" s="34" t="str">
        <f>Games!K93</f>
        <v/>
      </c>
      <c r="L93" s="34" t="str">
        <f>IF(ISBLANK(Games!D93), "",Games!D93)</f>
        <v/>
      </c>
      <c r="M93" s="34"/>
      <c r="N93" s="49" t="str">
        <f>IF(ISBLANK(Table123[[#This Row],[Odds Side - Difference Model]]), "", 1)</f>
        <v/>
      </c>
      <c r="O93" s="49" t="str">
        <f>IF(ISBLANK(Table123[[#This Row],[Odds Spread]]), "", 1)</f>
        <v/>
      </c>
      <c r="P93" s="36"/>
      <c r="Q93" s="36"/>
      <c r="R9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3" s="36"/>
      <c r="T93" s="36"/>
      <c r="U93" s="50" t="str">
        <f>IF(ISBLANK(Table123[[#This Row],[Odds Side - Difference Model]]), "",N93+IF(Q93&lt;0, (N93/(Q93/-100)), N93*(Q93/100)))</f>
        <v/>
      </c>
      <c r="V93" s="51" t="str">
        <f>IFERROR(IF(ISBLANK(Table123[[#This Row],[Odds Side - Win Probability Model]]), "",N93+IF(R93&lt;0, (N93/(R93/-100)), N93*(R93/100))),"")</f>
        <v/>
      </c>
      <c r="W93" s="50" t="str">
        <f t="shared" si="8"/>
        <v/>
      </c>
      <c r="X93" s="51" t="str">
        <f t="shared" si="9"/>
        <v/>
      </c>
      <c r="Y93" s="50" t="str">
        <f>IF(ISBLANK(Table123[[#This Row],[Odds Spread]]), "",O93+IF(S93&lt;0, (O93/(S93/-100)), O93*(S93/100)))</f>
        <v/>
      </c>
      <c r="Z93" s="50" t="str">
        <f t="shared" si="10"/>
        <v/>
      </c>
      <c r="AA93" s="37">
        <f t="shared" si="11"/>
        <v>0</v>
      </c>
      <c r="AB93" s="37">
        <f t="shared" si="12"/>
        <v>0</v>
      </c>
      <c r="AC93" s="52" t="str">
        <f>IF('Prediction Log'!$T94="Y", "W", IF('Prediction Log'!$T94="N","L",""))</f>
        <v/>
      </c>
      <c r="AD93" s="53" t="str">
        <f>IF('Prediction Log'!$V94="Y", "W", IF('Prediction Log'!$V94="N","L",""))</f>
        <v/>
      </c>
      <c r="AE93" s="54" t="str">
        <f>IF(ISBLANK(Table123[[#This Row],[Odds Side - Difference Model]]), "",IF(AC93="W", W93, IF(AC93="L",-N93, "")))</f>
        <v/>
      </c>
      <c r="AF93" s="55" t="str">
        <f>IFERROR((IF(ISERR(Table123[[#This Row],[Potential Payout Side - Win Probability Model]]), "",IF(AD93="W", X93, IF(AD93="L",-N93, "")))), "")</f>
        <v/>
      </c>
      <c r="AG93" s="52" t="str">
        <f>IF('Prediction Log'!$U94="Y", "W", IF('Prediction Log'!$U94="N", "L", ""))</f>
        <v/>
      </c>
      <c r="AH93" s="54" t="str">
        <f>IF(ISBLANK(Table123[[#This Row],[Odds Spread]]), "",IF(AG93="W", Z93, IF(AG93="L",-O93, "")))</f>
        <v/>
      </c>
      <c r="AI93" s="45"/>
      <c r="AJ93" s="46" t="str">
        <f t="shared" si="13"/>
        <v/>
      </c>
      <c r="AK9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4" spans="1:38" x14ac:dyDescent="0.45">
      <c r="A94" s="34">
        <f>Games!A94</f>
        <v>0</v>
      </c>
      <c r="B94" s="34" t="str">
        <f>IF('Prediction Log'!B95=0, "",'Prediction Log'!B95)</f>
        <v>Charlotte</v>
      </c>
      <c r="C94" s="34" t="str">
        <f>IF('Prediction Log'!C95=0, "",'Prediction Log'!C95)</f>
        <v>James Madison</v>
      </c>
      <c r="D94" s="34" t="str">
        <f>IF('Prediction Log'!D95=0, "",'Prediction Log'!D95)</f>
        <v/>
      </c>
      <c r="E94" s="34" t="str">
        <f>IF('Prediction Log'!E95=0, "",'Prediction Log'!E95)</f>
        <v/>
      </c>
      <c r="F94" s="34" t="str">
        <f>IF('Prediction Log'!H95=0, "",'Prediction Log'!H95)</f>
        <v>James Madison</v>
      </c>
      <c r="G94" s="10" t="str">
        <f>IF(ISBLANK(Games!B94), "",'Prediction Log'!$I95)</f>
        <v>James Madison</v>
      </c>
      <c r="H94" s="35">
        <f>'Prediction Log'!$J95</f>
        <v>0.8665086864552014</v>
      </c>
      <c r="I94" s="34" t="str">
        <f>IF(ISBLANK(Games!R94), "",IF(AND(Games!R94="",Games!S94=""),"",IF(ISTEXT(Games!S94), "Side",Games!R94)))</f>
        <v/>
      </c>
      <c r="J94" s="34" t="str">
        <f>IF(ISBLANK(Games!B94), "",IF(Games!P94="Y", Games!B94, Games!C94))</f>
        <v/>
      </c>
      <c r="K94" s="34" t="str">
        <f>Games!K94</f>
        <v/>
      </c>
      <c r="L94" s="34" t="str">
        <f>IF(ISBLANK(Games!D94), "",Games!D94)</f>
        <v/>
      </c>
      <c r="M94" s="34"/>
      <c r="N94" s="49" t="str">
        <f>IF(ISBLANK(Table123[[#This Row],[Odds Side - Difference Model]]), "", 1)</f>
        <v/>
      </c>
      <c r="O94" s="49" t="str">
        <f>IF(ISBLANK(Table123[[#This Row],[Odds Spread]]), "", 1)</f>
        <v/>
      </c>
      <c r="P94" s="36"/>
      <c r="Q94" s="36"/>
      <c r="R9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4" s="36"/>
      <c r="T94" s="36"/>
      <c r="U94" s="50" t="str">
        <f>IF(ISBLANK(Table123[[#This Row],[Odds Side - Difference Model]]), "",N94+IF(Q94&lt;0, (N94/(Q94/-100)), N94*(Q94/100)))</f>
        <v/>
      </c>
      <c r="V94" s="51" t="str">
        <f>IFERROR(IF(ISBLANK(Table123[[#This Row],[Odds Side - Win Probability Model]]), "",N94+IF(R94&lt;0, (N94/(R94/-100)), N94*(R94/100))),"")</f>
        <v/>
      </c>
      <c r="W94" s="50" t="str">
        <f t="shared" si="8"/>
        <v/>
      </c>
      <c r="X94" s="51" t="str">
        <f t="shared" si="9"/>
        <v/>
      </c>
      <c r="Y94" s="50" t="str">
        <f>IF(ISBLANK(Table123[[#This Row],[Odds Spread]]), "",O94+IF(S94&lt;0, (O94/(S94/-100)), O94*(S94/100)))</f>
        <v/>
      </c>
      <c r="Z94" s="50" t="str">
        <f t="shared" si="10"/>
        <v/>
      </c>
      <c r="AA94" s="37">
        <f t="shared" si="11"/>
        <v>0</v>
      </c>
      <c r="AB94" s="37">
        <f t="shared" si="12"/>
        <v>0</v>
      </c>
      <c r="AC94" s="52" t="str">
        <f>IF('Prediction Log'!$T95="Y", "W", IF('Prediction Log'!$T95="N","L",""))</f>
        <v/>
      </c>
      <c r="AD94" s="53" t="str">
        <f>IF('Prediction Log'!$V95="Y", "W", IF('Prediction Log'!$V95="N","L",""))</f>
        <v/>
      </c>
      <c r="AE94" s="54" t="str">
        <f>IF(ISBLANK(Table123[[#This Row],[Odds Side - Difference Model]]), "",IF(AC94="W", W94, IF(AC94="L",-N94, "")))</f>
        <v/>
      </c>
      <c r="AF94" s="55" t="str">
        <f>IFERROR((IF(ISERR(Table123[[#This Row],[Potential Payout Side - Win Probability Model]]), "",IF(AD94="W", X94, IF(AD94="L",-N94, "")))), "")</f>
        <v/>
      </c>
      <c r="AG94" s="52" t="str">
        <f>IF('Prediction Log'!$U95="Y", "W", IF('Prediction Log'!$U95="N", "L", ""))</f>
        <v/>
      </c>
      <c r="AH94" s="54" t="str">
        <f>IF(ISBLANK(Table123[[#This Row],[Odds Spread]]), "",IF(AG94="W", Z94, IF(AG94="L",-O94, "")))</f>
        <v/>
      </c>
      <c r="AI94" s="45"/>
      <c r="AJ94" s="46" t="str">
        <f t="shared" si="13"/>
        <v/>
      </c>
      <c r="AK9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5" spans="1:38" x14ac:dyDescent="0.45">
      <c r="A95" s="34">
        <f>Games!A95</f>
        <v>0</v>
      </c>
      <c r="B95" s="34" t="str">
        <f>IF('Prediction Log'!B96=0, "",'Prediction Log'!B96)</f>
        <v>San Diego State</v>
      </c>
      <c r="C95" s="34" t="str">
        <f>IF('Prediction Log'!C96=0, "",'Prediction Log'!C96)</f>
        <v>Texas A&amp;M-Commerce</v>
      </c>
      <c r="D95" s="34" t="str">
        <f>IF('Prediction Log'!D96=0, "",'Prediction Log'!D96)</f>
        <v/>
      </c>
      <c r="E95" s="34" t="str">
        <f>IF('Prediction Log'!E96=0, "",'Prediction Log'!E96)</f>
        <v/>
      </c>
      <c r="F95" s="34" t="str">
        <f>IF('Prediction Log'!H96=0, "",'Prediction Log'!H96)</f>
        <v/>
      </c>
      <c r="G95" s="10" t="str">
        <f>IF(ISBLANK(Games!B95), "",'Prediction Log'!$I96)</f>
        <v>San Diego State</v>
      </c>
      <c r="H95" s="35" t="str">
        <f>'Prediction Log'!$J96</f>
        <v/>
      </c>
      <c r="I95" s="34" t="str">
        <f>IF(ISBLANK(Games!R95), "",IF(AND(Games!R95="",Games!S95=""),"",IF(ISTEXT(Games!S95), "Side",Games!R95)))</f>
        <v/>
      </c>
      <c r="J95" s="34" t="str">
        <f>IF(ISBLANK(Games!B95), "",IF(Games!P95="Y", Games!B95, Games!C95))</f>
        <v/>
      </c>
      <c r="K95" s="34" t="str">
        <f>Games!K95</f>
        <v/>
      </c>
      <c r="L95" s="34" t="str">
        <f>IF(ISBLANK(Games!D95), "",Games!D95)</f>
        <v/>
      </c>
      <c r="M95" s="34"/>
      <c r="N95" s="49" t="str">
        <f>IF(ISBLANK(Table123[[#This Row],[Odds Side - Difference Model]]), "", 1)</f>
        <v/>
      </c>
      <c r="O95" s="49" t="str">
        <f>IF(ISBLANK(Table123[[#This Row],[Odds Spread]]), "", 1)</f>
        <v/>
      </c>
      <c r="P95" s="36"/>
      <c r="Q95" s="36"/>
      <c r="R9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5" s="36"/>
      <c r="T95" s="36"/>
      <c r="U95" s="50" t="str">
        <f>IF(ISBLANK(Table123[[#This Row],[Odds Side - Difference Model]]), "",N95+IF(Q95&lt;0, (N95/(Q95/-100)), N95*(Q95/100)))</f>
        <v/>
      </c>
      <c r="V95" s="51" t="str">
        <f>IFERROR(IF(ISBLANK(Table123[[#This Row],[Odds Side - Win Probability Model]]), "",N95+IF(R95&lt;0, (N95/(R95/-100)), N95*(R95/100))),"")</f>
        <v/>
      </c>
      <c r="W95" s="50" t="str">
        <f t="shared" si="8"/>
        <v/>
      </c>
      <c r="X95" s="51" t="str">
        <f t="shared" si="9"/>
        <v/>
      </c>
      <c r="Y95" s="50" t="str">
        <f>IF(ISBLANK(Table123[[#This Row],[Odds Spread]]), "",O95+IF(S95&lt;0, (O95/(S95/-100)), O95*(S95/100)))</f>
        <v/>
      </c>
      <c r="Z95" s="50" t="str">
        <f t="shared" si="10"/>
        <v/>
      </c>
      <c r="AA95" s="37">
        <f t="shared" si="11"/>
        <v>0</v>
      </c>
      <c r="AB95" s="37">
        <f t="shared" si="12"/>
        <v>0</v>
      </c>
      <c r="AC95" s="52" t="str">
        <f>IF('Prediction Log'!$T96="Y", "W", IF('Prediction Log'!$T96="N","L",""))</f>
        <v/>
      </c>
      <c r="AD95" s="53" t="str">
        <f>IF('Prediction Log'!$V96="Y", "W", IF('Prediction Log'!$V96="N","L",""))</f>
        <v/>
      </c>
      <c r="AE95" s="54" t="str">
        <f>IF(ISBLANK(Table123[[#This Row],[Odds Side - Difference Model]]), "",IF(AC95="W", W95, IF(AC95="L",-N95, "")))</f>
        <v/>
      </c>
      <c r="AF95" s="55" t="str">
        <f>IFERROR((IF(ISERR(Table123[[#This Row],[Potential Payout Side - Win Probability Model]]), "",IF(AD95="W", X95, IF(AD95="L",-N95, "")))), "")</f>
        <v/>
      </c>
      <c r="AG95" s="52" t="str">
        <f>IF('Prediction Log'!$U96="Y", "W", IF('Prediction Log'!$U96="N", "L", ""))</f>
        <v/>
      </c>
      <c r="AH95" s="54" t="str">
        <f>IF(ISBLANK(Table123[[#This Row],[Odds Spread]]), "",IF(AG95="W", Z95, IF(AG95="L",-O95, "")))</f>
        <v/>
      </c>
      <c r="AI95" s="45"/>
      <c r="AJ95" s="46" t="str">
        <f t="shared" si="13"/>
        <v/>
      </c>
      <c r="AK9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6" spans="1:38" x14ac:dyDescent="0.45">
      <c r="A96" s="34">
        <f>Games!A96</f>
        <v>0</v>
      </c>
      <c r="B96" s="34" t="str">
        <f>IF('Prediction Log'!B97=0, "",'Prediction Log'!B97)</f>
        <v>New Mexico State</v>
      </c>
      <c r="C96" s="34" t="str">
        <f>IF('Prediction Log'!C97=0, "",'Prediction Log'!C97)</f>
        <v>Southeast Missouri State</v>
      </c>
      <c r="D96" s="34" t="str">
        <f>IF('Prediction Log'!D97=0, "",'Prediction Log'!D97)</f>
        <v/>
      </c>
      <c r="E96" s="34" t="str">
        <f>IF('Prediction Log'!E97=0, "",'Prediction Log'!E97)</f>
        <v/>
      </c>
      <c r="F96" s="34" t="str">
        <f>IF('Prediction Log'!H97=0, "",'Prediction Log'!H97)</f>
        <v/>
      </c>
      <c r="G96" s="10" t="str">
        <f>IF(ISBLANK(Games!B96), "",'Prediction Log'!$I97)</f>
        <v>New Mexico State</v>
      </c>
      <c r="H96" s="35" t="str">
        <f>'Prediction Log'!$J97</f>
        <v/>
      </c>
      <c r="I96" s="34" t="str">
        <f>IF(ISBLANK(Games!R96), "",IF(AND(Games!R96="",Games!S96=""),"",IF(ISTEXT(Games!S96), "Side",Games!R96)))</f>
        <v/>
      </c>
      <c r="J96" s="34" t="str">
        <f>IF(ISBLANK(Games!B96), "",IF(Games!P96="Y", Games!B96, Games!C96))</f>
        <v/>
      </c>
      <c r="K96" s="34" t="str">
        <f>Games!K96</f>
        <v/>
      </c>
      <c r="L96" s="34" t="str">
        <f>IF(ISBLANK(Games!D96), "",Games!D96)</f>
        <v/>
      </c>
      <c r="M96" s="34"/>
      <c r="N96" s="49" t="str">
        <f>IF(ISBLANK(Table123[[#This Row],[Odds Side - Difference Model]]), "", 1)</f>
        <v/>
      </c>
      <c r="O96" s="49" t="str">
        <f>IF(ISBLANK(Table123[[#This Row],[Odds Spread]]), "", 1)</f>
        <v/>
      </c>
      <c r="P96" s="36"/>
      <c r="Q96" s="36"/>
      <c r="R9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6" s="36"/>
      <c r="T96" s="36"/>
      <c r="U96" s="50" t="str">
        <f>IF(ISBLANK(Table123[[#This Row],[Odds Side - Difference Model]]), "",N96+IF(Q96&lt;0, (N96/(Q96/-100)), N96*(Q96/100)))</f>
        <v/>
      </c>
      <c r="V96" s="51" t="str">
        <f>IFERROR(IF(ISBLANK(Table123[[#This Row],[Odds Side - Win Probability Model]]), "",N96+IF(R96&lt;0, (N96/(R96/-100)), N96*(R96/100))),"")</f>
        <v/>
      </c>
      <c r="W96" s="50" t="str">
        <f t="shared" si="8"/>
        <v/>
      </c>
      <c r="X96" s="51" t="str">
        <f t="shared" si="9"/>
        <v/>
      </c>
      <c r="Y96" s="50" t="str">
        <f>IF(ISBLANK(Table123[[#This Row],[Odds Spread]]), "",O96+IF(S96&lt;0, (O96/(S96/-100)), O96*(S96/100)))</f>
        <v/>
      </c>
      <c r="Z96" s="50" t="str">
        <f t="shared" si="10"/>
        <v/>
      </c>
      <c r="AA96" s="37">
        <f t="shared" si="11"/>
        <v>0</v>
      </c>
      <c r="AB96" s="37">
        <f t="shared" si="12"/>
        <v>0</v>
      </c>
      <c r="AC96" s="52" t="str">
        <f>IF('Prediction Log'!$T97="Y", "W", IF('Prediction Log'!$T97="N","L",""))</f>
        <v/>
      </c>
      <c r="AD96" s="53" t="str">
        <f>IF('Prediction Log'!$V97="Y", "W", IF('Prediction Log'!$V97="N","L",""))</f>
        <v/>
      </c>
      <c r="AE96" s="54" t="str">
        <f>IF(ISBLANK(Table123[[#This Row],[Odds Side - Difference Model]]), "",IF(AC96="W", W96, IF(AC96="L",-N96, "")))</f>
        <v/>
      </c>
      <c r="AF96" s="55" t="str">
        <f>IFERROR((IF(ISERR(Table123[[#This Row],[Potential Payout Side - Win Probability Model]]), "",IF(AD96="W", X96, IF(AD96="L",-N96, "")))), "")</f>
        <v/>
      </c>
      <c r="AG96" s="52" t="str">
        <f>IF('Prediction Log'!$U97="Y", "W", IF('Prediction Log'!$U97="N", "L", ""))</f>
        <v/>
      </c>
      <c r="AH96" s="54" t="str">
        <f>IF(ISBLANK(Table123[[#This Row],[Odds Spread]]), "",IF(AG96="W", Z96, IF(AG96="L",-O96, "")))</f>
        <v/>
      </c>
      <c r="AI96" s="45"/>
      <c r="AJ96" s="46" t="str">
        <f t="shared" si="13"/>
        <v/>
      </c>
      <c r="AK9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7" spans="1:38" x14ac:dyDescent="0.45">
      <c r="A97" s="34">
        <f>Games!A97</f>
        <v>0</v>
      </c>
      <c r="B97" s="34" t="str">
        <f>IF('Prediction Log'!B98=0, "",'Prediction Log'!B98)</f>
        <v>Arizona State</v>
      </c>
      <c r="C97" s="34" t="str">
        <f>IF('Prediction Log'!C98=0, "",'Prediction Log'!C98)</f>
        <v>Wyoming</v>
      </c>
      <c r="D97" s="34" t="str">
        <f>IF('Prediction Log'!D98=0, "",'Prediction Log'!D98)</f>
        <v/>
      </c>
      <c r="E97" s="34" t="str">
        <f>IF('Prediction Log'!E98=0, "",'Prediction Log'!E98)</f>
        <v/>
      </c>
      <c r="F97" s="34" t="str">
        <f>IF('Prediction Log'!H98=0, "",'Prediction Log'!H98)</f>
        <v>Wyoming</v>
      </c>
      <c r="G97" s="10" t="str">
        <f>IF(ISBLANK(Games!B97), "",'Prediction Log'!$I98)</f>
        <v>Wyoming</v>
      </c>
      <c r="H97" s="35">
        <f>'Prediction Log'!$J98</f>
        <v>0.52856975979692022</v>
      </c>
      <c r="I97" s="34" t="str">
        <f>IF(ISBLANK(Games!R97), "",IF(AND(Games!R97="",Games!S97=""),"",IF(ISTEXT(Games!S97), "Side",Games!R97)))</f>
        <v/>
      </c>
      <c r="J97" s="34" t="str">
        <f>IF(ISBLANK(Games!B97), "",IF(Games!P97="Y", Games!B97, Games!C97))</f>
        <v/>
      </c>
      <c r="K97" s="34" t="str">
        <f>Games!K97</f>
        <v/>
      </c>
      <c r="L97" s="34" t="str">
        <f>IF(ISBLANK(Games!D97), "",Games!D97)</f>
        <v/>
      </c>
      <c r="M97" s="34"/>
      <c r="N97" s="49" t="str">
        <f>IF(ISBLANK(Table123[[#This Row],[Odds Side - Difference Model]]), "", 1)</f>
        <v/>
      </c>
      <c r="O97" s="49" t="str">
        <f>IF(ISBLANK(Table123[[#This Row],[Odds Spread]]), "", 1)</f>
        <v/>
      </c>
      <c r="P97" s="36"/>
      <c r="Q97" s="36"/>
      <c r="R9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7" s="36"/>
      <c r="T97" s="36"/>
      <c r="U97" s="50" t="str">
        <f>IF(ISBLANK(Table123[[#This Row],[Odds Side - Difference Model]]), "",N97+IF(Q97&lt;0, (N97/(Q97/-100)), N97*(Q97/100)))</f>
        <v/>
      </c>
      <c r="V97" s="51" t="str">
        <f>IFERROR(IF(ISBLANK(Table123[[#This Row],[Odds Side - Win Probability Model]]), "",N97+IF(R97&lt;0, (N97/(R97/-100)), N97*(R97/100))),"")</f>
        <v/>
      </c>
      <c r="W97" s="50" t="str">
        <f t="shared" si="8"/>
        <v/>
      </c>
      <c r="X97" s="51" t="str">
        <f t="shared" si="9"/>
        <v/>
      </c>
      <c r="Y97" s="50" t="str">
        <f>IF(ISBLANK(Table123[[#This Row],[Odds Spread]]), "",O97+IF(S97&lt;0, (O97/(S97/-100)), O97*(S97/100)))</f>
        <v/>
      </c>
      <c r="Z97" s="50" t="str">
        <f t="shared" si="10"/>
        <v/>
      </c>
      <c r="AA97" s="37">
        <f t="shared" si="11"/>
        <v>0</v>
      </c>
      <c r="AB97" s="37">
        <f t="shared" si="12"/>
        <v>0</v>
      </c>
      <c r="AC97" s="52" t="str">
        <f>IF('Prediction Log'!$T98="Y", "W", IF('Prediction Log'!$T98="N","L",""))</f>
        <v/>
      </c>
      <c r="AD97" s="53" t="str">
        <f>IF('Prediction Log'!$V98="Y", "W", IF('Prediction Log'!$V98="N","L",""))</f>
        <v/>
      </c>
      <c r="AE97" s="54" t="str">
        <f>IF(ISBLANK(Table123[[#This Row],[Odds Side - Difference Model]]), "",IF(AC97="W", W97, IF(AC97="L",-N97, "")))</f>
        <v/>
      </c>
      <c r="AF97" s="55" t="str">
        <f>IFERROR((IF(ISERR(Table123[[#This Row],[Potential Payout Side - Win Probability Model]]), "",IF(AD97="W", X97, IF(AD97="L",-N97, "")))), "")</f>
        <v/>
      </c>
      <c r="AG97" s="52" t="str">
        <f>IF('Prediction Log'!$U98="Y", "W", IF('Prediction Log'!$U98="N", "L", ""))</f>
        <v/>
      </c>
      <c r="AH97" s="54" t="str">
        <f>IF(ISBLANK(Table123[[#This Row],[Odds Spread]]), "",IF(AG97="W", Z97, IF(AG97="L",-O97, "")))</f>
        <v/>
      </c>
      <c r="AI97" s="45"/>
      <c r="AJ97" s="46" t="str">
        <f t="shared" si="13"/>
        <v/>
      </c>
      <c r="AK9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8" spans="1:38" x14ac:dyDescent="0.45">
      <c r="A98" s="34">
        <f>Games!A98</f>
        <v>0</v>
      </c>
      <c r="B98" s="34" t="str">
        <f>IF('Prediction Log'!B99=0, "",'Prediction Log'!B99)</f>
        <v>Arizona</v>
      </c>
      <c r="C98" s="34" t="str">
        <f>IF('Prediction Log'!C99=0, "",'Prediction Log'!C99)</f>
        <v>New Mexico</v>
      </c>
      <c r="D98" s="34" t="str">
        <f>IF('Prediction Log'!D99=0, "",'Prediction Log'!D99)</f>
        <v/>
      </c>
      <c r="E98" s="34" t="str">
        <f>IF('Prediction Log'!E99=0, "",'Prediction Log'!E99)</f>
        <v/>
      </c>
      <c r="F98" s="34" t="str">
        <f>IF('Prediction Log'!H99=0, "",'Prediction Log'!H99)</f>
        <v>New Mexico</v>
      </c>
      <c r="G98" s="10" t="str">
        <f>IF(ISBLANK(Games!B98), "",'Prediction Log'!$I99)</f>
        <v>Arizona</v>
      </c>
      <c r="H98" s="35">
        <f>'Prediction Log'!$J99</f>
        <v>0.95908371044685503</v>
      </c>
      <c r="I98" s="34" t="str">
        <f>IF(ISBLANK(Games!R98), "",IF(AND(Games!R98="",Games!S98=""),"",IF(ISTEXT(Games!S98), "Side",Games!R98)))</f>
        <v/>
      </c>
      <c r="J98" s="34" t="str">
        <f>IF(ISBLANK(Games!B98), "",IF(Games!P98="Y", Games!B98, Games!C98))</f>
        <v/>
      </c>
      <c r="K98" s="34" t="str">
        <f>Games!K98</f>
        <v/>
      </c>
      <c r="L98" s="34" t="str">
        <f>IF(ISBLANK(Games!D98), "",Games!D98)</f>
        <v/>
      </c>
      <c r="M98" s="34"/>
      <c r="N98" s="49" t="str">
        <f>IF(ISBLANK(Table123[[#This Row],[Odds Side - Difference Model]]), "", 1)</f>
        <v/>
      </c>
      <c r="O98" s="49" t="str">
        <f>IF(ISBLANK(Table123[[#This Row],[Odds Spread]]), "", 1)</f>
        <v/>
      </c>
      <c r="P98" s="36"/>
      <c r="Q98" s="36"/>
      <c r="R9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8" s="36"/>
      <c r="T98" s="36"/>
      <c r="U98" s="50" t="str">
        <f>IF(ISBLANK(Table123[[#This Row],[Odds Side - Difference Model]]), "",N98+IF(Q98&lt;0, (N98/(Q98/-100)), N98*(Q98/100)))</f>
        <v/>
      </c>
      <c r="V98" s="51" t="str">
        <f>IFERROR(IF(ISBLANK(Table123[[#This Row],[Odds Side - Win Probability Model]]), "",N98+IF(R98&lt;0, (N98/(R98/-100)), N98*(R98/100))),"")</f>
        <v/>
      </c>
      <c r="W98" s="50" t="str">
        <f t="shared" si="8"/>
        <v/>
      </c>
      <c r="X98" s="51" t="str">
        <f t="shared" si="9"/>
        <v/>
      </c>
      <c r="Y98" s="50" t="str">
        <f>IF(ISBLANK(Table123[[#This Row],[Odds Spread]]), "",O98+IF(S98&lt;0, (O98/(S98/-100)), O98*(S98/100)))</f>
        <v/>
      </c>
      <c r="Z98" s="50" t="str">
        <f t="shared" si="10"/>
        <v/>
      </c>
      <c r="AA98" s="37">
        <f t="shared" si="11"/>
        <v>0</v>
      </c>
      <c r="AB98" s="37">
        <f t="shared" si="12"/>
        <v>0</v>
      </c>
      <c r="AC98" s="52" t="str">
        <f>IF('Prediction Log'!$T99="Y", "W", IF('Prediction Log'!$T99="N","L",""))</f>
        <v/>
      </c>
      <c r="AD98" s="53" t="str">
        <f>IF('Prediction Log'!$V99="Y", "W", IF('Prediction Log'!$V99="N","L",""))</f>
        <v/>
      </c>
      <c r="AE98" s="54" t="str">
        <f>IF(ISBLANK(Table123[[#This Row],[Odds Side - Difference Model]]), "",IF(AC98="W", W98, IF(AC98="L",-N98, "")))</f>
        <v/>
      </c>
      <c r="AF98" s="55" t="str">
        <f>IFERROR((IF(ISERR(Table123[[#This Row],[Potential Payout Side - Win Probability Model]]), "",IF(AD98="W", X98, IF(AD98="L",-N98, "")))), "")</f>
        <v/>
      </c>
      <c r="AG98" s="52" t="str">
        <f>IF('Prediction Log'!$U99="Y", "W", IF('Prediction Log'!$U99="N", "L", ""))</f>
        <v/>
      </c>
      <c r="AH98" s="54" t="str">
        <f>IF(ISBLANK(Table123[[#This Row],[Odds Spread]]), "",IF(AG98="W", Z98, IF(AG98="L",-O98, "")))</f>
        <v/>
      </c>
      <c r="AI98" s="45"/>
      <c r="AJ98" s="46" t="str">
        <f t="shared" si="13"/>
        <v/>
      </c>
      <c r="AK9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9" spans="1:38" x14ac:dyDescent="0.45">
      <c r="A99" s="34">
        <f>Games!A99</f>
        <v>0</v>
      </c>
      <c r="B99" s="34" t="str">
        <f>IF('Prediction Log'!B100=0, "",'Prediction Log'!B100)</f>
        <v>Washington</v>
      </c>
      <c r="C99" s="34" t="str">
        <f>IF('Prediction Log'!C100=0, "",'Prediction Log'!C100)</f>
        <v>Weber State</v>
      </c>
      <c r="D99" s="34" t="str">
        <f>IF('Prediction Log'!D100=0, "",'Prediction Log'!D100)</f>
        <v/>
      </c>
      <c r="E99" s="34" t="str">
        <f>IF('Prediction Log'!E100=0, "",'Prediction Log'!E100)</f>
        <v/>
      </c>
      <c r="F99" s="34" t="str">
        <f>IF('Prediction Log'!H100=0, "",'Prediction Log'!H100)</f>
        <v/>
      </c>
      <c r="G99" s="10" t="str">
        <f>IF(ISBLANK(Games!B99), "",'Prediction Log'!$I100)</f>
        <v>Washington</v>
      </c>
      <c r="H99" s="35" t="str">
        <f>'Prediction Log'!$J100</f>
        <v/>
      </c>
      <c r="I99" s="34" t="str">
        <f>IF(ISBLANK(Games!R99), "",IF(AND(Games!R99="",Games!S99=""),"",IF(ISTEXT(Games!S99), "Side",Games!R99)))</f>
        <v/>
      </c>
      <c r="J99" s="34" t="str">
        <f>IF(ISBLANK(Games!B99), "",IF(Games!P99="Y", Games!B99, Games!C99))</f>
        <v/>
      </c>
      <c r="K99" s="34" t="str">
        <f>Games!K99</f>
        <v/>
      </c>
      <c r="L99" s="34" t="str">
        <f>IF(ISBLANK(Games!D99), "",Games!D99)</f>
        <v/>
      </c>
      <c r="M99" s="34"/>
      <c r="N99" s="49" t="str">
        <f>IF(ISBLANK(Table123[[#This Row],[Odds Side - Difference Model]]), "", 1)</f>
        <v/>
      </c>
      <c r="O99" s="49" t="str">
        <f>IF(ISBLANK(Table123[[#This Row],[Odds Spread]]), "", 1)</f>
        <v/>
      </c>
      <c r="P99" s="36"/>
      <c r="Q99" s="36"/>
      <c r="R9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9" s="36"/>
      <c r="T99" s="36"/>
      <c r="U99" s="50" t="str">
        <f>IF(ISBLANK(Table123[[#This Row],[Odds Side - Difference Model]]), "",N99+IF(Q99&lt;0, (N99/(Q99/-100)), N99*(Q99/100)))</f>
        <v/>
      </c>
      <c r="V99" s="51" t="str">
        <f>IFERROR(IF(ISBLANK(Table123[[#This Row],[Odds Side - Win Probability Model]]), "",N99+IF(R99&lt;0, (N99/(R99/-100)), N99*(R99/100))),"")</f>
        <v/>
      </c>
      <c r="W99" s="50" t="str">
        <f t="shared" si="8"/>
        <v/>
      </c>
      <c r="X99" s="51" t="str">
        <f t="shared" si="9"/>
        <v/>
      </c>
      <c r="Y99" s="50" t="str">
        <f>IF(ISBLANK(Table123[[#This Row],[Odds Spread]]), "",O99+IF(S99&lt;0, (O99/(S99/-100)), O99*(S99/100)))</f>
        <v/>
      </c>
      <c r="Z99" s="50" t="str">
        <f t="shared" si="10"/>
        <v/>
      </c>
      <c r="AA99" s="37">
        <f t="shared" si="11"/>
        <v>0</v>
      </c>
      <c r="AB99" s="37">
        <f t="shared" si="12"/>
        <v>0</v>
      </c>
      <c r="AC99" s="52" t="str">
        <f>IF('Prediction Log'!$T100="Y", "W", IF('Prediction Log'!$T100="N","L",""))</f>
        <v/>
      </c>
      <c r="AD99" s="53" t="str">
        <f>IF('Prediction Log'!$V100="Y", "W", IF('Prediction Log'!$V100="N","L",""))</f>
        <v/>
      </c>
      <c r="AE99" s="54" t="str">
        <f>IF(ISBLANK(Table123[[#This Row],[Odds Side - Difference Model]]), "",IF(AC99="W", W99, IF(AC99="L",-N99, "")))</f>
        <v/>
      </c>
      <c r="AF99" s="55" t="str">
        <f>IFERROR((IF(ISERR(Table123[[#This Row],[Potential Payout Side - Win Probability Model]]), "",IF(AD99="W", X99, IF(AD99="L",-N99, "")))), "")</f>
        <v/>
      </c>
      <c r="AG99" s="52" t="str">
        <f>IF('Prediction Log'!$U100="Y", "W", IF('Prediction Log'!$U100="N", "L", ""))</f>
        <v/>
      </c>
      <c r="AH99" s="54" t="str">
        <f>IF(ISBLANK(Table123[[#This Row],[Odds Spread]]), "",IF(AG99="W", Z99, IF(AG99="L",-O99, "")))</f>
        <v/>
      </c>
      <c r="AI99" s="45"/>
      <c r="AJ99" s="46" t="str">
        <f t="shared" si="13"/>
        <v/>
      </c>
      <c r="AK9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0" spans="1:38" x14ac:dyDescent="0.45">
      <c r="A100" s="34">
        <f>Games!A100</f>
        <v>0</v>
      </c>
      <c r="B100" s="34" t="str">
        <f>IF('Prediction Log'!B101=0, "",'Prediction Log'!B101)</f>
        <v>LSU</v>
      </c>
      <c r="C100" s="34" t="str">
        <f>IF('Prediction Log'!C101=0, "",'Prediction Log'!C101)</f>
        <v>USC</v>
      </c>
      <c r="D100" s="34" t="str">
        <f>IF('Prediction Log'!D101=0, "",'Prediction Log'!D101)</f>
        <v/>
      </c>
      <c r="E100" s="34" t="str">
        <f>IF('Prediction Log'!E101=0, "",'Prediction Log'!E101)</f>
        <v/>
      </c>
      <c r="F100" s="34" t="str">
        <f>IF('Prediction Log'!H101=0, "",'Prediction Log'!H101)</f>
        <v>USC</v>
      </c>
      <c r="G100" s="10" t="str">
        <f>IF(ISBLANK(Games!B100), "",'Prediction Log'!$I101)</f>
        <v>LSU</v>
      </c>
      <c r="H100" s="35">
        <f>'Prediction Log'!$J101</f>
        <v>0.71587572891310769</v>
      </c>
      <c r="I100" s="34" t="str">
        <f>IF(ISBLANK(Games!R100), "",IF(AND(Games!R100="",Games!S100=""),"",IF(ISTEXT(Games!S100), "Side",Games!R100)))</f>
        <v/>
      </c>
      <c r="J100" s="34" t="str">
        <f>IF(ISBLANK(Games!B100), "",IF(Games!P100="Y", Games!B100, Games!C100))</f>
        <v/>
      </c>
      <c r="K100" s="34" t="str">
        <f>Games!K100</f>
        <v/>
      </c>
      <c r="L100" s="34" t="str">
        <f>IF(ISBLANK(Games!D100), "",Games!D100)</f>
        <v/>
      </c>
      <c r="M100" s="34"/>
      <c r="N100" s="49" t="str">
        <f>IF(ISBLANK(Table123[[#This Row],[Odds Side - Difference Model]]), "", 1)</f>
        <v/>
      </c>
      <c r="O100" s="49" t="str">
        <f>IF(ISBLANK(Table123[[#This Row],[Odds Spread]]), "", 1)</f>
        <v/>
      </c>
      <c r="P100" s="36"/>
      <c r="Q100" s="36"/>
      <c r="R10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0" s="36"/>
      <c r="T100" s="36"/>
      <c r="U100" s="50" t="str">
        <f>IF(ISBLANK(Table123[[#This Row],[Odds Side - Difference Model]]), "",N100+IF(Q100&lt;0, (N100/(Q100/-100)), N100*(Q100/100)))</f>
        <v/>
      </c>
      <c r="V100" s="51" t="str">
        <f>IFERROR(IF(ISBLANK(Table123[[#This Row],[Odds Side - Win Probability Model]]), "",N100+IF(R100&lt;0, (N100/(R100/-100)), N100*(R100/100))),"")</f>
        <v/>
      </c>
      <c r="W100" s="50" t="str">
        <f t="shared" si="8"/>
        <v/>
      </c>
      <c r="X100" s="51" t="str">
        <f t="shared" si="9"/>
        <v/>
      </c>
      <c r="Y100" s="50" t="str">
        <f>IF(ISBLANK(Table123[[#This Row],[Odds Spread]]), "",O100+IF(S100&lt;0, (O100/(S100/-100)), O100*(S100/100)))</f>
        <v/>
      </c>
      <c r="Z100" s="50" t="str">
        <f t="shared" si="10"/>
        <v/>
      </c>
      <c r="AA100" s="37">
        <f t="shared" si="11"/>
        <v>0</v>
      </c>
      <c r="AB100" s="37">
        <f t="shared" si="12"/>
        <v>0</v>
      </c>
      <c r="AC100" s="52" t="str">
        <f>IF('Prediction Log'!$T101="Y", "W", IF('Prediction Log'!$T101="N","L",""))</f>
        <v/>
      </c>
      <c r="AD100" s="53" t="str">
        <f>IF('Prediction Log'!$V101="Y", "W", IF('Prediction Log'!$V101="N","L",""))</f>
        <v/>
      </c>
      <c r="AE100" s="54" t="str">
        <f>IF(ISBLANK(Table123[[#This Row],[Odds Side - Difference Model]]), "",IF(AC100="W", W100, IF(AC100="L",-N100, "")))</f>
        <v/>
      </c>
      <c r="AF100" s="55" t="str">
        <f>IFERROR((IF(ISERR(Table123[[#This Row],[Potential Payout Side - Win Probability Model]]), "",IF(AD100="W", X100, IF(AD100="L",-N100, "")))), "")</f>
        <v/>
      </c>
      <c r="AG100" s="52" t="str">
        <f>IF('Prediction Log'!$U101="Y", "W", IF('Prediction Log'!$U101="N", "L", ""))</f>
        <v/>
      </c>
      <c r="AH100" s="54" t="str">
        <f>IF(ISBLANK(Table123[[#This Row],[Odds Spread]]), "",IF(AG100="W", Z100, IF(AG100="L",-O100, "")))</f>
        <v/>
      </c>
      <c r="AI100" s="45"/>
      <c r="AJ100" s="46" t="str">
        <f t="shared" si="13"/>
        <v/>
      </c>
      <c r="AK10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1" spans="1:38" x14ac:dyDescent="0.45">
      <c r="A101" s="34">
        <f>Games!A101</f>
        <v>0</v>
      </c>
      <c r="B101" s="34" t="str">
        <f>IF('Prediction Log'!B102=0, "",'Prediction Log'!B102)</f>
        <v>Florida State</v>
      </c>
      <c r="C101" s="34" t="str">
        <f>IF('Prediction Log'!C102=0, "",'Prediction Log'!C102)</f>
        <v>Boston College</v>
      </c>
      <c r="D101" s="34" t="str">
        <f>IF('Prediction Log'!D102=0, "",'Prediction Log'!D102)</f>
        <v/>
      </c>
      <c r="E101" s="34" t="str">
        <f>IF('Prediction Log'!E102=0, "",'Prediction Log'!E102)</f>
        <v/>
      </c>
      <c r="F101" s="34" t="str">
        <f>IF('Prediction Log'!H102=0, "",'Prediction Log'!H102)</f>
        <v>Boston College</v>
      </c>
      <c r="G101" s="10" t="str">
        <f>IF(ISBLANK(Games!B101), "",'Prediction Log'!$I102)</f>
        <v>Florida State</v>
      </c>
      <c r="H101" s="35">
        <f>'Prediction Log'!$J102</f>
        <v>0.84328033540906755</v>
      </c>
      <c r="I101" s="34" t="str">
        <f>IF(ISBLANK(Games!R101), "",IF(AND(Games!R101="",Games!S101=""),"",IF(ISTEXT(Games!S101), "Side",Games!R101)))</f>
        <v/>
      </c>
      <c r="J101" s="34" t="str">
        <f>IF(ISBLANK(Games!B101), "",IF(Games!P101="Y", Games!B101, Games!C101))</f>
        <v/>
      </c>
      <c r="K101" s="34" t="str">
        <f>Games!K101</f>
        <v/>
      </c>
      <c r="L101" s="34" t="str">
        <f>IF(ISBLANK(Games!D101), "",Games!D101)</f>
        <v/>
      </c>
      <c r="M101" s="34"/>
      <c r="N101" s="49" t="str">
        <f>IF(ISBLANK(Table123[[#This Row],[Odds Side - Difference Model]]), "", 1)</f>
        <v/>
      </c>
      <c r="O101" s="49" t="str">
        <f>IF(ISBLANK(Table123[[#This Row],[Odds Spread]]), "", 1)</f>
        <v/>
      </c>
      <c r="P101" s="36"/>
      <c r="Q101" s="36"/>
      <c r="R10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1" s="36"/>
      <c r="T101" s="36"/>
      <c r="U101" s="50" t="str">
        <f>IF(ISBLANK(Table123[[#This Row],[Odds Side - Difference Model]]), "",N101+IF(Q101&lt;0, (N101/(Q101/-100)), N101*(Q101/100)))</f>
        <v/>
      </c>
      <c r="V101" s="51" t="str">
        <f>IFERROR(IF(ISBLANK(Table123[[#This Row],[Odds Side - Win Probability Model]]), "",N101+IF(R101&lt;0, (N101/(R101/-100)), N101*(R101/100))),"")</f>
        <v/>
      </c>
      <c r="W101" s="50" t="str">
        <f t="shared" si="8"/>
        <v/>
      </c>
      <c r="X101" s="51" t="str">
        <f t="shared" si="9"/>
        <v/>
      </c>
      <c r="Y101" s="50" t="str">
        <f>IF(ISBLANK(Table123[[#This Row],[Odds Spread]]), "",O101+IF(S101&lt;0, (O101/(S101/-100)), O101*(S101/100)))</f>
        <v/>
      </c>
      <c r="Z101" s="50" t="str">
        <f t="shared" si="10"/>
        <v/>
      </c>
      <c r="AA101" s="37">
        <f t="shared" si="11"/>
        <v>0</v>
      </c>
      <c r="AB101" s="37">
        <f t="shared" si="12"/>
        <v>0</v>
      </c>
      <c r="AC101" s="52" t="str">
        <f>IF('Prediction Log'!$T102="Y", "W", IF('Prediction Log'!$T102="N","L",""))</f>
        <v/>
      </c>
      <c r="AD101" s="53" t="str">
        <f>IF('Prediction Log'!$V102="Y", "W", IF('Prediction Log'!$V102="N","L",""))</f>
        <v/>
      </c>
      <c r="AE101" s="54" t="str">
        <f>IF(ISBLANK(Table123[[#This Row],[Odds Side - Difference Model]]), "",IF(AC101="W", W101, IF(AC101="L",-N101, "")))</f>
        <v/>
      </c>
      <c r="AF101" s="55" t="str">
        <f>IFERROR((IF(ISERR(Table123[[#This Row],[Potential Payout Side - Win Probability Model]]), "",IF(AD101="W", X101, IF(AD101="L",-N101, "")))), "")</f>
        <v/>
      </c>
      <c r="AG101" s="52" t="str">
        <f>IF('Prediction Log'!$U102="Y", "W", IF('Prediction Log'!$U102="N", "L", ""))</f>
        <v/>
      </c>
      <c r="AH101" s="54" t="str">
        <f>IF(ISBLANK(Table123[[#This Row],[Odds Spread]]), "",IF(AG101="W", Z101, IF(AG101="L",-O101, "")))</f>
        <v/>
      </c>
      <c r="AI101" s="45"/>
      <c r="AJ101" s="46" t="str">
        <f t="shared" si="13"/>
        <v/>
      </c>
      <c r="AK10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2" spans="1:38" x14ac:dyDescent="0.45">
      <c r="A102" s="34">
        <f>Games!A102</f>
        <v>0</v>
      </c>
      <c r="B102" s="34" t="str">
        <f>IF('Prediction Log'!B103=0, "",'Prediction Log'!B103)</f>
        <v/>
      </c>
      <c r="C102" s="34" t="str">
        <f>IF('Prediction Log'!C103=0, "",'Prediction Log'!C103)</f>
        <v/>
      </c>
      <c r="D102" s="34" t="str">
        <f>IF('Prediction Log'!D103=0, "",'Prediction Log'!D103)</f>
        <v/>
      </c>
      <c r="E102" s="34" t="str">
        <f>IF('Prediction Log'!E103=0, "",'Prediction Log'!E103)</f>
        <v/>
      </c>
      <c r="F102" s="34" t="str">
        <f>IF('Prediction Log'!H103=0, "",'Prediction Log'!H103)</f>
        <v/>
      </c>
      <c r="G102" s="10" t="str">
        <f>IF(ISBLANK(Games!B102), "",'Prediction Log'!$I103)</f>
        <v/>
      </c>
      <c r="H102" s="35" t="str">
        <f>'Prediction Log'!$J103</f>
        <v/>
      </c>
      <c r="I102" s="34" t="str">
        <f>IF(ISBLANK(Games!R102), "",IF(AND(Games!R102="",Games!S102=""),"",IF(ISTEXT(Games!S102), "Side",Games!R102)))</f>
        <v/>
      </c>
      <c r="J102" s="34" t="str">
        <f>IF(ISBLANK(Games!B102), "",IF(Games!P102="Y", Games!B102, Games!C102))</f>
        <v/>
      </c>
      <c r="K102" s="34" t="str">
        <f>Games!K102</f>
        <v/>
      </c>
      <c r="L102" s="34" t="str">
        <f>IF(ISBLANK(Games!D102), "",Games!D102)</f>
        <v/>
      </c>
      <c r="M102" s="34"/>
      <c r="N102" s="49" t="str">
        <f>IF(ISBLANK(Table123[[#This Row],[Odds Side - Difference Model]]), "", 1)</f>
        <v/>
      </c>
      <c r="O102" s="49" t="str">
        <f>IF(ISBLANK(Table123[[#This Row],[Odds Spread]]), "", 1)</f>
        <v/>
      </c>
      <c r="P102" s="36"/>
      <c r="Q102" s="36"/>
      <c r="R10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2" s="36"/>
      <c r="T102" s="36"/>
      <c r="U102" s="50" t="str">
        <f>IF(ISBLANK(Table123[[#This Row],[Odds Side - Difference Model]]), "",N102+IF(Q102&lt;0, (N102/(Q102/-100)), N102*(Q102/100)))</f>
        <v/>
      </c>
      <c r="V102" s="51" t="str">
        <f>IFERROR(IF(ISBLANK(Table123[[#This Row],[Odds Side - Win Probability Model]]), "",N102+IF(R102&lt;0, (N102/(R102/-100)), N102*(R102/100))),"")</f>
        <v/>
      </c>
      <c r="W102" s="50" t="str">
        <f t="shared" si="8"/>
        <v/>
      </c>
      <c r="X102" s="51" t="str">
        <f t="shared" si="9"/>
        <v/>
      </c>
      <c r="Y102" s="50" t="str">
        <f>IF(ISBLANK(Table123[[#This Row],[Odds Spread]]), "",O102+IF(S102&lt;0, (O102/(S102/-100)), O102*(S102/100)))</f>
        <v/>
      </c>
      <c r="Z102" s="50" t="str">
        <f t="shared" si="10"/>
        <v/>
      </c>
      <c r="AA102" s="37">
        <f t="shared" si="11"/>
        <v>0</v>
      </c>
      <c r="AB102" s="37">
        <f t="shared" si="12"/>
        <v>0</v>
      </c>
      <c r="AC102" s="52" t="str">
        <f>IF('Prediction Log'!$T103="Y", "W", IF('Prediction Log'!$T103="N","L",""))</f>
        <v/>
      </c>
      <c r="AD102" s="53" t="str">
        <f>IF('Prediction Log'!$V103="Y", "W", IF('Prediction Log'!$V103="N","L",""))</f>
        <v/>
      </c>
      <c r="AE102" s="54" t="str">
        <f>IF(ISBLANK(Table123[[#This Row],[Odds Side - Difference Model]]), "",IF(AC102="W", W102, IF(AC102="L",-N102, "")))</f>
        <v/>
      </c>
      <c r="AF102" s="55" t="str">
        <f>IFERROR((IF(ISERR(Table123[[#This Row],[Potential Payout Side - Win Probability Model]]), "",IF(AD102="W", X102, IF(AD102="L",-N102, "")))), "")</f>
        <v/>
      </c>
      <c r="AG102" s="52" t="str">
        <f>IF('Prediction Log'!$U103="Y", "W", IF('Prediction Log'!$U103="N", "L", ""))</f>
        <v/>
      </c>
      <c r="AH102" s="54" t="str">
        <f>IF(ISBLANK(Table123[[#This Row],[Odds Spread]]), "",IF(AG102="W", Z102, IF(AG102="L",-O102, "")))</f>
        <v/>
      </c>
      <c r="AI102" s="45"/>
      <c r="AJ102" s="46" t="str">
        <f t="shared" si="13"/>
        <v/>
      </c>
      <c r="AK10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3" spans="1:38" x14ac:dyDescent="0.45">
      <c r="A103" s="34">
        <f>Games!A103</f>
        <v>0</v>
      </c>
      <c r="B103" s="34" t="str">
        <f>IF('Prediction Log'!B104=0, "",'Prediction Log'!B104)</f>
        <v/>
      </c>
      <c r="C103" s="34" t="str">
        <f>IF('Prediction Log'!C104=0, "",'Prediction Log'!C104)</f>
        <v/>
      </c>
      <c r="D103" s="34" t="str">
        <f>IF('Prediction Log'!D104=0, "",'Prediction Log'!D104)</f>
        <v/>
      </c>
      <c r="E103" s="34" t="str">
        <f>IF('Prediction Log'!E104=0, "",'Prediction Log'!E104)</f>
        <v/>
      </c>
      <c r="F103" s="34" t="str">
        <f>IF('Prediction Log'!H104=0, "",'Prediction Log'!H104)</f>
        <v/>
      </c>
      <c r="G103" s="10" t="str">
        <f>IF(ISBLANK(Games!B103), "",'Prediction Log'!$I104)</f>
        <v/>
      </c>
      <c r="H103" s="35" t="str">
        <f>'Prediction Log'!$J104</f>
        <v/>
      </c>
      <c r="I103" s="34" t="str">
        <f>IF(ISBLANK(Games!R103), "",IF(AND(Games!R103="",Games!S103=""),"",IF(ISTEXT(Games!S103), "Side",Games!R103)))</f>
        <v/>
      </c>
      <c r="J103" s="34" t="str">
        <f>IF(ISBLANK(Games!B103), "",IF(Games!P103="Y", Games!B103, Games!C103))</f>
        <v/>
      </c>
      <c r="K103" s="34" t="str">
        <f>Games!K103</f>
        <v/>
      </c>
      <c r="L103" s="34" t="str">
        <f>IF(ISBLANK(Games!D103), "",Games!D103)</f>
        <v/>
      </c>
      <c r="M103" s="34"/>
      <c r="N103" s="49" t="str">
        <f>IF(ISBLANK(Table123[[#This Row],[Odds Side - Difference Model]]), "", 1)</f>
        <v/>
      </c>
      <c r="O103" s="49" t="str">
        <f>IF(ISBLANK(Table123[[#This Row],[Odds Spread]]), "", 1)</f>
        <v/>
      </c>
      <c r="P103" s="36"/>
      <c r="Q103" s="36"/>
      <c r="R10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3" s="36"/>
      <c r="T103" s="36"/>
      <c r="U103" s="50" t="str">
        <f>IF(ISBLANK(Table123[[#This Row],[Odds Side - Difference Model]]), "",N103+IF(Q103&lt;0, (N103/(Q103/-100)), N103*(Q103/100)))</f>
        <v/>
      </c>
      <c r="V103" s="51" t="str">
        <f>IFERROR(IF(ISBLANK(Table123[[#This Row],[Odds Side - Win Probability Model]]), "",N103+IF(R103&lt;0, (N103/(R103/-100)), N103*(R103/100))),"")</f>
        <v/>
      </c>
      <c r="W103" s="50" t="str">
        <f t="shared" si="8"/>
        <v/>
      </c>
      <c r="X103" s="51" t="str">
        <f t="shared" si="9"/>
        <v/>
      </c>
      <c r="Y103" s="50" t="str">
        <f>IF(ISBLANK(Table123[[#This Row],[Odds Spread]]), "",O103+IF(S103&lt;0, (O103/(S103/-100)), O103*(S103/100)))</f>
        <v/>
      </c>
      <c r="Z103" s="50" t="str">
        <f t="shared" si="10"/>
        <v/>
      </c>
      <c r="AA103" s="37">
        <f t="shared" si="11"/>
        <v>0</v>
      </c>
      <c r="AB103" s="37">
        <f t="shared" si="12"/>
        <v>0</v>
      </c>
      <c r="AC103" s="52" t="str">
        <f>IF('Prediction Log'!$T104="Y", "W", IF('Prediction Log'!$T104="N","L",""))</f>
        <v/>
      </c>
      <c r="AD103" s="53" t="str">
        <f>IF('Prediction Log'!$V104="Y", "W", IF('Prediction Log'!$V104="N","L",""))</f>
        <v/>
      </c>
      <c r="AE103" s="54" t="str">
        <f>IF(ISBLANK(Table123[[#This Row],[Odds Side - Difference Model]]), "",IF(AC103="W", W103, IF(AC103="L",-N103, "")))</f>
        <v/>
      </c>
      <c r="AF103" s="55" t="str">
        <f>IFERROR((IF(ISERR(Table123[[#This Row],[Potential Payout Side - Win Probability Model]]), "",IF(AD103="W", X103, IF(AD103="L",-N103, "")))), "")</f>
        <v/>
      </c>
      <c r="AG103" s="52" t="str">
        <f>IF('Prediction Log'!$U104="Y", "W", IF('Prediction Log'!$U104="N", "L", ""))</f>
        <v/>
      </c>
      <c r="AH103" s="54" t="str">
        <f>IF(ISBLANK(Table123[[#This Row],[Odds Spread]]), "",IF(AG103="W", Z103, IF(AG103="L",-O103, "")))</f>
        <v/>
      </c>
      <c r="AI103" s="45"/>
      <c r="AJ103" s="46" t="str">
        <f t="shared" si="13"/>
        <v/>
      </c>
      <c r="AK10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4" spans="1:38" x14ac:dyDescent="0.45">
      <c r="A104" s="34">
        <f>Games!A104</f>
        <v>0</v>
      </c>
      <c r="B104" s="34" t="str">
        <f>IF('Prediction Log'!B105=0, "",'Prediction Log'!B105)</f>
        <v/>
      </c>
      <c r="C104" s="34" t="str">
        <f>IF('Prediction Log'!C105=0, "",'Prediction Log'!C105)</f>
        <v/>
      </c>
      <c r="D104" s="34" t="str">
        <f>IF('Prediction Log'!D105=0, "",'Prediction Log'!D105)</f>
        <v/>
      </c>
      <c r="E104" s="34" t="str">
        <f>IF('Prediction Log'!E105=0, "",'Prediction Log'!E105)</f>
        <v/>
      </c>
      <c r="F104" s="34" t="str">
        <f>IF('Prediction Log'!H105=0, "",'Prediction Log'!H105)</f>
        <v/>
      </c>
      <c r="G104" s="10" t="str">
        <f>IF(ISBLANK(Games!B104), "",'Prediction Log'!$I105)</f>
        <v/>
      </c>
      <c r="H104" s="35" t="str">
        <f>'Prediction Log'!$J105</f>
        <v/>
      </c>
      <c r="I104" s="34" t="str">
        <f>IF(ISBLANK(Games!R104), "",IF(AND(Games!R104="",Games!S104=""),"",IF(ISTEXT(Games!S104), "Side",Games!R104)))</f>
        <v/>
      </c>
      <c r="J104" s="34" t="str">
        <f>IF(ISBLANK(Games!B104), "",IF(Games!P104="Y", Games!B104, Games!C104))</f>
        <v/>
      </c>
      <c r="K104" s="34" t="str">
        <f>Games!K104</f>
        <v/>
      </c>
      <c r="L104" s="34" t="str">
        <f>IF(ISBLANK(Games!D104), "",Games!D104)</f>
        <v/>
      </c>
      <c r="M104" s="34"/>
      <c r="N104" s="49" t="str">
        <f>IF(ISBLANK(Table123[[#This Row],[Odds Side - Difference Model]]), "", 1)</f>
        <v/>
      </c>
      <c r="O104" s="49" t="str">
        <f>IF(ISBLANK(Table123[[#This Row],[Odds Spread]]), "", 1)</f>
        <v/>
      </c>
      <c r="P104" s="36"/>
      <c r="Q104" s="36"/>
      <c r="R10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4" s="36"/>
      <c r="T104" s="36"/>
      <c r="U104" s="50" t="str">
        <f>IF(ISBLANK(Table123[[#This Row],[Odds Side - Difference Model]]), "",N104+IF(Q104&lt;0, (N104/(Q104/-100)), N104*(Q104/100)))</f>
        <v/>
      </c>
      <c r="V104" s="51" t="str">
        <f>IFERROR(IF(ISBLANK(Table123[[#This Row],[Odds Side - Win Probability Model]]), "",N104+IF(R104&lt;0, (N104/(R104/-100)), N104*(R104/100))),"")</f>
        <v/>
      </c>
      <c r="W104" s="50" t="str">
        <f t="shared" si="8"/>
        <v/>
      </c>
      <c r="X104" s="51" t="str">
        <f t="shared" si="9"/>
        <v/>
      </c>
      <c r="Y104" s="50" t="str">
        <f>IF(ISBLANK(Table123[[#This Row],[Odds Spread]]), "",O104+IF(S104&lt;0, (O104/(S104/-100)), O104*(S104/100)))</f>
        <v/>
      </c>
      <c r="Z104" s="50" t="str">
        <f t="shared" si="10"/>
        <v/>
      </c>
      <c r="AA104" s="37">
        <f t="shared" si="11"/>
        <v>0</v>
      </c>
      <c r="AB104" s="37">
        <f t="shared" si="12"/>
        <v>0</v>
      </c>
      <c r="AC104" s="52" t="str">
        <f>IF('Prediction Log'!$T105="Y", "W", IF('Prediction Log'!$T105="N","L",""))</f>
        <v/>
      </c>
      <c r="AD104" s="53" t="str">
        <f>IF('Prediction Log'!$V105="Y", "W", IF('Prediction Log'!$V105="N","L",""))</f>
        <v/>
      </c>
      <c r="AE104" s="54" t="str">
        <f>IF(ISBLANK(Table123[[#This Row],[Odds Side - Difference Model]]), "",IF(AC104="W", W104, IF(AC104="L",-N104, "")))</f>
        <v/>
      </c>
      <c r="AF104" s="55" t="str">
        <f>IFERROR((IF(ISERR(Table123[[#This Row],[Potential Payout Side - Win Probability Model]]), "",IF(AD104="W", X104, IF(AD104="L",-N104, "")))), "")</f>
        <v/>
      </c>
      <c r="AG104" s="52" t="str">
        <f>IF('Prediction Log'!$U105="Y", "W", IF('Prediction Log'!$U105="N", "L", ""))</f>
        <v/>
      </c>
      <c r="AH104" s="54" t="str">
        <f>IF(ISBLANK(Table123[[#This Row],[Odds Spread]]), "",IF(AG104="W", Z104, IF(AG104="L",-O104, "")))</f>
        <v/>
      </c>
      <c r="AI104" s="45"/>
      <c r="AJ104" s="46" t="str">
        <f t="shared" si="13"/>
        <v/>
      </c>
      <c r="AK10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5" spans="1:38" x14ac:dyDescent="0.45">
      <c r="A105" s="34">
        <f>Games!A105</f>
        <v>0</v>
      </c>
      <c r="B105" s="34" t="str">
        <f>IF('Prediction Log'!B106=0, "",'Prediction Log'!B106)</f>
        <v/>
      </c>
      <c r="C105" s="34" t="str">
        <f>IF('Prediction Log'!C106=0, "",'Prediction Log'!C106)</f>
        <v/>
      </c>
      <c r="D105" s="34" t="str">
        <f>IF('Prediction Log'!D106=0, "",'Prediction Log'!D106)</f>
        <v/>
      </c>
      <c r="E105" s="34" t="str">
        <f>IF('Prediction Log'!E106=0, "",'Prediction Log'!E106)</f>
        <v/>
      </c>
      <c r="F105" s="34" t="str">
        <f>IF('Prediction Log'!H106=0, "",'Prediction Log'!H106)</f>
        <v/>
      </c>
      <c r="G105" s="10" t="str">
        <f>IF(ISBLANK(Games!B105), "",'Prediction Log'!$I106)</f>
        <v/>
      </c>
      <c r="H105" s="35" t="str">
        <f>'Prediction Log'!$J106</f>
        <v/>
      </c>
      <c r="I105" s="34" t="str">
        <f>IF(ISBLANK(Games!R105), "",IF(AND(Games!R105="",Games!S105=""),"",IF(ISTEXT(Games!S105), "Side",Games!R105)))</f>
        <v/>
      </c>
      <c r="J105" s="34" t="str">
        <f>IF(ISBLANK(Games!B105), "",IF(Games!P105="Y", Games!B105, Games!C105))</f>
        <v/>
      </c>
      <c r="K105" s="34" t="str">
        <f>Games!K105</f>
        <v/>
      </c>
      <c r="L105" s="34" t="str">
        <f>IF(ISBLANK(Games!D105), "",Games!D105)</f>
        <v/>
      </c>
      <c r="M105" s="34"/>
      <c r="N105" s="49" t="str">
        <f>IF(ISBLANK(Table123[[#This Row],[Odds Side - Difference Model]]), "", 1)</f>
        <v/>
      </c>
      <c r="O105" s="49" t="str">
        <f>IF(ISBLANK(Table123[[#This Row],[Odds Spread]]), "", 1)</f>
        <v/>
      </c>
      <c r="P105" s="36"/>
      <c r="Q105" s="36"/>
      <c r="R10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5" s="36"/>
      <c r="T105" s="36"/>
      <c r="U105" s="50" t="str">
        <f>IF(ISBLANK(Table123[[#This Row],[Odds Side - Difference Model]]), "",N105+IF(Q105&lt;0, (N105/(Q105/-100)), N105*(Q105/100)))</f>
        <v/>
      </c>
      <c r="V105" s="51" t="str">
        <f>IFERROR(IF(ISBLANK(Table123[[#This Row],[Odds Side - Win Probability Model]]), "",N105+IF(R105&lt;0, (N105/(R105/-100)), N105*(R105/100))),"")</f>
        <v/>
      </c>
      <c r="W105" s="50" t="str">
        <f t="shared" si="8"/>
        <v/>
      </c>
      <c r="X105" s="51" t="str">
        <f t="shared" si="9"/>
        <v/>
      </c>
      <c r="Y105" s="50" t="str">
        <f>IF(ISBLANK(Table123[[#This Row],[Odds Spread]]), "",O105+IF(S105&lt;0, (O105/(S105/-100)), O105*(S105/100)))</f>
        <v/>
      </c>
      <c r="Z105" s="50" t="str">
        <f t="shared" si="10"/>
        <v/>
      </c>
      <c r="AA105" s="37">
        <f t="shared" si="11"/>
        <v>0</v>
      </c>
      <c r="AB105" s="37">
        <f t="shared" si="12"/>
        <v>0</v>
      </c>
      <c r="AC105" s="52" t="str">
        <f>IF('Prediction Log'!$T106="Y", "W", IF('Prediction Log'!$T106="N","L",""))</f>
        <v/>
      </c>
      <c r="AD105" s="53" t="str">
        <f>IF('Prediction Log'!$V106="Y", "W", IF('Prediction Log'!$V106="N","L",""))</f>
        <v/>
      </c>
      <c r="AE105" s="54" t="str">
        <f>IF(ISBLANK(Table123[[#This Row],[Odds Side - Difference Model]]), "",IF(AC105="W", W105, IF(AC105="L",-N105, "")))</f>
        <v/>
      </c>
      <c r="AF105" s="55" t="str">
        <f>IFERROR((IF(ISERR(Table123[[#This Row],[Potential Payout Side - Win Probability Model]]), "",IF(AD105="W", X105, IF(AD105="L",-N105, "")))), "")</f>
        <v/>
      </c>
      <c r="AG105" s="52" t="str">
        <f>IF('Prediction Log'!$U106="Y", "W", IF('Prediction Log'!$U106="N", "L", ""))</f>
        <v/>
      </c>
      <c r="AH105" s="54" t="str">
        <f>IF(ISBLANK(Table123[[#This Row],[Odds Spread]]), "",IF(AG105="W", Z105, IF(AG105="L",-O105, "")))</f>
        <v/>
      </c>
      <c r="AI105" s="45"/>
      <c r="AJ105" s="46" t="str">
        <f t="shared" si="13"/>
        <v/>
      </c>
      <c r="AK10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6" spans="1:38" x14ac:dyDescent="0.45">
      <c r="A106" s="34">
        <f>Games!A106</f>
        <v>0</v>
      </c>
      <c r="B106" s="34" t="str">
        <f>IF('Prediction Log'!B107=0, "",'Prediction Log'!B107)</f>
        <v/>
      </c>
      <c r="C106" s="34" t="str">
        <f>IF('Prediction Log'!C107=0, "",'Prediction Log'!C107)</f>
        <v/>
      </c>
      <c r="D106" s="34" t="str">
        <f>IF('Prediction Log'!D107=0, "",'Prediction Log'!D107)</f>
        <v/>
      </c>
      <c r="E106" s="34" t="str">
        <f>IF('Prediction Log'!E107=0, "",'Prediction Log'!E107)</f>
        <v/>
      </c>
      <c r="F106" s="34" t="str">
        <f>IF('Prediction Log'!H107=0, "",'Prediction Log'!H107)</f>
        <v/>
      </c>
      <c r="G106" s="10" t="str">
        <f>IF(ISBLANK(Games!B106), "",'Prediction Log'!$I107)</f>
        <v/>
      </c>
      <c r="H106" s="35" t="str">
        <f>'Prediction Log'!$J107</f>
        <v/>
      </c>
      <c r="I106" s="34" t="str">
        <f>IF(ISBLANK(Games!R106), "",IF(AND(Games!R106="",Games!S106=""),"",IF(ISTEXT(Games!S106), "Side",Games!R106)))</f>
        <v/>
      </c>
      <c r="J106" s="34" t="str">
        <f>IF(ISBLANK(Games!B106), "",IF(Games!P106="Y", Games!B106, Games!C106))</f>
        <v/>
      </c>
      <c r="K106" s="34" t="str">
        <f>Games!K106</f>
        <v/>
      </c>
      <c r="L106" s="34" t="str">
        <f>IF(ISBLANK(Games!D106), "",Games!D106)</f>
        <v/>
      </c>
      <c r="M106" s="34"/>
      <c r="N106" s="49" t="str">
        <f>IF(ISBLANK(Table123[[#This Row],[Odds Side - Difference Model]]), "", 1)</f>
        <v/>
      </c>
      <c r="O106" s="49" t="str">
        <f>IF(ISBLANK(Table123[[#This Row],[Odds Spread]]), "", 1)</f>
        <v/>
      </c>
      <c r="P106" s="36"/>
      <c r="Q106" s="36"/>
      <c r="R10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6" s="36"/>
      <c r="T106" s="36"/>
      <c r="U106" s="50" t="str">
        <f>IF(ISBLANK(Table123[[#This Row],[Odds Side - Difference Model]]), "",N106+IF(Q106&lt;0, (N106/(Q106/-100)), N106*(Q106/100)))</f>
        <v/>
      </c>
      <c r="V106" s="51" t="str">
        <f>IFERROR(IF(ISBLANK(Table123[[#This Row],[Odds Side - Win Probability Model]]), "",N106+IF(R106&lt;0, (N106/(R106/-100)), N106*(R106/100))),"")</f>
        <v/>
      </c>
      <c r="W106" s="50" t="str">
        <f t="shared" si="8"/>
        <v/>
      </c>
      <c r="X106" s="51" t="str">
        <f t="shared" si="9"/>
        <v/>
      </c>
      <c r="Y106" s="50" t="str">
        <f>IF(ISBLANK(Table123[[#This Row],[Odds Spread]]), "",O106+IF(S106&lt;0, (O106/(S106/-100)), O106*(S106/100)))</f>
        <v/>
      </c>
      <c r="Z106" s="50" t="str">
        <f t="shared" si="10"/>
        <v/>
      </c>
      <c r="AA106" s="37">
        <f t="shared" si="11"/>
        <v>0</v>
      </c>
      <c r="AB106" s="37">
        <f t="shared" si="12"/>
        <v>0</v>
      </c>
      <c r="AC106" s="52" t="str">
        <f>IF('Prediction Log'!$T107="Y", "W", IF('Prediction Log'!$T107="N","L",""))</f>
        <v/>
      </c>
      <c r="AD106" s="53" t="str">
        <f>IF('Prediction Log'!$V107="Y", "W", IF('Prediction Log'!$V107="N","L",""))</f>
        <v/>
      </c>
      <c r="AE106" s="54" t="str">
        <f>IF(ISBLANK(Table123[[#This Row],[Odds Side - Difference Model]]), "",IF(AC106="W", W106, IF(AC106="L",-N106, "")))</f>
        <v/>
      </c>
      <c r="AF106" s="55" t="str">
        <f>IFERROR((IF(ISERR(Table123[[#This Row],[Potential Payout Side - Win Probability Model]]), "",IF(AD106="W", X106, IF(AD106="L",-N106, "")))), "")</f>
        <v/>
      </c>
      <c r="AG106" s="52" t="str">
        <f>IF('Prediction Log'!$U107="Y", "W", IF('Prediction Log'!$U107="N", "L", ""))</f>
        <v/>
      </c>
      <c r="AH106" s="54" t="str">
        <f>IF(ISBLANK(Table123[[#This Row],[Odds Spread]]), "",IF(AG106="W", Z106, IF(AG106="L",-O106, "")))</f>
        <v/>
      </c>
      <c r="AI106" s="45"/>
      <c r="AJ106" s="46" t="str">
        <f t="shared" si="13"/>
        <v/>
      </c>
      <c r="AK10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7" spans="1:38" x14ac:dyDescent="0.45">
      <c r="A107" s="34">
        <f>Games!A107</f>
        <v>0</v>
      </c>
      <c r="B107" s="34" t="str">
        <f>IF('Prediction Log'!B108=0, "",'Prediction Log'!B108)</f>
        <v/>
      </c>
      <c r="C107" s="34" t="str">
        <f>IF('Prediction Log'!C108=0, "",'Prediction Log'!C108)</f>
        <v/>
      </c>
      <c r="D107" s="34" t="str">
        <f>IF('Prediction Log'!D108=0, "",'Prediction Log'!D108)</f>
        <v/>
      </c>
      <c r="E107" s="34" t="str">
        <f>IF('Prediction Log'!E108=0, "",'Prediction Log'!E108)</f>
        <v/>
      </c>
      <c r="F107" s="34" t="str">
        <f>IF('Prediction Log'!H108=0, "",'Prediction Log'!H108)</f>
        <v/>
      </c>
      <c r="G107" s="10" t="str">
        <f>IF(ISBLANK(Games!B107), "",'Prediction Log'!$I108)</f>
        <v/>
      </c>
      <c r="H107" s="35" t="str">
        <f>'Prediction Log'!$J108</f>
        <v/>
      </c>
      <c r="I107" s="34" t="str">
        <f>IF(ISBLANK(Games!R107), "",IF(AND(Games!R107="",Games!S107=""),"",IF(ISTEXT(Games!S107), "Side",Games!R107)))</f>
        <v/>
      </c>
      <c r="J107" s="34" t="str">
        <f>IF(ISBLANK(Games!B107), "",IF(Games!P107="Y", Games!B107, Games!C107))</f>
        <v/>
      </c>
      <c r="K107" s="34" t="str">
        <f>Games!K107</f>
        <v/>
      </c>
      <c r="L107" s="34" t="str">
        <f>IF(ISBLANK(Games!D107), "",Games!D107)</f>
        <v/>
      </c>
      <c r="M107" s="34"/>
      <c r="N107" s="49" t="str">
        <f>IF(ISBLANK(Table123[[#This Row],[Odds Side - Difference Model]]), "", 1)</f>
        <v/>
      </c>
      <c r="O107" s="49" t="str">
        <f>IF(ISBLANK(Table123[[#This Row],[Odds Spread]]), "", 1)</f>
        <v/>
      </c>
      <c r="P107" s="36"/>
      <c r="Q107" s="36"/>
      <c r="R10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7" s="36"/>
      <c r="T107" s="36"/>
      <c r="U107" s="50" t="str">
        <f>IF(ISBLANK(Table123[[#This Row],[Odds Side - Difference Model]]), "",N107+IF(Q107&lt;0, (N107/(Q107/-100)), N107*(Q107/100)))</f>
        <v/>
      </c>
      <c r="V107" s="51" t="str">
        <f>IFERROR(IF(ISBLANK(Table123[[#This Row],[Odds Side - Win Probability Model]]), "",N107+IF(R107&lt;0, (N107/(R107/-100)), N107*(R107/100))),"")</f>
        <v/>
      </c>
      <c r="W107" s="50" t="str">
        <f t="shared" si="8"/>
        <v/>
      </c>
      <c r="X107" s="51" t="str">
        <f t="shared" si="9"/>
        <v/>
      </c>
      <c r="Y107" s="50" t="str">
        <f>IF(ISBLANK(Table123[[#This Row],[Odds Spread]]), "",O107+IF(S107&lt;0, (O107/(S107/-100)), O107*(S107/100)))</f>
        <v/>
      </c>
      <c r="Z107" s="50" t="str">
        <f t="shared" si="10"/>
        <v/>
      </c>
      <c r="AA107" s="37">
        <f t="shared" si="11"/>
        <v>0</v>
      </c>
      <c r="AB107" s="37">
        <f t="shared" si="12"/>
        <v>0</v>
      </c>
      <c r="AC107" s="52" t="str">
        <f>IF('Prediction Log'!$T108="Y", "W", IF('Prediction Log'!$T108="N","L",""))</f>
        <v/>
      </c>
      <c r="AD107" s="53" t="str">
        <f>IF('Prediction Log'!$V108="Y", "W", IF('Prediction Log'!$V108="N","L",""))</f>
        <v/>
      </c>
      <c r="AE107" s="54" t="str">
        <f>IF(ISBLANK(Table123[[#This Row],[Odds Side - Difference Model]]), "",IF(AC107="W", W107, IF(AC107="L",-N107, "")))</f>
        <v/>
      </c>
      <c r="AF107" s="55" t="str">
        <f>IFERROR((IF(ISERR(Table123[[#This Row],[Potential Payout Side - Win Probability Model]]), "",IF(AD107="W", X107, IF(AD107="L",-N107, "")))), "")</f>
        <v/>
      </c>
      <c r="AG107" s="52" t="str">
        <f>IF('Prediction Log'!$U108="Y", "W", IF('Prediction Log'!$U108="N", "L", ""))</f>
        <v/>
      </c>
      <c r="AH107" s="54" t="str">
        <f>IF(ISBLANK(Table123[[#This Row],[Odds Spread]]), "",IF(AG107="W", Z107, IF(AG107="L",-O107, "")))</f>
        <v/>
      </c>
      <c r="AI107" s="45"/>
      <c r="AJ107" s="46" t="str">
        <f t="shared" si="13"/>
        <v/>
      </c>
      <c r="AK10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8" spans="1:38" x14ac:dyDescent="0.45">
      <c r="A108" s="34">
        <f>Games!A108</f>
        <v>0</v>
      </c>
      <c r="B108" s="34" t="str">
        <f>IF('Prediction Log'!B109=0, "",'Prediction Log'!B109)</f>
        <v/>
      </c>
      <c r="C108" s="34" t="str">
        <f>IF('Prediction Log'!C109=0, "",'Prediction Log'!C109)</f>
        <v/>
      </c>
      <c r="D108" s="34" t="str">
        <f>IF('Prediction Log'!D109=0, "",'Prediction Log'!D109)</f>
        <v/>
      </c>
      <c r="E108" s="34" t="str">
        <f>IF('Prediction Log'!E109=0, "",'Prediction Log'!E109)</f>
        <v/>
      </c>
      <c r="F108" s="34" t="str">
        <f>IF('Prediction Log'!H109=0, "",'Prediction Log'!H109)</f>
        <v/>
      </c>
      <c r="G108" s="10" t="str">
        <f>IF(ISBLANK(Games!B108), "",'Prediction Log'!$I109)</f>
        <v/>
      </c>
      <c r="H108" s="35" t="str">
        <f>'Prediction Log'!$J109</f>
        <v/>
      </c>
      <c r="I108" s="34" t="str">
        <f>IF(ISBLANK(Games!R108), "",IF(AND(Games!R108="",Games!S108=""),"",IF(ISTEXT(Games!S108), "Side",Games!R108)))</f>
        <v/>
      </c>
      <c r="J108" s="34" t="str">
        <f>IF(ISBLANK(Games!B108), "",IF(Games!P108="Y", Games!B108, Games!C108))</f>
        <v/>
      </c>
      <c r="K108" s="34" t="str">
        <f>Games!K108</f>
        <v/>
      </c>
      <c r="L108" s="34" t="str">
        <f>IF(ISBLANK(Games!D108), "",Games!D108)</f>
        <v/>
      </c>
      <c r="M108" s="34"/>
      <c r="N108" s="49" t="str">
        <f>IF(ISBLANK(Table123[[#This Row],[Odds Side - Difference Model]]), "", 1)</f>
        <v/>
      </c>
      <c r="O108" s="49" t="str">
        <f>IF(ISBLANK(Table123[[#This Row],[Odds Spread]]), "", 1)</f>
        <v/>
      </c>
      <c r="P108" s="36"/>
      <c r="Q108" s="36"/>
      <c r="R10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8" s="36"/>
      <c r="T108" s="36"/>
      <c r="U108" s="50" t="str">
        <f>IF(ISBLANK(Table123[[#This Row],[Odds Side - Difference Model]]), "",N108+IF(Q108&lt;0, (N108/(Q108/-100)), N108*(Q108/100)))</f>
        <v/>
      </c>
      <c r="V108" s="51" t="str">
        <f>IFERROR(IF(ISBLANK(Table123[[#This Row],[Odds Side - Win Probability Model]]), "",N108+IF(R108&lt;0, (N108/(R108/-100)), N108*(R108/100))),"")</f>
        <v/>
      </c>
      <c r="W108" s="50" t="str">
        <f t="shared" si="8"/>
        <v/>
      </c>
      <c r="X108" s="51" t="str">
        <f t="shared" si="9"/>
        <v/>
      </c>
      <c r="Y108" s="50" t="str">
        <f>IF(ISBLANK(Table123[[#This Row],[Odds Spread]]), "",O108+IF(S108&lt;0, (O108/(S108/-100)), O108*(S108/100)))</f>
        <v/>
      </c>
      <c r="Z108" s="50" t="str">
        <f t="shared" si="10"/>
        <v/>
      </c>
      <c r="AA108" s="37">
        <f t="shared" si="11"/>
        <v>0</v>
      </c>
      <c r="AB108" s="37">
        <f t="shared" si="12"/>
        <v>0</v>
      </c>
      <c r="AC108" s="52" t="str">
        <f>IF('Prediction Log'!$T109="Y", "W", IF('Prediction Log'!$T109="N","L",""))</f>
        <v/>
      </c>
      <c r="AD108" s="53" t="str">
        <f>IF('Prediction Log'!$V109="Y", "W", IF('Prediction Log'!$V109="N","L",""))</f>
        <v/>
      </c>
      <c r="AE108" s="54" t="str">
        <f>IF(ISBLANK(Table123[[#This Row],[Odds Side - Difference Model]]), "",IF(AC108="W", W108, IF(AC108="L",-N108, "")))</f>
        <v/>
      </c>
      <c r="AF108" s="55" t="str">
        <f>IFERROR((IF(ISERR(Table123[[#This Row],[Potential Payout Side - Win Probability Model]]), "",IF(AD108="W", X108, IF(AD108="L",-N108, "")))), "")</f>
        <v/>
      </c>
      <c r="AG108" s="52" t="str">
        <f>IF('Prediction Log'!$U109="Y", "W", IF('Prediction Log'!$U109="N", "L", ""))</f>
        <v/>
      </c>
      <c r="AH108" s="54" t="str">
        <f>IF(ISBLANK(Table123[[#This Row],[Odds Spread]]), "",IF(AG108="W", Z108, IF(AG108="L",-O108, "")))</f>
        <v/>
      </c>
      <c r="AI108" s="45"/>
      <c r="AJ108" s="46" t="str">
        <f t="shared" si="13"/>
        <v/>
      </c>
      <c r="AK10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9" spans="1:38" x14ac:dyDescent="0.45">
      <c r="A109" s="34">
        <f>Games!A109</f>
        <v>0</v>
      </c>
      <c r="B109" s="34" t="str">
        <f>IF('Prediction Log'!B110=0, "",'Prediction Log'!B110)</f>
        <v/>
      </c>
      <c r="C109" s="34" t="str">
        <f>IF('Prediction Log'!C110=0, "",'Prediction Log'!C110)</f>
        <v/>
      </c>
      <c r="D109" s="34" t="str">
        <f>IF('Prediction Log'!D110=0, "",'Prediction Log'!D110)</f>
        <v/>
      </c>
      <c r="E109" s="34" t="str">
        <f>IF('Prediction Log'!E110=0, "",'Prediction Log'!E110)</f>
        <v/>
      </c>
      <c r="F109" s="34" t="str">
        <f>IF('Prediction Log'!H110=0, "",'Prediction Log'!H110)</f>
        <v/>
      </c>
      <c r="G109" s="10" t="str">
        <f>IF(ISBLANK(Games!B109), "",'Prediction Log'!$I110)</f>
        <v/>
      </c>
      <c r="H109" s="35" t="str">
        <f>'Prediction Log'!$J110</f>
        <v/>
      </c>
      <c r="I109" s="34" t="str">
        <f>IF(ISBLANK(Games!R109), "",IF(AND(Games!R109="",Games!S109=""),"",IF(ISTEXT(Games!S109), "Side",Games!R109)))</f>
        <v/>
      </c>
      <c r="J109" s="34" t="str">
        <f>IF(ISBLANK(Games!B109), "",IF(Games!P109="Y", Games!B109, Games!C109))</f>
        <v/>
      </c>
      <c r="K109" s="34" t="str">
        <f>Games!K109</f>
        <v/>
      </c>
      <c r="L109" s="34" t="str">
        <f>IF(ISBLANK(Games!D109), "",Games!D109)</f>
        <v/>
      </c>
      <c r="M109" s="34"/>
      <c r="N109" s="49" t="str">
        <f>IF(ISBLANK(Table123[[#This Row],[Odds Side - Difference Model]]), "", 1)</f>
        <v/>
      </c>
      <c r="O109" s="49" t="str">
        <f>IF(ISBLANK(Table123[[#This Row],[Odds Spread]]), "", 1)</f>
        <v/>
      </c>
      <c r="P109" s="36"/>
      <c r="Q109" s="36"/>
      <c r="R10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9" s="36"/>
      <c r="T109" s="36"/>
      <c r="U109" s="50" t="str">
        <f>IF(ISBLANK(Table123[[#This Row],[Odds Side - Difference Model]]), "",N109+IF(Q109&lt;0, (N109/(Q109/-100)), N109*(Q109/100)))</f>
        <v/>
      </c>
      <c r="V109" s="51" t="str">
        <f>IFERROR(IF(ISBLANK(Table123[[#This Row],[Odds Side - Win Probability Model]]), "",N109+IF(R109&lt;0, (N109/(R109/-100)), N109*(R109/100))),"")</f>
        <v/>
      </c>
      <c r="W109" s="50" t="str">
        <f t="shared" si="8"/>
        <v/>
      </c>
      <c r="X109" s="51" t="str">
        <f t="shared" si="9"/>
        <v/>
      </c>
      <c r="Y109" s="50" t="str">
        <f>IF(ISBLANK(Table123[[#This Row],[Odds Spread]]), "",O109+IF(S109&lt;0, (O109/(S109/-100)), O109*(S109/100)))</f>
        <v/>
      </c>
      <c r="Z109" s="50" t="str">
        <f t="shared" si="10"/>
        <v/>
      </c>
      <c r="AA109" s="37">
        <f t="shared" si="11"/>
        <v>0</v>
      </c>
      <c r="AB109" s="37">
        <f t="shared" si="12"/>
        <v>0</v>
      </c>
      <c r="AC109" s="52" t="str">
        <f>IF('Prediction Log'!$T110="Y", "W", IF('Prediction Log'!$T110="N","L",""))</f>
        <v/>
      </c>
      <c r="AD109" s="53" t="str">
        <f>IF('Prediction Log'!$V110="Y", "W", IF('Prediction Log'!$V110="N","L",""))</f>
        <v/>
      </c>
      <c r="AE109" s="54" t="str">
        <f>IF(ISBLANK(Table123[[#This Row],[Odds Side - Difference Model]]), "",IF(AC109="W", W109, IF(AC109="L",-N109, "")))</f>
        <v/>
      </c>
      <c r="AF109" s="55" t="str">
        <f>IFERROR((IF(ISERR(Table123[[#This Row],[Potential Payout Side - Win Probability Model]]), "",IF(AD109="W", X109, IF(AD109="L",-N109, "")))), "")</f>
        <v/>
      </c>
      <c r="AG109" s="52" t="str">
        <f>IF('Prediction Log'!$U110="Y", "W", IF('Prediction Log'!$U110="N", "L", ""))</f>
        <v/>
      </c>
      <c r="AH109" s="54" t="str">
        <f>IF(ISBLANK(Table123[[#This Row],[Odds Spread]]), "",IF(AG109="W", Z109, IF(AG109="L",-O109, "")))</f>
        <v/>
      </c>
      <c r="AI109" s="45"/>
      <c r="AJ109" s="46" t="str">
        <f t="shared" si="13"/>
        <v/>
      </c>
      <c r="AK10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0" spans="1:38" x14ac:dyDescent="0.45">
      <c r="A110" s="34">
        <f>Games!A110</f>
        <v>0</v>
      </c>
      <c r="B110" s="34" t="str">
        <f>IF('Prediction Log'!B111=0, "",'Prediction Log'!B111)</f>
        <v/>
      </c>
      <c r="C110" s="34" t="str">
        <f>IF('Prediction Log'!C111=0, "",'Prediction Log'!C111)</f>
        <v/>
      </c>
      <c r="D110" s="34" t="str">
        <f>IF('Prediction Log'!D111=0, "",'Prediction Log'!D111)</f>
        <v/>
      </c>
      <c r="E110" s="34" t="str">
        <f>IF('Prediction Log'!E111=0, "",'Prediction Log'!E111)</f>
        <v/>
      </c>
      <c r="F110" s="34" t="str">
        <f>IF('Prediction Log'!H111=0, "",'Prediction Log'!H111)</f>
        <v/>
      </c>
      <c r="G110" s="10" t="str">
        <f>IF(ISBLANK(Games!B110), "",'Prediction Log'!$I111)</f>
        <v/>
      </c>
      <c r="H110" s="35" t="str">
        <f>'Prediction Log'!$J111</f>
        <v/>
      </c>
      <c r="I110" s="34" t="str">
        <f>IF(ISBLANK(Games!R110), "",IF(AND(Games!R110="",Games!S110=""),"",IF(ISTEXT(Games!S110), "Side",Games!R110)))</f>
        <v/>
      </c>
      <c r="J110" s="34" t="str">
        <f>IF(ISBLANK(Games!B110), "",IF(Games!P110="Y", Games!B110, Games!C110))</f>
        <v/>
      </c>
      <c r="K110" s="34" t="str">
        <f>Games!K110</f>
        <v/>
      </c>
      <c r="L110" s="34" t="str">
        <f>IF(ISBLANK(Games!D110), "",Games!D110)</f>
        <v/>
      </c>
      <c r="M110" s="34"/>
      <c r="N110" s="49" t="str">
        <f>IF(ISBLANK(Table123[[#This Row],[Odds Side - Difference Model]]), "", 1)</f>
        <v/>
      </c>
      <c r="O110" s="49" t="str">
        <f>IF(ISBLANK(Table123[[#This Row],[Odds Spread]]), "", 1)</f>
        <v/>
      </c>
      <c r="P110" s="36"/>
      <c r="Q110" s="36"/>
      <c r="R11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0" s="36"/>
      <c r="T110" s="36"/>
      <c r="U110" s="50" t="str">
        <f>IF(ISBLANK(Table123[[#This Row],[Odds Side - Difference Model]]), "",N110+IF(Q110&lt;0, (N110/(Q110/-100)), N110*(Q110/100)))</f>
        <v/>
      </c>
      <c r="V110" s="51" t="str">
        <f>IFERROR(IF(ISBLANK(Table123[[#This Row],[Odds Side - Win Probability Model]]), "",N110+IF(R110&lt;0, (N110/(R110/-100)), N110*(R110/100))),"")</f>
        <v/>
      </c>
      <c r="W110" s="50" t="str">
        <f t="shared" si="8"/>
        <v/>
      </c>
      <c r="X110" s="51" t="str">
        <f t="shared" si="9"/>
        <v/>
      </c>
      <c r="Y110" s="50" t="str">
        <f>IF(ISBLANK(Table123[[#This Row],[Odds Spread]]), "",O110+IF(S110&lt;0, (O110/(S110/-100)), O110*(S110/100)))</f>
        <v/>
      </c>
      <c r="Z110" s="50" t="str">
        <f t="shared" si="10"/>
        <v/>
      </c>
      <c r="AA110" s="37">
        <f t="shared" si="11"/>
        <v>0</v>
      </c>
      <c r="AB110" s="37">
        <f t="shared" si="12"/>
        <v>0</v>
      </c>
      <c r="AC110" s="52" t="str">
        <f>IF('Prediction Log'!$T111="Y", "W", IF('Prediction Log'!$T111="N","L",""))</f>
        <v/>
      </c>
      <c r="AD110" s="53" t="str">
        <f>IF('Prediction Log'!$V111="Y", "W", IF('Prediction Log'!$V111="N","L",""))</f>
        <v/>
      </c>
      <c r="AE110" s="54" t="str">
        <f>IF(ISBLANK(Table123[[#This Row],[Odds Side - Difference Model]]), "",IF(AC110="W", W110, IF(AC110="L",-N110, "")))</f>
        <v/>
      </c>
      <c r="AF110" s="55" t="str">
        <f>IFERROR((IF(ISERR(Table123[[#This Row],[Potential Payout Side - Win Probability Model]]), "",IF(AD110="W", X110, IF(AD110="L",-N110, "")))), "")</f>
        <v/>
      </c>
      <c r="AG110" s="52" t="str">
        <f>IF('Prediction Log'!$U111="Y", "W", IF('Prediction Log'!$U111="N", "L", ""))</f>
        <v/>
      </c>
      <c r="AH110" s="54" t="str">
        <f>IF(ISBLANK(Table123[[#This Row],[Odds Spread]]), "",IF(AG110="W", Z110, IF(AG110="L",-O110, "")))</f>
        <v/>
      </c>
      <c r="AI110" s="45"/>
      <c r="AJ110" s="46" t="str">
        <f t="shared" si="13"/>
        <v/>
      </c>
      <c r="AK11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1" spans="1:38" x14ac:dyDescent="0.45">
      <c r="A111" s="34">
        <f>Games!A111</f>
        <v>0</v>
      </c>
      <c r="B111" s="34" t="str">
        <f>IF('Prediction Log'!B112=0, "",'Prediction Log'!B112)</f>
        <v/>
      </c>
      <c r="C111" s="34" t="str">
        <f>IF('Prediction Log'!C112=0, "",'Prediction Log'!C112)</f>
        <v/>
      </c>
      <c r="D111" s="34" t="str">
        <f>IF('Prediction Log'!D112=0, "",'Prediction Log'!D112)</f>
        <v/>
      </c>
      <c r="E111" s="34" t="str">
        <f>IF('Prediction Log'!E112=0, "",'Prediction Log'!E112)</f>
        <v/>
      </c>
      <c r="F111" s="34" t="str">
        <f>IF('Prediction Log'!H112=0, "",'Prediction Log'!H112)</f>
        <v/>
      </c>
      <c r="G111" s="10" t="str">
        <f>IF(ISBLANK(Games!B111), "",'Prediction Log'!$I112)</f>
        <v/>
      </c>
      <c r="H111" s="35" t="str">
        <f>'Prediction Log'!$J112</f>
        <v/>
      </c>
      <c r="I111" s="34" t="str">
        <f>IF(ISBLANK(Games!R111), "",IF(AND(Games!R111="",Games!S111=""),"",IF(ISTEXT(Games!S111), "Side",Games!R111)))</f>
        <v/>
      </c>
      <c r="J111" s="34" t="str">
        <f>IF(ISBLANK(Games!B111), "",IF(Games!P111="Y", Games!B111, Games!C111))</f>
        <v/>
      </c>
      <c r="K111" s="34" t="str">
        <f>Games!K111</f>
        <v/>
      </c>
      <c r="L111" s="34" t="str">
        <f>IF(ISBLANK(Games!D111), "",Games!D111)</f>
        <v/>
      </c>
      <c r="M111" s="34"/>
      <c r="N111" s="49" t="str">
        <f>IF(ISBLANK(Table123[[#This Row],[Odds Side - Difference Model]]), "", 1)</f>
        <v/>
      </c>
      <c r="O111" s="49" t="str">
        <f>IF(ISBLANK(Table123[[#This Row],[Odds Spread]]), "", 1)</f>
        <v/>
      </c>
      <c r="P111" s="36"/>
      <c r="Q111" s="36"/>
      <c r="R11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1" s="36"/>
      <c r="T111" s="36"/>
      <c r="U111" s="50" t="str">
        <f>IF(ISBLANK(Table123[[#This Row],[Odds Side - Difference Model]]), "",N111+IF(Q111&lt;0, (N111/(Q111/-100)), N111*(Q111/100)))</f>
        <v/>
      </c>
      <c r="V111" s="51" t="str">
        <f>IFERROR(IF(ISBLANK(Table123[[#This Row],[Odds Side - Win Probability Model]]), "",N111+IF(R111&lt;0, (N111/(R111/-100)), N111*(R111/100))),"")</f>
        <v/>
      </c>
      <c r="W111" s="50" t="str">
        <f t="shared" si="8"/>
        <v/>
      </c>
      <c r="X111" s="51" t="str">
        <f t="shared" si="9"/>
        <v/>
      </c>
      <c r="Y111" s="50" t="str">
        <f>IF(ISBLANK(Table123[[#This Row],[Odds Spread]]), "",O111+IF(S111&lt;0, (O111/(S111/-100)), O111*(S111/100)))</f>
        <v/>
      </c>
      <c r="Z111" s="50" t="str">
        <f t="shared" si="10"/>
        <v/>
      </c>
      <c r="AA111" s="37">
        <f t="shared" si="11"/>
        <v>0</v>
      </c>
      <c r="AB111" s="37">
        <f t="shared" si="12"/>
        <v>0</v>
      </c>
      <c r="AC111" s="52" t="str">
        <f>IF('Prediction Log'!$T112="Y", "W", IF('Prediction Log'!$T112="N","L",""))</f>
        <v/>
      </c>
      <c r="AD111" s="53" t="str">
        <f>IF('Prediction Log'!$V112="Y", "W", IF('Prediction Log'!$V112="N","L",""))</f>
        <v/>
      </c>
      <c r="AE111" s="54" t="str">
        <f>IF(ISBLANK(Table123[[#This Row],[Odds Side - Difference Model]]), "",IF(AC111="W", W111, IF(AC111="L",-N111, "")))</f>
        <v/>
      </c>
      <c r="AF111" s="55" t="str">
        <f>IFERROR((IF(ISERR(Table123[[#This Row],[Potential Payout Side - Win Probability Model]]), "",IF(AD111="W", X111, IF(AD111="L",-N111, "")))), "")</f>
        <v/>
      </c>
      <c r="AG111" s="52" t="str">
        <f>IF('Prediction Log'!$U112="Y", "W", IF('Prediction Log'!$U112="N", "L", ""))</f>
        <v/>
      </c>
      <c r="AH111" s="54" t="str">
        <f>IF(ISBLANK(Table123[[#This Row],[Odds Spread]]), "",IF(AG111="W", Z111, IF(AG111="L",-O111, "")))</f>
        <v/>
      </c>
      <c r="AI111" s="45"/>
      <c r="AJ111" s="46" t="str">
        <f t="shared" si="13"/>
        <v/>
      </c>
      <c r="AK11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2" spans="1:38" x14ac:dyDescent="0.45">
      <c r="A112" s="34">
        <f>Games!A112</f>
        <v>0</v>
      </c>
      <c r="B112" s="34" t="str">
        <f>IF('Prediction Log'!B113=0, "",'Prediction Log'!B113)</f>
        <v/>
      </c>
      <c r="C112" s="34" t="str">
        <f>IF('Prediction Log'!C113=0, "",'Prediction Log'!C113)</f>
        <v/>
      </c>
      <c r="D112" s="34" t="str">
        <f>IF('Prediction Log'!D113=0, "",'Prediction Log'!D113)</f>
        <v/>
      </c>
      <c r="E112" s="34" t="str">
        <f>IF('Prediction Log'!E113=0, "",'Prediction Log'!E113)</f>
        <v/>
      </c>
      <c r="F112" s="34" t="str">
        <f>IF('Prediction Log'!H113=0, "",'Prediction Log'!H113)</f>
        <v/>
      </c>
      <c r="G112" s="10" t="str">
        <f>IF(ISBLANK(Games!B112), "",'Prediction Log'!$I113)</f>
        <v/>
      </c>
      <c r="H112" s="35" t="str">
        <f>'Prediction Log'!$J113</f>
        <v/>
      </c>
      <c r="I112" s="34" t="str">
        <f>IF(ISBLANK(Games!R112), "",IF(AND(Games!R112="",Games!S112=""),"",IF(ISTEXT(Games!S112), "Side",Games!R112)))</f>
        <v/>
      </c>
      <c r="J112" s="34" t="str">
        <f>IF(ISBLANK(Games!B112), "",IF(Games!P112="Y", Games!B112, Games!C112))</f>
        <v/>
      </c>
      <c r="K112" s="34" t="str">
        <f>Games!K112</f>
        <v/>
      </c>
      <c r="L112" s="34" t="str">
        <f>IF(ISBLANK(Games!D112), "",Games!D112)</f>
        <v/>
      </c>
      <c r="M112" s="34"/>
      <c r="N112" s="49" t="str">
        <f>IF(ISBLANK(Table123[[#This Row],[Odds Side - Difference Model]]), "", 1)</f>
        <v/>
      </c>
      <c r="O112" s="49" t="str">
        <f>IF(ISBLANK(Table123[[#This Row],[Odds Spread]]), "", 1)</f>
        <v/>
      </c>
      <c r="P112" s="36"/>
      <c r="Q112" s="36"/>
      <c r="R11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2" s="36"/>
      <c r="T112" s="36"/>
      <c r="U112" s="50" t="str">
        <f>IF(ISBLANK(Table123[[#This Row],[Odds Side - Difference Model]]), "",N112+IF(Q112&lt;0, (N112/(Q112/-100)), N112*(Q112/100)))</f>
        <v/>
      </c>
      <c r="V112" s="51" t="str">
        <f>IFERROR(IF(ISBLANK(Table123[[#This Row],[Odds Side - Win Probability Model]]), "",N112+IF(R112&lt;0, (N112/(R112/-100)), N112*(R112/100))),"")</f>
        <v/>
      </c>
      <c r="W112" s="50" t="str">
        <f t="shared" si="8"/>
        <v/>
      </c>
      <c r="X112" s="51" t="str">
        <f t="shared" si="9"/>
        <v/>
      </c>
      <c r="Y112" s="50" t="str">
        <f>IF(ISBLANK(Table123[[#This Row],[Odds Spread]]), "",O112+IF(S112&lt;0, (O112/(S112/-100)), O112*(S112/100)))</f>
        <v/>
      </c>
      <c r="Z112" s="50" t="str">
        <f t="shared" si="10"/>
        <v/>
      </c>
      <c r="AA112" s="37">
        <f t="shared" si="11"/>
        <v>0</v>
      </c>
      <c r="AB112" s="37">
        <f t="shared" si="12"/>
        <v>0</v>
      </c>
      <c r="AC112" s="52" t="str">
        <f>IF('Prediction Log'!$T113="Y", "W", IF('Prediction Log'!$T113="N","L",""))</f>
        <v/>
      </c>
      <c r="AD112" s="53" t="str">
        <f>IF('Prediction Log'!$V113="Y", "W", IF('Prediction Log'!$V113="N","L",""))</f>
        <v/>
      </c>
      <c r="AE112" s="54" t="str">
        <f>IF(ISBLANK(Table123[[#This Row],[Odds Side - Difference Model]]), "",IF(AC112="W", W112, IF(AC112="L",-N112, "")))</f>
        <v/>
      </c>
      <c r="AF112" s="55" t="str">
        <f>IFERROR((IF(ISERR(Table123[[#This Row],[Potential Payout Side - Win Probability Model]]), "",IF(AD112="W", X112, IF(AD112="L",-N112, "")))), "")</f>
        <v/>
      </c>
      <c r="AG112" s="52" t="str">
        <f>IF('Prediction Log'!$U113="Y", "W", IF('Prediction Log'!$U113="N", "L", ""))</f>
        <v/>
      </c>
      <c r="AH112" s="54" t="str">
        <f>IF(ISBLANK(Table123[[#This Row],[Odds Spread]]), "",IF(AG112="W", Z112, IF(AG112="L",-O112, "")))</f>
        <v/>
      </c>
      <c r="AI112" s="45"/>
      <c r="AJ112" s="46" t="str">
        <f t="shared" si="13"/>
        <v/>
      </c>
      <c r="AK11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3" spans="1:38" x14ac:dyDescent="0.45">
      <c r="A113" s="34">
        <f>Games!A113</f>
        <v>0</v>
      </c>
      <c r="B113" s="34" t="str">
        <f>IF('Prediction Log'!B114=0, "",'Prediction Log'!B114)</f>
        <v/>
      </c>
      <c r="C113" s="34" t="str">
        <f>IF('Prediction Log'!C114=0, "",'Prediction Log'!C114)</f>
        <v/>
      </c>
      <c r="D113" s="34" t="str">
        <f>IF('Prediction Log'!D114=0, "",'Prediction Log'!D114)</f>
        <v/>
      </c>
      <c r="E113" s="34" t="str">
        <f>IF('Prediction Log'!E114=0, "",'Prediction Log'!E114)</f>
        <v/>
      </c>
      <c r="F113" s="34" t="str">
        <f>IF('Prediction Log'!H114=0, "",'Prediction Log'!H114)</f>
        <v/>
      </c>
      <c r="G113" s="10" t="str">
        <f>IF(ISBLANK(Games!B113), "",'Prediction Log'!$I114)</f>
        <v/>
      </c>
      <c r="H113" s="35" t="str">
        <f>'Prediction Log'!$J114</f>
        <v/>
      </c>
      <c r="I113" s="34" t="str">
        <f>IF(ISBLANK(Games!R113), "",IF(AND(Games!R113="",Games!S113=""),"",IF(ISTEXT(Games!S113), "Side",Games!R113)))</f>
        <v/>
      </c>
      <c r="J113" s="34" t="str">
        <f>IF(ISBLANK(Games!B113), "",IF(Games!P113="Y", Games!B113, Games!C113))</f>
        <v/>
      </c>
      <c r="K113" s="34" t="str">
        <f>Games!K113</f>
        <v/>
      </c>
      <c r="L113" s="34" t="str">
        <f>IF(ISBLANK(Games!D113), "",Games!D113)</f>
        <v/>
      </c>
      <c r="M113" s="34"/>
      <c r="N113" s="49" t="str">
        <f>IF(ISBLANK(Table123[[#This Row],[Odds Side - Difference Model]]), "", 1)</f>
        <v/>
      </c>
      <c r="O113" s="49" t="str">
        <f>IF(ISBLANK(Table123[[#This Row],[Odds Spread]]), "", 1)</f>
        <v/>
      </c>
      <c r="P113" s="36"/>
      <c r="Q113" s="36"/>
      <c r="R11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3" s="36"/>
      <c r="T113" s="36"/>
      <c r="U113" s="50" t="str">
        <f>IF(ISBLANK(Table123[[#This Row],[Odds Side - Difference Model]]), "",N113+IF(Q113&lt;0, (N113/(Q113/-100)), N113*(Q113/100)))</f>
        <v/>
      </c>
      <c r="V113" s="51" t="str">
        <f>IFERROR(IF(ISBLANK(Table123[[#This Row],[Odds Side - Win Probability Model]]), "",N113+IF(R113&lt;0, (N113/(R113/-100)), N113*(R113/100))),"")</f>
        <v/>
      </c>
      <c r="W113" s="50" t="str">
        <f t="shared" si="8"/>
        <v/>
      </c>
      <c r="X113" s="51" t="str">
        <f t="shared" si="9"/>
        <v/>
      </c>
      <c r="Y113" s="50" t="str">
        <f>IF(ISBLANK(Table123[[#This Row],[Odds Spread]]), "",O113+IF(S113&lt;0, (O113/(S113/-100)), O113*(S113/100)))</f>
        <v/>
      </c>
      <c r="Z113" s="50" t="str">
        <f t="shared" si="10"/>
        <v/>
      </c>
      <c r="AA113" s="37">
        <f t="shared" si="11"/>
        <v>0</v>
      </c>
      <c r="AB113" s="37">
        <f t="shared" si="12"/>
        <v>0</v>
      </c>
      <c r="AC113" s="52" t="str">
        <f>IF('Prediction Log'!$T114="Y", "W", IF('Prediction Log'!$T114="N","L",""))</f>
        <v/>
      </c>
      <c r="AD113" s="53" t="str">
        <f>IF('Prediction Log'!$V114="Y", "W", IF('Prediction Log'!$V114="N","L",""))</f>
        <v/>
      </c>
      <c r="AE113" s="54" t="str">
        <f>IF(ISBLANK(Table123[[#This Row],[Odds Side - Difference Model]]), "",IF(AC113="W", W113, IF(AC113="L",-N113, "")))</f>
        <v/>
      </c>
      <c r="AF113" s="55" t="str">
        <f>IFERROR((IF(ISERR(Table123[[#This Row],[Potential Payout Side - Win Probability Model]]), "",IF(AD113="W", X113, IF(AD113="L",-N113, "")))), "")</f>
        <v/>
      </c>
      <c r="AG113" s="52" t="str">
        <f>IF('Prediction Log'!$U114="Y", "W", IF('Prediction Log'!$U114="N", "L", ""))</f>
        <v/>
      </c>
      <c r="AH113" s="54" t="str">
        <f>IF(ISBLANK(Table123[[#This Row],[Odds Spread]]), "",IF(AG113="W", Z113, IF(AG113="L",-O113, "")))</f>
        <v/>
      </c>
      <c r="AI113" s="45"/>
      <c r="AJ113" s="46" t="str">
        <f t="shared" si="13"/>
        <v/>
      </c>
      <c r="AK11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4" spans="1:38" x14ac:dyDescent="0.45">
      <c r="A114" s="34">
        <f>Games!A114</f>
        <v>0</v>
      </c>
      <c r="B114" s="34" t="str">
        <f>IF('Prediction Log'!B115=0, "",'Prediction Log'!B115)</f>
        <v/>
      </c>
      <c r="C114" s="34" t="str">
        <f>IF('Prediction Log'!C115=0, "",'Prediction Log'!C115)</f>
        <v/>
      </c>
      <c r="D114" s="34" t="str">
        <f>IF('Prediction Log'!D115=0, "",'Prediction Log'!D115)</f>
        <v/>
      </c>
      <c r="E114" s="34" t="str">
        <f>IF('Prediction Log'!E115=0, "",'Prediction Log'!E115)</f>
        <v/>
      </c>
      <c r="F114" s="34" t="str">
        <f>IF('Prediction Log'!H115=0, "",'Prediction Log'!H115)</f>
        <v/>
      </c>
      <c r="G114" s="10" t="str">
        <f>IF(ISBLANK(Games!B114), "",'Prediction Log'!$I115)</f>
        <v/>
      </c>
      <c r="H114" s="35" t="str">
        <f>'Prediction Log'!$J115</f>
        <v/>
      </c>
      <c r="I114" s="34" t="str">
        <f>IF(ISBLANK(Games!R114), "",IF(AND(Games!R114="",Games!S114=""),"",IF(ISTEXT(Games!S114), "Side",Games!R114)))</f>
        <v/>
      </c>
      <c r="J114" s="34" t="str">
        <f>IF(ISBLANK(Games!B114), "",IF(Games!P114="Y", Games!B114, Games!C114))</f>
        <v/>
      </c>
      <c r="K114" s="34" t="str">
        <f>Games!K114</f>
        <v/>
      </c>
      <c r="L114" s="34" t="str">
        <f>IF(ISBLANK(Games!D114), "",Games!D114)</f>
        <v/>
      </c>
      <c r="M114" s="34"/>
      <c r="N114" s="49" t="str">
        <f>IF(ISBLANK(Table123[[#This Row],[Odds Side - Difference Model]]), "", 1)</f>
        <v/>
      </c>
      <c r="O114" s="49" t="str">
        <f>IF(ISBLANK(Table123[[#This Row],[Odds Spread]]), "", 1)</f>
        <v/>
      </c>
      <c r="P114" s="36"/>
      <c r="Q114" s="36"/>
      <c r="R11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4" s="36"/>
      <c r="T114" s="36"/>
      <c r="U114" s="50" t="str">
        <f>IF(ISBLANK(Table123[[#This Row],[Odds Side - Difference Model]]), "",N114+IF(Q114&lt;0, (N114/(Q114/-100)), N114*(Q114/100)))</f>
        <v/>
      </c>
      <c r="V114" s="51" t="str">
        <f>IFERROR(IF(ISBLANK(Table123[[#This Row],[Odds Side - Win Probability Model]]), "",N114+IF(R114&lt;0, (N114/(R114/-100)), N114*(R114/100))),"")</f>
        <v/>
      </c>
      <c r="W114" s="50" t="str">
        <f t="shared" si="8"/>
        <v/>
      </c>
      <c r="X114" s="51" t="str">
        <f t="shared" si="9"/>
        <v/>
      </c>
      <c r="Y114" s="50" t="str">
        <f>IF(ISBLANK(Table123[[#This Row],[Odds Spread]]), "",O114+IF(S114&lt;0, (O114/(S114/-100)), O114*(S114/100)))</f>
        <v/>
      </c>
      <c r="Z114" s="50" t="str">
        <f t="shared" si="10"/>
        <v/>
      </c>
      <c r="AA114" s="37">
        <f t="shared" si="11"/>
        <v>0</v>
      </c>
      <c r="AB114" s="37">
        <f t="shared" si="12"/>
        <v>0</v>
      </c>
      <c r="AC114" s="52" t="str">
        <f>IF('Prediction Log'!$T115="Y", "W", IF('Prediction Log'!$T115="N","L",""))</f>
        <v/>
      </c>
      <c r="AD114" s="53" t="str">
        <f>IF('Prediction Log'!$V115="Y", "W", IF('Prediction Log'!$V115="N","L",""))</f>
        <v/>
      </c>
      <c r="AE114" s="54" t="str">
        <f>IF(ISBLANK(Table123[[#This Row],[Odds Side - Difference Model]]), "",IF(AC114="W", W114, IF(AC114="L",-N114, "")))</f>
        <v/>
      </c>
      <c r="AF114" s="55" t="str">
        <f>IFERROR((IF(ISERR(Table123[[#This Row],[Potential Payout Side - Win Probability Model]]), "",IF(AD114="W", X114, IF(AD114="L",-N114, "")))), "")</f>
        <v/>
      </c>
      <c r="AG114" s="52" t="str">
        <f>IF('Prediction Log'!$U115="Y", "W", IF('Prediction Log'!$U115="N", "L", ""))</f>
        <v/>
      </c>
      <c r="AH114" s="54" t="str">
        <f>IF(ISBLANK(Table123[[#This Row],[Odds Spread]]), "",IF(AG114="W", Z114, IF(AG114="L",-O114, "")))</f>
        <v/>
      </c>
      <c r="AI114" s="45"/>
      <c r="AJ114" s="46" t="str">
        <f t="shared" si="13"/>
        <v/>
      </c>
      <c r="AK11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5" spans="1:38" x14ac:dyDescent="0.45">
      <c r="A115" s="34">
        <f>Games!A115</f>
        <v>0</v>
      </c>
      <c r="B115" s="34" t="str">
        <f>IF('Prediction Log'!B116=0, "",'Prediction Log'!B116)</f>
        <v/>
      </c>
      <c r="C115" s="34" t="str">
        <f>IF('Prediction Log'!C116=0, "",'Prediction Log'!C116)</f>
        <v/>
      </c>
      <c r="D115" s="34" t="str">
        <f>IF('Prediction Log'!D116=0, "",'Prediction Log'!D116)</f>
        <v/>
      </c>
      <c r="E115" s="34" t="str">
        <f>IF('Prediction Log'!E116=0, "",'Prediction Log'!E116)</f>
        <v/>
      </c>
      <c r="F115" s="34" t="str">
        <f>IF('Prediction Log'!H116=0, "",'Prediction Log'!H116)</f>
        <v/>
      </c>
      <c r="G115" s="10" t="str">
        <f>IF(ISBLANK(Games!B115), "",'Prediction Log'!$I116)</f>
        <v/>
      </c>
      <c r="H115" s="35" t="str">
        <f>'Prediction Log'!$J116</f>
        <v/>
      </c>
      <c r="I115" s="34" t="str">
        <f>IF(ISBLANK(Games!R115), "",IF(AND(Games!R115="",Games!S115=""),"",IF(ISTEXT(Games!S115), "Side",Games!R115)))</f>
        <v/>
      </c>
      <c r="J115" s="34" t="str">
        <f>IF(ISBLANK(Games!B115), "",IF(Games!P115="Y", Games!B115, Games!C115))</f>
        <v/>
      </c>
      <c r="K115" s="34" t="str">
        <f>Games!K115</f>
        <v/>
      </c>
      <c r="L115" s="34" t="str">
        <f>IF(ISBLANK(Games!D115), "",Games!D115)</f>
        <v/>
      </c>
      <c r="M115" s="34"/>
      <c r="N115" s="49" t="str">
        <f>IF(ISBLANK(Table123[[#This Row],[Odds Side - Difference Model]]), "", 1)</f>
        <v/>
      </c>
      <c r="O115" s="49" t="str">
        <f>IF(ISBLANK(Table123[[#This Row],[Odds Spread]]), "", 1)</f>
        <v/>
      </c>
      <c r="P115" s="36"/>
      <c r="Q115" s="36"/>
      <c r="R11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5" s="36"/>
      <c r="T115" s="36"/>
      <c r="U115" s="50" t="str">
        <f>IF(ISBLANK(Table123[[#This Row],[Odds Side - Difference Model]]), "",N115+IF(Q115&lt;0, (N115/(Q115/-100)), N115*(Q115/100)))</f>
        <v/>
      </c>
      <c r="V115" s="51" t="str">
        <f>IFERROR(IF(ISBLANK(Table123[[#This Row],[Odds Side - Win Probability Model]]), "",N115+IF(R115&lt;0, (N115/(R115/-100)), N115*(R115/100))),"")</f>
        <v/>
      </c>
      <c r="W115" s="50" t="str">
        <f t="shared" si="8"/>
        <v/>
      </c>
      <c r="X115" s="51" t="str">
        <f t="shared" si="9"/>
        <v/>
      </c>
      <c r="Y115" s="50" t="str">
        <f>IF(ISBLANK(Table123[[#This Row],[Odds Spread]]), "",O115+IF(S115&lt;0, (O115/(S115/-100)), O115*(S115/100)))</f>
        <v/>
      </c>
      <c r="Z115" s="50" t="str">
        <f t="shared" si="10"/>
        <v/>
      </c>
      <c r="AA115" s="37">
        <f t="shared" si="11"/>
        <v>0</v>
      </c>
      <c r="AB115" s="37">
        <f t="shared" si="12"/>
        <v>0</v>
      </c>
      <c r="AC115" s="52" t="str">
        <f>IF('Prediction Log'!$T116="Y", "W", IF('Prediction Log'!$T116="N","L",""))</f>
        <v/>
      </c>
      <c r="AD115" s="53" t="str">
        <f>IF('Prediction Log'!$V116="Y", "W", IF('Prediction Log'!$V116="N","L",""))</f>
        <v/>
      </c>
      <c r="AE115" s="54" t="str">
        <f>IF(ISBLANK(Table123[[#This Row],[Odds Side - Difference Model]]), "",IF(AC115="W", W115, IF(AC115="L",-N115, "")))</f>
        <v/>
      </c>
      <c r="AF115" s="55" t="str">
        <f>IFERROR((IF(ISERR(Table123[[#This Row],[Potential Payout Side - Win Probability Model]]), "",IF(AD115="W", X115, IF(AD115="L",-N115, "")))), "")</f>
        <v/>
      </c>
      <c r="AG115" s="52" t="str">
        <f>IF('Prediction Log'!$U116="Y", "W", IF('Prediction Log'!$U116="N", "L", ""))</f>
        <v/>
      </c>
      <c r="AH115" s="54" t="str">
        <f>IF(ISBLANK(Table123[[#This Row],[Odds Spread]]), "",IF(AG115="W", Z115, IF(AG115="L",-O115, "")))</f>
        <v/>
      </c>
      <c r="AI115" s="45"/>
      <c r="AJ115" s="46" t="str">
        <f t="shared" si="13"/>
        <v/>
      </c>
      <c r="AK11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6" spans="1:38" x14ac:dyDescent="0.45">
      <c r="A116" s="34">
        <f>Games!A116</f>
        <v>0</v>
      </c>
      <c r="B116" s="34" t="str">
        <f>IF('Prediction Log'!B117=0, "",'Prediction Log'!B117)</f>
        <v/>
      </c>
      <c r="C116" s="34" t="str">
        <f>IF('Prediction Log'!C117=0, "",'Prediction Log'!C117)</f>
        <v/>
      </c>
      <c r="D116" s="34" t="str">
        <f>IF('Prediction Log'!D117=0, "",'Prediction Log'!D117)</f>
        <v/>
      </c>
      <c r="E116" s="34" t="str">
        <f>IF('Prediction Log'!E117=0, "",'Prediction Log'!E117)</f>
        <v/>
      </c>
      <c r="F116" s="34" t="str">
        <f>IF('Prediction Log'!H117=0, "",'Prediction Log'!H117)</f>
        <v/>
      </c>
      <c r="G116" s="10" t="str">
        <f>IF(ISBLANK(Games!B116), "",'Prediction Log'!$I117)</f>
        <v/>
      </c>
      <c r="H116" s="35" t="str">
        <f>'Prediction Log'!$J117</f>
        <v/>
      </c>
      <c r="I116" s="34" t="str">
        <f>IF(ISBLANK(Games!R116), "",IF(AND(Games!R116="",Games!S116=""),"",IF(ISTEXT(Games!S116), "Side",Games!R116)))</f>
        <v/>
      </c>
      <c r="J116" s="34" t="str">
        <f>IF(ISBLANK(Games!B116), "",IF(Games!P116="Y", Games!B116, Games!C116))</f>
        <v/>
      </c>
      <c r="K116" s="34" t="str">
        <f>Games!K116</f>
        <v/>
      </c>
      <c r="L116" s="34" t="str">
        <f>IF(ISBLANK(Games!D116), "",Games!D116)</f>
        <v/>
      </c>
      <c r="M116" s="34"/>
      <c r="N116" s="49" t="str">
        <f>IF(ISBLANK(Table123[[#This Row],[Odds Side - Difference Model]]), "", 1)</f>
        <v/>
      </c>
      <c r="O116" s="49" t="str">
        <f>IF(ISBLANK(Table123[[#This Row],[Odds Spread]]), "", 1)</f>
        <v/>
      </c>
      <c r="P116" s="36"/>
      <c r="Q116" s="36"/>
      <c r="R11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6" s="36"/>
      <c r="T116" s="36"/>
      <c r="U116" s="50" t="str">
        <f>IF(ISBLANK(Table123[[#This Row],[Odds Side - Difference Model]]), "",N116+IF(Q116&lt;0, (N116/(Q116/-100)), N116*(Q116/100)))</f>
        <v/>
      </c>
      <c r="V116" s="51" t="str">
        <f>IFERROR(IF(ISBLANK(Table123[[#This Row],[Odds Side - Win Probability Model]]), "",N116+IF(R116&lt;0, (N116/(R116/-100)), N116*(R116/100))),"")</f>
        <v/>
      </c>
      <c r="W116" s="50" t="str">
        <f t="shared" si="8"/>
        <v/>
      </c>
      <c r="X116" s="51" t="str">
        <f t="shared" si="9"/>
        <v/>
      </c>
      <c r="Y116" s="50" t="str">
        <f>IF(ISBLANK(Table123[[#This Row],[Odds Spread]]), "",O116+IF(S116&lt;0, (O116/(S116/-100)), O116*(S116/100)))</f>
        <v/>
      </c>
      <c r="Z116" s="50" t="str">
        <f t="shared" si="10"/>
        <v/>
      </c>
      <c r="AA116" s="37">
        <f t="shared" si="11"/>
        <v>0</v>
      </c>
      <c r="AB116" s="37">
        <f t="shared" si="12"/>
        <v>0</v>
      </c>
      <c r="AC116" s="52" t="str">
        <f>IF('Prediction Log'!$T117="Y", "W", IF('Prediction Log'!$T117="N","L",""))</f>
        <v/>
      </c>
      <c r="AD116" s="53" t="str">
        <f>IF('Prediction Log'!$V117="Y", "W", IF('Prediction Log'!$V117="N","L",""))</f>
        <v/>
      </c>
      <c r="AE116" s="54" t="str">
        <f>IF(ISBLANK(Table123[[#This Row],[Odds Side - Difference Model]]), "",IF(AC116="W", W116, IF(AC116="L",-N116, "")))</f>
        <v/>
      </c>
      <c r="AF116" s="55" t="str">
        <f>IFERROR((IF(ISERR(Table123[[#This Row],[Potential Payout Side - Win Probability Model]]), "",IF(AD116="W", X116, IF(AD116="L",-N116, "")))), "")</f>
        <v/>
      </c>
      <c r="AG116" s="52" t="str">
        <f>IF('Prediction Log'!$U117="Y", "W", IF('Prediction Log'!$U117="N", "L", ""))</f>
        <v/>
      </c>
      <c r="AH116" s="54" t="str">
        <f>IF(ISBLANK(Table123[[#This Row],[Odds Spread]]), "",IF(AG116="W", Z116, IF(AG116="L",-O116, "")))</f>
        <v/>
      </c>
      <c r="AI116" s="45"/>
      <c r="AJ116" s="46" t="str">
        <f t="shared" si="13"/>
        <v/>
      </c>
      <c r="AK11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7" spans="1:38" x14ac:dyDescent="0.45">
      <c r="A117" s="34">
        <f>Games!A117</f>
        <v>0</v>
      </c>
      <c r="B117" s="34" t="str">
        <f>IF('Prediction Log'!B118=0, "",'Prediction Log'!B118)</f>
        <v/>
      </c>
      <c r="C117" s="34" t="str">
        <f>IF('Prediction Log'!C118=0, "",'Prediction Log'!C118)</f>
        <v/>
      </c>
      <c r="D117" s="34" t="str">
        <f>IF('Prediction Log'!D118=0, "",'Prediction Log'!D118)</f>
        <v/>
      </c>
      <c r="E117" s="34" t="str">
        <f>IF('Prediction Log'!E118=0, "",'Prediction Log'!E118)</f>
        <v/>
      </c>
      <c r="F117" s="34" t="str">
        <f>IF('Prediction Log'!H118=0, "",'Prediction Log'!H118)</f>
        <v/>
      </c>
      <c r="G117" s="10" t="str">
        <f>IF(ISBLANK(Games!B117), "",'Prediction Log'!$I118)</f>
        <v/>
      </c>
      <c r="H117" s="35" t="str">
        <f>'Prediction Log'!$J118</f>
        <v/>
      </c>
      <c r="I117" s="34" t="str">
        <f>IF(ISBLANK(Games!R117), "",IF(AND(Games!R117="",Games!S117=""),"",IF(ISTEXT(Games!S117), "Side",Games!R117)))</f>
        <v/>
      </c>
      <c r="J117" s="34" t="str">
        <f>IF(ISBLANK(Games!B117), "",IF(Games!P117="Y", Games!B117, Games!C117))</f>
        <v/>
      </c>
      <c r="K117" s="34" t="str">
        <f>Games!K117</f>
        <v/>
      </c>
      <c r="L117" s="34" t="str">
        <f>IF(ISBLANK(Games!D117), "",Games!D117)</f>
        <v/>
      </c>
      <c r="M117" s="34"/>
      <c r="N117" s="49" t="str">
        <f>IF(ISBLANK(Table123[[#This Row],[Odds Side - Difference Model]]), "", 1)</f>
        <v/>
      </c>
      <c r="O117" s="49" t="str">
        <f>IF(ISBLANK(Table123[[#This Row],[Odds Spread]]), "", 1)</f>
        <v/>
      </c>
      <c r="P117" s="36"/>
      <c r="Q117" s="36"/>
      <c r="R11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7" s="36"/>
      <c r="T117" s="36"/>
      <c r="U117" s="50" t="str">
        <f>IF(ISBLANK(Table123[[#This Row],[Odds Side - Difference Model]]), "",N117+IF(Q117&lt;0, (N117/(Q117/-100)), N117*(Q117/100)))</f>
        <v/>
      </c>
      <c r="V117" s="51" t="str">
        <f>IFERROR(IF(ISBLANK(Table123[[#This Row],[Odds Side - Win Probability Model]]), "",N117+IF(R117&lt;0, (N117/(R117/-100)), N117*(R117/100))),"")</f>
        <v/>
      </c>
      <c r="W117" s="50" t="str">
        <f t="shared" si="8"/>
        <v/>
      </c>
      <c r="X117" s="51" t="str">
        <f t="shared" si="9"/>
        <v/>
      </c>
      <c r="Y117" s="50" t="str">
        <f>IF(ISBLANK(Table123[[#This Row],[Odds Spread]]), "",O117+IF(S117&lt;0, (O117/(S117/-100)), O117*(S117/100)))</f>
        <v/>
      </c>
      <c r="Z117" s="50" t="str">
        <f t="shared" si="10"/>
        <v/>
      </c>
      <c r="AA117" s="37">
        <f t="shared" si="11"/>
        <v>0</v>
      </c>
      <c r="AB117" s="37">
        <f t="shared" si="12"/>
        <v>0</v>
      </c>
      <c r="AC117" s="52" t="str">
        <f>IF('Prediction Log'!$T118="Y", "W", IF('Prediction Log'!$T118="N","L",""))</f>
        <v/>
      </c>
      <c r="AD117" s="53" t="str">
        <f>IF('Prediction Log'!$V118="Y", "W", IF('Prediction Log'!$V118="N","L",""))</f>
        <v/>
      </c>
      <c r="AE117" s="54" t="str">
        <f>IF(ISBLANK(Table123[[#This Row],[Odds Side - Difference Model]]), "",IF(AC117="W", W117, IF(AC117="L",-N117, "")))</f>
        <v/>
      </c>
      <c r="AF117" s="55" t="str">
        <f>IFERROR((IF(ISERR(Table123[[#This Row],[Potential Payout Side - Win Probability Model]]), "",IF(AD117="W", X117, IF(AD117="L",-N117, "")))), "")</f>
        <v/>
      </c>
      <c r="AG117" s="52" t="str">
        <f>IF('Prediction Log'!$U118="Y", "W", IF('Prediction Log'!$U118="N", "L", ""))</f>
        <v/>
      </c>
      <c r="AH117" s="54" t="str">
        <f>IF(ISBLANK(Table123[[#This Row],[Odds Spread]]), "",IF(AG117="W", Z117, IF(AG117="L",-O117, "")))</f>
        <v/>
      </c>
      <c r="AI117" s="45"/>
      <c r="AJ117" s="46" t="str">
        <f t="shared" si="13"/>
        <v/>
      </c>
      <c r="AK11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8" spans="1:38" x14ac:dyDescent="0.45">
      <c r="A118" s="34">
        <f>Games!A118</f>
        <v>0</v>
      </c>
      <c r="B118" s="34" t="str">
        <f>IF('Prediction Log'!B119=0, "",'Prediction Log'!B119)</f>
        <v/>
      </c>
      <c r="C118" s="34" t="str">
        <f>IF('Prediction Log'!C119=0, "",'Prediction Log'!C119)</f>
        <v/>
      </c>
      <c r="D118" s="34" t="str">
        <f>IF('Prediction Log'!D119=0, "",'Prediction Log'!D119)</f>
        <v/>
      </c>
      <c r="E118" s="34" t="str">
        <f>IF('Prediction Log'!E119=0, "",'Prediction Log'!E119)</f>
        <v/>
      </c>
      <c r="F118" s="34" t="str">
        <f>IF('Prediction Log'!H119=0, "",'Prediction Log'!H119)</f>
        <v/>
      </c>
      <c r="G118" s="10" t="str">
        <f>IF(ISBLANK(Games!B118), "",'Prediction Log'!$I119)</f>
        <v/>
      </c>
      <c r="H118" s="35" t="str">
        <f>'Prediction Log'!$J119</f>
        <v/>
      </c>
      <c r="I118" s="34" t="str">
        <f>IF(ISBLANK(Games!R118), "",IF(AND(Games!R118="",Games!S118=""),"",IF(ISTEXT(Games!S118), "Side",Games!R118)))</f>
        <v/>
      </c>
      <c r="J118" s="34" t="str">
        <f>IF(ISBLANK(Games!B118), "",IF(Games!P118="Y", Games!B118, Games!C118))</f>
        <v/>
      </c>
      <c r="K118" s="34" t="str">
        <f>Games!K118</f>
        <v/>
      </c>
      <c r="L118" s="34" t="str">
        <f>IF(ISBLANK(Games!D118), "",Games!D118)</f>
        <v/>
      </c>
      <c r="M118" s="34"/>
      <c r="N118" s="49" t="str">
        <f>IF(ISBLANK(Table123[[#This Row],[Odds Side - Difference Model]]), "", 1)</f>
        <v/>
      </c>
      <c r="O118" s="49" t="str">
        <f>IF(ISBLANK(Table123[[#This Row],[Odds Spread]]), "", 1)</f>
        <v/>
      </c>
      <c r="P118" s="36"/>
      <c r="Q118" s="36"/>
      <c r="R11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8" s="36"/>
      <c r="T118" s="36"/>
      <c r="U118" s="50" t="str">
        <f>IF(ISBLANK(Table123[[#This Row],[Odds Side - Difference Model]]), "",N118+IF(Q118&lt;0, (N118/(Q118/-100)), N118*(Q118/100)))</f>
        <v/>
      </c>
      <c r="V118" s="51" t="str">
        <f>IFERROR(IF(ISBLANK(Table123[[#This Row],[Odds Side - Win Probability Model]]), "",N118+IF(R118&lt;0, (N118/(R118/-100)), N118*(R118/100))),"")</f>
        <v/>
      </c>
      <c r="W118" s="50" t="str">
        <f t="shared" si="8"/>
        <v/>
      </c>
      <c r="X118" s="51" t="str">
        <f t="shared" si="9"/>
        <v/>
      </c>
      <c r="Y118" s="50" t="str">
        <f>IF(ISBLANK(Table123[[#This Row],[Odds Spread]]), "",O118+IF(S118&lt;0, (O118/(S118/-100)), O118*(S118/100)))</f>
        <v/>
      </c>
      <c r="Z118" s="50" t="str">
        <f t="shared" si="10"/>
        <v/>
      </c>
      <c r="AA118" s="37">
        <f t="shared" si="11"/>
        <v>0</v>
      </c>
      <c r="AB118" s="37">
        <f t="shared" si="12"/>
        <v>0</v>
      </c>
      <c r="AC118" s="52" t="str">
        <f>IF('Prediction Log'!$T119="Y", "W", IF('Prediction Log'!$T119="N","L",""))</f>
        <v/>
      </c>
      <c r="AD118" s="53" t="str">
        <f>IF('Prediction Log'!$V119="Y", "W", IF('Prediction Log'!$V119="N","L",""))</f>
        <v/>
      </c>
      <c r="AE118" s="54" t="str">
        <f>IF(ISBLANK(Table123[[#This Row],[Odds Side - Difference Model]]), "",IF(AC118="W", W118, IF(AC118="L",-N118, "")))</f>
        <v/>
      </c>
      <c r="AF118" s="55" t="str">
        <f>IFERROR((IF(ISERR(Table123[[#This Row],[Potential Payout Side - Win Probability Model]]), "",IF(AD118="W", X118, IF(AD118="L",-N118, "")))), "")</f>
        <v/>
      </c>
      <c r="AG118" s="52" t="str">
        <f>IF('Prediction Log'!$U119="Y", "W", IF('Prediction Log'!$U119="N", "L", ""))</f>
        <v/>
      </c>
      <c r="AH118" s="54" t="str">
        <f>IF(ISBLANK(Table123[[#This Row],[Odds Spread]]), "",IF(AG118="W", Z118, IF(AG118="L",-O118, "")))</f>
        <v/>
      </c>
      <c r="AI118" s="45"/>
      <c r="AJ118" s="46" t="str">
        <f t="shared" si="13"/>
        <v/>
      </c>
      <c r="AK11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9" spans="1:38" x14ac:dyDescent="0.45">
      <c r="A119" s="34">
        <f>Games!A119</f>
        <v>0</v>
      </c>
      <c r="B119" s="34" t="str">
        <f>IF('Prediction Log'!B120=0, "",'Prediction Log'!B120)</f>
        <v/>
      </c>
      <c r="C119" s="34" t="str">
        <f>IF('Prediction Log'!C120=0, "",'Prediction Log'!C120)</f>
        <v/>
      </c>
      <c r="D119" s="34" t="str">
        <f>IF('Prediction Log'!D120=0, "",'Prediction Log'!D120)</f>
        <v/>
      </c>
      <c r="E119" s="34" t="str">
        <f>IF('Prediction Log'!E120=0, "",'Prediction Log'!E120)</f>
        <v/>
      </c>
      <c r="F119" s="34" t="str">
        <f>IF('Prediction Log'!H120=0, "",'Prediction Log'!H120)</f>
        <v/>
      </c>
      <c r="G119" s="10" t="str">
        <f>IF(ISBLANK(Games!B119), "",'Prediction Log'!$I120)</f>
        <v/>
      </c>
      <c r="H119" s="35" t="str">
        <f>'Prediction Log'!$J120</f>
        <v/>
      </c>
      <c r="I119" s="34" t="str">
        <f>IF(ISBLANK(Games!R119), "",IF(AND(Games!R119="",Games!S119=""),"",IF(ISTEXT(Games!S119), "Side",Games!R119)))</f>
        <v/>
      </c>
      <c r="J119" s="34" t="str">
        <f>IF(ISBLANK(Games!B119), "",IF(Games!P119="Y", Games!B119, Games!C119))</f>
        <v/>
      </c>
      <c r="K119" s="34" t="str">
        <f>Games!K119</f>
        <v/>
      </c>
      <c r="L119" s="34" t="str">
        <f>IF(ISBLANK(Games!D119), "",Games!D119)</f>
        <v/>
      </c>
      <c r="M119" s="34"/>
      <c r="N119" s="49" t="str">
        <f>IF(ISBLANK(Table123[[#This Row],[Odds Side - Difference Model]]), "", 1)</f>
        <v/>
      </c>
      <c r="O119" s="49" t="str">
        <f>IF(ISBLANK(Table123[[#This Row],[Odds Spread]]), "", 1)</f>
        <v/>
      </c>
      <c r="P119" s="36"/>
      <c r="Q119" s="36"/>
      <c r="R11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9" s="36"/>
      <c r="T119" s="36"/>
      <c r="U119" s="50" t="str">
        <f>IF(ISBLANK(Table123[[#This Row],[Odds Side - Difference Model]]), "",N119+IF(Q119&lt;0, (N119/(Q119/-100)), N119*(Q119/100)))</f>
        <v/>
      </c>
      <c r="V119" s="51" t="str">
        <f>IFERROR(IF(ISBLANK(Table123[[#This Row],[Odds Side - Win Probability Model]]), "",N119+IF(R119&lt;0, (N119/(R119/-100)), N119*(R119/100))),"")</f>
        <v/>
      </c>
      <c r="W119" s="50" t="str">
        <f t="shared" si="8"/>
        <v/>
      </c>
      <c r="X119" s="51" t="str">
        <f t="shared" si="9"/>
        <v/>
      </c>
      <c r="Y119" s="50" t="str">
        <f>IF(ISBLANK(Table123[[#This Row],[Odds Spread]]), "",O119+IF(S119&lt;0, (O119/(S119/-100)), O119*(S119/100)))</f>
        <v/>
      </c>
      <c r="Z119" s="50" t="str">
        <f t="shared" si="10"/>
        <v/>
      </c>
      <c r="AA119" s="37">
        <f t="shared" si="11"/>
        <v>0</v>
      </c>
      <c r="AB119" s="37">
        <f t="shared" si="12"/>
        <v>0</v>
      </c>
      <c r="AC119" s="52" t="str">
        <f>IF('Prediction Log'!$T120="Y", "W", IF('Prediction Log'!$T120="N","L",""))</f>
        <v/>
      </c>
      <c r="AD119" s="53" t="str">
        <f>IF('Prediction Log'!$V120="Y", "W", IF('Prediction Log'!$V120="N","L",""))</f>
        <v/>
      </c>
      <c r="AE119" s="54" t="str">
        <f>IF(ISBLANK(Table123[[#This Row],[Odds Side - Difference Model]]), "",IF(AC119="W", W119, IF(AC119="L",-N119, "")))</f>
        <v/>
      </c>
      <c r="AF119" s="55" t="str">
        <f>IFERROR((IF(ISERR(Table123[[#This Row],[Potential Payout Side - Win Probability Model]]), "",IF(AD119="W", X119, IF(AD119="L",-N119, "")))), "")</f>
        <v/>
      </c>
      <c r="AG119" s="52" t="str">
        <f>IF('Prediction Log'!$U120="Y", "W", IF('Prediction Log'!$U120="N", "L", ""))</f>
        <v/>
      </c>
      <c r="AH119" s="54" t="str">
        <f>IF(ISBLANK(Table123[[#This Row],[Odds Spread]]), "",IF(AG119="W", Z119, IF(AG119="L",-O119, "")))</f>
        <v/>
      </c>
      <c r="AI119" s="45"/>
      <c r="AJ119" s="46" t="str">
        <f t="shared" si="13"/>
        <v/>
      </c>
      <c r="AK11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0" spans="1:38" x14ac:dyDescent="0.45">
      <c r="A120" s="34">
        <f>Games!A120</f>
        <v>0</v>
      </c>
      <c r="B120" s="34" t="str">
        <f>IF('Prediction Log'!B121=0, "",'Prediction Log'!B121)</f>
        <v/>
      </c>
      <c r="C120" s="34" t="str">
        <f>IF('Prediction Log'!C121=0, "",'Prediction Log'!C121)</f>
        <v/>
      </c>
      <c r="D120" s="34" t="str">
        <f>IF('Prediction Log'!D121=0, "",'Prediction Log'!D121)</f>
        <v/>
      </c>
      <c r="E120" s="34" t="str">
        <f>IF('Prediction Log'!E121=0, "",'Prediction Log'!E121)</f>
        <v/>
      </c>
      <c r="F120" s="34" t="str">
        <f>IF('Prediction Log'!H121=0, "",'Prediction Log'!H121)</f>
        <v/>
      </c>
      <c r="G120" s="10" t="str">
        <f>IF(ISBLANK(Games!B120), "",'Prediction Log'!$I121)</f>
        <v/>
      </c>
      <c r="H120" s="35" t="str">
        <f>'Prediction Log'!$J121</f>
        <v/>
      </c>
      <c r="I120" s="34" t="str">
        <f>IF(ISBLANK(Games!R120), "",IF(AND(Games!R120="",Games!S120=""),"",IF(ISTEXT(Games!S120), "Side",Games!R120)))</f>
        <v/>
      </c>
      <c r="J120" s="34" t="str">
        <f>IF(ISBLANK(Games!B120), "",IF(Games!P120="Y", Games!B120, Games!C120))</f>
        <v/>
      </c>
      <c r="K120" s="34" t="str">
        <f>Games!K120</f>
        <v/>
      </c>
      <c r="L120" s="34" t="str">
        <f>IF(ISBLANK(Games!D120), "",Games!D120)</f>
        <v/>
      </c>
      <c r="M120" s="34"/>
      <c r="N120" s="49" t="str">
        <f>IF(ISBLANK(Table123[[#This Row],[Odds Side - Difference Model]]), "", 1)</f>
        <v/>
      </c>
      <c r="O120" s="49" t="str">
        <f>IF(ISBLANK(Table123[[#This Row],[Odds Spread]]), "", 1)</f>
        <v/>
      </c>
      <c r="P120" s="36"/>
      <c r="Q120" s="36"/>
      <c r="R12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0" s="36"/>
      <c r="T120" s="36"/>
      <c r="U120" s="50" t="str">
        <f>IF(ISBLANK(Table123[[#This Row],[Odds Side - Difference Model]]), "",N120+IF(Q120&lt;0, (N120/(Q120/-100)), N120*(Q120/100)))</f>
        <v/>
      </c>
      <c r="V120" s="51" t="str">
        <f>IFERROR(IF(ISBLANK(Table123[[#This Row],[Odds Side - Win Probability Model]]), "",N120+IF(R120&lt;0, (N120/(R120/-100)), N120*(R120/100))),"")</f>
        <v/>
      </c>
      <c r="W120" s="50" t="str">
        <f t="shared" si="8"/>
        <v/>
      </c>
      <c r="X120" s="51" t="str">
        <f t="shared" si="9"/>
        <v/>
      </c>
      <c r="Y120" s="50" t="str">
        <f>IF(ISBLANK(Table123[[#This Row],[Odds Spread]]), "",O120+IF(S120&lt;0, (O120/(S120/-100)), O120*(S120/100)))</f>
        <v/>
      </c>
      <c r="Z120" s="50" t="str">
        <f t="shared" si="10"/>
        <v/>
      </c>
      <c r="AA120" s="37">
        <f t="shared" si="11"/>
        <v>0</v>
      </c>
      <c r="AB120" s="37">
        <f t="shared" si="12"/>
        <v>0</v>
      </c>
      <c r="AC120" s="52" t="str">
        <f>IF('Prediction Log'!$T121="Y", "W", IF('Prediction Log'!$T121="N","L",""))</f>
        <v/>
      </c>
      <c r="AD120" s="53" t="str">
        <f>IF('Prediction Log'!$V121="Y", "W", IF('Prediction Log'!$V121="N","L",""))</f>
        <v/>
      </c>
      <c r="AE120" s="54" t="str">
        <f>IF(ISBLANK(Table123[[#This Row],[Odds Side - Difference Model]]), "",IF(AC120="W", W120, IF(AC120="L",-N120, "")))</f>
        <v/>
      </c>
      <c r="AF120" s="55" t="str">
        <f>IFERROR((IF(ISERR(Table123[[#This Row],[Potential Payout Side - Win Probability Model]]), "",IF(AD120="W", X120, IF(AD120="L",-N120, "")))), "")</f>
        <v/>
      </c>
      <c r="AG120" s="52" t="str">
        <f>IF('Prediction Log'!$U121="Y", "W", IF('Prediction Log'!$U121="N", "L", ""))</f>
        <v/>
      </c>
      <c r="AH120" s="54" t="str">
        <f>IF(ISBLANK(Table123[[#This Row],[Odds Spread]]), "",IF(AG120="W", Z120, IF(AG120="L",-O120, "")))</f>
        <v/>
      </c>
      <c r="AI120" s="45"/>
      <c r="AJ120" s="46" t="str">
        <f t="shared" si="13"/>
        <v/>
      </c>
      <c r="AK12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1" spans="1:38" x14ac:dyDescent="0.45">
      <c r="A121" s="34">
        <f>Games!A121</f>
        <v>0</v>
      </c>
      <c r="B121" s="34" t="str">
        <f>IF('Prediction Log'!B122=0, "",'Prediction Log'!B122)</f>
        <v/>
      </c>
      <c r="C121" s="34" t="str">
        <f>IF('Prediction Log'!C122=0, "",'Prediction Log'!C122)</f>
        <v/>
      </c>
      <c r="D121" s="34" t="str">
        <f>IF('Prediction Log'!D122=0, "",'Prediction Log'!D122)</f>
        <v/>
      </c>
      <c r="E121" s="34" t="str">
        <f>IF('Prediction Log'!E122=0, "",'Prediction Log'!E122)</f>
        <v/>
      </c>
      <c r="F121" s="34" t="str">
        <f>IF('Prediction Log'!H122=0, "",'Prediction Log'!H122)</f>
        <v/>
      </c>
      <c r="G121" s="10" t="str">
        <f>IF(ISBLANK(Games!B121), "",'Prediction Log'!$I122)</f>
        <v/>
      </c>
      <c r="H121" s="35" t="str">
        <f>'Prediction Log'!$J122</f>
        <v/>
      </c>
      <c r="I121" s="34" t="str">
        <f>IF(ISBLANK(Games!R121), "",IF(AND(Games!R121="",Games!S121=""),"",IF(ISTEXT(Games!S121), "Side",Games!R121)))</f>
        <v/>
      </c>
      <c r="J121" s="34" t="str">
        <f>IF(ISBLANK(Games!B121), "",IF(Games!P121="Y", Games!B121, Games!C121))</f>
        <v/>
      </c>
      <c r="K121" s="34" t="str">
        <f>Games!K121</f>
        <v/>
      </c>
      <c r="L121" s="34" t="str">
        <f>IF(ISBLANK(Games!D121), "",Games!D121)</f>
        <v/>
      </c>
      <c r="M121" s="34"/>
      <c r="N121" s="49" t="str">
        <f>IF(ISBLANK(Table123[[#This Row],[Odds Side - Difference Model]]), "", 1)</f>
        <v/>
      </c>
      <c r="O121" s="49" t="str">
        <f>IF(ISBLANK(Table123[[#This Row],[Odds Spread]]), "", 1)</f>
        <v/>
      </c>
      <c r="P121" s="36"/>
      <c r="Q121" s="36"/>
      <c r="R12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1" s="36"/>
      <c r="T121" s="36"/>
      <c r="U121" s="50" t="str">
        <f>IF(ISBLANK(Table123[[#This Row],[Odds Side - Difference Model]]), "",N121+IF(Q121&lt;0, (N121/(Q121/-100)), N121*(Q121/100)))</f>
        <v/>
      </c>
      <c r="V121" s="51" t="str">
        <f>IFERROR(IF(ISBLANK(Table123[[#This Row],[Odds Side - Win Probability Model]]), "",N121+IF(R121&lt;0, (N121/(R121/-100)), N121*(R121/100))),"")</f>
        <v/>
      </c>
      <c r="W121" s="50" t="str">
        <f t="shared" si="8"/>
        <v/>
      </c>
      <c r="X121" s="51" t="str">
        <f t="shared" si="9"/>
        <v/>
      </c>
      <c r="Y121" s="50" t="str">
        <f>IF(ISBLANK(Table123[[#This Row],[Odds Spread]]), "",O121+IF(S121&lt;0, (O121/(S121/-100)), O121*(S121/100)))</f>
        <v/>
      </c>
      <c r="Z121" s="50" t="str">
        <f t="shared" si="10"/>
        <v/>
      </c>
      <c r="AA121" s="37">
        <f t="shared" si="11"/>
        <v>0</v>
      </c>
      <c r="AB121" s="37">
        <f t="shared" si="12"/>
        <v>0</v>
      </c>
      <c r="AC121" s="52" t="str">
        <f>IF('Prediction Log'!$T122="Y", "W", IF('Prediction Log'!$T122="N","L",""))</f>
        <v/>
      </c>
      <c r="AD121" s="53" t="str">
        <f>IF('Prediction Log'!$V122="Y", "W", IF('Prediction Log'!$V122="N","L",""))</f>
        <v/>
      </c>
      <c r="AE121" s="54" t="str">
        <f>IF(ISBLANK(Table123[[#This Row],[Odds Side - Difference Model]]), "",IF(AC121="W", W121, IF(AC121="L",-N121, "")))</f>
        <v/>
      </c>
      <c r="AF121" s="55" t="str">
        <f>IFERROR((IF(ISERR(Table123[[#This Row],[Potential Payout Side - Win Probability Model]]), "",IF(AD121="W", X121, IF(AD121="L",-N121, "")))), "")</f>
        <v/>
      </c>
      <c r="AG121" s="52" t="str">
        <f>IF('Prediction Log'!$U122="Y", "W", IF('Prediction Log'!$U122="N", "L", ""))</f>
        <v/>
      </c>
      <c r="AH121" s="54" t="str">
        <f>IF(ISBLANK(Table123[[#This Row],[Odds Spread]]), "",IF(AG121="W", Z121, IF(AG121="L",-O121, "")))</f>
        <v/>
      </c>
      <c r="AI121" s="45"/>
      <c r="AJ121" s="46" t="str">
        <f t="shared" si="13"/>
        <v/>
      </c>
      <c r="AK12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2" spans="1:38" x14ac:dyDescent="0.45">
      <c r="A122" s="34">
        <f>Games!A122</f>
        <v>0</v>
      </c>
      <c r="B122" s="34" t="str">
        <f>IF('Prediction Log'!B123=0, "",'Prediction Log'!B123)</f>
        <v/>
      </c>
      <c r="C122" s="34" t="str">
        <f>IF('Prediction Log'!C123=0, "",'Prediction Log'!C123)</f>
        <v/>
      </c>
      <c r="D122" s="34" t="str">
        <f>IF('Prediction Log'!D123=0, "",'Prediction Log'!D123)</f>
        <v/>
      </c>
      <c r="E122" s="34" t="str">
        <f>IF('Prediction Log'!E123=0, "",'Prediction Log'!E123)</f>
        <v/>
      </c>
      <c r="F122" s="34" t="str">
        <f>IF('Prediction Log'!H123=0, "",'Prediction Log'!H123)</f>
        <v/>
      </c>
      <c r="G122" s="10" t="str">
        <f>IF(ISBLANK(Games!B122), "",'Prediction Log'!$I123)</f>
        <v/>
      </c>
      <c r="H122" s="35" t="str">
        <f>'Prediction Log'!$J123</f>
        <v/>
      </c>
      <c r="I122" s="34" t="str">
        <f>IF(ISBLANK(Games!R122), "",IF(AND(Games!R122="",Games!S122=""),"",IF(ISTEXT(Games!S122), "Side",Games!R122)))</f>
        <v/>
      </c>
      <c r="J122" s="34" t="str">
        <f>IF(ISBLANK(Games!B122), "",IF(Games!P122="Y", Games!B122, Games!C122))</f>
        <v/>
      </c>
      <c r="K122" s="34" t="str">
        <f>Games!K122</f>
        <v/>
      </c>
      <c r="L122" s="34" t="str">
        <f>IF(ISBLANK(Games!D122), "",Games!D122)</f>
        <v/>
      </c>
      <c r="M122" s="34"/>
      <c r="N122" s="49" t="str">
        <f>IF(ISBLANK(Table123[[#This Row],[Odds Side - Difference Model]]), "", 1)</f>
        <v/>
      </c>
      <c r="O122" s="49" t="str">
        <f>IF(ISBLANK(Table123[[#This Row],[Odds Spread]]), "", 1)</f>
        <v/>
      </c>
      <c r="P122" s="36"/>
      <c r="Q122" s="36"/>
      <c r="R12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2" s="36"/>
      <c r="T122" s="36"/>
      <c r="U122" s="50" t="str">
        <f>IF(ISBLANK(Table123[[#This Row],[Odds Side - Difference Model]]), "",N122+IF(Q122&lt;0, (N122/(Q122/-100)), N122*(Q122/100)))</f>
        <v/>
      </c>
      <c r="V122" s="51" t="str">
        <f>IFERROR(IF(ISBLANK(Table123[[#This Row],[Odds Side - Win Probability Model]]), "",N122+IF(R122&lt;0, (N122/(R122/-100)), N122*(R122/100))),"")</f>
        <v/>
      </c>
      <c r="W122" s="50" t="str">
        <f t="shared" si="8"/>
        <v/>
      </c>
      <c r="X122" s="51" t="str">
        <f t="shared" si="9"/>
        <v/>
      </c>
      <c r="Y122" s="50" t="str">
        <f>IF(ISBLANK(Table123[[#This Row],[Odds Spread]]), "",O122+IF(S122&lt;0, (O122/(S122/-100)), O122*(S122/100)))</f>
        <v/>
      </c>
      <c r="Z122" s="50" t="str">
        <f t="shared" si="10"/>
        <v/>
      </c>
      <c r="AA122" s="37">
        <f t="shared" si="11"/>
        <v>0</v>
      </c>
      <c r="AB122" s="37">
        <f t="shared" si="12"/>
        <v>0</v>
      </c>
      <c r="AC122" s="52" t="str">
        <f>IF('Prediction Log'!$T123="Y", "W", IF('Prediction Log'!$T123="N","L",""))</f>
        <v/>
      </c>
      <c r="AD122" s="53" t="str">
        <f>IF('Prediction Log'!$V123="Y", "W", IF('Prediction Log'!$V123="N","L",""))</f>
        <v/>
      </c>
      <c r="AE122" s="54" t="str">
        <f>IF(ISBLANK(Table123[[#This Row],[Odds Side - Difference Model]]), "",IF(AC122="W", W122, IF(AC122="L",-N122, "")))</f>
        <v/>
      </c>
      <c r="AF122" s="55" t="str">
        <f>IFERROR((IF(ISERR(Table123[[#This Row],[Potential Payout Side - Win Probability Model]]), "",IF(AD122="W", X122, IF(AD122="L",-N122, "")))), "")</f>
        <v/>
      </c>
      <c r="AG122" s="52" t="str">
        <f>IF('Prediction Log'!$U123="Y", "W", IF('Prediction Log'!$U123="N", "L", ""))</f>
        <v/>
      </c>
      <c r="AH122" s="54" t="str">
        <f>IF(ISBLANK(Table123[[#This Row],[Odds Spread]]), "",IF(AG122="W", Z122, IF(AG122="L",-O122, "")))</f>
        <v/>
      </c>
      <c r="AI122" s="45"/>
      <c r="AJ122" s="46" t="str">
        <f t="shared" si="13"/>
        <v/>
      </c>
      <c r="AK12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3" spans="1:38" x14ac:dyDescent="0.45">
      <c r="A123" s="34">
        <f>Games!A123</f>
        <v>0</v>
      </c>
      <c r="B123" s="34" t="str">
        <f>IF('Prediction Log'!B124=0, "",'Prediction Log'!B124)</f>
        <v/>
      </c>
      <c r="C123" s="34" t="str">
        <f>IF('Prediction Log'!C124=0, "",'Prediction Log'!C124)</f>
        <v/>
      </c>
      <c r="D123" s="34" t="str">
        <f>IF('Prediction Log'!D124=0, "",'Prediction Log'!D124)</f>
        <v/>
      </c>
      <c r="E123" s="34" t="str">
        <f>IF('Prediction Log'!E124=0, "",'Prediction Log'!E124)</f>
        <v/>
      </c>
      <c r="F123" s="34" t="str">
        <f>IF('Prediction Log'!H124=0, "",'Prediction Log'!H124)</f>
        <v/>
      </c>
      <c r="G123" s="10" t="str">
        <f>IF(ISBLANK(Games!B123), "",'Prediction Log'!$I124)</f>
        <v/>
      </c>
      <c r="H123" s="35" t="str">
        <f>'Prediction Log'!$J124</f>
        <v/>
      </c>
      <c r="I123" s="34" t="str">
        <f>IF(ISBLANK(Games!R123), "",IF(AND(Games!R123="",Games!S123=""),"",IF(ISTEXT(Games!S123), "Side",Games!R123)))</f>
        <v/>
      </c>
      <c r="J123" s="34" t="str">
        <f>IF(ISBLANK(Games!B123), "",IF(Games!P123="Y", Games!B123, Games!C123))</f>
        <v/>
      </c>
      <c r="K123" s="34" t="str">
        <f>Games!K123</f>
        <v/>
      </c>
      <c r="L123" s="34" t="str">
        <f>IF(ISBLANK(Games!D123), "",Games!D123)</f>
        <v/>
      </c>
      <c r="M123" s="34"/>
      <c r="N123" s="49" t="str">
        <f>IF(ISBLANK(Table123[[#This Row],[Odds Side - Difference Model]]), "", 1)</f>
        <v/>
      </c>
      <c r="O123" s="49" t="str">
        <f>IF(ISBLANK(Table123[[#This Row],[Odds Spread]]), "", 1)</f>
        <v/>
      </c>
      <c r="P123" s="36"/>
      <c r="Q123" s="36"/>
      <c r="R12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3" s="36"/>
      <c r="T123" s="36"/>
      <c r="U123" s="50" t="str">
        <f>IF(ISBLANK(Table123[[#This Row],[Odds Side - Difference Model]]), "",N123+IF(Q123&lt;0, (N123/(Q123/-100)), N123*(Q123/100)))</f>
        <v/>
      </c>
      <c r="V123" s="51" t="str">
        <f>IFERROR(IF(ISBLANK(Table123[[#This Row],[Odds Side - Win Probability Model]]), "",N123+IF(R123&lt;0, (N123/(R123/-100)), N123*(R123/100))),"")</f>
        <v/>
      </c>
      <c r="W123" s="50" t="str">
        <f t="shared" si="8"/>
        <v/>
      </c>
      <c r="X123" s="51" t="str">
        <f t="shared" si="9"/>
        <v/>
      </c>
      <c r="Y123" s="50" t="str">
        <f>IF(ISBLANK(Table123[[#This Row],[Odds Spread]]), "",O123+IF(S123&lt;0, (O123/(S123/-100)), O123*(S123/100)))</f>
        <v/>
      </c>
      <c r="Z123" s="50" t="str">
        <f t="shared" si="10"/>
        <v/>
      </c>
      <c r="AA123" s="37">
        <f t="shared" si="11"/>
        <v>0</v>
      </c>
      <c r="AB123" s="37">
        <f t="shared" si="12"/>
        <v>0</v>
      </c>
      <c r="AC123" s="52" t="str">
        <f>IF('Prediction Log'!$T124="Y", "W", IF('Prediction Log'!$T124="N","L",""))</f>
        <v/>
      </c>
      <c r="AD123" s="53" t="str">
        <f>IF('Prediction Log'!$V124="Y", "W", IF('Prediction Log'!$V124="N","L",""))</f>
        <v/>
      </c>
      <c r="AE123" s="54" t="str">
        <f>IF(ISBLANK(Table123[[#This Row],[Odds Side - Difference Model]]), "",IF(AC123="W", W123, IF(AC123="L",-N123, "")))</f>
        <v/>
      </c>
      <c r="AF123" s="55" t="str">
        <f>IFERROR((IF(ISERR(Table123[[#This Row],[Potential Payout Side - Win Probability Model]]), "",IF(AD123="W", X123, IF(AD123="L",-N123, "")))), "")</f>
        <v/>
      </c>
      <c r="AG123" s="52" t="str">
        <f>IF('Prediction Log'!$U124="Y", "W", IF('Prediction Log'!$U124="N", "L", ""))</f>
        <v/>
      </c>
      <c r="AH123" s="54" t="str">
        <f>IF(ISBLANK(Table123[[#This Row],[Odds Spread]]), "",IF(AG123="W", Z123, IF(AG123="L",-O123, "")))</f>
        <v/>
      </c>
      <c r="AI123" s="45"/>
      <c r="AJ123" s="46" t="str">
        <f t="shared" si="13"/>
        <v/>
      </c>
      <c r="AK12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4" spans="1:38" x14ac:dyDescent="0.45">
      <c r="A124" s="34">
        <f>Games!A124</f>
        <v>0</v>
      </c>
      <c r="B124" s="34" t="str">
        <f>IF('Prediction Log'!B125=0, "",'Prediction Log'!B125)</f>
        <v/>
      </c>
      <c r="C124" s="34" t="str">
        <f>IF('Prediction Log'!C125=0, "",'Prediction Log'!C125)</f>
        <v/>
      </c>
      <c r="D124" s="34" t="str">
        <f>IF('Prediction Log'!D125=0, "",'Prediction Log'!D125)</f>
        <v/>
      </c>
      <c r="E124" s="34" t="str">
        <f>IF('Prediction Log'!E125=0, "",'Prediction Log'!E125)</f>
        <v/>
      </c>
      <c r="F124" s="34" t="str">
        <f>IF('Prediction Log'!H125=0, "",'Prediction Log'!H125)</f>
        <v/>
      </c>
      <c r="G124" s="10" t="str">
        <f>IF(ISBLANK(Games!B124), "",'Prediction Log'!$I125)</f>
        <v/>
      </c>
      <c r="H124" s="35" t="str">
        <f>'Prediction Log'!$J125</f>
        <v/>
      </c>
      <c r="I124" s="34" t="str">
        <f>IF(ISBLANK(Games!R124), "",IF(AND(Games!R124="",Games!S124=""),"",IF(ISTEXT(Games!S124), "Side",Games!R124)))</f>
        <v/>
      </c>
      <c r="J124" s="34" t="str">
        <f>IF(ISBLANK(Games!B124), "",IF(Games!P124="Y", Games!B124, Games!C124))</f>
        <v/>
      </c>
      <c r="K124" s="34" t="str">
        <f>Games!K124</f>
        <v/>
      </c>
      <c r="L124" s="34" t="str">
        <f>IF(ISBLANK(Games!D124), "",Games!D124)</f>
        <v/>
      </c>
      <c r="M124" s="34"/>
      <c r="N124" s="49" t="str">
        <f>IF(ISBLANK(Table123[[#This Row],[Odds Side - Difference Model]]), "", 1)</f>
        <v/>
      </c>
      <c r="O124" s="49" t="str">
        <f>IF(ISBLANK(Table123[[#This Row],[Odds Spread]]), "", 1)</f>
        <v/>
      </c>
      <c r="P124" s="36"/>
      <c r="Q124" s="36"/>
      <c r="R12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4" s="36"/>
      <c r="T124" s="36"/>
      <c r="U124" s="50" t="str">
        <f>IF(ISBLANK(Table123[[#This Row],[Odds Side - Difference Model]]), "",N124+IF(Q124&lt;0, (N124/(Q124/-100)), N124*(Q124/100)))</f>
        <v/>
      </c>
      <c r="V124" s="51" t="str">
        <f>IFERROR(IF(ISBLANK(Table123[[#This Row],[Odds Side - Win Probability Model]]), "",N124+IF(R124&lt;0, (N124/(R124/-100)), N124*(R124/100))),"")</f>
        <v/>
      </c>
      <c r="W124" s="50" t="str">
        <f t="shared" si="8"/>
        <v/>
      </c>
      <c r="X124" s="51" t="str">
        <f t="shared" si="9"/>
        <v/>
      </c>
      <c r="Y124" s="50" t="str">
        <f>IF(ISBLANK(Table123[[#This Row],[Odds Spread]]), "",O124+IF(S124&lt;0, (O124/(S124/-100)), O124*(S124/100)))</f>
        <v/>
      </c>
      <c r="Z124" s="50" t="str">
        <f t="shared" si="10"/>
        <v/>
      </c>
      <c r="AA124" s="37">
        <f t="shared" si="11"/>
        <v>0</v>
      </c>
      <c r="AB124" s="37">
        <f t="shared" si="12"/>
        <v>0</v>
      </c>
      <c r="AC124" s="52" t="str">
        <f>IF('Prediction Log'!$T125="Y", "W", IF('Prediction Log'!$T125="N","L",""))</f>
        <v/>
      </c>
      <c r="AD124" s="53" t="str">
        <f>IF('Prediction Log'!$V125="Y", "W", IF('Prediction Log'!$V125="N","L",""))</f>
        <v/>
      </c>
      <c r="AE124" s="54" t="str">
        <f>IF(ISBLANK(Table123[[#This Row],[Odds Side - Difference Model]]), "",IF(AC124="W", W124, IF(AC124="L",-N124, "")))</f>
        <v/>
      </c>
      <c r="AF124" s="55" t="str">
        <f>IFERROR((IF(ISERR(Table123[[#This Row],[Potential Payout Side - Win Probability Model]]), "",IF(AD124="W", X124, IF(AD124="L",-N124, "")))), "")</f>
        <v/>
      </c>
      <c r="AG124" s="52" t="str">
        <f>IF('Prediction Log'!$U125="Y", "W", IF('Prediction Log'!$U125="N", "L", ""))</f>
        <v/>
      </c>
      <c r="AH124" s="54" t="str">
        <f>IF(ISBLANK(Table123[[#This Row],[Odds Spread]]), "",IF(AG124="W", Z124, IF(AG124="L",-O124, "")))</f>
        <v/>
      </c>
      <c r="AI124" s="45"/>
      <c r="AJ124" s="46" t="str">
        <f t="shared" si="13"/>
        <v/>
      </c>
      <c r="AK12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5" spans="1:38" x14ac:dyDescent="0.45">
      <c r="A125" s="34">
        <f>Games!A125</f>
        <v>0</v>
      </c>
      <c r="B125" s="34" t="str">
        <f>IF('Prediction Log'!B126=0, "",'Prediction Log'!B126)</f>
        <v/>
      </c>
      <c r="C125" s="34" t="str">
        <f>IF('Prediction Log'!C126=0, "",'Prediction Log'!C126)</f>
        <v/>
      </c>
      <c r="D125" s="34" t="str">
        <f>IF('Prediction Log'!D126=0, "",'Prediction Log'!D126)</f>
        <v/>
      </c>
      <c r="E125" s="34" t="str">
        <f>IF('Prediction Log'!E126=0, "",'Prediction Log'!E126)</f>
        <v/>
      </c>
      <c r="F125" s="34" t="str">
        <f>IF('Prediction Log'!H126=0, "",'Prediction Log'!H126)</f>
        <v/>
      </c>
      <c r="G125" s="10" t="str">
        <f>IF(ISBLANK(Games!B125), "",'Prediction Log'!$I126)</f>
        <v/>
      </c>
      <c r="H125" s="35" t="str">
        <f>'Prediction Log'!$J126</f>
        <v/>
      </c>
      <c r="I125" s="34" t="str">
        <f>IF(ISBLANK(Games!R125), "",IF(AND(Games!R125="",Games!S125=""),"",IF(ISTEXT(Games!S125), "Side",Games!R125)))</f>
        <v/>
      </c>
      <c r="J125" s="34" t="str">
        <f>IF(ISBLANK(Games!B125), "",IF(Games!P125="Y", Games!B125, Games!C125))</f>
        <v/>
      </c>
      <c r="K125" s="34" t="str">
        <f>Games!K125</f>
        <v/>
      </c>
      <c r="L125" s="34" t="str">
        <f>IF(ISBLANK(Games!D125), "",Games!D125)</f>
        <v/>
      </c>
      <c r="M125" s="34"/>
      <c r="N125" s="49" t="str">
        <f>IF(ISBLANK(Table123[[#This Row],[Odds Side - Difference Model]]), "", 1)</f>
        <v/>
      </c>
      <c r="O125" s="49" t="str">
        <f>IF(ISBLANK(Table123[[#This Row],[Odds Spread]]), "", 1)</f>
        <v/>
      </c>
      <c r="P125" s="36"/>
      <c r="Q125" s="36"/>
      <c r="R12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5" s="36"/>
      <c r="T125" s="36"/>
      <c r="U125" s="50" t="str">
        <f>IF(ISBLANK(Table123[[#This Row],[Odds Side - Difference Model]]), "",N125+IF(Q125&lt;0, (N125/(Q125/-100)), N125*(Q125/100)))</f>
        <v/>
      </c>
      <c r="V125" s="51" t="str">
        <f>IFERROR(IF(ISBLANK(Table123[[#This Row],[Odds Side - Win Probability Model]]), "",N125+IF(R125&lt;0, (N125/(R125/-100)), N125*(R125/100))),"")</f>
        <v/>
      </c>
      <c r="W125" s="50" t="str">
        <f t="shared" si="8"/>
        <v/>
      </c>
      <c r="X125" s="51" t="str">
        <f t="shared" si="9"/>
        <v/>
      </c>
      <c r="Y125" s="50" t="str">
        <f>IF(ISBLANK(Table123[[#This Row],[Odds Spread]]), "",O125+IF(S125&lt;0, (O125/(S125/-100)), O125*(S125/100)))</f>
        <v/>
      </c>
      <c r="Z125" s="50" t="str">
        <f t="shared" si="10"/>
        <v/>
      </c>
      <c r="AA125" s="37">
        <f t="shared" si="11"/>
        <v>0</v>
      </c>
      <c r="AB125" s="37">
        <f t="shared" si="12"/>
        <v>0</v>
      </c>
      <c r="AC125" s="52" t="str">
        <f>IF('Prediction Log'!$T126="Y", "W", IF('Prediction Log'!$T126="N","L",""))</f>
        <v/>
      </c>
      <c r="AD125" s="53" t="str">
        <f>IF('Prediction Log'!$V126="Y", "W", IF('Prediction Log'!$V126="N","L",""))</f>
        <v/>
      </c>
      <c r="AE125" s="54" t="str">
        <f>IF(ISBLANK(Table123[[#This Row],[Odds Side - Difference Model]]), "",IF(AC125="W", W125, IF(AC125="L",-N125, "")))</f>
        <v/>
      </c>
      <c r="AF125" s="55" t="str">
        <f>IFERROR((IF(ISERR(Table123[[#This Row],[Potential Payout Side - Win Probability Model]]), "",IF(AD125="W", X125, IF(AD125="L",-N125, "")))), "")</f>
        <v/>
      </c>
      <c r="AG125" s="52" t="str">
        <f>IF('Prediction Log'!$U126="Y", "W", IF('Prediction Log'!$U126="N", "L", ""))</f>
        <v/>
      </c>
      <c r="AH125" s="54" t="str">
        <f>IF(ISBLANK(Table123[[#This Row],[Odds Spread]]), "",IF(AG125="W", Z125, IF(AG125="L",-O125, "")))</f>
        <v/>
      </c>
      <c r="AI125" s="45"/>
      <c r="AJ125" s="46" t="str">
        <f t="shared" si="13"/>
        <v/>
      </c>
      <c r="AK12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6" spans="1:38" x14ac:dyDescent="0.45">
      <c r="A126" s="34">
        <f>Games!A126</f>
        <v>0</v>
      </c>
      <c r="B126" s="34" t="str">
        <f>IF('Prediction Log'!B127=0, "",'Prediction Log'!B127)</f>
        <v/>
      </c>
      <c r="C126" s="34" t="str">
        <f>IF('Prediction Log'!C127=0, "",'Prediction Log'!C127)</f>
        <v/>
      </c>
      <c r="D126" s="34" t="str">
        <f>IF('Prediction Log'!D127=0, "",'Prediction Log'!D127)</f>
        <v/>
      </c>
      <c r="E126" s="34" t="str">
        <f>IF('Prediction Log'!E127=0, "",'Prediction Log'!E127)</f>
        <v/>
      </c>
      <c r="F126" s="34" t="str">
        <f>IF('Prediction Log'!H127=0, "",'Prediction Log'!H127)</f>
        <v/>
      </c>
      <c r="G126" s="10" t="str">
        <f>IF(ISBLANK(Games!B126), "",'Prediction Log'!$I127)</f>
        <v/>
      </c>
      <c r="H126" s="35" t="str">
        <f>'Prediction Log'!$J127</f>
        <v/>
      </c>
      <c r="I126" s="34" t="str">
        <f>IF(ISBLANK(Games!R126), "",IF(AND(Games!R126="",Games!S126=""),"",IF(ISTEXT(Games!S126), "Side",Games!R126)))</f>
        <v/>
      </c>
      <c r="J126" s="34" t="str">
        <f>IF(ISBLANK(Games!B126), "",IF(Games!P126="Y", Games!B126, Games!C126))</f>
        <v/>
      </c>
      <c r="K126" s="34" t="str">
        <f>Games!K126</f>
        <v/>
      </c>
      <c r="L126" s="34" t="str">
        <f>IF(ISBLANK(Games!D126), "",Games!D126)</f>
        <v/>
      </c>
      <c r="M126" s="34"/>
      <c r="N126" s="49" t="str">
        <f>IF(ISBLANK(Table123[[#This Row],[Odds Side - Difference Model]]), "", 1)</f>
        <v/>
      </c>
      <c r="O126" s="49" t="str">
        <f>IF(ISBLANK(Table123[[#This Row],[Odds Spread]]), "", 1)</f>
        <v/>
      </c>
      <c r="P126" s="36"/>
      <c r="Q126" s="36"/>
      <c r="R12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6" s="36"/>
      <c r="T126" s="36"/>
      <c r="U126" s="50" t="str">
        <f>IF(ISBLANK(Table123[[#This Row],[Odds Side - Difference Model]]), "",N126+IF(Q126&lt;0, (N126/(Q126/-100)), N126*(Q126/100)))</f>
        <v/>
      </c>
      <c r="V126" s="51" t="str">
        <f>IFERROR(IF(ISBLANK(Table123[[#This Row],[Odds Side - Win Probability Model]]), "",N126+IF(R126&lt;0, (N126/(R126/-100)), N126*(R126/100))),"")</f>
        <v/>
      </c>
      <c r="W126" s="50" t="str">
        <f t="shared" si="8"/>
        <v/>
      </c>
      <c r="X126" s="51" t="str">
        <f t="shared" si="9"/>
        <v/>
      </c>
      <c r="Y126" s="50" t="str">
        <f>IF(ISBLANK(Table123[[#This Row],[Odds Spread]]), "",O126+IF(S126&lt;0, (O126/(S126/-100)), O126*(S126/100)))</f>
        <v/>
      </c>
      <c r="Z126" s="50" t="str">
        <f t="shared" si="10"/>
        <v/>
      </c>
      <c r="AA126" s="37">
        <f t="shared" si="11"/>
        <v>0</v>
      </c>
      <c r="AB126" s="37">
        <f t="shared" si="12"/>
        <v>0</v>
      </c>
      <c r="AC126" s="52" t="str">
        <f>IF('Prediction Log'!$T127="Y", "W", IF('Prediction Log'!$T127="N","L",""))</f>
        <v/>
      </c>
      <c r="AD126" s="53" t="str">
        <f>IF('Prediction Log'!$V127="Y", "W", IF('Prediction Log'!$V127="N","L",""))</f>
        <v/>
      </c>
      <c r="AE126" s="54" t="str">
        <f>IF(ISBLANK(Table123[[#This Row],[Odds Side - Difference Model]]), "",IF(AC126="W", W126, IF(AC126="L",-N126, "")))</f>
        <v/>
      </c>
      <c r="AF126" s="55" t="str">
        <f>IFERROR((IF(ISERR(Table123[[#This Row],[Potential Payout Side - Win Probability Model]]), "",IF(AD126="W", X126, IF(AD126="L",-N126, "")))), "")</f>
        <v/>
      </c>
      <c r="AG126" s="52" t="str">
        <f>IF('Prediction Log'!$U127="Y", "W", IF('Prediction Log'!$U127="N", "L", ""))</f>
        <v/>
      </c>
      <c r="AH126" s="54" t="str">
        <f>IF(ISBLANK(Table123[[#This Row],[Odds Spread]]), "",IF(AG126="W", Z126, IF(AG126="L",-O126, "")))</f>
        <v/>
      </c>
      <c r="AI126" s="45"/>
      <c r="AJ126" s="46" t="str">
        <f t="shared" si="13"/>
        <v/>
      </c>
      <c r="AK12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7" spans="1:38" x14ac:dyDescent="0.45">
      <c r="A127" s="34">
        <f>Games!A127</f>
        <v>0</v>
      </c>
      <c r="B127" s="34" t="str">
        <f>IF('Prediction Log'!B128=0, "",'Prediction Log'!B128)</f>
        <v/>
      </c>
      <c r="C127" s="34" t="str">
        <f>IF('Prediction Log'!C128=0, "",'Prediction Log'!C128)</f>
        <v/>
      </c>
      <c r="D127" s="34" t="str">
        <f>IF('Prediction Log'!D128=0, "",'Prediction Log'!D128)</f>
        <v/>
      </c>
      <c r="E127" s="34" t="str">
        <f>IF('Prediction Log'!E128=0, "",'Prediction Log'!E128)</f>
        <v/>
      </c>
      <c r="F127" s="34" t="str">
        <f>IF('Prediction Log'!H128=0, "",'Prediction Log'!H128)</f>
        <v/>
      </c>
      <c r="G127" s="10" t="str">
        <f>IF(ISBLANK(Games!B127), "",'Prediction Log'!$I128)</f>
        <v/>
      </c>
      <c r="H127" s="35" t="str">
        <f>'Prediction Log'!$J128</f>
        <v/>
      </c>
      <c r="I127" s="34" t="str">
        <f>IF(ISBLANK(Games!R127), "",IF(AND(Games!R127="",Games!S127=""),"",IF(ISTEXT(Games!S127), "Side",Games!R127)))</f>
        <v/>
      </c>
      <c r="J127" s="34" t="str">
        <f>IF(ISBLANK(Games!B127), "",IF(Games!P127="Y", Games!B127, Games!C127))</f>
        <v/>
      </c>
      <c r="K127" s="34" t="str">
        <f>Games!K127</f>
        <v/>
      </c>
      <c r="L127" s="34" t="str">
        <f>IF(ISBLANK(Games!D127), "",Games!D127)</f>
        <v/>
      </c>
      <c r="M127" s="34"/>
      <c r="N127" s="49" t="str">
        <f>IF(ISBLANK(Table123[[#This Row],[Odds Side - Difference Model]]), "", 1)</f>
        <v/>
      </c>
      <c r="O127" s="49" t="str">
        <f>IF(ISBLANK(Table123[[#This Row],[Odds Spread]]), "", 1)</f>
        <v/>
      </c>
      <c r="P127" s="36"/>
      <c r="Q127" s="36"/>
      <c r="R12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7" s="36"/>
      <c r="T127" s="36"/>
      <c r="U127" s="50" t="str">
        <f>IF(ISBLANK(Table123[[#This Row],[Odds Side - Difference Model]]), "",N127+IF(Q127&lt;0, (N127/(Q127/-100)), N127*(Q127/100)))</f>
        <v/>
      </c>
      <c r="V127" s="51" t="str">
        <f>IFERROR(IF(ISBLANK(Table123[[#This Row],[Odds Side - Win Probability Model]]), "",N127+IF(R127&lt;0, (N127/(R127/-100)), N127*(R127/100))),"")</f>
        <v/>
      </c>
      <c r="W127" s="50" t="str">
        <f t="shared" si="8"/>
        <v/>
      </c>
      <c r="X127" s="51" t="str">
        <f t="shared" si="9"/>
        <v/>
      </c>
      <c r="Y127" s="50" t="str">
        <f>IF(ISBLANK(Table123[[#This Row],[Odds Spread]]), "",O127+IF(S127&lt;0, (O127/(S127/-100)), O127*(S127/100)))</f>
        <v/>
      </c>
      <c r="Z127" s="50" t="str">
        <f t="shared" si="10"/>
        <v/>
      </c>
      <c r="AA127" s="37">
        <f t="shared" si="11"/>
        <v>0</v>
      </c>
      <c r="AB127" s="37">
        <f t="shared" si="12"/>
        <v>0</v>
      </c>
      <c r="AC127" s="52" t="str">
        <f>IF('Prediction Log'!$T128="Y", "W", IF('Prediction Log'!$T128="N","L",""))</f>
        <v/>
      </c>
      <c r="AD127" s="53" t="str">
        <f>IF('Prediction Log'!$V128="Y", "W", IF('Prediction Log'!$V128="N","L",""))</f>
        <v/>
      </c>
      <c r="AE127" s="54" t="str">
        <f>IF(ISBLANK(Table123[[#This Row],[Odds Side - Difference Model]]), "",IF(AC127="W", W127, IF(AC127="L",-N127, "")))</f>
        <v/>
      </c>
      <c r="AF127" s="55" t="str">
        <f>IFERROR((IF(ISERR(Table123[[#This Row],[Potential Payout Side - Win Probability Model]]), "",IF(AD127="W", X127, IF(AD127="L",-N127, "")))), "")</f>
        <v/>
      </c>
      <c r="AG127" s="52" t="str">
        <f>IF('Prediction Log'!$U128="Y", "W", IF('Prediction Log'!$U128="N", "L", ""))</f>
        <v/>
      </c>
      <c r="AH127" s="54" t="str">
        <f>IF(ISBLANK(Table123[[#This Row],[Odds Spread]]), "",IF(AG127="W", Z127, IF(AG127="L",-O127, "")))</f>
        <v/>
      </c>
      <c r="AI127" s="45"/>
      <c r="AJ127" s="46" t="str">
        <f t="shared" si="13"/>
        <v/>
      </c>
      <c r="AK12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8" spans="1:38" x14ac:dyDescent="0.45">
      <c r="A128" s="34">
        <f>Games!A128</f>
        <v>0</v>
      </c>
      <c r="B128" s="34" t="str">
        <f>IF('Prediction Log'!B129=0, "",'Prediction Log'!B129)</f>
        <v/>
      </c>
      <c r="C128" s="34" t="str">
        <f>IF('Prediction Log'!C129=0, "",'Prediction Log'!C129)</f>
        <v/>
      </c>
      <c r="D128" s="34" t="str">
        <f>IF('Prediction Log'!D129=0, "",'Prediction Log'!D129)</f>
        <v/>
      </c>
      <c r="E128" s="34" t="str">
        <f>IF('Prediction Log'!E129=0, "",'Prediction Log'!E129)</f>
        <v/>
      </c>
      <c r="F128" s="34" t="str">
        <f>IF('Prediction Log'!H129=0, "",'Prediction Log'!H129)</f>
        <v/>
      </c>
      <c r="G128" s="10" t="str">
        <f>IF(ISBLANK(Games!B128), "",'Prediction Log'!$I129)</f>
        <v/>
      </c>
      <c r="H128" s="35" t="str">
        <f>'Prediction Log'!$J129</f>
        <v/>
      </c>
      <c r="I128" s="34" t="str">
        <f>IF(ISBLANK(Games!R128), "",IF(AND(Games!R128="",Games!S128=""),"",IF(ISTEXT(Games!S128), "Side",Games!R128)))</f>
        <v/>
      </c>
      <c r="J128" s="34" t="str">
        <f>IF(ISBLANK(Games!B128), "",IF(Games!P128="Y", Games!B128, Games!C128))</f>
        <v/>
      </c>
      <c r="K128" s="34" t="str">
        <f>Games!K128</f>
        <v/>
      </c>
      <c r="L128" s="34" t="str">
        <f>IF(ISBLANK(Games!D128), "",Games!D128)</f>
        <v/>
      </c>
      <c r="M128" s="34"/>
      <c r="N128" s="49" t="str">
        <f>IF(ISBLANK(Table123[[#This Row],[Odds Side - Difference Model]]), "", 1)</f>
        <v/>
      </c>
      <c r="O128" s="49" t="str">
        <f>IF(ISBLANK(Table123[[#This Row],[Odds Spread]]), "", 1)</f>
        <v/>
      </c>
      <c r="P128" s="36"/>
      <c r="Q128" s="36"/>
      <c r="R12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8" s="36"/>
      <c r="T128" s="36"/>
      <c r="U128" s="50" t="str">
        <f>IF(ISBLANK(Table123[[#This Row],[Odds Side - Difference Model]]), "",N128+IF(Q128&lt;0, (N128/(Q128/-100)), N128*(Q128/100)))</f>
        <v/>
      </c>
      <c r="V128" s="51" t="str">
        <f>IFERROR(IF(ISBLANK(Table123[[#This Row],[Odds Side - Win Probability Model]]), "",N128+IF(R128&lt;0, (N128/(R128/-100)), N128*(R128/100))),"")</f>
        <v/>
      </c>
      <c r="W128" s="50" t="str">
        <f t="shared" si="8"/>
        <v/>
      </c>
      <c r="X128" s="51" t="str">
        <f t="shared" si="9"/>
        <v/>
      </c>
      <c r="Y128" s="50" t="str">
        <f>IF(ISBLANK(Table123[[#This Row],[Odds Spread]]), "",O128+IF(S128&lt;0, (O128/(S128/-100)), O128*(S128/100)))</f>
        <v/>
      </c>
      <c r="Z128" s="50" t="str">
        <f t="shared" si="10"/>
        <v/>
      </c>
      <c r="AA128" s="37">
        <f t="shared" si="11"/>
        <v>0</v>
      </c>
      <c r="AB128" s="37">
        <f t="shared" si="12"/>
        <v>0</v>
      </c>
      <c r="AC128" s="52" t="str">
        <f>IF('Prediction Log'!$T129="Y", "W", IF('Prediction Log'!$T129="N","L",""))</f>
        <v/>
      </c>
      <c r="AD128" s="53" t="str">
        <f>IF('Prediction Log'!$V129="Y", "W", IF('Prediction Log'!$V129="N","L",""))</f>
        <v/>
      </c>
      <c r="AE128" s="54" t="str">
        <f>IF(ISBLANK(Table123[[#This Row],[Odds Side - Difference Model]]), "",IF(AC128="W", W128, IF(AC128="L",-N128, "")))</f>
        <v/>
      </c>
      <c r="AF128" s="55" t="str">
        <f>IFERROR((IF(ISERR(Table123[[#This Row],[Potential Payout Side - Win Probability Model]]), "",IF(AD128="W", X128, IF(AD128="L",-N128, "")))), "")</f>
        <v/>
      </c>
      <c r="AG128" s="52" t="str">
        <f>IF('Prediction Log'!$U129="Y", "W", IF('Prediction Log'!$U129="N", "L", ""))</f>
        <v/>
      </c>
      <c r="AH128" s="54" t="str">
        <f>IF(ISBLANK(Table123[[#This Row],[Odds Spread]]), "",IF(AG128="W", Z128, IF(AG128="L",-O128, "")))</f>
        <v/>
      </c>
      <c r="AI128" s="45"/>
      <c r="AJ128" s="46" t="str">
        <f t="shared" si="13"/>
        <v/>
      </c>
      <c r="AK12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9" spans="1:38" x14ac:dyDescent="0.45">
      <c r="A129" s="34">
        <f>Games!A129</f>
        <v>0</v>
      </c>
      <c r="B129" s="34" t="str">
        <f>IF('Prediction Log'!B130=0, "",'Prediction Log'!B130)</f>
        <v/>
      </c>
      <c r="C129" s="34" t="str">
        <f>IF('Prediction Log'!C130=0, "",'Prediction Log'!C130)</f>
        <v/>
      </c>
      <c r="D129" s="34" t="str">
        <f>IF('Prediction Log'!D130=0, "",'Prediction Log'!D130)</f>
        <v/>
      </c>
      <c r="E129" s="34" t="str">
        <f>IF('Prediction Log'!E130=0, "",'Prediction Log'!E130)</f>
        <v/>
      </c>
      <c r="F129" s="34" t="str">
        <f>IF('Prediction Log'!H130=0, "",'Prediction Log'!H130)</f>
        <v/>
      </c>
      <c r="G129" s="10" t="str">
        <f>IF(ISBLANK(Games!B129), "",'Prediction Log'!$I130)</f>
        <v/>
      </c>
      <c r="H129" s="35" t="str">
        <f>'Prediction Log'!$J130</f>
        <v/>
      </c>
      <c r="I129" s="34" t="str">
        <f>IF(ISBLANK(Games!R129), "",IF(AND(Games!R129="",Games!S129=""),"",IF(ISTEXT(Games!S129), "Side",Games!R129)))</f>
        <v/>
      </c>
      <c r="J129" s="34" t="str">
        <f>IF(ISBLANK(Games!B129), "",IF(Games!P129="Y", Games!B129, Games!C129))</f>
        <v/>
      </c>
      <c r="K129" s="34" t="str">
        <f>Games!K129</f>
        <v/>
      </c>
      <c r="L129" s="34" t="str">
        <f>IF(ISBLANK(Games!D129), "",Games!D129)</f>
        <v/>
      </c>
      <c r="M129" s="34"/>
      <c r="N129" s="49" t="str">
        <f>IF(ISBLANK(Table123[[#This Row],[Odds Side - Difference Model]]), "", 1)</f>
        <v/>
      </c>
      <c r="O129" s="49" t="str">
        <f>IF(ISBLANK(Table123[[#This Row],[Odds Spread]]), "", 1)</f>
        <v/>
      </c>
      <c r="P129" s="36"/>
      <c r="Q129" s="36"/>
      <c r="R12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9" s="36"/>
      <c r="T129" s="36"/>
      <c r="U129" s="50" t="str">
        <f>IF(ISBLANK(Table123[[#This Row],[Odds Side - Difference Model]]), "",N129+IF(Q129&lt;0, (N129/(Q129/-100)), N129*(Q129/100)))</f>
        <v/>
      </c>
      <c r="V129" s="51" t="str">
        <f>IFERROR(IF(ISBLANK(Table123[[#This Row],[Odds Side - Win Probability Model]]), "",N129+IF(R129&lt;0, (N129/(R129/-100)), N129*(R129/100))),"")</f>
        <v/>
      </c>
      <c r="W129" s="50" t="str">
        <f t="shared" si="8"/>
        <v/>
      </c>
      <c r="X129" s="51" t="str">
        <f t="shared" si="9"/>
        <v/>
      </c>
      <c r="Y129" s="50" t="str">
        <f>IF(ISBLANK(Table123[[#This Row],[Odds Spread]]), "",O129+IF(S129&lt;0, (O129/(S129/-100)), O129*(S129/100)))</f>
        <v/>
      </c>
      <c r="Z129" s="50" t="str">
        <f t="shared" si="10"/>
        <v/>
      </c>
      <c r="AA129" s="37">
        <f t="shared" si="11"/>
        <v>0</v>
      </c>
      <c r="AB129" s="37">
        <f t="shared" si="12"/>
        <v>0</v>
      </c>
      <c r="AC129" s="52" t="str">
        <f>IF('Prediction Log'!$T130="Y", "W", IF('Prediction Log'!$T130="N","L",""))</f>
        <v/>
      </c>
      <c r="AD129" s="53" t="str">
        <f>IF('Prediction Log'!$V130="Y", "W", IF('Prediction Log'!$V130="N","L",""))</f>
        <v/>
      </c>
      <c r="AE129" s="54" t="str">
        <f>IF(ISBLANK(Table123[[#This Row],[Odds Side - Difference Model]]), "",IF(AC129="W", W129, IF(AC129="L",-N129, "")))</f>
        <v/>
      </c>
      <c r="AF129" s="55" t="str">
        <f>IFERROR((IF(ISERR(Table123[[#This Row],[Potential Payout Side - Win Probability Model]]), "",IF(AD129="W", X129, IF(AD129="L",-N129, "")))), "")</f>
        <v/>
      </c>
      <c r="AG129" s="52" t="str">
        <f>IF('Prediction Log'!$U130="Y", "W", IF('Prediction Log'!$U130="N", "L", ""))</f>
        <v/>
      </c>
      <c r="AH129" s="54" t="str">
        <f>IF(ISBLANK(Table123[[#This Row],[Odds Spread]]), "",IF(AG129="W", Z129, IF(AG129="L",-O129, "")))</f>
        <v/>
      </c>
      <c r="AI129" s="45"/>
      <c r="AJ129" s="46" t="str">
        <f t="shared" si="13"/>
        <v/>
      </c>
      <c r="AK12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0" spans="1:38" x14ac:dyDescent="0.45">
      <c r="A130" s="34">
        <f>Games!A130</f>
        <v>0</v>
      </c>
      <c r="B130" s="34" t="str">
        <f>IF('Prediction Log'!B131=0, "",'Prediction Log'!B131)</f>
        <v/>
      </c>
      <c r="C130" s="34" t="str">
        <f>IF('Prediction Log'!C131=0, "",'Prediction Log'!C131)</f>
        <v/>
      </c>
      <c r="D130" s="34" t="str">
        <f>IF('Prediction Log'!D131=0, "",'Prediction Log'!D131)</f>
        <v/>
      </c>
      <c r="E130" s="34" t="str">
        <f>IF('Prediction Log'!E131=0, "",'Prediction Log'!E131)</f>
        <v/>
      </c>
      <c r="F130" s="34" t="str">
        <f>IF('Prediction Log'!H131=0, "",'Prediction Log'!H131)</f>
        <v/>
      </c>
      <c r="G130" s="10" t="str">
        <f>IF(ISBLANK(Games!B130), "",'Prediction Log'!$I131)</f>
        <v/>
      </c>
      <c r="H130" s="35" t="str">
        <f>'Prediction Log'!$J131</f>
        <v/>
      </c>
      <c r="I130" s="34" t="str">
        <f>IF(ISBLANK(Games!R130), "",IF(AND(Games!R130="",Games!S130=""),"",IF(ISTEXT(Games!S130), "Side",Games!R130)))</f>
        <v/>
      </c>
      <c r="J130" s="34" t="str">
        <f>IF(ISBLANK(Games!B130), "",IF(Games!P130="Y", Games!B130, Games!C130))</f>
        <v/>
      </c>
      <c r="K130" s="34" t="str">
        <f>Games!K130</f>
        <v/>
      </c>
      <c r="L130" s="34" t="str">
        <f>IF(ISBLANK(Games!D130), "",Games!D130)</f>
        <v/>
      </c>
      <c r="M130" s="34"/>
      <c r="N130" s="49" t="str">
        <f>IF(ISBLANK(Table123[[#This Row],[Odds Side - Difference Model]]), "", 1)</f>
        <v/>
      </c>
      <c r="O130" s="49" t="str">
        <f>IF(ISBLANK(Table123[[#This Row],[Odds Spread]]), "", 1)</f>
        <v/>
      </c>
      <c r="P130" s="36"/>
      <c r="Q130" s="36"/>
      <c r="R13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0" s="36"/>
      <c r="T130" s="36"/>
      <c r="U130" s="50" t="str">
        <f>IF(ISBLANK(Table123[[#This Row],[Odds Side - Difference Model]]), "",N130+IF(Q130&lt;0, (N130/(Q130/-100)), N130*(Q130/100)))</f>
        <v/>
      </c>
      <c r="V130" s="51" t="str">
        <f>IFERROR(IF(ISBLANK(Table123[[#This Row],[Odds Side - Win Probability Model]]), "",N130+IF(R130&lt;0, (N130/(R130/-100)), N130*(R130/100))),"")</f>
        <v/>
      </c>
      <c r="W130" s="50" t="str">
        <f t="shared" si="8"/>
        <v/>
      </c>
      <c r="X130" s="51" t="str">
        <f t="shared" si="9"/>
        <v/>
      </c>
      <c r="Y130" s="50" t="str">
        <f>IF(ISBLANK(Table123[[#This Row],[Odds Spread]]), "",O130+IF(S130&lt;0, (O130/(S130/-100)), O130*(S130/100)))</f>
        <v/>
      </c>
      <c r="Z130" s="50" t="str">
        <f t="shared" si="10"/>
        <v/>
      </c>
      <c r="AA130" s="37">
        <f t="shared" si="11"/>
        <v>0</v>
      </c>
      <c r="AB130" s="37">
        <f t="shared" si="12"/>
        <v>0</v>
      </c>
      <c r="AC130" s="52" t="str">
        <f>IF('Prediction Log'!$T131="Y", "W", IF('Prediction Log'!$T131="N","L",""))</f>
        <v/>
      </c>
      <c r="AD130" s="53" t="str">
        <f>IF('Prediction Log'!$V131="Y", "W", IF('Prediction Log'!$V131="N","L",""))</f>
        <v/>
      </c>
      <c r="AE130" s="54" t="str">
        <f>IF(ISBLANK(Table123[[#This Row],[Odds Side - Difference Model]]), "",IF(AC130="W", W130, IF(AC130="L",-N130, "")))</f>
        <v/>
      </c>
      <c r="AF130" s="55" t="str">
        <f>IFERROR((IF(ISERR(Table123[[#This Row],[Potential Payout Side - Win Probability Model]]), "",IF(AD130="W", X130, IF(AD130="L",-N130, "")))), "")</f>
        <v/>
      </c>
      <c r="AG130" s="52" t="str">
        <f>IF('Prediction Log'!$U131="Y", "W", IF('Prediction Log'!$U131="N", "L", ""))</f>
        <v/>
      </c>
      <c r="AH130" s="54" t="str">
        <f>IF(ISBLANK(Table123[[#This Row],[Odds Spread]]), "",IF(AG130="W", Z130, IF(AG130="L",-O130, "")))</f>
        <v/>
      </c>
      <c r="AI130" s="45"/>
      <c r="AJ130" s="46" t="str">
        <f t="shared" si="13"/>
        <v/>
      </c>
      <c r="AK13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1" spans="1:38" x14ac:dyDescent="0.45">
      <c r="A131" s="34">
        <f>Games!A131</f>
        <v>0</v>
      </c>
      <c r="B131" s="34" t="str">
        <f>IF('Prediction Log'!B132=0, "",'Prediction Log'!B132)</f>
        <v/>
      </c>
      <c r="C131" s="34" t="str">
        <f>IF('Prediction Log'!C132=0, "",'Prediction Log'!C132)</f>
        <v/>
      </c>
      <c r="D131" s="34" t="str">
        <f>IF('Prediction Log'!D132=0, "",'Prediction Log'!D132)</f>
        <v/>
      </c>
      <c r="E131" s="34" t="str">
        <f>IF('Prediction Log'!E132=0, "",'Prediction Log'!E132)</f>
        <v/>
      </c>
      <c r="F131" s="34" t="str">
        <f>IF('Prediction Log'!H132=0, "",'Prediction Log'!H132)</f>
        <v/>
      </c>
      <c r="G131" s="10" t="str">
        <f>IF(ISBLANK(Games!B131), "",'Prediction Log'!$I132)</f>
        <v/>
      </c>
      <c r="H131" s="35" t="str">
        <f>'Prediction Log'!$J132</f>
        <v/>
      </c>
      <c r="I131" s="34" t="str">
        <f>IF(ISBLANK(Games!R131), "",IF(AND(Games!R131="",Games!S131=""),"",IF(ISTEXT(Games!S131), "Side",Games!R131)))</f>
        <v/>
      </c>
      <c r="J131" s="34" t="str">
        <f>IF(ISBLANK(Games!B131), "",IF(Games!P131="Y", Games!B131, Games!C131))</f>
        <v/>
      </c>
      <c r="K131" s="34" t="str">
        <f>Games!K131</f>
        <v/>
      </c>
      <c r="L131" s="34" t="str">
        <f>IF(ISBLANK(Games!D131), "",Games!D131)</f>
        <v/>
      </c>
      <c r="M131" s="34"/>
      <c r="N131" s="49" t="str">
        <f>IF(ISBLANK(Table123[[#This Row],[Odds Side - Difference Model]]), "", 1)</f>
        <v/>
      </c>
      <c r="O131" s="49" t="str">
        <f>IF(ISBLANK(Table123[[#This Row],[Odds Spread]]), "", 1)</f>
        <v/>
      </c>
      <c r="P131" s="36"/>
      <c r="Q131" s="36"/>
      <c r="R13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1" s="36"/>
      <c r="T131" s="36"/>
      <c r="U131" s="50" t="str">
        <f>IF(ISBLANK(Table123[[#This Row],[Odds Side - Difference Model]]), "",N131+IF(Q131&lt;0, (N131/(Q131/-100)), N131*(Q131/100)))</f>
        <v/>
      </c>
      <c r="V131" s="51" t="str">
        <f>IFERROR(IF(ISBLANK(Table123[[#This Row],[Odds Side - Win Probability Model]]), "",N131+IF(R131&lt;0, (N131/(R131/-100)), N131*(R131/100))),"")</f>
        <v/>
      </c>
      <c r="W131" s="50" t="str">
        <f t="shared" ref="W131:W194" si="14">IFERROR(U131-N131, "")</f>
        <v/>
      </c>
      <c r="X131" s="51" t="str">
        <f t="shared" ref="X131:X194" si="15">IFERROR(V131-N131, "")</f>
        <v/>
      </c>
      <c r="Y131" s="50" t="str">
        <f>IF(ISBLANK(Table123[[#This Row],[Odds Spread]]), "",O131+IF(S131&lt;0, (O131/(S131/-100)), O131*(S131/100)))</f>
        <v/>
      </c>
      <c r="Z131" s="50" t="str">
        <f t="shared" ref="Z131:Z194" si="16">IFERROR(Y131-O131, "")</f>
        <v/>
      </c>
      <c r="AA131" s="37">
        <f t="shared" ref="AA131:AA194" si="17">P131+IF(T131&lt;0, (P131/(T131/-100)), P131*(T131/100))</f>
        <v>0</v>
      </c>
      <c r="AB131" s="37">
        <f t="shared" ref="AB131:AB194" si="18">T131-P131</f>
        <v>0</v>
      </c>
      <c r="AC131" s="52" t="str">
        <f>IF('Prediction Log'!$T132="Y", "W", IF('Prediction Log'!$T132="N","L",""))</f>
        <v/>
      </c>
      <c r="AD131" s="53" t="str">
        <f>IF('Prediction Log'!$V132="Y", "W", IF('Prediction Log'!$V132="N","L",""))</f>
        <v/>
      </c>
      <c r="AE131" s="54" t="str">
        <f>IF(ISBLANK(Table123[[#This Row],[Odds Side - Difference Model]]), "",IF(AC131="W", W131, IF(AC131="L",-N131, "")))</f>
        <v/>
      </c>
      <c r="AF131" s="55" t="str">
        <f>IFERROR((IF(ISERR(Table123[[#This Row],[Potential Payout Side - Win Probability Model]]), "",IF(AD131="W", X131, IF(AD131="L",-N131, "")))), "")</f>
        <v/>
      </c>
      <c r="AG131" s="52" t="str">
        <f>IF('Prediction Log'!$U132="Y", "W", IF('Prediction Log'!$U132="N", "L", ""))</f>
        <v/>
      </c>
      <c r="AH131" s="54" t="str">
        <f>IF(ISBLANK(Table123[[#This Row],[Odds Spread]]), "",IF(AG131="W", Z131, IF(AG131="L",-O131, "")))</f>
        <v/>
      </c>
      <c r="AI131" s="45"/>
      <c r="AJ131" s="46" t="str">
        <f t="shared" ref="AJ131:AJ194" si="19">IF(AI131="W", AB131, IF(AI131="L",-S131, ""))</f>
        <v/>
      </c>
      <c r="AK13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2" spans="1:38" x14ac:dyDescent="0.45">
      <c r="A132" s="34">
        <f>Games!A132</f>
        <v>0</v>
      </c>
      <c r="B132" s="34" t="str">
        <f>IF('Prediction Log'!B133=0, "",'Prediction Log'!B133)</f>
        <v/>
      </c>
      <c r="C132" s="34" t="str">
        <f>IF('Prediction Log'!C133=0, "",'Prediction Log'!C133)</f>
        <v/>
      </c>
      <c r="D132" s="34" t="str">
        <f>IF('Prediction Log'!D133=0, "",'Prediction Log'!D133)</f>
        <v/>
      </c>
      <c r="E132" s="34" t="str">
        <f>IF('Prediction Log'!E133=0, "",'Prediction Log'!E133)</f>
        <v/>
      </c>
      <c r="F132" s="34" t="str">
        <f>IF('Prediction Log'!H133=0, "",'Prediction Log'!H133)</f>
        <v/>
      </c>
      <c r="G132" s="10" t="str">
        <f>IF(ISBLANK(Games!B132), "",'Prediction Log'!$I133)</f>
        <v/>
      </c>
      <c r="H132" s="35" t="str">
        <f>'Prediction Log'!$J133</f>
        <v/>
      </c>
      <c r="I132" s="34" t="str">
        <f>IF(ISBLANK(Games!R132), "",IF(AND(Games!R132="",Games!S132=""),"",IF(ISTEXT(Games!S132), "Side",Games!R132)))</f>
        <v/>
      </c>
      <c r="J132" s="34" t="str">
        <f>IF(ISBLANK(Games!B132), "",IF(Games!P132="Y", Games!B132, Games!C132))</f>
        <v/>
      </c>
      <c r="K132" s="34" t="str">
        <f>Games!K132</f>
        <v/>
      </c>
      <c r="L132" s="34" t="str">
        <f>IF(ISBLANK(Games!D132), "",Games!D132)</f>
        <v/>
      </c>
      <c r="M132" s="34"/>
      <c r="N132" s="49" t="str">
        <f>IF(ISBLANK(Table123[[#This Row],[Odds Side - Difference Model]]), "", 1)</f>
        <v/>
      </c>
      <c r="O132" s="49" t="str">
        <f>IF(ISBLANK(Table123[[#This Row],[Odds Spread]]), "", 1)</f>
        <v/>
      </c>
      <c r="P132" s="36"/>
      <c r="Q132" s="36"/>
      <c r="R13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2" s="36"/>
      <c r="T132" s="36"/>
      <c r="U132" s="50" t="str">
        <f>IF(ISBLANK(Table123[[#This Row],[Odds Side - Difference Model]]), "",N132+IF(Q132&lt;0, (N132/(Q132/-100)), N132*(Q132/100)))</f>
        <v/>
      </c>
      <c r="V132" s="51" t="str">
        <f>IFERROR(IF(ISBLANK(Table123[[#This Row],[Odds Side - Win Probability Model]]), "",N132+IF(R132&lt;0, (N132/(R132/-100)), N132*(R132/100))),"")</f>
        <v/>
      </c>
      <c r="W132" s="50" t="str">
        <f t="shared" si="14"/>
        <v/>
      </c>
      <c r="X132" s="51" t="str">
        <f t="shared" si="15"/>
        <v/>
      </c>
      <c r="Y132" s="50" t="str">
        <f>IF(ISBLANK(Table123[[#This Row],[Odds Spread]]), "",O132+IF(S132&lt;0, (O132/(S132/-100)), O132*(S132/100)))</f>
        <v/>
      </c>
      <c r="Z132" s="50" t="str">
        <f t="shared" si="16"/>
        <v/>
      </c>
      <c r="AA132" s="37">
        <f t="shared" si="17"/>
        <v>0</v>
      </c>
      <c r="AB132" s="37">
        <f t="shared" si="18"/>
        <v>0</v>
      </c>
      <c r="AC132" s="52" t="str">
        <f>IF('Prediction Log'!$T133="Y", "W", IF('Prediction Log'!$T133="N","L",""))</f>
        <v/>
      </c>
      <c r="AD132" s="53" t="str">
        <f>IF('Prediction Log'!$V133="Y", "W", IF('Prediction Log'!$V133="N","L",""))</f>
        <v/>
      </c>
      <c r="AE132" s="54" t="str">
        <f>IF(ISBLANK(Table123[[#This Row],[Odds Side - Difference Model]]), "",IF(AC132="W", W132, IF(AC132="L",-N132, "")))</f>
        <v/>
      </c>
      <c r="AF132" s="55" t="str">
        <f>IFERROR((IF(ISERR(Table123[[#This Row],[Potential Payout Side - Win Probability Model]]), "",IF(AD132="W", X132, IF(AD132="L",-N132, "")))), "")</f>
        <v/>
      </c>
      <c r="AG132" s="52" t="str">
        <f>IF('Prediction Log'!$U133="Y", "W", IF('Prediction Log'!$U133="N", "L", ""))</f>
        <v/>
      </c>
      <c r="AH132" s="54" t="str">
        <f>IF(ISBLANK(Table123[[#This Row],[Odds Spread]]), "",IF(AG132="W", Z132, IF(AG132="L",-O132, "")))</f>
        <v/>
      </c>
      <c r="AI132" s="45"/>
      <c r="AJ132" s="46" t="str">
        <f t="shared" si="19"/>
        <v/>
      </c>
      <c r="AK13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3" spans="1:38" x14ac:dyDescent="0.45">
      <c r="A133" s="34">
        <f>Games!A133</f>
        <v>0</v>
      </c>
      <c r="B133" s="34" t="str">
        <f>IF('Prediction Log'!B134=0, "",'Prediction Log'!B134)</f>
        <v/>
      </c>
      <c r="C133" s="34" t="str">
        <f>IF('Prediction Log'!C134=0, "",'Prediction Log'!C134)</f>
        <v/>
      </c>
      <c r="D133" s="34" t="str">
        <f>IF('Prediction Log'!D134=0, "",'Prediction Log'!D134)</f>
        <v/>
      </c>
      <c r="E133" s="34" t="str">
        <f>IF('Prediction Log'!E134=0, "",'Prediction Log'!E134)</f>
        <v/>
      </c>
      <c r="F133" s="34" t="str">
        <f>IF('Prediction Log'!H134=0, "",'Prediction Log'!H134)</f>
        <v/>
      </c>
      <c r="G133" s="10" t="str">
        <f>IF(ISBLANK(Games!B133), "",'Prediction Log'!$I134)</f>
        <v/>
      </c>
      <c r="H133" s="35" t="str">
        <f>'Prediction Log'!$J134</f>
        <v/>
      </c>
      <c r="I133" s="34" t="str">
        <f>IF(ISBLANK(Games!R133), "",IF(AND(Games!R133="",Games!S133=""),"",IF(ISTEXT(Games!S133), "Side",Games!R133)))</f>
        <v/>
      </c>
      <c r="J133" s="34" t="str">
        <f>IF(ISBLANK(Games!B133), "",IF(Games!P133="Y", Games!B133, Games!C133))</f>
        <v/>
      </c>
      <c r="K133" s="34" t="str">
        <f>Games!K133</f>
        <v/>
      </c>
      <c r="L133" s="34" t="str">
        <f>IF(ISBLANK(Games!D133), "",Games!D133)</f>
        <v/>
      </c>
      <c r="M133" s="34"/>
      <c r="N133" s="49" t="str">
        <f>IF(ISBLANK(Table123[[#This Row],[Odds Side - Difference Model]]), "", 1)</f>
        <v/>
      </c>
      <c r="O133" s="49" t="str">
        <f>IF(ISBLANK(Table123[[#This Row],[Odds Spread]]), "", 1)</f>
        <v/>
      </c>
      <c r="P133" s="36"/>
      <c r="Q133" s="36"/>
      <c r="R13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3" s="36"/>
      <c r="T133" s="36"/>
      <c r="U133" s="50" t="str">
        <f>IF(ISBLANK(Table123[[#This Row],[Odds Side - Difference Model]]), "",N133+IF(Q133&lt;0, (N133/(Q133/-100)), N133*(Q133/100)))</f>
        <v/>
      </c>
      <c r="V133" s="51" t="str">
        <f>IFERROR(IF(ISBLANK(Table123[[#This Row],[Odds Side - Win Probability Model]]), "",N133+IF(R133&lt;0, (N133/(R133/-100)), N133*(R133/100))),"")</f>
        <v/>
      </c>
      <c r="W133" s="50" t="str">
        <f t="shared" si="14"/>
        <v/>
      </c>
      <c r="X133" s="51" t="str">
        <f t="shared" si="15"/>
        <v/>
      </c>
      <c r="Y133" s="50" t="str">
        <f>IF(ISBLANK(Table123[[#This Row],[Odds Spread]]), "",O133+IF(S133&lt;0, (O133/(S133/-100)), O133*(S133/100)))</f>
        <v/>
      </c>
      <c r="Z133" s="50" t="str">
        <f t="shared" si="16"/>
        <v/>
      </c>
      <c r="AA133" s="37">
        <f t="shared" si="17"/>
        <v>0</v>
      </c>
      <c r="AB133" s="37">
        <f t="shared" si="18"/>
        <v>0</v>
      </c>
      <c r="AC133" s="52" t="str">
        <f>IF('Prediction Log'!$T134="Y", "W", IF('Prediction Log'!$T134="N","L",""))</f>
        <v/>
      </c>
      <c r="AD133" s="53" t="str">
        <f>IF('Prediction Log'!$V134="Y", "W", IF('Prediction Log'!$V134="N","L",""))</f>
        <v/>
      </c>
      <c r="AE133" s="54" t="str">
        <f>IF(ISBLANK(Table123[[#This Row],[Odds Side - Difference Model]]), "",IF(AC133="W", W133, IF(AC133="L",-N133, "")))</f>
        <v/>
      </c>
      <c r="AF133" s="55" t="str">
        <f>IFERROR((IF(ISERR(Table123[[#This Row],[Potential Payout Side - Win Probability Model]]), "",IF(AD133="W", X133, IF(AD133="L",-N133, "")))), "")</f>
        <v/>
      </c>
      <c r="AG133" s="52" t="str">
        <f>IF('Prediction Log'!$U134="Y", "W", IF('Prediction Log'!$U134="N", "L", ""))</f>
        <v/>
      </c>
      <c r="AH133" s="54" t="str">
        <f>IF(ISBLANK(Table123[[#This Row],[Odds Spread]]), "",IF(AG133="W", Z133, IF(AG133="L",-O133, "")))</f>
        <v/>
      </c>
      <c r="AI133" s="45"/>
      <c r="AJ133" s="46" t="str">
        <f t="shared" si="19"/>
        <v/>
      </c>
      <c r="AK13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4" spans="1:38" x14ac:dyDescent="0.45">
      <c r="A134" s="34">
        <f>Games!A134</f>
        <v>0</v>
      </c>
      <c r="B134" s="34" t="str">
        <f>IF('Prediction Log'!B135=0, "",'Prediction Log'!B135)</f>
        <v/>
      </c>
      <c r="C134" s="34" t="str">
        <f>IF('Prediction Log'!C135=0, "",'Prediction Log'!C135)</f>
        <v/>
      </c>
      <c r="D134" s="34" t="str">
        <f>IF('Prediction Log'!D135=0, "",'Prediction Log'!D135)</f>
        <v/>
      </c>
      <c r="E134" s="34" t="str">
        <f>IF('Prediction Log'!E135=0, "",'Prediction Log'!E135)</f>
        <v/>
      </c>
      <c r="F134" s="34" t="str">
        <f>IF('Prediction Log'!H135=0, "",'Prediction Log'!H135)</f>
        <v/>
      </c>
      <c r="G134" s="10" t="str">
        <f>IF(ISBLANK(Games!B134), "",'Prediction Log'!$I135)</f>
        <v/>
      </c>
      <c r="H134" s="35" t="str">
        <f>'Prediction Log'!$J135</f>
        <v/>
      </c>
      <c r="I134" s="34" t="str">
        <f>IF(ISBLANK(Games!R134), "",IF(AND(Games!R134="",Games!S134=""),"",IF(ISTEXT(Games!S134), "Side",Games!R134)))</f>
        <v/>
      </c>
      <c r="J134" s="34" t="str">
        <f>IF(ISBLANK(Games!B134), "",IF(Games!P134="Y", Games!B134, Games!C134))</f>
        <v/>
      </c>
      <c r="K134" s="34" t="str">
        <f>Games!K134</f>
        <v/>
      </c>
      <c r="L134" s="34" t="str">
        <f>IF(ISBLANK(Games!D134), "",Games!D134)</f>
        <v/>
      </c>
      <c r="M134" s="34"/>
      <c r="N134" s="49" t="str">
        <f>IF(ISBLANK(Table123[[#This Row],[Odds Side - Difference Model]]), "", 1)</f>
        <v/>
      </c>
      <c r="O134" s="49" t="str">
        <f>IF(ISBLANK(Table123[[#This Row],[Odds Spread]]), "", 1)</f>
        <v/>
      </c>
      <c r="P134" s="36"/>
      <c r="Q134" s="36"/>
      <c r="R13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4" s="36"/>
      <c r="T134" s="36"/>
      <c r="U134" s="50" t="str">
        <f>IF(ISBLANK(Table123[[#This Row],[Odds Side - Difference Model]]), "",N134+IF(Q134&lt;0, (N134/(Q134/-100)), N134*(Q134/100)))</f>
        <v/>
      </c>
      <c r="V134" s="51" t="str">
        <f>IFERROR(IF(ISBLANK(Table123[[#This Row],[Odds Side - Win Probability Model]]), "",N134+IF(R134&lt;0, (N134/(R134/-100)), N134*(R134/100))),"")</f>
        <v/>
      </c>
      <c r="W134" s="50" t="str">
        <f t="shared" si="14"/>
        <v/>
      </c>
      <c r="X134" s="51" t="str">
        <f t="shared" si="15"/>
        <v/>
      </c>
      <c r="Y134" s="50" t="str">
        <f>IF(ISBLANK(Table123[[#This Row],[Odds Spread]]), "",O134+IF(S134&lt;0, (O134/(S134/-100)), O134*(S134/100)))</f>
        <v/>
      </c>
      <c r="Z134" s="50" t="str">
        <f t="shared" si="16"/>
        <v/>
      </c>
      <c r="AA134" s="37">
        <f t="shared" si="17"/>
        <v>0</v>
      </c>
      <c r="AB134" s="37">
        <f t="shared" si="18"/>
        <v>0</v>
      </c>
      <c r="AC134" s="52" t="str">
        <f>IF('Prediction Log'!$T135="Y", "W", IF('Prediction Log'!$T135="N","L",""))</f>
        <v/>
      </c>
      <c r="AD134" s="53" t="str">
        <f>IF('Prediction Log'!$V135="Y", "W", IF('Prediction Log'!$V135="N","L",""))</f>
        <v/>
      </c>
      <c r="AE134" s="54" t="str">
        <f>IF(ISBLANK(Table123[[#This Row],[Odds Side - Difference Model]]), "",IF(AC134="W", W134, IF(AC134="L",-N134, "")))</f>
        <v/>
      </c>
      <c r="AF134" s="55" t="str">
        <f>IFERROR((IF(ISERR(Table123[[#This Row],[Potential Payout Side - Win Probability Model]]), "",IF(AD134="W", X134, IF(AD134="L",-N134, "")))), "")</f>
        <v/>
      </c>
      <c r="AG134" s="52" t="str">
        <f>IF('Prediction Log'!$U135="Y", "W", IF('Prediction Log'!$U135="N", "L", ""))</f>
        <v/>
      </c>
      <c r="AH134" s="54" t="str">
        <f>IF(ISBLANK(Table123[[#This Row],[Odds Spread]]), "",IF(AG134="W", Z134, IF(AG134="L",-O134, "")))</f>
        <v/>
      </c>
      <c r="AI134" s="45"/>
      <c r="AJ134" s="46" t="str">
        <f t="shared" si="19"/>
        <v/>
      </c>
      <c r="AK13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5" spans="1:38" x14ac:dyDescent="0.45">
      <c r="A135" s="34">
        <f>Games!A135</f>
        <v>0</v>
      </c>
      <c r="B135" s="34" t="str">
        <f>IF('Prediction Log'!B136=0, "",'Prediction Log'!B136)</f>
        <v/>
      </c>
      <c r="C135" s="34" t="str">
        <f>IF('Prediction Log'!C136=0, "",'Prediction Log'!C136)</f>
        <v/>
      </c>
      <c r="D135" s="34" t="str">
        <f>IF('Prediction Log'!D136=0, "",'Prediction Log'!D136)</f>
        <v/>
      </c>
      <c r="E135" s="34" t="str">
        <f>IF('Prediction Log'!E136=0, "",'Prediction Log'!E136)</f>
        <v/>
      </c>
      <c r="F135" s="34" t="str">
        <f>IF('Prediction Log'!H136=0, "",'Prediction Log'!H136)</f>
        <v/>
      </c>
      <c r="G135" s="10" t="str">
        <f>IF(ISBLANK(Games!B135), "",'Prediction Log'!$I136)</f>
        <v/>
      </c>
      <c r="H135" s="35" t="str">
        <f>'Prediction Log'!$J136</f>
        <v/>
      </c>
      <c r="I135" s="34" t="str">
        <f>IF(ISBLANK(Games!R135), "",IF(AND(Games!R135="",Games!S135=""),"",IF(ISTEXT(Games!S135), "Side",Games!R135)))</f>
        <v/>
      </c>
      <c r="J135" s="34" t="str">
        <f>IF(ISBLANK(Games!B135), "",IF(Games!P135="Y", Games!B135, Games!C135))</f>
        <v/>
      </c>
      <c r="K135" s="34" t="str">
        <f>Games!K135</f>
        <v/>
      </c>
      <c r="L135" s="34" t="str">
        <f>IF(ISBLANK(Games!D135), "",Games!D135)</f>
        <v/>
      </c>
      <c r="M135" s="34"/>
      <c r="N135" s="49" t="str">
        <f>IF(ISBLANK(Table123[[#This Row],[Odds Side - Difference Model]]), "", 1)</f>
        <v/>
      </c>
      <c r="O135" s="49" t="str">
        <f>IF(ISBLANK(Table123[[#This Row],[Odds Spread]]), "", 1)</f>
        <v/>
      </c>
      <c r="P135" s="36"/>
      <c r="Q135" s="36"/>
      <c r="R13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5" s="36"/>
      <c r="T135" s="36"/>
      <c r="U135" s="50" t="str">
        <f>IF(ISBLANK(Table123[[#This Row],[Odds Side - Difference Model]]), "",N135+IF(Q135&lt;0, (N135/(Q135/-100)), N135*(Q135/100)))</f>
        <v/>
      </c>
      <c r="V135" s="51" t="str">
        <f>IFERROR(IF(ISBLANK(Table123[[#This Row],[Odds Side - Win Probability Model]]), "",N135+IF(R135&lt;0, (N135/(R135/-100)), N135*(R135/100))),"")</f>
        <v/>
      </c>
      <c r="W135" s="50" t="str">
        <f t="shared" si="14"/>
        <v/>
      </c>
      <c r="X135" s="51" t="str">
        <f t="shared" si="15"/>
        <v/>
      </c>
      <c r="Y135" s="50" t="str">
        <f>IF(ISBLANK(Table123[[#This Row],[Odds Spread]]), "",O135+IF(S135&lt;0, (O135/(S135/-100)), O135*(S135/100)))</f>
        <v/>
      </c>
      <c r="Z135" s="50" t="str">
        <f t="shared" si="16"/>
        <v/>
      </c>
      <c r="AA135" s="37">
        <f t="shared" si="17"/>
        <v>0</v>
      </c>
      <c r="AB135" s="37">
        <f t="shared" si="18"/>
        <v>0</v>
      </c>
      <c r="AC135" s="52" t="str">
        <f>IF('Prediction Log'!$T136="Y", "W", IF('Prediction Log'!$T136="N","L",""))</f>
        <v/>
      </c>
      <c r="AD135" s="53" t="str">
        <f>IF('Prediction Log'!$V136="Y", "W", IF('Prediction Log'!$V136="N","L",""))</f>
        <v/>
      </c>
      <c r="AE135" s="54" t="str">
        <f>IF(ISBLANK(Table123[[#This Row],[Odds Side - Difference Model]]), "",IF(AC135="W", W135, IF(AC135="L",-N135, "")))</f>
        <v/>
      </c>
      <c r="AF135" s="55" t="str">
        <f>IFERROR((IF(ISERR(Table123[[#This Row],[Potential Payout Side - Win Probability Model]]), "",IF(AD135="W", X135, IF(AD135="L",-N135, "")))), "")</f>
        <v/>
      </c>
      <c r="AG135" s="52" t="str">
        <f>IF('Prediction Log'!$U136="Y", "W", IF('Prediction Log'!$U136="N", "L", ""))</f>
        <v/>
      </c>
      <c r="AH135" s="54" t="str">
        <f>IF(ISBLANK(Table123[[#This Row],[Odds Spread]]), "",IF(AG135="W", Z135, IF(AG135="L",-O135, "")))</f>
        <v/>
      </c>
      <c r="AI135" s="45"/>
      <c r="AJ135" s="46" t="str">
        <f t="shared" si="19"/>
        <v/>
      </c>
      <c r="AK13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6" spans="1:38" x14ac:dyDescent="0.45">
      <c r="A136" s="34">
        <f>Games!A136</f>
        <v>0</v>
      </c>
      <c r="B136" s="34" t="str">
        <f>IF('Prediction Log'!B137=0, "",'Prediction Log'!B137)</f>
        <v/>
      </c>
      <c r="C136" s="34" t="str">
        <f>IF('Prediction Log'!C137=0, "",'Prediction Log'!C137)</f>
        <v/>
      </c>
      <c r="D136" s="34" t="str">
        <f>IF('Prediction Log'!D137=0, "",'Prediction Log'!D137)</f>
        <v/>
      </c>
      <c r="E136" s="34" t="str">
        <f>IF('Prediction Log'!E137=0, "",'Prediction Log'!E137)</f>
        <v/>
      </c>
      <c r="F136" s="34" t="str">
        <f>IF('Prediction Log'!H137=0, "",'Prediction Log'!H137)</f>
        <v/>
      </c>
      <c r="G136" s="10" t="str">
        <f>IF(ISBLANK(Games!B136), "",'Prediction Log'!$I137)</f>
        <v/>
      </c>
      <c r="H136" s="35" t="str">
        <f>'Prediction Log'!$J137</f>
        <v/>
      </c>
      <c r="I136" s="34" t="str">
        <f>IF(ISBLANK(Games!R136), "",IF(AND(Games!R136="",Games!S136=""),"",IF(ISTEXT(Games!S136), "Side",Games!R136)))</f>
        <v/>
      </c>
      <c r="J136" s="34" t="str">
        <f>IF(ISBLANK(Games!B136), "",IF(Games!P136="Y", Games!B136, Games!C136))</f>
        <v/>
      </c>
      <c r="K136" s="34" t="str">
        <f>Games!K136</f>
        <v/>
      </c>
      <c r="L136" s="34" t="str">
        <f>IF(ISBLANK(Games!D136), "",Games!D136)</f>
        <v/>
      </c>
      <c r="M136" s="34"/>
      <c r="N136" s="49" t="str">
        <f>IF(ISBLANK(Table123[[#This Row],[Odds Side - Difference Model]]), "", 1)</f>
        <v/>
      </c>
      <c r="O136" s="49" t="str">
        <f>IF(ISBLANK(Table123[[#This Row],[Odds Spread]]), "", 1)</f>
        <v/>
      </c>
      <c r="P136" s="36"/>
      <c r="Q136" s="36"/>
      <c r="R13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6" s="36"/>
      <c r="T136" s="36"/>
      <c r="U136" s="50" t="str">
        <f>IF(ISBLANK(Table123[[#This Row],[Odds Side - Difference Model]]), "",N136+IF(Q136&lt;0, (N136/(Q136/-100)), N136*(Q136/100)))</f>
        <v/>
      </c>
      <c r="V136" s="51" t="str">
        <f>IFERROR(IF(ISBLANK(Table123[[#This Row],[Odds Side - Win Probability Model]]), "",N136+IF(R136&lt;0, (N136/(R136/-100)), N136*(R136/100))),"")</f>
        <v/>
      </c>
      <c r="W136" s="50" t="str">
        <f t="shared" si="14"/>
        <v/>
      </c>
      <c r="X136" s="51" t="str">
        <f t="shared" si="15"/>
        <v/>
      </c>
      <c r="Y136" s="50" t="str">
        <f>IF(ISBLANK(Table123[[#This Row],[Odds Spread]]), "",O136+IF(S136&lt;0, (O136/(S136/-100)), O136*(S136/100)))</f>
        <v/>
      </c>
      <c r="Z136" s="50" t="str">
        <f t="shared" si="16"/>
        <v/>
      </c>
      <c r="AA136" s="37">
        <f t="shared" si="17"/>
        <v>0</v>
      </c>
      <c r="AB136" s="37">
        <f t="shared" si="18"/>
        <v>0</v>
      </c>
      <c r="AC136" s="52" t="str">
        <f>IF('Prediction Log'!$T137="Y", "W", IF('Prediction Log'!$T137="N","L",""))</f>
        <v/>
      </c>
      <c r="AD136" s="53" t="str">
        <f>IF('Prediction Log'!$V137="Y", "W", IF('Prediction Log'!$V137="N","L",""))</f>
        <v/>
      </c>
      <c r="AE136" s="54" t="str">
        <f>IF(ISBLANK(Table123[[#This Row],[Odds Side - Difference Model]]), "",IF(AC136="W", W136, IF(AC136="L",-N136, "")))</f>
        <v/>
      </c>
      <c r="AF136" s="55" t="str">
        <f>IFERROR((IF(ISERR(Table123[[#This Row],[Potential Payout Side - Win Probability Model]]), "",IF(AD136="W", X136, IF(AD136="L",-N136, "")))), "")</f>
        <v/>
      </c>
      <c r="AG136" s="52" t="str">
        <f>IF('Prediction Log'!$U137="Y", "W", IF('Prediction Log'!$U137="N", "L", ""))</f>
        <v/>
      </c>
      <c r="AH136" s="54" t="str">
        <f>IF(ISBLANK(Table123[[#This Row],[Odds Spread]]), "",IF(AG136="W", Z136, IF(AG136="L",-O136, "")))</f>
        <v/>
      </c>
      <c r="AI136" s="45"/>
      <c r="AJ136" s="46" t="str">
        <f t="shared" si="19"/>
        <v/>
      </c>
      <c r="AK13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7" spans="1:38" x14ac:dyDescent="0.45">
      <c r="A137" s="34">
        <f>Games!A137</f>
        <v>0</v>
      </c>
      <c r="B137" s="34" t="str">
        <f>IF('Prediction Log'!B138=0, "",'Prediction Log'!B138)</f>
        <v/>
      </c>
      <c r="C137" s="34" t="str">
        <f>IF('Prediction Log'!C138=0, "",'Prediction Log'!C138)</f>
        <v/>
      </c>
      <c r="D137" s="34" t="str">
        <f>IF('Prediction Log'!D138=0, "",'Prediction Log'!D138)</f>
        <v/>
      </c>
      <c r="E137" s="34" t="str">
        <f>IF('Prediction Log'!E138=0, "",'Prediction Log'!E138)</f>
        <v/>
      </c>
      <c r="F137" s="34" t="str">
        <f>IF('Prediction Log'!H138=0, "",'Prediction Log'!H138)</f>
        <v/>
      </c>
      <c r="G137" s="10" t="str">
        <f>IF(ISBLANK(Games!B137), "",'Prediction Log'!$I138)</f>
        <v/>
      </c>
      <c r="H137" s="35" t="str">
        <f>'Prediction Log'!$J138</f>
        <v/>
      </c>
      <c r="I137" s="34" t="str">
        <f>IF(ISBLANK(Games!R137), "",IF(AND(Games!R137="",Games!S137=""),"",IF(ISTEXT(Games!S137), "Side",Games!R137)))</f>
        <v/>
      </c>
      <c r="J137" s="34" t="str">
        <f>IF(ISBLANK(Games!B137), "",IF(Games!P137="Y", Games!B137, Games!C137))</f>
        <v/>
      </c>
      <c r="K137" s="34" t="str">
        <f>Games!K137</f>
        <v/>
      </c>
      <c r="L137" s="34" t="str">
        <f>IF(ISBLANK(Games!D137), "",Games!D137)</f>
        <v/>
      </c>
      <c r="M137" s="34"/>
      <c r="N137" s="49" t="str">
        <f>IF(ISBLANK(Table123[[#This Row],[Odds Side - Difference Model]]), "", 1)</f>
        <v/>
      </c>
      <c r="O137" s="49" t="str">
        <f>IF(ISBLANK(Table123[[#This Row],[Odds Spread]]), "", 1)</f>
        <v/>
      </c>
      <c r="P137" s="36"/>
      <c r="Q137" s="36"/>
      <c r="R13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7" s="36"/>
      <c r="T137" s="36"/>
      <c r="U137" s="50" t="str">
        <f>IF(ISBLANK(Table123[[#This Row],[Odds Side - Difference Model]]), "",N137+IF(Q137&lt;0, (N137/(Q137/-100)), N137*(Q137/100)))</f>
        <v/>
      </c>
      <c r="V137" s="51" t="str">
        <f>IFERROR(IF(ISBLANK(Table123[[#This Row],[Odds Side - Win Probability Model]]), "",N137+IF(R137&lt;0, (N137/(R137/-100)), N137*(R137/100))),"")</f>
        <v/>
      </c>
      <c r="W137" s="50" t="str">
        <f t="shared" si="14"/>
        <v/>
      </c>
      <c r="X137" s="51" t="str">
        <f t="shared" si="15"/>
        <v/>
      </c>
      <c r="Y137" s="50" t="str">
        <f>IF(ISBLANK(Table123[[#This Row],[Odds Spread]]), "",O137+IF(S137&lt;0, (O137/(S137/-100)), O137*(S137/100)))</f>
        <v/>
      </c>
      <c r="Z137" s="50" t="str">
        <f t="shared" si="16"/>
        <v/>
      </c>
      <c r="AA137" s="37">
        <f t="shared" si="17"/>
        <v>0</v>
      </c>
      <c r="AB137" s="37">
        <f t="shared" si="18"/>
        <v>0</v>
      </c>
      <c r="AC137" s="52" t="str">
        <f>IF('Prediction Log'!$T138="Y", "W", IF('Prediction Log'!$T138="N","L",""))</f>
        <v/>
      </c>
      <c r="AD137" s="53" t="str">
        <f>IF('Prediction Log'!$V138="Y", "W", IF('Prediction Log'!$V138="N","L",""))</f>
        <v/>
      </c>
      <c r="AE137" s="54" t="str">
        <f>IF(ISBLANK(Table123[[#This Row],[Odds Side - Difference Model]]), "",IF(AC137="W", W137, IF(AC137="L",-N137, "")))</f>
        <v/>
      </c>
      <c r="AF137" s="55" t="str">
        <f>IFERROR((IF(ISERR(Table123[[#This Row],[Potential Payout Side - Win Probability Model]]), "",IF(AD137="W", X137, IF(AD137="L",-N137, "")))), "")</f>
        <v/>
      </c>
      <c r="AG137" s="52" t="str">
        <f>IF('Prediction Log'!$U138="Y", "W", IF('Prediction Log'!$U138="N", "L", ""))</f>
        <v/>
      </c>
      <c r="AH137" s="54" t="str">
        <f>IF(ISBLANK(Table123[[#This Row],[Odds Spread]]), "",IF(AG137="W", Z137, IF(AG137="L",-O137, "")))</f>
        <v/>
      </c>
      <c r="AI137" s="45"/>
      <c r="AJ137" s="46" t="str">
        <f t="shared" si="19"/>
        <v/>
      </c>
      <c r="AK13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8" spans="1:38" x14ac:dyDescent="0.45">
      <c r="A138" s="34">
        <f>Games!A138</f>
        <v>0</v>
      </c>
      <c r="B138" s="34" t="str">
        <f>IF('Prediction Log'!B139=0, "",'Prediction Log'!B139)</f>
        <v/>
      </c>
      <c r="C138" s="34" t="str">
        <f>IF('Prediction Log'!C139=0, "",'Prediction Log'!C139)</f>
        <v/>
      </c>
      <c r="D138" s="34" t="str">
        <f>IF('Prediction Log'!D139=0, "",'Prediction Log'!D139)</f>
        <v/>
      </c>
      <c r="E138" s="34" t="str">
        <f>IF('Prediction Log'!E139=0, "",'Prediction Log'!E139)</f>
        <v/>
      </c>
      <c r="F138" s="34" t="str">
        <f>IF('Prediction Log'!H139=0, "",'Prediction Log'!H139)</f>
        <v/>
      </c>
      <c r="G138" s="10" t="str">
        <f>IF(ISBLANK(Games!B138), "",'Prediction Log'!$I139)</f>
        <v/>
      </c>
      <c r="H138" s="35" t="str">
        <f>'Prediction Log'!$J139</f>
        <v/>
      </c>
      <c r="I138" s="34" t="str">
        <f>IF(ISBLANK(Games!R138), "",IF(AND(Games!R138="",Games!S138=""),"",IF(ISTEXT(Games!S138), "Side",Games!R138)))</f>
        <v/>
      </c>
      <c r="J138" s="34" t="str">
        <f>IF(ISBLANK(Games!B138), "",IF(Games!P138="Y", Games!B138, Games!C138))</f>
        <v/>
      </c>
      <c r="K138" s="34" t="str">
        <f>Games!K138</f>
        <v/>
      </c>
      <c r="L138" s="34" t="str">
        <f>IF(ISBLANK(Games!D138), "",Games!D138)</f>
        <v/>
      </c>
      <c r="M138" s="34"/>
      <c r="N138" s="49" t="str">
        <f>IF(ISBLANK(Table123[[#This Row],[Odds Side - Difference Model]]), "", 1)</f>
        <v/>
      </c>
      <c r="O138" s="49" t="str">
        <f>IF(ISBLANK(Table123[[#This Row],[Odds Spread]]), "", 1)</f>
        <v/>
      </c>
      <c r="P138" s="36"/>
      <c r="Q138" s="36"/>
      <c r="R13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8" s="36"/>
      <c r="T138" s="36"/>
      <c r="U138" s="50" t="str">
        <f>IF(ISBLANK(Table123[[#This Row],[Odds Side - Difference Model]]), "",N138+IF(Q138&lt;0, (N138/(Q138/-100)), N138*(Q138/100)))</f>
        <v/>
      </c>
      <c r="V138" s="51" t="str">
        <f>IFERROR(IF(ISBLANK(Table123[[#This Row],[Odds Side - Win Probability Model]]), "",N138+IF(R138&lt;0, (N138/(R138/-100)), N138*(R138/100))),"")</f>
        <v/>
      </c>
      <c r="W138" s="50" t="str">
        <f t="shared" si="14"/>
        <v/>
      </c>
      <c r="X138" s="51" t="str">
        <f t="shared" si="15"/>
        <v/>
      </c>
      <c r="Y138" s="50" t="str">
        <f>IF(ISBLANK(Table123[[#This Row],[Odds Spread]]), "",O138+IF(S138&lt;0, (O138/(S138/-100)), O138*(S138/100)))</f>
        <v/>
      </c>
      <c r="Z138" s="50" t="str">
        <f t="shared" si="16"/>
        <v/>
      </c>
      <c r="AA138" s="37">
        <f t="shared" si="17"/>
        <v>0</v>
      </c>
      <c r="AB138" s="37">
        <f t="shared" si="18"/>
        <v>0</v>
      </c>
      <c r="AC138" s="52" t="str">
        <f>IF('Prediction Log'!$T139="Y", "W", IF('Prediction Log'!$T139="N","L",""))</f>
        <v/>
      </c>
      <c r="AD138" s="53" t="str">
        <f>IF('Prediction Log'!$V139="Y", "W", IF('Prediction Log'!$V139="N","L",""))</f>
        <v/>
      </c>
      <c r="AE138" s="54" t="str">
        <f>IF(ISBLANK(Table123[[#This Row],[Odds Side - Difference Model]]), "",IF(AC138="W", W138, IF(AC138="L",-N138, "")))</f>
        <v/>
      </c>
      <c r="AF138" s="55" t="str">
        <f>IFERROR((IF(ISERR(Table123[[#This Row],[Potential Payout Side - Win Probability Model]]), "",IF(AD138="W", X138, IF(AD138="L",-N138, "")))), "")</f>
        <v/>
      </c>
      <c r="AG138" s="52" t="str">
        <f>IF('Prediction Log'!$U139="Y", "W", IF('Prediction Log'!$U139="N", "L", ""))</f>
        <v/>
      </c>
      <c r="AH138" s="54" t="str">
        <f>IF(ISBLANK(Table123[[#This Row],[Odds Spread]]), "",IF(AG138="W", Z138, IF(AG138="L",-O138, "")))</f>
        <v/>
      </c>
      <c r="AI138" s="45"/>
      <c r="AJ138" s="46" t="str">
        <f t="shared" si="19"/>
        <v/>
      </c>
      <c r="AK13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9" spans="1:38" x14ac:dyDescent="0.45">
      <c r="A139" s="34">
        <f>Games!A139</f>
        <v>0</v>
      </c>
      <c r="B139" s="34" t="str">
        <f>IF('Prediction Log'!B140=0, "",'Prediction Log'!B140)</f>
        <v/>
      </c>
      <c r="C139" s="34" t="str">
        <f>IF('Prediction Log'!C140=0, "",'Prediction Log'!C140)</f>
        <v/>
      </c>
      <c r="D139" s="34" t="str">
        <f>IF('Prediction Log'!D140=0, "",'Prediction Log'!D140)</f>
        <v/>
      </c>
      <c r="E139" s="34" t="str">
        <f>IF('Prediction Log'!E140=0, "",'Prediction Log'!E140)</f>
        <v/>
      </c>
      <c r="F139" s="34" t="str">
        <f>IF('Prediction Log'!H140=0, "",'Prediction Log'!H140)</f>
        <v/>
      </c>
      <c r="G139" s="10" t="str">
        <f>IF(ISBLANK(Games!B139), "",'Prediction Log'!$I140)</f>
        <v/>
      </c>
      <c r="H139" s="35" t="str">
        <f>'Prediction Log'!$J140</f>
        <v/>
      </c>
      <c r="I139" s="34" t="str">
        <f>IF(ISBLANK(Games!R139), "",IF(AND(Games!R139="",Games!S139=""),"",IF(ISTEXT(Games!S139), "Side",Games!R139)))</f>
        <v/>
      </c>
      <c r="J139" s="34" t="str">
        <f>IF(ISBLANK(Games!B139), "",IF(Games!P139="Y", Games!B139, Games!C139))</f>
        <v/>
      </c>
      <c r="K139" s="34" t="str">
        <f>Games!K139</f>
        <v/>
      </c>
      <c r="L139" s="34" t="str">
        <f>IF(ISBLANK(Games!D139), "",Games!D139)</f>
        <v/>
      </c>
      <c r="M139" s="34"/>
      <c r="N139" s="49" t="str">
        <f>IF(ISBLANK(Table123[[#This Row],[Odds Side - Difference Model]]), "", 1)</f>
        <v/>
      </c>
      <c r="O139" s="49" t="str">
        <f>IF(ISBLANK(Table123[[#This Row],[Odds Spread]]), "", 1)</f>
        <v/>
      </c>
      <c r="P139" s="36"/>
      <c r="Q139" s="36"/>
      <c r="R13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9" s="36"/>
      <c r="T139" s="36"/>
      <c r="U139" s="50" t="str">
        <f>IF(ISBLANK(Table123[[#This Row],[Odds Side - Difference Model]]), "",N139+IF(Q139&lt;0, (N139/(Q139/-100)), N139*(Q139/100)))</f>
        <v/>
      </c>
      <c r="V139" s="51" t="str">
        <f>IFERROR(IF(ISBLANK(Table123[[#This Row],[Odds Side - Win Probability Model]]), "",N139+IF(R139&lt;0, (N139/(R139/-100)), N139*(R139/100))),"")</f>
        <v/>
      </c>
      <c r="W139" s="50" t="str">
        <f t="shared" si="14"/>
        <v/>
      </c>
      <c r="X139" s="51" t="str">
        <f t="shared" si="15"/>
        <v/>
      </c>
      <c r="Y139" s="50" t="str">
        <f>IF(ISBLANK(Table123[[#This Row],[Odds Spread]]), "",O139+IF(S139&lt;0, (O139/(S139/-100)), O139*(S139/100)))</f>
        <v/>
      </c>
      <c r="Z139" s="50" t="str">
        <f t="shared" si="16"/>
        <v/>
      </c>
      <c r="AA139" s="37">
        <f t="shared" si="17"/>
        <v>0</v>
      </c>
      <c r="AB139" s="37">
        <f t="shared" si="18"/>
        <v>0</v>
      </c>
      <c r="AC139" s="52" t="str">
        <f>IF('Prediction Log'!$T140="Y", "W", IF('Prediction Log'!$T140="N","L",""))</f>
        <v/>
      </c>
      <c r="AD139" s="53" t="str">
        <f>IF('Prediction Log'!$V140="Y", "W", IF('Prediction Log'!$V140="N","L",""))</f>
        <v/>
      </c>
      <c r="AE139" s="54" t="str">
        <f>IF(ISBLANK(Table123[[#This Row],[Odds Side - Difference Model]]), "",IF(AC139="W", W139, IF(AC139="L",-N139, "")))</f>
        <v/>
      </c>
      <c r="AF139" s="55" t="str">
        <f>IFERROR((IF(ISERR(Table123[[#This Row],[Potential Payout Side - Win Probability Model]]), "",IF(AD139="W", X139, IF(AD139="L",-N139, "")))), "")</f>
        <v/>
      </c>
      <c r="AG139" s="52" t="str">
        <f>IF('Prediction Log'!$U140="Y", "W", IF('Prediction Log'!$U140="N", "L", ""))</f>
        <v/>
      </c>
      <c r="AH139" s="54" t="str">
        <f>IF(ISBLANK(Table123[[#This Row],[Odds Spread]]), "",IF(AG139="W", Z139, IF(AG139="L",-O139, "")))</f>
        <v/>
      </c>
      <c r="AI139" s="45"/>
      <c r="AJ139" s="46" t="str">
        <f t="shared" si="19"/>
        <v/>
      </c>
      <c r="AK13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0" spans="1:38" x14ac:dyDescent="0.45">
      <c r="A140" s="34">
        <f>Games!A140</f>
        <v>0</v>
      </c>
      <c r="B140" s="34" t="str">
        <f>IF('Prediction Log'!B141=0, "",'Prediction Log'!B141)</f>
        <v/>
      </c>
      <c r="C140" s="34" t="str">
        <f>IF('Prediction Log'!C141=0, "",'Prediction Log'!C141)</f>
        <v/>
      </c>
      <c r="D140" s="34" t="str">
        <f>IF('Prediction Log'!D141=0, "",'Prediction Log'!D141)</f>
        <v/>
      </c>
      <c r="E140" s="34" t="str">
        <f>IF('Prediction Log'!E141=0, "",'Prediction Log'!E141)</f>
        <v/>
      </c>
      <c r="F140" s="34" t="str">
        <f>IF('Prediction Log'!H141=0, "",'Prediction Log'!H141)</f>
        <v/>
      </c>
      <c r="G140" s="10" t="str">
        <f>IF(ISBLANK(Games!B140), "",'Prediction Log'!$I141)</f>
        <v/>
      </c>
      <c r="H140" s="35" t="str">
        <f>'Prediction Log'!$J141</f>
        <v/>
      </c>
      <c r="I140" s="34" t="str">
        <f>IF(ISBLANK(Games!R140), "",IF(AND(Games!R140="",Games!S140=""),"",IF(ISTEXT(Games!S140), "Side",Games!R140)))</f>
        <v/>
      </c>
      <c r="J140" s="34" t="str">
        <f>IF(ISBLANK(Games!B140), "",IF(Games!P140="Y", Games!B140, Games!C140))</f>
        <v/>
      </c>
      <c r="K140" s="34" t="str">
        <f>Games!K140</f>
        <v/>
      </c>
      <c r="L140" s="34" t="str">
        <f>IF(ISBLANK(Games!D140), "",Games!D140)</f>
        <v/>
      </c>
      <c r="M140" s="34"/>
      <c r="N140" s="49" t="str">
        <f>IF(ISBLANK(Table123[[#This Row],[Odds Side - Difference Model]]), "", 1)</f>
        <v/>
      </c>
      <c r="O140" s="49" t="str">
        <f>IF(ISBLANK(Table123[[#This Row],[Odds Spread]]), "", 1)</f>
        <v/>
      </c>
      <c r="P140" s="36"/>
      <c r="Q140" s="36"/>
      <c r="R14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0" s="36"/>
      <c r="T140" s="36"/>
      <c r="U140" s="50" t="str">
        <f>IF(ISBLANK(Table123[[#This Row],[Odds Side - Difference Model]]), "",N140+IF(Q140&lt;0, (N140/(Q140/-100)), N140*(Q140/100)))</f>
        <v/>
      </c>
      <c r="V140" s="51" t="str">
        <f>IFERROR(IF(ISBLANK(Table123[[#This Row],[Odds Side - Win Probability Model]]), "",N140+IF(R140&lt;0, (N140/(R140/-100)), N140*(R140/100))),"")</f>
        <v/>
      </c>
      <c r="W140" s="50" t="str">
        <f t="shared" si="14"/>
        <v/>
      </c>
      <c r="X140" s="51" t="str">
        <f t="shared" si="15"/>
        <v/>
      </c>
      <c r="Y140" s="50" t="str">
        <f>IF(ISBLANK(Table123[[#This Row],[Odds Spread]]), "",O140+IF(S140&lt;0, (O140/(S140/-100)), O140*(S140/100)))</f>
        <v/>
      </c>
      <c r="Z140" s="50" t="str">
        <f t="shared" si="16"/>
        <v/>
      </c>
      <c r="AA140" s="37">
        <f t="shared" si="17"/>
        <v>0</v>
      </c>
      <c r="AB140" s="37">
        <f t="shared" si="18"/>
        <v>0</v>
      </c>
      <c r="AC140" s="52" t="str">
        <f>IF('Prediction Log'!$T141="Y", "W", IF('Prediction Log'!$T141="N","L",""))</f>
        <v/>
      </c>
      <c r="AD140" s="53" t="str">
        <f>IF('Prediction Log'!$V141="Y", "W", IF('Prediction Log'!$V141="N","L",""))</f>
        <v/>
      </c>
      <c r="AE140" s="54" t="str">
        <f>IF(ISBLANK(Table123[[#This Row],[Odds Side - Difference Model]]), "",IF(AC140="W", W140, IF(AC140="L",-N140, "")))</f>
        <v/>
      </c>
      <c r="AF140" s="55" t="str">
        <f>IFERROR((IF(ISERR(Table123[[#This Row],[Potential Payout Side - Win Probability Model]]), "",IF(AD140="W", X140, IF(AD140="L",-N140, "")))), "")</f>
        <v/>
      </c>
      <c r="AG140" s="52" t="str">
        <f>IF('Prediction Log'!$U141="Y", "W", IF('Prediction Log'!$U141="N", "L", ""))</f>
        <v/>
      </c>
      <c r="AH140" s="54" t="str">
        <f>IF(ISBLANK(Table123[[#This Row],[Odds Spread]]), "",IF(AG140="W", Z140, IF(AG140="L",-O140, "")))</f>
        <v/>
      </c>
      <c r="AI140" s="45"/>
      <c r="AJ140" s="46" t="str">
        <f t="shared" si="19"/>
        <v/>
      </c>
      <c r="AK14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1" spans="1:38" x14ac:dyDescent="0.45">
      <c r="A141" s="34">
        <f>Games!A141</f>
        <v>0</v>
      </c>
      <c r="B141" s="34" t="str">
        <f>IF('Prediction Log'!B142=0, "",'Prediction Log'!B142)</f>
        <v/>
      </c>
      <c r="C141" s="34" t="str">
        <f>IF('Prediction Log'!C142=0, "",'Prediction Log'!C142)</f>
        <v/>
      </c>
      <c r="D141" s="34" t="str">
        <f>IF('Prediction Log'!D142=0, "",'Prediction Log'!D142)</f>
        <v/>
      </c>
      <c r="E141" s="34" t="str">
        <f>IF('Prediction Log'!E142=0, "",'Prediction Log'!E142)</f>
        <v/>
      </c>
      <c r="F141" s="34" t="str">
        <f>IF('Prediction Log'!H142=0, "",'Prediction Log'!H142)</f>
        <v/>
      </c>
      <c r="G141" s="10" t="str">
        <f>IF(ISBLANK(Games!B141), "",'Prediction Log'!$I142)</f>
        <v/>
      </c>
      <c r="H141" s="35" t="str">
        <f>'Prediction Log'!$J142</f>
        <v/>
      </c>
      <c r="I141" s="34" t="str">
        <f>IF(ISBLANK(Games!R141), "",IF(AND(Games!R141="",Games!S141=""),"",IF(ISTEXT(Games!S141), "Side",Games!R141)))</f>
        <v/>
      </c>
      <c r="J141" s="34" t="str">
        <f>IF(ISBLANK(Games!B141), "",IF(Games!P141="Y", Games!B141, Games!C141))</f>
        <v/>
      </c>
      <c r="K141" s="34" t="str">
        <f>Games!K141</f>
        <v/>
      </c>
      <c r="L141" s="34" t="str">
        <f>IF(ISBLANK(Games!D141), "",Games!D141)</f>
        <v/>
      </c>
      <c r="M141" s="34"/>
      <c r="N141" s="49" t="str">
        <f>IF(ISBLANK(Table123[[#This Row],[Odds Side - Difference Model]]), "", 1)</f>
        <v/>
      </c>
      <c r="O141" s="49" t="str">
        <f>IF(ISBLANK(Table123[[#This Row],[Odds Spread]]), "", 1)</f>
        <v/>
      </c>
      <c r="P141" s="36"/>
      <c r="Q141" s="36"/>
      <c r="R14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1" s="36"/>
      <c r="T141" s="36"/>
      <c r="U141" s="50" t="str">
        <f>IF(ISBLANK(Table123[[#This Row],[Odds Side - Difference Model]]), "",N141+IF(Q141&lt;0, (N141/(Q141/-100)), N141*(Q141/100)))</f>
        <v/>
      </c>
      <c r="V141" s="51" t="str">
        <f>IFERROR(IF(ISBLANK(Table123[[#This Row],[Odds Side - Win Probability Model]]), "",N141+IF(R141&lt;0, (N141/(R141/-100)), N141*(R141/100))),"")</f>
        <v/>
      </c>
      <c r="W141" s="50" t="str">
        <f t="shared" si="14"/>
        <v/>
      </c>
      <c r="X141" s="51" t="str">
        <f t="shared" si="15"/>
        <v/>
      </c>
      <c r="Y141" s="50" t="str">
        <f>IF(ISBLANK(Table123[[#This Row],[Odds Spread]]), "",O141+IF(S141&lt;0, (O141/(S141/-100)), O141*(S141/100)))</f>
        <v/>
      </c>
      <c r="Z141" s="50" t="str">
        <f t="shared" si="16"/>
        <v/>
      </c>
      <c r="AA141" s="37">
        <f t="shared" si="17"/>
        <v>0</v>
      </c>
      <c r="AB141" s="37">
        <f t="shared" si="18"/>
        <v>0</v>
      </c>
      <c r="AC141" s="52" t="str">
        <f>IF('Prediction Log'!$T142="Y", "W", IF('Prediction Log'!$T142="N","L",""))</f>
        <v/>
      </c>
      <c r="AD141" s="53" t="str">
        <f>IF('Prediction Log'!$V142="Y", "W", IF('Prediction Log'!$V142="N","L",""))</f>
        <v/>
      </c>
      <c r="AE141" s="54" t="str">
        <f>IF(ISBLANK(Table123[[#This Row],[Odds Side - Difference Model]]), "",IF(AC141="W", W141, IF(AC141="L",-N141, "")))</f>
        <v/>
      </c>
      <c r="AF141" s="55" t="str">
        <f>IFERROR((IF(ISERR(Table123[[#This Row],[Potential Payout Side - Win Probability Model]]), "",IF(AD141="W", X141, IF(AD141="L",-N141, "")))), "")</f>
        <v/>
      </c>
      <c r="AG141" s="52" t="str">
        <f>IF('Prediction Log'!$U142="Y", "W", IF('Prediction Log'!$U142="N", "L", ""))</f>
        <v/>
      </c>
      <c r="AH141" s="54" t="str">
        <f>IF(ISBLANK(Table123[[#This Row],[Odds Spread]]), "",IF(AG141="W", Z141, IF(AG141="L",-O141, "")))</f>
        <v/>
      </c>
      <c r="AI141" s="45"/>
      <c r="AJ141" s="46" t="str">
        <f t="shared" si="19"/>
        <v/>
      </c>
      <c r="AK14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2" spans="1:38" x14ac:dyDescent="0.45">
      <c r="A142" s="34">
        <f>Games!A142</f>
        <v>0</v>
      </c>
      <c r="B142" s="34" t="str">
        <f>IF('Prediction Log'!B143=0, "",'Prediction Log'!B143)</f>
        <v/>
      </c>
      <c r="C142" s="34" t="str">
        <f>IF('Prediction Log'!C143=0, "",'Prediction Log'!C143)</f>
        <v/>
      </c>
      <c r="D142" s="34" t="str">
        <f>IF('Prediction Log'!D143=0, "",'Prediction Log'!D143)</f>
        <v/>
      </c>
      <c r="E142" s="34" t="str">
        <f>IF('Prediction Log'!E143=0, "",'Prediction Log'!E143)</f>
        <v/>
      </c>
      <c r="F142" s="34" t="str">
        <f>IF('Prediction Log'!H143=0, "",'Prediction Log'!H143)</f>
        <v/>
      </c>
      <c r="G142" s="10" t="str">
        <f>IF(ISBLANK(Games!B142), "",'Prediction Log'!$I143)</f>
        <v/>
      </c>
      <c r="H142" s="35" t="str">
        <f>'Prediction Log'!$J143</f>
        <v/>
      </c>
      <c r="I142" s="34" t="str">
        <f>IF(ISBLANK(Games!R142), "",IF(AND(Games!R142="",Games!S142=""),"",IF(ISTEXT(Games!S142), "Side",Games!R142)))</f>
        <v/>
      </c>
      <c r="J142" s="34" t="str">
        <f>IF(ISBLANK(Games!B142), "",IF(Games!P142="Y", Games!B142, Games!C142))</f>
        <v/>
      </c>
      <c r="K142" s="34" t="str">
        <f>Games!K142</f>
        <v/>
      </c>
      <c r="L142" s="34" t="str">
        <f>IF(ISBLANK(Games!D142), "",Games!D142)</f>
        <v/>
      </c>
      <c r="M142" s="34"/>
      <c r="N142" s="49" t="str">
        <f>IF(ISBLANK(Table123[[#This Row],[Odds Side - Difference Model]]), "", 1)</f>
        <v/>
      </c>
      <c r="O142" s="49" t="str">
        <f>IF(ISBLANK(Table123[[#This Row],[Odds Spread]]), "", 1)</f>
        <v/>
      </c>
      <c r="P142" s="36"/>
      <c r="Q142" s="36"/>
      <c r="R14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2" s="36"/>
      <c r="T142" s="36"/>
      <c r="U142" s="50" t="str">
        <f>IF(ISBLANK(Table123[[#This Row],[Odds Side - Difference Model]]), "",N142+IF(Q142&lt;0, (N142/(Q142/-100)), N142*(Q142/100)))</f>
        <v/>
      </c>
      <c r="V142" s="51" t="str">
        <f>IFERROR(IF(ISBLANK(Table123[[#This Row],[Odds Side - Win Probability Model]]), "",N142+IF(R142&lt;0, (N142/(R142/-100)), N142*(R142/100))),"")</f>
        <v/>
      </c>
      <c r="W142" s="50" t="str">
        <f t="shared" si="14"/>
        <v/>
      </c>
      <c r="X142" s="51" t="str">
        <f t="shared" si="15"/>
        <v/>
      </c>
      <c r="Y142" s="50" t="str">
        <f>IF(ISBLANK(Table123[[#This Row],[Odds Spread]]), "",O142+IF(S142&lt;0, (O142/(S142/-100)), O142*(S142/100)))</f>
        <v/>
      </c>
      <c r="Z142" s="50" t="str">
        <f t="shared" si="16"/>
        <v/>
      </c>
      <c r="AA142" s="37">
        <f t="shared" si="17"/>
        <v>0</v>
      </c>
      <c r="AB142" s="37">
        <f t="shared" si="18"/>
        <v>0</v>
      </c>
      <c r="AC142" s="52" t="str">
        <f>IF('Prediction Log'!$T143="Y", "W", IF('Prediction Log'!$T143="N","L",""))</f>
        <v/>
      </c>
      <c r="AD142" s="53" t="str">
        <f>IF('Prediction Log'!$V143="Y", "W", IF('Prediction Log'!$V143="N","L",""))</f>
        <v/>
      </c>
      <c r="AE142" s="54" t="str">
        <f>IF(ISBLANK(Table123[[#This Row],[Odds Side - Difference Model]]), "",IF(AC142="W", W142, IF(AC142="L",-N142, "")))</f>
        <v/>
      </c>
      <c r="AF142" s="55" t="str">
        <f>IFERROR((IF(ISERR(Table123[[#This Row],[Potential Payout Side - Win Probability Model]]), "",IF(AD142="W", X142, IF(AD142="L",-N142, "")))), "")</f>
        <v/>
      </c>
      <c r="AG142" s="52" t="str">
        <f>IF('Prediction Log'!$U143="Y", "W", IF('Prediction Log'!$U143="N", "L", ""))</f>
        <v/>
      </c>
      <c r="AH142" s="54" t="str">
        <f>IF(ISBLANK(Table123[[#This Row],[Odds Spread]]), "",IF(AG142="W", Z142, IF(AG142="L",-O142, "")))</f>
        <v/>
      </c>
      <c r="AI142" s="45"/>
      <c r="AJ142" s="46" t="str">
        <f t="shared" si="19"/>
        <v/>
      </c>
      <c r="AK14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3" spans="1:38" x14ac:dyDescent="0.45">
      <c r="A143" s="34">
        <f>Games!A143</f>
        <v>0</v>
      </c>
      <c r="B143" s="34" t="str">
        <f>IF('Prediction Log'!B144=0, "",'Prediction Log'!B144)</f>
        <v/>
      </c>
      <c r="C143" s="34" t="str">
        <f>IF('Prediction Log'!C144=0, "",'Prediction Log'!C144)</f>
        <v/>
      </c>
      <c r="D143" s="34" t="str">
        <f>IF('Prediction Log'!D144=0, "",'Prediction Log'!D144)</f>
        <v/>
      </c>
      <c r="E143" s="34" t="str">
        <f>IF('Prediction Log'!E144=0, "",'Prediction Log'!E144)</f>
        <v/>
      </c>
      <c r="F143" s="34" t="str">
        <f>IF('Prediction Log'!H144=0, "",'Prediction Log'!H144)</f>
        <v/>
      </c>
      <c r="G143" s="10" t="str">
        <f>IF(ISBLANK(Games!B143), "",'Prediction Log'!$I144)</f>
        <v/>
      </c>
      <c r="H143" s="35" t="str">
        <f>'Prediction Log'!$J144</f>
        <v/>
      </c>
      <c r="I143" s="34" t="str">
        <f>IF(ISBLANK(Games!R143), "",IF(AND(Games!R143="",Games!S143=""),"",IF(ISTEXT(Games!S143), "Side",Games!R143)))</f>
        <v/>
      </c>
      <c r="J143" s="34" t="str">
        <f>IF(ISBLANK(Games!B143), "",IF(Games!P143="Y", Games!B143, Games!C143))</f>
        <v/>
      </c>
      <c r="K143" s="34" t="str">
        <f>Games!K143</f>
        <v/>
      </c>
      <c r="L143" s="34" t="str">
        <f>IF(ISBLANK(Games!D143), "",Games!D143)</f>
        <v/>
      </c>
      <c r="M143" s="34"/>
      <c r="N143" s="49" t="str">
        <f>IF(ISBLANK(Table123[[#This Row],[Odds Side - Difference Model]]), "", 1)</f>
        <v/>
      </c>
      <c r="O143" s="49" t="str">
        <f>IF(ISBLANK(Table123[[#This Row],[Odds Spread]]), "", 1)</f>
        <v/>
      </c>
      <c r="P143" s="36"/>
      <c r="Q143" s="36"/>
      <c r="R14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3" s="36"/>
      <c r="T143" s="36"/>
      <c r="U143" s="50" t="str">
        <f>IF(ISBLANK(Table123[[#This Row],[Odds Side - Difference Model]]), "",N143+IF(Q143&lt;0, (N143/(Q143/-100)), N143*(Q143/100)))</f>
        <v/>
      </c>
      <c r="V143" s="51" t="str">
        <f>IFERROR(IF(ISBLANK(Table123[[#This Row],[Odds Side - Win Probability Model]]), "",N143+IF(R143&lt;0, (N143/(R143/-100)), N143*(R143/100))),"")</f>
        <v/>
      </c>
      <c r="W143" s="50" t="str">
        <f t="shared" si="14"/>
        <v/>
      </c>
      <c r="X143" s="51" t="str">
        <f t="shared" si="15"/>
        <v/>
      </c>
      <c r="Y143" s="50" t="str">
        <f>IF(ISBLANK(Table123[[#This Row],[Odds Spread]]), "",O143+IF(S143&lt;0, (O143/(S143/-100)), O143*(S143/100)))</f>
        <v/>
      </c>
      <c r="Z143" s="50" t="str">
        <f t="shared" si="16"/>
        <v/>
      </c>
      <c r="AA143" s="37">
        <f t="shared" si="17"/>
        <v>0</v>
      </c>
      <c r="AB143" s="37">
        <f t="shared" si="18"/>
        <v>0</v>
      </c>
      <c r="AC143" s="52" t="str">
        <f>IF('Prediction Log'!$T144="Y", "W", IF('Prediction Log'!$T144="N","L",""))</f>
        <v/>
      </c>
      <c r="AD143" s="53" t="str">
        <f>IF('Prediction Log'!$V144="Y", "W", IF('Prediction Log'!$V144="N","L",""))</f>
        <v/>
      </c>
      <c r="AE143" s="54" t="str">
        <f>IF(ISBLANK(Table123[[#This Row],[Odds Side - Difference Model]]), "",IF(AC143="W", W143, IF(AC143="L",-N143, "")))</f>
        <v/>
      </c>
      <c r="AF143" s="55" t="str">
        <f>IFERROR((IF(ISERR(Table123[[#This Row],[Potential Payout Side - Win Probability Model]]), "",IF(AD143="W", X143, IF(AD143="L",-N143, "")))), "")</f>
        <v/>
      </c>
      <c r="AG143" s="52" t="str">
        <f>IF('Prediction Log'!$U144="Y", "W", IF('Prediction Log'!$U144="N", "L", ""))</f>
        <v/>
      </c>
      <c r="AH143" s="54" t="str">
        <f>IF(ISBLANK(Table123[[#This Row],[Odds Spread]]), "",IF(AG143="W", Z143, IF(AG143="L",-O143, "")))</f>
        <v/>
      </c>
      <c r="AI143" s="45"/>
      <c r="AJ143" s="46" t="str">
        <f t="shared" si="19"/>
        <v/>
      </c>
      <c r="AK14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4" spans="1:38" x14ac:dyDescent="0.45">
      <c r="A144" s="34">
        <f>Games!A144</f>
        <v>0</v>
      </c>
      <c r="B144" s="34" t="str">
        <f>IF('Prediction Log'!B145=0, "",'Prediction Log'!B145)</f>
        <v/>
      </c>
      <c r="C144" s="34" t="str">
        <f>IF('Prediction Log'!C145=0, "",'Prediction Log'!C145)</f>
        <v/>
      </c>
      <c r="D144" s="34" t="str">
        <f>IF('Prediction Log'!D145=0, "",'Prediction Log'!D145)</f>
        <v/>
      </c>
      <c r="E144" s="34" t="str">
        <f>IF('Prediction Log'!E145=0, "",'Prediction Log'!E145)</f>
        <v/>
      </c>
      <c r="F144" s="34" t="str">
        <f>IF('Prediction Log'!H145=0, "",'Prediction Log'!H145)</f>
        <v/>
      </c>
      <c r="G144" s="10" t="str">
        <f>IF(ISBLANK(Games!B144), "",'Prediction Log'!$I145)</f>
        <v/>
      </c>
      <c r="H144" s="35" t="str">
        <f>'Prediction Log'!$J145</f>
        <v/>
      </c>
      <c r="I144" s="34" t="str">
        <f>IF(ISBLANK(Games!R144), "",IF(AND(Games!R144="",Games!S144=""),"",IF(ISTEXT(Games!S144), "Side",Games!R144)))</f>
        <v/>
      </c>
      <c r="J144" s="34" t="str">
        <f>IF(ISBLANK(Games!B144), "",IF(Games!P144="Y", Games!B144, Games!C144))</f>
        <v/>
      </c>
      <c r="K144" s="34" t="str">
        <f>Games!K144</f>
        <v/>
      </c>
      <c r="L144" s="34" t="str">
        <f>IF(ISBLANK(Games!D144), "",Games!D144)</f>
        <v/>
      </c>
      <c r="M144" s="34"/>
      <c r="N144" s="49" t="str">
        <f>IF(ISBLANK(Table123[[#This Row],[Odds Side - Difference Model]]), "", 1)</f>
        <v/>
      </c>
      <c r="O144" s="49" t="str">
        <f>IF(ISBLANK(Table123[[#This Row],[Odds Spread]]), "", 1)</f>
        <v/>
      </c>
      <c r="P144" s="36"/>
      <c r="Q144" s="36"/>
      <c r="R14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4" s="36"/>
      <c r="T144" s="36"/>
      <c r="U144" s="50" t="str">
        <f>IF(ISBLANK(Table123[[#This Row],[Odds Side - Difference Model]]), "",N144+IF(Q144&lt;0, (N144/(Q144/-100)), N144*(Q144/100)))</f>
        <v/>
      </c>
      <c r="V144" s="51" t="str">
        <f>IFERROR(IF(ISBLANK(Table123[[#This Row],[Odds Side - Win Probability Model]]), "",N144+IF(R144&lt;0, (N144/(R144/-100)), N144*(R144/100))),"")</f>
        <v/>
      </c>
      <c r="W144" s="50" t="str">
        <f t="shared" si="14"/>
        <v/>
      </c>
      <c r="X144" s="51" t="str">
        <f t="shared" si="15"/>
        <v/>
      </c>
      <c r="Y144" s="50" t="str">
        <f>IF(ISBLANK(Table123[[#This Row],[Odds Spread]]), "",O144+IF(S144&lt;0, (O144/(S144/-100)), O144*(S144/100)))</f>
        <v/>
      </c>
      <c r="Z144" s="50" t="str">
        <f t="shared" si="16"/>
        <v/>
      </c>
      <c r="AA144" s="37">
        <f t="shared" si="17"/>
        <v>0</v>
      </c>
      <c r="AB144" s="37">
        <f t="shared" si="18"/>
        <v>0</v>
      </c>
      <c r="AC144" s="52" t="str">
        <f>IF('Prediction Log'!$T145="Y", "W", IF('Prediction Log'!$T145="N","L",""))</f>
        <v/>
      </c>
      <c r="AD144" s="53" t="str">
        <f>IF('Prediction Log'!$V145="Y", "W", IF('Prediction Log'!$V145="N","L",""))</f>
        <v/>
      </c>
      <c r="AE144" s="54" t="str">
        <f>IF(ISBLANK(Table123[[#This Row],[Odds Side - Difference Model]]), "",IF(AC144="W", W144, IF(AC144="L",-N144, "")))</f>
        <v/>
      </c>
      <c r="AF144" s="55" t="str">
        <f>IFERROR((IF(ISERR(Table123[[#This Row],[Potential Payout Side - Win Probability Model]]), "",IF(AD144="W", X144, IF(AD144="L",-N144, "")))), "")</f>
        <v/>
      </c>
      <c r="AG144" s="52" t="str">
        <f>IF('Prediction Log'!$U145="Y", "W", IF('Prediction Log'!$U145="N", "L", ""))</f>
        <v/>
      </c>
      <c r="AH144" s="54" t="str">
        <f>IF(ISBLANK(Table123[[#This Row],[Odds Spread]]), "",IF(AG144="W", Z144, IF(AG144="L",-O144, "")))</f>
        <v/>
      </c>
      <c r="AI144" s="45"/>
      <c r="AJ144" s="46" t="str">
        <f t="shared" si="19"/>
        <v/>
      </c>
      <c r="AK14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5" spans="1:38" x14ac:dyDescent="0.45">
      <c r="A145" s="34">
        <f>Games!A145</f>
        <v>0</v>
      </c>
      <c r="B145" s="34" t="str">
        <f>IF('Prediction Log'!B146=0, "",'Prediction Log'!B146)</f>
        <v/>
      </c>
      <c r="C145" s="34" t="str">
        <f>IF('Prediction Log'!C146=0, "",'Prediction Log'!C146)</f>
        <v/>
      </c>
      <c r="D145" s="34" t="str">
        <f>IF('Prediction Log'!D146=0, "",'Prediction Log'!D146)</f>
        <v/>
      </c>
      <c r="E145" s="34" t="str">
        <f>IF('Prediction Log'!E146=0, "",'Prediction Log'!E146)</f>
        <v/>
      </c>
      <c r="F145" s="34" t="str">
        <f>IF('Prediction Log'!H146=0, "",'Prediction Log'!H146)</f>
        <v/>
      </c>
      <c r="G145" s="10" t="str">
        <f>IF(ISBLANK(Games!B145), "",'Prediction Log'!$I146)</f>
        <v/>
      </c>
      <c r="H145" s="35" t="str">
        <f>'Prediction Log'!$J146</f>
        <v/>
      </c>
      <c r="I145" s="34" t="str">
        <f>IF(ISBLANK(Games!R145), "",IF(AND(Games!R145="",Games!S145=""),"",IF(ISTEXT(Games!S145), "Side",Games!R145)))</f>
        <v/>
      </c>
      <c r="J145" s="34" t="str">
        <f>IF(ISBLANK(Games!B145), "",IF(Games!P145="Y", Games!B145, Games!C145))</f>
        <v/>
      </c>
      <c r="K145" s="34" t="str">
        <f>Games!K145</f>
        <v/>
      </c>
      <c r="L145" s="34" t="str">
        <f>IF(ISBLANK(Games!D145), "",Games!D145)</f>
        <v/>
      </c>
      <c r="M145" s="34"/>
      <c r="N145" s="49" t="str">
        <f>IF(ISBLANK(Table123[[#This Row],[Odds Side - Difference Model]]), "", 1)</f>
        <v/>
      </c>
      <c r="O145" s="49" t="str">
        <f>IF(ISBLANK(Table123[[#This Row],[Odds Spread]]), "", 1)</f>
        <v/>
      </c>
      <c r="P145" s="36"/>
      <c r="Q145" s="36"/>
      <c r="R14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5" s="36"/>
      <c r="T145" s="36"/>
      <c r="U145" s="50" t="str">
        <f>IF(ISBLANK(Table123[[#This Row],[Odds Side - Difference Model]]), "",N145+IF(Q145&lt;0, (N145/(Q145/-100)), N145*(Q145/100)))</f>
        <v/>
      </c>
      <c r="V145" s="51" t="str">
        <f>IFERROR(IF(ISBLANK(Table123[[#This Row],[Odds Side - Win Probability Model]]), "",N145+IF(R145&lt;0, (N145/(R145/-100)), N145*(R145/100))),"")</f>
        <v/>
      </c>
      <c r="W145" s="50" t="str">
        <f t="shared" si="14"/>
        <v/>
      </c>
      <c r="X145" s="51" t="str">
        <f t="shared" si="15"/>
        <v/>
      </c>
      <c r="Y145" s="50" t="str">
        <f>IF(ISBLANK(Table123[[#This Row],[Odds Spread]]), "",O145+IF(S145&lt;0, (O145/(S145/-100)), O145*(S145/100)))</f>
        <v/>
      </c>
      <c r="Z145" s="50" t="str">
        <f t="shared" si="16"/>
        <v/>
      </c>
      <c r="AA145" s="37">
        <f t="shared" si="17"/>
        <v>0</v>
      </c>
      <c r="AB145" s="37">
        <f t="shared" si="18"/>
        <v>0</v>
      </c>
      <c r="AC145" s="52" t="str">
        <f>IF('Prediction Log'!$T146="Y", "W", IF('Prediction Log'!$T146="N","L",""))</f>
        <v/>
      </c>
      <c r="AD145" s="53" t="str">
        <f>IF('Prediction Log'!$V146="Y", "W", IF('Prediction Log'!$V146="N","L",""))</f>
        <v/>
      </c>
      <c r="AE145" s="54" t="str">
        <f>IF(ISBLANK(Table123[[#This Row],[Odds Side - Difference Model]]), "",IF(AC145="W", W145, IF(AC145="L",-N145, "")))</f>
        <v/>
      </c>
      <c r="AF145" s="55" t="str">
        <f>IFERROR((IF(ISERR(Table123[[#This Row],[Potential Payout Side - Win Probability Model]]), "",IF(AD145="W", X145, IF(AD145="L",-N145, "")))), "")</f>
        <v/>
      </c>
      <c r="AG145" s="52" t="str">
        <f>IF('Prediction Log'!$U146="Y", "W", IF('Prediction Log'!$U146="N", "L", ""))</f>
        <v/>
      </c>
      <c r="AH145" s="54" t="str">
        <f>IF(ISBLANK(Table123[[#This Row],[Odds Spread]]), "",IF(AG145="W", Z145, IF(AG145="L",-O145, "")))</f>
        <v/>
      </c>
      <c r="AI145" s="45"/>
      <c r="AJ145" s="46" t="str">
        <f t="shared" si="19"/>
        <v/>
      </c>
      <c r="AK14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6" spans="1:38" x14ac:dyDescent="0.45">
      <c r="A146" s="34">
        <f>Games!A146</f>
        <v>0</v>
      </c>
      <c r="B146" s="34" t="str">
        <f>IF('Prediction Log'!B147=0, "",'Prediction Log'!B147)</f>
        <v/>
      </c>
      <c r="C146" s="34" t="str">
        <f>IF('Prediction Log'!C147=0, "",'Prediction Log'!C147)</f>
        <v/>
      </c>
      <c r="D146" s="34" t="str">
        <f>IF('Prediction Log'!D147=0, "",'Prediction Log'!D147)</f>
        <v/>
      </c>
      <c r="E146" s="34" t="str">
        <f>IF('Prediction Log'!E147=0, "",'Prediction Log'!E147)</f>
        <v/>
      </c>
      <c r="F146" s="34" t="str">
        <f>IF('Prediction Log'!H147=0, "",'Prediction Log'!H147)</f>
        <v/>
      </c>
      <c r="G146" s="10" t="str">
        <f>IF(ISBLANK(Games!B146), "",'Prediction Log'!$I147)</f>
        <v/>
      </c>
      <c r="H146" s="35" t="str">
        <f>'Prediction Log'!$J147</f>
        <v/>
      </c>
      <c r="I146" s="34" t="str">
        <f>IF(ISBLANK(Games!R146), "",IF(AND(Games!R146="",Games!S146=""),"",IF(ISTEXT(Games!S146), "Side",Games!R146)))</f>
        <v/>
      </c>
      <c r="J146" s="34" t="str">
        <f>IF(ISBLANK(Games!B146), "",IF(Games!P146="Y", Games!B146, Games!C146))</f>
        <v/>
      </c>
      <c r="K146" s="34" t="str">
        <f>Games!K146</f>
        <v/>
      </c>
      <c r="L146" s="34" t="str">
        <f>IF(ISBLANK(Games!D146), "",Games!D146)</f>
        <v/>
      </c>
      <c r="M146" s="34"/>
      <c r="N146" s="49" t="str">
        <f>IF(ISBLANK(Table123[[#This Row],[Odds Side - Difference Model]]), "", 1)</f>
        <v/>
      </c>
      <c r="O146" s="49" t="str">
        <f>IF(ISBLANK(Table123[[#This Row],[Odds Spread]]), "", 1)</f>
        <v/>
      </c>
      <c r="P146" s="36"/>
      <c r="Q146" s="36"/>
      <c r="R14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6" s="36"/>
      <c r="T146" s="36"/>
      <c r="U146" s="50" t="str">
        <f>IF(ISBLANK(Table123[[#This Row],[Odds Side - Difference Model]]), "",N146+IF(Q146&lt;0, (N146/(Q146/-100)), N146*(Q146/100)))</f>
        <v/>
      </c>
      <c r="V146" s="51" t="str">
        <f>IFERROR(IF(ISBLANK(Table123[[#This Row],[Odds Side - Win Probability Model]]), "",N146+IF(R146&lt;0, (N146/(R146/-100)), N146*(R146/100))),"")</f>
        <v/>
      </c>
      <c r="W146" s="50" t="str">
        <f t="shared" si="14"/>
        <v/>
      </c>
      <c r="X146" s="51" t="str">
        <f t="shared" si="15"/>
        <v/>
      </c>
      <c r="Y146" s="50" t="str">
        <f>IF(ISBLANK(Table123[[#This Row],[Odds Spread]]), "",O146+IF(S146&lt;0, (O146/(S146/-100)), O146*(S146/100)))</f>
        <v/>
      </c>
      <c r="Z146" s="50" t="str">
        <f t="shared" si="16"/>
        <v/>
      </c>
      <c r="AA146" s="37">
        <f t="shared" si="17"/>
        <v>0</v>
      </c>
      <c r="AB146" s="37">
        <f t="shared" si="18"/>
        <v>0</v>
      </c>
      <c r="AC146" s="52" t="str">
        <f>IF('Prediction Log'!$T147="Y", "W", IF('Prediction Log'!$T147="N","L",""))</f>
        <v/>
      </c>
      <c r="AD146" s="53" t="str">
        <f>IF('Prediction Log'!$V147="Y", "W", IF('Prediction Log'!$V147="N","L",""))</f>
        <v/>
      </c>
      <c r="AE146" s="54" t="str">
        <f>IF(ISBLANK(Table123[[#This Row],[Odds Side - Difference Model]]), "",IF(AC146="W", W146, IF(AC146="L",-N146, "")))</f>
        <v/>
      </c>
      <c r="AF146" s="55" t="str">
        <f>IFERROR((IF(ISERR(Table123[[#This Row],[Potential Payout Side - Win Probability Model]]), "",IF(AD146="W", X146, IF(AD146="L",-N146, "")))), "")</f>
        <v/>
      </c>
      <c r="AG146" s="52" t="str">
        <f>IF('Prediction Log'!$U147="Y", "W", IF('Prediction Log'!$U147="N", "L", ""))</f>
        <v/>
      </c>
      <c r="AH146" s="54" t="str">
        <f>IF(ISBLANK(Table123[[#This Row],[Odds Spread]]), "",IF(AG146="W", Z146, IF(AG146="L",-O146, "")))</f>
        <v/>
      </c>
      <c r="AI146" s="45"/>
      <c r="AJ146" s="46" t="str">
        <f t="shared" si="19"/>
        <v/>
      </c>
      <c r="AK14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7" spans="1:38" x14ac:dyDescent="0.45">
      <c r="A147" s="34">
        <f>Games!A147</f>
        <v>0</v>
      </c>
      <c r="B147" s="34" t="str">
        <f>IF('Prediction Log'!B148=0, "",'Prediction Log'!B148)</f>
        <v/>
      </c>
      <c r="C147" s="34" t="str">
        <f>IF('Prediction Log'!C148=0, "",'Prediction Log'!C148)</f>
        <v/>
      </c>
      <c r="D147" s="34" t="str">
        <f>IF('Prediction Log'!D148=0, "",'Prediction Log'!D148)</f>
        <v/>
      </c>
      <c r="E147" s="34" t="str">
        <f>IF('Prediction Log'!E148=0, "",'Prediction Log'!E148)</f>
        <v/>
      </c>
      <c r="F147" s="34" t="str">
        <f>IF('Prediction Log'!H148=0, "",'Prediction Log'!H148)</f>
        <v/>
      </c>
      <c r="G147" s="10" t="str">
        <f>IF(ISBLANK(Games!B147), "",'Prediction Log'!$I148)</f>
        <v/>
      </c>
      <c r="H147" s="35" t="str">
        <f>'Prediction Log'!$J148</f>
        <v/>
      </c>
      <c r="I147" s="34" t="str">
        <f>IF(ISBLANK(Games!R147), "",IF(AND(Games!R147="",Games!S147=""),"",IF(ISTEXT(Games!S147), "Side",Games!R147)))</f>
        <v/>
      </c>
      <c r="J147" s="34" t="str">
        <f>IF(ISBLANK(Games!B147), "",IF(Games!P147="Y", Games!B147, Games!C147))</f>
        <v/>
      </c>
      <c r="K147" s="34" t="str">
        <f>Games!K147</f>
        <v/>
      </c>
      <c r="L147" s="34" t="str">
        <f>IF(ISBLANK(Games!D147), "",Games!D147)</f>
        <v/>
      </c>
      <c r="M147" s="34"/>
      <c r="N147" s="49" t="str">
        <f>IF(ISBLANK(Table123[[#This Row],[Odds Side - Difference Model]]), "", 1)</f>
        <v/>
      </c>
      <c r="O147" s="49" t="str">
        <f>IF(ISBLANK(Table123[[#This Row],[Odds Spread]]), "", 1)</f>
        <v/>
      </c>
      <c r="P147" s="36"/>
      <c r="Q147" s="36"/>
      <c r="R14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7" s="36"/>
      <c r="T147" s="36"/>
      <c r="U147" s="50" t="str">
        <f>IF(ISBLANK(Table123[[#This Row],[Odds Side - Difference Model]]), "",N147+IF(Q147&lt;0, (N147/(Q147/-100)), N147*(Q147/100)))</f>
        <v/>
      </c>
      <c r="V147" s="51" t="str">
        <f>IFERROR(IF(ISBLANK(Table123[[#This Row],[Odds Side - Win Probability Model]]), "",N147+IF(R147&lt;0, (N147/(R147/-100)), N147*(R147/100))),"")</f>
        <v/>
      </c>
      <c r="W147" s="50" t="str">
        <f t="shared" si="14"/>
        <v/>
      </c>
      <c r="X147" s="51" t="str">
        <f t="shared" si="15"/>
        <v/>
      </c>
      <c r="Y147" s="50" t="str">
        <f>IF(ISBLANK(Table123[[#This Row],[Odds Spread]]), "",O147+IF(S147&lt;0, (O147/(S147/-100)), O147*(S147/100)))</f>
        <v/>
      </c>
      <c r="Z147" s="50" t="str">
        <f t="shared" si="16"/>
        <v/>
      </c>
      <c r="AA147" s="37">
        <f t="shared" si="17"/>
        <v>0</v>
      </c>
      <c r="AB147" s="37">
        <f t="shared" si="18"/>
        <v>0</v>
      </c>
      <c r="AC147" s="52" t="str">
        <f>IF('Prediction Log'!$T148="Y", "W", IF('Prediction Log'!$T148="N","L",""))</f>
        <v/>
      </c>
      <c r="AD147" s="53" t="str">
        <f>IF('Prediction Log'!$V148="Y", "W", IF('Prediction Log'!$V148="N","L",""))</f>
        <v/>
      </c>
      <c r="AE147" s="54" t="str">
        <f>IF(ISBLANK(Table123[[#This Row],[Odds Side - Difference Model]]), "",IF(AC147="W", W147, IF(AC147="L",-N147, "")))</f>
        <v/>
      </c>
      <c r="AF147" s="55" t="str">
        <f>IFERROR((IF(ISERR(Table123[[#This Row],[Potential Payout Side - Win Probability Model]]), "",IF(AD147="W", X147, IF(AD147="L",-N147, "")))), "")</f>
        <v/>
      </c>
      <c r="AG147" s="52" t="str">
        <f>IF('Prediction Log'!$U148="Y", "W", IF('Prediction Log'!$U148="N", "L", ""))</f>
        <v/>
      </c>
      <c r="AH147" s="54" t="str">
        <f>IF(ISBLANK(Table123[[#This Row],[Odds Spread]]), "",IF(AG147="W", Z147, IF(AG147="L",-O147, "")))</f>
        <v/>
      </c>
      <c r="AI147" s="45"/>
      <c r="AJ147" s="46" t="str">
        <f t="shared" si="19"/>
        <v/>
      </c>
      <c r="AK14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8" spans="1:38" x14ac:dyDescent="0.45">
      <c r="A148" s="34">
        <f>Games!A148</f>
        <v>0</v>
      </c>
      <c r="B148" s="34" t="str">
        <f>IF('Prediction Log'!B149=0, "",'Prediction Log'!B149)</f>
        <v/>
      </c>
      <c r="C148" s="34" t="str">
        <f>IF('Prediction Log'!C149=0, "",'Prediction Log'!C149)</f>
        <v/>
      </c>
      <c r="D148" s="34" t="str">
        <f>IF('Prediction Log'!D149=0, "",'Prediction Log'!D149)</f>
        <v/>
      </c>
      <c r="E148" s="34" t="str">
        <f>IF('Prediction Log'!E149=0, "",'Prediction Log'!E149)</f>
        <v/>
      </c>
      <c r="F148" s="34" t="str">
        <f>IF('Prediction Log'!H149=0, "",'Prediction Log'!H149)</f>
        <v/>
      </c>
      <c r="G148" s="10" t="str">
        <f>IF(ISBLANK(Games!B148), "",'Prediction Log'!$I149)</f>
        <v/>
      </c>
      <c r="H148" s="35" t="str">
        <f>'Prediction Log'!$J149</f>
        <v/>
      </c>
      <c r="I148" s="34" t="str">
        <f>IF(ISBLANK(Games!R148), "",IF(AND(Games!R148="",Games!S148=""),"",IF(ISTEXT(Games!S148), "Side",Games!R148)))</f>
        <v/>
      </c>
      <c r="J148" s="34" t="str">
        <f>IF(ISBLANK(Games!B148), "",IF(Games!P148="Y", Games!B148, Games!C148))</f>
        <v/>
      </c>
      <c r="K148" s="34" t="str">
        <f>Games!K148</f>
        <v/>
      </c>
      <c r="L148" s="34" t="str">
        <f>IF(ISBLANK(Games!D148), "",Games!D148)</f>
        <v/>
      </c>
      <c r="M148" s="34"/>
      <c r="N148" s="49" t="str">
        <f>IF(ISBLANK(Table123[[#This Row],[Odds Side - Difference Model]]), "", 1)</f>
        <v/>
      </c>
      <c r="O148" s="49" t="str">
        <f>IF(ISBLANK(Table123[[#This Row],[Odds Spread]]), "", 1)</f>
        <v/>
      </c>
      <c r="P148" s="36"/>
      <c r="Q148" s="36"/>
      <c r="R14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8" s="36"/>
      <c r="T148" s="36"/>
      <c r="U148" s="50" t="str">
        <f>IF(ISBLANK(Table123[[#This Row],[Odds Side - Difference Model]]), "",N148+IF(Q148&lt;0, (N148/(Q148/-100)), N148*(Q148/100)))</f>
        <v/>
      </c>
      <c r="V148" s="51" t="str">
        <f>IFERROR(IF(ISBLANK(Table123[[#This Row],[Odds Side - Win Probability Model]]), "",N148+IF(R148&lt;0, (N148/(R148/-100)), N148*(R148/100))),"")</f>
        <v/>
      </c>
      <c r="W148" s="50" t="str">
        <f t="shared" si="14"/>
        <v/>
      </c>
      <c r="X148" s="51" t="str">
        <f t="shared" si="15"/>
        <v/>
      </c>
      <c r="Y148" s="50" t="str">
        <f>IF(ISBLANK(Table123[[#This Row],[Odds Spread]]), "",O148+IF(S148&lt;0, (O148/(S148/-100)), O148*(S148/100)))</f>
        <v/>
      </c>
      <c r="Z148" s="50" t="str">
        <f t="shared" si="16"/>
        <v/>
      </c>
      <c r="AA148" s="37">
        <f t="shared" si="17"/>
        <v>0</v>
      </c>
      <c r="AB148" s="37">
        <f t="shared" si="18"/>
        <v>0</v>
      </c>
      <c r="AC148" s="52" t="str">
        <f>IF('Prediction Log'!$T149="Y", "W", IF('Prediction Log'!$T149="N","L",""))</f>
        <v/>
      </c>
      <c r="AD148" s="53" t="str">
        <f>IF('Prediction Log'!$V149="Y", "W", IF('Prediction Log'!$V149="N","L",""))</f>
        <v/>
      </c>
      <c r="AE148" s="54" t="str">
        <f>IF(ISBLANK(Table123[[#This Row],[Odds Side - Difference Model]]), "",IF(AC148="W", W148, IF(AC148="L",-N148, "")))</f>
        <v/>
      </c>
      <c r="AF148" s="55" t="str">
        <f>IFERROR((IF(ISERR(Table123[[#This Row],[Potential Payout Side - Win Probability Model]]), "",IF(AD148="W", X148, IF(AD148="L",-N148, "")))), "")</f>
        <v/>
      </c>
      <c r="AG148" s="52" t="str">
        <f>IF('Prediction Log'!$U149="Y", "W", IF('Prediction Log'!$U149="N", "L", ""))</f>
        <v/>
      </c>
      <c r="AH148" s="54" t="str">
        <f>IF(ISBLANK(Table123[[#This Row],[Odds Spread]]), "",IF(AG148="W", Z148, IF(AG148="L",-O148, "")))</f>
        <v/>
      </c>
      <c r="AI148" s="45"/>
      <c r="AJ148" s="46" t="str">
        <f t="shared" si="19"/>
        <v/>
      </c>
      <c r="AK14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9" spans="1:38" x14ac:dyDescent="0.45">
      <c r="A149" s="34">
        <f>Games!A149</f>
        <v>0</v>
      </c>
      <c r="B149" s="34" t="str">
        <f>IF('Prediction Log'!B150=0, "",'Prediction Log'!B150)</f>
        <v/>
      </c>
      <c r="C149" s="34" t="str">
        <f>IF('Prediction Log'!C150=0, "",'Prediction Log'!C150)</f>
        <v/>
      </c>
      <c r="D149" s="34" t="str">
        <f>IF('Prediction Log'!D150=0, "",'Prediction Log'!D150)</f>
        <v/>
      </c>
      <c r="E149" s="34" t="str">
        <f>IF('Prediction Log'!E150=0, "",'Prediction Log'!E150)</f>
        <v/>
      </c>
      <c r="F149" s="34" t="str">
        <f>IF('Prediction Log'!H150=0, "",'Prediction Log'!H150)</f>
        <v/>
      </c>
      <c r="G149" s="10" t="str">
        <f>IF(ISBLANK(Games!B149), "",'Prediction Log'!$I150)</f>
        <v/>
      </c>
      <c r="H149" s="35" t="str">
        <f>'Prediction Log'!$J150</f>
        <v/>
      </c>
      <c r="I149" s="34" t="str">
        <f>IF(ISBLANK(Games!R149), "",IF(AND(Games!R149="",Games!S149=""),"",IF(ISTEXT(Games!S149), "Side",Games!R149)))</f>
        <v/>
      </c>
      <c r="J149" s="34" t="str">
        <f>IF(ISBLANK(Games!B149), "",IF(Games!P149="Y", Games!B149, Games!C149))</f>
        <v/>
      </c>
      <c r="K149" s="34" t="str">
        <f>Games!K149</f>
        <v/>
      </c>
      <c r="L149" s="34" t="str">
        <f>IF(ISBLANK(Games!D149), "",Games!D149)</f>
        <v/>
      </c>
      <c r="M149" s="34"/>
      <c r="N149" s="49" t="str">
        <f>IF(ISBLANK(Table123[[#This Row],[Odds Side - Difference Model]]), "", 1)</f>
        <v/>
      </c>
      <c r="O149" s="49" t="str">
        <f>IF(ISBLANK(Table123[[#This Row],[Odds Spread]]), "", 1)</f>
        <v/>
      </c>
      <c r="P149" s="36"/>
      <c r="Q149" s="36"/>
      <c r="R14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9" s="36"/>
      <c r="T149" s="36"/>
      <c r="U149" s="50" t="str">
        <f>IF(ISBLANK(Table123[[#This Row],[Odds Side - Difference Model]]), "",N149+IF(Q149&lt;0, (N149/(Q149/-100)), N149*(Q149/100)))</f>
        <v/>
      </c>
      <c r="V149" s="51" t="str">
        <f>IFERROR(IF(ISBLANK(Table123[[#This Row],[Odds Side - Win Probability Model]]), "",N149+IF(R149&lt;0, (N149/(R149/-100)), N149*(R149/100))),"")</f>
        <v/>
      </c>
      <c r="W149" s="50" t="str">
        <f t="shared" si="14"/>
        <v/>
      </c>
      <c r="X149" s="51" t="str">
        <f t="shared" si="15"/>
        <v/>
      </c>
      <c r="Y149" s="50" t="str">
        <f>IF(ISBLANK(Table123[[#This Row],[Odds Spread]]), "",O149+IF(S149&lt;0, (O149/(S149/-100)), O149*(S149/100)))</f>
        <v/>
      </c>
      <c r="Z149" s="50" t="str">
        <f t="shared" si="16"/>
        <v/>
      </c>
      <c r="AA149" s="37">
        <f t="shared" si="17"/>
        <v>0</v>
      </c>
      <c r="AB149" s="37">
        <f t="shared" si="18"/>
        <v>0</v>
      </c>
      <c r="AC149" s="52" t="str">
        <f>IF('Prediction Log'!$T150="Y", "W", IF('Prediction Log'!$T150="N","L",""))</f>
        <v/>
      </c>
      <c r="AD149" s="53" t="str">
        <f>IF('Prediction Log'!$V150="Y", "W", IF('Prediction Log'!$V150="N","L",""))</f>
        <v/>
      </c>
      <c r="AE149" s="54" t="str">
        <f>IF(ISBLANK(Table123[[#This Row],[Odds Side - Difference Model]]), "",IF(AC149="W", W149, IF(AC149="L",-N149, "")))</f>
        <v/>
      </c>
      <c r="AF149" s="55" t="str">
        <f>IFERROR((IF(ISERR(Table123[[#This Row],[Potential Payout Side - Win Probability Model]]), "",IF(AD149="W", X149, IF(AD149="L",-N149, "")))), "")</f>
        <v/>
      </c>
      <c r="AG149" s="52" t="str">
        <f>IF('Prediction Log'!$U150="Y", "W", IF('Prediction Log'!$U150="N", "L", ""))</f>
        <v/>
      </c>
      <c r="AH149" s="54" t="str">
        <f>IF(ISBLANK(Table123[[#This Row],[Odds Spread]]), "",IF(AG149="W", Z149, IF(AG149="L",-O149, "")))</f>
        <v/>
      </c>
      <c r="AI149" s="45"/>
      <c r="AJ149" s="46" t="str">
        <f t="shared" si="19"/>
        <v/>
      </c>
      <c r="AK14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0" spans="1:38" x14ac:dyDescent="0.45">
      <c r="A150" s="34">
        <f>Games!A150</f>
        <v>0</v>
      </c>
      <c r="B150" s="34" t="str">
        <f>IF('Prediction Log'!B151=0, "",'Prediction Log'!B151)</f>
        <v/>
      </c>
      <c r="C150" s="34" t="str">
        <f>IF('Prediction Log'!C151=0, "",'Prediction Log'!C151)</f>
        <v/>
      </c>
      <c r="D150" s="34" t="str">
        <f>IF('Prediction Log'!D151=0, "",'Prediction Log'!D151)</f>
        <v/>
      </c>
      <c r="E150" s="34" t="str">
        <f>IF('Prediction Log'!E151=0, "",'Prediction Log'!E151)</f>
        <v/>
      </c>
      <c r="F150" s="34" t="str">
        <f>IF('Prediction Log'!H151=0, "",'Prediction Log'!H151)</f>
        <v/>
      </c>
      <c r="G150" s="10" t="str">
        <f>IF(ISBLANK(Games!B150), "",'Prediction Log'!$I151)</f>
        <v/>
      </c>
      <c r="H150" s="35" t="str">
        <f>'Prediction Log'!$J151</f>
        <v/>
      </c>
      <c r="I150" s="34" t="str">
        <f>IF(ISBLANK(Games!R150), "",IF(AND(Games!R150="",Games!S150=""),"",IF(ISTEXT(Games!S150), "Side",Games!R150)))</f>
        <v/>
      </c>
      <c r="J150" s="34" t="str">
        <f>IF(ISBLANK(Games!B150), "",IF(Games!P150="Y", Games!B150, Games!C150))</f>
        <v/>
      </c>
      <c r="K150" s="34" t="str">
        <f>Games!K150</f>
        <v/>
      </c>
      <c r="L150" s="34" t="str">
        <f>IF(ISBLANK(Games!D150), "",Games!D150)</f>
        <v/>
      </c>
      <c r="M150" s="34"/>
      <c r="N150" s="49" t="str">
        <f>IF(ISBLANK(Table123[[#This Row],[Odds Side - Difference Model]]), "", 1)</f>
        <v/>
      </c>
      <c r="O150" s="49" t="str">
        <f>IF(ISBLANK(Table123[[#This Row],[Odds Spread]]), "", 1)</f>
        <v/>
      </c>
      <c r="P150" s="36"/>
      <c r="Q150" s="36"/>
      <c r="R15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0" s="36"/>
      <c r="T150" s="36"/>
      <c r="U150" s="50" t="str">
        <f>IF(ISBLANK(Table123[[#This Row],[Odds Side - Difference Model]]), "",N150+IF(Q150&lt;0, (N150/(Q150/-100)), N150*(Q150/100)))</f>
        <v/>
      </c>
      <c r="V150" s="51" t="str">
        <f>IFERROR(IF(ISBLANK(Table123[[#This Row],[Odds Side - Win Probability Model]]), "",N150+IF(R150&lt;0, (N150/(R150/-100)), N150*(R150/100))),"")</f>
        <v/>
      </c>
      <c r="W150" s="50" t="str">
        <f t="shared" si="14"/>
        <v/>
      </c>
      <c r="X150" s="51" t="str">
        <f t="shared" si="15"/>
        <v/>
      </c>
      <c r="Y150" s="50" t="str">
        <f>IF(ISBLANK(Table123[[#This Row],[Odds Spread]]), "",O150+IF(S150&lt;0, (O150/(S150/-100)), O150*(S150/100)))</f>
        <v/>
      </c>
      <c r="Z150" s="50" t="str">
        <f t="shared" si="16"/>
        <v/>
      </c>
      <c r="AA150" s="37">
        <f t="shared" si="17"/>
        <v>0</v>
      </c>
      <c r="AB150" s="37">
        <f t="shared" si="18"/>
        <v>0</v>
      </c>
      <c r="AC150" s="52" t="str">
        <f>IF('Prediction Log'!$T151="Y", "W", IF('Prediction Log'!$T151="N","L",""))</f>
        <v/>
      </c>
      <c r="AD150" s="53" t="str">
        <f>IF('Prediction Log'!$V151="Y", "W", IF('Prediction Log'!$V151="N","L",""))</f>
        <v/>
      </c>
      <c r="AE150" s="54" t="str">
        <f>IF(ISBLANK(Table123[[#This Row],[Odds Side - Difference Model]]), "",IF(AC150="W", W150, IF(AC150="L",-N150, "")))</f>
        <v/>
      </c>
      <c r="AF150" s="55" t="str">
        <f>IFERROR((IF(ISERR(Table123[[#This Row],[Potential Payout Side - Win Probability Model]]), "",IF(AD150="W", X150, IF(AD150="L",-N150, "")))), "")</f>
        <v/>
      </c>
      <c r="AG150" s="52" t="str">
        <f>IF('Prediction Log'!$U151="Y", "W", IF('Prediction Log'!$U151="N", "L", ""))</f>
        <v/>
      </c>
      <c r="AH150" s="54" t="str">
        <f>IF(ISBLANK(Table123[[#This Row],[Odds Spread]]), "",IF(AG150="W", Z150, IF(AG150="L",-O150, "")))</f>
        <v/>
      </c>
      <c r="AI150" s="45"/>
      <c r="AJ150" s="46" t="str">
        <f t="shared" si="19"/>
        <v/>
      </c>
      <c r="AK15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1" spans="1:38" x14ac:dyDescent="0.45">
      <c r="A151" s="34">
        <f>Games!A151</f>
        <v>0</v>
      </c>
      <c r="B151" s="34" t="str">
        <f>IF('Prediction Log'!B152=0, "",'Prediction Log'!B152)</f>
        <v/>
      </c>
      <c r="C151" s="34" t="str">
        <f>IF('Prediction Log'!C152=0, "",'Prediction Log'!C152)</f>
        <v/>
      </c>
      <c r="D151" s="34" t="str">
        <f>IF('Prediction Log'!D152=0, "",'Prediction Log'!D152)</f>
        <v/>
      </c>
      <c r="E151" s="34" t="str">
        <f>IF('Prediction Log'!E152=0, "",'Prediction Log'!E152)</f>
        <v/>
      </c>
      <c r="F151" s="34" t="str">
        <f>IF('Prediction Log'!H152=0, "",'Prediction Log'!H152)</f>
        <v/>
      </c>
      <c r="G151" s="10" t="str">
        <f>IF(ISBLANK(Games!B151), "",'Prediction Log'!$I152)</f>
        <v/>
      </c>
      <c r="H151" s="35" t="str">
        <f>'Prediction Log'!$J152</f>
        <v/>
      </c>
      <c r="I151" s="34" t="str">
        <f>IF(ISBLANK(Games!R151), "",IF(AND(Games!R151="",Games!S151=""),"",IF(ISTEXT(Games!S151), "Side",Games!R151)))</f>
        <v/>
      </c>
      <c r="J151" s="34" t="str">
        <f>IF(ISBLANK(Games!B151), "",IF(Games!P151="Y", Games!B151, Games!C151))</f>
        <v/>
      </c>
      <c r="K151" s="34" t="str">
        <f>Games!K151</f>
        <v/>
      </c>
      <c r="L151" s="34" t="str">
        <f>IF(ISBLANK(Games!D151), "",Games!D151)</f>
        <v/>
      </c>
      <c r="M151" s="34"/>
      <c r="N151" s="49" t="str">
        <f>IF(ISBLANK(Table123[[#This Row],[Odds Side - Difference Model]]), "", 1)</f>
        <v/>
      </c>
      <c r="O151" s="49" t="str">
        <f>IF(ISBLANK(Table123[[#This Row],[Odds Spread]]), "", 1)</f>
        <v/>
      </c>
      <c r="P151" s="36"/>
      <c r="Q151" s="36"/>
      <c r="R15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1" s="36"/>
      <c r="T151" s="36"/>
      <c r="U151" s="50" t="str">
        <f>IF(ISBLANK(Table123[[#This Row],[Odds Side - Difference Model]]), "",N151+IF(Q151&lt;0, (N151/(Q151/-100)), N151*(Q151/100)))</f>
        <v/>
      </c>
      <c r="V151" s="51" t="str">
        <f>IFERROR(IF(ISBLANK(Table123[[#This Row],[Odds Side - Win Probability Model]]), "",N151+IF(R151&lt;0, (N151/(R151/-100)), N151*(R151/100))),"")</f>
        <v/>
      </c>
      <c r="W151" s="50" t="str">
        <f t="shared" si="14"/>
        <v/>
      </c>
      <c r="X151" s="51" t="str">
        <f t="shared" si="15"/>
        <v/>
      </c>
      <c r="Y151" s="50" t="str">
        <f>IF(ISBLANK(Table123[[#This Row],[Odds Spread]]), "",O151+IF(S151&lt;0, (O151/(S151/-100)), O151*(S151/100)))</f>
        <v/>
      </c>
      <c r="Z151" s="50" t="str">
        <f t="shared" si="16"/>
        <v/>
      </c>
      <c r="AA151" s="37">
        <f t="shared" si="17"/>
        <v>0</v>
      </c>
      <c r="AB151" s="37">
        <f t="shared" si="18"/>
        <v>0</v>
      </c>
      <c r="AC151" s="52" t="str">
        <f>IF('Prediction Log'!$T152="Y", "W", IF('Prediction Log'!$T152="N","L",""))</f>
        <v/>
      </c>
      <c r="AD151" s="53" t="str">
        <f>IF('Prediction Log'!$V152="Y", "W", IF('Prediction Log'!$V152="N","L",""))</f>
        <v/>
      </c>
      <c r="AE151" s="54" t="str">
        <f>IF(ISBLANK(Table123[[#This Row],[Odds Side - Difference Model]]), "",IF(AC151="W", W151, IF(AC151="L",-N151, "")))</f>
        <v/>
      </c>
      <c r="AF151" s="55" t="str">
        <f>IFERROR((IF(ISERR(Table123[[#This Row],[Potential Payout Side - Win Probability Model]]), "",IF(AD151="W", X151, IF(AD151="L",-N151, "")))), "")</f>
        <v/>
      </c>
      <c r="AG151" s="52" t="str">
        <f>IF('Prediction Log'!$U152="Y", "W", IF('Prediction Log'!$U152="N", "L", ""))</f>
        <v/>
      </c>
      <c r="AH151" s="54" t="str">
        <f>IF(ISBLANK(Table123[[#This Row],[Odds Spread]]), "",IF(AG151="W", Z151, IF(AG151="L",-O151, "")))</f>
        <v/>
      </c>
      <c r="AI151" s="45"/>
      <c r="AJ151" s="46" t="str">
        <f t="shared" si="19"/>
        <v/>
      </c>
      <c r="AK15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2" spans="1:38" x14ac:dyDescent="0.45">
      <c r="A152" s="34">
        <f>Games!A152</f>
        <v>0</v>
      </c>
      <c r="B152" s="34" t="str">
        <f>IF('Prediction Log'!B153=0, "",'Prediction Log'!B153)</f>
        <v/>
      </c>
      <c r="C152" s="34" t="str">
        <f>IF('Prediction Log'!C153=0, "",'Prediction Log'!C153)</f>
        <v/>
      </c>
      <c r="D152" s="34" t="str">
        <f>IF('Prediction Log'!D153=0, "",'Prediction Log'!D153)</f>
        <v/>
      </c>
      <c r="E152" s="34" t="str">
        <f>IF('Prediction Log'!E153=0, "",'Prediction Log'!E153)</f>
        <v/>
      </c>
      <c r="F152" s="34" t="str">
        <f>IF('Prediction Log'!H153=0, "",'Prediction Log'!H153)</f>
        <v/>
      </c>
      <c r="G152" s="10" t="str">
        <f>IF(ISBLANK(Games!B152), "",'Prediction Log'!$I153)</f>
        <v/>
      </c>
      <c r="H152" s="35" t="str">
        <f>'Prediction Log'!$J153</f>
        <v/>
      </c>
      <c r="I152" s="34" t="str">
        <f>IF(ISBLANK(Games!R152), "",IF(AND(Games!R152="",Games!S152=""),"",IF(ISTEXT(Games!S152), "Side",Games!R152)))</f>
        <v/>
      </c>
      <c r="J152" s="34" t="str">
        <f>IF(ISBLANK(Games!B152), "",IF(Games!P152="Y", Games!B152, Games!C152))</f>
        <v/>
      </c>
      <c r="K152" s="34" t="str">
        <f>Games!K152</f>
        <v/>
      </c>
      <c r="L152" s="34" t="str">
        <f>IF(ISBLANK(Games!D152), "",Games!D152)</f>
        <v/>
      </c>
      <c r="M152" s="34"/>
      <c r="N152" s="49" t="str">
        <f>IF(ISBLANK(Table123[[#This Row],[Odds Side - Difference Model]]), "", 1)</f>
        <v/>
      </c>
      <c r="O152" s="49" t="str">
        <f>IF(ISBLANK(Table123[[#This Row],[Odds Spread]]), "", 1)</f>
        <v/>
      </c>
      <c r="P152" s="36"/>
      <c r="Q152" s="36"/>
      <c r="R15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2" s="36"/>
      <c r="T152" s="36"/>
      <c r="U152" s="50" t="str">
        <f>IF(ISBLANK(Table123[[#This Row],[Odds Side - Difference Model]]), "",N152+IF(Q152&lt;0, (N152/(Q152/-100)), N152*(Q152/100)))</f>
        <v/>
      </c>
      <c r="V152" s="51" t="str">
        <f>IFERROR(IF(ISBLANK(Table123[[#This Row],[Odds Side - Win Probability Model]]), "",N152+IF(R152&lt;0, (N152/(R152/-100)), N152*(R152/100))),"")</f>
        <v/>
      </c>
      <c r="W152" s="50" t="str">
        <f t="shared" si="14"/>
        <v/>
      </c>
      <c r="X152" s="51" t="str">
        <f t="shared" si="15"/>
        <v/>
      </c>
      <c r="Y152" s="50" t="str">
        <f>IF(ISBLANK(Table123[[#This Row],[Odds Spread]]), "",O152+IF(S152&lt;0, (O152/(S152/-100)), O152*(S152/100)))</f>
        <v/>
      </c>
      <c r="Z152" s="50" t="str">
        <f t="shared" si="16"/>
        <v/>
      </c>
      <c r="AA152" s="37">
        <f t="shared" si="17"/>
        <v>0</v>
      </c>
      <c r="AB152" s="37">
        <f t="shared" si="18"/>
        <v>0</v>
      </c>
      <c r="AC152" s="52" t="str">
        <f>IF('Prediction Log'!$T153="Y", "W", IF('Prediction Log'!$T153="N","L",""))</f>
        <v/>
      </c>
      <c r="AD152" s="53" t="str">
        <f>IF('Prediction Log'!$V153="Y", "W", IF('Prediction Log'!$V153="N","L",""))</f>
        <v/>
      </c>
      <c r="AE152" s="54" t="str">
        <f>IF(ISBLANK(Table123[[#This Row],[Odds Side - Difference Model]]), "",IF(AC152="W", W152, IF(AC152="L",-N152, "")))</f>
        <v/>
      </c>
      <c r="AF152" s="55" t="str">
        <f>IFERROR((IF(ISERR(Table123[[#This Row],[Potential Payout Side - Win Probability Model]]), "",IF(AD152="W", X152, IF(AD152="L",-N152, "")))), "")</f>
        <v/>
      </c>
      <c r="AG152" s="52" t="str">
        <f>IF('Prediction Log'!$U153="Y", "W", IF('Prediction Log'!$U153="N", "L", ""))</f>
        <v/>
      </c>
      <c r="AH152" s="54" t="str">
        <f>IF(ISBLANK(Table123[[#This Row],[Odds Spread]]), "",IF(AG152="W", Z152, IF(AG152="L",-O152, "")))</f>
        <v/>
      </c>
      <c r="AI152" s="45"/>
      <c r="AJ152" s="46" t="str">
        <f t="shared" si="19"/>
        <v/>
      </c>
      <c r="AK15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3" spans="1:38" x14ac:dyDescent="0.45">
      <c r="A153" s="34">
        <f>Games!A153</f>
        <v>0</v>
      </c>
      <c r="B153" s="34" t="str">
        <f>IF('Prediction Log'!B154=0, "",'Prediction Log'!B154)</f>
        <v/>
      </c>
      <c r="C153" s="34" t="str">
        <f>IF('Prediction Log'!C154=0, "",'Prediction Log'!C154)</f>
        <v/>
      </c>
      <c r="D153" s="34" t="str">
        <f>IF('Prediction Log'!D154=0, "",'Prediction Log'!D154)</f>
        <v/>
      </c>
      <c r="E153" s="34" t="str">
        <f>IF('Prediction Log'!E154=0, "",'Prediction Log'!E154)</f>
        <v/>
      </c>
      <c r="F153" s="34" t="str">
        <f>IF('Prediction Log'!H154=0, "",'Prediction Log'!H154)</f>
        <v/>
      </c>
      <c r="G153" s="10" t="str">
        <f>IF(ISBLANK(Games!B153), "",'Prediction Log'!$I154)</f>
        <v/>
      </c>
      <c r="H153" s="35" t="str">
        <f>'Prediction Log'!$J154</f>
        <v/>
      </c>
      <c r="I153" s="34" t="str">
        <f>IF(ISBLANK(Games!R153), "",IF(AND(Games!R153="",Games!S153=""),"",IF(ISTEXT(Games!S153), "Side",Games!R153)))</f>
        <v/>
      </c>
      <c r="J153" s="34" t="str">
        <f>IF(ISBLANK(Games!B153), "",IF(Games!P153="Y", Games!B153, Games!C153))</f>
        <v/>
      </c>
      <c r="K153" s="34" t="str">
        <f>Games!K153</f>
        <v/>
      </c>
      <c r="L153" s="34" t="str">
        <f>IF(ISBLANK(Games!D153), "",Games!D153)</f>
        <v/>
      </c>
      <c r="M153" s="34"/>
      <c r="N153" s="49" t="str">
        <f>IF(ISBLANK(Table123[[#This Row],[Odds Side - Difference Model]]), "", 1)</f>
        <v/>
      </c>
      <c r="O153" s="49" t="str">
        <f>IF(ISBLANK(Table123[[#This Row],[Odds Spread]]), "", 1)</f>
        <v/>
      </c>
      <c r="P153" s="36"/>
      <c r="Q153" s="36"/>
      <c r="R15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3" s="36"/>
      <c r="T153" s="36"/>
      <c r="U153" s="50" t="str">
        <f>IF(ISBLANK(Table123[[#This Row],[Odds Side - Difference Model]]), "",N153+IF(Q153&lt;0, (N153/(Q153/-100)), N153*(Q153/100)))</f>
        <v/>
      </c>
      <c r="V153" s="51" t="str">
        <f>IFERROR(IF(ISBLANK(Table123[[#This Row],[Odds Side - Win Probability Model]]), "",N153+IF(R153&lt;0, (N153/(R153/-100)), N153*(R153/100))),"")</f>
        <v/>
      </c>
      <c r="W153" s="50" t="str">
        <f t="shared" si="14"/>
        <v/>
      </c>
      <c r="X153" s="51" t="str">
        <f t="shared" si="15"/>
        <v/>
      </c>
      <c r="Y153" s="50" t="str">
        <f>IF(ISBLANK(Table123[[#This Row],[Odds Spread]]), "",O153+IF(S153&lt;0, (O153/(S153/-100)), O153*(S153/100)))</f>
        <v/>
      </c>
      <c r="Z153" s="50" t="str">
        <f t="shared" si="16"/>
        <v/>
      </c>
      <c r="AA153" s="37">
        <f t="shared" si="17"/>
        <v>0</v>
      </c>
      <c r="AB153" s="37">
        <f t="shared" si="18"/>
        <v>0</v>
      </c>
      <c r="AC153" s="52" t="str">
        <f>IF('Prediction Log'!$T154="Y", "W", IF('Prediction Log'!$T154="N","L",""))</f>
        <v/>
      </c>
      <c r="AD153" s="53" t="str">
        <f>IF('Prediction Log'!$V154="Y", "W", IF('Prediction Log'!$V154="N","L",""))</f>
        <v/>
      </c>
      <c r="AE153" s="54" t="str">
        <f>IF(ISBLANK(Table123[[#This Row],[Odds Side - Difference Model]]), "",IF(AC153="W", W153, IF(AC153="L",-N153, "")))</f>
        <v/>
      </c>
      <c r="AF153" s="55" t="str">
        <f>IFERROR((IF(ISERR(Table123[[#This Row],[Potential Payout Side - Win Probability Model]]), "",IF(AD153="W", X153, IF(AD153="L",-N153, "")))), "")</f>
        <v/>
      </c>
      <c r="AG153" s="52" t="str">
        <f>IF('Prediction Log'!$U154="Y", "W", IF('Prediction Log'!$U154="N", "L", ""))</f>
        <v/>
      </c>
      <c r="AH153" s="54" t="str">
        <f>IF(ISBLANK(Table123[[#This Row],[Odds Spread]]), "",IF(AG153="W", Z153, IF(AG153="L",-O153, "")))</f>
        <v/>
      </c>
      <c r="AI153" s="45"/>
      <c r="AJ153" s="46" t="str">
        <f t="shared" si="19"/>
        <v/>
      </c>
      <c r="AK15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4" spans="1:38" x14ac:dyDescent="0.45">
      <c r="A154" s="34">
        <f>Games!A154</f>
        <v>0</v>
      </c>
      <c r="B154" s="34" t="str">
        <f>IF('Prediction Log'!B155=0, "",'Prediction Log'!B155)</f>
        <v/>
      </c>
      <c r="C154" s="34" t="str">
        <f>IF('Prediction Log'!C155=0, "",'Prediction Log'!C155)</f>
        <v/>
      </c>
      <c r="D154" s="34" t="str">
        <f>IF('Prediction Log'!D155=0, "",'Prediction Log'!D155)</f>
        <v/>
      </c>
      <c r="E154" s="34" t="str">
        <f>IF('Prediction Log'!E155=0, "",'Prediction Log'!E155)</f>
        <v/>
      </c>
      <c r="F154" s="34" t="str">
        <f>IF('Prediction Log'!H155=0, "",'Prediction Log'!H155)</f>
        <v/>
      </c>
      <c r="G154" s="10" t="str">
        <f>IF(ISBLANK(Games!B154), "",'Prediction Log'!$I155)</f>
        <v/>
      </c>
      <c r="H154" s="35" t="str">
        <f>'Prediction Log'!$J155</f>
        <v/>
      </c>
      <c r="I154" s="34" t="str">
        <f>IF(ISBLANK(Games!R154), "",IF(AND(Games!R154="",Games!S154=""),"",IF(ISTEXT(Games!S154), "Side",Games!R154)))</f>
        <v/>
      </c>
      <c r="J154" s="34" t="str">
        <f>IF(ISBLANK(Games!B154), "",IF(Games!P154="Y", Games!B154, Games!C154))</f>
        <v/>
      </c>
      <c r="K154" s="34" t="str">
        <f>Games!K154</f>
        <v/>
      </c>
      <c r="L154" s="34" t="str">
        <f>IF(ISBLANK(Games!D154), "",Games!D154)</f>
        <v/>
      </c>
      <c r="M154" s="34"/>
      <c r="N154" s="49" t="str">
        <f>IF(ISBLANK(Table123[[#This Row],[Odds Side - Difference Model]]), "", 1)</f>
        <v/>
      </c>
      <c r="O154" s="49" t="str">
        <f>IF(ISBLANK(Table123[[#This Row],[Odds Spread]]), "", 1)</f>
        <v/>
      </c>
      <c r="P154" s="36"/>
      <c r="Q154" s="36"/>
      <c r="R15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4" s="36"/>
      <c r="T154" s="36"/>
      <c r="U154" s="50" t="str">
        <f>IF(ISBLANK(Table123[[#This Row],[Odds Side - Difference Model]]), "",N154+IF(Q154&lt;0, (N154/(Q154/-100)), N154*(Q154/100)))</f>
        <v/>
      </c>
      <c r="V154" s="51" t="str">
        <f>IFERROR(IF(ISBLANK(Table123[[#This Row],[Odds Side - Win Probability Model]]), "",N154+IF(R154&lt;0, (N154/(R154/-100)), N154*(R154/100))),"")</f>
        <v/>
      </c>
      <c r="W154" s="50" t="str">
        <f t="shared" si="14"/>
        <v/>
      </c>
      <c r="X154" s="51" t="str">
        <f t="shared" si="15"/>
        <v/>
      </c>
      <c r="Y154" s="50" t="str">
        <f>IF(ISBLANK(Table123[[#This Row],[Odds Spread]]), "",O154+IF(S154&lt;0, (O154/(S154/-100)), O154*(S154/100)))</f>
        <v/>
      </c>
      <c r="Z154" s="50" t="str">
        <f t="shared" si="16"/>
        <v/>
      </c>
      <c r="AA154" s="37">
        <f t="shared" si="17"/>
        <v>0</v>
      </c>
      <c r="AB154" s="37">
        <f t="shared" si="18"/>
        <v>0</v>
      </c>
      <c r="AC154" s="52" t="str">
        <f>IF('Prediction Log'!$T155="Y", "W", IF('Prediction Log'!$T155="N","L",""))</f>
        <v/>
      </c>
      <c r="AD154" s="53" t="str">
        <f>IF('Prediction Log'!$V155="Y", "W", IF('Prediction Log'!$V155="N","L",""))</f>
        <v/>
      </c>
      <c r="AE154" s="54" t="str">
        <f>IF(ISBLANK(Table123[[#This Row],[Odds Side - Difference Model]]), "",IF(AC154="W", W154, IF(AC154="L",-N154, "")))</f>
        <v/>
      </c>
      <c r="AF154" s="55" t="str">
        <f>IFERROR((IF(ISERR(Table123[[#This Row],[Potential Payout Side - Win Probability Model]]), "",IF(AD154="W", X154, IF(AD154="L",-N154, "")))), "")</f>
        <v/>
      </c>
      <c r="AG154" s="52" t="str">
        <f>IF('Prediction Log'!$U155="Y", "W", IF('Prediction Log'!$U155="N", "L", ""))</f>
        <v/>
      </c>
      <c r="AH154" s="54" t="str">
        <f>IF(ISBLANK(Table123[[#This Row],[Odds Spread]]), "",IF(AG154="W", Z154, IF(AG154="L",-O154, "")))</f>
        <v/>
      </c>
      <c r="AI154" s="45"/>
      <c r="AJ154" s="46" t="str">
        <f t="shared" si="19"/>
        <v/>
      </c>
      <c r="AK15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5" spans="1:38" x14ac:dyDescent="0.45">
      <c r="A155" s="34">
        <f>Games!A155</f>
        <v>0</v>
      </c>
      <c r="B155" s="34" t="str">
        <f>IF('Prediction Log'!B156=0, "",'Prediction Log'!B156)</f>
        <v/>
      </c>
      <c r="C155" s="34" t="str">
        <f>IF('Prediction Log'!C156=0, "",'Prediction Log'!C156)</f>
        <v/>
      </c>
      <c r="D155" s="34" t="str">
        <f>IF('Prediction Log'!D156=0, "",'Prediction Log'!D156)</f>
        <v/>
      </c>
      <c r="E155" s="34" t="str">
        <f>IF('Prediction Log'!E156=0, "",'Prediction Log'!E156)</f>
        <v/>
      </c>
      <c r="F155" s="34" t="str">
        <f>IF('Prediction Log'!H156=0, "",'Prediction Log'!H156)</f>
        <v/>
      </c>
      <c r="G155" s="10" t="str">
        <f>IF(ISBLANK(Games!B155), "",'Prediction Log'!$I156)</f>
        <v/>
      </c>
      <c r="H155" s="35" t="str">
        <f>'Prediction Log'!$J156</f>
        <v/>
      </c>
      <c r="I155" s="34" t="str">
        <f>IF(ISBLANK(Games!R155), "",IF(AND(Games!R155="",Games!S155=""),"",IF(ISTEXT(Games!S155), "Side",Games!R155)))</f>
        <v/>
      </c>
      <c r="J155" s="34" t="str">
        <f>IF(ISBLANK(Games!B155), "",IF(Games!P155="Y", Games!B155, Games!C155))</f>
        <v/>
      </c>
      <c r="K155" s="34" t="str">
        <f>Games!K155</f>
        <v/>
      </c>
      <c r="L155" s="34" t="str">
        <f>IF(ISBLANK(Games!D155), "",Games!D155)</f>
        <v/>
      </c>
      <c r="M155" s="34"/>
      <c r="N155" s="49" t="str">
        <f>IF(ISBLANK(Table123[[#This Row],[Odds Side - Difference Model]]), "", 1)</f>
        <v/>
      </c>
      <c r="O155" s="49" t="str">
        <f>IF(ISBLANK(Table123[[#This Row],[Odds Spread]]), "", 1)</f>
        <v/>
      </c>
      <c r="P155" s="36"/>
      <c r="Q155" s="36"/>
      <c r="R15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5" s="36"/>
      <c r="T155" s="36"/>
      <c r="U155" s="50" t="str">
        <f>IF(ISBLANK(Table123[[#This Row],[Odds Side - Difference Model]]), "",N155+IF(Q155&lt;0, (N155/(Q155/-100)), N155*(Q155/100)))</f>
        <v/>
      </c>
      <c r="V155" s="51" t="str">
        <f>IFERROR(IF(ISBLANK(Table123[[#This Row],[Odds Side - Win Probability Model]]), "",N155+IF(R155&lt;0, (N155/(R155/-100)), N155*(R155/100))),"")</f>
        <v/>
      </c>
      <c r="W155" s="50" t="str">
        <f t="shared" si="14"/>
        <v/>
      </c>
      <c r="X155" s="51" t="str">
        <f t="shared" si="15"/>
        <v/>
      </c>
      <c r="Y155" s="50" t="str">
        <f>IF(ISBLANK(Table123[[#This Row],[Odds Spread]]), "",O155+IF(S155&lt;0, (O155/(S155/-100)), O155*(S155/100)))</f>
        <v/>
      </c>
      <c r="Z155" s="50" t="str">
        <f t="shared" si="16"/>
        <v/>
      </c>
      <c r="AA155" s="37">
        <f t="shared" si="17"/>
        <v>0</v>
      </c>
      <c r="AB155" s="37">
        <f t="shared" si="18"/>
        <v>0</v>
      </c>
      <c r="AC155" s="52" t="str">
        <f>IF('Prediction Log'!$T156="Y", "W", IF('Prediction Log'!$T156="N","L",""))</f>
        <v/>
      </c>
      <c r="AD155" s="53" t="str">
        <f>IF('Prediction Log'!$V156="Y", "W", IF('Prediction Log'!$V156="N","L",""))</f>
        <v/>
      </c>
      <c r="AE155" s="54" t="str">
        <f>IF(ISBLANK(Table123[[#This Row],[Odds Side - Difference Model]]), "",IF(AC155="W", W155, IF(AC155="L",-N155, "")))</f>
        <v/>
      </c>
      <c r="AF155" s="55" t="str">
        <f>IFERROR((IF(ISERR(Table123[[#This Row],[Potential Payout Side - Win Probability Model]]), "",IF(AD155="W", X155, IF(AD155="L",-N155, "")))), "")</f>
        <v/>
      </c>
      <c r="AG155" s="52" t="str">
        <f>IF('Prediction Log'!$U156="Y", "W", IF('Prediction Log'!$U156="N", "L", ""))</f>
        <v/>
      </c>
      <c r="AH155" s="54" t="str">
        <f>IF(ISBLANK(Table123[[#This Row],[Odds Spread]]), "",IF(AG155="W", Z155, IF(AG155="L",-O155, "")))</f>
        <v/>
      </c>
      <c r="AI155" s="45"/>
      <c r="AJ155" s="46" t="str">
        <f t="shared" si="19"/>
        <v/>
      </c>
      <c r="AK15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6" spans="1:38" x14ac:dyDescent="0.45">
      <c r="A156" s="34">
        <f>Games!A156</f>
        <v>0</v>
      </c>
      <c r="B156" s="34" t="str">
        <f>IF('Prediction Log'!B157=0, "",'Prediction Log'!B157)</f>
        <v/>
      </c>
      <c r="C156" s="34" t="str">
        <f>IF('Prediction Log'!C157=0, "",'Prediction Log'!C157)</f>
        <v/>
      </c>
      <c r="D156" s="34" t="str">
        <f>IF('Prediction Log'!D157=0, "",'Prediction Log'!D157)</f>
        <v/>
      </c>
      <c r="E156" s="34" t="str">
        <f>IF('Prediction Log'!E157=0, "",'Prediction Log'!E157)</f>
        <v/>
      </c>
      <c r="F156" s="34" t="str">
        <f>IF('Prediction Log'!H157=0, "",'Prediction Log'!H157)</f>
        <v/>
      </c>
      <c r="G156" s="10" t="str">
        <f>IF(ISBLANK(Games!B156), "",'Prediction Log'!$I157)</f>
        <v/>
      </c>
      <c r="H156" s="35" t="str">
        <f>'Prediction Log'!$J157</f>
        <v/>
      </c>
      <c r="I156" s="34" t="str">
        <f>IF(ISBLANK(Games!R156), "",IF(AND(Games!R156="",Games!S156=""),"",IF(ISTEXT(Games!S156), "Side",Games!R156)))</f>
        <v/>
      </c>
      <c r="J156" s="34" t="str">
        <f>IF(ISBLANK(Games!B156), "",IF(Games!P156="Y", Games!B156, Games!C156))</f>
        <v/>
      </c>
      <c r="K156" s="34" t="str">
        <f>Games!K156</f>
        <v/>
      </c>
      <c r="L156" s="34" t="str">
        <f>IF(ISBLANK(Games!D156), "",Games!D156)</f>
        <v/>
      </c>
      <c r="M156" s="34"/>
      <c r="N156" s="49" t="str">
        <f>IF(ISBLANK(Table123[[#This Row],[Odds Side - Difference Model]]), "", 1)</f>
        <v/>
      </c>
      <c r="O156" s="49" t="str">
        <f>IF(ISBLANK(Table123[[#This Row],[Odds Spread]]), "", 1)</f>
        <v/>
      </c>
      <c r="P156" s="36"/>
      <c r="Q156" s="36"/>
      <c r="R15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6" s="36"/>
      <c r="T156" s="36"/>
      <c r="U156" s="50" t="str">
        <f>IF(ISBLANK(Table123[[#This Row],[Odds Side - Difference Model]]), "",N156+IF(Q156&lt;0, (N156/(Q156/-100)), N156*(Q156/100)))</f>
        <v/>
      </c>
      <c r="V156" s="51" t="str">
        <f>IFERROR(IF(ISBLANK(Table123[[#This Row],[Odds Side - Win Probability Model]]), "",N156+IF(R156&lt;0, (N156/(R156/-100)), N156*(R156/100))),"")</f>
        <v/>
      </c>
      <c r="W156" s="50" t="str">
        <f t="shared" si="14"/>
        <v/>
      </c>
      <c r="X156" s="51" t="str">
        <f t="shared" si="15"/>
        <v/>
      </c>
      <c r="Y156" s="50" t="str">
        <f>IF(ISBLANK(Table123[[#This Row],[Odds Spread]]), "",O156+IF(S156&lt;0, (O156/(S156/-100)), O156*(S156/100)))</f>
        <v/>
      </c>
      <c r="Z156" s="50" t="str">
        <f t="shared" si="16"/>
        <v/>
      </c>
      <c r="AA156" s="37">
        <f t="shared" si="17"/>
        <v>0</v>
      </c>
      <c r="AB156" s="37">
        <f t="shared" si="18"/>
        <v>0</v>
      </c>
      <c r="AC156" s="52" t="str">
        <f>IF('Prediction Log'!$T157="Y", "W", IF('Prediction Log'!$T157="N","L",""))</f>
        <v/>
      </c>
      <c r="AD156" s="53" t="str">
        <f>IF('Prediction Log'!$V157="Y", "W", IF('Prediction Log'!$V157="N","L",""))</f>
        <v/>
      </c>
      <c r="AE156" s="54" t="str">
        <f>IF(ISBLANK(Table123[[#This Row],[Odds Side - Difference Model]]), "",IF(AC156="W", W156, IF(AC156="L",-N156, "")))</f>
        <v/>
      </c>
      <c r="AF156" s="55" t="str">
        <f>IFERROR((IF(ISERR(Table123[[#This Row],[Potential Payout Side - Win Probability Model]]), "",IF(AD156="W", X156, IF(AD156="L",-N156, "")))), "")</f>
        <v/>
      </c>
      <c r="AG156" s="52" t="str">
        <f>IF('Prediction Log'!$U157="Y", "W", IF('Prediction Log'!$U157="N", "L", ""))</f>
        <v/>
      </c>
      <c r="AH156" s="54" t="str">
        <f>IF(ISBLANK(Table123[[#This Row],[Odds Spread]]), "",IF(AG156="W", Z156, IF(AG156="L",-O156, "")))</f>
        <v/>
      </c>
      <c r="AI156" s="45"/>
      <c r="AJ156" s="46" t="str">
        <f t="shared" si="19"/>
        <v/>
      </c>
      <c r="AK15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7" spans="1:38" x14ac:dyDescent="0.45">
      <c r="A157" s="34">
        <f>Games!A157</f>
        <v>0</v>
      </c>
      <c r="B157" s="34" t="str">
        <f>IF('Prediction Log'!B158=0, "",'Prediction Log'!B158)</f>
        <v/>
      </c>
      <c r="C157" s="34" t="str">
        <f>IF('Prediction Log'!C158=0, "",'Prediction Log'!C158)</f>
        <v/>
      </c>
      <c r="D157" s="34" t="str">
        <f>IF('Prediction Log'!D158=0, "",'Prediction Log'!D158)</f>
        <v/>
      </c>
      <c r="E157" s="34" t="str">
        <f>IF('Prediction Log'!E158=0, "",'Prediction Log'!E158)</f>
        <v/>
      </c>
      <c r="F157" s="34" t="str">
        <f>IF('Prediction Log'!H158=0, "",'Prediction Log'!H158)</f>
        <v/>
      </c>
      <c r="G157" s="10" t="str">
        <f>IF(ISBLANK(Games!B157), "",'Prediction Log'!$I158)</f>
        <v/>
      </c>
      <c r="H157" s="35" t="str">
        <f>'Prediction Log'!$J158</f>
        <v/>
      </c>
      <c r="I157" s="34" t="str">
        <f>IF(ISBLANK(Games!R157), "",IF(AND(Games!R157="",Games!S157=""),"",IF(ISTEXT(Games!S157), "Side",Games!R157)))</f>
        <v/>
      </c>
      <c r="J157" s="34" t="str">
        <f>IF(ISBLANK(Games!B157), "",IF(Games!P157="Y", Games!B157, Games!C157))</f>
        <v/>
      </c>
      <c r="K157" s="34" t="str">
        <f>Games!K157</f>
        <v/>
      </c>
      <c r="L157" s="34" t="str">
        <f>IF(ISBLANK(Games!D157), "",Games!D157)</f>
        <v/>
      </c>
      <c r="M157" s="34"/>
      <c r="N157" s="49" t="str">
        <f>IF(ISBLANK(Table123[[#This Row],[Odds Side - Difference Model]]), "", 1)</f>
        <v/>
      </c>
      <c r="O157" s="49" t="str">
        <f>IF(ISBLANK(Table123[[#This Row],[Odds Spread]]), "", 1)</f>
        <v/>
      </c>
      <c r="P157" s="36"/>
      <c r="Q157" s="36"/>
      <c r="R15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7" s="36"/>
      <c r="T157" s="36"/>
      <c r="U157" s="50" t="str">
        <f>IF(ISBLANK(Table123[[#This Row],[Odds Side - Difference Model]]), "",N157+IF(Q157&lt;0, (N157/(Q157/-100)), N157*(Q157/100)))</f>
        <v/>
      </c>
      <c r="V157" s="51" t="str">
        <f>IFERROR(IF(ISBLANK(Table123[[#This Row],[Odds Side - Win Probability Model]]), "",N157+IF(R157&lt;0, (N157/(R157/-100)), N157*(R157/100))),"")</f>
        <v/>
      </c>
      <c r="W157" s="50" t="str">
        <f t="shared" si="14"/>
        <v/>
      </c>
      <c r="X157" s="51" t="str">
        <f t="shared" si="15"/>
        <v/>
      </c>
      <c r="Y157" s="50" t="str">
        <f>IF(ISBLANK(Table123[[#This Row],[Odds Spread]]), "",O157+IF(S157&lt;0, (O157/(S157/-100)), O157*(S157/100)))</f>
        <v/>
      </c>
      <c r="Z157" s="50" t="str">
        <f t="shared" si="16"/>
        <v/>
      </c>
      <c r="AA157" s="37">
        <f t="shared" si="17"/>
        <v>0</v>
      </c>
      <c r="AB157" s="37">
        <f t="shared" si="18"/>
        <v>0</v>
      </c>
      <c r="AC157" s="52" t="str">
        <f>IF('Prediction Log'!$T158="Y", "W", IF('Prediction Log'!$T158="N","L",""))</f>
        <v/>
      </c>
      <c r="AD157" s="53" t="str">
        <f>IF('Prediction Log'!$V158="Y", "W", IF('Prediction Log'!$V158="N","L",""))</f>
        <v/>
      </c>
      <c r="AE157" s="54" t="str">
        <f>IF(ISBLANK(Table123[[#This Row],[Odds Side - Difference Model]]), "",IF(AC157="W", W157, IF(AC157="L",-N157, "")))</f>
        <v/>
      </c>
      <c r="AF157" s="55" t="str">
        <f>IFERROR((IF(ISERR(Table123[[#This Row],[Potential Payout Side - Win Probability Model]]), "",IF(AD157="W", X157, IF(AD157="L",-N157, "")))), "")</f>
        <v/>
      </c>
      <c r="AG157" s="52" t="str">
        <f>IF('Prediction Log'!$U158="Y", "W", IF('Prediction Log'!$U158="N", "L", ""))</f>
        <v/>
      </c>
      <c r="AH157" s="54" t="str">
        <f>IF(ISBLANK(Table123[[#This Row],[Odds Spread]]), "",IF(AG157="W", Z157, IF(AG157="L",-O157, "")))</f>
        <v/>
      </c>
      <c r="AI157" s="45"/>
      <c r="AJ157" s="46" t="str">
        <f t="shared" si="19"/>
        <v/>
      </c>
      <c r="AK15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8" spans="1:38" x14ac:dyDescent="0.45">
      <c r="A158" s="34">
        <f>Games!A158</f>
        <v>0</v>
      </c>
      <c r="B158" s="34" t="str">
        <f>IF('Prediction Log'!B159=0, "",'Prediction Log'!B159)</f>
        <v/>
      </c>
      <c r="C158" s="34" t="str">
        <f>IF('Prediction Log'!C159=0, "",'Prediction Log'!C159)</f>
        <v/>
      </c>
      <c r="D158" s="34" t="str">
        <f>IF('Prediction Log'!D159=0, "",'Prediction Log'!D159)</f>
        <v/>
      </c>
      <c r="E158" s="34" t="str">
        <f>IF('Prediction Log'!E159=0, "",'Prediction Log'!E159)</f>
        <v/>
      </c>
      <c r="F158" s="34" t="str">
        <f>IF('Prediction Log'!H159=0, "",'Prediction Log'!H159)</f>
        <v/>
      </c>
      <c r="G158" s="10" t="str">
        <f>IF(ISBLANK(Games!B158), "",'Prediction Log'!$I159)</f>
        <v/>
      </c>
      <c r="H158" s="35" t="str">
        <f>'Prediction Log'!$J159</f>
        <v/>
      </c>
      <c r="I158" s="34" t="str">
        <f>IF(ISBLANK(Games!R158), "",IF(AND(Games!R158="",Games!S158=""),"",IF(ISTEXT(Games!S158), "Side",Games!R158)))</f>
        <v/>
      </c>
      <c r="J158" s="34" t="str">
        <f>IF(ISBLANK(Games!B158), "",IF(Games!P158="Y", Games!B158, Games!C158))</f>
        <v/>
      </c>
      <c r="K158" s="34" t="str">
        <f>Games!K158</f>
        <v/>
      </c>
      <c r="L158" s="34" t="str">
        <f>IF(ISBLANK(Games!D158), "",Games!D158)</f>
        <v/>
      </c>
      <c r="M158" s="34"/>
      <c r="N158" s="49" t="str">
        <f>IF(ISBLANK(Table123[[#This Row],[Odds Side - Difference Model]]), "", 1)</f>
        <v/>
      </c>
      <c r="O158" s="49" t="str">
        <f>IF(ISBLANK(Table123[[#This Row],[Odds Spread]]), "", 1)</f>
        <v/>
      </c>
      <c r="P158" s="36"/>
      <c r="Q158" s="36"/>
      <c r="R15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8" s="36"/>
      <c r="T158" s="36"/>
      <c r="U158" s="50" t="str">
        <f>IF(ISBLANK(Table123[[#This Row],[Odds Side - Difference Model]]), "",N158+IF(Q158&lt;0, (N158/(Q158/-100)), N158*(Q158/100)))</f>
        <v/>
      </c>
      <c r="V158" s="51" t="str">
        <f>IFERROR(IF(ISBLANK(Table123[[#This Row],[Odds Side - Win Probability Model]]), "",N158+IF(R158&lt;0, (N158/(R158/-100)), N158*(R158/100))),"")</f>
        <v/>
      </c>
      <c r="W158" s="50" t="str">
        <f t="shared" si="14"/>
        <v/>
      </c>
      <c r="X158" s="51" t="str">
        <f t="shared" si="15"/>
        <v/>
      </c>
      <c r="Y158" s="50" t="str">
        <f>IF(ISBLANK(Table123[[#This Row],[Odds Spread]]), "",O158+IF(S158&lt;0, (O158/(S158/-100)), O158*(S158/100)))</f>
        <v/>
      </c>
      <c r="Z158" s="50" t="str">
        <f t="shared" si="16"/>
        <v/>
      </c>
      <c r="AA158" s="37">
        <f t="shared" si="17"/>
        <v>0</v>
      </c>
      <c r="AB158" s="37">
        <f t="shared" si="18"/>
        <v>0</v>
      </c>
      <c r="AC158" s="52" t="str">
        <f>IF('Prediction Log'!$T159="Y", "W", IF('Prediction Log'!$T159="N","L",""))</f>
        <v/>
      </c>
      <c r="AD158" s="53" t="str">
        <f>IF('Prediction Log'!$V159="Y", "W", IF('Prediction Log'!$V159="N","L",""))</f>
        <v/>
      </c>
      <c r="AE158" s="54" t="str">
        <f>IF(ISBLANK(Table123[[#This Row],[Odds Side - Difference Model]]), "",IF(AC158="W", W158, IF(AC158="L",-N158, "")))</f>
        <v/>
      </c>
      <c r="AF158" s="55" t="str">
        <f>IFERROR((IF(ISERR(Table123[[#This Row],[Potential Payout Side - Win Probability Model]]), "",IF(AD158="W", X158, IF(AD158="L",-N158, "")))), "")</f>
        <v/>
      </c>
      <c r="AG158" s="52" t="str">
        <f>IF('Prediction Log'!$U159="Y", "W", IF('Prediction Log'!$U159="N", "L", ""))</f>
        <v/>
      </c>
      <c r="AH158" s="54" t="str">
        <f>IF(ISBLANK(Table123[[#This Row],[Odds Spread]]), "",IF(AG158="W", Z158, IF(AG158="L",-O158, "")))</f>
        <v/>
      </c>
      <c r="AI158" s="45"/>
      <c r="AJ158" s="46" t="str">
        <f t="shared" si="19"/>
        <v/>
      </c>
      <c r="AK15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9" spans="1:38" x14ac:dyDescent="0.45">
      <c r="A159" s="34">
        <f>Games!A159</f>
        <v>0</v>
      </c>
      <c r="B159" s="34" t="str">
        <f>IF('Prediction Log'!B160=0, "",'Prediction Log'!B160)</f>
        <v/>
      </c>
      <c r="C159" s="34" t="str">
        <f>IF('Prediction Log'!C160=0, "",'Prediction Log'!C160)</f>
        <v/>
      </c>
      <c r="D159" s="34" t="str">
        <f>IF('Prediction Log'!D160=0, "",'Prediction Log'!D160)</f>
        <v/>
      </c>
      <c r="E159" s="34" t="str">
        <f>IF('Prediction Log'!E160=0, "",'Prediction Log'!E160)</f>
        <v/>
      </c>
      <c r="F159" s="34" t="str">
        <f>IF('Prediction Log'!H160=0, "",'Prediction Log'!H160)</f>
        <v/>
      </c>
      <c r="G159" s="10" t="str">
        <f>IF(ISBLANK(Games!B159), "",'Prediction Log'!$I160)</f>
        <v/>
      </c>
      <c r="H159" s="35" t="str">
        <f>'Prediction Log'!$J160</f>
        <v/>
      </c>
      <c r="I159" s="34" t="str">
        <f>IF(ISBLANK(Games!R159), "",IF(AND(Games!R159="",Games!S159=""),"",IF(ISTEXT(Games!S159), "Side",Games!R159)))</f>
        <v/>
      </c>
      <c r="J159" s="34" t="str">
        <f>IF(ISBLANK(Games!B159), "",IF(Games!P159="Y", Games!B159, Games!C159))</f>
        <v/>
      </c>
      <c r="K159" s="34" t="str">
        <f>Games!K159</f>
        <v/>
      </c>
      <c r="L159" s="34" t="str">
        <f>IF(ISBLANK(Games!D159), "",Games!D159)</f>
        <v/>
      </c>
      <c r="M159" s="34"/>
      <c r="N159" s="49" t="str">
        <f>IF(ISBLANK(Table123[[#This Row],[Odds Side - Difference Model]]), "", 1)</f>
        <v/>
      </c>
      <c r="O159" s="49" t="str">
        <f>IF(ISBLANK(Table123[[#This Row],[Odds Spread]]), "", 1)</f>
        <v/>
      </c>
      <c r="P159" s="36"/>
      <c r="Q159" s="36"/>
      <c r="R15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9" s="36"/>
      <c r="T159" s="36"/>
      <c r="U159" s="50" t="str">
        <f>IF(ISBLANK(Table123[[#This Row],[Odds Side - Difference Model]]), "",N159+IF(Q159&lt;0, (N159/(Q159/-100)), N159*(Q159/100)))</f>
        <v/>
      </c>
      <c r="V159" s="51" t="str">
        <f>IFERROR(IF(ISBLANK(Table123[[#This Row],[Odds Side - Win Probability Model]]), "",N159+IF(R159&lt;0, (N159/(R159/-100)), N159*(R159/100))),"")</f>
        <v/>
      </c>
      <c r="W159" s="50" t="str">
        <f t="shared" si="14"/>
        <v/>
      </c>
      <c r="X159" s="51" t="str">
        <f t="shared" si="15"/>
        <v/>
      </c>
      <c r="Y159" s="50" t="str">
        <f>IF(ISBLANK(Table123[[#This Row],[Odds Spread]]), "",O159+IF(S159&lt;0, (O159/(S159/-100)), O159*(S159/100)))</f>
        <v/>
      </c>
      <c r="Z159" s="50" t="str">
        <f t="shared" si="16"/>
        <v/>
      </c>
      <c r="AA159" s="37">
        <f t="shared" si="17"/>
        <v>0</v>
      </c>
      <c r="AB159" s="37">
        <f t="shared" si="18"/>
        <v>0</v>
      </c>
      <c r="AC159" s="52" t="str">
        <f>IF('Prediction Log'!$T160="Y", "W", IF('Prediction Log'!$T160="N","L",""))</f>
        <v/>
      </c>
      <c r="AD159" s="53" t="str">
        <f>IF('Prediction Log'!$V160="Y", "W", IF('Prediction Log'!$V160="N","L",""))</f>
        <v/>
      </c>
      <c r="AE159" s="54" t="str">
        <f>IF(ISBLANK(Table123[[#This Row],[Odds Side - Difference Model]]), "",IF(AC159="W", W159, IF(AC159="L",-N159, "")))</f>
        <v/>
      </c>
      <c r="AF159" s="55" t="str">
        <f>IFERROR((IF(ISERR(Table123[[#This Row],[Potential Payout Side - Win Probability Model]]), "",IF(AD159="W", X159, IF(AD159="L",-N159, "")))), "")</f>
        <v/>
      </c>
      <c r="AG159" s="52" t="str">
        <f>IF('Prediction Log'!$U160="Y", "W", IF('Prediction Log'!$U160="N", "L", ""))</f>
        <v/>
      </c>
      <c r="AH159" s="54" t="str">
        <f>IF(ISBLANK(Table123[[#This Row],[Odds Spread]]), "",IF(AG159="W", Z159, IF(AG159="L",-O159, "")))</f>
        <v/>
      </c>
      <c r="AI159" s="45"/>
      <c r="AJ159" s="46" t="str">
        <f t="shared" si="19"/>
        <v/>
      </c>
      <c r="AK15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0" spans="1:38" x14ac:dyDescent="0.45">
      <c r="A160" s="34">
        <f>Games!A160</f>
        <v>0</v>
      </c>
      <c r="B160" s="34" t="str">
        <f>IF('Prediction Log'!B161=0, "",'Prediction Log'!B161)</f>
        <v/>
      </c>
      <c r="C160" s="34" t="str">
        <f>IF('Prediction Log'!C161=0, "",'Prediction Log'!C161)</f>
        <v/>
      </c>
      <c r="D160" s="34" t="str">
        <f>IF('Prediction Log'!D161=0, "",'Prediction Log'!D161)</f>
        <v/>
      </c>
      <c r="E160" s="34" t="str">
        <f>IF('Prediction Log'!E161=0, "",'Prediction Log'!E161)</f>
        <v/>
      </c>
      <c r="F160" s="34" t="str">
        <f>IF('Prediction Log'!H161=0, "",'Prediction Log'!H161)</f>
        <v/>
      </c>
      <c r="G160" s="10" t="str">
        <f>IF(ISBLANK(Games!B160), "",'Prediction Log'!$I161)</f>
        <v/>
      </c>
      <c r="H160" s="35" t="str">
        <f>'Prediction Log'!$J161</f>
        <v/>
      </c>
      <c r="I160" s="34" t="str">
        <f>IF(ISBLANK(Games!R160), "",IF(AND(Games!R160="",Games!S160=""),"",IF(ISTEXT(Games!S160), "Side",Games!R160)))</f>
        <v/>
      </c>
      <c r="J160" s="34" t="str">
        <f>IF(ISBLANK(Games!B160), "",IF(Games!P160="Y", Games!B160, Games!C160))</f>
        <v/>
      </c>
      <c r="K160" s="34" t="str">
        <f>Games!K160</f>
        <v/>
      </c>
      <c r="L160" s="34" t="str">
        <f>IF(ISBLANK(Games!D160), "",Games!D160)</f>
        <v/>
      </c>
      <c r="M160" s="34"/>
      <c r="N160" s="49" t="str">
        <f>IF(ISBLANK(Table123[[#This Row],[Odds Side - Difference Model]]), "", 1)</f>
        <v/>
      </c>
      <c r="O160" s="49" t="str">
        <f>IF(ISBLANK(Table123[[#This Row],[Odds Spread]]), "", 1)</f>
        <v/>
      </c>
      <c r="P160" s="36"/>
      <c r="Q160" s="36"/>
      <c r="R16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0" s="36"/>
      <c r="T160" s="36"/>
      <c r="U160" s="50" t="str">
        <f>IF(ISBLANK(Table123[[#This Row],[Odds Side - Difference Model]]), "",N160+IF(Q160&lt;0, (N160/(Q160/-100)), N160*(Q160/100)))</f>
        <v/>
      </c>
      <c r="V160" s="51" t="str">
        <f>IFERROR(IF(ISBLANK(Table123[[#This Row],[Odds Side - Win Probability Model]]), "",N160+IF(R160&lt;0, (N160/(R160/-100)), N160*(R160/100))),"")</f>
        <v/>
      </c>
      <c r="W160" s="50" t="str">
        <f t="shared" si="14"/>
        <v/>
      </c>
      <c r="X160" s="51" t="str">
        <f t="shared" si="15"/>
        <v/>
      </c>
      <c r="Y160" s="50" t="str">
        <f>IF(ISBLANK(Table123[[#This Row],[Odds Spread]]), "",O160+IF(S160&lt;0, (O160/(S160/-100)), O160*(S160/100)))</f>
        <v/>
      </c>
      <c r="Z160" s="50" t="str">
        <f t="shared" si="16"/>
        <v/>
      </c>
      <c r="AA160" s="37">
        <f t="shared" si="17"/>
        <v>0</v>
      </c>
      <c r="AB160" s="37">
        <f t="shared" si="18"/>
        <v>0</v>
      </c>
      <c r="AC160" s="52" t="str">
        <f>IF('Prediction Log'!$T161="Y", "W", IF('Prediction Log'!$T161="N","L",""))</f>
        <v/>
      </c>
      <c r="AD160" s="53" t="str">
        <f>IF('Prediction Log'!$V161="Y", "W", IF('Prediction Log'!$V161="N","L",""))</f>
        <v/>
      </c>
      <c r="AE160" s="54" t="str">
        <f>IF(ISBLANK(Table123[[#This Row],[Odds Side - Difference Model]]), "",IF(AC160="W", W160, IF(AC160="L",-N160, "")))</f>
        <v/>
      </c>
      <c r="AF160" s="55" t="str">
        <f>IFERROR((IF(ISERR(Table123[[#This Row],[Potential Payout Side - Win Probability Model]]), "",IF(AD160="W", X160, IF(AD160="L",-N160, "")))), "")</f>
        <v/>
      </c>
      <c r="AG160" s="52" t="str">
        <f>IF('Prediction Log'!$U161="Y", "W", IF('Prediction Log'!$U161="N", "L", ""))</f>
        <v/>
      </c>
      <c r="AH160" s="54" t="str">
        <f>IF(ISBLANK(Table123[[#This Row],[Odds Spread]]), "",IF(AG160="W", Z160, IF(AG160="L",-O160, "")))</f>
        <v/>
      </c>
      <c r="AI160" s="45"/>
      <c r="AJ160" s="46" t="str">
        <f t="shared" si="19"/>
        <v/>
      </c>
      <c r="AK16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1" spans="1:38" x14ac:dyDescent="0.45">
      <c r="A161" s="34">
        <f>Games!A161</f>
        <v>0</v>
      </c>
      <c r="B161" s="34" t="str">
        <f>IF('Prediction Log'!B162=0, "",'Prediction Log'!B162)</f>
        <v/>
      </c>
      <c r="C161" s="34" t="str">
        <f>IF('Prediction Log'!C162=0, "",'Prediction Log'!C162)</f>
        <v/>
      </c>
      <c r="D161" s="34" t="str">
        <f>IF('Prediction Log'!D162=0, "",'Prediction Log'!D162)</f>
        <v/>
      </c>
      <c r="E161" s="34" t="str">
        <f>IF('Prediction Log'!E162=0, "",'Prediction Log'!E162)</f>
        <v/>
      </c>
      <c r="F161" s="34" t="str">
        <f>IF('Prediction Log'!H162=0, "",'Prediction Log'!H162)</f>
        <v/>
      </c>
      <c r="G161" s="10" t="str">
        <f>IF(ISBLANK(Games!B161), "",'Prediction Log'!$I162)</f>
        <v/>
      </c>
      <c r="H161" s="35" t="str">
        <f>'Prediction Log'!$J162</f>
        <v/>
      </c>
      <c r="I161" s="34" t="str">
        <f>IF(ISBLANK(Games!R161), "",IF(AND(Games!R161="",Games!S161=""),"",IF(ISTEXT(Games!S161), "Side",Games!R161)))</f>
        <v/>
      </c>
      <c r="J161" s="34" t="str">
        <f>IF(ISBLANK(Games!B161), "",IF(Games!P161="Y", Games!B161, Games!C161))</f>
        <v/>
      </c>
      <c r="K161" s="34" t="str">
        <f>Games!K161</f>
        <v/>
      </c>
      <c r="L161" s="34" t="str">
        <f>IF(ISBLANK(Games!D161), "",Games!D161)</f>
        <v/>
      </c>
      <c r="M161" s="34"/>
      <c r="N161" s="49" t="str">
        <f>IF(ISBLANK(Table123[[#This Row],[Odds Side - Difference Model]]), "", 1)</f>
        <v/>
      </c>
      <c r="O161" s="49" t="str">
        <f>IF(ISBLANK(Table123[[#This Row],[Odds Spread]]), "", 1)</f>
        <v/>
      </c>
      <c r="P161" s="36"/>
      <c r="Q161" s="36"/>
      <c r="R16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1" s="36"/>
      <c r="T161" s="36"/>
      <c r="U161" s="50" t="str">
        <f>IF(ISBLANK(Table123[[#This Row],[Odds Side - Difference Model]]), "",N161+IF(Q161&lt;0, (N161/(Q161/-100)), N161*(Q161/100)))</f>
        <v/>
      </c>
      <c r="V161" s="51" t="str">
        <f>IFERROR(IF(ISBLANK(Table123[[#This Row],[Odds Side - Win Probability Model]]), "",N161+IF(R161&lt;0, (N161/(R161/-100)), N161*(R161/100))),"")</f>
        <v/>
      </c>
      <c r="W161" s="50" t="str">
        <f t="shared" si="14"/>
        <v/>
      </c>
      <c r="X161" s="51" t="str">
        <f t="shared" si="15"/>
        <v/>
      </c>
      <c r="Y161" s="50" t="str">
        <f>IF(ISBLANK(Table123[[#This Row],[Odds Spread]]), "",O161+IF(S161&lt;0, (O161/(S161/-100)), O161*(S161/100)))</f>
        <v/>
      </c>
      <c r="Z161" s="50" t="str">
        <f t="shared" si="16"/>
        <v/>
      </c>
      <c r="AA161" s="37">
        <f t="shared" si="17"/>
        <v>0</v>
      </c>
      <c r="AB161" s="37">
        <f t="shared" si="18"/>
        <v>0</v>
      </c>
      <c r="AC161" s="52" t="str">
        <f>IF('Prediction Log'!$T162="Y", "W", IF('Prediction Log'!$T162="N","L",""))</f>
        <v/>
      </c>
      <c r="AD161" s="53" t="str">
        <f>IF('Prediction Log'!$V162="Y", "W", IF('Prediction Log'!$V162="N","L",""))</f>
        <v/>
      </c>
      <c r="AE161" s="54" t="str">
        <f>IF(ISBLANK(Table123[[#This Row],[Odds Side - Difference Model]]), "",IF(AC161="W", W161, IF(AC161="L",-N161, "")))</f>
        <v/>
      </c>
      <c r="AF161" s="55" t="str">
        <f>IFERROR((IF(ISERR(Table123[[#This Row],[Potential Payout Side - Win Probability Model]]), "",IF(AD161="W", X161, IF(AD161="L",-N161, "")))), "")</f>
        <v/>
      </c>
      <c r="AG161" s="52" t="str">
        <f>IF('Prediction Log'!$U162="Y", "W", IF('Prediction Log'!$U162="N", "L", ""))</f>
        <v/>
      </c>
      <c r="AH161" s="54" t="str">
        <f>IF(ISBLANK(Table123[[#This Row],[Odds Spread]]), "",IF(AG161="W", Z161, IF(AG161="L",-O161, "")))</f>
        <v/>
      </c>
      <c r="AI161" s="45"/>
      <c r="AJ161" s="46" t="str">
        <f t="shared" si="19"/>
        <v/>
      </c>
      <c r="AK16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2" spans="1:38" x14ac:dyDescent="0.45">
      <c r="A162" s="34">
        <f>Games!A162</f>
        <v>0</v>
      </c>
      <c r="B162" s="34" t="str">
        <f>IF('Prediction Log'!B163=0, "",'Prediction Log'!B163)</f>
        <v/>
      </c>
      <c r="C162" s="34" t="str">
        <f>IF('Prediction Log'!C163=0, "",'Prediction Log'!C163)</f>
        <v/>
      </c>
      <c r="D162" s="34" t="str">
        <f>IF('Prediction Log'!D163=0, "",'Prediction Log'!D163)</f>
        <v/>
      </c>
      <c r="E162" s="34" t="str">
        <f>IF('Prediction Log'!E163=0, "",'Prediction Log'!E163)</f>
        <v/>
      </c>
      <c r="F162" s="34" t="str">
        <f>IF('Prediction Log'!H163=0, "",'Prediction Log'!H163)</f>
        <v/>
      </c>
      <c r="G162" s="10" t="str">
        <f>IF(ISBLANK(Games!B162), "",'Prediction Log'!$I163)</f>
        <v/>
      </c>
      <c r="H162" s="35" t="str">
        <f>'Prediction Log'!$J163</f>
        <v/>
      </c>
      <c r="I162" s="34" t="str">
        <f>IF(ISBLANK(Games!R162), "",IF(AND(Games!R162="",Games!S162=""),"",IF(ISTEXT(Games!S162), "Side",Games!R162)))</f>
        <v/>
      </c>
      <c r="J162" s="34" t="str">
        <f>IF(ISBLANK(Games!B162), "",IF(Games!P162="Y", Games!B162, Games!C162))</f>
        <v/>
      </c>
      <c r="K162" s="34" t="str">
        <f>Games!K162</f>
        <v/>
      </c>
      <c r="L162" s="34" t="str">
        <f>IF(ISBLANK(Games!D162), "",Games!D162)</f>
        <v/>
      </c>
      <c r="M162" s="34"/>
      <c r="N162" s="49" t="str">
        <f>IF(ISBLANK(Table123[[#This Row],[Odds Side - Difference Model]]), "", 1)</f>
        <v/>
      </c>
      <c r="O162" s="49" t="str">
        <f>IF(ISBLANK(Table123[[#This Row],[Odds Spread]]), "", 1)</f>
        <v/>
      </c>
      <c r="P162" s="36"/>
      <c r="Q162" s="36"/>
      <c r="R16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2" s="36"/>
      <c r="T162" s="36"/>
      <c r="U162" s="50" t="str">
        <f>IF(ISBLANK(Table123[[#This Row],[Odds Side - Difference Model]]), "",N162+IF(Q162&lt;0, (N162/(Q162/-100)), N162*(Q162/100)))</f>
        <v/>
      </c>
      <c r="V162" s="51" t="str">
        <f>IFERROR(IF(ISBLANK(Table123[[#This Row],[Odds Side - Win Probability Model]]), "",N162+IF(R162&lt;0, (N162/(R162/-100)), N162*(R162/100))),"")</f>
        <v/>
      </c>
      <c r="W162" s="50" t="str">
        <f t="shared" si="14"/>
        <v/>
      </c>
      <c r="X162" s="51" t="str">
        <f t="shared" si="15"/>
        <v/>
      </c>
      <c r="Y162" s="50" t="str">
        <f>IF(ISBLANK(Table123[[#This Row],[Odds Spread]]), "",O162+IF(S162&lt;0, (O162/(S162/-100)), O162*(S162/100)))</f>
        <v/>
      </c>
      <c r="Z162" s="50" t="str">
        <f t="shared" si="16"/>
        <v/>
      </c>
      <c r="AA162" s="37">
        <f t="shared" si="17"/>
        <v>0</v>
      </c>
      <c r="AB162" s="37">
        <f t="shared" si="18"/>
        <v>0</v>
      </c>
      <c r="AC162" s="52" t="str">
        <f>IF('Prediction Log'!$T163="Y", "W", IF('Prediction Log'!$T163="N","L",""))</f>
        <v/>
      </c>
      <c r="AD162" s="53" t="str">
        <f>IF('Prediction Log'!$V163="Y", "W", IF('Prediction Log'!$V163="N","L",""))</f>
        <v/>
      </c>
      <c r="AE162" s="54" t="str">
        <f>IF(ISBLANK(Table123[[#This Row],[Odds Side - Difference Model]]), "",IF(AC162="W", W162, IF(AC162="L",-N162, "")))</f>
        <v/>
      </c>
      <c r="AF162" s="55" t="str">
        <f>IFERROR((IF(ISERR(Table123[[#This Row],[Potential Payout Side - Win Probability Model]]), "",IF(AD162="W", X162, IF(AD162="L",-N162, "")))), "")</f>
        <v/>
      </c>
      <c r="AG162" s="52" t="str">
        <f>IF('Prediction Log'!$U163="Y", "W", IF('Prediction Log'!$U163="N", "L", ""))</f>
        <v/>
      </c>
      <c r="AH162" s="54" t="str">
        <f>IF(ISBLANK(Table123[[#This Row],[Odds Spread]]), "",IF(AG162="W", Z162, IF(AG162="L",-O162, "")))</f>
        <v/>
      </c>
      <c r="AI162" s="45"/>
      <c r="AJ162" s="46" t="str">
        <f t="shared" si="19"/>
        <v/>
      </c>
      <c r="AK16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3" spans="1:38" x14ac:dyDescent="0.45">
      <c r="A163" s="34">
        <f>Games!A163</f>
        <v>0</v>
      </c>
      <c r="B163" s="34" t="str">
        <f>IF('Prediction Log'!B164=0, "",'Prediction Log'!B164)</f>
        <v/>
      </c>
      <c r="C163" s="34" t="str">
        <f>IF('Prediction Log'!C164=0, "",'Prediction Log'!C164)</f>
        <v/>
      </c>
      <c r="D163" s="34" t="str">
        <f>IF('Prediction Log'!D164=0, "",'Prediction Log'!D164)</f>
        <v/>
      </c>
      <c r="E163" s="34" t="str">
        <f>IF('Prediction Log'!E164=0, "",'Prediction Log'!E164)</f>
        <v/>
      </c>
      <c r="F163" s="34" t="str">
        <f>IF('Prediction Log'!H164=0, "",'Prediction Log'!H164)</f>
        <v/>
      </c>
      <c r="G163" s="10" t="str">
        <f>IF(ISBLANK(Games!B163), "",'Prediction Log'!$I164)</f>
        <v/>
      </c>
      <c r="H163" s="35" t="str">
        <f>'Prediction Log'!$J164</f>
        <v/>
      </c>
      <c r="I163" s="34" t="str">
        <f>IF(ISBLANK(Games!R163), "",IF(AND(Games!R163="",Games!S163=""),"",IF(ISTEXT(Games!S163), "Side",Games!R163)))</f>
        <v/>
      </c>
      <c r="J163" s="34" t="str">
        <f>IF(ISBLANK(Games!B163), "",IF(Games!P163="Y", Games!B163, Games!C163))</f>
        <v/>
      </c>
      <c r="K163" s="34" t="str">
        <f>Games!K163</f>
        <v/>
      </c>
      <c r="L163" s="34" t="str">
        <f>IF(ISBLANK(Games!D163), "",Games!D163)</f>
        <v/>
      </c>
      <c r="M163" s="34"/>
      <c r="N163" s="49" t="str">
        <f>IF(ISBLANK(Table123[[#This Row],[Odds Side - Difference Model]]), "", 1)</f>
        <v/>
      </c>
      <c r="O163" s="49" t="str">
        <f>IF(ISBLANK(Table123[[#This Row],[Odds Spread]]), "", 1)</f>
        <v/>
      </c>
      <c r="P163" s="36"/>
      <c r="Q163" s="36"/>
      <c r="R16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3" s="36"/>
      <c r="T163" s="36"/>
      <c r="U163" s="50" t="str">
        <f>IF(ISBLANK(Table123[[#This Row],[Odds Side - Difference Model]]), "",N163+IF(Q163&lt;0, (N163/(Q163/-100)), N163*(Q163/100)))</f>
        <v/>
      </c>
      <c r="V163" s="51" t="str">
        <f>IFERROR(IF(ISBLANK(Table123[[#This Row],[Odds Side - Win Probability Model]]), "",N163+IF(R163&lt;0, (N163/(R163/-100)), N163*(R163/100))),"")</f>
        <v/>
      </c>
      <c r="W163" s="50" t="str">
        <f t="shared" si="14"/>
        <v/>
      </c>
      <c r="X163" s="51" t="str">
        <f t="shared" si="15"/>
        <v/>
      </c>
      <c r="Y163" s="50" t="str">
        <f>IF(ISBLANK(Table123[[#This Row],[Odds Spread]]), "",O163+IF(S163&lt;0, (O163/(S163/-100)), O163*(S163/100)))</f>
        <v/>
      </c>
      <c r="Z163" s="50" t="str">
        <f t="shared" si="16"/>
        <v/>
      </c>
      <c r="AA163" s="37">
        <f t="shared" si="17"/>
        <v>0</v>
      </c>
      <c r="AB163" s="37">
        <f t="shared" si="18"/>
        <v>0</v>
      </c>
      <c r="AC163" s="52" t="str">
        <f>IF('Prediction Log'!$T164="Y", "W", IF('Prediction Log'!$T164="N","L",""))</f>
        <v/>
      </c>
      <c r="AD163" s="53" t="str">
        <f>IF('Prediction Log'!$V164="Y", "W", IF('Prediction Log'!$V164="N","L",""))</f>
        <v/>
      </c>
      <c r="AE163" s="54" t="str">
        <f>IF(ISBLANK(Table123[[#This Row],[Odds Side - Difference Model]]), "",IF(AC163="W", W163, IF(AC163="L",-N163, "")))</f>
        <v/>
      </c>
      <c r="AF163" s="55" t="str">
        <f>IFERROR((IF(ISERR(Table123[[#This Row],[Potential Payout Side - Win Probability Model]]), "",IF(AD163="W", X163, IF(AD163="L",-N163, "")))), "")</f>
        <v/>
      </c>
      <c r="AG163" s="52" t="str">
        <f>IF('Prediction Log'!$U164="Y", "W", IF('Prediction Log'!$U164="N", "L", ""))</f>
        <v/>
      </c>
      <c r="AH163" s="54" t="str">
        <f>IF(ISBLANK(Table123[[#This Row],[Odds Spread]]), "",IF(AG163="W", Z163, IF(AG163="L",-O163, "")))</f>
        <v/>
      </c>
      <c r="AI163" s="45"/>
      <c r="AJ163" s="46" t="str">
        <f t="shared" si="19"/>
        <v/>
      </c>
      <c r="AK16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4" spans="1:38" x14ac:dyDescent="0.45">
      <c r="A164" s="34">
        <f>Games!A164</f>
        <v>0</v>
      </c>
      <c r="B164" s="34" t="str">
        <f>IF('Prediction Log'!B165=0, "",'Prediction Log'!B165)</f>
        <v/>
      </c>
      <c r="C164" s="34" t="str">
        <f>IF('Prediction Log'!C165=0, "",'Prediction Log'!C165)</f>
        <v/>
      </c>
      <c r="D164" s="34" t="str">
        <f>IF('Prediction Log'!D165=0, "",'Prediction Log'!D165)</f>
        <v/>
      </c>
      <c r="E164" s="34" t="str">
        <f>IF('Prediction Log'!E165=0, "",'Prediction Log'!E165)</f>
        <v/>
      </c>
      <c r="F164" s="34" t="str">
        <f>IF('Prediction Log'!H165=0, "",'Prediction Log'!H165)</f>
        <v/>
      </c>
      <c r="G164" s="10" t="str">
        <f>IF(ISBLANK(Games!B164), "",'Prediction Log'!$I165)</f>
        <v/>
      </c>
      <c r="H164" s="35" t="str">
        <f>'Prediction Log'!$J165</f>
        <v/>
      </c>
      <c r="I164" s="34" t="str">
        <f>IF(ISBLANK(Games!R164), "",IF(AND(Games!R164="",Games!S164=""),"",IF(ISTEXT(Games!S164), "Side",Games!R164)))</f>
        <v/>
      </c>
      <c r="J164" s="34" t="str">
        <f>IF(ISBLANK(Games!B164), "",IF(Games!P164="Y", Games!B164, Games!C164))</f>
        <v/>
      </c>
      <c r="K164" s="34" t="str">
        <f>Games!K164</f>
        <v/>
      </c>
      <c r="L164" s="34" t="str">
        <f>IF(ISBLANK(Games!D164), "",Games!D164)</f>
        <v/>
      </c>
      <c r="M164" s="34"/>
      <c r="N164" s="49" t="str">
        <f>IF(ISBLANK(Table123[[#This Row],[Odds Side - Difference Model]]), "", 1)</f>
        <v/>
      </c>
      <c r="O164" s="49" t="str">
        <f>IF(ISBLANK(Table123[[#This Row],[Odds Spread]]), "", 1)</f>
        <v/>
      </c>
      <c r="P164" s="36"/>
      <c r="Q164" s="36"/>
      <c r="R16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4" s="36"/>
      <c r="T164" s="36"/>
      <c r="U164" s="50" t="str">
        <f>IF(ISBLANK(Table123[[#This Row],[Odds Side - Difference Model]]), "",N164+IF(Q164&lt;0, (N164/(Q164/-100)), N164*(Q164/100)))</f>
        <v/>
      </c>
      <c r="V164" s="51" t="str">
        <f>IFERROR(IF(ISBLANK(Table123[[#This Row],[Odds Side - Win Probability Model]]), "",N164+IF(R164&lt;0, (N164/(R164/-100)), N164*(R164/100))),"")</f>
        <v/>
      </c>
      <c r="W164" s="50" t="str">
        <f t="shared" si="14"/>
        <v/>
      </c>
      <c r="X164" s="51" t="str">
        <f t="shared" si="15"/>
        <v/>
      </c>
      <c r="Y164" s="50" t="str">
        <f>IF(ISBLANK(Table123[[#This Row],[Odds Spread]]), "",O164+IF(S164&lt;0, (O164/(S164/-100)), O164*(S164/100)))</f>
        <v/>
      </c>
      <c r="Z164" s="50" t="str">
        <f t="shared" si="16"/>
        <v/>
      </c>
      <c r="AA164" s="37">
        <f t="shared" si="17"/>
        <v>0</v>
      </c>
      <c r="AB164" s="37">
        <f t="shared" si="18"/>
        <v>0</v>
      </c>
      <c r="AC164" s="52" t="str">
        <f>IF('Prediction Log'!$T165="Y", "W", IF('Prediction Log'!$T165="N","L",""))</f>
        <v/>
      </c>
      <c r="AD164" s="53" t="str">
        <f>IF('Prediction Log'!$V165="Y", "W", IF('Prediction Log'!$V165="N","L",""))</f>
        <v/>
      </c>
      <c r="AE164" s="54" t="str">
        <f>IF(ISBLANK(Table123[[#This Row],[Odds Side - Difference Model]]), "",IF(AC164="W", W164, IF(AC164="L",-N164, "")))</f>
        <v/>
      </c>
      <c r="AF164" s="55" t="str">
        <f>IFERROR((IF(ISERR(Table123[[#This Row],[Potential Payout Side - Win Probability Model]]), "",IF(AD164="W", X164, IF(AD164="L",-N164, "")))), "")</f>
        <v/>
      </c>
      <c r="AG164" s="52" t="str">
        <f>IF('Prediction Log'!$U165="Y", "W", IF('Prediction Log'!$U165="N", "L", ""))</f>
        <v/>
      </c>
      <c r="AH164" s="54" t="str">
        <f>IF(ISBLANK(Table123[[#This Row],[Odds Spread]]), "",IF(AG164="W", Z164, IF(AG164="L",-O164, "")))</f>
        <v/>
      </c>
      <c r="AI164" s="45"/>
      <c r="AJ164" s="46" t="str">
        <f t="shared" si="19"/>
        <v/>
      </c>
      <c r="AK16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5" spans="1:38" x14ac:dyDescent="0.45">
      <c r="A165" s="34">
        <f>Games!A165</f>
        <v>0</v>
      </c>
      <c r="B165" s="34" t="str">
        <f>IF('Prediction Log'!B166=0, "",'Prediction Log'!B166)</f>
        <v/>
      </c>
      <c r="C165" s="34" t="str">
        <f>IF('Prediction Log'!C166=0, "",'Prediction Log'!C166)</f>
        <v/>
      </c>
      <c r="D165" s="34" t="str">
        <f>IF('Prediction Log'!D166=0, "",'Prediction Log'!D166)</f>
        <v/>
      </c>
      <c r="E165" s="34" t="str">
        <f>IF('Prediction Log'!E166=0, "",'Prediction Log'!E166)</f>
        <v/>
      </c>
      <c r="F165" s="34" t="str">
        <f>IF('Prediction Log'!H166=0, "",'Prediction Log'!H166)</f>
        <v/>
      </c>
      <c r="G165" s="10" t="str">
        <f>IF(ISBLANK(Games!B165), "",'Prediction Log'!$I166)</f>
        <v/>
      </c>
      <c r="H165" s="35" t="str">
        <f>'Prediction Log'!$J166</f>
        <v/>
      </c>
      <c r="I165" s="34" t="str">
        <f>IF(ISBLANK(Games!R165), "",IF(AND(Games!R165="",Games!S165=""),"",IF(ISTEXT(Games!S165), "Side",Games!R165)))</f>
        <v/>
      </c>
      <c r="J165" s="34" t="str">
        <f>IF(ISBLANK(Games!B165), "",IF(Games!P165="Y", Games!B165, Games!C165))</f>
        <v/>
      </c>
      <c r="K165" s="34" t="str">
        <f>Games!K165</f>
        <v/>
      </c>
      <c r="L165" s="34" t="str">
        <f>IF(ISBLANK(Games!D165), "",Games!D165)</f>
        <v/>
      </c>
      <c r="M165" s="34"/>
      <c r="N165" s="49" t="str">
        <f>IF(ISBLANK(Table123[[#This Row],[Odds Side - Difference Model]]), "", 1)</f>
        <v/>
      </c>
      <c r="O165" s="49" t="str">
        <f>IF(ISBLANK(Table123[[#This Row],[Odds Spread]]), "", 1)</f>
        <v/>
      </c>
      <c r="P165" s="36"/>
      <c r="Q165" s="36"/>
      <c r="R16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5" s="36"/>
      <c r="T165" s="36"/>
      <c r="U165" s="50" t="str">
        <f>IF(ISBLANK(Table123[[#This Row],[Odds Side - Difference Model]]), "",N165+IF(Q165&lt;0, (N165/(Q165/-100)), N165*(Q165/100)))</f>
        <v/>
      </c>
      <c r="V165" s="51" t="str">
        <f>IFERROR(IF(ISBLANK(Table123[[#This Row],[Odds Side - Win Probability Model]]), "",N165+IF(R165&lt;0, (N165/(R165/-100)), N165*(R165/100))),"")</f>
        <v/>
      </c>
      <c r="W165" s="50" t="str">
        <f t="shared" si="14"/>
        <v/>
      </c>
      <c r="X165" s="51" t="str">
        <f t="shared" si="15"/>
        <v/>
      </c>
      <c r="Y165" s="50" t="str">
        <f>IF(ISBLANK(Table123[[#This Row],[Odds Spread]]), "",O165+IF(S165&lt;0, (O165/(S165/-100)), O165*(S165/100)))</f>
        <v/>
      </c>
      <c r="Z165" s="50" t="str">
        <f t="shared" si="16"/>
        <v/>
      </c>
      <c r="AA165" s="37">
        <f t="shared" si="17"/>
        <v>0</v>
      </c>
      <c r="AB165" s="37">
        <f t="shared" si="18"/>
        <v>0</v>
      </c>
      <c r="AC165" s="52" t="str">
        <f>IF('Prediction Log'!$T166="Y", "W", IF('Prediction Log'!$T166="N","L",""))</f>
        <v/>
      </c>
      <c r="AD165" s="53" t="str">
        <f>IF('Prediction Log'!$V166="Y", "W", IF('Prediction Log'!$V166="N","L",""))</f>
        <v/>
      </c>
      <c r="AE165" s="54" t="str">
        <f>IF(ISBLANK(Table123[[#This Row],[Odds Side - Difference Model]]), "",IF(AC165="W", W165, IF(AC165="L",-N165, "")))</f>
        <v/>
      </c>
      <c r="AF165" s="55" t="str">
        <f>IFERROR((IF(ISERR(Table123[[#This Row],[Potential Payout Side - Win Probability Model]]), "",IF(AD165="W", X165, IF(AD165="L",-N165, "")))), "")</f>
        <v/>
      </c>
      <c r="AG165" s="52" t="str">
        <f>IF('Prediction Log'!$U166="Y", "W", IF('Prediction Log'!$U166="N", "L", ""))</f>
        <v/>
      </c>
      <c r="AH165" s="54" t="str">
        <f>IF(ISBLANK(Table123[[#This Row],[Odds Spread]]), "",IF(AG165="W", Z165, IF(AG165="L",-O165, "")))</f>
        <v/>
      </c>
      <c r="AI165" s="45"/>
      <c r="AJ165" s="46" t="str">
        <f t="shared" si="19"/>
        <v/>
      </c>
      <c r="AK16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6" spans="1:38" x14ac:dyDescent="0.45">
      <c r="A166" s="34">
        <f>Games!A166</f>
        <v>0</v>
      </c>
      <c r="B166" s="34" t="str">
        <f>IF('Prediction Log'!B167=0, "",'Prediction Log'!B167)</f>
        <v/>
      </c>
      <c r="C166" s="34" t="str">
        <f>IF('Prediction Log'!C167=0, "",'Prediction Log'!C167)</f>
        <v/>
      </c>
      <c r="D166" s="34" t="str">
        <f>IF('Prediction Log'!D167=0, "",'Prediction Log'!D167)</f>
        <v/>
      </c>
      <c r="E166" s="34" t="str">
        <f>IF('Prediction Log'!E167=0, "",'Prediction Log'!E167)</f>
        <v/>
      </c>
      <c r="F166" s="34" t="str">
        <f>IF('Prediction Log'!H167=0, "",'Prediction Log'!H167)</f>
        <v/>
      </c>
      <c r="G166" s="10" t="str">
        <f>IF(ISBLANK(Games!B166), "",'Prediction Log'!$I167)</f>
        <v/>
      </c>
      <c r="H166" s="35" t="str">
        <f>'Prediction Log'!$J167</f>
        <v/>
      </c>
      <c r="I166" s="34" t="str">
        <f>IF(ISBLANK(Games!R166), "",IF(AND(Games!R166="",Games!S166=""),"",IF(ISTEXT(Games!S166), "Side",Games!R166)))</f>
        <v/>
      </c>
      <c r="J166" s="34" t="str">
        <f>IF(ISBLANK(Games!B166), "",IF(Games!P166="Y", Games!B166, Games!C166))</f>
        <v/>
      </c>
      <c r="K166" s="34" t="str">
        <f>Games!K166</f>
        <v/>
      </c>
      <c r="L166" s="34" t="str">
        <f>IF(ISBLANK(Games!D166), "",Games!D166)</f>
        <v/>
      </c>
      <c r="M166" s="34"/>
      <c r="N166" s="49" t="str">
        <f>IF(ISBLANK(Table123[[#This Row],[Odds Side - Difference Model]]), "", 1)</f>
        <v/>
      </c>
      <c r="O166" s="49" t="str">
        <f>IF(ISBLANK(Table123[[#This Row],[Odds Spread]]), "", 1)</f>
        <v/>
      </c>
      <c r="P166" s="36"/>
      <c r="Q166" s="36"/>
      <c r="R16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6" s="36"/>
      <c r="T166" s="36"/>
      <c r="U166" s="50" t="str">
        <f>IF(ISBLANK(Table123[[#This Row],[Odds Side - Difference Model]]), "",N166+IF(Q166&lt;0, (N166/(Q166/-100)), N166*(Q166/100)))</f>
        <v/>
      </c>
      <c r="V166" s="51" t="str">
        <f>IFERROR(IF(ISBLANK(Table123[[#This Row],[Odds Side - Win Probability Model]]), "",N166+IF(R166&lt;0, (N166/(R166/-100)), N166*(R166/100))),"")</f>
        <v/>
      </c>
      <c r="W166" s="50" t="str">
        <f t="shared" si="14"/>
        <v/>
      </c>
      <c r="X166" s="51" t="str">
        <f t="shared" si="15"/>
        <v/>
      </c>
      <c r="Y166" s="50" t="str">
        <f>IF(ISBLANK(Table123[[#This Row],[Odds Spread]]), "",O166+IF(S166&lt;0, (O166/(S166/-100)), O166*(S166/100)))</f>
        <v/>
      </c>
      <c r="Z166" s="50" t="str">
        <f t="shared" si="16"/>
        <v/>
      </c>
      <c r="AA166" s="37">
        <f t="shared" si="17"/>
        <v>0</v>
      </c>
      <c r="AB166" s="37">
        <f t="shared" si="18"/>
        <v>0</v>
      </c>
      <c r="AC166" s="52" t="str">
        <f>IF('Prediction Log'!$T167="Y", "W", IF('Prediction Log'!$T167="N","L",""))</f>
        <v/>
      </c>
      <c r="AD166" s="53" t="str">
        <f>IF('Prediction Log'!$V167="Y", "W", IF('Prediction Log'!$V167="N","L",""))</f>
        <v/>
      </c>
      <c r="AE166" s="54" t="str">
        <f>IF(ISBLANK(Table123[[#This Row],[Odds Side - Difference Model]]), "",IF(AC166="W", W166, IF(AC166="L",-N166, "")))</f>
        <v/>
      </c>
      <c r="AF166" s="55" t="str">
        <f>IFERROR((IF(ISERR(Table123[[#This Row],[Potential Payout Side - Win Probability Model]]), "",IF(AD166="W", X166, IF(AD166="L",-N166, "")))), "")</f>
        <v/>
      </c>
      <c r="AG166" s="52" t="str">
        <f>IF('Prediction Log'!$U167="Y", "W", IF('Prediction Log'!$U167="N", "L", ""))</f>
        <v/>
      </c>
      <c r="AH166" s="54" t="str">
        <f>IF(ISBLANK(Table123[[#This Row],[Odds Spread]]), "",IF(AG166="W", Z166, IF(AG166="L",-O166, "")))</f>
        <v/>
      </c>
      <c r="AI166" s="45"/>
      <c r="AJ166" s="46" t="str">
        <f t="shared" si="19"/>
        <v/>
      </c>
      <c r="AK16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7" spans="1:38" x14ac:dyDescent="0.45">
      <c r="A167" s="34">
        <f>Games!A167</f>
        <v>0</v>
      </c>
      <c r="B167" s="34" t="str">
        <f>IF('Prediction Log'!B168=0, "",'Prediction Log'!B168)</f>
        <v/>
      </c>
      <c r="C167" s="34" t="str">
        <f>IF('Prediction Log'!C168=0, "",'Prediction Log'!C168)</f>
        <v/>
      </c>
      <c r="D167" s="34" t="str">
        <f>IF('Prediction Log'!D168=0, "",'Prediction Log'!D168)</f>
        <v/>
      </c>
      <c r="E167" s="34" t="str">
        <f>IF('Prediction Log'!E168=0, "",'Prediction Log'!E168)</f>
        <v/>
      </c>
      <c r="F167" s="34" t="str">
        <f>IF('Prediction Log'!H168=0, "",'Prediction Log'!H168)</f>
        <v/>
      </c>
      <c r="G167" s="10" t="str">
        <f>IF(ISBLANK(Games!B167), "",'Prediction Log'!$I168)</f>
        <v/>
      </c>
      <c r="H167" s="35" t="str">
        <f>'Prediction Log'!$J168</f>
        <v/>
      </c>
      <c r="I167" s="34" t="str">
        <f>IF(ISBLANK(Games!R167), "",IF(AND(Games!R167="",Games!S167=""),"",IF(ISTEXT(Games!S167), "Side",Games!R167)))</f>
        <v/>
      </c>
      <c r="J167" s="34" t="str">
        <f>IF(ISBLANK(Games!B167), "",IF(Games!P167="Y", Games!B167, Games!C167))</f>
        <v/>
      </c>
      <c r="K167" s="34" t="str">
        <f>Games!K167</f>
        <v/>
      </c>
      <c r="L167" s="34" t="str">
        <f>IF(ISBLANK(Games!D167), "",Games!D167)</f>
        <v/>
      </c>
      <c r="M167" s="34"/>
      <c r="N167" s="49" t="str">
        <f>IF(ISBLANK(Table123[[#This Row],[Odds Side - Difference Model]]), "", 1)</f>
        <v/>
      </c>
      <c r="O167" s="49" t="str">
        <f>IF(ISBLANK(Table123[[#This Row],[Odds Spread]]), "", 1)</f>
        <v/>
      </c>
      <c r="P167" s="36"/>
      <c r="Q167" s="36"/>
      <c r="R16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7" s="36"/>
      <c r="T167" s="36"/>
      <c r="U167" s="50" t="str">
        <f>IF(ISBLANK(Table123[[#This Row],[Odds Side - Difference Model]]), "",N167+IF(Q167&lt;0, (N167/(Q167/-100)), N167*(Q167/100)))</f>
        <v/>
      </c>
      <c r="V167" s="51" t="str">
        <f>IFERROR(IF(ISBLANK(Table123[[#This Row],[Odds Side - Win Probability Model]]), "",N167+IF(R167&lt;0, (N167/(R167/-100)), N167*(R167/100))),"")</f>
        <v/>
      </c>
      <c r="W167" s="50" t="str">
        <f t="shared" si="14"/>
        <v/>
      </c>
      <c r="X167" s="51" t="str">
        <f t="shared" si="15"/>
        <v/>
      </c>
      <c r="Y167" s="50" t="str">
        <f>IF(ISBLANK(Table123[[#This Row],[Odds Spread]]), "",O167+IF(S167&lt;0, (O167/(S167/-100)), O167*(S167/100)))</f>
        <v/>
      </c>
      <c r="Z167" s="50" t="str">
        <f t="shared" si="16"/>
        <v/>
      </c>
      <c r="AA167" s="37">
        <f t="shared" si="17"/>
        <v>0</v>
      </c>
      <c r="AB167" s="37">
        <f t="shared" si="18"/>
        <v>0</v>
      </c>
      <c r="AC167" s="52" t="str">
        <f>IF('Prediction Log'!$T168="Y", "W", IF('Prediction Log'!$T168="N","L",""))</f>
        <v/>
      </c>
      <c r="AD167" s="53" t="str">
        <f>IF('Prediction Log'!$V168="Y", "W", IF('Prediction Log'!$V168="N","L",""))</f>
        <v/>
      </c>
      <c r="AE167" s="54" t="str">
        <f>IF(ISBLANK(Table123[[#This Row],[Odds Side - Difference Model]]), "",IF(AC167="W", W167, IF(AC167="L",-N167, "")))</f>
        <v/>
      </c>
      <c r="AF167" s="55" t="str">
        <f>IFERROR((IF(ISERR(Table123[[#This Row],[Potential Payout Side - Win Probability Model]]), "",IF(AD167="W", X167, IF(AD167="L",-N167, "")))), "")</f>
        <v/>
      </c>
      <c r="AG167" s="52" t="str">
        <f>IF('Prediction Log'!$U168="Y", "W", IF('Prediction Log'!$U168="N", "L", ""))</f>
        <v/>
      </c>
      <c r="AH167" s="54" t="str">
        <f>IF(ISBLANK(Table123[[#This Row],[Odds Spread]]), "",IF(AG167="W", Z167, IF(AG167="L",-O167, "")))</f>
        <v/>
      </c>
      <c r="AI167" s="45"/>
      <c r="AJ167" s="46" t="str">
        <f t="shared" si="19"/>
        <v/>
      </c>
      <c r="AK16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8" spans="1:38" x14ac:dyDescent="0.45">
      <c r="A168" s="34">
        <f>Games!A168</f>
        <v>0</v>
      </c>
      <c r="B168" s="34" t="str">
        <f>IF('Prediction Log'!B169=0, "",'Prediction Log'!B169)</f>
        <v/>
      </c>
      <c r="C168" s="34" t="str">
        <f>IF('Prediction Log'!C169=0, "",'Prediction Log'!C169)</f>
        <v/>
      </c>
      <c r="D168" s="34" t="str">
        <f>IF('Prediction Log'!D169=0, "",'Prediction Log'!D169)</f>
        <v/>
      </c>
      <c r="E168" s="34" t="str">
        <f>IF('Prediction Log'!E169=0, "",'Prediction Log'!E169)</f>
        <v/>
      </c>
      <c r="F168" s="34" t="str">
        <f>IF('Prediction Log'!H169=0, "",'Prediction Log'!H169)</f>
        <v/>
      </c>
      <c r="G168" s="10" t="str">
        <f>IF(ISBLANK(Games!B168), "",'Prediction Log'!$I169)</f>
        <v/>
      </c>
      <c r="H168" s="35" t="str">
        <f>'Prediction Log'!$J169</f>
        <v/>
      </c>
      <c r="I168" s="34" t="str">
        <f>IF(ISBLANK(Games!R168), "",IF(AND(Games!R168="",Games!S168=""),"",IF(ISTEXT(Games!S168), "Side",Games!R168)))</f>
        <v/>
      </c>
      <c r="J168" s="34" t="str">
        <f>IF(ISBLANK(Games!B168), "",IF(Games!P168="Y", Games!B168, Games!C168))</f>
        <v/>
      </c>
      <c r="K168" s="34" t="str">
        <f>Games!K168</f>
        <v/>
      </c>
      <c r="L168" s="34" t="str">
        <f>IF(ISBLANK(Games!D168), "",Games!D168)</f>
        <v/>
      </c>
      <c r="M168" s="34"/>
      <c r="N168" s="49" t="str">
        <f>IF(ISBLANK(Table123[[#This Row],[Odds Side - Difference Model]]), "", 1)</f>
        <v/>
      </c>
      <c r="O168" s="49" t="str">
        <f>IF(ISBLANK(Table123[[#This Row],[Odds Spread]]), "", 1)</f>
        <v/>
      </c>
      <c r="P168" s="36"/>
      <c r="Q168" s="36"/>
      <c r="R16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8" s="36"/>
      <c r="T168" s="36"/>
      <c r="U168" s="50" t="str">
        <f>IF(ISBLANK(Table123[[#This Row],[Odds Side - Difference Model]]), "",N168+IF(Q168&lt;0, (N168/(Q168/-100)), N168*(Q168/100)))</f>
        <v/>
      </c>
      <c r="V168" s="51" t="str">
        <f>IFERROR(IF(ISBLANK(Table123[[#This Row],[Odds Side - Win Probability Model]]), "",N168+IF(R168&lt;0, (N168/(R168/-100)), N168*(R168/100))),"")</f>
        <v/>
      </c>
      <c r="W168" s="50" t="str">
        <f t="shared" si="14"/>
        <v/>
      </c>
      <c r="X168" s="51" t="str">
        <f t="shared" si="15"/>
        <v/>
      </c>
      <c r="Y168" s="50" t="str">
        <f>IF(ISBLANK(Table123[[#This Row],[Odds Spread]]), "",O168+IF(S168&lt;0, (O168/(S168/-100)), O168*(S168/100)))</f>
        <v/>
      </c>
      <c r="Z168" s="50" t="str">
        <f t="shared" si="16"/>
        <v/>
      </c>
      <c r="AA168" s="37">
        <f t="shared" si="17"/>
        <v>0</v>
      </c>
      <c r="AB168" s="37">
        <f t="shared" si="18"/>
        <v>0</v>
      </c>
      <c r="AC168" s="52" t="str">
        <f>IF('Prediction Log'!$T169="Y", "W", IF('Prediction Log'!$T169="N","L",""))</f>
        <v/>
      </c>
      <c r="AD168" s="53" t="str">
        <f>IF('Prediction Log'!$V169="Y", "W", IF('Prediction Log'!$V169="N","L",""))</f>
        <v/>
      </c>
      <c r="AE168" s="54" t="str">
        <f>IF(ISBLANK(Table123[[#This Row],[Odds Side - Difference Model]]), "",IF(AC168="W", W168, IF(AC168="L",-N168, "")))</f>
        <v/>
      </c>
      <c r="AF168" s="55" t="str">
        <f>IFERROR((IF(ISERR(Table123[[#This Row],[Potential Payout Side - Win Probability Model]]), "",IF(AD168="W", X168, IF(AD168="L",-N168, "")))), "")</f>
        <v/>
      </c>
      <c r="AG168" s="52" t="str">
        <f>IF('Prediction Log'!$U169="Y", "W", IF('Prediction Log'!$U169="N", "L", ""))</f>
        <v/>
      </c>
      <c r="AH168" s="54" t="str">
        <f>IF(ISBLANK(Table123[[#This Row],[Odds Spread]]), "",IF(AG168="W", Z168, IF(AG168="L",-O168, "")))</f>
        <v/>
      </c>
      <c r="AI168" s="45"/>
      <c r="AJ168" s="46" t="str">
        <f t="shared" si="19"/>
        <v/>
      </c>
      <c r="AK16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9" spans="1:38" x14ac:dyDescent="0.45">
      <c r="A169" s="34">
        <f>Games!A169</f>
        <v>0</v>
      </c>
      <c r="B169" s="34" t="str">
        <f>IF('Prediction Log'!B170=0, "",'Prediction Log'!B170)</f>
        <v/>
      </c>
      <c r="C169" s="34" t="str">
        <f>IF('Prediction Log'!C170=0, "",'Prediction Log'!C170)</f>
        <v/>
      </c>
      <c r="D169" s="34" t="str">
        <f>IF('Prediction Log'!D170=0, "",'Prediction Log'!D170)</f>
        <v/>
      </c>
      <c r="E169" s="34" t="str">
        <f>IF('Prediction Log'!E170=0, "",'Prediction Log'!E170)</f>
        <v/>
      </c>
      <c r="F169" s="34" t="str">
        <f>IF('Prediction Log'!H170=0, "",'Prediction Log'!H170)</f>
        <v/>
      </c>
      <c r="G169" s="10" t="str">
        <f>IF(ISBLANK(Games!B169), "",'Prediction Log'!$I170)</f>
        <v/>
      </c>
      <c r="H169" s="35" t="str">
        <f>'Prediction Log'!$J170</f>
        <v/>
      </c>
      <c r="I169" s="34" t="str">
        <f>IF(ISBLANK(Games!R169), "",IF(AND(Games!R169="",Games!S169=""),"",IF(ISTEXT(Games!S169), "Side",Games!R169)))</f>
        <v/>
      </c>
      <c r="J169" s="34" t="str">
        <f>IF(ISBLANK(Games!B169), "",IF(Games!P169="Y", Games!B169, Games!C169))</f>
        <v/>
      </c>
      <c r="K169" s="34" t="str">
        <f>Games!K169</f>
        <v/>
      </c>
      <c r="L169" s="34" t="str">
        <f>IF(ISBLANK(Games!D169), "",Games!D169)</f>
        <v/>
      </c>
      <c r="M169" s="34"/>
      <c r="N169" s="49" t="str">
        <f>IF(ISBLANK(Table123[[#This Row],[Odds Side - Difference Model]]), "", 1)</f>
        <v/>
      </c>
      <c r="O169" s="49" t="str">
        <f>IF(ISBLANK(Table123[[#This Row],[Odds Spread]]), "", 1)</f>
        <v/>
      </c>
      <c r="P169" s="36"/>
      <c r="Q169" s="36"/>
      <c r="R16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9" s="36"/>
      <c r="T169" s="36"/>
      <c r="U169" s="50" t="str">
        <f>IF(ISBLANK(Table123[[#This Row],[Odds Side - Difference Model]]), "",N169+IF(Q169&lt;0, (N169/(Q169/-100)), N169*(Q169/100)))</f>
        <v/>
      </c>
      <c r="V169" s="51" t="str">
        <f>IFERROR(IF(ISBLANK(Table123[[#This Row],[Odds Side - Win Probability Model]]), "",N169+IF(R169&lt;0, (N169/(R169/-100)), N169*(R169/100))),"")</f>
        <v/>
      </c>
      <c r="W169" s="50" t="str">
        <f t="shared" si="14"/>
        <v/>
      </c>
      <c r="X169" s="51" t="str">
        <f t="shared" si="15"/>
        <v/>
      </c>
      <c r="Y169" s="50" t="str">
        <f>IF(ISBLANK(Table123[[#This Row],[Odds Spread]]), "",O169+IF(S169&lt;0, (O169/(S169/-100)), O169*(S169/100)))</f>
        <v/>
      </c>
      <c r="Z169" s="50" t="str">
        <f t="shared" si="16"/>
        <v/>
      </c>
      <c r="AA169" s="37">
        <f t="shared" si="17"/>
        <v>0</v>
      </c>
      <c r="AB169" s="37">
        <f t="shared" si="18"/>
        <v>0</v>
      </c>
      <c r="AC169" s="52" t="str">
        <f>IF('Prediction Log'!$T170="Y", "W", IF('Prediction Log'!$T170="N","L",""))</f>
        <v/>
      </c>
      <c r="AD169" s="53" t="str">
        <f>IF('Prediction Log'!$V170="Y", "W", IF('Prediction Log'!$V170="N","L",""))</f>
        <v/>
      </c>
      <c r="AE169" s="54" t="str">
        <f>IF(ISBLANK(Table123[[#This Row],[Odds Side - Difference Model]]), "",IF(AC169="W", W169, IF(AC169="L",-N169, "")))</f>
        <v/>
      </c>
      <c r="AF169" s="55" t="str">
        <f>IFERROR((IF(ISERR(Table123[[#This Row],[Potential Payout Side - Win Probability Model]]), "",IF(AD169="W", X169, IF(AD169="L",-N169, "")))), "")</f>
        <v/>
      </c>
      <c r="AG169" s="52" t="str">
        <f>IF('Prediction Log'!$U170="Y", "W", IF('Prediction Log'!$U170="N", "L", ""))</f>
        <v/>
      </c>
      <c r="AH169" s="54" t="str">
        <f>IF(ISBLANK(Table123[[#This Row],[Odds Spread]]), "",IF(AG169="W", Z169, IF(AG169="L",-O169, "")))</f>
        <v/>
      </c>
      <c r="AI169" s="45"/>
      <c r="AJ169" s="46" t="str">
        <f t="shared" si="19"/>
        <v/>
      </c>
      <c r="AK16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0" spans="1:38" x14ac:dyDescent="0.45">
      <c r="A170" s="34">
        <f>Games!A170</f>
        <v>0</v>
      </c>
      <c r="B170" s="34" t="str">
        <f>IF('Prediction Log'!B171=0, "",'Prediction Log'!B171)</f>
        <v/>
      </c>
      <c r="C170" s="34" t="str">
        <f>IF('Prediction Log'!C171=0, "",'Prediction Log'!C171)</f>
        <v/>
      </c>
      <c r="D170" s="34" t="str">
        <f>IF('Prediction Log'!D171=0, "",'Prediction Log'!D171)</f>
        <v/>
      </c>
      <c r="E170" s="34" t="str">
        <f>IF('Prediction Log'!E171=0, "",'Prediction Log'!E171)</f>
        <v/>
      </c>
      <c r="F170" s="34" t="str">
        <f>IF('Prediction Log'!H171=0, "",'Prediction Log'!H171)</f>
        <v/>
      </c>
      <c r="G170" s="10" t="str">
        <f>IF(ISBLANK(Games!B170), "",'Prediction Log'!$I171)</f>
        <v/>
      </c>
      <c r="H170" s="35" t="str">
        <f>'Prediction Log'!$J171</f>
        <v/>
      </c>
      <c r="I170" s="34" t="str">
        <f>IF(ISBLANK(Games!R170), "",IF(AND(Games!R170="",Games!S170=""),"",IF(ISTEXT(Games!S170), "Side",Games!R170)))</f>
        <v/>
      </c>
      <c r="J170" s="34" t="str">
        <f>IF(ISBLANK(Games!B170), "",IF(Games!P170="Y", Games!B170, Games!C170))</f>
        <v/>
      </c>
      <c r="K170" s="34" t="str">
        <f>Games!K170</f>
        <v/>
      </c>
      <c r="L170" s="34" t="str">
        <f>IF(ISBLANK(Games!D170), "",Games!D170)</f>
        <v/>
      </c>
      <c r="M170" s="34"/>
      <c r="N170" s="49" t="str">
        <f>IF(ISBLANK(Table123[[#This Row],[Odds Side - Difference Model]]), "", 1)</f>
        <v/>
      </c>
      <c r="O170" s="49" t="str">
        <f>IF(ISBLANK(Table123[[#This Row],[Odds Spread]]), "", 1)</f>
        <v/>
      </c>
      <c r="P170" s="36"/>
      <c r="Q170" s="36"/>
      <c r="R17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0" s="36"/>
      <c r="T170" s="36"/>
      <c r="U170" s="50" t="str">
        <f>IF(ISBLANK(Table123[[#This Row],[Odds Side - Difference Model]]), "",N170+IF(Q170&lt;0, (N170/(Q170/-100)), N170*(Q170/100)))</f>
        <v/>
      </c>
      <c r="V170" s="51" t="str">
        <f>IFERROR(IF(ISBLANK(Table123[[#This Row],[Odds Side - Win Probability Model]]), "",N170+IF(R170&lt;0, (N170/(R170/-100)), N170*(R170/100))),"")</f>
        <v/>
      </c>
      <c r="W170" s="50" t="str">
        <f t="shared" si="14"/>
        <v/>
      </c>
      <c r="X170" s="51" t="str">
        <f t="shared" si="15"/>
        <v/>
      </c>
      <c r="Y170" s="50" t="str">
        <f>IF(ISBLANK(Table123[[#This Row],[Odds Spread]]), "",O170+IF(S170&lt;0, (O170/(S170/-100)), O170*(S170/100)))</f>
        <v/>
      </c>
      <c r="Z170" s="50" t="str">
        <f t="shared" si="16"/>
        <v/>
      </c>
      <c r="AA170" s="37">
        <f t="shared" si="17"/>
        <v>0</v>
      </c>
      <c r="AB170" s="37">
        <f t="shared" si="18"/>
        <v>0</v>
      </c>
      <c r="AC170" s="52" t="str">
        <f>IF('Prediction Log'!$T171="Y", "W", IF('Prediction Log'!$T171="N","L",""))</f>
        <v/>
      </c>
      <c r="AD170" s="53" t="str">
        <f>IF('Prediction Log'!$V171="Y", "W", IF('Prediction Log'!$V171="N","L",""))</f>
        <v/>
      </c>
      <c r="AE170" s="54" t="str">
        <f>IF(ISBLANK(Table123[[#This Row],[Odds Side - Difference Model]]), "",IF(AC170="W", W170, IF(AC170="L",-N170, "")))</f>
        <v/>
      </c>
      <c r="AF170" s="55" t="str">
        <f>IFERROR((IF(ISERR(Table123[[#This Row],[Potential Payout Side - Win Probability Model]]), "",IF(AD170="W", X170, IF(AD170="L",-N170, "")))), "")</f>
        <v/>
      </c>
      <c r="AG170" s="52" t="str">
        <f>IF('Prediction Log'!$U171="Y", "W", IF('Prediction Log'!$U171="N", "L", ""))</f>
        <v/>
      </c>
      <c r="AH170" s="54" t="str">
        <f>IF(ISBLANK(Table123[[#This Row],[Odds Spread]]), "",IF(AG170="W", Z170, IF(AG170="L",-O170, "")))</f>
        <v/>
      </c>
      <c r="AI170" s="45"/>
      <c r="AJ170" s="46" t="str">
        <f t="shared" si="19"/>
        <v/>
      </c>
      <c r="AK17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1" spans="1:38" x14ac:dyDescent="0.45">
      <c r="A171" s="34">
        <f>Games!A171</f>
        <v>0</v>
      </c>
      <c r="B171" s="34" t="str">
        <f>IF('Prediction Log'!B172=0, "",'Prediction Log'!B172)</f>
        <v/>
      </c>
      <c r="C171" s="34" t="str">
        <f>IF('Prediction Log'!C172=0, "",'Prediction Log'!C172)</f>
        <v/>
      </c>
      <c r="D171" s="34" t="str">
        <f>IF('Prediction Log'!D172=0, "",'Prediction Log'!D172)</f>
        <v/>
      </c>
      <c r="E171" s="34" t="str">
        <f>IF('Prediction Log'!E172=0, "",'Prediction Log'!E172)</f>
        <v/>
      </c>
      <c r="F171" s="34" t="str">
        <f>IF('Prediction Log'!H172=0, "",'Prediction Log'!H172)</f>
        <v/>
      </c>
      <c r="G171" s="10" t="str">
        <f>IF(ISBLANK(Games!B171), "",'Prediction Log'!$I172)</f>
        <v/>
      </c>
      <c r="H171" s="35" t="str">
        <f>'Prediction Log'!$J172</f>
        <v/>
      </c>
      <c r="I171" s="34" t="str">
        <f>IF(ISBLANK(Games!R171), "",IF(AND(Games!R171="",Games!S171=""),"",IF(ISTEXT(Games!S171), "Side",Games!R171)))</f>
        <v/>
      </c>
      <c r="J171" s="34" t="str">
        <f>IF(ISBLANK(Games!B171), "",IF(Games!P171="Y", Games!B171, Games!C171))</f>
        <v/>
      </c>
      <c r="K171" s="34" t="str">
        <f>Games!K171</f>
        <v/>
      </c>
      <c r="L171" s="34" t="str">
        <f>IF(ISBLANK(Games!D171), "",Games!D171)</f>
        <v/>
      </c>
      <c r="M171" s="34"/>
      <c r="N171" s="49" t="str">
        <f>IF(ISBLANK(Table123[[#This Row],[Odds Side - Difference Model]]), "", 1)</f>
        <v/>
      </c>
      <c r="O171" s="49" t="str">
        <f>IF(ISBLANK(Table123[[#This Row],[Odds Spread]]), "", 1)</f>
        <v/>
      </c>
      <c r="P171" s="36"/>
      <c r="Q171" s="36"/>
      <c r="R17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1" s="36"/>
      <c r="T171" s="36"/>
      <c r="U171" s="50" t="str">
        <f>IF(ISBLANK(Table123[[#This Row],[Odds Side - Difference Model]]), "",N171+IF(Q171&lt;0, (N171/(Q171/-100)), N171*(Q171/100)))</f>
        <v/>
      </c>
      <c r="V171" s="51" t="str">
        <f>IFERROR(IF(ISBLANK(Table123[[#This Row],[Odds Side - Win Probability Model]]), "",N171+IF(R171&lt;0, (N171/(R171/-100)), N171*(R171/100))),"")</f>
        <v/>
      </c>
      <c r="W171" s="50" t="str">
        <f t="shared" si="14"/>
        <v/>
      </c>
      <c r="X171" s="51" t="str">
        <f t="shared" si="15"/>
        <v/>
      </c>
      <c r="Y171" s="50" t="str">
        <f>IF(ISBLANK(Table123[[#This Row],[Odds Spread]]), "",O171+IF(S171&lt;0, (O171/(S171/-100)), O171*(S171/100)))</f>
        <v/>
      </c>
      <c r="Z171" s="50" t="str">
        <f t="shared" si="16"/>
        <v/>
      </c>
      <c r="AA171" s="37">
        <f t="shared" si="17"/>
        <v>0</v>
      </c>
      <c r="AB171" s="37">
        <f t="shared" si="18"/>
        <v>0</v>
      </c>
      <c r="AC171" s="52" t="str">
        <f>IF('Prediction Log'!$T172="Y", "W", IF('Prediction Log'!$T172="N","L",""))</f>
        <v/>
      </c>
      <c r="AD171" s="53" t="str">
        <f>IF('Prediction Log'!$V172="Y", "W", IF('Prediction Log'!$V172="N","L",""))</f>
        <v/>
      </c>
      <c r="AE171" s="54" t="str">
        <f>IF(ISBLANK(Table123[[#This Row],[Odds Side - Difference Model]]), "",IF(AC171="W", W171, IF(AC171="L",-N171, "")))</f>
        <v/>
      </c>
      <c r="AF171" s="55" t="str">
        <f>IFERROR((IF(ISERR(Table123[[#This Row],[Potential Payout Side - Win Probability Model]]), "",IF(AD171="W", X171, IF(AD171="L",-N171, "")))), "")</f>
        <v/>
      </c>
      <c r="AG171" s="52" t="str">
        <f>IF('Prediction Log'!$U172="Y", "W", IF('Prediction Log'!$U172="N", "L", ""))</f>
        <v/>
      </c>
      <c r="AH171" s="54" t="str">
        <f>IF(ISBLANK(Table123[[#This Row],[Odds Spread]]), "",IF(AG171="W", Z171, IF(AG171="L",-O171, "")))</f>
        <v/>
      </c>
      <c r="AI171" s="45"/>
      <c r="AJ171" s="46" t="str">
        <f t="shared" si="19"/>
        <v/>
      </c>
      <c r="AK17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2" spans="1:38" x14ac:dyDescent="0.45">
      <c r="A172" s="34">
        <f>Games!A172</f>
        <v>0</v>
      </c>
      <c r="B172" s="34" t="str">
        <f>IF('Prediction Log'!B173=0, "",'Prediction Log'!B173)</f>
        <v/>
      </c>
      <c r="C172" s="34" t="str">
        <f>IF('Prediction Log'!C173=0, "",'Prediction Log'!C173)</f>
        <v/>
      </c>
      <c r="D172" s="34" t="str">
        <f>IF('Prediction Log'!D173=0, "",'Prediction Log'!D173)</f>
        <v/>
      </c>
      <c r="E172" s="34" t="str">
        <f>IF('Prediction Log'!E173=0, "",'Prediction Log'!E173)</f>
        <v/>
      </c>
      <c r="F172" s="34" t="str">
        <f>IF('Prediction Log'!H173=0, "",'Prediction Log'!H173)</f>
        <v/>
      </c>
      <c r="G172" s="10" t="str">
        <f>IF(ISBLANK(Games!B172), "",'Prediction Log'!$I173)</f>
        <v/>
      </c>
      <c r="H172" s="35" t="str">
        <f>'Prediction Log'!$J173</f>
        <v/>
      </c>
      <c r="I172" s="34" t="str">
        <f>IF(ISBLANK(Games!R172), "",IF(AND(Games!R172="",Games!S172=""),"",IF(ISTEXT(Games!S172), "Side",Games!R172)))</f>
        <v/>
      </c>
      <c r="J172" s="34" t="str">
        <f>IF(ISBLANK(Games!B172), "",IF(Games!P172="Y", Games!B172, Games!C172))</f>
        <v/>
      </c>
      <c r="K172" s="34" t="str">
        <f>Games!K172</f>
        <v/>
      </c>
      <c r="L172" s="34" t="str">
        <f>IF(ISBLANK(Games!D172), "",Games!D172)</f>
        <v/>
      </c>
      <c r="M172" s="34"/>
      <c r="N172" s="49" t="str">
        <f>IF(ISBLANK(Table123[[#This Row],[Odds Side - Difference Model]]), "", 1)</f>
        <v/>
      </c>
      <c r="O172" s="49" t="str">
        <f>IF(ISBLANK(Table123[[#This Row],[Odds Spread]]), "", 1)</f>
        <v/>
      </c>
      <c r="P172" s="36"/>
      <c r="Q172" s="36"/>
      <c r="R17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2" s="36"/>
      <c r="T172" s="36"/>
      <c r="U172" s="50" t="str">
        <f>IF(ISBLANK(Table123[[#This Row],[Odds Side - Difference Model]]), "",N172+IF(Q172&lt;0, (N172/(Q172/-100)), N172*(Q172/100)))</f>
        <v/>
      </c>
      <c r="V172" s="51" t="str">
        <f>IFERROR(IF(ISBLANK(Table123[[#This Row],[Odds Side - Win Probability Model]]), "",N172+IF(R172&lt;0, (N172/(R172/-100)), N172*(R172/100))),"")</f>
        <v/>
      </c>
      <c r="W172" s="50" t="str">
        <f t="shared" si="14"/>
        <v/>
      </c>
      <c r="X172" s="51" t="str">
        <f t="shared" si="15"/>
        <v/>
      </c>
      <c r="Y172" s="50" t="str">
        <f>IF(ISBLANK(Table123[[#This Row],[Odds Spread]]), "",O172+IF(S172&lt;0, (O172/(S172/-100)), O172*(S172/100)))</f>
        <v/>
      </c>
      <c r="Z172" s="50" t="str">
        <f t="shared" si="16"/>
        <v/>
      </c>
      <c r="AA172" s="37">
        <f t="shared" si="17"/>
        <v>0</v>
      </c>
      <c r="AB172" s="37">
        <f t="shared" si="18"/>
        <v>0</v>
      </c>
      <c r="AC172" s="52" t="str">
        <f>IF('Prediction Log'!$T173="Y", "W", IF('Prediction Log'!$T173="N","L",""))</f>
        <v/>
      </c>
      <c r="AD172" s="53" t="str">
        <f>IF('Prediction Log'!$V173="Y", "W", IF('Prediction Log'!$V173="N","L",""))</f>
        <v/>
      </c>
      <c r="AE172" s="54" t="str">
        <f>IF(ISBLANK(Table123[[#This Row],[Odds Side - Difference Model]]), "",IF(AC172="W", W172, IF(AC172="L",-N172, "")))</f>
        <v/>
      </c>
      <c r="AF172" s="55" t="str">
        <f>IFERROR((IF(ISERR(Table123[[#This Row],[Potential Payout Side - Win Probability Model]]), "",IF(AD172="W", X172, IF(AD172="L",-N172, "")))), "")</f>
        <v/>
      </c>
      <c r="AG172" s="52" t="str">
        <f>IF('Prediction Log'!$U173="Y", "W", IF('Prediction Log'!$U173="N", "L", ""))</f>
        <v/>
      </c>
      <c r="AH172" s="54" t="str">
        <f>IF(ISBLANK(Table123[[#This Row],[Odds Spread]]), "",IF(AG172="W", Z172, IF(AG172="L",-O172, "")))</f>
        <v/>
      </c>
      <c r="AI172" s="45"/>
      <c r="AJ172" s="46" t="str">
        <f t="shared" si="19"/>
        <v/>
      </c>
      <c r="AK17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3" spans="1:38" x14ac:dyDescent="0.45">
      <c r="A173" s="34">
        <f>Games!A173</f>
        <v>0</v>
      </c>
      <c r="B173" s="34" t="str">
        <f>IF('Prediction Log'!B174=0, "",'Prediction Log'!B174)</f>
        <v/>
      </c>
      <c r="C173" s="34" t="str">
        <f>IF('Prediction Log'!C174=0, "",'Prediction Log'!C174)</f>
        <v/>
      </c>
      <c r="D173" s="34" t="str">
        <f>IF('Prediction Log'!D174=0, "",'Prediction Log'!D174)</f>
        <v/>
      </c>
      <c r="E173" s="34" t="str">
        <f>IF('Prediction Log'!E174=0, "",'Prediction Log'!E174)</f>
        <v/>
      </c>
      <c r="F173" s="34" t="str">
        <f>IF('Prediction Log'!H174=0, "",'Prediction Log'!H174)</f>
        <v/>
      </c>
      <c r="G173" s="10" t="str">
        <f>IF(ISBLANK(Games!B173), "",'Prediction Log'!$I174)</f>
        <v/>
      </c>
      <c r="H173" s="35" t="str">
        <f>'Prediction Log'!$J174</f>
        <v/>
      </c>
      <c r="I173" s="34" t="str">
        <f>IF(ISBLANK(Games!R173), "",IF(AND(Games!R173="",Games!S173=""),"",IF(ISTEXT(Games!S173), "Side",Games!R173)))</f>
        <v/>
      </c>
      <c r="J173" s="34" t="str">
        <f>IF(ISBLANK(Games!B173), "",IF(Games!P173="Y", Games!B173, Games!C173))</f>
        <v/>
      </c>
      <c r="K173" s="34" t="str">
        <f>Games!K173</f>
        <v/>
      </c>
      <c r="L173" s="34" t="str">
        <f>IF(ISBLANK(Games!D173), "",Games!D173)</f>
        <v/>
      </c>
      <c r="M173" s="34"/>
      <c r="N173" s="49" t="str">
        <f>IF(ISBLANK(Table123[[#This Row],[Odds Side - Difference Model]]), "", 1)</f>
        <v/>
      </c>
      <c r="O173" s="49" t="str">
        <f>IF(ISBLANK(Table123[[#This Row],[Odds Spread]]), "", 1)</f>
        <v/>
      </c>
      <c r="P173" s="36"/>
      <c r="Q173" s="36"/>
      <c r="R17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3" s="36"/>
      <c r="T173" s="36"/>
      <c r="U173" s="50" t="str">
        <f>IF(ISBLANK(Table123[[#This Row],[Odds Side - Difference Model]]), "",N173+IF(Q173&lt;0, (N173/(Q173/-100)), N173*(Q173/100)))</f>
        <v/>
      </c>
      <c r="V173" s="51" t="str">
        <f>IFERROR(IF(ISBLANK(Table123[[#This Row],[Odds Side - Win Probability Model]]), "",N173+IF(R173&lt;0, (N173/(R173/-100)), N173*(R173/100))),"")</f>
        <v/>
      </c>
      <c r="W173" s="50" t="str">
        <f t="shared" si="14"/>
        <v/>
      </c>
      <c r="X173" s="51" t="str">
        <f t="shared" si="15"/>
        <v/>
      </c>
      <c r="Y173" s="50" t="str">
        <f>IF(ISBLANK(Table123[[#This Row],[Odds Spread]]), "",O173+IF(S173&lt;0, (O173/(S173/-100)), O173*(S173/100)))</f>
        <v/>
      </c>
      <c r="Z173" s="50" t="str">
        <f t="shared" si="16"/>
        <v/>
      </c>
      <c r="AA173" s="37">
        <f t="shared" si="17"/>
        <v>0</v>
      </c>
      <c r="AB173" s="37">
        <f t="shared" si="18"/>
        <v>0</v>
      </c>
      <c r="AC173" s="52" t="str">
        <f>IF('Prediction Log'!$T174="Y", "W", IF('Prediction Log'!$T174="N","L",""))</f>
        <v/>
      </c>
      <c r="AD173" s="53" t="str">
        <f>IF('Prediction Log'!$V174="Y", "W", IF('Prediction Log'!$V174="N","L",""))</f>
        <v/>
      </c>
      <c r="AE173" s="54" t="str">
        <f>IF(ISBLANK(Table123[[#This Row],[Odds Side - Difference Model]]), "",IF(AC173="W", W173, IF(AC173="L",-N173, "")))</f>
        <v/>
      </c>
      <c r="AF173" s="55" t="str">
        <f>IFERROR((IF(ISERR(Table123[[#This Row],[Potential Payout Side - Win Probability Model]]), "",IF(AD173="W", X173, IF(AD173="L",-N173, "")))), "")</f>
        <v/>
      </c>
      <c r="AG173" s="52" t="str">
        <f>IF('Prediction Log'!$U174="Y", "W", IF('Prediction Log'!$U174="N", "L", ""))</f>
        <v/>
      </c>
      <c r="AH173" s="54" t="str">
        <f>IF(ISBLANK(Table123[[#This Row],[Odds Spread]]), "",IF(AG173="W", Z173, IF(AG173="L",-O173, "")))</f>
        <v/>
      </c>
      <c r="AI173" s="45"/>
      <c r="AJ173" s="46" t="str">
        <f t="shared" si="19"/>
        <v/>
      </c>
      <c r="AK17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4" spans="1:38" x14ac:dyDescent="0.45">
      <c r="A174" s="34">
        <f>Games!A174</f>
        <v>0</v>
      </c>
      <c r="B174" s="34" t="str">
        <f>IF('Prediction Log'!B175=0, "",'Prediction Log'!B175)</f>
        <v/>
      </c>
      <c r="C174" s="34" t="str">
        <f>IF('Prediction Log'!C175=0, "",'Prediction Log'!C175)</f>
        <v/>
      </c>
      <c r="D174" s="34" t="str">
        <f>IF('Prediction Log'!D175=0, "",'Prediction Log'!D175)</f>
        <v/>
      </c>
      <c r="E174" s="34" t="str">
        <f>IF('Prediction Log'!E175=0, "",'Prediction Log'!E175)</f>
        <v/>
      </c>
      <c r="F174" s="34" t="str">
        <f>IF('Prediction Log'!H175=0, "",'Prediction Log'!H175)</f>
        <v/>
      </c>
      <c r="G174" s="10" t="str">
        <f>IF(ISBLANK(Games!B174), "",'Prediction Log'!$I175)</f>
        <v/>
      </c>
      <c r="H174" s="35" t="str">
        <f>'Prediction Log'!$J175</f>
        <v/>
      </c>
      <c r="I174" s="34" t="str">
        <f>IF(ISBLANK(Games!R174), "",IF(AND(Games!R174="",Games!S174=""),"",IF(ISTEXT(Games!S174), "Side",Games!R174)))</f>
        <v/>
      </c>
      <c r="J174" s="34" t="str">
        <f>IF(ISBLANK(Games!B174), "",IF(Games!P174="Y", Games!B174, Games!C174))</f>
        <v/>
      </c>
      <c r="K174" s="34" t="str">
        <f>Games!K174</f>
        <v/>
      </c>
      <c r="L174" s="34" t="str">
        <f>IF(ISBLANK(Games!D174), "",Games!D174)</f>
        <v/>
      </c>
      <c r="M174" s="34"/>
      <c r="N174" s="49" t="str">
        <f>IF(ISBLANK(Table123[[#This Row],[Odds Side - Difference Model]]), "", 1)</f>
        <v/>
      </c>
      <c r="O174" s="49" t="str">
        <f>IF(ISBLANK(Table123[[#This Row],[Odds Spread]]), "", 1)</f>
        <v/>
      </c>
      <c r="P174" s="36"/>
      <c r="Q174" s="36"/>
      <c r="R17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4" s="36"/>
      <c r="T174" s="36"/>
      <c r="U174" s="50" t="str">
        <f>IF(ISBLANK(Table123[[#This Row],[Odds Side - Difference Model]]), "",N174+IF(Q174&lt;0, (N174/(Q174/-100)), N174*(Q174/100)))</f>
        <v/>
      </c>
      <c r="V174" s="51" t="str">
        <f>IFERROR(IF(ISBLANK(Table123[[#This Row],[Odds Side - Win Probability Model]]), "",N174+IF(R174&lt;0, (N174/(R174/-100)), N174*(R174/100))),"")</f>
        <v/>
      </c>
      <c r="W174" s="50" t="str">
        <f t="shared" si="14"/>
        <v/>
      </c>
      <c r="X174" s="51" t="str">
        <f t="shared" si="15"/>
        <v/>
      </c>
      <c r="Y174" s="50" t="str">
        <f>IF(ISBLANK(Table123[[#This Row],[Odds Spread]]), "",O174+IF(S174&lt;0, (O174/(S174/-100)), O174*(S174/100)))</f>
        <v/>
      </c>
      <c r="Z174" s="50" t="str">
        <f t="shared" si="16"/>
        <v/>
      </c>
      <c r="AA174" s="37">
        <f t="shared" si="17"/>
        <v>0</v>
      </c>
      <c r="AB174" s="37">
        <f t="shared" si="18"/>
        <v>0</v>
      </c>
      <c r="AC174" s="52" t="str">
        <f>IF('Prediction Log'!$T175="Y", "W", IF('Prediction Log'!$T175="N","L",""))</f>
        <v/>
      </c>
      <c r="AD174" s="53" t="str">
        <f>IF('Prediction Log'!$V175="Y", "W", IF('Prediction Log'!$V175="N","L",""))</f>
        <v/>
      </c>
      <c r="AE174" s="54" t="str">
        <f>IF(ISBLANK(Table123[[#This Row],[Odds Side - Difference Model]]), "",IF(AC174="W", W174, IF(AC174="L",-N174, "")))</f>
        <v/>
      </c>
      <c r="AF174" s="55" t="str">
        <f>IFERROR((IF(ISERR(Table123[[#This Row],[Potential Payout Side - Win Probability Model]]), "",IF(AD174="W", X174, IF(AD174="L",-N174, "")))), "")</f>
        <v/>
      </c>
      <c r="AG174" s="52" t="str">
        <f>IF('Prediction Log'!$U175="Y", "W", IF('Prediction Log'!$U175="N", "L", ""))</f>
        <v/>
      </c>
      <c r="AH174" s="54" t="str">
        <f>IF(ISBLANK(Table123[[#This Row],[Odds Spread]]), "",IF(AG174="W", Z174, IF(AG174="L",-O174, "")))</f>
        <v/>
      </c>
      <c r="AI174" s="45"/>
      <c r="AJ174" s="46" t="str">
        <f t="shared" si="19"/>
        <v/>
      </c>
      <c r="AK17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5" spans="1:38" x14ac:dyDescent="0.45">
      <c r="A175" s="34">
        <f>Games!A175</f>
        <v>0</v>
      </c>
      <c r="B175" s="34" t="str">
        <f>IF('Prediction Log'!B176=0, "",'Prediction Log'!B176)</f>
        <v/>
      </c>
      <c r="C175" s="34" t="str">
        <f>IF('Prediction Log'!C176=0, "",'Prediction Log'!C176)</f>
        <v/>
      </c>
      <c r="D175" s="34" t="str">
        <f>IF('Prediction Log'!D176=0, "",'Prediction Log'!D176)</f>
        <v/>
      </c>
      <c r="E175" s="34" t="str">
        <f>IF('Prediction Log'!E176=0, "",'Prediction Log'!E176)</f>
        <v/>
      </c>
      <c r="F175" s="34" t="str">
        <f>IF('Prediction Log'!H176=0, "",'Prediction Log'!H176)</f>
        <v/>
      </c>
      <c r="G175" s="10" t="str">
        <f>IF(ISBLANK(Games!B175), "",'Prediction Log'!$I176)</f>
        <v/>
      </c>
      <c r="H175" s="35" t="str">
        <f>'Prediction Log'!$J176</f>
        <v/>
      </c>
      <c r="I175" s="34" t="str">
        <f>IF(ISBLANK(Games!R175), "",IF(AND(Games!R175="",Games!S175=""),"",IF(ISTEXT(Games!S175), "Side",Games!R175)))</f>
        <v/>
      </c>
      <c r="J175" s="34" t="str">
        <f>IF(ISBLANK(Games!B175), "",IF(Games!P175="Y", Games!B175, Games!C175))</f>
        <v/>
      </c>
      <c r="K175" s="34" t="str">
        <f>Games!K175</f>
        <v/>
      </c>
      <c r="L175" s="34" t="str">
        <f>IF(ISBLANK(Games!D175), "",Games!D175)</f>
        <v/>
      </c>
      <c r="M175" s="34"/>
      <c r="N175" s="49" t="str">
        <f>IF(ISBLANK(Table123[[#This Row],[Odds Side - Difference Model]]), "", 1)</f>
        <v/>
      </c>
      <c r="O175" s="49" t="str">
        <f>IF(ISBLANK(Table123[[#This Row],[Odds Spread]]), "", 1)</f>
        <v/>
      </c>
      <c r="P175" s="36"/>
      <c r="Q175" s="36"/>
      <c r="R17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5" s="36"/>
      <c r="T175" s="36"/>
      <c r="U175" s="50" t="str">
        <f>IF(ISBLANK(Table123[[#This Row],[Odds Side - Difference Model]]), "",N175+IF(Q175&lt;0, (N175/(Q175/-100)), N175*(Q175/100)))</f>
        <v/>
      </c>
      <c r="V175" s="51" t="str">
        <f>IFERROR(IF(ISBLANK(Table123[[#This Row],[Odds Side - Win Probability Model]]), "",N175+IF(R175&lt;0, (N175/(R175/-100)), N175*(R175/100))),"")</f>
        <v/>
      </c>
      <c r="W175" s="50" t="str">
        <f t="shared" si="14"/>
        <v/>
      </c>
      <c r="X175" s="51" t="str">
        <f t="shared" si="15"/>
        <v/>
      </c>
      <c r="Y175" s="50" t="str">
        <f>IF(ISBLANK(Table123[[#This Row],[Odds Spread]]), "",O175+IF(S175&lt;0, (O175/(S175/-100)), O175*(S175/100)))</f>
        <v/>
      </c>
      <c r="Z175" s="50" t="str">
        <f t="shared" si="16"/>
        <v/>
      </c>
      <c r="AA175" s="37">
        <f t="shared" si="17"/>
        <v>0</v>
      </c>
      <c r="AB175" s="37">
        <f t="shared" si="18"/>
        <v>0</v>
      </c>
      <c r="AC175" s="52" t="str">
        <f>IF('Prediction Log'!$T176="Y", "W", IF('Prediction Log'!$T176="N","L",""))</f>
        <v/>
      </c>
      <c r="AD175" s="53" t="str">
        <f>IF('Prediction Log'!$V176="Y", "W", IF('Prediction Log'!$V176="N","L",""))</f>
        <v/>
      </c>
      <c r="AE175" s="54" t="str">
        <f>IF(ISBLANK(Table123[[#This Row],[Odds Side - Difference Model]]), "",IF(AC175="W", W175, IF(AC175="L",-N175, "")))</f>
        <v/>
      </c>
      <c r="AF175" s="55" t="str">
        <f>IFERROR((IF(ISERR(Table123[[#This Row],[Potential Payout Side - Win Probability Model]]), "",IF(AD175="W", X175, IF(AD175="L",-N175, "")))), "")</f>
        <v/>
      </c>
      <c r="AG175" s="52" t="str">
        <f>IF('Prediction Log'!$U176="Y", "W", IF('Prediction Log'!$U176="N", "L", ""))</f>
        <v/>
      </c>
      <c r="AH175" s="54" t="str">
        <f>IF(ISBLANK(Table123[[#This Row],[Odds Spread]]), "",IF(AG175="W", Z175, IF(AG175="L",-O175, "")))</f>
        <v/>
      </c>
      <c r="AI175" s="45"/>
      <c r="AJ175" s="46" t="str">
        <f t="shared" si="19"/>
        <v/>
      </c>
      <c r="AK17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6" spans="1:38" x14ac:dyDescent="0.45">
      <c r="A176" s="34">
        <f>Games!A176</f>
        <v>0</v>
      </c>
      <c r="B176" s="34" t="str">
        <f>IF('Prediction Log'!B177=0, "",'Prediction Log'!B177)</f>
        <v/>
      </c>
      <c r="C176" s="34" t="str">
        <f>IF('Prediction Log'!C177=0, "",'Prediction Log'!C177)</f>
        <v/>
      </c>
      <c r="D176" s="34" t="str">
        <f>IF('Prediction Log'!D177=0, "",'Prediction Log'!D177)</f>
        <v/>
      </c>
      <c r="E176" s="34" t="str">
        <f>IF('Prediction Log'!E177=0, "",'Prediction Log'!E177)</f>
        <v/>
      </c>
      <c r="F176" s="34" t="str">
        <f>IF('Prediction Log'!H177=0, "",'Prediction Log'!H177)</f>
        <v/>
      </c>
      <c r="G176" s="10" t="str">
        <f>IF(ISBLANK(Games!B176), "",'Prediction Log'!$I177)</f>
        <v/>
      </c>
      <c r="H176" s="35" t="str">
        <f>'Prediction Log'!$J177</f>
        <v/>
      </c>
      <c r="I176" s="34" t="str">
        <f>IF(ISBLANK(Games!R176), "",IF(AND(Games!R176="",Games!S176=""),"",IF(ISTEXT(Games!S176), "Side",Games!R176)))</f>
        <v/>
      </c>
      <c r="J176" s="34" t="str">
        <f>IF(ISBLANK(Games!B176), "",IF(Games!P176="Y", Games!B176, Games!C176))</f>
        <v/>
      </c>
      <c r="K176" s="34" t="str">
        <f>Games!K176</f>
        <v/>
      </c>
      <c r="L176" s="34" t="str">
        <f>IF(ISBLANK(Games!D176), "",Games!D176)</f>
        <v/>
      </c>
      <c r="M176" s="34"/>
      <c r="N176" s="49" t="str">
        <f>IF(ISBLANK(Table123[[#This Row],[Odds Side - Difference Model]]), "", 1)</f>
        <v/>
      </c>
      <c r="O176" s="49" t="str">
        <f>IF(ISBLANK(Table123[[#This Row],[Odds Spread]]), "", 1)</f>
        <v/>
      </c>
      <c r="P176" s="36"/>
      <c r="Q176" s="36"/>
      <c r="R17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6" s="36"/>
      <c r="T176" s="36"/>
      <c r="U176" s="50" t="str">
        <f>IF(ISBLANK(Table123[[#This Row],[Odds Side - Difference Model]]), "",N176+IF(Q176&lt;0, (N176/(Q176/-100)), N176*(Q176/100)))</f>
        <v/>
      </c>
      <c r="V176" s="51" t="str">
        <f>IFERROR(IF(ISBLANK(Table123[[#This Row],[Odds Side - Win Probability Model]]), "",N176+IF(R176&lt;0, (N176/(R176/-100)), N176*(R176/100))),"")</f>
        <v/>
      </c>
      <c r="W176" s="50" t="str">
        <f t="shared" si="14"/>
        <v/>
      </c>
      <c r="X176" s="51" t="str">
        <f t="shared" si="15"/>
        <v/>
      </c>
      <c r="Y176" s="50" t="str">
        <f>IF(ISBLANK(Table123[[#This Row],[Odds Spread]]), "",O176+IF(S176&lt;0, (O176/(S176/-100)), O176*(S176/100)))</f>
        <v/>
      </c>
      <c r="Z176" s="50" t="str">
        <f t="shared" si="16"/>
        <v/>
      </c>
      <c r="AA176" s="37">
        <f t="shared" si="17"/>
        <v>0</v>
      </c>
      <c r="AB176" s="37">
        <f t="shared" si="18"/>
        <v>0</v>
      </c>
      <c r="AC176" s="52" t="str">
        <f>IF('Prediction Log'!$T177="Y", "W", IF('Prediction Log'!$T177="N","L",""))</f>
        <v/>
      </c>
      <c r="AD176" s="53" t="str">
        <f>IF('Prediction Log'!$V177="Y", "W", IF('Prediction Log'!$V177="N","L",""))</f>
        <v/>
      </c>
      <c r="AE176" s="54" t="str">
        <f>IF(ISBLANK(Table123[[#This Row],[Odds Side - Difference Model]]), "",IF(AC176="W", W176, IF(AC176="L",-N176, "")))</f>
        <v/>
      </c>
      <c r="AF176" s="55" t="str">
        <f>IFERROR((IF(ISERR(Table123[[#This Row],[Potential Payout Side - Win Probability Model]]), "",IF(AD176="W", X176, IF(AD176="L",-N176, "")))), "")</f>
        <v/>
      </c>
      <c r="AG176" s="52" t="str">
        <f>IF('Prediction Log'!$U177="Y", "W", IF('Prediction Log'!$U177="N", "L", ""))</f>
        <v/>
      </c>
      <c r="AH176" s="54" t="str">
        <f>IF(ISBLANK(Table123[[#This Row],[Odds Spread]]), "",IF(AG176="W", Z176, IF(AG176="L",-O176, "")))</f>
        <v/>
      </c>
      <c r="AI176" s="45"/>
      <c r="AJ176" s="46" t="str">
        <f t="shared" si="19"/>
        <v/>
      </c>
      <c r="AK17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7" spans="1:38" x14ac:dyDescent="0.45">
      <c r="A177" s="34">
        <f>Games!A177</f>
        <v>0</v>
      </c>
      <c r="B177" s="34" t="str">
        <f>IF('Prediction Log'!B178=0, "",'Prediction Log'!B178)</f>
        <v/>
      </c>
      <c r="C177" s="34" t="str">
        <f>IF('Prediction Log'!C178=0, "",'Prediction Log'!C178)</f>
        <v/>
      </c>
      <c r="D177" s="34" t="str">
        <f>IF('Prediction Log'!D178=0, "",'Prediction Log'!D178)</f>
        <v/>
      </c>
      <c r="E177" s="34" t="str">
        <f>IF('Prediction Log'!E178=0, "",'Prediction Log'!E178)</f>
        <v/>
      </c>
      <c r="F177" s="34" t="str">
        <f>IF('Prediction Log'!H178=0, "",'Prediction Log'!H178)</f>
        <v/>
      </c>
      <c r="G177" s="10" t="str">
        <f>IF(ISBLANK(Games!B177), "",'Prediction Log'!$I178)</f>
        <v/>
      </c>
      <c r="H177" s="35" t="str">
        <f>'Prediction Log'!$J178</f>
        <v/>
      </c>
      <c r="I177" s="34" t="str">
        <f>IF(ISBLANK(Games!R177), "",IF(AND(Games!R177="",Games!S177=""),"",IF(ISTEXT(Games!S177), "Side",Games!R177)))</f>
        <v/>
      </c>
      <c r="J177" s="34" t="str">
        <f>IF(ISBLANK(Games!B177), "",IF(Games!P177="Y", Games!B177, Games!C177))</f>
        <v/>
      </c>
      <c r="K177" s="34" t="str">
        <f>Games!K177</f>
        <v/>
      </c>
      <c r="L177" s="34" t="str">
        <f>IF(ISBLANK(Games!D177), "",Games!D177)</f>
        <v/>
      </c>
      <c r="M177" s="34"/>
      <c r="N177" s="49" t="str">
        <f>IF(ISBLANK(Table123[[#This Row],[Odds Side - Difference Model]]), "", 1)</f>
        <v/>
      </c>
      <c r="O177" s="49" t="str">
        <f>IF(ISBLANK(Table123[[#This Row],[Odds Spread]]), "", 1)</f>
        <v/>
      </c>
      <c r="P177" s="36"/>
      <c r="Q177" s="36"/>
      <c r="R17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7" s="36"/>
      <c r="T177" s="36"/>
      <c r="U177" s="50" t="str">
        <f>IF(ISBLANK(Table123[[#This Row],[Odds Side - Difference Model]]), "",N177+IF(Q177&lt;0, (N177/(Q177/-100)), N177*(Q177/100)))</f>
        <v/>
      </c>
      <c r="V177" s="51" t="str">
        <f>IFERROR(IF(ISBLANK(Table123[[#This Row],[Odds Side - Win Probability Model]]), "",N177+IF(R177&lt;0, (N177/(R177/-100)), N177*(R177/100))),"")</f>
        <v/>
      </c>
      <c r="W177" s="50" t="str">
        <f t="shared" si="14"/>
        <v/>
      </c>
      <c r="X177" s="51" t="str">
        <f t="shared" si="15"/>
        <v/>
      </c>
      <c r="Y177" s="50" t="str">
        <f>IF(ISBLANK(Table123[[#This Row],[Odds Spread]]), "",O177+IF(S177&lt;0, (O177/(S177/-100)), O177*(S177/100)))</f>
        <v/>
      </c>
      <c r="Z177" s="50" t="str">
        <f t="shared" si="16"/>
        <v/>
      </c>
      <c r="AA177" s="37">
        <f t="shared" si="17"/>
        <v>0</v>
      </c>
      <c r="AB177" s="37">
        <f t="shared" si="18"/>
        <v>0</v>
      </c>
      <c r="AC177" s="52" t="str">
        <f>IF('Prediction Log'!$T178="Y", "W", IF('Prediction Log'!$T178="N","L",""))</f>
        <v/>
      </c>
      <c r="AD177" s="53" t="str">
        <f>IF('Prediction Log'!$V178="Y", "W", IF('Prediction Log'!$V178="N","L",""))</f>
        <v/>
      </c>
      <c r="AE177" s="54" t="str">
        <f>IF(ISBLANK(Table123[[#This Row],[Odds Side - Difference Model]]), "",IF(AC177="W", W177, IF(AC177="L",-N177, "")))</f>
        <v/>
      </c>
      <c r="AF177" s="55" t="str">
        <f>IFERROR((IF(ISERR(Table123[[#This Row],[Potential Payout Side - Win Probability Model]]), "",IF(AD177="W", X177, IF(AD177="L",-N177, "")))), "")</f>
        <v/>
      </c>
      <c r="AG177" s="52" t="str">
        <f>IF('Prediction Log'!$U178="Y", "W", IF('Prediction Log'!$U178="N", "L", ""))</f>
        <v/>
      </c>
      <c r="AH177" s="54" t="str">
        <f>IF(ISBLANK(Table123[[#This Row],[Odds Spread]]), "",IF(AG177="W", Z177, IF(AG177="L",-O177, "")))</f>
        <v/>
      </c>
      <c r="AI177" s="45"/>
      <c r="AJ177" s="46" t="str">
        <f t="shared" si="19"/>
        <v/>
      </c>
      <c r="AK17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8" spans="1:38" x14ac:dyDescent="0.45">
      <c r="A178" s="34">
        <f>Games!A178</f>
        <v>0</v>
      </c>
      <c r="B178" s="34" t="str">
        <f>IF('Prediction Log'!B179=0, "",'Prediction Log'!B179)</f>
        <v/>
      </c>
      <c r="C178" s="34" t="str">
        <f>IF('Prediction Log'!C179=0, "",'Prediction Log'!C179)</f>
        <v/>
      </c>
      <c r="D178" s="34" t="str">
        <f>IF('Prediction Log'!D179=0, "",'Prediction Log'!D179)</f>
        <v/>
      </c>
      <c r="E178" s="34" t="str">
        <f>IF('Prediction Log'!E179=0, "",'Prediction Log'!E179)</f>
        <v/>
      </c>
      <c r="F178" s="34" t="str">
        <f>IF('Prediction Log'!H179=0, "",'Prediction Log'!H179)</f>
        <v/>
      </c>
      <c r="G178" s="10" t="str">
        <f>IF(ISBLANK(Games!B178), "",'Prediction Log'!$I179)</f>
        <v/>
      </c>
      <c r="H178" s="35" t="str">
        <f>'Prediction Log'!$J179</f>
        <v/>
      </c>
      <c r="I178" s="34" t="str">
        <f>IF(ISBLANK(Games!R178), "",IF(AND(Games!R178="",Games!S178=""),"",IF(ISTEXT(Games!S178), "Side",Games!R178)))</f>
        <v/>
      </c>
      <c r="J178" s="34" t="str">
        <f>IF(ISBLANK(Games!B178), "",IF(Games!P178="Y", Games!B178, Games!C178))</f>
        <v/>
      </c>
      <c r="K178" s="34" t="str">
        <f>Games!K178</f>
        <v/>
      </c>
      <c r="L178" s="34" t="str">
        <f>IF(ISBLANK(Games!D178), "",Games!D178)</f>
        <v/>
      </c>
      <c r="M178" s="34"/>
      <c r="N178" s="49" t="str">
        <f>IF(ISBLANK(Table123[[#This Row],[Odds Side - Difference Model]]), "", 1)</f>
        <v/>
      </c>
      <c r="O178" s="49" t="str">
        <f>IF(ISBLANK(Table123[[#This Row],[Odds Spread]]), "", 1)</f>
        <v/>
      </c>
      <c r="P178" s="36"/>
      <c r="Q178" s="36"/>
      <c r="R17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8" s="36"/>
      <c r="T178" s="36"/>
      <c r="U178" s="50" t="str">
        <f>IF(ISBLANK(Table123[[#This Row],[Odds Side - Difference Model]]), "",N178+IF(Q178&lt;0, (N178/(Q178/-100)), N178*(Q178/100)))</f>
        <v/>
      </c>
      <c r="V178" s="51" t="str">
        <f>IFERROR(IF(ISBLANK(Table123[[#This Row],[Odds Side - Win Probability Model]]), "",N178+IF(R178&lt;0, (N178/(R178/-100)), N178*(R178/100))),"")</f>
        <v/>
      </c>
      <c r="W178" s="50" t="str">
        <f t="shared" si="14"/>
        <v/>
      </c>
      <c r="X178" s="51" t="str">
        <f t="shared" si="15"/>
        <v/>
      </c>
      <c r="Y178" s="50" t="str">
        <f>IF(ISBLANK(Table123[[#This Row],[Odds Spread]]), "",O178+IF(S178&lt;0, (O178/(S178/-100)), O178*(S178/100)))</f>
        <v/>
      </c>
      <c r="Z178" s="50" t="str">
        <f t="shared" si="16"/>
        <v/>
      </c>
      <c r="AA178" s="37">
        <f t="shared" si="17"/>
        <v>0</v>
      </c>
      <c r="AB178" s="37">
        <f t="shared" si="18"/>
        <v>0</v>
      </c>
      <c r="AC178" s="52" t="str">
        <f>IF('Prediction Log'!$T179="Y", "W", IF('Prediction Log'!$T179="N","L",""))</f>
        <v/>
      </c>
      <c r="AD178" s="53" t="str">
        <f>IF('Prediction Log'!$V179="Y", "W", IF('Prediction Log'!$V179="N","L",""))</f>
        <v/>
      </c>
      <c r="AE178" s="54" t="str">
        <f>IF(ISBLANK(Table123[[#This Row],[Odds Side - Difference Model]]), "",IF(AC178="W", W178, IF(AC178="L",-N178, "")))</f>
        <v/>
      </c>
      <c r="AF178" s="55" t="str">
        <f>IFERROR((IF(ISERR(Table123[[#This Row],[Potential Payout Side - Win Probability Model]]), "",IF(AD178="W", X178, IF(AD178="L",-N178, "")))), "")</f>
        <v/>
      </c>
      <c r="AG178" s="52" t="str">
        <f>IF('Prediction Log'!$U179="Y", "W", IF('Prediction Log'!$U179="N", "L", ""))</f>
        <v/>
      </c>
      <c r="AH178" s="54" t="str">
        <f>IF(ISBLANK(Table123[[#This Row],[Odds Spread]]), "",IF(AG178="W", Z178, IF(AG178="L",-O178, "")))</f>
        <v/>
      </c>
      <c r="AI178" s="45"/>
      <c r="AJ178" s="46" t="str">
        <f t="shared" si="19"/>
        <v/>
      </c>
      <c r="AK17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9" spans="1:38" x14ac:dyDescent="0.45">
      <c r="A179" s="34">
        <f>Games!A179</f>
        <v>0</v>
      </c>
      <c r="B179" s="34" t="str">
        <f>IF('Prediction Log'!B180=0, "",'Prediction Log'!B180)</f>
        <v/>
      </c>
      <c r="C179" s="34" t="str">
        <f>IF('Prediction Log'!C180=0, "",'Prediction Log'!C180)</f>
        <v/>
      </c>
      <c r="D179" s="34" t="str">
        <f>IF('Prediction Log'!D180=0, "",'Prediction Log'!D180)</f>
        <v/>
      </c>
      <c r="E179" s="34" t="str">
        <f>IF('Prediction Log'!E180=0, "",'Prediction Log'!E180)</f>
        <v/>
      </c>
      <c r="F179" s="34" t="str">
        <f>IF('Prediction Log'!H180=0, "",'Prediction Log'!H180)</f>
        <v/>
      </c>
      <c r="G179" s="10" t="str">
        <f>IF(ISBLANK(Games!B179), "",'Prediction Log'!$I180)</f>
        <v/>
      </c>
      <c r="H179" s="35" t="str">
        <f>'Prediction Log'!$J180</f>
        <v/>
      </c>
      <c r="I179" s="34" t="str">
        <f>IF(ISBLANK(Games!R179), "",IF(AND(Games!R179="",Games!S179=""),"",IF(ISTEXT(Games!S179), "Side",Games!R179)))</f>
        <v/>
      </c>
      <c r="J179" s="34" t="str">
        <f>IF(ISBLANK(Games!B179), "",IF(Games!P179="Y", Games!B179, Games!C179))</f>
        <v/>
      </c>
      <c r="K179" s="34" t="str">
        <f>Games!K179</f>
        <v/>
      </c>
      <c r="L179" s="34" t="str">
        <f>IF(ISBLANK(Games!D179), "",Games!D179)</f>
        <v/>
      </c>
      <c r="M179" s="34"/>
      <c r="N179" s="49" t="str">
        <f>IF(ISBLANK(Table123[[#This Row],[Odds Side - Difference Model]]), "", 1)</f>
        <v/>
      </c>
      <c r="O179" s="49" t="str">
        <f>IF(ISBLANK(Table123[[#This Row],[Odds Spread]]), "", 1)</f>
        <v/>
      </c>
      <c r="P179" s="36"/>
      <c r="Q179" s="36"/>
      <c r="R17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9" s="36"/>
      <c r="T179" s="36"/>
      <c r="U179" s="50" t="str">
        <f>IF(ISBLANK(Table123[[#This Row],[Odds Side - Difference Model]]), "",N179+IF(Q179&lt;0, (N179/(Q179/-100)), N179*(Q179/100)))</f>
        <v/>
      </c>
      <c r="V179" s="51" t="str">
        <f>IFERROR(IF(ISBLANK(Table123[[#This Row],[Odds Side - Win Probability Model]]), "",N179+IF(R179&lt;0, (N179/(R179/-100)), N179*(R179/100))),"")</f>
        <v/>
      </c>
      <c r="W179" s="50" t="str">
        <f t="shared" si="14"/>
        <v/>
      </c>
      <c r="X179" s="51" t="str">
        <f t="shared" si="15"/>
        <v/>
      </c>
      <c r="Y179" s="50" t="str">
        <f>IF(ISBLANK(Table123[[#This Row],[Odds Spread]]), "",O179+IF(S179&lt;0, (O179/(S179/-100)), O179*(S179/100)))</f>
        <v/>
      </c>
      <c r="Z179" s="50" t="str">
        <f t="shared" si="16"/>
        <v/>
      </c>
      <c r="AA179" s="37">
        <f t="shared" si="17"/>
        <v>0</v>
      </c>
      <c r="AB179" s="37">
        <f t="shared" si="18"/>
        <v>0</v>
      </c>
      <c r="AC179" s="52" t="str">
        <f>IF('Prediction Log'!$T180="Y", "W", IF('Prediction Log'!$T180="N","L",""))</f>
        <v/>
      </c>
      <c r="AD179" s="53" t="str">
        <f>IF('Prediction Log'!$V180="Y", "W", IF('Prediction Log'!$V180="N","L",""))</f>
        <v/>
      </c>
      <c r="AE179" s="54" t="str">
        <f>IF(ISBLANK(Table123[[#This Row],[Odds Side - Difference Model]]), "",IF(AC179="W", W179, IF(AC179="L",-N179, "")))</f>
        <v/>
      </c>
      <c r="AF179" s="55" t="str">
        <f>IFERROR((IF(ISERR(Table123[[#This Row],[Potential Payout Side - Win Probability Model]]), "",IF(AD179="W", X179, IF(AD179="L",-N179, "")))), "")</f>
        <v/>
      </c>
      <c r="AG179" s="52" t="str">
        <f>IF('Prediction Log'!$U180="Y", "W", IF('Prediction Log'!$U180="N", "L", ""))</f>
        <v/>
      </c>
      <c r="AH179" s="54" t="str">
        <f>IF(ISBLANK(Table123[[#This Row],[Odds Spread]]), "",IF(AG179="W", Z179, IF(AG179="L",-O179, "")))</f>
        <v/>
      </c>
      <c r="AI179" s="45"/>
      <c r="AJ179" s="46" t="str">
        <f t="shared" si="19"/>
        <v/>
      </c>
      <c r="AK17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0" spans="1:38" x14ac:dyDescent="0.45">
      <c r="A180" s="34">
        <f>Games!A180</f>
        <v>0</v>
      </c>
      <c r="B180" s="34" t="str">
        <f>IF('Prediction Log'!B181=0, "",'Prediction Log'!B181)</f>
        <v/>
      </c>
      <c r="C180" s="34" t="str">
        <f>IF('Prediction Log'!C181=0, "",'Prediction Log'!C181)</f>
        <v/>
      </c>
      <c r="D180" s="34" t="str">
        <f>IF('Prediction Log'!D181=0, "",'Prediction Log'!D181)</f>
        <v/>
      </c>
      <c r="E180" s="34" t="str">
        <f>IF('Prediction Log'!E181=0, "",'Prediction Log'!E181)</f>
        <v/>
      </c>
      <c r="F180" s="34" t="str">
        <f>IF('Prediction Log'!H181=0, "",'Prediction Log'!H181)</f>
        <v/>
      </c>
      <c r="G180" s="10" t="str">
        <f>IF(ISBLANK(Games!B180), "",'Prediction Log'!$I181)</f>
        <v/>
      </c>
      <c r="H180" s="35" t="str">
        <f>'Prediction Log'!$J181</f>
        <v/>
      </c>
      <c r="I180" s="34" t="str">
        <f>IF(ISBLANK(Games!R180), "",IF(AND(Games!R180="",Games!S180=""),"",IF(ISTEXT(Games!S180), "Side",Games!R180)))</f>
        <v/>
      </c>
      <c r="J180" s="34" t="str">
        <f>IF(ISBLANK(Games!B180), "",IF(Games!P180="Y", Games!B180, Games!C180))</f>
        <v/>
      </c>
      <c r="K180" s="34" t="str">
        <f>Games!K180</f>
        <v/>
      </c>
      <c r="L180" s="34" t="str">
        <f>IF(ISBLANK(Games!D180), "",Games!D180)</f>
        <v/>
      </c>
      <c r="M180" s="34"/>
      <c r="N180" s="49" t="str">
        <f>IF(ISBLANK(Table123[[#This Row],[Odds Side - Difference Model]]), "", 1)</f>
        <v/>
      </c>
      <c r="O180" s="49" t="str">
        <f>IF(ISBLANK(Table123[[#This Row],[Odds Spread]]), "", 1)</f>
        <v/>
      </c>
      <c r="P180" s="36"/>
      <c r="Q180" s="36"/>
      <c r="R18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0" s="36"/>
      <c r="T180" s="36"/>
      <c r="U180" s="50" t="str">
        <f>IF(ISBLANK(Table123[[#This Row],[Odds Side - Difference Model]]), "",N180+IF(Q180&lt;0, (N180/(Q180/-100)), N180*(Q180/100)))</f>
        <v/>
      </c>
      <c r="V180" s="51" t="str">
        <f>IFERROR(IF(ISBLANK(Table123[[#This Row],[Odds Side - Win Probability Model]]), "",N180+IF(R180&lt;0, (N180/(R180/-100)), N180*(R180/100))),"")</f>
        <v/>
      </c>
      <c r="W180" s="50" t="str">
        <f t="shared" si="14"/>
        <v/>
      </c>
      <c r="X180" s="51" t="str">
        <f t="shared" si="15"/>
        <v/>
      </c>
      <c r="Y180" s="50" t="str">
        <f>IF(ISBLANK(Table123[[#This Row],[Odds Spread]]), "",O180+IF(S180&lt;0, (O180/(S180/-100)), O180*(S180/100)))</f>
        <v/>
      </c>
      <c r="Z180" s="50" t="str">
        <f t="shared" si="16"/>
        <v/>
      </c>
      <c r="AA180" s="37">
        <f t="shared" si="17"/>
        <v>0</v>
      </c>
      <c r="AB180" s="37">
        <f t="shared" si="18"/>
        <v>0</v>
      </c>
      <c r="AC180" s="52" t="str">
        <f>IF('Prediction Log'!$T181="Y", "W", IF('Prediction Log'!$T181="N","L",""))</f>
        <v/>
      </c>
      <c r="AD180" s="53" t="str">
        <f>IF('Prediction Log'!$V181="Y", "W", IF('Prediction Log'!$V181="N","L",""))</f>
        <v/>
      </c>
      <c r="AE180" s="54" t="str">
        <f>IF(ISBLANK(Table123[[#This Row],[Odds Side - Difference Model]]), "",IF(AC180="W", W180, IF(AC180="L",-N180, "")))</f>
        <v/>
      </c>
      <c r="AF180" s="55" t="str">
        <f>IFERROR((IF(ISERR(Table123[[#This Row],[Potential Payout Side - Win Probability Model]]), "",IF(AD180="W", X180, IF(AD180="L",-N180, "")))), "")</f>
        <v/>
      </c>
      <c r="AG180" s="52" t="str">
        <f>IF('Prediction Log'!$U181="Y", "W", IF('Prediction Log'!$U181="N", "L", ""))</f>
        <v/>
      </c>
      <c r="AH180" s="54" t="str">
        <f>IF(ISBLANK(Table123[[#This Row],[Odds Spread]]), "",IF(AG180="W", Z180, IF(AG180="L",-O180, "")))</f>
        <v/>
      </c>
      <c r="AI180" s="45"/>
      <c r="AJ180" s="46" t="str">
        <f t="shared" si="19"/>
        <v/>
      </c>
      <c r="AK18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1" spans="1:38" x14ac:dyDescent="0.45">
      <c r="A181" s="34">
        <f>Games!A181</f>
        <v>0</v>
      </c>
      <c r="B181" s="34" t="str">
        <f>IF('Prediction Log'!B182=0, "",'Prediction Log'!B182)</f>
        <v/>
      </c>
      <c r="C181" s="34" t="str">
        <f>IF('Prediction Log'!C182=0, "",'Prediction Log'!C182)</f>
        <v/>
      </c>
      <c r="D181" s="34" t="str">
        <f>IF('Prediction Log'!D182=0, "",'Prediction Log'!D182)</f>
        <v/>
      </c>
      <c r="E181" s="34" t="str">
        <f>IF('Prediction Log'!E182=0, "",'Prediction Log'!E182)</f>
        <v/>
      </c>
      <c r="F181" s="34" t="str">
        <f>IF('Prediction Log'!H182=0, "",'Prediction Log'!H182)</f>
        <v/>
      </c>
      <c r="G181" s="10" t="str">
        <f>IF(ISBLANK(Games!B181), "",'Prediction Log'!$I182)</f>
        <v/>
      </c>
      <c r="H181" s="35" t="str">
        <f>'Prediction Log'!$J182</f>
        <v/>
      </c>
      <c r="I181" s="34" t="str">
        <f>IF(ISBLANK(Games!R181), "",IF(AND(Games!R181="",Games!S181=""),"",IF(ISTEXT(Games!S181), "Side",Games!R181)))</f>
        <v/>
      </c>
      <c r="J181" s="34" t="str">
        <f>IF(ISBLANK(Games!B181), "",IF(Games!P181="Y", Games!B181, Games!C181))</f>
        <v/>
      </c>
      <c r="K181" s="34" t="str">
        <f>Games!K181</f>
        <v/>
      </c>
      <c r="L181" s="34" t="str">
        <f>IF(ISBLANK(Games!D181), "",Games!D181)</f>
        <v/>
      </c>
      <c r="M181" s="34"/>
      <c r="N181" s="49" t="str">
        <f>IF(ISBLANK(Table123[[#This Row],[Odds Side - Difference Model]]), "", 1)</f>
        <v/>
      </c>
      <c r="O181" s="49" t="str">
        <f>IF(ISBLANK(Table123[[#This Row],[Odds Spread]]), "", 1)</f>
        <v/>
      </c>
      <c r="P181" s="36"/>
      <c r="Q181" s="36"/>
      <c r="R18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1" s="36"/>
      <c r="T181" s="36"/>
      <c r="U181" s="50" t="str">
        <f>IF(ISBLANK(Table123[[#This Row],[Odds Side - Difference Model]]), "",N181+IF(Q181&lt;0, (N181/(Q181/-100)), N181*(Q181/100)))</f>
        <v/>
      </c>
      <c r="V181" s="51" t="str">
        <f>IFERROR(IF(ISBLANK(Table123[[#This Row],[Odds Side - Win Probability Model]]), "",N181+IF(R181&lt;0, (N181/(R181/-100)), N181*(R181/100))),"")</f>
        <v/>
      </c>
      <c r="W181" s="50" t="str">
        <f t="shared" si="14"/>
        <v/>
      </c>
      <c r="X181" s="51" t="str">
        <f t="shared" si="15"/>
        <v/>
      </c>
      <c r="Y181" s="50" t="str">
        <f>IF(ISBLANK(Table123[[#This Row],[Odds Spread]]), "",O181+IF(S181&lt;0, (O181/(S181/-100)), O181*(S181/100)))</f>
        <v/>
      </c>
      <c r="Z181" s="50" t="str">
        <f t="shared" si="16"/>
        <v/>
      </c>
      <c r="AA181" s="37">
        <f t="shared" si="17"/>
        <v>0</v>
      </c>
      <c r="AB181" s="37">
        <f t="shared" si="18"/>
        <v>0</v>
      </c>
      <c r="AC181" s="52" t="str">
        <f>IF('Prediction Log'!$T182="Y", "W", IF('Prediction Log'!$T182="N","L",""))</f>
        <v/>
      </c>
      <c r="AD181" s="53" t="str">
        <f>IF('Prediction Log'!$V182="Y", "W", IF('Prediction Log'!$V182="N","L",""))</f>
        <v/>
      </c>
      <c r="AE181" s="54" t="str">
        <f>IF(ISBLANK(Table123[[#This Row],[Odds Side - Difference Model]]), "",IF(AC181="W", W181, IF(AC181="L",-N181, "")))</f>
        <v/>
      </c>
      <c r="AF181" s="55" t="str">
        <f>IFERROR((IF(ISERR(Table123[[#This Row],[Potential Payout Side - Win Probability Model]]), "",IF(AD181="W", X181, IF(AD181="L",-N181, "")))), "")</f>
        <v/>
      </c>
      <c r="AG181" s="52" t="str">
        <f>IF('Prediction Log'!$U182="Y", "W", IF('Prediction Log'!$U182="N", "L", ""))</f>
        <v/>
      </c>
      <c r="AH181" s="54" t="str">
        <f>IF(ISBLANK(Table123[[#This Row],[Odds Spread]]), "",IF(AG181="W", Z181, IF(AG181="L",-O181, "")))</f>
        <v/>
      </c>
      <c r="AI181" s="45"/>
      <c r="AJ181" s="46" t="str">
        <f t="shared" si="19"/>
        <v/>
      </c>
      <c r="AK18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2" spans="1:38" x14ac:dyDescent="0.45">
      <c r="A182" s="34">
        <f>Games!A182</f>
        <v>0</v>
      </c>
      <c r="B182" s="34" t="str">
        <f>IF('Prediction Log'!B183=0, "",'Prediction Log'!B183)</f>
        <v/>
      </c>
      <c r="C182" s="34" t="str">
        <f>IF('Prediction Log'!C183=0, "",'Prediction Log'!C183)</f>
        <v/>
      </c>
      <c r="D182" s="34" t="str">
        <f>IF('Prediction Log'!D183=0, "",'Prediction Log'!D183)</f>
        <v/>
      </c>
      <c r="E182" s="34" t="str">
        <f>IF('Prediction Log'!E183=0, "",'Prediction Log'!E183)</f>
        <v/>
      </c>
      <c r="F182" s="34" t="str">
        <f>IF('Prediction Log'!H183=0, "",'Prediction Log'!H183)</f>
        <v/>
      </c>
      <c r="G182" s="10" t="str">
        <f>IF(ISBLANK(Games!B182), "",'Prediction Log'!$I183)</f>
        <v/>
      </c>
      <c r="H182" s="35" t="str">
        <f>'Prediction Log'!$J183</f>
        <v/>
      </c>
      <c r="I182" s="34" t="str">
        <f>IF(ISBLANK(Games!R182), "",IF(AND(Games!R182="",Games!S182=""),"",IF(ISTEXT(Games!S182), "Side",Games!R182)))</f>
        <v/>
      </c>
      <c r="J182" s="34" t="str">
        <f>IF(ISBLANK(Games!B182), "",IF(Games!P182="Y", Games!B182, Games!C182))</f>
        <v/>
      </c>
      <c r="K182" s="34" t="str">
        <f>Games!K182</f>
        <v/>
      </c>
      <c r="L182" s="34" t="str">
        <f>IF(ISBLANK(Games!D182), "",Games!D182)</f>
        <v/>
      </c>
      <c r="M182" s="34"/>
      <c r="N182" s="49" t="str">
        <f>IF(ISBLANK(Table123[[#This Row],[Odds Side - Difference Model]]), "", 1)</f>
        <v/>
      </c>
      <c r="O182" s="49" t="str">
        <f>IF(ISBLANK(Table123[[#This Row],[Odds Spread]]), "", 1)</f>
        <v/>
      </c>
      <c r="P182" s="36"/>
      <c r="Q182" s="36"/>
      <c r="R18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2" s="36"/>
      <c r="T182" s="36"/>
      <c r="U182" s="50" t="str">
        <f>IF(ISBLANK(Table123[[#This Row],[Odds Side - Difference Model]]), "",N182+IF(Q182&lt;0, (N182/(Q182/-100)), N182*(Q182/100)))</f>
        <v/>
      </c>
      <c r="V182" s="51" t="str">
        <f>IFERROR(IF(ISBLANK(Table123[[#This Row],[Odds Side - Win Probability Model]]), "",N182+IF(R182&lt;0, (N182/(R182/-100)), N182*(R182/100))),"")</f>
        <v/>
      </c>
      <c r="W182" s="50" t="str">
        <f t="shared" si="14"/>
        <v/>
      </c>
      <c r="X182" s="51" t="str">
        <f t="shared" si="15"/>
        <v/>
      </c>
      <c r="Y182" s="50" t="str">
        <f>IF(ISBLANK(Table123[[#This Row],[Odds Spread]]), "",O182+IF(S182&lt;0, (O182/(S182/-100)), O182*(S182/100)))</f>
        <v/>
      </c>
      <c r="Z182" s="50" t="str">
        <f t="shared" si="16"/>
        <v/>
      </c>
      <c r="AA182" s="37">
        <f t="shared" si="17"/>
        <v>0</v>
      </c>
      <c r="AB182" s="37">
        <f t="shared" si="18"/>
        <v>0</v>
      </c>
      <c r="AC182" s="52" t="str">
        <f>IF('Prediction Log'!$T183="Y", "W", IF('Prediction Log'!$T183="N","L",""))</f>
        <v/>
      </c>
      <c r="AD182" s="53" t="str">
        <f>IF('Prediction Log'!$V183="Y", "W", IF('Prediction Log'!$V183="N","L",""))</f>
        <v/>
      </c>
      <c r="AE182" s="54" t="str">
        <f>IF(ISBLANK(Table123[[#This Row],[Odds Side - Difference Model]]), "",IF(AC182="W", W182, IF(AC182="L",-N182, "")))</f>
        <v/>
      </c>
      <c r="AF182" s="55" t="str">
        <f>IFERROR((IF(ISERR(Table123[[#This Row],[Potential Payout Side - Win Probability Model]]), "",IF(AD182="W", X182, IF(AD182="L",-N182, "")))), "")</f>
        <v/>
      </c>
      <c r="AG182" s="52" t="str">
        <f>IF('Prediction Log'!$U183="Y", "W", IF('Prediction Log'!$U183="N", "L", ""))</f>
        <v/>
      </c>
      <c r="AH182" s="54" t="str">
        <f>IF(ISBLANK(Table123[[#This Row],[Odds Spread]]), "",IF(AG182="W", Z182, IF(AG182="L",-O182, "")))</f>
        <v/>
      </c>
      <c r="AI182" s="45"/>
      <c r="AJ182" s="46" t="str">
        <f t="shared" si="19"/>
        <v/>
      </c>
      <c r="AK18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3" spans="1:38" x14ac:dyDescent="0.45">
      <c r="A183" s="34">
        <f>Games!A183</f>
        <v>0</v>
      </c>
      <c r="B183" s="34" t="str">
        <f>IF('Prediction Log'!B184=0, "",'Prediction Log'!B184)</f>
        <v/>
      </c>
      <c r="C183" s="34" t="str">
        <f>IF('Prediction Log'!C184=0, "",'Prediction Log'!C184)</f>
        <v/>
      </c>
      <c r="D183" s="34" t="str">
        <f>IF('Prediction Log'!D184=0, "",'Prediction Log'!D184)</f>
        <v/>
      </c>
      <c r="E183" s="34" t="str">
        <f>IF('Prediction Log'!E184=0, "",'Prediction Log'!E184)</f>
        <v/>
      </c>
      <c r="F183" s="34" t="str">
        <f>IF('Prediction Log'!H184=0, "",'Prediction Log'!H184)</f>
        <v/>
      </c>
      <c r="G183" s="10" t="str">
        <f>IF(ISBLANK(Games!B183), "",'Prediction Log'!$I184)</f>
        <v/>
      </c>
      <c r="H183" s="35" t="str">
        <f>'Prediction Log'!$J184</f>
        <v/>
      </c>
      <c r="I183" s="34" t="str">
        <f>IF(ISBLANK(Games!R183), "",IF(AND(Games!R183="",Games!S183=""),"",IF(ISTEXT(Games!S183), "Side",Games!R183)))</f>
        <v/>
      </c>
      <c r="J183" s="34" t="str">
        <f>IF(ISBLANK(Games!B183), "",IF(Games!P183="Y", Games!B183, Games!C183))</f>
        <v/>
      </c>
      <c r="K183" s="34" t="str">
        <f>Games!K183</f>
        <v/>
      </c>
      <c r="L183" s="34" t="str">
        <f>IF(ISBLANK(Games!D183), "",Games!D183)</f>
        <v/>
      </c>
      <c r="M183" s="34"/>
      <c r="N183" s="49" t="str">
        <f>IF(ISBLANK(Table123[[#This Row],[Odds Side - Difference Model]]), "", 1)</f>
        <v/>
      </c>
      <c r="O183" s="49" t="str">
        <f>IF(ISBLANK(Table123[[#This Row],[Odds Spread]]), "", 1)</f>
        <v/>
      </c>
      <c r="P183" s="36"/>
      <c r="Q183" s="36"/>
      <c r="R18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3" s="36"/>
      <c r="T183" s="36"/>
      <c r="U183" s="50" t="str">
        <f>IF(ISBLANK(Table123[[#This Row],[Odds Side - Difference Model]]), "",N183+IF(Q183&lt;0, (N183/(Q183/-100)), N183*(Q183/100)))</f>
        <v/>
      </c>
      <c r="V183" s="51" t="str">
        <f>IFERROR(IF(ISBLANK(Table123[[#This Row],[Odds Side - Win Probability Model]]), "",N183+IF(R183&lt;0, (N183/(R183/-100)), N183*(R183/100))),"")</f>
        <v/>
      </c>
      <c r="W183" s="50" t="str">
        <f t="shared" si="14"/>
        <v/>
      </c>
      <c r="X183" s="51" t="str">
        <f t="shared" si="15"/>
        <v/>
      </c>
      <c r="Y183" s="50" t="str">
        <f>IF(ISBLANK(Table123[[#This Row],[Odds Spread]]), "",O183+IF(S183&lt;0, (O183/(S183/-100)), O183*(S183/100)))</f>
        <v/>
      </c>
      <c r="Z183" s="50" t="str">
        <f t="shared" si="16"/>
        <v/>
      </c>
      <c r="AA183" s="37">
        <f t="shared" si="17"/>
        <v>0</v>
      </c>
      <c r="AB183" s="37">
        <f t="shared" si="18"/>
        <v>0</v>
      </c>
      <c r="AC183" s="52" t="str">
        <f>IF('Prediction Log'!$T184="Y", "W", IF('Prediction Log'!$T184="N","L",""))</f>
        <v/>
      </c>
      <c r="AD183" s="53" t="str">
        <f>IF('Prediction Log'!$V184="Y", "W", IF('Prediction Log'!$V184="N","L",""))</f>
        <v/>
      </c>
      <c r="AE183" s="54" t="str">
        <f>IF(ISBLANK(Table123[[#This Row],[Odds Side - Difference Model]]), "",IF(AC183="W", W183, IF(AC183="L",-N183, "")))</f>
        <v/>
      </c>
      <c r="AF183" s="55" t="str">
        <f>IFERROR((IF(ISERR(Table123[[#This Row],[Potential Payout Side - Win Probability Model]]), "",IF(AD183="W", X183, IF(AD183="L",-N183, "")))), "")</f>
        <v/>
      </c>
      <c r="AG183" s="52" t="str">
        <f>IF('Prediction Log'!$U184="Y", "W", IF('Prediction Log'!$U184="N", "L", ""))</f>
        <v/>
      </c>
      <c r="AH183" s="54" t="str">
        <f>IF(ISBLANK(Table123[[#This Row],[Odds Spread]]), "",IF(AG183="W", Z183, IF(AG183="L",-O183, "")))</f>
        <v/>
      </c>
      <c r="AI183" s="45"/>
      <c r="AJ183" s="46" t="str">
        <f t="shared" si="19"/>
        <v/>
      </c>
      <c r="AK18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4" spans="1:38" x14ac:dyDescent="0.45">
      <c r="A184" s="34">
        <f>Games!A184</f>
        <v>0</v>
      </c>
      <c r="B184" s="34" t="str">
        <f>IF('Prediction Log'!B185=0, "",'Prediction Log'!B185)</f>
        <v/>
      </c>
      <c r="C184" s="34" t="str">
        <f>IF('Prediction Log'!C185=0, "",'Prediction Log'!C185)</f>
        <v/>
      </c>
      <c r="D184" s="34" t="str">
        <f>IF('Prediction Log'!D185=0, "",'Prediction Log'!D185)</f>
        <v/>
      </c>
      <c r="E184" s="34" t="str">
        <f>IF('Prediction Log'!E185=0, "",'Prediction Log'!E185)</f>
        <v/>
      </c>
      <c r="F184" s="34" t="str">
        <f>IF('Prediction Log'!H185=0, "",'Prediction Log'!H185)</f>
        <v/>
      </c>
      <c r="G184" s="10" t="str">
        <f>IF(ISBLANK(Games!B184), "",'Prediction Log'!$I185)</f>
        <v/>
      </c>
      <c r="H184" s="35" t="str">
        <f>'Prediction Log'!$J185</f>
        <v/>
      </c>
      <c r="I184" s="34" t="str">
        <f>IF(ISBLANK(Games!R184), "",IF(AND(Games!R184="",Games!S184=""),"",IF(ISTEXT(Games!S184), "Side",Games!R184)))</f>
        <v/>
      </c>
      <c r="J184" s="34" t="str">
        <f>IF(ISBLANK(Games!B184), "",IF(Games!P184="Y", Games!B184, Games!C184))</f>
        <v/>
      </c>
      <c r="K184" s="34" t="str">
        <f>Games!K184</f>
        <v/>
      </c>
      <c r="L184" s="34" t="str">
        <f>IF(ISBLANK(Games!D184), "",Games!D184)</f>
        <v/>
      </c>
      <c r="M184" s="34"/>
      <c r="N184" s="49" t="str">
        <f>IF(ISBLANK(Table123[[#This Row],[Odds Side - Difference Model]]), "", 1)</f>
        <v/>
      </c>
      <c r="O184" s="49" t="str">
        <f>IF(ISBLANK(Table123[[#This Row],[Odds Spread]]), "", 1)</f>
        <v/>
      </c>
      <c r="P184" s="36"/>
      <c r="Q184" s="36"/>
      <c r="R18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4" s="36"/>
      <c r="T184" s="36"/>
      <c r="U184" s="50" t="str">
        <f>IF(ISBLANK(Table123[[#This Row],[Odds Side - Difference Model]]), "",N184+IF(Q184&lt;0, (N184/(Q184/-100)), N184*(Q184/100)))</f>
        <v/>
      </c>
      <c r="V184" s="51" t="str">
        <f>IFERROR(IF(ISBLANK(Table123[[#This Row],[Odds Side - Win Probability Model]]), "",N184+IF(R184&lt;0, (N184/(R184/-100)), N184*(R184/100))),"")</f>
        <v/>
      </c>
      <c r="W184" s="50" t="str">
        <f t="shared" si="14"/>
        <v/>
      </c>
      <c r="X184" s="51" t="str">
        <f t="shared" si="15"/>
        <v/>
      </c>
      <c r="Y184" s="50" t="str">
        <f>IF(ISBLANK(Table123[[#This Row],[Odds Spread]]), "",O184+IF(S184&lt;0, (O184/(S184/-100)), O184*(S184/100)))</f>
        <v/>
      </c>
      <c r="Z184" s="50" t="str">
        <f t="shared" si="16"/>
        <v/>
      </c>
      <c r="AA184" s="37">
        <f t="shared" si="17"/>
        <v>0</v>
      </c>
      <c r="AB184" s="37">
        <f t="shared" si="18"/>
        <v>0</v>
      </c>
      <c r="AC184" s="52" t="str">
        <f>IF('Prediction Log'!$T185="Y", "W", IF('Prediction Log'!$T185="N","L",""))</f>
        <v/>
      </c>
      <c r="AD184" s="53" t="str">
        <f>IF('Prediction Log'!$V185="Y", "W", IF('Prediction Log'!$V185="N","L",""))</f>
        <v/>
      </c>
      <c r="AE184" s="54" t="str">
        <f>IF(ISBLANK(Table123[[#This Row],[Odds Side - Difference Model]]), "",IF(AC184="W", W184, IF(AC184="L",-N184, "")))</f>
        <v/>
      </c>
      <c r="AF184" s="55" t="str">
        <f>IFERROR((IF(ISERR(Table123[[#This Row],[Potential Payout Side - Win Probability Model]]), "",IF(AD184="W", X184, IF(AD184="L",-N184, "")))), "")</f>
        <v/>
      </c>
      <c r="AG184" s="52" t="str">
        <f>IF('Prediction Log'!$U185="Y", "W", IF('Prediction Log'!$U185="N", "L", ""))</f>
        <v/>
      </c>
      <c r="AH184" s="54" t="str">
        <f>IF(ISBLANK(Table123[[#This Row],[Odds Spread]]), "",IF(AG184="W", Z184, IF(AG184="L",-O184, "")))</f>
        <v/>
      </c>
      <c r="AI184" s="45"/>
      <c r="AJ184" s="46" t="str">
        <f t="shared" si="19"/>
        <v/>
      </c>
      <c r="AK18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5" spans="1:38" x14ac:dyDescent="0.45">
      <c r="A185" s="34">
        <f>Games!A185</f>
        <v>0</v>
      </c>
      <c r="B185" s="34" t="str">
        <f>IF('Prediction Log'!B186=0, "",'Prediction Log'!B186)</f>
        <v/>
      </c>
      <c r="C185" s="34" t="str">
        <f>IF('Prediction Log'!C186=0, "",'Prediction Log'!C186)</f>
        <v/>
      </c>
      <c r="D185" s="34" t="str">
        <f>IF('Prediction Log'!D186=0, "",'Prediction Log'!D186)</f>
        <v/>
      </c>
      <c r="E185" s="34" t="str">
        <f>IF('Prediction Log'!E186=0, "",'Prediction Log'!E186)</f>
        <v/>
      </c>
      <c r="F185" s="34" t="str">
        <f>IF('Prediction Log'!H186=0, "",'Prediction Log'!H186)</f>
        <v/>
      </c>
      <c r="G185" s="10" t="str">
        <f>IF(ISBLANK(Games!B185), "",'Prediction Log'!$I186)</f>
        <v/>
      </c>
      <c r="H185" s="35" t="str">
        <f>'Prediction Log'!$J186</f>
        <v/>
      </c>
      <c r="I185" s="34" t="str">
        <f>IF(ISBLANK(Games!R185), "",IF(AND(Games!R185="",Games!S185=""),"",IF(ISTEXT(Games!S185), "Side",Games!R185)))</f>
        <v/>
      </c>
      <c r="J185" s="34" t="str">
        <f>IF(ISBLANK(Games!B185), "",IF(Games!P185="Y", Games!B185, Games!C185))</f>
        <v/>
      </c>
      <c r="K185" s="34" t="str">
        <f>Games!K185</f>
        <v/>
      </c>
      <c r="L185" s="34" t="str">
        <f>IF(ISBLANK(Games!D185), "",Games!D185)</f>
        <v/>
      </c>
      <c r="M185" s="34"/>
      <c r="N185" s="49" t="str">
        <f>IF(ISBLANK(Table123[[#This Row],[Odds Side - Difference Model]]), "", 1)</f>
        <v/>
      </c>
      <c r="O185" s="49" t="str">
        <f>IF(ISBLANK(Table123[[#This Row],[Odds Spread]]), "", 1)</f>
        <v/>
      </c>
      <c r="P185" s="36"/>
      <c r="Q185" s="36"/>
      <c r="R18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5" s="36"/>
      <c r="T185" s="36"/>
      <c r="U185" s="50" t="str">
        <f>IF(ISBLANK(Table123[[#This Row],[Odds Side - Difference Model]]), "",N185+IF(Q185&lt;0, (N185/(Q185/-100)), N185*(Q185/100)))</f>
        <v/>
      </c>
      <c r="V185" s="51" t="str">
        <f>IFERROR(IF(ISBLANK(Table123[[#This Row],[Odds Side - Win Probability Model]]), "",N185+IF(R185&lt;0, (N185/(R185/-100)), N185*(R185/100))),"")</f>
        <v/>
      </c>
      <c r="W185" s="50" t="str">
        <f t="shared" si="14"/>
        <v/>
      </c>
      <c r="X185" s="51" t="str">
        <f t="shared" si="15"/>
        <v/>
      </c>
      <c r="Y185" s="50" t="str">
        <f>IF(ISBLANK(Table123[[#This Row],[Odds Spread]]), "",O185+IF(S185&lt;0, (O185/(S185/-100)), O185*(S185/100)))</f>
        <v/>
      </c>
      <c r="Z185" s="50" t="str">
        <f t="shared" si="16"/>
        <v/>
      </c>
      <c r="AA185" s="37">
        <f t="shared" si="17"/>
        <v>0</v>
      </c>
      <c r="AB185" s="37">
        <f t="shared" si="18"/>
        <v>0</v>
      </c>
      <c r="AC185" s="52" t="str">
        <f>IF('Prediction Log'!$T186="Y", "W", IF('Prediction Log'!$T186="N","L",""))</f>
        <v/>
      </c>
      <c r="AD185" s="53" t="str">
        <f>IF('Prediction Log'!$V186="Y", "W", IF('Prediction Log'!$V186="N","L",""))</f>
        <v/>
      </c>
      <c r="AE185" s="54" t="str">
        <f>IF(ISBLANK(Table123[[#This Row],[Odds Side - Difference Model]]), "",IF(AC185="W", W185, IF(AC185="L",-N185, "")))</f>
        <v/>
      </c>
      <c r="AF185" s="55" t="str">
        <f>IFERROR((IF(ISERR(Table123[[#This Row],[Potential Payout Side - Win Probability Model]]), "",IF(AD185="W", X185, IF(AD185="L",-N185, "")))), "")</f>
        <v/>
      </c>
      <c r="AG185" s="52" t="str">
        <f>IF('Prediction Log'!$U186="Y", "W", IF('Prediction Log'!$U186="N", "L", ""))</f>
        <v/>
      </c>
      <c r="AH185" s="54" t="str">
        <f>IF(ISBLANK(Table123[[#This Row],[Odds Spread]]), "",IF(AG185="W", Z185, IF(AG185="L",-O185, "")))</f>
        <v/>
      </c>
      <c r="AI185" s="45"/>
      <c r="AJ185" s="46" t="str">
        <f t="shared" si="19"/>
        <v/>
      </c>
      <c r="AK18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6" spans="1:38" x14ac:dyDescent="0.45">
      <c r="A186" s="34">
        <f>Games!A186</f>
        <v>0</v>
      </c>
      <c r="B186" s="34" t="str">
        <f>IF('Prediction Log'!B187=0, "",'Prediction Log'!B187)</f>
        <v/>
      </c>
      <c r="C186" s="34" t="str">
        <f>IF('Prediction Log'!C187=0, "",'Prediction Log'!C187)</f>
        <v/>
      </c>
      <c r="D186" s="34" t="str">
        <f>IF('Prediction Log'!D187=0, "",'Prediction Log'!D187)</f>
        <v/>
      </c>
      <c r="E186" s="34" t="str">
        <f>IF('Prediction Log'!E187=0, "",'Prediction Log'!E187)</f>
        <v/>
      </c>
      <c r="F186" s="34" t="str">
        <f>IF('Prediction Log'!H187=0, "",'Prediction Log'!H187)</f>
        <v/>
      </c>
      <c r="G186" s="10" t="str">
        <f>IF(ISBLANK(Games!B186), "",'Prediction Log'!$I187)</f>
        <v/>
      </c>
      <c r="H186" s="35" t="str">
        <f>'Prediction Log'!$J187</f>
        <v/>
      </c>
      <c r="I186" s="34" t="str">
        <f>IF(ISBLANK(Games!R186), "",IF(AND(Games!R186="",Games!S186=""),"",IF(ISTEXT(Games!S186), "Side",Games!R186)))</f>
        <v/>
      </c>
      <c r="J186" s="34" t="str">
        <f>IF(ISBLANK(Games!B186), "",IF(Games!P186="Y", Games!B186, Games!C186))</f>
        <v/>
      </c>
      <c r="K186" s="34" t="str">
        <f>Games!K186</f>
        <v/>
      </c>
      <c r="L186" s="34" t="str">
        <f>IF(ISBLANK(Games!D186), "",Games!D186)</f>
        <v/>
      </c>
      <c r="M186" s="34"/>
      <c r="N186" s="49" t="str">
        <f>IF(ISBLANK(Table123[[#This Row],[Odds Side - Difference Model]]), "", 1)</f>
        <v/>
      </c>
      <c r="O186" s="49" t="str">
        <f>IF(ISBLANK(Table123[[#This Row],[Odds Spread]]), "", 1)</f>
        <v/>
      </c>
      <c r="P186" s="36"/>
      <c r="Q186" s="36"/>
      <c r="R18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6" s="36"/>
      <c r="T186" s="36"/>
      <c r="U186" s="50" t="str">
        <f>IF(ISBLANK(Table123[[#This Row],[Odds Side - Difference Model]]), "",N186+IF(Q186&lt;0, (N186/(Q186/-100)), N186*(Q186/100)))</f>
        <v/>
      </c>
      <c r="V186" s="51" t="str">
        <f>IFERROR(IF(ISBLANK(Table123[[#This Row],[Odds Side - Win Probability Model]]), "",N186+IF(R186&lt;0, (N186/(R186/-100)), N186*(R186/100))),"")</f>
        <v/>
      </c>
      <c r="W186" s="50" t="str">
        <f t="shared" si="14"/>
        <v/>
      </c>
      <c r="X186" s="51" t="str">
        <f t="shared" si="15"/>
        <v/>
      </c>
      <c r="Y186" s="50" t="str">
        <f>IF(ISBLANK(Table123[[#This Row],[Odds Spread]]), "",O186+IF(S186&lt;0, (O186/(S186/-100)), O186*(S186/100)))</f>
        <v/>
      </c>
      <c r="Z186" s="50" t="str">
        <f t="shared" si="16"/>
        <v/>
      </c>
      <c r="AA186" s="37">
        <f t="shared" si="17"/>
        <v>0</v>
      </c>
      <c r="AB186" s="37">
        <f t="shared" si="18"/>
        <v>0</v>
      </c>
      <c r="AC186" s="52" t="str">
        <f>IF('Prediction Log'!$T187="Y", "W", IF('Prediction Log'!$T187="N","L",""))</f>
        <v/>
      </c>
      <c r="AD186" s="53" t="str">
        <f>IF('Prediction Log'!$V187="Y", "W", IF('Prediction Log'!$V187="N","L",""))</f>
        <v/>
      </c>
      <c r="AE186" s="54" t="str">
        <f>IF(ISBLANK(Table123[[#This Row],[Odds Side - Difference Model]]), "",IF(AC186="W", W186, IF(AC186="L",-N186, "")))</f>
        <v/>
      </c>
      <c r="AF186" s="55" t="str">
        <f>IFERROR((IF(ISERR(Table123[[#This Row],[Potential Payout Side - Win Probability Model]]), "",IF(AD186="W", X186, IF(AD186="L",-N186, "")))), "")</f>
        <v/>
      </c>
      <c r="AG186" s="52" t="str">
        <f>IF('Prediction Log'!$U187="Y", "W", IF('Prediction Log'!$U187="N", "L", ""))</f>
        <v/>
      </c>
      <c r="AH186" s="54" t="str">
        <f>IF(ISBLANK(Table123[[#This Row],[Odds Spread]]), "",IF(AG186="W", Z186, IF(AG186="L",-O186, "")))</f>
        <v/>
      </c>
      <c r="AI186" s="45"/>
      <c r="AJ186" s="46" t="str">
        <f t="shared" si="19"/>
        <v/>
      </c>
      <c r="AK18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7" spans="1:38" x14ac:dyDescent="0.45">
      <c r="A187" s="34">
        <f>Games!A187</f>
        <v>0</v>
      </c>
      <c r="B187" s="34" t="str">
        <f>IF('Prediction Log'!B188=0, "",'Prediction Log'!B188)</f>
        <v/>
      </c>
      <c r="C187" s="34" t="str">
        <f>IF('Prediction Log'!C188=0, "",'Prediction Log'!C188)</f>
        <v/>
      </c>
      <c r="D187" s="34" t="str">
        <f>IF('Prediction Log'!D188=0, "",'Prediction Log'!D188)</f>
        <v/>
      </c>
      <c r="E187" s="34" t="str">
        <f>IF('Prediction Log'!E188=0, "",'Prediction Log'!E188)</f>
        <v/>
      </c>
      <c r="F187" s="34" t="str">
        <f>IF('Prediction Log'!H188=0, "",'Prediction Log'!H188)</f>
        <v/>
      </c>
      <c r="G187" s="10" t="str">
        <f>IF(ISBLANK(Games!B187), "",'Prediction Log'!$I188)</f>
        <v/>
      </c>
      <c r="H187" s="35" t="str">
        <f>'Prediction Log'!$J188</f>
        <v/>
      </c>
      <c r="I187" s="34" t="str">
        <f>IF(ISBLANK(Games!R187), "",IF(AND(Games!R187="",Games!S187=""),"",IF(ISTEXT(Games!S187), "Side",Games!R187)))</f>
        <v/>
      </c>
      <c r="J187" s="34" t="str">
        <f>IF(ISBLANK(Games!B187), "",IF(Games!P187="Y", Games!B187, Games!C187))</f>
        <v/>
      </c>
      <c r="K187" s="34" t="str">
        <f>Games!K187</f>
        <v/>
      </c>
      <c r="L187" s="34" t="str">
        <f>IF(ISBLANK(Games!D187), "",Games!D187)</f>
        <v/>
      </c>
      <c r="M187" s="34"/>
      <c r="N187" s="49" t="str">
        <f>IF(ISBLANK(Table123[[#This Row],[Odds Side - Difference Model]]), "", 1)</f>
        <v/>
      </c>
      <c r="O187" s="49" t="str">
        <f>IF(ISBLANK(Table123[[#This Row],[Odds Spread]]), "", 1)</f>
        <v/>
      </c>
      <c r="P187" s="36"/>
      <c r="Q187" s="36"/>
      <c r="R18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7" s="36"/>
      <c r="T187" s="36"/>
      <c r="U187" s="50" t="str">
        <f>IF(ISBLANK(Table123[[#This Row],[Odds Side - Difference Model]]), "",N187+IF(Q187&lt;0, (N187/(Q187/-100)), N187*(Q187/100)))</f>
        <v/>
      </c>
      <c r="V187" s="51" t="str">
        <f>IFERROR(IF(ISBLANK(Table123[[#This Row],[Odds Side - Win Probability Model]]), "",N187+IF(R187&lt;0, (N187/(R187/-100)), N187*(R187/100))),"")</f>
        <v/>
      </c>
      <c r="W187" s="50" t="str">
        <f t="shared" si="14"/>
        <v/>
      </c>
      <c r="X187" s="51" t="str">
        <f t="shared" si="15"/>
        <v/>
      </c>
      <c r="Y187" s="50" t="str">
        <f>IF(ISBLANK(Table123[[#This Row],[Odds Spread]]), "",O187+IF(S187&lt;0, (O187/(S187/-100)), O187*(S187/100)))</f>
        <v/>
      </c>
      <c r="Z187" s="50" t="str">
        <f t="shared" si="16"/>
        <v/>
      </c>
      <c r="AA187" s="37">
        <f t="shared" si="17"/>
        <v>0</v>
      </c>
      <c r="AB187" s="37">
        <f t="shared" si="18"/>
        <v>0</v>
      </c>
      <c r="AC187" s="52" t="str">
        <f>IF('Prediction Log'!$T188="Y", "W", IF('Prediction Log'!$T188="N","L",""))</f>
        <v/>
      </c>
      <c r="AD187" s="53" t="str">
        <f>IF('Prediction Log'!$V188="Y", "W", IF('Prediction Log'!$V188="N","L",""))</f>
        <v/>
      </c>
      <c r="AE187" s="54" t="str">
        <f>IF(ISBLANK(Table123[[#This Row],[Odds Side - Difference Model]]), "",IF(AC187="W", W187, IF(AC187="L",-N187, "")))</f>
        <v/>
      </c>
      <c r="AF187" s="55" t="str">
        <f>IFERROR((IF(ISERR(Table123[[#This Row],[Potential Payout Side - Win Probability Model]]), "",IF(AD187="W", X187, IF(AD187="L",-N187, "")))), "")</f>
        <v/>
      </c>
      <c r="AG187" s="52" t="str">
        <f>IF('Prediction Log'!$U188="Y", "W", IF('Prediction Log'!$U188="N", "L", ""))</f>
        <v/>
      </c>
      <c r="AH187" s="54" t="str">
        <f>IF(ISBLANK(Table123[[#This Row],[Odds Spread]]), "",IF(AG187="W", Z187, IF(AG187="L",-O187, "")))</f>
        <v/>
      </c>
      <c r="AI187" s="45"/>
      <c r="AJ187" s="46" t="str">
        <f t="shared" si="19"/>
        <v/>
      </c>
      <c r="AK18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8" spans="1:38" x14ac:dyDescent="0.45">
      <c r="A188" s="34">
        <f>Games!A188</f>
        <v>0</v>
      </c>
      <c r="B188" s="34" t="str">
        <f>IF('Prediction Log'!B189=0, "",'Prediction Log'!B189)</f>
        <v/>
      </c>
      <c r="C188" s="34" t="str">
        <f>IF('Prediction Log'!C189=0, "",'Prediction Log'!C189)</f>
        <v/>
      </c>
      <c r="D188" s="34" t="str">
        <f>IF('Prediction Log'!D189=0, "",'Prediction Log'!D189)</f>
        <v/>
      </c>
      <c r="E188" s="34" t="str">
        <f>IF('Prediction Log'!E189=0, "",'Prediction Log'!E189)</f>
        <v/>
      </c>
      <c r="F188" s="34" t="str">
        <f>IF('Prediction Log'!H189=0, "",'Prediction Log'!H189)</f>
        <v/>
      </c>
      <c r="G188" s="10" t="str">
        <f>IF(ISBLANK(Games!B188), "",'Prediction Log'!$I189)</f>
        <v/>
      </c>
      <c r="H188" s="35" t="str">
        <f>'Prediction Log'!$J189</f>
        <v/>
      </c>
      <c r="I188" s="34" t="str">
        <f>IF(ISBLANK(Games!R188), "",IF(AND(Games!R188="",Games!S188=""),"",IF(ISTEXT(Games!S188), "Side",Games!R188)))</f>
        <v/>
      </c>
      <c r="J188" s="34" t="str">
        <f>IF(ISBLANK(Games!B188), "",IF(Games!P188="Y", Games!B188, Games!C188))</f>
        <v/>
      </c>
      <c r="K188" s="34" t="str">
        <f>Games!K188</f>
        <v/>
      </c>
      <c r="L188" s="34" t="str">
        <f>IF(ISBLANK(Games!D188), "",Games!D188)</f>
        <v/>
      </c>
      <c r="M188" s="34"/>
      <c r="N188" s="49" t="str">
        <f>IF(ISBLANK(Table123[[#This Row],[Odds Side - Difference Model]]), "", 1)</f>
        <v/>
      </c>
      <c r="O188" s="49" t="str">
        <f>IF(ISBLANK(Table123[[#This Row],[Odds Spread]]), "", 1)</f>
        <v/>
      </c>
      <c r="P188" s="36"/>
      <c r="Q188" s="36"/>
      <c r="R18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8" s="36"/>
      <c r="T188" s="36"/>
      <c r="U188" s="50" t="str">
        <f>IF(ISBLANK(Table123[[#This Row],[Odds Side - Difference Model]]), "",N188+IF(Q188&lt;0, (N188/(Q188/-100)), N188*(Q188/100)))</f>
        <v/>
      </c>
      <c r="V188" s="51" t="str">
        <f>IFERROR(IF(ISBLANK(Table123[[#This Row],[Odds Side - Win Probability Model]]), "",N188+IF(R188&lt;0, (N188/(R188/-100)), N188*(R188/100))),"")</f>
        <v/>
      </c>
      <c r="W188" s="50" t="str">
        <f t="shared" si="14"/>
        <v/>
      </c>
      <c r="X188" s="51" t="str">
        <f t="shared" si="15"/>
        <v/>
      </c>
      <c r="Y188" s="50" t="str">
        <f>IF(ISBLANK(Table123[[#This Row],[Odds Spread]]), "",O188+IF(S188&lt;0, (O188/(S188/-100)), O188*(S188/100)))</f>
        <v/>
      </c>
      <c r="Z188" s="50" t="str">
        <f t="shared" si="16"/>
        <v/>
      </c>
      <c r="AA188" s="37">
        <f t="shared" si="17"/>
        <v>0</v>
      </c>
      <c r="AB188" s="37">
        <f t="shared" si="18"/>
        <v>0</v>
      </c>
      <c r="AC188" s="52" t="str">
        <f>IF('Prediction Log'!$T189="Y", "W", IF('Prediction Log'!$T189="N","L",""))</f>
        <v/>
      </c>
      <c r="AD188" s="53" t="str">
        <f>IF('Prediction Log'!$V189="Y", "W", IF('Prediction Log'!$V189="N","L",""))</f>
        <v/>
      </c>
      <c r="AE188" s="54" t="str">
        <f>IF(ISBLANK(Table123[[#This Row],[Odds Side - Difference Model]]), "",IF(AC188="W", W188, IF(AC188="L",-N188, "")))</f>
        <v/>
      </c>
      <c r="AF188" s="55" t="str">
        <f>IFERROR((IF(ISERR(Table123[[#This Row],[Potential Payout Side - Win Probability Model]]), "",IF(AD188="W", X188, IF(AD188="L",-N188, "")))), "")</f>
        <v/>
      </c>
      <c r="AG188" s="52" t="str">
        <f>IF('Prediction Log'!$U189="Y", "W", IF('Prediction Log'!$U189="N", "L", ""))</f>
        <v/>
      </c>
      <c r="AH188" s="54" t="str">
        <f>IF(ISBLANK(Table123[[#This Row],[Odds Spread]]), "",IF(AG188="W", Z188, IF(AG188="L",-O188, "")))</f>
        <v/>
      </c>
      <c r="AI188" s="45"/>
      <c r="AJ188" s="46" t="str">
        <f t="shared" si="19"/>
        <v/>
      </c>
      <c r="AK18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9" spans="1:38" x14ac:dyDescent="0.45">
      <c r="A189" s="34">
        <f>Games!A189</f>
        <v>0</v>
      </c>
      <c r="B189" s="34" t="str">
        <f>IF('Prediction Log'!B190=0, "",'Prediction Log'!B190)</f>
        <v/>
      </c>
      <c r="C189" s="34" t="str">
        <f>IF('Prediction Log'!C190=0, "",'Prediction Log'!C190)</f>
        <v/>
      </c>
      <c r="D189" s="34" t="str">
        <f>IF('Prediction Log'!D190=0, "",'Prediction Log'!D190)</f>
        <v/>
      </c>
      <c r="E189" s="34" t="str">
        <f>IF('Prediction Log'!E190=0, "",'Prediction Log'!E190)</f>
        <v/>
      </c>
      <c r="F189" s="34" t="str">
        <f>IF('Prediction Log'!H190=0, "",'Prediction Log'!H190)</f>
        <v/>
      </c>
      <c r="G189" s="10" t="str">
        <f>IF(ISBLANK(Games!B189), "",'Prediction Log'!$I190)</f>
        <v/>
      </c>
      <c r="H189" s="35" t="str">
        <f>'Prediction Log'!$J190</f>
        <v/>
      </c>
      <c r="I189" s="34" t="str">
        <f>IF(ISBLANK(Games!R189), "",IF(AND(Games!R189="",Games!S189=""),"",IF(ISTEXT(Games!S189), "Side",Games!R189)))</f>
        <v/>
      </c>
      <c r="J189" s="34" t="str">
        <f>IF(ISBLANK(Games!B189), "",IF(Games!P189="Y", Games!B189, Games!C189))</f>
        <v/>
      </c>
      <c r="K189" s="34" t="str">
        <f>Games!K189</f>
        <v/>
      </c>
      <c r="L189" s="34" t="str">
        <f>IF(ISBLANK(Games!D189), "",Games!D189)</f>
        <v/>
      </c>
      <c r="M189" s="34"/>
      <c r="N189" s="49" t="str">
        <f>IF(ISBLANK(Table123[[#This Row],[Odds Side - Difference Model]]), "", 1)</f>
        <v/>
      </c>
      <c r="O189" s="49" t="str">
        <f>IF(ISBLANK(Table123[[#This Row],[Odds Spread]]), "", 1)</f>
        <v/>
      </c>
      <c r="P189" s="36"/>
      <c r="Q189" s="36"/>
      <c r="R18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9" s="36"/>
      <c r="T189" s="36"/>
      <c r="U189" s="50" t="str">
        <f>IF(ISBLANK(Table123[[#This Row],[Odds Side - Difference Model]]), "",N189+IF(Q189&lt;0, (N189/(Q189/-100)), N189*(Q189/100)))</f>
        <v/>
      </c>
      <c r="V189" s="51" t="str">
        <f>IFERROR(IF(ISBLANK(Table123[[#This Row],[Odds Side - Win Probability Model]]), "",N189+IF(R189&lt;0, (N189/(R189/-100)), N189*(R189/100))),"")</f>
        <v/>
      </c>
      <c r="W189" s="50" t="str">
        <f t="shared" si="14"/>
        <v/>
      </c>
      <c r="X189" s="51" t="str">
        <f t="shared" si="15"/>
        <v/>
      </c>
      <c r="Y189" s="50" t="str">
        <f>IF(ISBLANK(Table123[[#This Row],[Odds Spread]]), "",O189+IF(S189&lt;0, (O189/(S189/-100)), O189*(S189/100)))</f>
        <v/>
      </c>
      <c r="Z189" s="50" t="str">
        <f t="shared" si="16"/>
        <v/>
      </c>
      <c r="AA189" s="37">
        <f t="shared" si="17"/>
        <v>0</v>
      </c>
      <c r="AB189" s="37">
        <f t="shared" si="18"/>
        <v>0</v>
      </c>
      <c r="AC189" s="52" t="str">
        <f>IF('Prediction Log'!$T190="Y", "W", IF('Prediction Log'!$T190="N","L",""))</f>
        <v/>
      </c>
      <c r="AD189" s="53" t="str">
        <f>IF('Prediction Log'!$V190="Y", "W", IF('Prediction Log'!$V190="N","L",""))</f>
        <v/>
      </c>
      <c r="AE189" s="54" t="str">
        <f>IF(ISBLANK(Table123[[#This Row],[Odds Side - Difference Model]]), "",IF(AC189="W", W189, IF(AC189="L",-N189, "")))</f>
        <v/>
      </c>
      <c r="AF189" s="55" t="str">
        <f>IFERROR((IF(ISERR(Table123[[#This Row],[Potential Payout Side - Win Probability Model]]), "",IF(AD189="W", X189, IF(AD189="L",-N189, "")))), "")</f>
        <v/>
      </c>
      <c r="AG189" s="52" t="str">
        <f>IF('Prediction Log'!$U190="Y", "W", IF('Prediction Log'!$U190="N", "L", ""))</f>
        <v/>
      </c>
      <c r="AH189" s="54" t="str">
        <f>IF(ISBLANK(Table123[[#This Row],[Odds Spread]]), "",IF(AG189="W", Z189, IF(AG189="L",-O189, "")))</f>
        <v/>
      </c>
      <c r="AI189" s="45"/>
      <c r="AJ189" s="46" t="str">
        <f t="shared" si="19"/>
        <v/>
      </c>
      <c r="AK18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0" spans="1:38" x14ac:dyDescent="0.45">
      <c r="A190" s="34">
        <f>Games!A190</f>
        <v>0</v>
      </c>
      <c r="B190" s="34" t="str">
        <f>IF('Prediction Log'!B191=0, "",'Prediction Log'!B191)</f>
        <v/>
      </c>
      <c r="C190" s="34" t="str">
        <f>IF('Prediction Log'!C191=0, "",'Prediction Log'!C191)</f>
        <v/>
      </c>
      <c r="D190" s="34" t="str">
        <f>IF('Prediction Log'!D191=0, "",'Prediction Log'!D191)</f>
        <v/>
      </c>
      <c r="E190" s="34" t="str">
        <f>IF('Prediction Log'!E191=0, "",'Prediction Log'!E191)</f>
        <v/>
      </c>
      <c r="F190" s="34" t="str">
        <f>IF('Prediction Log'!H191=0, "",'Prediction Log'!H191)</f>
        <v/>
      </c>
      <c r="G190" s="10" t="str">
        <f>IF(ISBLANK(Games!B190), "",'Prediction Log'!$I191)</f>
        <v/>
      </c>
      <c r="H190" s="35" t="str">
        <f>'Prediction Log'!$J191</f>
        <v/>
      </c>
      <c r="I190" s="34" t="str">
        <f>IF(ISBLANK(Games!R190), "",IF(AND(Games!R190="",Games!S190=""),"",IF(ISTEXT(Games!S190), "Side",Games!R190)))</f>
        <v/>
      </c>
      <c r="J190" s="34" t="str">
        <f>IF(ISBLANK(Games!B190), "",IF(Games!P190="Y", Games!B190, Games!C190))</f>
        <v/>
      </c>
      <c r="K190" s="34" t="str">
        <f>Games!K190</f>
        <v/>
      </c>
      <c r="L190" s="34" t="str">
        <f>IF(ISBLANK(Games!D190), "",Games!D190)</f>
        <v/>
      </c>
      <c r="M190" s="34"/>
      <c r="N190" s="49" t="str">
        <f>IF(ISBLANK(Table123[[#This Row],[Odds Side - Difference Model]]), "", 1)</f>
        <v/>
      </c>
      <c r="O190" s="49" t="str">
        <f>IF(ISBLANK(Table123[[#This Row],[Odds Spread]]), "", 1)</f>
        <v/>
      </c>
      <c r="P190" s="36"/>
      <c r="Q190" s="36"/>
      <c r="R19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0" s="36"/>
      <c r="T190" s="36"/>
      <c r="U190" s="50" t="str">
        <f>IF(ISBLANK(Table123[[#This Row],[Odds Side - Difference Model]]), "",N190+IF(Q190&lt;0, (N190/(Q190/-100)), N190*(Q190/100)))</f>
        <v/>
      </c>
      <c r="V190" s="51" t="str">
        <f>IFERROR(IF(ISBLANK(Table123[[#This Row],[Odds Side - Win Probability Model]]), "",N190+IF(R190&lt;0, (N190/(R190/-100)), N190*(R190/100))),"")</f>
        <v/>
      </c>
      <c r="W190" s="50" t="str">
        <f t="shared" si="14"/>
        <v/>
      </c>
      <c r="X190" s="51" t="str">
        <f t="shared" si="15"/>
        <v/>
      </c>
      <c r="Y190" s="50" t="str">
        <f>IF(ISBLANK(Table123[[#This Row],[Odds Spread]]), "",O190+IF(S190&lt;0, (O190/(S190/-100)), O190*(S190/100)))</f>
        <v/>
      </c>
      <c r="Z190" s="50" t="str">
        <f t="shared" si="16"/>
        <v/>
      </c>
      <c r="AA190" s="37">
        <f t="shared" si="17"/>
        <v>0</v>
      </c>
      <c r="AB190" s="37">
        <f t="shared" si="18"/>
        <v>0</v>
      </c>
      <c r="AC190" s="52" t="str">
        <f>IF('Prediction Log'!$T191="Y", "W", IF('Prediction Log'!$T191="N","L",""))</f>
        <v/>
      </c>
      <c r="AD190" s="53" t="str">
        <f>IF('Prediction Log'!$V191="Y", "W", IF('Prediction Log'!$V191="N","L",""))</f>
        <v/>
      </c>
      <c r="AE190" s="54" t="str">
        <f>IF(ISBLANK(Table123[[#This Row],[Odds Side - Difference Model]]), "",IF(AC190="W", W190, IF(AC190="L",-N190, "")))</f>
        <v/>
      </c>
      <c r="AF190" s="55" t="str">
        <f>IFERROR((IF(ISERR(Table123[[#This Row],[Potential Payout Side - Win Probability Model]]), "",IF(AD190="W", X190, IF(AD190="L",-N190, "")))), "")</f>
        <v/>
      </c>
      <c r="AG190" s="52" t="str">
        <f>IF('Prediction Log'!$U191="Y", "W", IF('Prediction Log'!$U191="N", "L", ""))</f>
        <v/>
      </c>
      <c r="AH190" s="54" t="str">
        <f>IF(ISBLANK(Table123[[#This Row],[Odds Spread]]), "",IF(AG190="W", Z190, IF(AG190="L",-O190, "")))</f>
        <v/>
      </c>
      <c r="AI190" s="45"/>
      <c r="AJ190" s="46" t="str">
        <f t="shared" si="19"/>
        <v/>
      </c>
      <c r="AK19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1" spans="1:38" x14ac:dyDescent="0.45">
      <c r="A191" s="34">
        <f>Games!A191</f>
        <v>0</v>
      </c>
      <c r="B191" s="34" t="str">
        <f>IF('Prediction Log'!B192=0, "",'Prediction Log'!B192)</f>
        <v/>
      </c>
      <c r="C191" s="34" t="str">
        <f>IF('Prediction Log'!C192=0, "",'Prediction Log'!C192)</f>
        <v/>
      </c>
      <c r="D191" s="34" t="str">
        <f>IF('Prediction Log'!D192=0, "",'Prediction Log'!D192)</f>
        <v/>
      </c>
      <c r="E191" s="34" t="str">
        <f>IF('Prediction Log'!E192=0, "",'Prediction Log'!E192)</f>
        <v/>
      </c>
      <c r="F191" s="34" t="str">
        <f>IF('Prediction Log'!H192=0, "",'Prediction Log'!H192)</f>
        <v/>
      </c>
      <c r="G191" s="10" t="str">
        <f>IF(ISBLANK(Games!B191), "",'Prediction Log'!$I192)</f>
        <v/>
      </c>
      <c r="H191" s="35" t="str">
        <f>'Prediction Log'!$J192</f>
        <v/>
      </c>
      <c r="I191" s="34" t="str">
        <f>IF(ISBLANK(Games!R191), "",IF(AND(Games!R191="",Games!S191=""),"",IF(ISTEXT(Games!S191), "Side",Games!R191)))</f>
        <v/>
      </c>
      <c r="J191" s="34" t="str">
        <f>IF(ISBLANK(Games!B191), "",IF(Games!P191="Y", Games!B191, Games!C191))</f>
        <v/>
      </c>
      <c r="K191" s="34" t="str">
        <f>Games!K191</f>
        <v/>
      </c>
      <c r="L191" s="34" t="str">
        <f>IF(ISBLANK(Games!D191), "",Games!D191)</f>
        <v/>
      </c>
      <c r="M191" s="34"/>
      <c r="N191" s="49" t="str">
        <f>IF(ISBLANK(Table123[[#This Row],[Odds Side - Difference Model]]), "", 1)</f>
        <v/>
      </c>
      <c r="O191" s="49" t="str">
        <f>IF(ISBLANK(Table123[[#This Row],[Odds Spread]]), "", 1)</f>
        <v/>
      </c>
      <c r="P191" s="36"/>
      <c r="Q191" s="36"/>
      <c r="R19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1" s="36"/>
      <c r="T191" s="36"/>
      <c r="U191" s="50" t="str">
        <f>IF(ISBLANK(Table123[[#This Row],[Odds Side - Difference Model]]), "",N191+IF(Q191&lt;0, (N191/(Q191/-100)), N191*(Q191/100)))</f>
        <v/>
      </c>
      <c r="V191" s="51" t="str">
        <f>IFERROR(IF(ISBLANK(Table123[[#This Row],[Odds Side - Win Probability Model]]), "",N191+IF(R191&lt;0, (N191/(R191/-100)), N191*(R191/100))),"")</f>
        <v/>
      </c>
      <c r="W191" s="50" t="str">
        <f t="shared" si="14"/>
        <v/>
      </c>
      <c r="X191" s="51" t="str">
        <f t="shared" si="15"/>
        <v/>
      </c>
      <c r="Y191" s="50" t="str">
        <f>IF(ISBLANK(Table123[[#This Row],[Odds Spread]]), "",O191+IF(S191&lt;0, (O191/(S191/-100)), O191*(S191/100)))</f>
        <v/>
      </c>
      <c r="Z191" s="50" t="str">
        <f t="shared" si="16"/>
        <v/>
      </c>
      <c r="AA191" s="37">
        <f t="shared" si="17"/>
        <v>0</v>
      </c>
      <c r="AB191" s="37">
        <f t="shared" si="18"/>
        <v>0</v>
      </c>
      <c r="AC191" s="52" t="str">
        <f>IF('Prediction Log'!$T192="Y", "W", IF('Prediction Log'!$T192="N","L",""))</f>
        <v/>
      </c>
      <c r="AD191" s="53" t="str">
        <f>IF('Prediction Log'!$V192="Y", "W", IF('Prediction Log'!$V192="N","L",""))</f>
        <v/>
      </c>
      <c r="AE191" s="54" t="str">
        <f>IF(ISBLANK(Table123[[#This Row],[Odds Side - Difference Model]]), "",IF(AC191="W", W191, IF(AC191="L",-N191, "")))</f>
        <v/>
      </c>
      <c r="AF191" s="55" t="str">
        <f>IFERROR((IF(ISERR(Table123[[#This Row],[Potential Payout Side - Win Probability Model]]), "",IF(AD191="W", X191, IF(AD191="L",-N191, "")))), "")</f>
        <v/>
      </c>
      <c r="AG191" s="52" t="str">
        <f>IF('Prediction Log'!$U192="Y", "W", IF('Prediction Log'!$U192="N", "L", ""))</f>
        <v/>
      </c>
      <c r="AH191" s="54" t="str">
        <f>IF(ISBLANK(Table123[[#This Row],[Odds Spread]]), "",IF(AG191="W", Z191, IF(AG191="L",-O191, "")))</f>
        <v/>
      </c>
      <c r="AI191" s="45"/>
      <c r="AJ191" s="46" t="str">
        <f t="shared" si="19"/>
        <v/>
      </c>
      <c r="AK19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2" spans="1:38" x14ac:dyDescent="0.45">
      <c r="A192" s="34">
        <f>Games!A192</f>
        <v>0</v>
      </c>
      <c r="B192" s="34" t="str">
        <f>IF('Prediction Log'!B193=0, "",'Prediction Log'!B193)</f>
        <v/>
      </c>
      <c r="C192" s="34" t="str">
        <f>IF('Prediction Log'!C193=0, "",'Prediction Log'!C193)</f>
        <v/>
      </c>
      <c r="D192" s="34" t="str">
        <f>IF('Prediction Log'!D193=0, "",'Prediction Log'!D193)</f>
        <v/>
      </c>
      <c r="E192" s="34" t="str">
        <f>IF('Prediction Log'!E193=0, "",'Prediction Log'!E193)</f>
        <v/>
      </c>
      <c r="F192" s="34" t="str">
        <f>IF('Prediction Log'!H193=0, "",'Prediction Log'!H193)</f>
        <v/>
      </c>
      <c r="G192" s="10" t="str">
        <f>IF(ISBLANK(Games!B192), "",'Prediction Log'!$I193)</f>
        <v/>
      </c>
      <c r="H192" s="35" t="str">
        <f>'Prediction Log'!$J193</f>
        <v/>
      </c>
      <c r="I192" s="34" t="str">
        <f>IF(ISBLANK(Games!R192), "",IF(AND(Games!R192="",Games!S192=""),"",IF(ISTEXT(Games!S192), "Side",Games!R192)))</f>
        <v/>
      </c>
      <c r="J192" s="34" t="str">
        <f>IF(ISBLANK(Games!B192), "",IF(Games!P192="Y", Games!B192, Games!C192))</f>
        <v/>
      </c>
      <c r="K192" s="34" t="str">
        <f>Games!K192</f>
        <v/>
      </c>
      <c r="L192" s="34" t="str">
        <f>IF(ISBLANK(Games!D192), "",Games!D192)</f>
        <v/>
      </c>
      <c r="M192" s="34"/>
      <c r="N192" s="49" t="str">
        <f>IF(ISBLANK(Table123[[#This Row],[Odds Side - Difference Model]]), "", 1)</f>
        <v/>
      </c>
      <c r="O192" s="49" t="str">
        <f>IF(ISBLANK(Table123[[#This Row],[Odds Spread]]), "", 1)</f>
        <v/>
      </c>
      <c r="P192" s="36"/>
      <c r="Q192" s="36"/>
      <c r="R19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2" s="36"/>
      <c r="T192" s="36"/>
      <c r="U192" s="50" t="str">
        <f>IF(ISBLANK(Table123[[#This Row],[Odds Side - Difference Model]]), "",N192+IF(Q192&lt;0, (N192/(Q192/-100)), N192*(Q192/100)))</f>
        <v/>
      </c>
      <c r="V192" s="51" t="str">
        <f>IFERROR(IF(ISBLANK(Table123[[#This Row],[Odds Side - Win Probability Model]]), "",N192+IF(R192&lt;0, (N192/(R192/-100)), N192*(R192/100))),"")</f>
        <v/>
      </c>
      <c r="W192" s="50" t="str">
        <f t="shared" si="14"/>
        <v/>
      </c>
      <c r="X192" s="51" t="str">
        <f t="shared" si="15"/>
        <v/>
      </c>
      <c r="Y192" s="50" t="str">
        <f>IF(ISBLANK(Table123[[#This Row],[Odds Spread]]), "",O192+IF(S192&lt;0, (O192/(S192/-100)), O192*(S192/100)))</f>
        <v/>
      </c>
      <c r="Z192" s="50" t="str">
        <f t="shared" si="16"/>
        <v/>
      </c>
      <c r="AA192" s="37">
        <f t="shared" si="17"/>
        <v>0</v>
      </c>
      <c r="AB192" s="37">
        <f t="shared" si="18"/>
        <v>0</v>
      </c>
      <c r="AC192" s="52" t="str">
        <f>IF('Prediction Log'!$T193="Y", "W", IF('Prediction Log'!$T193="N","L",""))</f>
        <v/>
      </c>
      <c r="AD192" s="53" t="str">
        <f>IF('Prediction Log'!$V193="Y", "W", IF('Prediction Log'!$V193="N","L",""))</f>
        <v/>
      </c>
      <c r="AE192" s="54" t="str">
        <f>IF(ISBLANK(Table123[[#This Row],[Odds Side - Difference Model]]), "",IF(AC192="W", W192, IF(AC192="L",-N192, "")))</f>
        <v/>
      </c>
      <c r="AF192" s="55" t="str">
        <f>IFERROR((IF(ISERR(Table123[[#This Row],[Potential Payout Side - Win Probability Model]]), "",IF(AD192="W", X192, IF(AD192="L",-N192, "")))), "")</f>
        <v/>
      </c>
      <c r="AG192" s="52" t="str">
        <f>IF('Prediction Log'!$U193="Y", "W", IF('Prediction Log'!$U193="N", "L", ""))</f>
        <v/>
      </c>
      <c r="AH192" s="54" t="str">
        <f>IF(ISBLANK(Table123[[#This Row],[Odds Spread]]), "",IF(AG192="W", Z192, IF(AG192="L",-O192, "")))</f>
        <v/>
      </c>
      <c r="AI192" s="45"/>
      <c r="AJ192" s="46" t="str">
        <f t="shared" si="19"/>
        <v/>
      </c>
      <c r="AK19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3" spans="1:38" x14ac:dyDescent="0.45">
      <c r="A193" s="34">
        <f>Games!A193</f>
        <v>0</v>
      </c>
      <c r="B193" s="34" t="str">
        <f>IF('Prediction Log'!B194=0, "",'Prediction Log'!B194)</f>
        <v/>
      </c>
      <c r="C193" s="34" t="str">
        <f>IF('Prediction Log'!C194=0, "",'Prediction Log'!C194)</f>
        <v/>
      </c>
      <c r="D193" s="34" t="str">
        <f>IF('Prediction Log'!D194=0, "",'Prediction Log'!D194)</f>
        <v/>
      </c>
      <c r="E193" s="34" t="str">
        <f>IF('Prediction Log'!E194=0, "",'Prediction Log'!E194)</f>
        <v/>
      </c>
      <c r="F193" s="34" t="str">
        <f>IF('Prediction Log'!H194=0, "",'Prediction Log'!H194)</f>
        <v/>
      </c>
      <c r="G193" s="10" t="str">
        <f>IF(ISBLANK(Games!B193), "",'Prediction Log'!$I194)</f>
        <v/>
      </c>
      <c r="H193" s="35" t="str">
        <f>'Prediction Log'!$J194</f>
        <v/>
      </c>
      <c r="I193" s="34" t="str">
        <f>IF(ISBLANK(Games!R193), "",IF(AND(Games!R193="",Games!S193=""),"",IF(ISTEXT(Games!S193), "Side",Games!R193)))</f>
        <v/>
      </c>
      <c r="J193" s="34" t="str">
        <f>IF(ISBLANK(Games!B193), "",IF(Games!P193="Y", Games!B193, Games!C193))</f>
        <v/>
      </c>
      <c r="K193" s="34" t="str">
        <f>Games!K193</f>
        <v/>
      </c>
      <c r="L193" s="34" t="str">
        <f>IF(ISBLANK(Games!D193), "",Games!D193)</f>
        <v/>
      </c>
      <c r="M193" s="34"/>
      <c r="N193" s="49" t="str">
        <f>IF(ISBLANK(Table123[[#This Row],[Odds Side - Difference Model]]), "", 1)</f>
        <v/>
      </c>
      <c r="O193" s="49" t="str">
        <f>IF(ISBLANK(Table123[[#This Row],[Odds Spread]]), "", 1)</f>
        <v/>
      </c>
      <c r="P193" s="36"/>
      <c r="Q193" s="36"/>
      <c r="R19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3" s="36"/>
      <c r="T193" s="36"/>
      <c r="U193" s="50" t="str">
        <f>IF(ISBLANK(Table123[[#This Row],[Odds Side - Difference Model]]), "",N193+IF(Q193&lt;0, (N193/(Q193/-100)), N193*(Q193/100)))</f>
        <v/>
      </c>
      <c r="V193" s="51" t="str">
        <f>IFERROR(IF(ISBLANK(Table123[[#This Row],[Odds Side - Win Probability Model]]), "",N193+IF(R193&lt;0, (N193/(R193/-100)), N193*(R193/100))),"")</f>
        <v/>
      </c>
      <c r="W193" s="50" t="str">
        <f t="shared" si="14"/>
        <v/>
      </c>
      <c r="X193" s="51" t="str">
        <f t="shared" si="15"/>
        <v/>
      </c>
      <c r="Y193" s="50" t="str">
        <f>IF(ISBLANK(Table123[[#This Row],[Odds Spread]]), "",O193+IF(S193&lt;0, (O193/(S193/-100)), O193*(S193/100)))</f>
        <v/>
      </c>
      <c r="Z193" s="50" t="str">
        <f t="shared" si="16"/>
        <v/>
      </c>
      <c r="AA193" s="37">
        <f t="shared" si="17"/>
        <v>0</v>
      </c>
      <c r="AB193" s="37">
        <f t="shared" si="18"/>
        <v>0</v>
      </c>
      <c r="AC193" s="52" t="str">
        <f>IF('Prediction Log'!$T194="Y", "W", IF('Prediction Log'!$T194="N","L",""))</f>
        <v/>
      </c>
      <c r="AD193" s="53" t="str">
        <f>IF('Prediction Log'!$V194="Y", "W", IF('Prediction Log'!$V194="N","L",""))</f>
        <v/>
      </c>
      <c r="AE193" s="54" t="str">
        <f>IF(ISBLANK(Table123[[#This Row],[Odds Side - Difference Model]]), "",IF(AC193="W", W193, IF(AC193="L",-N193, "")))</f>
        <v/>
      </c>
      <c r="AF193" s="55" t="str">
        <f>IFERROR((IF(ISERR(Table123[[#This Row],[Potential Payout Side - Win Probability Model]]), "",IF(AD193="W", X193, IF(AD193="L",-N193, "")))), "")</f>
        <v/>
      </c>
      <c r="AG193" s="52" t="str">
        <f>IF('Prediction Log'!$U194="Y", "W", IF('Prediction Log'!$U194="N", "L", ""))</f>
        <v/>
      </c>
      <c r="AH193" s="54" t="str">
        <f>IF(ISBLANK(Table123[[#This Row],[Odds Spread]]), "",IF(AG193="W", Z193, IF(AG193="L",-O193, "")))</f>
        <v/>
      </c>
      <c r="AI193" s="45"/>
      <c r="AJ193" s="46" t="str">
        <f t="shared" si="19"/>
        <v/>
      </c>
      <c r="AK19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4" spans="1:38" x14ac:dyDescent="0.45">
      <c r="A194" s="34">
        <f>Games!A194</f>
        <v>0</v>
      </c>
      <c r="B194" s="34" t="str">
        <f>IF('Prediction Log'!B195=0, "",'Prediction Log'!B195)</f>
        <v/>
      </c>
      <c r="C194" s="34" t="str">
        <f>IF('Prediction Log'!C195=0, "",'Prediction Log'!C195)</f>
        <v/>
      </c>
      <c r="D194" s="34" t="str">
        <f>IF('Prediction Log'!D195=0, "",'Prediction Log'!D195)</f>
        <v/>
      </c>
      <c r="E194" s="34" t="str">
        <f>IF('Prediction Log'!E195=0, "",'Prediction Log'!E195)</f>
        <v/>
      </c>
      <c r="F194" s="34" t="str">
        <f>IF('Prediction Log'!H195=0, "",'Prediction Log'!H195)</f>
        <v/>
      </c>
      <c r="G194" s="10" t="str">
        <f>IF(ISBLANK(Games!B194), "",'Prediction Log'!$I195)</f>
        <v/>
      </c>
      <c r="H194" s="35" t="str">
        <f>'Prediction Log'!$J195</f>
        <v/>
      </c>
      <c r="I194" s="34" t="str">
        <f>IF(ISBLANK(Games!R194), "",IF(AND(Games!R194="",Games!S194=""),"",IF(ISTEXT(Games!S194), "Side",Games!R194)))</f>
        <v/>
      </c>
      <c r="J194" s="34" t="str">
        <f>IF(ISBLANK(Games!B194), "",IF(Games!P194="Y", Games!B194, Games!C194))</f>
        <v/>
      </c>
      <c r="K194" s="34" t="str">
        <f>Games!K194</f>
        <v/>
      </c>
      <c r="L194" s="34" t="str">
        <f>IF(ISBLANK(Games!D194), "",Games!D194)</f>
        <v/>
      </c>
      <c r="M194" s="34"/>
      <c r="N194" s="49" t="str">
        <f>IF(ISBLANK(Table123[[#This Row],[Odds Side - Difference Model]]), "", 1)</f>
        <v/>
      </c>
      <c r="O194" s="49" t="str">
        <f>IF(ISBLANK(Table123[[#This Row],[Odds Spread]]), "", 1)</f>
        <v/>
      </c>
      <c r="P194" s="36"/>
      <c r="Q194" s="36"/>
      <c r="R19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4" s="36"/>
      <c r="T194" s="36"/>
      <c r="U194" s="50" t="str">
        <f>IF(ISBLANK(Table123[[#This Row],[Odds Side - Difference Model]]), "",N194+IF(Q194&lt;0, (N194/(Q194/-100)), N194*(Q194/100)))</f>
        <v/>
      </c>
      <c r="V194" s="51" t="str">
        <f>IFERROR(IF(ISBLANK(Table123[[#This Row],[Odds Side - Win Probability Model]]), "",N194+IF(R194&lt;0, (N194/(R194/-100)), N194*(R194/100))),"")</f>
        <v/>
      </c>
      <c r="W194" s="50" t="str">
        <f t="shared" si="14"/>
        <v/>
      </c>
      <c r="X194" s="51" t="str">
        <f t="shared" si="15"/>
        <v/>
      </c>
      <c r="Y194" s="50" t="str">
        <f>IF(ISBLANK(Table123[[#This Row],[Odds Spread]]), "",O194+IF(S194&lt;0, (O194/(S194/-100)), O194*(S194/100)))</f>
        <v/>
      </c>
      <c r="Z194" s="50" t="str">
        <f t="shared" si="16"/>
        <v/>
      </c>
      <c r="AA194" s="37">
        <f t="shared" si="17"/>
        <v>0</v>
      </c>
      <c r="AB194" s="37">
        <f t="shared" si="18"/>
        <v>0</v>
      </c>
      <c r="AC194" s="52" t="str">
        <f>IF('Prediction Log'!$T195="Y", "W", IF('Prediction Log'!$T195="N","L",""))</f>
        <v/>
      </c>
      <c r="AD194" s="53" t="str">
        <f>IF('Prediction Log'!$V195="Y", "W", IF('Prediction Log'!$V195="N","L",""))</f>
        <v/>
      </c>
      <c r="AE194" s="54" t="str">
        <f>IF(ISBLANK(Table123[[#This Row],[Odds Side - Difference Model]]), "",IF(AC194="W", W194, IF(AC194="L",-N194, "")))</f>
        <v/>
      </c>
      <c r="AF194" s="55" t="str">
        <f>IFERROR((IF(ISERR(Table123[[#This Row],[Potential Payout Side - Win Probability Model]]), "",IF(AD194="W", X194, IF(AD194="L",-N194, "")))), "")</f>
        <v/>
      </c>
      <c r="AG194" s="52" t="str">
        <f>IF('Prediction Log'!$U195="Y", "W", IF('Prediction Log'!$U195="N", "L", ""))</f>
        <v/>
      </c>
      <c r="AH194" s="54" t="str">
        <f>IF(ISBLANK(Table123[[#This Row],[Odds Spread]]), "",IF(AG194="W", Z194, IF(AG194="L",-O194, "")))</f>
        <v/>
      </c>
      <c r="AI194" s="45"/>
      <c r="AJ194" s="46" t="str">
        <f t="shared" si="19"/>
        <v/>
      </c>
      <c r="AK19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5" spans="1:38" x14ac:dyDescent="0.45">
      <c r="A195" s="34">
        <f>Games!A195</f>
        <v>0</v>
      </c>
      <c r="B195" s="34" t="str">
        <f>IF('Prediction Log'!B196=0, "",'Prediction Log'!B196)</f>
        <v/>
      </c>
      <c r="C195" s="34" t="str">
        <f>IF('Prediction Log'!C196=0, "",'Prediction Log'!C196)</f>
        <v/>
      </c>
      <c r="D195" s="34" t="str">
        <f>IF('Prediction Log'!D196=0, "",'Prediction Log'!D196)</f>
        <v/>
      </c>
      <c r="E195" s="34" t="str">
        <f>IF('Prediction Log'!E196=0, "",'Prediction Log'!E196)</f>
        <v/>
      </c>
      <c r="F195" s="34" t="str">
        <f>IF('Prediction Log'!H196=0, "",'Prediction Log'!H196)</f>
        <v/>
      </c>
      <c r="G195" s="10" t="str">
        <f>IF(ISBLANK(Games!B195), "",'Prediction Log'!$I196)</f>
        <v/>
      </c>
      <c r="H195" s="35" t="str">
        <f>'Prediction Log'!$J196</f>
        <v/>
      </c>
      <c r="I195" s="34" t="str">
        <f>IF(ISBLANK(Games!R195), "",IF(AND(Games!R195="",Games!S195=""),"",IF(ISTEXT(Games!S195), "Side",Games!R195)))</f>
        <v/>
      </c>
      <c r="J195" s="34" t="str">
        <f>IF(ISBLANK(Games!B195), "",IF(Games!P195="Y", Games!B195, Games!C195))</f>
        <v/>
      </c>
      <c r="K195" s="34" t="str">
        <f>Games!K195</f>
        <v/>
      </c>
      <c r="L195" s="34" t="str">
        <f>IF(ISBLANK(Games!D195), "",Games!D195)</f>
        <v/>
      </c>
      <c r="M195" s="34"/>
      <c r="N195" s="49" t="str">
        <f>IF(ISBLANK(Table123[[#This Row],[Odds Side - Difference Model]]), "", 1)</f>
        <v/>
      </c>
      <c r="O195" s="49" t="str">
        <f>IF(ISBLANK(Table123[[#This Row],[Odds Spread]]), "", 1)</f>
        <v/>
      </c>
      <c r="P195" s="36"/>
      <c r="Q195" s="36"/>
      <c r="R19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5" s="36"/>
      <c r="T195" s="36"/>
      <c r="U195" s="50" t="str">
        <f>IF(ISBLANK(Table123[[#This Row],[Odds Side - Difference Model]]), "",N195+IF(Q195&lt;0, (N195/(Q195/-100)), N195*(Q195/100)))</f>
        <v/>
      </c>
      <c r="V195" s="51" t="str">
        <f>IFERROR(IF(ISBLANK(Table123[[#This Row],[Odds Side - Win Probability Model]]), "",N195+IF(R195&lt;0, (N195/(R195/-100)), N195*(R195/100))),"")</f>
        <v/>
      </c>
      <c r="W195" s="50" t="str">
        <f t="shared" ref="W195:W258" si="20">IFERROR(U195-N195, "")</f>
        <v/>
      </c>
      <c r="X195" s="51" t="str">
        <f t="shared" ref="X195:X258" si="21">IFERROR(V195-N195, "")</f>
        <v/>
      </c>
      <c r="Y195" s="50" t="str">
        <f>IF(ISBLANK(Table123[[#This Row],[Odds Spread]]), "",O195+IF(S195&lt;0, (O195/(S195/-100)), O195*(S195/100)))</f>
        <v/>
      </c>
      <c r="Z195" s="50" t="str">
        <f t="shared" ref="Z195:Z258" si="22">IFERROR(Y195-O195, "")</f>
        <v/>
      </c>
      <c r="AA195" s="37">
        <f t="shared" ref="AA195:AA258" si="23">P195+IF(T195&lt;0, (P195/(T195/-100)), P195*(T195/100))</f>
        <v>0</v>
      </c>
      <c r="AB195" s="37">
        <f t="shared" ref="AB195:AB258" si="24">T195-P195</f>
        <v>0</v>
      </c>
      <c r="AC195" s="52" t="str">
        <f>IF('Prediction Log'!$T196="Y", "W", IF('Prediction Log'!$T196="N","L",""))</f>
        <v/>
      </c>
      <c r="AD195" s="53" t="str">
        <f>IF('Prediction Log'!$V196="Y", "W", IF('Prediction Log'!$V196="N","L",""))</f>
        <v/>
      </c>
      <c r="AE195" s="54" t="str">
        <f>IF(ISBLANK(Table123[[#This Row],[Odds Side - Difference Model]]), "",IF(AC195="W", W195, IF(AC195="L",-N195, "")))</f>
        <v/>
      </c>
      <c r="AF195" s="55" t="str">
        <f>IFERROR((IF(ISERR(Table123[[#This Row],[Potential Payout Side - Win Probability Model]]), "",IF(AD195="W", X195, IF(AD195="L",-N195, "")))), "")</f>
        <v/>
      </c>
      <c r="AG195" s="52" t="str">
        <f>IF('Prediction Log'!$U196="Y", "W", IF('Prediction Log'!$U196="N", "L", ""))</f>
        <v/>
      </c>
      <c r="AH195" s="54" t="str">
        <f>IF(ISBLANK(Table123[[#This Row],[Odds Spread]]), "",IF(AG195="W", Z195, IF(AG195="L",-O195, "")))</f>
        <v/>
      </c>
      <c r="AI195" s="45"/>
      <c r="AJ195" s="46" t="str">
        <f t="shared" ref="AJ195:AJ258" si="25">IF(AI195="W", AB195, IF(AI195="L",-S195, ""))</f>
        <v/>
      </c>
      <c r="AK19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6" spans="1:38" x14ac:dyDescent="0.45">
      <c r="A196" s="34">
        <f>Games!A196</f>
        <v>0</v>
      </c>
      <c r="B196" s="34" t="str">
        <f>IF('Prediction Log'!B197=0, "",'Prediction Log'!B197)</f>
        <v/>
      </c>
      <c r="C196" s="34" t="str">
        <f>IF('Prediction Log'!C197=0, "",'Prediction Log'!C197)</f>
        <v/>
      </c>
      <c r="D196" s="34" t="str">
        <f>IF('Prediction Log'!D197=0, "",'Prediction Log'!D197)</f>
        <v/>
      </c>
      <c r="E196" s="34" t="str">
        <f>IF('Prediction Log'!E197=0, "",'Prediction Log'!E197)</f>
        <v/>
      </c>
      <c r="F196" s="34" t="str">
        <f>IF('Prediction Log'!H197=0, "",'Prediction Log'!H197)</f>
        <v/>
      </c>
      <c r="G196" s="10" t="str">
        <f>IF(ISBLANK(Games!B196), "",'Prediction Log'!$I197)</f>
        <v/>
      </c>
      <c r="H196" s="35" t="str">
        <f>'Prediction Log'!$J197</f>
        <v/>
      </c>
      <c r="I196" s="34" t="str">
        <f>IF(ISBLANK(Games!R196), "",IF(AND(Games!R196="",Games!S196=""),"",IF(ISTEXT(Games!S196), "Side",Games!R196)))</f>
        <v/>
      </c>
      <c r="J196" s="34" t="str">
        <f>IF(ISBLANK(Games!B196), "",IF(Games!P196="Y", Games!B196, Games!C196))</f>
        <v/>
      </c>
      <c r="K196" s="34" t="str">
        <f>Games!K196</f>
        <v/>
      </c>
      <c r="L196" s="34" t="str">
        <f>IF(ISBLANK(Games!D196), "",Games!D196)</f>
        <v/>
      </c>
      <c r="M196" s="34"/>
      <c r="N196" s="49" t="str">
        <f>IF(ISBLANK(Table123[[#This Row],[Odds Side - Difference Model]]), "", 1)</f>
        <v/>
      </c>
      <c r="O196" s="49" t="str">
        <f>IF(ISBLANK(Table123[[#This Row],[Odds Spread]]), "", 1)</f>
        <v/>
      </c>
      <c r="P196" s="36"/>
      <c r="Q196" s="36"/>
      <c r="R19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6" s="36"/>
      <c r="T196" s="36"/>
      <c r="U196" s="50" t="str">
        <f>IF(ISBLANK(Table123[[#This Row],[Odds Side - Difference Model]]), "",N196+IF(Q196&lt;0, (N196/(Q196/-100)), N196*(Q196/100)))</f>
        <v/>
      </c>
      <c r="V196" s="51" t="str">
        <f>IFERROR(IF(ISBLANK(Table123[[#This Row],[Odds Side - Win Probability Model]]), "",N196+IF(R196&lt;0, (N196/(R196/-100)), N196*(R196/100))),"")</f>
        <v/>
      </c>
      <c r="W196" s="50" t="str">
        <f t="shared" si="20"/>
        <v/>
      </c>
      <c r="X196" s="51" t="str">
        <f t="shared" si="21"/>
        <v/>
      </c>
      <c r="Y196" s="50" t="str">
        <f>IF(ISBLANK(Table123[[#This Row],[Odds Spread]]), "",O196+IF(S196&lt;0, (O196/(S196/-100)), O196*(S196/100)))</f>
        <v/>
      </c>
      <c r="Z196" s="50" t="str">
        <f t="shared" si="22"/>
        <v/>
      </c>
      <c r="AA196" s="37">
        <f t="shared" si="23"/>
        <v>0</v>
      </c>
      <c r="AB196" s="37">
        <f t="shared" si="24"/>
        <v>0</v>
      </c>
      <c r="AC196" s="52" t="str">
        <f>IF('Prediction Log'!$T197="Y", "W", IF('Prediction Log'!$T197="N","L",""))</f>
        <v/>
      </c>
      <c r="AD196" s="53" t="str">
        <f>IF('Prediction Log'!$V197="Y", "W", IF('Prediction Log'!$V197="N","L",""))</f>
        <v/>
      </c>
      <c r="AE196" s="54" t="str">
        <f>IF(ISBLANK(Table123[[#This Row],[Odds Side - Difference Model]]), "",IF(AC196="W", W196, IF(AC196="L",-N196, "")))</f>
        <v/>
      </c>
      <c r="AF196" s="55" t="str">
        <f>IFERROR((IF(ISERR(Table123[[#This Row],[Potential Payout Side - Win Probability Model]]), "",IF(AD196="W", X196, IF(AD196="L",-N196, "")))), "")</f>
        <v/>
      </c>
      <c r="AG196" s="52" t="str">
        <f>IF('Prediction Log'!$U197="Y", "W", IF('Prediction Log'!$U197="N", "L", ""))</f>
        <v/>
      </c>
      <c r="AH196" s="54" t="str">
        <f>IF(ISBLANK(Table123[[#This Row],[Odds Spread]]), "",IF(AG196="W", Z196, IF(AG196="L",-O196, "")))</f>
        <v/>
      </c>
      <c r="AI196" s="45"/>
      <c r="AJ196" s="46" t="str">
        <f t="shared" si="25"/>
        <v/>
      </c>
      <c r="AK19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7" spans="1:38" x14ac:dyDescent="0.45">
      <c r="A197" s="34">
        <f>Games!A197</f>
        <v>0</v>
      </c>
      <c r="B197" s="34" t="str">
        <f>IF('Prediction Log'!B198=0, "",'Prediction Log'!B198)</f>
        <v/>
      </c>
      <c r="C197" s="34" t="str">
        <f>IF('Prediction Log'!C198=0, "",'Prediction Log'!C198)</f>
        <v/>
      </c>
      <c r="D197" s="34" t="str">
        <f>IF('Prediction Log'!D198=0, "",'Prediction Log'!D198)</f>
        <v/>
      </c>
      <c r="E197" s="34" t="str">
        <f>IF('Prediction Log'!E198=0, "",'Prediction Log'!E198)</f>
        <v/>
      </c>
      <c r="F197" s="34" t="str">
        <f>IF('Prediction Log'!H198=0, "",'Prediction Log'!H198)</f>
        <v/>
      </c>
      <c r="G197" s="10" t="str">
        <f>IF(ISBLANK(Games!B197), "",'Prediction Log'!$I198)</f>
        <v/>
      </c>
      <c r="H197" s="35" t="str">
        <f>'Prediction Log'!$J198</f>
        <v/>
      </c>
      <c r="I197" s="34" t="str">
        <f>IF(ISBLANK(Games!R197), "",IF(AND(Games!R197="",Games!S197=""),"",IF(ISTEXT(Games!S197), "Side",Games!R197)))</f>
        <v/>
      </c>
      <c r="J197" s="34" t="str">
        <f>IF(ISBLANK(Games!B197), "",IF(Games!P197="Y", Games!B197, Games!C197))</f>
        <v/>
      </c>
      <c r="K197" s="34" t="str">
        <f>Games!K197</f>
        <v/>
      </c>
      <c r="L197" s="34" t="str">
        <f>IF(ISBLANK(Games!D197), "",Games!D197)</f>
        <v/>
      </c>
      <c r="M197" s="34"/>
      <c r="N197" s="49" t="str">
        <f>IF(ISBLANK(Table123[[#This Row],[Odds Side - Difference Model]]), "", 1)</f>
        <v/>
      </c>
      <c r="O197" s="49" t="str">
        <f>IF(ISBLANK(Table123[[#This Row],[Odds Spread]]), "", 1)</f>
        <v/>
      </c>
      <c r="P197" s="36"/>
      <c r="Q197" s="36"/>
      <c r="R19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7" s="36"/>
      <c r="T197" s="36"/>
      <c r="U197" s="50" t="str">
        <f>IF(ISBLANK(Table123[[#This Row],[Odds Side - Difference Model]]), "",N197+IF(Q197&lt;0, (N197/(Q197/-100)), N197*(Q197/100)))</f>
        <v/>
      </c>
      <c r="V197" s="51" t="str">
        <f>IFERROR(IF(ISBLANK(Table123[[#This Row],[Odds Side - Win Probability Model]]), "",N197+IF(R197&lt;0, (N197/(R197/-100)), N197*(R197/100))),"")</f>
        <v/>
      </c>
      <c r="W197" s="50" t="str">
        <f t="shared" si="20"/>
        <v/>
      </c>
      <c r="X197" s="51" t="str">
        <f t="shared" si="21"/>
        <v/>
      </c>
      <c r="Y197" s="50" t="str">
        <f>IF(ISBLANK(Table123[[#This Row],[Odds Spread]]), "",O197+IF(S197&lt;0, (O197/(S197/-100)), O197*(S197/100)))</f>
        <v/>
      </c>
      <c r="Z197" s="50" t="str">
        <f t="shared" si="22"/>
        <v/>
      </c>
      <c r="AA197" s="37">
        <f t="shared" si="23"/>
        <v>0</v>
      </c>
      <c r="AB197" s="37">
        <f t="shared" si="24"/>
        <v>0</v>
      </c>
      <c r="AC197" s="52" t="str">
        <f>IF('Prediction Log'!$T198="Y", "W", IF('Prediction Log'!$T198="N","L",""))</f>
        <v/>
      </c>
      <c r="AD197" s="53" t="str">
        <f>IF('Prediction Log'!$V198="Y", "W", IF('Prediction Log'!$V198="N","L",""))</f>
        <v/>
      </c>
      <c r="AE197" s="54" t="str">
        <f>IF(ISBLANK(Table123[[#This Row],[Odds Side - Difference Model]]), "",IF(AC197="W", W197, IF(AC197="L",-N197, "")))</f>
        <v/>
      </c>
      <c r="AF197" s="55" t="str">
        <f>IFERROR((IF(ISERR(Table123[[#This Row],[Potential Payout Side - Win Probability Model]]), "",IF(AD197="W", X197, IF(AD197="L",-N197, "")))), "")</f>
        <v/>
      </c>
      <c r="AG197" s="52" t="str">
        <f>IF('Prediction Log'!$U198="Y", "W", IF('Prediction Log'!$U198="N", "L", ""))</f>
        <v/>
      </c>
      <c r="AH197" s="54" t="str">
        <f>IF(ISBLANK(Table123[[#This Row],[Odds Spread]]), "",IF(AG197="W", Z197, IF(AG197="L",-O197, "")))</f>
        <v/>
      </c>
      <c r="AI197" s="45"/>
      <c r="AJ197" s="46" t="str">
        <f t="shared" si="25"/>
        <v/>
      </c>
      <c r="AK19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8" spans="1:38" x14ac:dyDescent="0.45">
      <c r="A198" s="34">
        <f>Games!A198</f>
        <v>0</v>
      </c>
      <c r="B198" s="34" t="str">
        <f>IF('Prediction Log'!B199=0, "",'Prediction Log'!B199)</f>
        <v/>
      </c>
      <c r="C198" s="34" t="str">
        <f>IF('Prediction Log'!C199=0, "",'Prediction Log'!C199)</f>
        <v/>
      </c>
      <c r="D198" s="34" t="str">
        <f>IF('Prediction Log'!D199=0, "",'Prediction Log'!D199)</f>
        <v/>
      </c>
      <c r="E198" s="34" t="str">
        <f>IF('Prediction Log'!E199=0, "",'Prediction Log'!E199)</f>
        <v/>
      </c>
      <c r="F198" s="34" t="str">
        <f>IF('Prediction Log'!H199=0, "",'Prediction Log'!H199)</f>
        <v/>
      </c>
      <c r="G198" s="10" t="str">
        <f>IF(ISBLANK(Games!B198), "",'Prediction Log'!$I199)</f>
        <v/>
      </c>
      <c r="H198" s="35" t="str">
        <f>'Prediction Log'!$J199</f>
        <v/>
      </c>
      <c r="I198" s="34" t="str">
        <f>IF(ISBLANK(Games!R198), "",IF(AND(Games!R198="",Games!S198=""),"",IF(ISTEXT(Games!S198), "Side",Games!R198)))</f>
        <v/>
      </c>
      <c r="J198" s="34" t="str">
        <f>IF(ISBLANK(Games!B198), "",IF(Games!P198="Y", Games!B198, Games!C198))</f>
        <v/>
      </c>
      <c r="K198" s="34" t="str">
        <f>Games!K198</f>
        <v/>
      </c>
      <c r="L198" s="34" t="str">
        <f>IF(ISBLANK(Games!D198), "",Games!D198)</f>
        <v/>
      </c>
      <c r="M198" s="34"/>
      <c r="N198" s="49" t="str">
        <f>IF(ISBLANK(Table123[[#This Row],[Odds Side - Difference Model]]), "", 1)</f>
        <v/>
      </c>
      <c r="O198" s="49" t="str">
        <f>IF(ISBLANK(Table123[[#This Row],[Odds Spread]]), "", 1)</f>
        <v/>
      </c>
      <c r="P198" s="36"/>
      <c r="Q198" s="36"/>
      <c r="R19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8" s="36"/>
      <c r="T198" s="36"/>
      <c r="U198" s="50" t="str">
        <f>IF(ISBLANK(Table123[[#This Row],[Odds Side - Difference Model]]), "",N198+IF(Q198&lt;0, (N198/(Q198/-100)), N198*(Q198/100)))</f>
        <v/>
      </c>
      <c r="V198" s="51" t="str">
        <f>IFERROR(IF(ISBLANK(Table123[[#This Row],[Odds Side - Win Probability Model]]), "",N198+IF(R198&lt;0, (N198/(R198/-100)), N198*(R198/100))),"")</f>
        <v/>
      </c>
      <c r="W198" s="50" t="str">
        <f t="shared" si="20"/>
        <v/>
      </c>
      <c r="X198" s="51" t="str">
        <f t="shared" si="21"/>
        <v/>
      </c>
      <c r="Y198" s="50" t="str">
        <f>IF(ISBLANK(Table123[[#This Row],[Odds Spread]]), "",O198+IF(S198&lt;0, (O198/(S198/-100)), O198*(S198/100)))</f>
        <v/>
      </c>
      <c r="Z198" s="50" t="str">
        <f t="shared" si="22"/>
        <v/>
      </c>
      <c r="AA198" s="37">
        <f t="shared" si="23"/>
        <v>0</v>
      </c>
      <c r="AB198" s="37">
        <f t="shared" si="24"/>
        <v>0</v>
      </c>
      <c r="AC198" s="52" t="str">
        <f>IF('Prediction Log'!$T199="Y", "W", IF('Prediction Log'!$T199="N","L",""))</f>
        <v/>
      </c>
      <c r="AD198" s="53" t="str">
        <f>IF('Prediction Log'!$V199="Y", "W", IF('Prediction Log'!$V199="N","L",""))</f>
        <v/>
      </c>
      <c r="AE198" s="54" t="str">
        <f>IF(ISBLANK(Table123[[#This Row],[Odds Side - Difference Model]]), "",IF(AC198="W", W198, IF(AC198="L",-N198, "")))</f>
        <v/>
      </c>
      <c r="AF198" s="55" t="str">
        <f>IFERROR((IF(ISERR(Table123[[#This Row],[Potential Payout Side - Win Probability Model]]), "",IF(AD198="W", X198, IF(AD198="L",-N198, "")))), "")</f>
        <v/>
      </c>
      <c r="AG198" s="52" t="str">
        <f>IF('Prediction Log'!$U199="Y", "W", IF('Prediction Log'!$U199="N", "L", ""))</f>
        <v/>
      </c>
      <c r="AH198" s="54" t="str">
        <f>IF(ISBLANK(Table123[[#This Row],[Odds Spread]]), "",IF(AG198="W", Z198, IF(AG198="L",-O198, "")))</f>
        <v/>
      </c>
      <c r="AI198" s="45"/>
      <c r="AJ198" s="46" t="str">
        <f t="shared" si="25"/>
        <v/>
      </c>
      <c r="AK19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9" spans="1:38" x14ac:dyDescent="0.45">
      <c r="A199" s="34">
        <f>Games!A199</f>
        <v>0</v>
      </c>
      <c r="B199" s="34" t="str">
        <f>IF('Prediction Log'!B200=0, "",'Prediction Log'!B200)</f>
        <v/>
      </c>
      <c r="C199" s="34" t="str">
        <f>IF('Prediction Log'!C200=0, "",'Prediction Log'!C200)</f>
        <v/>
      </c>
      <c r="D199" s="34" t="str">
        <f>IF('Prediction Log'!D200=0, "",'Prediction Log'!D200)</f>
        <v/>
      </c>
      <c r="E199" s="34" t="str">
        <f>IF('Prediction Log'!E200=0, "",'Prediction Log'!E200)</f>
        <v/>
      </c>
      <c r="F199" s="34" t="str">
        <f>IF('Prediction Log'!H200=0, "",'Prediction Log'!H200)</f>
        <v/>
      </c>
      <c r="G199" s="10" t="str">
        <f>IF(ISBLANK(Games!B199), "",'Prediction Log'!$I200)</f>
        <v/>
      </c>
      <c r="H199" s="35" t="str">
        <f>'Prediction Log'!$J200</f>
        <v/>
      </c>
      <c r="I199" s="34" t="str">
        <f>IF(ISBLANK(Games!R199), "",IF(AND(Games!R199="",Games!S199=""),"",IF(ISTEXT(Games!S199), "Side",Games!R199)))</f>
        <v/>
      </c>
      <c r="J199" s="34" t="str">
        <f>IF(ISBLANK(Games!B199), "",IF(Games!P199="Y", Games!B199, Games!C199))</f>
        <v/>
      </c>
      <c r="K199" s="34" t="str">
        <f>Games!K199</f>
        <v/>
      </c>
      <c r="L199" s="34" t="str">
        <f>IF(ISBLANK(Games!D199), "",Games!D199)</f>
        <v/>
      </c>
      <c r="M199" s="34"/>
      <c r="N199" s="49" t="str">
        <f>IF(ISBLANK(Table123[[#This Row],[Odds Side - Difference Model]]), "", 1)</f>
        <v/>
      </c>
      <c r="O199" s="49" t="str">
        <f>IF(ISBLANK(Table123[[#This Row],[Odds Spread]]), "", 1)</f>
        <v/>
      </c>
      <c r="P199" s="36"/>
      <c r="Q199" s="36"/>
      <c r="R19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9" s="36"/>
      <c r="T199" s="36"/>
      <c r="U199" s="50" t="str">
        <f>IF(ISBLANK(Table123[[#This Row],[Odds Side - Difference Model]]), "",N199+IF(Q199&lt;0, (N199/(Q199/-100)), N199*(Q199/100)))</f>
        <v/>
      </c>
      <c r="V199" s="51" t="str">
        <f>IFERROR(IF(ISBLANK(Table123[[#This Row],[Odds Side - Win Probability Model]]), "",N199+IF(R199&lt;0, (N199/(R199/-100)), N199*(R199/100))),"")</f>
        <v/>
      </c>
      <c r="W199" s="50" t="str">
        <f t="shared" si="20"/>
        <v/>
      </c>
      <c r="X199" s="51" t="str">
        <f t="shared" si="21"/>
        <v/>
      </c>
      <c r="Y199" s="50" t="str">
        <f>IF(ISBLANK(Table123[[#This Row],[Odds Spread]]), "",O199+IF(S199&lt;0, (O199/(S199/-100)), O199*(S199/100)))</f>
        <v/>
      </c>
      <c r="Z199" s="50" t="str">
        <f t="shared" si="22"/>
        <v/>
      </c>
      <c r="AA199" s="37">
        <f t="shared" si="23"/>
        <v>0</v>
      </c>
      <c r="AB199" s="37">
        <f t="shared" si="24"/>
        <v>0</v>
      </c>
      <c r="AC199" s="52" t="str">
        <f>IF('Prediction Log'!$T200="Y", "W", IF('Prediction Log'!$T200="N","L",""))</f>
        <v/>
      </c>
      <c r="AD199" s="53" t="str">
        <f>IF('Prediction Log'!$V200="Y", "W", IF('Prediction Log'!$V200="N","L",""))</f>
        <v/>
      </c>
      <c r="AE199" s="54" t="str">
        <f>IF(ISBLANK(Table123[[#This Row],[Odds Side - Difference Model]]), "",IF(AC199="W", W199, IF(AC199="L",-N199, "")))</f>
        <v/>
      </c>
      <c r="AF199" s="55" t="str">
        <f>IFERROR((IF(ISERR(Table123[[#This Row],[Potential Payout Side - Win Probability Model]]), "",IF(AD199="W", X199, IF(AD199="L",-N199, "")))), "")</f>
        <v/>
      </c>
      <c r="AG199" s="52" t="str">
        <f>IF('Prediction Log'!$U200="Y", "W", IF('Prediction Log'!$U200="N", "L", ""))</f>
        <v/>
      </c>
      <c r="AH199" s="54" t="str">
        <f>IF(ISBLANK(Table123[[#This Row],[Odds Spread]]), "",IF(AG199="W", Z199, IF(AG199="L",-O199, "")))</f>
        <v/>
      </c>
      <c r="AI199" s="45"/>
      <c r="AJ199" s="46" t="str">
        <f t="shared" si="25"/>
        <v/>
      </c>
      <c r="AK19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0" spans="1:38" x14ac:dyDescent="0.45">
      <c r="A200" s="34">
        <f>Games!A200</f>
        <v>0</v>
      </c>
      <c r="B200" s="34" t="str">
        <f>IF('Prediction Log'!B201=0, "",'Prediction Log'!B201)</f>
        <v/>
      </c>
      <c r="C200" s="34" t="str">
        <f>IF('Prediction Log'!C201=0, "",'Prediction Log'!C201)</f>
        <v/>
      </c>
      <c r="D200" s="34" t="str">
        <f>IF('Prediction Log'!D201=0, "",'Prediction Log'!D201)</f>
        <v/>
      </c>
      <c r="E200" s="34" t="str">
        <f>IF('Prediction Log'!E201=0, "",'Prediction Log'!E201)</f>
        <v/>
      </c>
      <c r="F200" s="34" t="str">
        <f>IF('Prediction Log'!H201=0, "",'Prediction Log'!H201)</f>
        <v/>
      </c>
      <c r="G200" s="10" t="str">
        <f>IF(ISBLANK(Games!B200), "",'Prediction Log'!$I201)</f>
        <v/>
      </c>
      <c r="H200" s="35" t="str">
        <f>'Prediction Log'!$J201</f>
        <v/>
      </c>
      <c r="I200" s="34" t="str">
        <f>IF(ISBLANK(Games!R200), "",IF(AND(Games!R200="",Games!S200=""),"",IF(ISTEXT(Games!S200), "Side",Games!R200)))</f>
        <v/>
      </c>
      <c r="J200" s="34" t="str">
        <f>IF(ISBLANK(Games!B200), "",IF(Games!P200="Y", Games!B200, Games!C200))</f>
        <v/>
      </c>
      <c r="K200" s="34" t="str">
        <f>Games!K200</f>
        <v/>
      </c>
      <c r="L200" s="34" t="str">
        <f>IF(ISBLANK(Games!D200), "",Games!D200)</f>
        <v/>
      </c>
      <c r="M200" s="34"/>
      <c r="N200" s="49" t="str">
        <f>IF(ISBLANK(Table123[[#This Row],[Odds Side - Difference Model]]), "", 1)</f>
        <v/>
      </c>
      <c r="O200" s="49" t="str">
        <f>IF(ISBLANK(Table123[[#This Row],[Odds Spread]]), "", 1)</f>
        <v/>
      </c>
      <c r="P200" s="36"/>
      <c r="Q200" s="36"/>
      <c r="R20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0" s="36"/>
      <c r="T200" s="36"/>
      <c r="U200" s="50" t="str">
        <f>IF(ISBLANK(Table123[[#This Row],[Odds Side - Difference Model]]), "",N200+IF(Q200&lt;0, (N200/(Q200/-100)), N200*(Q200/100)))</f>
        <v/>
      </c>
      <c r="V200" s="51" t="str">
        <f>IFERROR(IF(ISBLANK(Table123[[#This Row],[Odds Side - Win Probability Model]]), "",N200+IF(R200&lt;0, (N200/(R200/-100)), N200*(R200/100))),"")</f>
        <v/>
      </c>
      <c r="W200" s="50" t="str">
        <f t="shared" si="20"/>
        <v/>
      </c>
      <c r="X200" s="51" t="str">
        <f t="shared" si="21"/>
        <v/>
      </c>
      <c r="Y200" s="50" t="str">
        <f>IF(ISBLANK(Table123[[#This Row],[Odds Spread]]), "",O200+IF(S200&lt;0, (O200/(S200/-100)), O200*(S200/100)))</f>
        <v/>
      </c>
      <c r="Z200" s="50" t="str">
        <f t="shared" si="22"/>
        <v/>
      </c>
      <c r="AA200" s="37">
        <f t="shared" si="23"/>
        <v>0</v>
      </c>
      <c r="AB200" s="37">
        <f t="shared" si="24"/>
        <v>0</v>
      </c>
      <c r="AC200" s="52" t="str">
        <f>IF('Prediction Log'!$T201="Y", "W", IF('Prediction Log'!$T201="N","L",""))</f>
        <v/>
      </c>
      <c r="AD200" s="53" t="str">
        <f>IF('Prediction Log'!$V201="Y", "W", IF('Prediction Log'!$V201="N","L",""))</f>
        <v/>
      </c>
      <c r="AE200" s="54" t="str">
        <f>IF(ISBLANK(Table123[[#This Row],[Odds Side - Difference Model]]), "",IF(AC200="W", W200, IF(AC200="L",-N200, "")))</f>
        <v/>
      </c>
      <c r="AF200" s="55" t="str">
        <f>IFERROR((IF(ISERR(Table123[[#This Row],[Potential Payout Side - Win Probability Model]]), "",IF(AD200="W", X200, IF(AD200="L",-N200, "")))), "")</f>
        <v/>
      </c>
      <c r="AG200" s="52" t="str">
        <f>IF('Prediction Log'!$U201="Y", "W", IF('Prediction Log'!$U201="N", "L", ""))</f>
        <v/>
      </c>
      <c r="AH200" s="54" t="str">
        <f>IF(ISBLANK(Table123[[#This Row],[Odds Spread]]), "",IF(AG200="W", Z200, IF(AG200="L",-O200, "")))</f>
        <v/>
      </c>
      <c r="AI200" s="45"/>
      <c r="AJ200" s="46" t="str">
        <f t="shared" si="25"/>
        <v/>
      </c>
      <c r="AK20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1" spans="1:38" x14ac:dyDescent="0.45">
      <c r="A201" s="34">
        <f>Games!A201</f>
        <v>0</v>
      </c>
      <c r="B201" s="34" t="str">
        <f>IF('Prediction Log'!B202=0, "",'Prediction Log'!B202)</f>
        <v/>
      </c>
      <c r="C201" s="34" t="str">
        <f>IF('Prediction Log'!C202=0, "",'Prediction Log'!C202)</f>
        <v/>
      </c>
      <c r="D201" s="34" t="str">
        <f>IF('Prediction Log'!D202=0, "",'Prediction Log'!D202)</f>
        <v/>
      </c>
      <c r="E201" s="34" t="str">
        <f>IF('Prediction Log'!E202=0, "",'Prediction Log'!E202)</f>
        <v/>
      </c>
      <c r="F201" s="34" t="str">
        <f>IF('Prediction Log'!H202=0, "",'Prediction Log'!H202)</f>
        <v/>
      </c>
      <c r="G201" s="10" t="str">
        <f>IF(ISBLANK(Games!B201), "",'Prediction Log'!$I202)</f>
        <v/>
      </c>
      <c r="H201" s="35" t="str">
        <f>'Prediction Log'!$J202</f>
        <v/>
      </c>
      <c r="I201" s="34" t="str">
        <f>IF(ISBLANK(Games!R201), "",IF(AND(Games!R201="",Games!S201=""),"",IF(ISTEXT(Games!S201), "Side",Games!R201)))</f>
        <v/>
      </c>
      <c r="J201" s="34" t="str">
        <f>IF(ISBLANK(Games!B201), "",IF(Games!P201="Y", Games!B201, Games!C201))</f>
        <v/>
      </c>
      <c r="K201" s="34" t="str">
        <f>Games!K201</f>
        <v/>
      </c>
      <c r="L201" s="34" t="str">
        <f>IF(ISBLANK(Games!D201), "",Games!D201)</f>
        <v/>
      </c>
      <c r="M201" s="34"/>
      <c r="N201" s="49" t="str">
        <f>IF(ISBLANK(Table123[[#This Row],[Odds Side - Difference Model]]), "", 1)</f>
        <v/>
      </c>
      <c r="O201" s="49" t="str">
        <f>IF(ISBLANK(Table123[[#This Row],[Odds Spread]]), "", 1)</f>
        <v/>
      </c>
      <c r="P201" s="36"/>
      <c r="Q201" s="36"/>
      <c r="R20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1" s="36"/>
      <c r="T201" s="36"/>
      <c r="U201" s="50" t="str">
        <f>IF(ISBLANK(Table123[[#This Row],[Odds Side - Difference Model]]), "",N201+IF(Q201&lt;0, (N201/(Q201/-100)), N201*(Q201/100)))</f>
        <v/>
      </c>
      <c r="V201" s="51" t="str">
        <f>IFERROR(IF(ISBLANK(Table123[[#This Row],[Odds Side - Win Probability Model]]), "",N201+IF(R201&lt;0, (N201/(R201/-100)), N201*(R201/100))),"")</f>
        <v/>
      </c>
      <c r="W201" s="50" t="str">
        <f t="shared" si="20"/>
        <v/>
      </c>
      <c r="X201" s="51" t="str">
        <f t="shared" si="21"/>
        <v/>
      </c>
      <c r="Y201" s="50" t="str">
        <f>IF(ISBLANK(Table123[[#This Row],[Odds Spread]]), "",O201+IF(S201&lt;0, (O201/(S201/-100)), O201*(S201/100)))</f>
        <v/>
      </c>
      <c r="Z201" s="50" t="str">
        <f t="shared" si="22"/>
        <v/>
      </c>
      <c r="AA201" s="37">
        <f t="shared" si="23"/>
        <v>0</v>
      </c>
      <c r="AB201" s="37">
        <f t="shared" si="24"/>
        <v>0</v>
      </c>
      <c r="AC201" s="52" t="str">
        <f>IF('Prediction Log'!$T202="Y", "W", IF('Prediction Log'!$T202="N","L",""))</f>
        <v/>
      </c>
      <c r="AD201" s="53" t="str">
        <f>IF('Prediction Log'!$V202="Y", "W", IF('Prediction Log'!$V202="N","L",""))</f>
        <v/>
      </c>
      <c r="AE201" s="54" t="str">
        <f>IF(ISBLANK(Table123[[#This Row],[Odds Side - Difference Model]]), "",IF(AC201="W", W201, IF(AC201="L",-N201, "")))</f>
        <v/>
      </c>
      <c r="AF201" s="55" t="str">
        <f>IFERROR((IF(ISERR(Table123[[#This Row],[Potential Payout Side - Win Probability Model]]), "",IF(AD201="W", X201, IF(AD201="L",-N201, "")))), "")</f>
        <v/>
      </c>
      <c r="AG201" s="52" t="str">
        <f>IF('Prediction Log'!$U202="Y", "W", IF('Prediction Log'!$U202="N", "L", ""))</f>
        <v/>
      </c>
      <c r="AH201" s="54" t="str">
        <f>IF(ISBLANK(Table123[[#This Row],[Odds Spread]]), "",IF(AG201="W", Z201, IF(AG201="L",-O201, "")))</f>
        <v/>
      </c>
      <c r="AI201" s="45"/>
      <c r="AJ201" s="46" t="str">
        <f t="shared" si="25"/>
        <v/>
      </c>
      <c r="AK20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2" spans="1:38" x14ac:dyDescent="0.45">
      <c r="A202" s="34">
        <f>Games!A202</f>
        <v>0</v>
      </c>
      <c r="B202" s="34" t="str">
        <f>IF('Prediction Log'!B203=0, "",'Prediction Log'!B203)</f>
        <v/>
      </c>
      <c r="C202" s="34" t="str">
        <f>IF('Prediction Log'!C203=0, "",'Prediction Log'!C203)</f>
        <v/>
      </c>
      <c r="D202" s="34" t="str">
        <f>IF('Prediction Log'!D203=0, "",'Prediction Log'!D203)</f>
        <v/>
      </c>
      <c r="E202" s="34" t="str">
        <f>IF('Prediction Log'!E203=0, "",'Prediction Log'!E203)</f>
        <v/>
      </c>
      <c r="F202" s="34" t="str">
        <f>IF('Prediction Log'!H203=0, "",'Prediction Log'!H203)</f>
        <v/>
      </c>
      <c r="G202" s="10" t="str">
        <f>IF(ISBLANK(Games!B202), "",'Prediction Log'!$I203)</f>
        <v/>
      </c>
      <c r="H202" s="35" t="str">
        <f>'Prediction Log'!$J203</f>
        <v/>
      </c>
      <c r="I202" s="34" t="str">
        <f>IF(ISBLANK(Games!R202), "",IF(AND(Games!R202="",Games!S202=""),"",IF(ISTEXT(Games!S202), "Side",Games!R202)))</f>
        <v/>
      </c>
      <c r="J202" s="34" t="str">
        <f>IF(ISBLANK(Games!B202), "",IF(Games!P202="Y", Games!B202, Games!C202))</f>
        <v/>
      </c>
      <c r="K202" s="34" t="str">
        <f>Games!K202</f>
        <v/>
      </c>
      <c r="L202" s="34" t="str">
        <f>IF(ISBLANK(Games!D202), "",Games!D202)</f>
        <v/>
      </c>
      <c r="M202" s="34"/>
      <c r="N202" s="49" t="str">
        <f>IF(ISBLANK(Table123[[#This Row],[Odds Side - Difference Model]]), "", 1)</f>
        <v/>
      </c>
      <c r="O202" s="49" t="str">
        <f>IF(ISBLANK(Table123[[#This Row],[Odds Spread]]), "", 1)</f>
        <v/>
      </c>
      <c r="P202" s="36"/>
      <c r="Q202" s="36"/>
      <c r="R20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2" s="36"/>
      <c r="T202" s="36"/>
      <c r="U202" s="50" t="str">
        <f>IF(ISBLANK(Table123[[#This Row],[Odds Side - Difference Model]]), "",N202+IF(Q202&lt;0, (N202/(Q202/-100)), N202*(Q202/100)))</f>
        <v/>
      </c>
      <c r="V202" s="51" t="str">
        <f>IFERROR(IF(ISBLANK(Table123[[#This Row],[Odds Side - Win Probability Model]]), "",N202+IF(R202&lt;0, (N202/(R202/-100)), N202*(R202/100))),"")</f>
        <v/>
      </c>
      <c r="W202" s="50" t="str">
        <f t="shared" si="20"/>
        <v/>
      </c>
      <c r="X202" s="51" t="str">
        <f t="shared" si="21"/>
        <v/>
      </c>
      <c r="Y202" s="50" t="str">
        <f>IF(ISBLANK(Table123[[#This Row],[Odds Spread]]), "",O202+IF(S202&lt;0, (O202/(S202/-100)), O202*(S202/100)))</f>
        <v/>
      </c>
      <c r="Z202" s="50" t="str">
        <f t="shared" si="22"/>
        <v/>
      </c>
      <c r="AA202" s="37">
        <f t="shared" si="23"/>
        <v>0</v>
      </c>
      <c r="AB202" s="37">
        <f t="shared" si="24"/>
        <v>0</v>
      </c>
      <c r="AC202" s="52" t="str">
        <f>IF('Prediction Log'!$T203="Y", "W", IF('Prediction Log'!$T203="N","L",""))</f>
        <v/>
      </c>
      <c r="AD202" s="53" t="str">
        <f>IF('Prediction Log'!$V203="Y", "W", IF('Prediction Log'!$V203="N","L",""))</f>
        <v/>
      </c>
      <c r="AE202" s="54" t="str">
        <f>IF(ISBLANK(Table123[[#This Row],[Odds Side - Difference Model]]), "",IF(AC202="W", W202, IF(AC202="L",-N202, "")))</f>
        <v/>
      </c>
      <c r="AF202" s="55" t="str">
        <f>IFERROR((IF(ISERR(Table123[[#This Row],[Potential Payout Side - Win Probability Model]]), "",IF(AD202="W", X202, IF(AD202="L",-N202, "")))), "")</f>
        <v/>
      </c>
      <c r="AG202" s="52" t="str">
        <f>IF('Prediction Log'!$U203="Y", "W", IF('Prediction Log'!$U203="N", "L", ""))</f>
        <v/>
      </c>
      <c r="AH202" s="54" t="str">
        <f>IF(ISBLANK(Table123[[#This Row],[Odds Spread]]), "",IF(AG202="W", Z202, IF(AG202="L",-O202, "")))</f>
        <v/>
      </c>
      <c r="AI202" s="45"/>
      <c r="AJ202" s="46" t="str">
        <f t="shared" si="25"/>
        <v/>
      </c>
      <c r="AK20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3" spans="1:38" x14ac:dyDescent="0.45">
      <c r="A203" s="34">
        <f>Games!A203</f>
        <v>0</v>
      </c>
      <c r="B203" s="34" t="str">
        <f>IF('Prediction Log'!B204=0, "",'Prediction Log'!B204)</f>
        <v/>
      </c>
      <c r="C203" s="34" t="str">
        <f>IF('Prediction Log'!C204=0, "",'Prediction Log'!C204)</f>
        <v/>
      </c>
      <c r="D203" s="34" t="str">
        <f>IF('Prediction Log'!D204=0, "",'Prediction Log'!D204)</f>
        <v/>
      </c>
      <c r="E203" s="34" t="str">
        <f>IF('Prediction Log'!E204=0, "",'Prediction Log'!E204)</f>
        <v/>
      </c>
      <c r="F203" s="34" t="str">
        <f>IF('Prediction Log'!H204=0, "",'Prediction Log'!H204)</f>
        <v/>
      </c>
      <c r="G203" s="10" t="str">
        <f>IF(ISBLANK(Games!B203), "",'Prediction Log'!$I204)</f>
        <v/>
      </c>
      <c r="H203" s="35" t="str">
        <f>'Prediction Log'!$J204</f>
        <v/>
      </c>
      <c r="I203" s="34" t="str">
        <f>IF(ISBLANK(Games!R203), "",IF(AND(Games!R203="",Games!S203=""),"",IF(ISTEXT(Games!S203), "Side",Games!R203)))</f>
        <v/>
      </c>
      <c r="J203" s="34" t="str">
        <f>IF(ISBLANK(Games!B203), "",IF(Games!P203="Y", Games!B203, Games!C203))</f>
        <v/>
      </c>
      <c r="K203" s="34" t="str">
        <f>Games!K203</f>
        <v/>
      </c>
      <c r="L203" s="34" t="str">
        <f>IF(ISBLANK(Games!D203), "",Games!D203)</f>
        <v/>
      </c>
      <c r="M203" s="34"/>
      <c r="N203" s="49" t="str">
        <f>IF(ISBLANK(Table123[[#This Row],[Odds Side - Difference Model]]), "", 1)</f>
        <v/>
      </c>
      <c r="O203" s="49" t="str">
        <f>IF(ISBLANK(Table123[[#This Row],[Odds Spread]]), "", 1)</f>
        <v/>
      </c>
      <c r="P203" s="36"/>
      <c r="Q203" s="36"/>
      <c r="R20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3" s="36"/>
      <c r="T203" s="36"/>
      <c r="U203" s="50" t="str">
        <f>IF(ISBLANK(Table123[[#This Row],[Odds Side - Difference Model]]), "",N203+IF(Q203&lt;0, (N203/(Q203/-100)), N203*(Q203/100)))</f>
        <v/>
      </c>
      <c r="V203" s="51" t="str">
        <f>IFERROR(IF(ISBLANK(Table123[[#This Row],[Odds Side - Win Probability Model]]), "",N203+IF(R203&lt;0, (N203/(R203/-100)), N203*(R203/100))),"")</f>
        <v/>
      </c>
      <c r="W203" s="50" t="str">
        <f t="shared" si="20"/>
        <v/>
      </c>
      <c r="X203" s="51" t="str">
        <f t="shared" si="21"/>
        <v/>
      </c>
      <c r="Y203" s="50" t="str">
        <f>IF(ISBLANK(Table123[[#This Row],[Odds Spread]]), "",O203+IF(S203&lt;0, (O203/(S203/-100)), O203*(S203/100)))</f>
        <v/>
      </c>
      <c r="Z203" s="50" t="str">
        <f t="shared" si="22"/>
        <v/>
      </c>
      <c r="AA203" s="37">
        <f t="shared" si="23"/>
        <v>0</v>
      </c>
      <c r="AB203" s="37">
        <f t="shared" si="24"/>
        <v>0</v>
      </c>
      <c r="AC203" s="52" t="str">
        <f>IF('Prediction Log'!$T204="Y", "W", IF('Prediction Log'!$T204="N","L",""))</f>
        <v/>
      </c>
      <c r="AD203" s="53" t="str">
        <f>IF('Prediction Log'!$V204="Y", "W", IF('Prediction Log'!$V204="N","L",""))</f>
        <v/>
      </c>
      <c r="AE203" s="54" t="str">
        <f>IF(ISBLANK(Table123[[#This Row],[Odds Side - Difference Model]]), "",IF(AC203="W", W203, IF(AC203="L",-N203, "")))</f>
        <v/>
      </c>
      <c r="AF203" s="55" t="str">
        <f>IFERROR((IF(ISERR(Table123[[#This Row],[Potential Payout Side - Win Probability Model]]), "",IF(AD203="W", X203, IF(AD203="L",-N203, "")))), "")</f>
        <v/>
      </c>
      <c r="AG203" s="52" t="str">
        <f>IF('Prediction Log'!$U204="Y", "W", IF('Prediction Log'!$U204="N", "L", ""))</f>
        <v/>
      </c>
      <c r="AH203" s="54" t="str">
        <f>IF(ISBLANK(Table123[[#This Row],[Odds Spread]]), "",IF(AG203="W", Z203, IF(AG203="L",-O203, "")))</f>
        <v/>
      </c>
      <c r="AI203" s="45"/>
      <c r="AJ203" s="46" t="str">
        <f t="shared" si="25"/>
        <v/>
      </c>
      <c r="AK20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4" spans="1:38" x14ac:dyDescent="0.45">
      <c r="A204" s="34">
        <f>Games!A204</f>
        <v>0</v>
      </c>
      <c r="B204" s="34" t="str">
        <f>IF('Prediction Log'!B205=0, "",'Prediction Log'!B205)</f>
        <v/>
      </c>
      <c r="C204" s="34" t="str">
        <f>IF('Prediction Log'!C205=0, "",'Prediction Log'!C205)</f>
        <v/>
      </c>
      <c r="D204" s="34" t="str">
        <f>IF('Prediction Log'!D205=0, "",'Prediction Log'!D205)</f>
        <v/>
      </c>
      <c r="E204" s="34" t="str">
        <f>IF('Prediction Log'!E205=0, "",'Prediction Log'!E205)</f>
        <v/>
      </c>
      <c r="F204" s="34" t="str">
        <f>IF('Prediction Log'!H205=0, "",'Prediction Log'!H205)</f>
        <v/>
      </c>
      <c r="G204" s="10" t="str">
        <f>IF(ISBLANK(Games!B204), "",'Prediction Log'!$I205)</f>
        <v/>
      </c>
      <c r="H204" s="35" t="str">
        <f>'Prediction Log'!$J205</f>
        <v/>
      </c>
      <c r="I204" s="34" t="str">
        <f>IF(ISBLANK(Games!R204), "",IF(AND(Games!R204="",Games!S204=""),"",IF(ISTEXT(Games!S204), "Side",Games!R204)))</f>
        <v/>
      </c>
      <c r="J204" s="34" t="str">
        <f>IF(ISBLANK(Games!B204), "",IF(Games!P204="Y", Games!B204, Games!C204))</f>
        <v/>
      </c>
      <c r="K204" s="34" t="str">
        <f>Games!K204</f>
        <v/>
      </c>
      <c r="L204" s="34" t="str">
        <f>IF(ISBLANK(Games!D204), "",Games!D204)</f>
        <v/>
      </c>
      <c r="M204" s="34"/>
      <c r="N204" s="49" t="str">
        <f>IF(ISBLANK(Table123[[#This Row],[Odds Side - Difference Model]]), "", 1)</f>
        <v/>
      </c>
      <c r="O204" s="49" t="str">
        <f>IF(ISBLANK(Table123[[#This Row],[Odds Spread]]), "", 1)</f>
        <v/>
      </c>
      <c r="P204" s="36"/>
      <c r="Q204" s="36"/>
      <c r="R20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4" s="36"/>
      <c r="T204" s="36"/>
      <c r="U204" s="50" t="str">
        <f>IF(ISBLANK(Table123[[#This Row],[Odds Side - Difference Model]]), "",N204+IF(Q204&lt;0, (N204/(Q204/-100)), N204*(Q204/100)))</f>
        <v/>
      </c>
      <c r="V204" s="51" t="str">
        <f>IFERROR(IF(ISBLANK(Table123[[#This Row],[Odds Side - Win Probability Model]]), "",N204+IF(R204&lt;0, (N204/(R204/-100)), N204*(R204/100))),"")</f>
        <v/>
      </c>
      <c r="W204" s="50" t="str">
        <f t="shared" si="20"/>
        <v/>
      </c>
      <c r="X204" s="51" t="str">
        <f t="shared" si="21"/>
        <v/>
      </c>
      <c r="Y204" s="50" t="str">
        <f>IF(ISBLANK(Table123[[#This Row],[Odds Spread]]), "",O204+IF(S204&lt;0, (O204/(S204/-100)), O204*(S204/100)))</f>
        <v/>
      </c>
      <c r="Z204" s="50" t="str">
        <f t="shared" si="22"/>
        <v/>
      </c>
      <c r="AA204" s="37">
        <f t="shared" si="23"/>
        <v>0</v>
      </c>
      <c r="AB204" s="37">
        <f t="shared" si="24"/>
        <v>0</v>
      </c>
      <c r="AC204" s="52" t="str">
        <f>IF('Prediction Log'!$T205="Y", "W", IF('Prediction Log'!$T205="N","L",""))</f>
        <v/>
      </c>
      <c r="AD204" s="53" t="str">
        <f>IF('Prediction Log'!$V205="Y", "W", IF('Prediction Log'!$V205="N","L",""))</f>
        <v/>
      </c>
      <c r="AE204" s="54" t="str">
        <f>IF(ISBLANK(Table123[[#This Row],[Odds Side - Difference Model]]), "",IF(AC204="W", W204, IF(AC204="L",-N204, "")))</f>
        <v/>
      </c>
      <c r="AF204" s="55" t="str">
        <f>IFERROR((IF(ISERR(Table123[[#This Row],[Potential Payout Side - Win Probability Model]]), "",IF(AD204="W", X204, IF(AD204="L",-N204, "")))), "")</f>
        <v/>
      </c>
      <c r="AG204" s="52" t="str">
        <f>IF('Prediction Log'!$U205="Y", "W", IF('Prediction Log'!$U205="N", "L", ""))</f>
        <v/>
      </c>
      <c r="AH204" s="54" t="str">
        <f>IF(ISBLANK(Table123[[#This Row],[Odds Spread]]), "",IF(AG204="W", Z204, IF(AG204="L",-O204, "")))</f>
        <v/>
      </c>
      <c r="AI204" s="45"/>
      <c r="AJ204" s="46" t="str">
        <f t="shared" si="25"/>
        <v/>
      </c>
      <c r="AK20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5" spans="1:38" x14ac:dyDescent="0.45">
      <c r="A205" s="34">
        <f>Games!A205</f>
        <v>0</v>
      </c>
      <c r="B205" s="34" t="str">
        <f>IF('Prediction Log'!B206=0, "",'Prediction Log'!B206)</f>
        <v/>
      </c>
      <c r="C205" s="34" t="str">
        <f>IF('Prediction Log'!C206=0, "",'Prediction Log'!C206)</f>
        <v/>
      </c>
      <c r="D205" s="34" t="str">
        <f>IF('Prediction Log'!D206=0, "",'Prediction Log'!D206)</f>
        <v/>
      </c>
      <c r="E205" s="34" t="str">
        <f>IF('Prediction Log'!E206=0, "",'Prediction Log'!E206)</f>
        <v/>
      </c>
      <c r="F205" s="34" t="str">
        <f>IF('Prediction Log'!H206=0, "",'Prediction Log'!H206)</f>
        <v/>
      </c>
      <c r="G205" s="10" t="str">
        <f>IF(ISBLANK(Games!B205), "",'Prediction Log'!$I206)</f>
        <v/>
      </c>
      <c r="H205" s="35" t="str">
        <f>'Prediction Log'!$J206</f>
        <v/>
      </c>
      <c r="I205" s="34" t="str">
        <f>IF(ISBLANK(Games!R205), "",IF(AND(Games!R205="",Games!S205=""),"",IF(ISTEXT(Games!S205), "Side",Games!R205)))</f>
        <v/>
      </c>
      <c r="J205" s="34" t="str">
        <f>IF(ISBLANK(Games!B205), "",IF(Games!P205="Y", Games!B205, Games!C205))</f>
        <v/>
      </c>
      <c r="K205" s="34" t="str">
        <f>Games!K205</f>
        <v/>
      </c>
      <c r="L205" s="34" t="str">
        <f>IF(ISBLANK(Games!D205), "",Games!D205)</f>
        <v/>
      </c>
      <c r="M205" s="34"/>
      <c r="N205" s="49" t="str">
        <f>IF(ISBLANK(Table123[[#This Row],[Odds Side - Difference Model]]), "", 1)</f>
        <v/>
      </c>
      <c r="O205" s="49" t="str">
        <f>IF(ISBLANK(Table123[[#This Row],[Odds Spread]]), "", 1)</f>
        <v/>
      </c>
      <c r="P205" s="36"/>
      <c r="Q205" s="36"/>
      <c r="R20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5" s="36"/>
      <c r="T205" s="36"/>
      <c r="U205" s="50" t="str">
        <f>IF(ISBLANK(Table123[[#This Row],[Odds Side - Difference Model]]), "",N205+IF(Q205&lt;0, (N205/(Q205/-100)), N205*(Q205/100)))</f>
        <v/>
      </c>
      <c r="V205" s="51" t="str">
        <f>IFERROR(IF(ISBLANK(Table123[[#This Row],[Odds Side - Win Probability Model]]), "",N205+IF(R205&lt;0, (N205/(R205/-100)), N205*(R205/100))),"")</f>
        <v/>
      </c>
      <c r="W205" s="50" t="str">
        <f t="shared" si="20"/>
        <v/>
      </c>
      <c r="X205" s="51" t="str">
        <f t="shared" si="21"/>
        <v/>
      </c>
      <c r="Y205" s="50" t="str">
        <f>IF(ISBLANK(Table123[[#This Row],[Odds Spread]]), "",O205+IF(S205&lt;0, (O205/(S205/-100)), O205*(S205/100)))</f>
        <v/>
      </c>
      <c r="Z205" s="50" t="str">
        <f t="shared" si="22"/>
        <v/>
      </c>
      <c r="AA205" s="37">
        <f t="shared" si="23"/>
        <v>0</v>
      </c>
      <c r="AB205" s="37">
        <f t="shared" si="24"/>
        <v>0</v>
      </c>
      <c r="AC205" s="52" t="str">
        <f>IF('Prediction Log'!$T206="Y", "W", IF('Prediction Log'!$T206="N","L",""))</f>
        <v/>
      </c>
      <c r="AD205" s="53" t="str">
        <f>IF('Prediction Log'!$V206="Y", "W", IF('Prediction Log'!$V206="N","L",""))</f>
        <v/>
      </c>
      <c r="AE205" s="54" t="str">
        <f>IF(ISBLANK(Table123[[#This Row],[Odds Side - Difference Model]]), "",IF(AC205="W", W205, IF(AC205="L",-N205, "")))</f>
        <v/>
      </c>
      <c r="AF205" s="55" t="str">
        <f>IFERROR((IF(ISERR(Table123[[#This Row],[Potential Payout Side - Win Probability Model]]), "",IF(AD205="W", X205, IF(AD205="L",-N205, "")))), "")</f>
        <v/>
      </c>
      <c r="AG205" s="52" t="str">
        <f>IF('Prediction Log'!$U206="Y", "W", IF('Prediction Log'!$U206="N", "L", ""))</f>
        <v/>
      </c>
      <c r="AH205" s="54" t="str">
        <f>IF(ISBLANK(Table123[[#This Row],[Odds Spread]]), "",IF(AG205="W", Z205, IF(AG205="L",-O205, "")))</f>
        <v/>
      </c>
      <c r="AI205" s="45"/>
      <c r="AJ205" s="46" t="str">
        <f t="shared" si="25"/>
        <v/>
      </c>
      <c r="AK20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6" spans="1:38" x14ac:dyDescent="0.45">
      <c r="A206" s="34">
        <f>Games!A206</f>
        <v>0</v>
      </c>
      <c r="B206" s="34" t="str">
        <f>IF('Prediction Log'!B207=0, "",'Prediction Log'!B207)</f>
        <v/>
      </c>
      <c r="C206" s="34" t="str">
        <f>IF('Prediction Log'!C207=0, "",'Prediction Log'!C207)</f>
        <v/>
      </c>
      <c r="D206" s="34" t="str">
        <f>IF('Prediction Log'!D207=0, "",'Prediction Log'!D207)</f>
        <v/>
      </c>
      <c r="E206" s="34" t="str">
        <f>IF('Prediction Log'!E207=0, "",'Prediction Log'!E207)</f>
        <v/>
      </c>
      <c r="F206" s="34" t="str">
        <f>IF('Prediction Log'!H207=0, "",'Prediction Log'!H207)</f>
        <v/>
      </c>
      <c r="G206" s="10" t="str">
        <f>IF(ISBLANK(Games!B206), "",'Prediction Log'!$I207)</f>
        <v/>
      </c>
      <c r="H206" s="35" t="str">
        <f>'Prediction Log'!$J207</f>
        <v/>
      </c>
      <c r="I206" s="34" t="str">
        <f>IF(ISBLANK(Games!R206), "",IF(AND(Games!R206="",Games!S206=""),"",IF(ISTEXT(Games!S206), "Side",Games!R206)))</f>
        <v/>
      </c>
      <c r="J206" s="34" t="str">
        <f>IF(ISBLANK(Games!B206), "",IF(Games!P206="Y", Games!B206, Games!C206))</f>
        <v/>
      </c>
      <c r="K206" s="34" t="str">
        <f>Games!K206</f>
        <v/>
      </c>
      <c r="L206" s="34" t="str">
        <f>IF(ISBLANK(Games!D206), "",Games!D206)</f>
        <v/>
      </c>
      <c r="M206" s="34"/>
      <c r="N206" s="49" t="str">
        <f>IF(ISBLANK(Table123[[#This Row],[Odds Side - Difference Model]]), "", 1)</f>
        <v/>
      </c>
      <c r="O206" s="49" t="str">
        <f>IF(ISBLANK(Table123[[#This Row],[Odds Spread]]), "", 1)</f>
        <v/>
      </c>
      <c r="P206" s="36"/>
      <c r="Q206" s="36"/>
      <c r="R20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6" s="36"/>
      <c r="T206" s="36"/>
      <c r="U206" s="50" t="str">
        <f>IF(ISBLANK(Table123[[#This Row],[Odds Side - Difference Model]]), "",N206+IF(Q206&lt;0, (N206/(Q206/-100)), N206*(Q206/100)))</f>
        <v/>
      </c>
      <c r="V206" s="51" t="str">
        <f>IFERROR(IF(ISBLANK(Table123[[#This Row],[Odds Side - Win Probability Model]]), "",N206+IF(R206&lt;0, (N206/(R206/-100)), N206*(R206/100))),"")</f>
        <v/>
      </c>
      <c r="W206" s="50" t="str">
        <f t="shared" si="20"/>
        <v/>
      </c>
      <c r="X206" s="51" t="str">
        <f t="shared" si="21"/>
        <v/>
      </c>
      <c r="Y206" s="50" t="str">
        <f>IF(ISBLANK(Table123[[#This Row],[Odds Spread]]), "",O206+IF(S206&lt;0, (O206/(S206/-100)), O206*(S206/100)))</f>
        <v/>
      </c>
      <c r="Z206" s="50" t="str">
        <f t="shared" si="22"/>
        <v/>
      </c>
      <c r="AA206" s="37">
        <f t="shared" si="23"/>
        <v>0</v>
      </c>
      <c r="AB206" s="37">
        <f t="shared" si="24"/>
        <v>0</v>
      </c>
      <c r="AC206" s="52" t="str">
        <f>IF('Prediction Log'!$T207="Y", "W", IF('Prediction Log'!$T207="N","L",""))</f>
        <v/>
      </c>
      <c r="AD206" s="53" t="str">
        <f>IF('Prediction Log'!$V207="Y", "W", IF('Prediction Log'!$V207="N","L",""))</f>
        <v/>
      </c>
      <c r="AE206" s="54" t="str">
        <f>IF(ISBLANK(Table123[[#This Row],[Odds Side - Difference Model]]), "",IF(AC206="W", W206, IF(AC206="L",-N206, "")))</f>
        <v/>
      </c>
      <c r="AF206" s="55" t="str">
        <f>IFERROR((IF(ISERR(Table123[[#This Row],[Potential Payout Side - Win Probability Model]]), "",IF(AD206="W", X206, IF(AD206="L",-N206, "")))), "")</f>
        <v/>
      </c>
      <c r="AG206" s="52" t="str">
        <f>IF('Prediction Log'!$U207="Y", "W", IF('Prediction Log'!$U207="N", "L", ""))</f>
        <v/>
      </c>
      <c r="AH206" s="54" t="str">
        <f>IF(ISBLANK(Table123[[#This Row],[Odds Spread]]), "",IF(AG206="W", Z206, IF(AG206="L",-O206, "")))</f>
        <v/>
      </c>
      <c r="AI206" s="45"/>
      <c r="AJ206" s="46" t="str">
        <f t="shared" si="25"/>
        <v/>
      </c>
      <c r="AK20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7" spans="1:38" x14ac:dyDescent="0.45">
      <c r="A207" s="34">
        <f>Games!A207</f>
        <v>0</v>
      </c>
      <c r="B207" s="34" t="str">
        <f>IF('Prediction Log'!B208=0, "",'Prediction Log'!B208)</f>
        <v/>
      </c>
      <c r="C207" s="34" t="str">
        <f>IF('Prediction Log'!C208=0, "",'Prediction Log'!C208)</f>
        <v/>
      </c>
      <c r="D207" s="34" t="str">
        <f>IF('Prediction Log'!D208=0, "",'Prediction Log'!D208)</f>
        <v/>
      </c>
      <c r="E207" s="34" t="str">
        <f>IF('Prediction Log'!E208=0, "",'Prediction Log'!E208)</f>
        <v/>
      </c>
      <c r="F207" s="34" t="str">
        <f>IF('Prediction Log'!H208=0, "",'Prediction Log'!H208)</f>
        <v/>
      </c>
      <c r="G207" s="10" t="str">
        <f>IF(ISBLANK(Games!B207), "",'Prediction Log'!$I208)</f>
        <v/>
      </c>
      <c r="H207" s="35" t="str">
        <f>'Prediction Log'!$J208</f>
        <v/>
      </c>
      <c r="I207" s="34" t="str">
        <f>IF(ISBLANK(Games!R207), "",IF(AND(Games!R207="",Games!S207=""),"",IF(ISTEXT(Games!S207), "Side",Games!R207)))</f>
        <v/>
      </c>
      <c r="J207" s="34" t="str">
        <f>IF(ISBLANK(Games!B207), "",IF(Games!P207="Y", Games!B207, Games!C207))</f>
        <v/>
      </c>
      <c r="K207" s="34" t="str">
        <f>Games!K207</f>
        <v/>
      </c>
      <c r="L207" s="34" t="str">
        <f>IF(ISBLANK(Games!D207), "",Games!D207)</f>
        <v/>
      </c>
      <c r="M207" s="34"/>
      <c r="N207" s="49" t="str">
        <f>IF(ISBLANK(Table123[[#This Row],[Odds Side - Difference Model]]), "", 1)</f>
        <v/>
      </c>
      <c r="O207" s="49" t="str">
        <f>IF(ISBLANK(Table123[[#This Row],[Odds Spread]]), "", 1)</f>
        <v/>
      </c>
      <c r="P207" s="36"/>
      <c r="Q207" s="36"/>
      <c r="R20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7" s="36"/>
      <c r="T207" s="36"/>
      <c r="U207" s="50" t="str">
        <f>IF(ISBLANK(Table123[[#This Row],[Odds Side - Difference Model]]), "",N207+IF(Q207&lt;0, (N207/(Q207/-100)), N207*(Q207/100)))</f>
        <v/>
      </c>
      <c r="V207" s="51" t="str">
        <f>IFERROR(IF(ISBLANK(Table123[[#This Row],[Odds Side - Win Probability Model]]), "",N207+IF(R207&lt;0, (N207/(R207/-100)), N207*(R207/100))),"")</f>
        <v/>
      </c>
      <c r="W207" s="50" t="str">
        <f t="shared" si="20"/>
        <v/>
      </c>
      <c r="X207" s="51" t="str">
        <f t="shared" si="21"/>
        <v/>
      </c>
      <c r="Y207" s="50" t="str">
        <f>IF(ISBLANK(Table123[[#This Row],[Odds Spread]]), "",O207+IF(S207&lt;0, (O207/(S207/-100)), O207*(S207/100)))</f>
        <v/>
      </c>
      <c r="Z207" s="50" t="str">
        <f t="shared" si="22"/>
        <v/>
      </c>
      <c r="AA207" s="37">
        <f t="shared" si="23"/>
        <v>0</v>
      </c>
      <c r="AB207" s="37">
        <f t="shared" si="24"/>
        <v>0</v>
      </c>
      <c r="AC207" s="52" t="str">
        <f>IF('Prediction Log'!$T208="Y", "W", IF('Prediction Log'!$T208="N","L",""))</f>
        <v/>
      </c>
      <c r="AD207" s="53" t="str">
        <f>IF('Prediction Log'!$V208="Y", "W", IF('Prediction Log'!$V208="N","L",""))</f>
        <v/>
      </c>
      <c r="AE207" s="54" t="str">
        <f>IF(ISBLANK(Table123[[#This Row],[Odds Side - Difference Model]]), "",IF(AC207="W", W207, IF(AC207="L",-N207, "")))</f>
        <v/>
      </c>
      <c r="AF207" s="55" t="str">
        <f>IFERROR((IF(ISERR(Table123[[#This Row],[Potential Payout Side - Win Probability Model]]), "",IF(AD207="W", X207, IF(AD207="L",-N207, "")))), "")</f>
        <v/>
      </c>
      <c r="AG207" s="52" t="str">
        <f>IF('Prediction Log'!$U208="Y", "W", IF('Prediction Log'!$U208="N", "L", ""))</f>
        <v/>
      </c>
      <c r="AH207" s="54" t="str">
        <f>IF(ISBLANK(Table123[[#This Row],[Odds Spread]]), "",IF(AG207="W", Z207, IF(AG207="L",-O207, "")))</f>
        <v/>
      </c>
      <c r="AI207" s="45"/>
      <c r="AJ207" s="46" t="str">
        <f t="shared" si="25"/>
        <v/>
      </c>
      <c r="AK20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8" spans="1:38" x14ac:dyDescent="0.45">
      <c r="A208" s="34">
        <f>Games!A208</f>
        <v>0</v>
      </c>
      <c r="B208" s="34" t="str">
        <f>IF('Prediction Log'!B209=0, "",'Prediction Log'!B209)</f>
        <v/>
      </c>
      <c r="C208" s="34" t="str">
        <f>IF('Prediction Log'!C209=0, "",'Prediction Log'!C209)</f>
        <v/>
      </c>
      <c r="D208" s="34" t="str">
        <f>IF('Prediction Log'!D209=0, "",'Prediction Log'!D209)</f>
        <v/>
      </c>
      <c r="E208" s="34" t="str">
        <f>IF('Prediction Log'!E209=0, "",'Prediction Log'!E209)</f>
        <v/>
      </c>
      <c r="F208" s="34" t="str">
        <f>IF('Prediction Log'!H209=0, "",'Prediction Log'!H209)</f>
        <v/>
      </c>
      <c r="G208" s="10" t="str">
        <f>IF(ISBLANK(Games!B208), "",'Prediction Log'!$I209)</f>
        <v/>
      </c>
      <c r="H208" s="35" t="str">
        <f>'Prediction Log'!$J209</f>
        <v/>
      </c>
      <c r="I208" s="34" t="str">
        <f>IF(ISBLANK(Games!R208), "",IF(AND(Games!R208="",Games!S208=""),"",IF(ISTEXT(Games!S208), "Side",Games!R208)))</f>
        <v/>
      </c>
      <c r="J208" s="34" t="str">
        <f>IF(ISBLANK(Games!B208), "",IF(Games!P208="Y", Games!B208, Games!C208))</f>
        <v/>
      </c>
      <c r="K208" s="34" t="str">
        <f>Games!K208</f>
        <v/>
      </c>
      <c r="L208" s="34" t="str">
        <f>IF(ISBLANK(Games!D208), "",Games!D208)</f>
        <v/>
      </c>
      <c r="M208" s="34"/>
      <c r="N208" s="49" t="str">
        <f>IF(ISBLANK(Table123[[#This Row],[Odds Side - Difference Model]]), "", 1)</f>
        <v/>
      </c>
      <c r="O208" s="49" t="str">
        <f>IF(ISBLANK(Table123[[#This Row],[Odds Spread]]), "", 1)</f>
        <v/>
      </c>
      <c r="P208" s="36"/>
      <c r="Q208" s="36"/>
      <c r="R20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8" s="36"/>
      <c r="T208" s="36"/>
      <c r="U208" s="50" t="str">
        <f>IF(ISBLANK(Table123[[#This Row],[Odds Side - Difference Model]]), "",N208+IF(Q208&lt;0, (N208/(Q208/-100)), N208*(Q208/100)))</f>
        <v/>
      </c>
      <c r="V208" s="51" t="str">
        <f>IFERROR(IF(ISBLANK(Table123[[#This Row],[Odds Side - Win Probability Model]]), "",N208+IF(R208&lt;0, (N208/(R208/-100)), N208*(R208/100))),"")</f>
        <v/>
      </c>
      <c r="W208" s="50" t="str">
        <f t="shared" si="20"/>
        <v/>
      </c>
      <c r="X208" s="51" t="str">
        <f t="shared" si="21"/>
        <v/>
      </c>
      <c r="Y208" s="50" t="str">
        <f>IF(ISBLANK(Table123[[#This Row],[Odds Spread]]), "",O208+IF(S208&lt;0, (O208/(S208/-100)), O208*(S208/100)))</f>
        <v/>
      </c>
      <c r="Z208" s="50" t="str">
        <f t="shared" si="22"/>
        <v/>
      </c>
      <c r="AA208" s="37">
        <f t="shared" si="23"/>
        <v>0</v>
      </c>
      <c r="AB208" s="37">
        <f t="shared" si="24"/>
        <v>0</v>
      </c>
      <c r="AC208" s="52" t="str">
        <f>IF('Prediction Log'!$T209="Y", "W", IF('Prediction Log'!$T209="N","L",""))</f>
        <v/>
      </c>
      <c r="AD208" s="53" t="str">
        <f>IF('Prediction Log'!$V209="Y", "W", IF('Prediction Log'!$V209="N","L",""))</f>
        <v/>
      </c>
      <c r="AE208" s="54" t="str">
        <f>IF(ISBLANK(Table123[[#This Row],[Odds Side - Difference Model]]), "",IF(AC208="W", W208, IF(AC208="L",-N208, "")))</f>
        <v/>
      </c>
      <c r="AF208" s="55" t="str">
        <f>IFERROR((IF(ISERR(Table123[[#This Row],[Potential Payout Side - Win Probability Model]]), "",IF(AD208="W", X208, IF(AD208="L",-N208, "")))), "")</f>
        <v/>
      </c>
      <c r="AG208" s="52" t="str">
        <f>IF('Prediction Log'!$U209="Y", "W", IF('Prediction Log'!$U209="N", "L", ""))</f>
        <v/>
      </c>
      <c r="AH208" s="54" t="str">
        <f>IF(ISBLANK(Table123[[#This Row],[Odds Spread]]), "",IF(AG208="W", Z208, IF(AG208="L",-O208, "")))</f>
        <v/>
      </c>
      <c r="AI208" s="45"/>
      <c r="AJ208" s="46" t="str">
        <f t="shared" si="25"/>
        <v/>
      </c>
      <c r="AK20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9" spans="1:38" x14ac:dyDescent="0.45">
      <c r="A209" s="34">
        <f>Games!A209</f>
        <v>0</v>
      </c>
      <c r="B209" s="34" t="str">
        <f>IF('Prediction Log'!B210=0, "",'Prediction Log'!B210)</f>
        <v/>
      </c>
      <c r="C209" s="34" t="str">
        <f>IF('Prediction Log'!C210=0, "",'Prediction Log'!C210)</f>
        <v/>
      </c>
      <c r="D209" s="34" t="str">
        <f>IF('Prediction Log'!D210=0, "",'Prediction Log'!D210)</f>
        <v/>
      </c>
      <c r="E209" s="34" t="str">
        <f>IF('Prediction Log'!E210=0, "",'Prediction Log'!E210)</f>
        <v/>
      </c>
      <c r="F209" s="34" t="str">
        <f>IF('Prediction Log'!H210=0, "",'Prediction Log'!H210)</f>
        <v/>
      </c>
      <c r="G209" s="10" t="str">
        <f>IF(ISBLANK(Games!B209), "",'Prediction Log'!$I210)</f>
        <v/>
      </c>
      <c r="H209" s="35" t="str">
        <f>'Prediction Log'!$J210</f>
        <v/>
      </c>
      <c r="I209" s="34" t="str">
        <f>IF(ISBLANK(Games!R209), "",IF(AND(Games!R209="",Games!S209=""),"",IF(ISTEXT(Games!S209), "Side",Games!R209)))</f>
        <v/>
      </c>
      <c r="J209" s="34" t="str">
        <f>IF(ISBLANK(Games!B209), "",IF(Games!P209="Y", Games!B209, Games!C209))</f>
        <v/>
      </c>
      <c r="K209" s="34" t="str">
        <f>Games!K209</f>
        <v/>
      </c>
      <c r="L209" s="34" t="str">
        <f>IF(ISBLANK(Games!D209), "",Games!D209)</f>
        <v/>
      </c>
      <c r="M209" s="34"/>
      <c r="N209" s="49" t="str">
        <f>IF(ISBLANK(Table123[[#This Row],[Odds Side - Difference Model]]), "", 1)</f>
        <v/>
      </c>
      <c r="O209" s="49" t="str">
        <f>IF(ISBLANK(Table123[[#This Row],[Odds Spread]]), "", 1)</f>
        <v/>
      </c>
      <c r="P209" s="36"/>
      <c r="Q209" s="36"/>
      <c r="R20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9" s="36"/>
      <c r="T209" s="36"/>
      <c r="U209" s="50" t="str">
        <f>IF(ISBLANK(Table123[[#This Row],[Odds Side - Difference Model]]), "",N209+IF(Q209&lt;0, (N209/(Q209/-100)), N209*(Q209/100)))</f>
        <v/>
      </c>
      <c r="V209" s="51" t="str">
        <f>IFERROR(IF(ISBLANK(Table123[[#This Row],[Odds Side - Win Probability Model]]), "",N209+IF(R209&lt;0, (N209/(R209/-100)), N209*(R209/100))),"")</f>
        <v/>
      </c>
      <c r="W209" s="50" t="str">
        <f t="shared" si="20"/>
        <v/>
      </c>
      <c r="X209" s="51" t="str">
        <f t="shared" si="21"/>
        <v/>
      </c>
      <c r="Y209" s="50" t="str">
        <f>IF(ISBLANK(Table123[[#This Row],[Odds Spread]]), "",O209+IF(S209&lt;0, (O209/(S209/-100)), O209*(S209/100)))</f>
        <v/>
      </c>
      <c r="Z209" s="50" t="str">
        <f t="shared" si="22"/>
        <v/>
      </c>
      <c r="AA209" s="37">
        <f t="shared" si="23"/>
        <v>0</v>
      </c>
      <c r="AB209" s="37">
        <f t="shared" si="24"/>
        <v>0</v>
      </c>
      <c r="AC209" s="52" t="str">
        <f>IF('Prediction Log'!$T210="Y", "W", IF('Prediction Log'!$T210="N","L",""))</f>
        <v/>
      </c>
      <c r="AD209" s="53" t="str">
        <f>IF('Prediction Log'!$V210="Y", "W", IF('Prediction Log'!$V210="N","L",""))</f>
        <v/>
      </c>
      <c r="AE209" s="54" t="str">
        <f>IF(ISBLANK(Table123[[#This Row],[Odds Side - Difference Model]]), "",IF(AC209="W", W209, IF(AC209="L",-N209, "")))</f>
        <v/>
      </c>
      <c r="AF209" s="55" t="str">
        <f>IFERROR((IF(ISERR(Table123[[#This Row],[Potential Payout Side - Win Probability Model]]), "",IF(AD209="W", X209, IF(AD209="L",-N209, "")))), "")</f>
        <v/>
      </c>
      <c r="AG209" s="52" t="str">
        <f>IF('Prediction Log'!$U210="Y", "W", IF('Prediction Log'!$U210="N", "L", ""))</f>
        <v/>
      </c>
      <c r="AH209" s="54" t="str">
        <f>IF(ISBLANK(Table123[[#This Row],[Odds Spread]]), "",IF(AG209="W", Z209, IF(AG209="L",-O209, "")))</f>
        <v/>
      </c>
      <c r="AI209" s="45"/>
      <c r="AJ209" s="46" t="str">
        <f t="shared" si="25"/>
        <v/>
      </c>
      <c r="AK20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0" spans="1:38" x14ac:dyDescent="0.45">
      <c r="A210" s="34">
        <f>Games!A210</f>
        <v>0</v>
      </c>
      <c r="B210" s="34" t="str">
        <f>IF('Prediction Log'!B211=0, "",'Prediction Log'!B211)</f>
        <v/>
      </c>
      <c r="C210" s="34" t="str">
        <f>IF('Prediction Log'!C211=0, "",'Prediction Log'!C211)</f>
        <v/>
      </c>
      <c r="D210" s="34" t="str">
        <f>IF('Prediction Log'!D211=0, "",'Prediction Log'!D211)</f>
        <v/>
      </c>
      <c r="E210" s="34" t="str">
        <f>IF('Prediction Log'!E211=0, "",'Prediction Log'!E211)</f>
        <v/>
      </c>
      <c r="F210" s="34" t="str">
        <f>IF('Prediction Log'!H211=0, "",'Prediction Log'!H211)</f>
        <v/>
      </c>
      <c r="G210" s="10" t="str">
        <f>IF(ISBLANK(Games!B210), "",'Prediction Log'!$I211)</f>
        <v/>
      </c>
      <c r="H210" s="35" t="str">
        <f>'Prediction Log'!$J211</f>
        <v/>
      </c>
      <c r="I210" s="34" t="str">
        <f>IF(ISBLANK(Games!R210), "",IF(AND(Games!R210="",Games!S210=""),"",IF(ISTEXT(Games!S210), "Side",Games!R210)))</f>
        <v/>
      </c>
      <c r="J210" s="34" t="str">
        <f>IF(ISBLANK(Games!B210), "",IF(Games!P210="Y", Games!B210, Games!C210))</f>
        <v/>
      </c>
      <c r="K210" s="34" t="str">
        <f>Games!K210</f>
        <v/>
      </c>
      <c r="L210" s="34" t="str">
        <f>IF(ISBLANK(Games!D210), "",Games!D210)</f>
        <v/>
      </c>
      <c r="M210" s="34"/>
      <c r="N210" s="49" t="str">
        <f>IF(ISBLANK(Table123[[#This Row],[Odds Side - Difference Model]]), "", 1)</f>
        <v/>
      </c>
      <c r="O210" s="49" t="str">
        <f>IF(ISBLANK(Table123[[#This Row],[Odds Spread]]), "", 1)</f>
        <v/>
      </c>
      <c r="P210" s="36"/>
      <c r="Q210" s="36"/>
      <c r="R21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0" s="36"/>
      <c r="T210" s="36"/>
      <c r="U210" s="50" t="str">
        <f>IF(ISBLANK(Table123[[#This Row],[Odds Side - Difference Model]]), "",N210+IF(Q210&lt;0, (N210/(Q210/-100)), N210*(Q210/100)))</f>
        <v/>
      </c>
      <c r="V210" s="51" t="str">
        <f>IFERROR(IF(ISBLANK(Table123[[#This Row],[Odds Side - Win Probability Model]]), "",N210+IF(R210&lt;0, (N210/(R210/-100)), N210*(R210/100))),"")</f>
        <v/>
      </c>
      <c r="W210" s="50" t="str">
        <f t="shared" si="20"/>
        <v/>
      </c>
      <c r="X210" s="51" t="str">
        <f t="shared" si="21"/>
        <v/>
      </c>
      <c r="Y210" s="50" t="str">
        <f>IF(ISBLANK(Table123[[#This Row],[Odds Spread]]), "",O210+IF(S210&lt;0, (O210/(S210/-100)), O210*(S210/100)))</f>
        <v/>
      </c>
      <c r="Z210" s="50" t="str">
        <f t="shared" si="22"/>
        <v/>
      </c>
      <c r="AA210" s="37">
        <f t="shared" si="23"/>
        <v>0</v>
      </c>
      <c r="AB210" s="37">
        <f t="shared" si="24"/>
        <v>0</v>
      </c>
      <c r="AC210" s="52" t="str">
        <f>IF('Prediction Log'!$T211="Y", "W", IF('Prediction Log'!$T211="N","L",""))</f>
        <v/>
      </c>
      <c r="AD210" s="53" t="str">
        <f>IF('Prediction Log'!$V211="Y", "W", IF('Prediction Log'!$V211="N","L",""))</f>
        <v/>
      </c>
      <c r="AE210" s="54" t="str">
        <f>IF(ISBLANK(Table123[[#This Row],[Odds Side - Difference Model]]), "",IF(AC210="W", W210, IF(AC210="L",-N210, "")))</f>
        <v/>
      </c>
      <c r="AF210" s="55" t="str">
        <f>IFERROR((IF(ISERR(Table123[[#This Row],[Potential Payout Side - Win Probability Model]]), "",IF(AD210="W", X210, IF(AD210="L",-N210, "")))), "")</f>
        <v/>
      </c>
      <c r="AG210" s="52" t="str">
        <f>IF('Prediction Log'!$U211="Y", "W", IF('Prediction Log'!$U211="N", "L", ""))</f>
        <v/>
      </c>
      <c r="AH210" s="54" t="str">
        <f>IF(ISBLANK(Table123[[#This Row],[Odds Spread]]), "",IF(AG210="W", Z210, IF(AG210="L",-O210, "")))</f>
        <v/>
      </c>
      <c r="AI210" s="45"/>
      <c r="AJ210" s="46" t="str">
        <f t="shared" si="25"/>
        <v/>
      </c>
      <c r="AK21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1" spans="1:38" x14ac:dyDescent="0.45">
      <c r="A211" s="34">
        <f>Games!A211</f>
        <v>0</v>
      </c>
      <c r="B211" s="34" t="str">
        <f>IF('Prediction Log'!B212=0, "",'Prediction Log'!B212)</f>
        <v/>
      </c>
      <c r="C211" s="34" t="str">
        <f>IF('Prediction Log'!C212=0, "",'Prediction Log'!C212)</f>
        <v/>
      </c>
      <c r="D211" s="34" t="str">
        <f>IF('Prediction Log'!D212=0, "",'Prediction Log'!D212)</f>
        <v/>
      </c>
      <c r="E211" s="34" t="str">
        <f>IF('Prediction Log'!E212=0, "",'Prediction Log'!E212)</f>
        <v/>
      </c>
      <c r="F211" s="34" t="str">
        <f>IF('Prediction Log'!H212=0, "",'Prediction Log'!H212)</f>
        <v/>
      </c>
      <c r="G211" s="10" t="str">
        <f>IF(ISBLANK(Games!B211), "",'Prediction Log'!$I212)</f>
        <v/>
      </c>
      <c r="H211" s="35" t="str">
        <f>'Prediction Log'!$J212</f>
        <v/>
      </c>
      <c r="I211" s="34" t="str">
        <f>IF(ISBLANK(Games!R211), "",IF(AND(Games!R211="",Games!S211=""),"",IF(ISTEXT(Games!S211), "Side",Games!R211)))</f>
        <v/>
      </c>
      <c r="J211" s="34" t="str">
        <f>IF(ISBLANK(Games!B211), "",IF(Games!P211="Y", Games!B211, Games!C211))</f>
        <v/>
      </c>
      <c r="K211" s="34" t="str">
        <f>Games!K211</f>
        <v/>
      </c>
      <c r="L211" s="34" t="str">
        <f>IF(ISBLANK(Games!D211), "",Games!D211)</f>
        <v/>
      </c>
      <c r="M211" s="34"/>
      <c r="N211" s="49" t="str">
        <f>IF(ISBLANK(Table123[[#This Row],[Odds Side - Difference Model]]), "", 1)</f>
        <v/>
      </c>
      <c r="O211" s="49" t="str">
        <f>IF(ISBLANK(Table123[[#This Row],[Odds Spread]]), "", 1)</f>
        <v/>
      </c>
      <c r="P211" s="36"/>
      <c r="Q211" s="36"/>
      <c r="R21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1" s="36"/>
      <c r="T211" s="36"/>
      <c r="U211" s="50" t="str">
        <f>IF(ISBLANK(Table123[[#This Row],[Odds Side - Difference Model]]), "",N211+IF(Q211&lt;0, (N211/(Q211/-100)), N211*(Q211/100)))</f>
        <v/>
      </c>
      <c r="V211" s="51" t="str">
        <f>IFERROR(IF(ISBLANK(Table123[[#This Row],[Odds Side - Win Probability Model]]), "",N211+IF(R211&lt;0, (N211/(R211/-100)), N211*(R211/100))),"")</f>
        <v/>
      </c>
      <c r="W211" s="50" t="str">
        <f t="shared" si="20"/>
        <v/>
      </c>
      <c r="X211" s="51" t="str">
        <f t="shared" si="21"/>
        <v/>
      </c>
      <c r="Y211" s="50" t="str">
        <f>IF(ISBLANK(Table123[[#This Row],[Odds Spread]]), "",O211+IF(S211&lt;0, (O211/(S211/-100)), O211*(S211/100)))</f>
        <v/>
      </c>
      <c r="Z211" s="50" t="str">
        <f t="shared" si="22"/>
        <v/>
      </c>
      <c r="AA211" s="37">
        <f t="shared" si="23"/>
        <v>0</v>
      </c>
      <c r="AB211" s="37">
        <f t="shared" si="24"/>
        <v>0</v>
      </c>
      <c r="AC211" s="52" t="str">
        <f>IF('Prediction Log'!$T212="Y", "W", IF('Prediction Log'!$T212="N","L",""))</f>
        <v/>
      </c>
      <c r="AD211" s="53" t="str">
        <f>IF('Prediction Log'!$V212="Y", "W", IF('Prediction Log'!$V212="N","L",""))</f>
        <v/>
      </c>
      <c r="AE211" s="54" t="str">
        <f>IF(ISBLANK(Table123[[#This Row],[Odds Side - Difference Model]]), "",IF(AC211="W", W211, IF(AC211="L",-N211, "")))</f>
        <v/>
      </c>
      <c r="AF211" s="55" t="str">
        <f>IFERROR((IF(ISERR(Table123[[#This Row],[Potential Payout Side - Win Probability Model]]), "",IF(AD211="W", X211, IF(AD211="L",-N211, "")))), "")</f>
        <v/>
      </c>
      <c r="AG211" s="52" t="str">
        <f>IF('Prediction Log'!$U212="Y", "W", IF('Prediction Log'!$U212="N", "L", ""))</f>
        <v/>
      </c>
      <c r="AH211" s="54" t="str">
        <f>IF(ISBLANK(Table123[[#This Row],[Odds Spread]]), "",IF(AG211="W", Z211, IF(AG211="L",-O211, "")))</f>
        <v/>
      </c>
      <c r="AI211" s="45"/>
      <c r="AJ211" s="46" t="str">
        <f t="shared" si="25"/>
        <v/>
      </c>
      <c r="AK21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2" spans="1:38" x14ac:dyDescent="0.45">
      <c r="A212" s="34">
        <f>Games!A212</f>
        <v>0</v>
      </c>
      <c r="B212" s="34" t="str">
        <f>IF('Prediction Log'!B213=0, "",'Prediction Log'!B213)</f>
        <v/>
      </c>
      <c r="C212" s="34" t="str">
        <f>IF('Prediction Log'!C213=0, "",'Prediction Log'!C213)</f>
        <v/>
      </c>
      <c r="D212" s="34" t="str">
        <f>IF('Prediction Log'!D213=0, "",'Prediction Log'!D213)</f>
        <v/>
      </c>
      <c r="E212" s="34" t="str">
        <f>IF('Prediction Log'!E213=0, "",'Prediction Log'!E213)</f>
        <v/>
      </c>
      <c r="F212" s="34" t="str">
        <f>IF('Prediction Log'!H213=0, "",'Prediction Log'!H213)</f>
        <v/>
      </c>
      <c r="G212" s="10" t="str">
        <f>IF(ISBLANK(Games!B212), "",'Prediction Log'!$I213)</f>
        <v/>
      </c>
      <c r="H212" s="35" t="str">
        <f>'Prediction Log'!$J213</f>
        <v/>
      </c>
      <c r="I212" s="34" t="str">
        <f>IF(ISBLANK(Games!R212), "",IF(AND(Games!R212="",Games!S212=""),"",IF(ISTEXT(Games!S212), "Side",Games!R212)))</f>
        <v/>
      </c>
      <c r="J212" s="34" t="str">
        <f>IF(ISBLANK(Games!B212), "",IF(Games!P212="Y", Games!B212, Games!C212))</f>
        <v/>
      </c>
      <c r="K212" s="34" t="str">
        <f>Games!K212</f>
        <v/>
      </c>
      <c r="L212" s="34" t="str">
        <f>IF(ISBLANK(Games!D212), "",Games!D212)</f>
        <v/>
      </c>
      <c r="M212" s="34"/>
      <c r="N212" s="49" t="str">
        <f>IF(ISBLANK(Table123[[#This Row],[Odds Side - Difference Model]]), "", 1)</f>
        <v/>
      </c>
      <c r="O212" s="49" t="str">
        <f>IF(ISBLANK(Table123[[#This Row],[Odds Spread]]), "", 1)</f>
        <v/>
      </c>
      <c r="P212" s="36"/>
      <c r="Q212" s="36"/>
      <c r="R21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2" s="36"/>
      <c r="T212" s="36"/>
      <c r="U212" s="50" t="str">
        <f>IF(ISBLANK(Table123[[#This Row],[Odds Side - Difference Model]]), "",N212+IF(Q212&lt;0, (N212/(Q212/-100)), N212*(Q212/100)))</f>
        <v/>
      </c>
      <c r="V212" s="51" t="str">
        <f>IFERROR(IF(ISBLANK(Table123[[#This Row],[Odds Side - Win Probability Model]]), "",N212+IF(R212&lt;0, (N212/(R212/-100)), N212*(R212/100))),"")</f>
        <v/>
      </c>
      <c r="W212" s="50" t="str">
        <f t="shared" si="20"/>
        <v/>
      </c>
      <c r="X212" s="51" t="str">
        <f t="shared" si="21"/>
        <v/>
      </c>
      <c r="Y212" s="50" t="str">
        <f>IF(ISBLANK(Table123[[#This Row],[Odds Spread]]), "",O212+IF(S212&lt;0, (O212/(S212/-100)), O212*(S212/100)))</f>
        <v/>
      </c>
      <c r="Z212" s="50" t="str">
        <f t="shared" si="22"/>
        <v/>
      </c>
      <c r="AA212" s="37">
        <f t="shared" si="23"/>
        <v>0</v>
      </c>
      <c r="AB212" s="37">
        <f t="shared" si="24"/>
        <v>0</v>
      </c>
      <c r="AC212" s="52" t="str">
        <f>IF('Prediction Log'!$T213="Y", "W", IF('Prediction Log'!$T213="N","L",""))</f>
        <v/>
      </c>
      <c r="AD212" s="53" t="str">
        <f>IF('Prediction Log'!$V213="Y", "W", IF('Prediction Log'!$V213="N","L",""))</f>
        <v/>
      </c>
      <c r="AE212" s="54" t="str">
        <f>IF(ISBLANK(Table123[[#This Row],[Odds Side - Difference Model]]), "",IF(AC212="W", W212, IF(AC212="L",-N212, "")))</f>
        <v/>
      </c>
      <c r="AF212" s="55" t="str">
        <f>IFERROR((IF(ISERR(Table123[[#This Row],[Potential Payout Side - Win Probability Model]]), "",IF(AD212="W", X212, IF(AD212="L",-N212, "")))), "")</f>
        <v/>
      </c>
      <c r="AG212" s="52" t="str">
        <f>IF('Prediction Log'!$U213="Y", "W", IF('Prediction Log'!$U213="N", "L", ""))</f>
        <v/>
      </c>
      <c r="AH212" s="54" t="str">
        <f>IF(ISBLANK(Table123[[#This Row],[Odds Spread]]), "",IF(AG212="W", Z212, IF(AG212="L",-O212, "")))</f>
        <v/>
      </c>
      <c r="AI212" s="45"/>
      <c r="AJ212" s="46" t="str">
        <f t="shared" si="25"/>
        <v/>
      </c>
      <c r="AK21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3" spans="1:38" x14ac:dyDescent="0.45">
      <c r="A213" s="34">
        <f>Games!A213</f>
        <v>0</v>
      </c>
      <c r="B213" s="34" t="str">
        <f>IF('Prediction Log'!B214=0, "",'Prediction Log'!B214)</f>
        <v/>
      </c>
      <c r="C213" s="34" t="str">
        <f>IF('Prediction Log'!C214=0, "",'Prediction Log'!C214)</f>
        <v/>
      </c>
      <c r="D213" s="34" t="str">
        <f>IF('Prediction Log'!D214=0, "",'Prediction Log'!D214)</f>
        <v/>
      </c>
      <c r="E213" s="34" t="str">
        <f>IF('Prediction Log'!E214=0, "",'Prediction Log'!E214)</f>
        <v/>
      </c>
      <c r="F213" s="34" t="str">
        <f>IF('Prediction Log'!H214=0, "",'Prediction Log'!H214)</f>
        <v/>
      </c>
      <c r="G213" s="10" t="str">
        <f>IF(ISBLANK(Games!B213), "",'Prediction Log'!$I214)</f>
        <v/>
      </c>
      <c r="H213" s="35" t="str">
        <f>'Prediction Log'!$J214</f>
        <v/>
      </c>
      <c r="I213" s="34" t="str">
        <f>IF(ISBLANK(Games!R213), "",IF(AND(Games!R213="",Games!S213=""),"",IF(ISTEXT(Games!S213), "Side",Games!R213)))</f>
        <v/>
      </c>
      <c r="J213" s="34" t="str">
        <f>IF(ISBLANK(Games!B213), "",IF(Games!P213="Y", Games!B213, Games!C213))</f>
        <v/>
      </c>
      <c r="K213" s="34" t="str">
        <f>Games!K213</f>
        <v/>
      </c>
      <c r="L213" s="34" t="str">
        <f>IF(ISBLANK(Games!D213), "",Games!D213)</f>
        <v/>
      </c>
      <c r="M213" s="34"/>
      <c r="N213" s="49" t="str">
        <f>IF(ISBLANK(Table123[[#This Row],[Odds Side - Difference Model]]), "", 1)</f>
        <v/>
      </c>
      <c r="O213" s="49" t="str">
        <f>IF(ISBLANK(Table123[[#This Row],[Odds Spread]]), "", 1)</f>
        <v/>
      </c>
      <c r="P213" s="36"/>
      <c r="Q213" s="36"/>
      <c r="R21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3" s="36"/>
      <c r="T213" s="36"/>
      <c r="U213" s="50" t="str">
        <f>IF(ISBLANK(Table123[[#This Row],[Odds Side - Difference Model]]), "",N213+IF(Q213&lt;0, (N213/(Q213/-100)), N213*(Q213/100)))</f>
        <v/>
      </c>
      <c r="V213" s="51" t="str">
        <f>IFERROR(IF(ISBLANK(Table123[[#This Row],[Odds Side - Win Probability Model]]), "",N213+IF(R213&lt;0, (N213/(R213/-100)), N213*(R213/100))),"")</f>
        <v/>
      </c>
      <c r="W213" s="50" t="str">
        <f t="shared" si="20"/>
        <v/>
      </c>
      <c r="X213" s="51" t="str">
        <f t="shared" si="21"/>
        <v/>
      </c>
      <c r="Y213" s="50" t="str">
        <f>IF(ISBLANK(Table123[[#This Row],[Odds Spread]]), "",O213+IF(S213&lt;0, (O213/(S213/-100)), O213*(S213/100)))</f>
        <v/>
      </c>
      <c r="Z213" s="50" t="str">
        <f t="shared" si="22"/>
        <v/>
      </c>
      <c r="AA213" s="37">
        <f t="shared" si="23"/>
        <v>0</v>
      </c>
      <c r="AB213" s="37">
        <f t="shared" si="24"/>
        <v>0</v>
      </c>
      <c r="AC213" s="52" t="str">
        <f>IF('Prediction Log'!$T214="Y", "W", IF('Prediction Log'!$T214="N","L",""))</f>
        <v/>
      </c>
      <c r="AD213" s="53" t="str">
        <f>IF('Prediction Log'!$V214="Y", "W", IF('Prediction Log'!$V214="N","L",""))</f>
        <v/>
      </c>
      <c r="AE213" s="54" t="str">
        <f>IF(ISBLANK(Table123[[#This Row],[Odds Side - Difference Model]]), "",IF(AC213="W", W213, IF(AC213="L",-N213, "")))</f>
        <v/>
      </c>
      <c r="AF213" s="55" t="str">
        <f>IFERROR((IF(ISERR(Table123[[#This Row],[Potential Payout Side - Win Probability Model]]), "",IF(AD213="W", X213, IF(AD213="L",-N213, "")))), "")</f>
        <v/>
      </c>
      <c r="AG213" s="52" t="str">
        <f>IF('Prediction Log'!$U214="Y", "W", IF('Prediction Log'!$U214="N", "L", ""))</f>
        <v/>
      </c>
      <c r="AH213" s="54" t="str">
        <f>IF(ISBLANK(Table123[[#This Row],[Odds Spread]]), "",IF(AG213="W", Z213, IF(AG213="L",-O213, "")))</f>
        <v/>
      </c>
      <c r="AI213" s="45"/>
      <c r="AJ213" s="46" t="str">
        <f t="shared" si="25"/>
        <v/>
      </c>
      <c r="AK21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4" spans="1:38" x14ac:dyDescent="0.45">
      <c r="A214" s="34">
        <f>Games!A214</f>
        <v>0</v>
      </c>
      <c r="B214" s="34" t="str">
        <f>IF('Prediction Log'!B215=0, "",'Prediction Log'!B215)</f>
        <v/>
      </c>
      <c r="C214" s="34" t="str">
        <f>IF('Prediction Log'!C215=0, "",'Prediction Log'!C215)</f>
        <v/>
      </c>
      <c r="D214" s="34" t="str">
        <f>IF('Prediction Log'!D215=0, "",'Prediction Log'!D215)</f>
        <v/>
      </c>
      <c r="E214" s="34" t="str">
        <f>IF('Prediction Log'!E215=0, "",'Prediction Log'!E215)</f>
        <v/>
      </c>
      <c r="F214" s="34" t="str">
        <f>IF('Prediction Log'!H215=0, "",'Prediction Log'!H215)</f>
        <v/>
      </c>
      <c r="G214" s="10" t="str">
        <f>IF(ISBLANK(Games!B214), "",'Prediction Log'!$I215)</f>
        <v/>
      </c>
      <c r="H214" s="35" t="str">
        <f>'Prediction Log'!$J215</f>
        <v/>
      </c>
      <c r="I214" s="34" t="str">
        <f>IF(ISBLANK(Games!R214), "",IF(AND(Games!R214="",Games!S214=""),"",IF(ISTEXT(Games!S214), "Side",Games!R214)))</f>
        <v/>
      </c>
      <c r="J214" s="34" t="str">
        <f>IF(ISBLANK(Games!B214), "",IF(Games!P214="Y", Games!B214, Games!C214))</f>
        <v/>
      </c>
      <c r="K214" s="34" t="str">
        <f>Games!K214</f>
        <v/>
      </c>
      <c r="L214" s="34" t="str">
        <f>IF(ISBLANK(Games!D214), "",Games!D214)</f>
        <v/>
      </c>
      <c r="M214" s="34"/>
      <c r="N214" s="49" t="str">
        <f>IF(ISBLANK(Table123[[#This Row],[Odds Side - Difference Model]]), "", 1)</f>
        <v/>
      </c>
      <c r="O214" s="49" t="str">
        <f>IF(ISBLANK(Table123[[#This Row],[Odds Spread]]), "", 1)</f>
        <v/>
      </c>
      <c r="P214" s="36"/>
      <c r="Q214" s="36"/>
      <c r="R21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4" s="36"/>
      <c r="T214" s="36"/>
      <c r="U214" s="50" t="str">
        <f>IF(ISBLANK(Table123[[#This Row],[Odds Side - Difference Model]]), "",N214+IF(Q214&lt;0, (N214/(Q214/-100)), N214*(Q214/100)))</f>
        <v/>
      </c>
      <c r="V214" s="51" t="str">
        <f>IFERROR(IF(ISBLANK(Table123[[#This Row],[Odds Side - Win Probability Model]]), "",N214+IF(R214&lt;0, (N214/(R214/-100)), N214*(R214/100))),"")</f>
        <v/>
      </c>
      <c r="W214" s="50" t="str">
        <f t="shared" si="20"/>
        <v/>
      </c>
      <c r="X214" s="51" t="str">
        <f t="shared" si="21"/>
        <v/>
      </c>
      <c r="Y214" s="50" t="str">
        <f>IF(ISBLANK(Table123[[#This Row],[Odds Spread]]), "",O214+IF(S214&lt;0, (O214/(S214/-100)), O214*(S214/100)))</f>
        <v/>
      </c>
      <c r="Z214" s="50" t="str">
        <f t="shared" si="22"/>
        <v/>
      </c>
      <c r="AA214" s="37">
        <f t="shared" si="23"/>
        <v>0</v>
      </c>
      <c r="AB214" s="37">
        <f t="shared" si="24"/>
        <v>0</v>
      </c>
      <c r="AC214" s="52" t="str">
        <f>IF('Prediction Log'!$T215="Y", "W", IF('Prediction Log'!$T215="N","L",""))</f>
        <v/>
      </c>
      <c r="AD214" s="53" t="str">
        <f>IF('Prediction Log'!$V215="Y", "W", IF('Prediction Log'!$V215="N","L",""))</f>
        <v/>
      </c>
      <c r="AE214" s="54" t="str">
        <f>IF(ISBLANK(Table123[[#This Row],[Odds Side - Difference Model]]), "",IF(AC214="W", W214, IF(AC214="L",-N214, "")))</f>
        <v/>
      </c>
      <c r="AF214" s="55" t="str">
        <f>IFERROR((IF(ISERR(Table123[[#This Row],[Potential Payout Side - Win Probability Model]]), "",IF(AD214="W", X214, IF(AD214="L",-N214, "")))), "")</f>
        <v/>
      </c>
      <c r="AG214" s="52" t="str">
        <f>IF('Prediction Log'!$U215="Y", "W", IF('Prediction Log'!$U215="N", "L", ""))</f>
        <v/>
      </c>
      <c r="AH214" s="54" t="str">
        <f>IF(ISBLANK(Table123[[#This Row],[Odds Spread]]), "",IF(AG214="W", Z214, IF(AG214="L",-O214, "")))</f>
        <v/>
      </c>
      <c r="AI214" s="45"/>
      <c r="AJ214" s="46" t="str">
        <f t="shared" si="25"/>
        <v/>
      </c>
      <c r="AK21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5" spans="1:38" x14ac:dyDescent="0.45">
      <c r="A215" s="34">
        <f>Games!A215</f>
        <v>0</v>
      </c>
      <c r="B215" s="34" t="str">
        <f>IF('Prediction Log'!B216=0, "",'Prediction Log'!B216)</f>
        <v/>
      </c>
      <c r="C215" s="34" t="str">
        <f>IF('Prediction Log'!C216=0, "",'Prediction Log'!C216)</f>
        <v/>
      </c>
      <c r="D215" s="34" t="str">
        <f>IF('Prediction Log'!D216=0, "",'Prediction Log'!D216)</f>
        <v/>
      </c>
      <c r="E215" s="34" t="str">
        <f>IF('Prediction Log'!E216=0, "",'Prediction Log'!E216)</f>
        <v/>
      </c>
      <c r="F215" s="34" t="str">
        <f>IF('Prediction Log'!H216=0, "",'Prediction Log'!H216)</f>
        <v/>
      </c>
      <c r="G215" s="10" t="str">
        <f>IF(ISBLANK(Games!B215), "",'Prediction Log'!$I216)</f>
        <v/>
      </c>
      <c r="H215" s="35" t="str">
        <f>'Prediction Log'!$J216</f>
        <v/>
      </c>
      <c r="I215" s="34" t="str">
        <f>IF(ISBLANK(Games!R215), "",IF(AND(Games!R215="",Games!S215=""),"",IF(ISTEXT(Games!S215), "Side",Games!R215)))</f>
        <v/>
      </c>
      <c r="J215" s="34" t="str">
        <f>IF(ISBLANK(Games!B215), "",IF(Games!P215="Y", Games!B215, Games!C215))</f>
        <v/>
      </c>
      <c r="K215" s="34" t="str">
        <f>Games!K215</f>
        <v/>
      </c>
      <c r="L215" s="34" t="str">
        <f>IF(ISBLANK(Games!D215), "",Games!D215)</f>
        <v/>
      </c>
      <c r="M215" s="34"/>
      <c r="N215" s="49" t="str">
        <f>IF(ISBLANK(Table123[[#This Row],[Odds Side - Difference Model]]), "", 1)</f>
        <v/>
      </c>
      <c r="O215" s="49" t="str">
        <f>IF(ISBLANK(Table123[[#This Row],[Odds Spread]]), "", 1)</f>
        <v/>
      </c>
      <c r="P215" s="36"/>
      <c r="Q215" s="36"/>
      <c r="R21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5" s="36"/>
      <c r="T215" s="36"/>
      <c r="U215" s="50" t="str">
        <f>IF(ISBLANK(Table123[[#This Row],[Odds Side - Difference Model]]), "",N215+IF(Q215&lt;0, (N215/(Q215/-100)), N215*(Q215/100)))</f>
        <v/>
      </c>
      <c r="V215" s="51" t="str">
        <f>IFERROR(IF(ISBLANK(Table123[[#This Row],[Odds Side - Win Probability Model]]), "",N215+IF(R215&lt;0, (N215/(R215/-100)), N215*(R215/100))),"")</f>
        <v/>
      </c>
      <c r="W215" s="50" t="str">
        <f t="shared" si="20"/>
        <v/>
      </c>
      <c r="X215" s="51" t="str">
        <f t="shared" si="21"/>
        <v/>
      </c>
      <c r="Y215" s="50" t="str">
        <f>IF(ISBLANK(Table123[[#This Row],[Odds Spread]]), "",O215+IF(S215&lt;0, (O215/(S215/-100)), O215*(S215/100)))</f>
        <v/>
      </c>
      <c r="Z215" s="50" t="str">
        <f t="shared" si="22"/>
        <v/>
      </c>
      <c r="AA215" s="37">
        <f t="shared" si="23"/>
        <v>0</v>
      </c>
      <c r="AB215" s="37">
        <f t="shared" si="24"/>
        <v>0</v>
      </c>
      <c r="AC215" s="52" t="str">
        <f>IF('Prediction Log'!$T216="Y", "W", IF('Prediction Log'!$T216="N","L",""))</f>
        <v/>
      </c>
      <c r="AD215" s="53" t="str">
        <f>IF('Prediction Log'!$V216="Y", "W", IF('Prediction Log'!$V216="N","L",""))</f>
        <v/>
      </c>
      <c r="AE215" s="54" t="str">
        <f>IF(ISBLANK(Table123[[#This Row],[Odds Side - Difference Model]]), "",IF(AC215="W", W215, IF(AC215="L",-N215, "")))</f>
        <v/>
      </c>
      <c r="AF215" s="55" t="str">
        <f>IFERROR((IF(ISERR(Table123[[#This Row],[Potential Payout Side - Win Probability Model]]), "",IF(AD215="W", X215, IF(AD215="L",-N215, "")))), "")</f>
        <v/>
      </c>
      <c r="AG215" s="52" t="str">
        <f>IF('Prediction Log'!$U216="Y", "W", IF('Prediction Log'!$U216="N", "L", ""))</f>
        <v/>
      </c>
      <c r="AH215" s="54" t="str">
        <f>IF(ISBLANK(Table123[[#This Row],[Odds Spread]]), "",IF(AG215="W", Z215, IF(AG215="L",-O215, "")))</f>
        <v/>
      </c>
      <c r="AI215" s="45"/>
      <c r="AJ215" s="46" t="str">
        <f t="shared" si="25"/>
        <v/>
      </c>
      <c r="AK21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6" spans="1:38" x14ac:dyDescent="0.45">
      <c r="A216" s="34">
        <f>Games!A216</f>
        <v>0</v>
      </c>
      <c r="B216" s="34" t="str">
        <f>IF('Prediction Log'!B217=0, "",'Prediction Log'!B217)</f>
        <v/>
      </c>
      <c r="C216" s="34" t="str">
        <f>IF('Prediction Log'!C217=0, "",'Prediction Log'!C217)</f>
        <v/>
      </c>
      <c r="D216" s="34" t="str">
        <f>IF('Prediction Log'!D217=0, "",'Prediction Log'!D217)</f>
        <v/>
      </c>
      <c r="E216" s="34" t="str">
        <f>IF('Prediction Log'!E217=0, "",'Prediction Log'!E217)</f>
        <v/>
      </c>
      <c r="F216" s="34" t="str">
        <f>IF('Prediction Log'!H217=0, "",'Prediction Log'!H217)</f>
        <v/>
      </c>
      <c r="G216" s="10" t="str">
        <f>IF(ISBLANK(Games!B216), "",'Prediction Log'!$I217)</f>
        <v/>
      </c>
      <c r="H216" s="35" t="str">
        <f>'Prediction Log'!$J217</f>
        <v/>
      </c>
      <c r="I216" s="34" t="str">
        <f>IF(ISBLANK(Games!R216), "",IF(AND(Games!R216="",Games!S216=""),"",IF(ISTEXT(Games!S216), "Side",Games!R216)))</f>
        <v/>
      </c>
      <c r="J216" s="34" t="str">
        <f>IF(ISBLANK(Games!B216), "",IF(Games!P216="Y", Games!B216, Games!C216))</f>
        <v/>
      </c>
      <c r="K216" s="34" t="str">
        <f>Games!K216</f>
        <v/>
      </c>
      <c r="L216" s="34" t="str">
        <f>IF(ISBLANK(Games!D216), "",Games!D216)</f>
        <v/>
      </c>
      <c r="M216" s="34"/>
      <c r="N216" s="49" t="str">
        <f>IF(ISBLANK(Table123[[#This Row],[Odds Side - Difference Model]]), "", 1)</f>
        <v/>
      </c>
      <c r="O216" s="49" t="str">
        <f>IF(ISBLANK(Table123[[#This Row],[Odds Spread]]), "", 1)</f>
        <v/>
      </c>
      <c r="P216" s="36"/>
      <c r="Q216" s="36"/>
      <c r="R21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6" s="36"/>
      <c r="T216" s="36"/>
      <c r="U216" s="50" t="str">
        <f>IF(ISBLANK(Table123[[#This Row],[Odds Side - Difference Model]]), "",N216+IF(Q216&lt;0, (N216/(Q216/-100)), N216*(Q216/100)))</f>
        <v/>
      </c>
      <c r="V216" s="51" t="str">
        <f>IFERROR(IF(ISBLANK(Table123[[#This Row],[Odds Side - Win Probability Model]]), "",N216+IF(R216&lt;0, (N216/(R216/-100)), N216*(R216/100))),"")</f>
        <v/>
      </c>
      <c r="W216" s="50" t="str">
        <f t="shared" si="20"/>
        <v/>
      </c>
      <c r="X216" s="51" t="str">
        <f t="shared" si="21"/>
        <v/>
      </c>
      <c r="Y216" s="50" t="str">
        <f>IF(ISBLANK(Table123[[#This Row],[Odds Spread]]), "",O216+IF(S216&lt;0, (O216/(S216/-100)), O216*(S216/100)))</f>
        <v/>
      </c>
      <c r="Z216" s="50" t="str">
        <f t="shared" si="22"/>
        <v/>
      </c>
      <c r="AA216" s="37">
        <f t="shared" si="23"/>
        <v>0</v>
      </c>
      <c r="AB216" s="37">
        <f t="shared" si="24"/>
        <v>0</v>
      </c>
      <c r="AC216" s="52" t="str">
        <f>IF('Prediction Log'!$T217="Y", "W", IF('Prediction Log'!$T217="N","L",""))</f>
        <v/>
      </c>
      <c r="AD216" s="53" t="str">
        <f>IF('Prediction Log'!$V217="Y", "W", IF('Prediction Log'!$V217="N","L",""))</f>
        <v/>
      </c>
      <c r="AE216" s="54" t="str">
        <f>IF(ISBLANK(Table123[[#This Row],[Odds Side - Difference Model]]), "",IF(AC216="W", W216, IF(AC216="L",-N216, "")))</f>
        <v/>
      </c>
      <c r="AF216" s="55" t="str">
        <f>IFERROR((IF(ISERR(Table123[[#This Row],[Potential Payout Side - Win Probability Model]]), "",IF(AD216="W", X216, IF(AD216="L",-N216, "")))), "")</f>
        <v/>
      </c>
      <c r="AG216" s="52" t="str">
        <f>IF('Prediction Log'!$U217="Y", "W", IF('Prediction Log'!$U217="N", "L", ""))</f>
        <v/>
      </c>
      <c r="AH216" s="54" t="str">
        <f>IF(ISBLANK(Table123[[#This Row],[Odds Spread]]), "",IF(AG216="W", Z216, IF(AG216="L",-O216, "")))</f>
        <v/>
      </c>
      <c r="AI216" s="45"/>
      <c r="AJ216" s="46" t="str">
        <f t="shared" si="25"/>
        <v/>
      </c>
      <c r="AK21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7" spans="1:38" x14ac:dyDescent="0.45">
      <c r="A217" s="34">
        <f>Games!A217</f>
        <v>0</v>
      </c>
      <c r="B217" s="34" t="str">
        <f>IF('Prediction Log'!B218=0, "",'Prediction Log'!B218)</f>
        <v/>
      </c>
      <c r="C217" s="34" t="str">
        <f>IF('Prediction Log'!C218=0, "",'Prediction Log'!C218)</f>
        <v/>
      </c>
      <c r="D217" s="34" t="str">
        <f>IF('Prediction Log'!D218=0, "",'Prediction Log'!D218)</f>
        <v/>
      </c>
      <c r="E217" s="34" t="str">
        <f>IF('Prediction Log'!E218=0, "",'Prediction Log'!E218)</f>
        <v/>
      </c>
      <c r="F217" s="34" t="str">
        <f>IF('Prediction Log'!H218=0, "",'Prediction Log'!H218)</f>
        <v/>
      </c>
      <c r="G217" s="10" t="str">
        <f>IF(ISBLANK(Games!B217), "",'Prediction Log'!$I218)</f>
        <v/>
      </c>
      <c r="H217" s="35" t="str">
        <f>'Prediction Log'!$J218</f>
        <v/>
      </c>
      <c r="I217" s="34" t="str">
        <f>IF(ISBLANK(Games!R217), "",IF(AND(Games!R217="",Games!S217=""),"",IF(ISTEXT(Games!S217), "Side",Games!R217)))</f>
        <v/>
      </c>
      <c r="J217" s="34" t="str">
        <f>IF(ISBLANK(Games!B217), "",IF(Games!P217="Y", Games!B217, Games!C217))</f>
        <v/>
      </c>
      <c r="K217" s="34" t="str">
        <f>Games!K217</f>
        <v/>
      </c>
      <c r="L217" s="34" t="str">
        <f>IF(ISBLANK(Games!D217), "",Games!D217)</f>
        <v/>
      </c>
      <c r="M217" s="34"/>
      <c r="N217" s="49" t="str">
        <f>IF(ISBLANK(Table123[[#This Row],[Odds Side - Difference Model]]), "", 1)</f>
        <v/>
      </c>
      <c r="O217" s="49" t="str">
        <f>IF(ISBLANK(Table123[[#This Row],[Odds Spread]]), "", 1)</f>
        <v/>
      </c>
      <c r="P217" s="36"/>
      <c r="Q217" s="36"/>
      <c r="R21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7" s="36"/>
      <c r="T217" s="36"/>
      <c r="U217" s="50" t="str">
        <f>IF(ISBLANK(Table123[[#This Row],[Odds Side - Difference Model]]), "",N217+IF(Q217&lt;0, (N217/(Q217/-100)), N217*(Q217/100)))</f>
        <v/>
      </c>
      <c r="V217" s="51" t="str">
        <f>IFERROR(IF(ISBLANK(Table123[[#This Row],[Odds Side - Win Probability Model]]), "",N217+IF(R217&lt;0, (N217/(R217/-100)), N217*(R217/100))),"")</f>
        <v/>
      </c>
      <c r="W217" s="50" t="str">
        <f t="shared" si="20"/>
        <v/>
      </c>
      <c r="X217" s="51" t="str">
        <f t="shared" si="21"/>
        <v/>
      </c>
      <c r="Y217" s="50" t="str">
        <f>IF(ISBLANK(Table123[[#This Row],[Odds Spread]]), "",O217+IF(S217&lt;0, (O217/(S217/-100)), O217*(S217/100)))</f>
        <v/>
      </c>
      <c r="Z217" s="50" t="str">
        <f t="shared" si="22"/>
        <v/>
      </c>
      <c r="AA217" s="37">
        <f t="shared" si="23"/>
        <v>0</v>
      </c>
      <c r="AB217" s="37">
        <f t="shared" si="24"/>
        <v>0</v>
      </c>
      <c r="AC217" s="52" t="str">
        <f>IF('Prediction Log'!$T218="Y", "W", IF('Prediction Log'!$T218="N","L",""))</f>
        <v/>
      </c>
      <c r="AD217" s="53" t="str">
        <f>IF('Prediction Log'!$V218="Y", "W", IF('Prediction Log'!$V218="N","L",""))</f>
        <v/>
      </c>
      <c r="AE217" s="54" t="str">
        <f>IF(ISBLANK(Table123[[#This Row],[Odds Side - Difference Model]]), "",IF(AC217="W", W217, IF(AC217="L",-N217, "")))</f>
        <v/>
      </c>
      <c r="AF217" s="55" t="str">
        <f>IFERROR((IF(ISERR(Table123[[#This Row],[Potential Payout Side - Win Probability Model]]), "",IF(AD217="W", X217, IF(AD217="L",-N217, "")))), "")</f>
        <v/>
      </c>
      <c r="AG217" s="52" t="str">
        <f>IF('Prediction Log'!$U218="Y", "W", IF('Prediction Log'!$U218="N", "L", ""))</f>
        <v/>
      </c>
      <c r="AH217" s="54" t="str">
        <f>IF(ISBLANK(Table123[[#This Row],[Odds Spread]]), "",IF(AG217="W", Z217, IF(AG217="L",-O217, "")))</f>
        <v/>
      </c>
      <c r="AI217" s="45"/>
      <c r="AJ217" s="46" t="str">
        <f t="shared" si="25"/>
        <v/>
      </c>
      <c r="AK21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8" spans="1:38" x14ac:dyDescent="0.45">
      <c r="A218" s="34">
        <f>Games!A218</f>
        <v>0</v>
      </c>
      <c r="B218" s="34" t="str">
        <f>IF('Prediction Log'!B219=0, "",'Prediction Log'!B219)</f>
        <v/>
      </c>
      <c r="C218" s="34" t="str">
        <f>IF('Prediction Log'!C219=0, "",'Prediction Log'!C219)</f>
        <v/>
      </c>
      <c r="D218" s="34" t="str">
        <f>IF('Prediction Log'!D219=0, "",'Prediction Log'!D219)</f>
        <v/>
      </c>
      <c r="E218" s="34" t="str">
        <f>IF('Prediction Log'!E219=0, "",'Prediction Log'!E219)</f>
        <v/>
      </c>
      <c r="F218" s="34" t="str">
        <f>IF('Prediction Log'!H219=0, "",'Prediction Log'!H219)</f>
        <v/>
      </c>
      <c r="G218" s="10" t="str">
        <f>IF(ISBLANK(Games!B218), "",'Prediction Log'!$I219)</f>
        <v/>
      </c>
      <c r="H218" s="35" t="str">
        <f>'Prediction Log'!$J219</f>
        <v/>
      </c>
      <c r="I218" s="34" t="str">
        <f>IF(ISBLANK(Games!R218), "",IF(AND(Games!R218="",Games!S218=""),"",IF(ISTEXT(Games!S218), "Side",Games!R218)))</f>
        <v/>
      </c>
      <c r="J218" s="34" t="str">
        <f>IF(ISBLANK(Games!B218), "",IF(Games!P218="Y", Games!B218, Games!C218))</f>
        <v/>
      </c>
      <c r="K218" s="34" t="str">
        <f>Games!K218</f>
        <v/>
      </c>
      <c r="L218" s="34" t="str">
        <f>IF(ISBLANK(Games!D218), "",Games!D218)</f>
        <v/>
      </c>
      <c r="M218" s="34"/>
      <c r="N218" s="49" t="str">
        <f>IF(ISBLANK(Table123[[#This Row],[Odds Side - Difference Model]]), "", 1)</f>
        <v/>
      </c>
      <c r="O218" s="49" t="str">
        <f>IF(ISBLANK(Table123[[#This Row],[Odds Spread]]), "", 1)</f>
        <v/>
      </c>
      <c r="P218" s="36"/>
      <c r="Q218" s="36"/>
      <c r="R21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8" s="36"/>
      <c r="T218" s="36"/>
      <c r="U218" s="50" t="str">
        <f>IF(ISBLANK(Table123[[#This Row],[Odds Side - Difference Model]]), "",N218+IF(Q218&lt;0, (N218/(Q218/-100)), N218*(Q218/100)))</f>
        <v/>
      </c>
      <c r="V218" s="51" t="str">
        <f>IFERROR(IF(ISBLANK(Table123[[#This Row],[Odds Side - Win Probability Model]]), "",N218+IF(R218&lt;0, (N218/(R218/-100)), N218*(R218/100))),"")</f>
        <v/>
      </c>
      <c r="W218" s="50" t="str">
        <f t="shared" si="20"/>
        <v/>
      </c>
      <c r="X218" s="51" t="str">
        <f t="shared" si="21"/>
        <v/>
      </c>
      <c r="Y218" s="50" t="str">
        <f>IF(ISBLANK(Table123[[#This Row],[Odds Spread]]), "",O218+IF(S218&lt;0, (O218/(S218/-100)), O218*(S218/100)))</f>
        <v/>
      </c>
      <c r="Z218" s="50" t="str">
        <f t="shared" si="22"/>
        <v/>
      </c>
      <c r="AA218" s="37">
        <f t="shared" si="23"/>
        <v>0</v>
      </c>
      <c r="AB218" s="37">
        <f t="shared" si="24"/>
        <v>0</v>
      </c>
      <c r="AC218" s="52" t="str">
        <f>IF('Prediction Log'!$T219="Y", "W", IF('Prediction Log'!$T219="N","L",""))</f>
        <v/>
      </c>
      <c r="AD218" s="53" t="str">
        <f>IF('Prediction Log'!$V219="Y", "W", IF('Prediction Log'!$V219="N","L",""))</f>
        <v/>
      </c>
      <c r="AE218" s="54" t="str">
        <f>IF(ISBLANK(Table123[[#This Row],[Odds Side - Difference Model]]), "",IF(AC218="W", W218, IF(AC218="L",-N218, "")))</f>
        <v/>
      </c>
      <c r="AF218" s="55" t="str">
        <f>IFERROR((IF(ISERR(Table123[[#This Row],[Potential Payout Side - Win Probability Model]]), "",IF(AD218="W", X218, IF(AD218="L",-N218, "")))), "")</f>
        <v/>
      </c>
      <c r="AG218" s="52" t="str">
        <f>IF('Prediction Log'!$U219="Y", "W", IF('Prediction Log'!$U219="N", "L", ""))</f>
        <v/>
      </c>
      <c r="AH218" s="54" t="str">
        <f>IF(ISBLANK(Table123[[#This Row],[Odds Spread]]), "",IF(AG218="W", Z218, IF(AG218="L",-O218, "")))</f>
        <v/>
      </c>
      <c r="AI218" s="45"/>
      <c r="AJ218" s="46" t="str">
        <f t="shared" si="25"/>
        <v/>
      </c>
      <c r="AK21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9" spans="1:38" x14ac:dyDescent="0.45">
      <c r="A219" s="34">
        <f>Games!A219</f>
        <v>0</v>
      </c>
      <c r="B219" s="34" t="str">
        <f>IF('Prediction Log'!B220=0, "",'Prediction Log'!B220)</f>
        <v/>
      </c>
      <c r="C219" s="34" t="str">
        <f>IF('Prediction Log'!C220=0, "",'Prediction Log'!C220)</f>
        <v/>
      </c>
      <c r="D219" s="34" t="str">
        <f>IF('Prediction Log'!D220=0, "",'Prediction Log'!D220)</f>
        <v/>
      </c>
      <c r="E219" s="34" t="str">
        <f>IF('Prediction Log'!E220=0, "",'Prediction Log'!E220)</f>
        <v/>
      </c>
      <c r="F219" s="34" t="str">
        <f>IF('Prediction Log'!H220=0, "",'Prediction Log'!H220)</f>
        <v/>
      </c>
      <c r="G219" s="10" t="str">
        <f>IF(ISBLANK(Games!B219), "",'Prediction Log'!$I220)</f>
        <v/>
      </c>
      <c r="H219" s="35" t="str">
        <f>'Prediction Log'!$J220</f>
        <v/>
      </c>
      <c r="I219" s="34" t="str">
        <f>IF(ISBLANK(Games!R219), "",IF(AND(Games!R219="",Games!S219=""),"",IF(ISTEXT(Games!S219), "Side",Games!R219)))</f>
        <v/>
      </c>
      <c r="J219" s="34" t="str">
        <f>IF(ISBLANK(Games!B219), "",IF(Games!P219="Y", Games!B219, Games!C219))</f>
        <v/>
      </c>
      <c r="K219" s="34" t="str">
        <f>Games!K219</f>
        <v/>
      </c>
      <c r="L219" s="34" t="str">
        <f>IF(ISBLANK(Games!D219), "",Games!D219)</f>
        <v/>
      </c>
      <c r="M219" s="34"/>
      <c r="N219" s="49" t="str">
        <f>IF(ISBLANK(Table123[[#This Row],[Odds Side - Difference Model]]), "", 1)</f>
        <v/>
      </c>
      <c r="O219" s="49" t="str">
        <f>IF(ISBLANK(Table123[[#This Row],[Odds Spread]]), "", 1)</f>
        <v/>
      </c>
      <c r="P219" s="36"/>
      <c r="Q219" s="36"/>
      <c r="R21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9" s="36"/>
      <c r="T219" s="36"/>
      <c r="U219" s="50" t="str">
        <f>IF(ISBLANK(Table123[[#This Row],[Odds Side - Difference Model]]), "",N219+IF(Q219&lt;0, (N219/(Q219/-100)), N219*(Q219/100)))</f>
        <v/>
      </c>
      <c r="V219" s="51" t="str">
        <f>IFERROR(IF(ISBLANK(Table123[[#This Row],[Odds Side - Win Probability Model]]), "",N219+IF(R219&lt;0, (N219/(R219/-100)), N219*(R219/100))),"")</f>
        <v/>
      </c>
      <c r="W219" s="50" t="str">
        <f t="shared" si="20"/>
        <v/>
      </c>
      <c r="X219" s="51" t="str">
        <f t="shared" si="21"/>
        <v/>
      </c>
      <c r="Y219" s="50" t="str">
        <f>IF(ISBLANK(Table123[[#This Row],[Odds Spread]]), "",O219+IF(S219&lt;0, (O219/(S219/-100)), O219*(S219/100)))</f>
        <v/>
      </c>
      <c r="Z219" s="50" t="str">
        <f t="shared" si="22"/>
        <v/>
      </c>
      <c r="AA219" s="37">
        <f t="shared" si="23"/>
        <v>0</v>
      </c>
      <c r="AB219" s="37">
        <f t="shared" si="24"/>
        <v>0</v>
      </c>
      <c r="AC219" s="52" t="str">
        <f>IF('Prediction Log'!$T220="Y", "W", IF('Prediction Log'!$T220="N","L",""))</f>
        <v/>
      </c>
      <c r="AD219" s="53" t="str">
        <f>IF('Prediction Log'!$V220="Y", "W", IF('Prediction Log'!$V220="N","L",""))</f>
        <v/>
      </c>
      <c r="AE219" s="54" t="str">
        <f>IF(ISBLANK(Table123[[#This Row],[Odds Side - Difference Model]]), "",IF(AC219="W", W219, IF(AC219="L",-N219, "")))</f>
        <v/>
      </c>
      <c r="AF219" s="55" t="str">
        <f>IFERROR((IF(ISERR(Table123[[#This Row],[Potential Payout Side - Win Probability Model]]), "",IF(AD219="W", X219, IF(AD219="L",-N219, "")))), "")</f>
        <v/>
      </c>
      <c r="AG219" s="52" t="str">
        <f>IF('Prediction Log'!$U220="Y", "W", IF('Prediction Log'!$U220="N", "L", ""))</f>
        <v/>
      </c>
      <c r="AH219" s="54" t="str">
        <f>IF(ISBLANK(Table123[[#This Row],[Odds Spread]]), "",IF(AG219="W", Z219, IF(AG219="L",-O219, "")))</f>
        <v/>
      </c>
      <c r="AI219" s="45"/>
      <c r="AJ219" s="46" t="str">
        <f t="shared" si="25"/>
        <v/>
      </c>
      <c r="AK21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0" spans="1:38" x14ac:dyDescent="0.45">
      <c r="A220" s="34">
        <f>Games!A220</f>
        <v>0</v>
      </c>
      <c r="B220" s="34" t="str">
        <f>IF('Prediction Log'!B221=0, "",'Prediction Log'!B221)</f>
        <v/>
      </c>
      <c r="C220" s="34" t="str">
        <f>IF('Prediction Log'!C221=0, "",'Prediction Log'!C221)</f>
        <v/>
      </c>
      <c r="D220" s="34" t="str">
        <f>IF('Prediction Log'!D221=0, "",'Prediction Log'!D221)</f>
        <v/>
      </c>
      <c r="E220" s="34" t="str">
        <f>IF('Prediction Log'!E221=0, "",'Prediction Log'!E221)</f>
        <v/>
      </c>
      <c r="F220" s="34" t="str">
        <f>IF('Prediction Log'!H221=0, "",'Prediction Log'!H221)</f>
        <v/>
      </c>
      <c r="G220" s="10" t="str">
        <f>IF(ISBLANK(Games!B220), "",'Prediction Log'!$I221)</f>
        <v/>
      </c>
      <c r="H220" s="35" t="str">
        <f>'Prediction Log'!$J221</f>
        <v/>
      </c>
      <c r="I220" s="34" t="str">
        <f>IF(ISBLANK(Games!R220), "",IF(AND(Games!R220="",Games!S220=""),"",IF(ISTEXT(Games!S220), "Side",Games!R220)))</f>
        <v/>
      </c>
      <c r="J220" s="34" t="str">
        <f>IF(ISBLANK(Games!B220), "",IF(Games!P220="Y", Games!B220, Games!C220))</f>
        <v/>
      </c>
      <c r="K220" s="34" t="str">
        <f>Games!K220</f>
        <v/>
      </c>
      <c r="L220" s="34" t="str">
        <f>IF(ISBLANK(Games!D220), "",Games!D220)</f>
        <v/>
      </c>
      <c r="M220" s="34"/>
      <c r="N220" s="49" t="str">
        <f>IF(ISBLANK(Table123[[#This Row],[Odds Side - Difference Model]]), "", 1)</f>
        <v/>
      </c>
      <c r="O220" s="49" t="str">
        <f>IF(ISBLANK(Table123[[#This Row],[Odds Spread]]), "", 1)</f>
        <v/>
      </c>
      <c r="P220" s="36"/>
      <c r="Q220" s="36"/>
      <c r="R22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0" s="36"/>
      <c r="T220" s="36"/>
      <c r="U220" s="50" t="str">
        <f>IF(ISBLANK(Table123[[#This Row],[Odds Side - Difference Model]]), "",N220+IF(Q220&lt;0, (N220/(Q220/-100)), N220*(Q220/100)))</f>
        <v/>
      </c>
      <c r="V220" s="51" t="str">
        <f>IFERROR(IF(ISBLANK(Table123[[#This Row],[Odds Side - Win Probability Model]]), "",N220+IF(R220&lt;0, (N220/(R220/-100)), N220*(R220/100))),"")</f>
        <v/>
      </c>
      <c r="W220" s="50" t="str">
        <f t="shared" si="20"/>
        <v/>
      </c>
      <c r="X220" s="51" t="str">
        <f t="shared" si="21"/>
        <v/>
      </c>
      <c r="Y220" s="50" t="str">
        <f>IF(ISBLANK(Table123[[#This Row],[Odds Spread]]), "",O220+IF(S220&lt;0, (O220/(S220/-100)), O220*(S220/100)))</f>
        <v/>
      </c>
      <c r="Z220" s="50" t="str">
        <f t="shared" si="22"/>
        <v/>
      </c>
      <c r="AA220" s="37">
        <f t="shared" si="23"/>
        <v>0</v>
      </c>
      <c r="AB220" s="37">
        <f t="shared" si="24"/>
        <v>0</v>
      </c>
      <c r="AC220" s="52" t="str">
        <f>IF('Prediction Log'!$T221="Y", "W", IF('Prediction Log'!$T221="N","L",""))</f>
        <v/>
      </c>
      <c r="AD220" s="53" t="str">
        <f>IF('Prediction Log'!$V221="Y", "W", IF('Prediction Log'!$V221="N","L",""))</f>
        <v/>
      </c>
      <c r="AE220" s="54" t="str">
        <f>IF(ISBLANK(Table123[[#This Row],[Odds Side - Difference Model]]), "",IF(AC220="W", W220, IF(AC220="L",-N220, "")))</f>
        <v/>
      </c>
      <c r="AF220" s="55" t="str">
        <f>IFERROR((IF(ISERR(Table123[[#This Row],[Potential Payout Side - Win Probability Model]]), "",IF(AD220="W", X220, IF(AD220="L",-N220, "")))), "")</f>
        <v/>
      </c>
      <c r="AG220" s="52" t="str">
        <f>IF('Prediction Log'!$U221="Y", "W", IF('Prediction Log'!$U221="N", "L", ""))</f>
        <v/>
      </c>
      <c r="AH220" s="54" t="str">
        <f>IF(ISBLANK(Table123[[#This Row],[Odds Spread]]), "",IF(AG220="W", Z220, IF(AG220="L",-O220, "")))</f>
        <v/>
      </c>
      <c r="AI220" s="45"/>
      <c r="AJ220" s="46" t="str">
        <f t="shared" si="25"/>
        <v/>
      </c>
      <c r="AK22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1" spans="1:38" x14ac:dyDescent="0.45">
      <c r="A221" s="34">
        <f>Games!A221</f>
        <v>0</v>
      </c>
      <c r="B221" s="34" t="str">
        <f>IF('Prediction Log'!B222=0, "",'Prediction Log'!B222)</f>
        <v/>
      </c>
      <c r="C221" s="34" t="str">
        <f>IF('Prediction Log'!C222=0, "",'Prediction Log'!C222)</f>
        <v/>
      </c>
      <c r="D221" s="34" t="str">
        <f>IF('Prediction Log'!D222=0, "",'Prediction Log'!D222)</f>
        <v/>
      </c>
      <c r="E221" s="34" t="str">
        <f>IF('Prediction Log'!E222=0, "",'Prediction Log'!E222)</f>
        <v/>
      </c>
      <c r="F221" s="34" t="str">
        <f>IF('Prediction Log'!H222=0, "",'Prediction Log'!H222)</f>
        <v/>
      </c>
      <c r="G221" s="10" t="str">
        <f>IF(ISBLANK(Games!B221), "",'Prediction Log'!$I222)</f>
        <v/>
      </c>
      <c r="H221" s="35" t="str">
        <f>'Prediction Log'!$J222</f>
        <v/>
      </c>
      <c r="I221" s="34" t="str">
        <f>IF(ISBLANK(Games!R221), "",IF(AND(Games!R221="",Games!S221=""),"",IF(ISTEXT(Games!S221), "Side",Games!R221)))</f>
        <v/>
      </c>
      <c r="J221" s="34" t="str">
        <f>IF(ISBLANK(Games!B221), "",IF(Games!P221="Y", Games!B221, Games!C221))</f>
        <v/>
      </c>
      <c r="K221" s="34" t="str">
        <f>Games!K221</f>
        <v/>
      </c>
      <c r="L221" s="34" t="str">
        <f>IF(ISBLANK(Games!D221), "",Games!D221)</f>
        <v/>
      </c>
      <c r="M221" s="34"/>
      <c r="N221" s="49" t="str">
        <f>IF(ISBLANK(Table123[[#This Row],[Odds Side - Difference Model]]), "", 1)</f>
        <v/>
      </c>
      <c r="O221" s="49" t="str">
        <f>IF(ISBLANK(Table123[[#This Row],[Odds Spread]]), "", 1)</f>
        <v/>
      </c>
      <c r="P221" s="36"/>
      <c r="Q221" s="36"/>
      <c r="R22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1" s="36"/>
      <c r="T221" s="36"/>
      <c r="U221" s="50" t="str">
        <f>IF(ISBLANK(Table123[[#This Row],[Odds Side - Difference Model]]), "",N221+IF(Q221&lt;0, (N221/(Q221/-100)), N221*(Q221/100)))</f>
        <v/>
      </c>
      <c r="V221" s="51" t="str">
        <f>IFERROR(IF(ISBLANK(Table123[[#This Row],[Odds Side - Win Probability Model]]), "",N221+IF(R221&lt;0, (N221/(R221/-100)), N221*(R221/100))),"")</f>
        <v/>
      </c>
      <c r="W221" s="50" t="str">
        <f t="shared" si="20"/>
        <v/>
      </c>
      <c r="X221" s="51" t="str">
        <f t="shared" si="21"/>
        <v/>
      </c>
      <c r="Y221" s="50" t="str">
        <f>IF(ISBLANK(Table123[[#This Row],[Odds Spread]]), "",O221+IF(S221&lt;0, (O221/(S221/-100)), O221*(S221/100)))</f>
        <v/>
      </c>
      <c r="Z221" s="50" t="str">
        <f t="shared" si="22"/>
        <v/>
      </c>
      <c r="AA221" s="37">
        <f t="shared" si="23"/>
        <v>0</v>
      </c>
      <c r="AB221" s="37">
        <f t="shared" si="24"/>
        <v>0</v>
      </c>
      <c r="AC221" s="52" t="str">
        <f>IF('Prediction Log'!$T222="Y", "W", IF('Prediction Log'!$T222="N","L",""))</f>
        <v/>
      </c>
      <c r="AD221" s="53" t="str">
        <f>IF('Prediction Log'!$V222="Y", "W", IF('Prediction Log'!$V222="N","L",""))</f>
        <v/>
      </c>
      <c r="AE221" s="54" t="str">
        <f>IF(ISBLANK(Table123[[#This Row],[Odds Side - Difference Model]]), "",IF(AC221="W", W221, IF(AC221="L",-N221, "")))</f>
        <v/>
      </c>
      <c r="AF221" s="55" t="str">
        <f>IFERROR((IF(ISERR(Table123[[#This Row],[Potential Payout Side - Win Probability Model]]), "",IF(AD221="W", X221, IF(AD221="L",-N221, "")))), "")</f>
        <v/>
      </c>
      <c r="AG221" s="52" t="str">
        <f>IF('Prediction Log'!$U222="Y", "W", IF('Prediction Log'!$U222="N", "L", ""))</f>
        <v/>
      </c>
      <c r="AH221" s="54" t="str">
        <f>IF(ISBLANK(Table123[[#This Row],[Odds Spread]]), "",IF(AG221="W", Z221, IF(AG221="L",-O221, "")))</f>
        <v/>
      </c>
      <c r="AI221" s="45"/>
      <c r="AJ221" s="46" t="str">
        <f t="shared" si="25"/>
        <v/>
      </c>
      <c r="AK22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2" spans="1:38" x14ac:dyDescent="0.45">
      <c r="A222" s="34">
        <f>Games!A222</f>
        <v>0</v>
      </c>
      <c r="B222" s="34" t="str">
        <f>IF('Prediction Log'!B223=0, "",'Prediction Log'!B223)</f>
        <v/>
      </c>
      <c r="C222" s="34" t="str">
        <f>IF('Prediction Log'!C223=0, "",'Prediction Log'!C223)</f>
        <v/>
      </c>
      <c r="D222" s="34" t="str">
        <f>IF('Prediction Log'!D223=0, "",'Prediction Log'!D223)</f>
        <v/>
      </c>
      <c r="E222" s="34" t="str">
        <f>IF('Prediction Log'!E223=0, "",'Prediction Log'!E223)</f>
        <v/>
      </c>
      <c r="F222" s="34" t="str">
        <f>IF('Prediction Log'!H223=0, "",'Prediction Log'!H223)</f>
        <v/>
      </c>
      <c r="G222" s="10" t="str">
        <f>IF(ISBLANK(Games!B222), "",'Prediction Log'!$I223)</f>
        <v/>
      </c>
      <c r="H222" s="35" t="str">
        <f>'Prediction Log'!$J223</f>
        <v/>
      </c>
      <c r="I222" s="34" t="str">
        <f>IF(ISBLANK(Games!R222), "",IF(AND(Games!R222="",Games!S222=""),"",IF(ISTEXT(Games!S222), "Side",Games!R222)))</f>
        <v/>
      </c>
      <c r="J222" s="34" t="str">
        <f>IF(ISBLANK(Games!B222), "",IF(Games!P222="Y", Games!B222, Games!C222))</f>
        <v/>
      </c>
      <c r="K222" s="34" t="str">
        <f>Games!K222</f>
        <v/>
      </c>
      <c r="L222" s="34" t="str">
        <f>IF(ISBLANK(Games!D222), "",Games!D222)</f>
        <v/>
      </c>
      <c r="M222" s="34"/>
      <c r="N222" s="49" t="str">
        <f>IF(ISBLANK(Table123[[#This Row],[Odds Side - Difference Model]]), "", 1)</f>
        <v/>
      </c>
      <c r="O222" s="49" t="str">
        <f>IF(ISBLANK(Table123[[#This Row],[Odds Spread]]), "", 1)</f>
        <v/>
      </c>
      <c r="P222" s="36"/>
      <c r="Q222" s="36"/>
      <c r="R22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2" s="36"/>
      <c r="T222" s="36"/>
      <c r="U222" s="50" t="str">
        <f>IF(ISBLANK(Table123[[#This Row],[Odds Side - Difference Model]]), "",N222+IF(Q222&lt;0, (N222/(Q222/-100)), N222*(Q222/100)))</f>
        <v/>
      </c>
      <c r="V222" s="51" t="str">
        <f>IFERROR(IF(ISBLANK(Table123[[#This Row],[Odds Side - Win Probability Model]]), "",N222+IF(R222&lt;0, (N222/(R222/-100)), N222*(R222/100))),"")</f>
        <v/>
      </c>
      <c r="W222" s="50" t="str">
        <f t="shared" si="20"/>
        <v/>
      </c>
      <c r="X222" s="51" t="str">
        <f t="shared" si="21"/>
        <v/>
      </c>
      <c r="Y222" s="50" t="str">
        <f>IF(ISBLANK(Table123[[#This Row],[Odds Spread]]), "",O222+IF(S222&lt;0, (O222/(S222/-100)), O222*(S222/100)))</f>
        <v/>
      </c>
      <c r="Z222" s="50" t="str">
        <f t="shared" si="22"/>
        <v/>
      </c>
      <c r="AA222" s="37">
        <f t="shared" si="23"/>
        <v>0</v>
      </c>
      <c r="AB222" s="37">
        <f t="shared" si="24"/>
        <v>0</v>
      </c>
      <c r="AC222" s="52" t="str">
        <f>IF('Prediction Log'!$T223="Y", "W", IF('Prediction Log'!$T223="N","L",""))</f>
        <v/>
      </c>
      <c r="AD222" s="53" t="str">
        <f>IF('Prediction Log'!$V223="Y", "W", IF('Prediction Log'!$V223="N","L",""))</f>
        <v/>
      </c>
      <c r="AE222" s="54" t="str">
        <f>IF(ISBLANK(Table123[[#This Row],[Odds Side - Difference Model]]), "",IF(AC222="W", W222, IF(AC222="L",-N222, "")))</f>
        <v/>
      </c>
      <c r="AF222" s="55" t="str">
        <f>IFERROR((IF(ISERR(Table123[[#This Row],[Potential Payout Side - Win Probability Model]]), "",IF(AD222="W", X222, IF(AD222="L",-N222, "")))), "")</f>
        <v/>
      </c>
      <c r="AG222" s="52" t="str">
        <f>IF('Prediction Log'!$U223="Y", "W", IF('Prediction Log'!$U223="N", "L", ""))</f>
        <v/>
      </c>
      <c r="AH222" s="54" t="str">
        <f>IF(ISBLANK(Table123[[#This Row],[Odds Spread]]), "",IF(AG222="W", Z222, IF(AG222="L",-O222, "")))</f>
        <v/>
      </c>
      <c r="AI222" s="45"/>
      <c r="AJ222" s="46" t="str">
        <f t="shared" si="25"/>
        <v/>
      </c>
      <c r="AK22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3" spans="1:38" x14ac:dyDescent="0.45">
      <c r="A223" s="34">
        <f>Games!A223</f>
        <v>0</v>
      </c>
      <c r="B223" s="34" t="str">
        <f>IF('Prediction Log'!B224=0, "",'Prediction Log'!B224)</f>
        <v/>
      </c>
      <c r="C223" s="34" t="str">
        <f>IF('Prediction Log'!C224=0, "",'Prediction Log'!C224)</f>
        <v/>
      </c>
      <c r="D223" s="34" t="str">
        <f>IF('Prediction Log'!D224=0, "",'Prediction Log'!D224)</f>
        <v/>
      </c>
      <c r="E223" s="34" t="str">
        <f>IF('Prediction Log'!E224=0, "",'Prediction Log'!E224)</f>
        <v/>
      </c>
      <c r="F223" s="34" t="str">
        <f>IF('Prediction Log'!H224=0, "",'Prediction Log'!H224)</f>
        <v/>
      </c>
      <c r="G223" s="10" t="str">
        <f>IF(ISBLANK(Games!B223), "",'Prediction Log'!$I224)</f>
        <v/>
      </c>
      <c r="H223" s="35" t="str">
        <f>'Prediction Log'!$J224</f>
        <v/>
      </c>
      <c r="I223" s="34" t="str">
        <f>IF(ISBLANK(Games!R223), "",IF(AND(Games!R223="",Games!S223=""),"",IF(ISTEXT(Games!S223), "Side",Games!R223)))</f>
        <v/>
      </c>
      <c r="J223" s="34" t="str">
        <f>IF(ISBLANK(Games!B223), "",IF(Games!P223="Y", Games!B223, Games!C223))</f>
        <v/>
      </c>
      <c r="K223" s="34" t="str">
        <f>Games!K223</f>
        <v/>
      </c>
      <c r="L223" s="34" t="str">
        <f>IF(ISBLANK(Games!D223), "",Games!D223)</f>
        <v/>
      </c>
      <c r="M223" s="34"/>
      <c r="N223" s="49" t="str">
        <f>IF(ISBLANK(Table123[[#This Row],[Odds Side - Difference Model]]), "", 1)</f>
        <v/>
      </c>
      <c r="O223" s="49" t="str">
        <f>IF(ISBLANK(Table123[[#This Row],[Odds Spread]]), "", 1)</f>
        <v/>
      </c>
      <c r="P223" s="36"/>
      <c r="Q223" s="36"/>
      <c r="R22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3" s="36"/>
      <c r="T223" s="36"/>
      <c r="U223" s="50" t="str">
        <f>IF(ISBLANK(Table123[[#This Row],[Odds Side - Difference Model]]), "",N223+IF(Q223&lt;0, (N223/(Q223/-100)), N223*(Q223/100)))</f>
        <v/>
      </c>
      <c r="V223" s="51" t="str">
        <f>IFERROR(IF(ISBLANK(Table123[[#This Row],[Odds Side - Win Probability Model]]), "",N223+IF(R223&lt;0, (N223/(R223/-100)), N223*(R223/100))),"")</f>
        <v/>
      </c>
      <c r="W223" s="50" t="str">
        <f t="shared" si="20"/>
        <v/>
      </c>
      <c r="X223" s="51" t="str">
        <f t="shared" si="21"/>
        <v/>
      </c>
      <c r="Y223" s="50" t="str">
        <f>IF(ISBLANK(Table123[[#This Row],[Odds Spread]]), "",O223+IF(S223&lt;0, (O223/(S223/-100)), O223*(S223/100)))</f>
        <v/>
      </c>
      <c r="Z223" s="50" t="str">
        <f t="shared" si="22"/>
        <v/>
      </c>
      <c r="AA223" s="37">
        <f t="shared" si="23"/>
        <v>0</v>
      </c>
      <c r="AB223" s="37">
        <f t="shared" si="24"/>
        <v>0</v>
      </c>
      <c r="AC223" s="52" t="str">
        <f>IF('Prediction Log'!$T224="Y", "W", IF('Prediction Log'!$T224="N","L",""))</f>
        <v/>
      </c>
      <c r="AD223" s="53" t="str">
        <f>IF('Prediction Log'!$V224="Y", "W", IF('Prediction Log'!$V224="N","L",""))</f>
        <v/>
      </c>
      <c r="AE223" s="54" t="str">
        <f>IF(ISBLANK(Table123[[#This Row],[Odds Side - Difference Model]]), "",IF(AC223="W", W223, IF(AC223="L",-N223, "")))</f>
        <v/>
      </c>
      <c r="AF223" s="55" t="str">
        <f>IFERROR((IF(ISERR(Table123[[#This Row],[Potential Payout Side - Win Probability Model]]), "",IF(AD223="W", X223, IF(AD223="L",-N223, "")))), "")</f>
        <v/>
      </c>
      <c r="AG223" s="52" t="str">
        <f>IF('Prediction Log'!$U224="Y", "W", IF('Prediction Log'!$U224="N", "L", ""))</f>
        <v/>
      </c>
      <c r="AH223" s="54" t="str">
        <f>IF(ISBLANK(Table123[[#This Row],[Odds Spread]]), "",IF(AG223="W", Z223, IF(AG223="L",-O223, "")))</f>
        <v/>
      </c>
      <c r="AI223" s="45"/>
      <c r="AJ223" s="46" t="str">
        <f t="shared" si="25"/>
        <v/>
      </c>
      <c r="AK22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4" spans="1:38" x14ac:dyDescent="0.45">
      <c r="A224" s="34">
        <f>Games!A224</f>
        <v>0</v>
      </c>
      <c r="B224" s="34" t="str">
        <f>IF('Prediction Log'!B225=0, "",'Prediction Log'!B225)</f>
        <v/>
      </c>
      <c r="C224" s="34" t="str">
        <f>IF('Prediction Log'!C225=0, "",'Prediction Log'!C225)</f>
        <v/>
      </c>
      <c r="D224" s="34" t="str">
        <f>IF('Prediction Log'!D225=0, "",'Prediction Log'!D225)</f>
        <v/>
      </c>
      <c r="E224" s="34" t="str">
        <f>IF('Prediction Log'!E225=0, "",'Prediction Log'!E225)</f>
        <v/>
      </c>
      <c r="F224" s="34" t="str">
        <f>IF('Prediction Log'!H225=0, "",'Prediction Log'!H225)</f>
        <v/>
      </c>
      <c r="G224" s="10" t="str">
        <f>IF(ISBLANK(Games!B224), "",'Prediction Log'!$I225)</f>
        <v/>
      </c>
      <c r="H224" s="35" t="str">
        <f>'Prediction Log'!$J225</f>
        <v/>
      </c>
      <c r="I224" s="34" t="str">
        <f>IF(ISBLANK(Games!R224), "",IF(AND(Games!R224="",Games!S224=""),"",IF(ISTEXT(Games!S224), "Side",Games!R224)))</f>
        <v/>
      </c>
      <c r="J224" s="34" t="str">
        <f>IF(ISBLANK(Games!B224), "",IF(Games!P224="Y", Games!B224, Games!C224))</f>
        <v/>
      </c>
      <c r="K224" s="34" t="str">
        <f>Games!K224</f>
        <v/>
      </c>
      <c r="L224" s="34" t="str">
        <f>IF(ISBLANK(Games!D224), "",Games!D224)</f>
        <v/>
      </c>
      <c r="M224" s="34"/>
      <c r="N224" s="49" t="str">
        <f>IF(ISBLANK(Table123[[#This Row],[Odds Side - Difference Model]]), "", 1)</f>
        <v/>
      </c>
      <c r="O224" s="49" t="str">
        <f>IF(ISBLANK(Table123[[#This Row],[Odds Spread]]), "", 1)</f>
        <v/>
      </c>
      <c r="P224" s="36"/>
      <c r="Q224" s="36"/>
      <c r="R22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4" s="36"/>
      <c r="T224" s="36"/>
      <c r="U224" s="50" t="str">
        <f>IF(ISBLANK(Table123[[#This Row],[Odds Side - Difference Model]]), "",N224+IF(Q224&lt;0, (N224/(Q224/-100)), N224*(Q224/100)))</f>
        <v/>
      </c>
      <c r="V224" s="51" t="str">
        <f>IFERROR(IF(ISBLANK(Table123[[#This Row],[Odds Side - Win Probability Model]]), "",N224+IF(R224&lt;0, (N224/(R224/-100)), N224*(R224/100))),"")</f>
        <v/>
      </c>
      <c r="W224" s="50" t="str">
        <f t="shared" si="20"/>
        <v/>
      </c>
      <c r="X224" s="51" t="str">
        <f t="shared" si="21"/>
        <v/>
      </c>
      <c r="Y224" s="50" t="str">
        <f>IF(ISBLANK(Table123[[#This Row],[Odds Spread]]), "",O224+IF(S224&lt;0, (O224/(S224/-100)), O224*(S224/100)))</f>
        <v/>
      </c>
      <c r="Z224" s="50" t="str">
        <f t="shared" si="22"/>
        <v/>
      </c>
      <c r="AA224" s="37">
        <f t="shared" si="23"/>
        <v>0</v>
      </c>
      <c r="AB224" s="37">
        <f t="shared" si="24"/>
        <v>0</v>
      </c>
      <c r="AC224" s="52" t="str">
        <f>IF('Prediction Log'!$T225="Y", "W", IF('Prediction Log'!$T225="N","L",""))</f>
        <v/>
      </c>
      <c r="AD224" s="53" t="str">
        <f>IF('Prediction Log'!$V225="Y", "W", IF('Prediction Log'!$V225="N","L",""))</f>
        <v/>
      </c>
      <c r="AE224" s="54" t="str">
        <f>IF(ISBLANK(Table123[[#This Row],[Odds Side - Difference Model]]), "",IF(AC224="W", W224, IF(AC224="L",-N224, "")))</f>
        <v/>
      </c>
      <c r="AF224" s="55" t="str">
        <f>IFERROR((IF(ISERR(Table123[[#This Row],[Potential Payout Side - Win Probability Model]]), "",IF(AD224="W", X224, IF(AD224="L",-N224, "")))), "")</f>
        <v/>
      </c>
      <c r="AG224" s="52" t="str">
        <f>IF('Prediction Log'!$U225="Y", "W", IF('Prediction Log'!$U225="N", "L", ""))</f>
        <v/>
      </c>
      <c r="AH224" s="54" t="str">
        <f>IF(ISBLANK(Table123[[#This Row],[Odds Spread]]), "",IF(AG224="W", Z224, IF(AG224="L",-O224, "")))</f>
        <v/>
      </c>
      <c r="AI224" s="45"/>
      <c r="AJ224" s="46" t="str">
        <f t="shared" si="25"/>
        <v/>
      </c>
      <c r="AK22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5" spans="1:38" x14ac:dyDescent="0.45">
      <c r="A225" s="34">
        <f>Games!A225</f>
        <v>0</v>
      </c>
      <c r="B225" s="34" t="str">
        <f>IF('Prediction Log'!B226=0, "",'Prediction Log'!B226)</f>
        <v/>
      </c>
      <c r="C225" s="34" t="str">
        <f>IF('Prediction Log'!C226=0, "",'Prediction Log'!C226)</f>
        <v/>
      </c>
      <c r="D225" s="34" t="str">
        <f>IF('Prediction Log'!D226=0, "",'Prediction Log'!D226)</f>
        <v/>
      </c>
      <c r="E225" s="34" t="str">
        <f>IF('Prediction Log'!E226=0, "",'Prediction Log'!E226)</f>
        <v/>
      </c>
      <c r="F225" s="34" t="str">
        <f>IF('Prediction Log'!H226=0, "",'Prediction Log'!H226)</f>
        <v/>
      </c>
      <c r="G225" s="10" t="str">
        <f>IF(ISBLANK(Games!B225), "",'Prediction Log'!$I226)</f>
        <v/>
      </c>
      <c r="H225" s="35" t="str">
        <f>'Prediction Log'!$J226</f>
        <v/>
      </c>
      <c r="I225" s="34" t="str">
        <f>IF(ISBLANK(Games!R225), "",IF(AND(Games!R225="",Games!S225=""),"",IF(ISTEXT(Games!S225), "Side",Games!R225)))</f>
        <v/>
      </c>
      <c r="J225" s="34" t="str">
        <f>IF(ISBLANK(Games!B225), "",IF(Games!P225="Y", Games!B225, Games!C225))</f>
        <v/>
      </c>
      <c r="K225" s="34" t="str">
        <f>Games!K225</f>
        <v/>
      </c>
      <c r="L225" s="34" t="str">
        <f>IF(ISBLANK(Games!D225), "",Games!D225)</f>
        <v/>
      </c>
      <c r="M225" s="34"/>
      <c r="N225" s="49" t="str">
        <f>IF(ISBLANK(Table123[[#This Row],[Odds Side - Difference Model]]), "", 1)</f>
        <v/>
      </c>
      <c r="O225" s="49" t="str">
        <f>IF(ISBLANK(Table123[[#This Row],[Odds Spread]]), "", 1)</f>
        <v/>
      </c>
      <c r="P225" s="36"/>
      <c r="Q225" s="36"/>
      <c r="R22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5" s="36"/>
      <c r="T225" s="36"/>
      <c r="U225" s="50" t="str">
        <f>IF(ISBLANK(Table123[[#This Row],[Odds Side - Difference Model]]), "",N225+IF(Q225&lt;0, (N225/(Q225/-100)), N225*(Q225/100)))</f>
        <v/>
      </c>
      <c r="V225" s="51" t="str">
        <f>IFERROR(IF(ISBLANK(Table123[[#This Row],[Odds Side - Win Probability Model]]), "",N225+IF(R225&lt;0, (N225/(R225/-100)), N225*(R225/100))),"")</f>
        <v/>
      </c>
      <c r="W225" s="50" t="str">
        <f t="shared" si="20"/>
        <v/>
      </c>
      <c r="X225" s="51" t="str">
        <f t="shared" si="21"/>
        <v/>
      </c>
      <c r="Y225" s="50" t="str">
        <f>IF(ISBLANK(Table123[[#This Row],[Odds Spread]]), "",O225+IF(S225&lt;0, (O225/(S225/-100)), O225*(S225/100)))</f>
        <v/>
      </c>
      <c r="Z225" s="50" t="str">
        <f t="shared" si="22"/>
        <v/>
      </c>
      <c r="AA225" s="37">
        <f t="shared" si="23"/>
        <v>0</v>
      </c>
      <c r="AB225" s="37">
        <f t="shared" si="24"/>
        <v>0</v>
      </c>
      <c r="AC225" s="52" t="str">
        <f>IF('Prediction Log'!$T226="Y", "W", IF('Prediction Log'!$T226="N","L",""))</f>
        <v/>
      </c>
      <c r="AD225" s="53" t="str">
        <f>IF('Prediction Log'!$V226="Y", "W", IF('Prediction Log'!$V226="N","L",""))</f>
        <v/>
      </c>
      <c r="AE225" s="54" t="str">
        <f>IF(ISBLANK(Table123[[#This Row],[Odds Side - Difference Model]]), "",IF(AC225="W", W225, IF(AC225="L",-N225, "")))</f>
        <v/>
      </c>
      <c r="AF225" s="55" t="str">
        <f>IFERROR((IF(ISERR(Table123[[#This Row],[Potential Payout Side - Win Probability Model]]), "",IF(AD225="W", X225, IF(AD225="L",-N225, "")))), "")</f>
        <v/>
      </c>
      <c r="AG225" s="52" t="str">
        <f>IF('Prediction Log'!$U226="Y", "W", IF('Prediction Log'!$U226="N", "L", ""))</f>
        <v/>
      </c>
      <c r="AH225" s="54" t="str">
        <f>IF(ISBLANK(Table123[[#This Row],[Odds Spread]]), "",IF(AG225="W", Z225, IF(AG225="L",-O225, "")))</f>
        <v/>
      </c>
      <c r="AI225" s="45"/>
      <c r="AJ225" s="46" t="str">
        <f t="shared" si="25"/>
        <v/>
      </c>
      <c r="AK22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6" spans="1:38" x14ac:dyDescent="0.45">
      <c r="A226" s="34">
        <f>Games!A226</f>
        <v>0</v>
      </c>
      <c r="B226" s="34" t="str">
        <f>IF('Prediction Log'!B227=0, "",'Prediction Log'!B227)</f>
        <v/>
      </c>
      <c r="C226" s="34" t="str">
        <f>IF('Prediction Log'!C227=0, "",'Prediction Log'!C227)</f>
        <v/>
      </c>
      <c r="D226" s="34" t="str">
        <f>IF('Prediction Log'!D227=0, "",'Prediction Log'!D227)</f>
        <v/>
      </c>
      <c r="E226" s="34" t="str">
        <f>IF('Prediction Log'!E227=0, "",'Prediction Log'!E227)</f>
        <v/>
      </c>
      <c r="F226" s="34" t="str">
        <f>IF('Prediction Log'!H227=0, "",'Prediction Log'!H227)</f>
        <v/>
      </c>
      <c r="G226" s="10" t="str">
        <f>IF(ISBLANK(Games!B226), "",'Prediction Log'!$I227)</f>
        <v/>
      </c>
      <c r="H226" s="35" t="str">
        <f>'Prediction Log'!$J227</f>
        <v/>
      </c>
      <c r="I226" s="34" t="str">
        <f>IF(ISBLANK(Games!R226), "",IF(AND(Games!R226="",Games!S226=""),"",IF(ISTEXT(Games!S226), "Side",Games!R226)))</f>
        <v/>
      </c>
      <c r="J226" s="34" t="str">
        <f>IF(ISBLANK(Games!B226), "",IF(Games!P226="Y", Games!B226, Games!C226))</f>
        <v/>
      </c>
      <c r="K226" s="34" t="str">
        <f>Games!K226</f>
        <v/>
      </c>
      <c r="L226" s="34" t="str">
        <f>IF(ISBLANK(Games!D226), "",Games!D226)</f>
        <v/>
      </c>
      <c r="M226" s="34"/>
      <c r="N226" s="49" t="str">
        <f>IF(ISBLANK(Table123[[#This Row],[Odds Side - Difference Model]]), "", 1)</f>
        <v/>
      </c>
      <c r="O226" s="49" t="str">
        <f>IF(ISBLANK(Table123[[#This Row],[Odds Spread]]), "", 1)</f>
        <v/>
      </c>
      <c r="P226" s="36"/>
      <c r="Q226" s="36"/>
      <c r="R22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6" s="36"/>
      <c r="T226" s="36"/>
      <c r="U226" s="50" t="str">
        <f>IF(ISBLANK(Table123[[#This Row],[Odds Side - Difference Model]]), "",N226+IF(Q226&lt;0, (N226/(Q226/-100)), N226*(Q226/100)))</f>
        <v/>
      </c>
      <c r="V226" s="51" t="str">
        <f>IFERROR(IF(ISBLANK(Table123[[#This Row],[Odds Side - Win Probability Model]]), "",N226+IF(R226&lt;0, (N226/(R226/-100)), N226*(R226/100))),"")</f>
        <v/>
      </c>
      <c r="W226" s="50" t="str">
        <f t="shared" si="20"/>
        <v/>
      </c>
      <c r="X226" s="51" t="str">
        <f t="shared" si="21"/>
        <v/>
      </c>
      <c r="Y226" s="50" t="str">
        <f>IF(ISBLANK(Table123[[#This Row],[Odds Spread]]), "",O226+IF(S226&lt;0, (O226/(S226/-100)), O226*(S226/100)))</f>
        <v/>
      </c>
      <c r="Z226" s="50" t="str">
        <f t="shared" si="22"/>
        <v/>
      </c>
      <c r="AA226" s="37">
        <f t="shared" si="23"/>
        <v>0</v>
      </c>
      <c r="AB226" s="37">
        <f t="shared" si="24"/>
        <v>0</v>
      </c>
      <c r="AC226" s="52" t="str">
        <f>IF('Prediction Log'!$T227="Y", "W", IF('Prediction Log'!$T227="N","L",""))</f>
        <v/>
      </c>
      <c r="AD226" s="53" t="str">
        <f>IF('Prediction Log'!$V227="Y", "W", IF('Prediction Log'!$V227="N","L",""))</f>
        <v/>
      </c>
      <c r="AE226" s="54" t="str">
        <f>IF(ISBLANK(Table123[[#This Row],[Odds Side - Difference Model]]), "",IF(AC226="W", W226, IF(AC226="L",-N226, "")))</f>
        <v/>
      </c>
      <c r="AF226" s="55" t="str">
        <f>IFERROR((IF(ISERR(Table123[[#This Row],[Potential Payout Side - Win Probability Model]]), "",IF(AD226="W", X226, IF(AD226="L",-N226, "")))), "")</f>
        <v/>
      </c>
      <c r="AG226" s="52" t="str">
        <f>IF('Prediction Log'!$U227="Y", "W", IF('Prediction Log'!$U227="N", "L", ""))</f>
        <v/>
      </c>
      <c r="AH226" s="54" t="str">
        <f>IF(ISBLANK(Table123[[#This Row],[Odds Spread]]), "",IF(AG226="W", Z226, IF(AG226="L",-O226, "")))</f>
        <v/>
      </c>
      <c r="AI226" s="45"/>
      <c r="AJ226" s="46" t="str">
        <f t="shared" si="25"/>
        <v/>
      </c>
      <c r="AK22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7" spans="1:38" x14ac:dyDescent="0.45">
      <c r="A227" s="34">
        <f>Games!A227</f>
        <v>0</v>
      </c>
      <c r="B227" s="34" t="str">
        <f>IF('Prediction Log'!B228=0, "",'Prediction Log'!B228)</f>
        <v/>
      </c>
      <c r="C227" s="34" t="str">
        <f>IF('Prediction Log'!C228=0, "",'Prediction Log'!C228)</f>
        <v/>
      </c>
      <c r="D227" s="34" t="str">
        <f>IF('Prediction Log'!D228=0, "",'Prediction Log'!D228)</f>
        <v/>
      </c>
      <c r="E227" s="34" t="str">
        <f>IF('Prediction Log'!E228=0, "",'Prediction Log'!E228)</f>
        <v/>
      </c>
      <c r="F227" s="34" t="str">
        <f>IF('Prediction Log'!H228=0, "",'Prediction Log'!H228)</f>
        <v/>
      </c>
      <c r="G227" s="10" t="str">
        <f>IF(ISBLANK(Games!B227), "",'Prediction Log'!$I228)</f>
        <v/>
      </c>
      <c r="H227" s="35" t="str">
        <f>'Prediction Log'!$J228</f>
        <v/>
      </c>
      <c r="I227" s="34" t="str">
        <f>IF(ISBLANK(Games!R227), "",IF(AND(Games!R227="",Games!S227=""),"",IF(ISTEXT(Games!S227), "Side",Games!R227)))</f>
        <v/>
      </c>
      <c r="J227" s="34" t="str">
        <f>IF(ISBLANK(Games!B227), "",IF(Games!P227="Y", Games!B227, Games!C227))</f>
        <v/>
      </c>
      <c r="K227" s="34" t="str">
        <f>Games!K227</f>
        <v/>
      </c>
      <c r="L227" s="34" t="str">
        <f>IF(ISBLANK(Games!D227), "",Games!D227)</f>
        <v/>
      </c>
      <c r="M227" s="34"/>
      <c r="N227" s="49" t="str">
        <f>IF(ISBLANK(Table123[[#This Row],[Odds Side - Difference Model]]), "", 1)</f>
        <v/>
      </c>
      <c r="O227" s="49" t="str">
        <f>IF(ISBLANK(Table123[[#This Row],[Odds Spread]]), "", 1)</f>
        <v/>
      </c>
      <c r="P227" s="36"/>
      <c r="Q227" s="36"/>
      <c r="R22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7" s="36"/>
      <c r="T227" s="36"/>
      <c r="U227" s="50" t="str">
        <f>IF(ISBLANK(Table123[[#This Row],[Odds Side - Difference Model]]), "",N227+IF(Q227&lt;0, (N227/(Q227/-100)), N227*(Q227/100)))</f>
        <v/>
      </c>
      <c r="V227" s="51" t="str">
        <f>IFERROR(IF(ISBLANK(Table123[[#This Row],[Odds Side - Win Probability Model]]), "",N227+IF(R227&lt;0, (N227/(R227/-100)), N227*(R227/100))),"")</f>
        <v/>
      </c>
      <c r="W227" s="50" t="str">
        <f t="shared" si="20"/>
        <v/>
      </c>
      <c r="X227" s="51" t="str">
        <f t="shared" si="21"/>
        <v/>
      </c>
      <c r="Y227" s="50" t="str">
        <f>IF(ISBLANK(Table123[[#This Row],[Odds Spread]]), "",O227+IF(S227&lt;0, (O227/(S227/-100)), O227*(S227/100)))</f>
        <v/>
      </c>
      <c r="Z227" s="50" t="str">
        <f t="shared" si="22"/>
        <v/>
      </c>
      <c r="AA227" s="37">
        <f t="shared" si="23"/>
        <v>0</v>
      </c>
      <c r="AB227" s="37">
        <f t="shared" si="24"/>
        <v>0</v>
      </c>
      <c r="AC227" s="52" t="str">
        <f>IF('Prediction Log'!$T228="Y", "W", IF('Prediction Log'!$T228="N","L",""))</f>
        <v/>
      </c>
      <c r="AD227" s="53" t="str">
        <f>IF('Prediction Log'!$V228="Y", "W", IF('Prediction Log'!$V228="N","L",""))</f>
        <v/>
      </c>
      <c r="AE227" s="54" t="str">
        <f>IF(ISBLANK(Table123[[#This Row],[Odds Side - Difference Model]]), "",IF(AC227="W", W227, IF(AC227="L",-N227, "")))</f>
        <v/>
      </c>
      <c r="AF227" s="55" t="str">
        <f>IFERROR((IF(ISERR(Table123[[#This Row],[Potential Payout Side - Win Probability Model]]), "",IF(AD227="W", X227, IF(AD227="L",-N227, "")))), "")</f>
        <v/>
      </c>
      <c r="AG227" s="52" t="str">
        <f>IF('Prediction Log'!$U228="Y", "W", IF('Prediction Log'!$U228="N", "L", ""))</f>
        <v/>
      </c>
      <c r="AH227" s="54" t="str">
        <f>IF(ISBLANK(Table123[[#This Row],[Odds Spread]]), "",IF(AG227="W", Z227, IF(AG227="L",-O227, "")))</f>
        <v/>
      </c>
      <c r="AI227" s="45"/>
      <c r="AJ227" s="46" t="str">
        <f t="shared" si="25"/>
        <v/>
      </c>
      <c r="AK22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8" spans="1:38" x14ac:dyDescent="0.45">
      <c r="A228" s="34">
        <f>Games!A228</f>
        <v>0</v>
      </c>
      <c r="B228" s="34" t="str">
        <f>IF('Prediction Log'!B229=0, "",'Prediction Log'!B229)</f>
        <v/>
      </c>
      <c r="C228" s="34" t="str">
        <f>IF('Prediction Log'!C229=0, "",'Prediction Log'!C229)</f>
        <v/>
      </c>
      <c r="D228" s="34" t="str">
        <f>IF('Prediction Log'!D229=0, "",'Prediction Log'!D229)</f>
        <v/>
      </c>
      <c r="E228" s="34" t="str">
        <f>IF('Prediction Log'!E229=0, "",'Prediction Log'!E229)</f>
        <v/>
      </c>
      <c r="F228" s="34" t="str">
        <f>IF('Prediction Log'!H229=0, "",'Prediction Log'!H229)</f>
        <v/>
      </c>
      <c r="G228" s="10" t="str">
        <f>IF(ISBLANK(Games!B228), "",'Prediction Log'!$I229)</f>
        <v/>
      </c>
      <c r="H228" s="35" t="str">
        <f>'Prediction Log'!$J229</f>
        <v/>
      </c>
      <c r="I228" s="34" t="str">
        <f>IF(ISBLANK(Games!R228), "",IF(AND(Games!R228="",Games!S228=""),"",IF(ISTEXT(Games!S228), "Side",Games!R228)))</f>
        <v/>
      </c>
      <c r="J228" s="34" t="str">
        <f>IF(ISBLANK(Games!B228), "",IF(Games!P228="Y", Games!B228, Games!C228))</f>
        <v/>
      </c>
      <c r="K228" s="34" t="str">
        <f>Games!K228</f>
        <v/>
      </c>
      <c r="L228" s="34" t="str">
        <f>IF(ISBLANK(Games!D228), "",Games!D228)</f>
        <v/>
      </c>
      <c r="M228" s="34"/>
      <c r="N228" s="49" t="str">
        <f>IF(ISBLANK(Table123[[#This Row],[Odds Side - Difference Model]]), "", 1)</f>
        <v/>
      </c>
      <c r="O228" s="49" t="str">
        <f>IF(ISBLANK(Table123[[#This Row],[Odds Spread]]), "", 1)</f>
        <v/>
      </c>
      <c r="P228" s="36"/>
      <c r="Q228" s="36"/>
      <c r="R22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8" s="36"/>
      <c r="T228" s="36"/>
      <c r="U228" s="50" t="str">
        <f>IF(ISBLANK(Table123[[#This Row],[Odds Side - Difference Model]]), "",N228+IF(Q228&lt;0, (N228/(Q228/-100)), N228*(Q228/100)))</f>
        <v/>
      </c>
      <c r="V228" s="51" t="str">
        <f>IFERROR(IF(ISBLANK(Table123[[#This Row],[Odds Side - Win Probability Model]]), "",N228+IF(R228&lt;0, (N228/(R228/-100)), N228*(R228/100))),"")</f>
        <v/>
      </c>
      <c r="W228" s="50" t="str">
        <f t="shared" si="20"/>
        <v/>
      </c>
      <c r="X228" s="51" t="str">
        <f t="shared" si="21"/>
        <v/>
      </c>
      <c r="Y228" s="50" t="str">
        <f>IF(ISBLANK(Table123[[#This Row],[Odds Spread]]), "",O228+IF(S228&lt;0, (O228/(S228/-100)), O228*(S228/100)))</f>
        <v/>
      </c>
      <c r="Z228" s="50" t="str">
        <f t="shared" si="22"/>
        <v/>
      </c>
      <c r="AA228" s="37">
        <f t="shared" si="23"/>
        <v>0</v>
      </c>
      <c r="AB228" s="37">
        <f t="shared" si="24"/>
        <v>0</v>
      </c>
      <c r="AC228" s="52" t="str">
        <f>IF('Prediction Log'!$T229="Y", "W", IF('Prediction Log'!$T229="N","L",""))</f>
        <v/>
      </c>
      <c r="AD228" s="53" t="str">
        <f>IF('Prediction Log'!$V229="Y", "W", IF('Prediction Log'!$V229="N","L",""))</f>
        <v/>
      </c>
      <c r="AE228" s="54" t="str">
        <f>IF(ISBLANK(Table123[[#This Row],[Odds Side - Difference Model]]), "",IF(AC228="W", W228, IF(AC228="L",-N228, "")))</f>
        <v/>
      </c>
      <c r="AF228" s="55" t="str">
        <f>IFERROR((IF(ISERR(Table123[[#This Row],[Potential Payout Side - Win Probability Model]]), "",IF(AD228="W", X228, IF(AD228="L",-N228, "")))), "")</f>
        <v/>
      </c>
      <c r="AG228" s="52" t="str">
        <f>IF('Prediction Log'!$U229="Y", "W", IF('Prediction Log'!$U229="N", "L", ""))</f>
        <v/>
      </c>
      <c r="AH228" s="54" t="str">
        <f>IF(ISBLANK(Table123[[#This Row],[Odds Spread]]), "",IF(AG228="W", Z228, IF(AG228="L",-O228, "")))</f>
        <v/>
      </c>
      <c r="AI228" s="45"/>
      <c r="AJ228" s="46" t="str">
        <f t="shared" si="25"/>
        <v/>
      </c>
      <c r="AK22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9" spans="1:38" x14ac:dyDescent="0.45">
      <c r="A229" s="34">
        <f>Games!A229</f>
        <v>0</v>
      </c>
      <c r="B229" s="34" t="str">
        <f>IF('Prediction Log'!B230=0, "",'Prediction Log'!B230)</f>
        <v/>
      </c>
      <c r="C229" s="34" t="str">
        <f>IF('Prediction Log'!C230=0, "",'Prediction Log'!C230)</f>
        <v/>
      </c>
      <c r="D229" s="34" t="str">
        <f>IF('Prediction Log'!D230=0, "",'Prediction Log'!D230)</f>
        <v/>
      </c>
      <c r="E229" s="34" t="str">
        <f>IF('Prediction Log'!E230=0, "",'Prediction Log'!E230)</f>
        <v/>
      </c>
      <c r="F229" s="34" t="str">
        <f>IF('Prediction Log'!H230=0, "",'Prediction Log'!H230)</f>
        <v/>
      </c>
      <c r="G229" s="10" t="str">
        <f>IF(ISBLANK(Games!B229), "",'Prediction Log'!$I230)</f>
        <v/>
      </c>
      <c r="H229" s="35" t="str">
        <f>'Prediction Log'!$J230</f>
        <v/>
      </c>
      <c r="I229" s="34" t="str">
        <f>IF(ISBLANK(Games!R229), "",IF(AND(Games!R229="",Games!S229=""),"",IF(ISTEXT(Games!S229), "Side",Games!R229)))</f>
        <v/>
      </c>
      <c r="J229" s="34" t="str">
        <f>IF(ISBLANK(Games!B229), "",IF(Games!P229="Y", Games!B229, Games!C229))</f>
        <v/>
      </c>
      <c r="K229" s="34" t="str">
        <f>Games!K229</f>
        <v/>
      </c>
      <c r="L229" s="34" t="str">
        <f>IF(ISBLANK(Games!D229), "",Games!D229)</f>
        <v/>
      </c>
      <c r="M229" s="34"/>
      <c r="N229" s="49" t="str">
        <f>IF(ISBLANK(Table123[[#This Row],[Odds Side - Difference Model]]), "", 1)</f>
        <v/>
      </c>
      <c r="O229" s="49" t="str">
        <f>IF(ISBLANK(Table123[[#This Row],[Odds Spread]]), "", 1)</f>
        <v/>
      </c>
      <c r="P229" s="36"/>
      <c r="Q229" s="36"/>
      <c r="R22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9" s="36"/>
      <c r="T229" s="36"/>
      <c r="U229" s="50" t="str">
        <f>IF(ISBLANK(Table123[[#This Row],[Odds Side - Difference Model]]), "",N229+IF(Q229&lt;0, (N229/(Q229/-100)), N229*(Q229/100)))</f>
        <v/>
      </c>
      <c r="V229" s="51" t="str">
        <f>IFERROR(IF(ISBLANK(Table123[[#This Row],[Odds Side - Win Probability Model]]), "",N229+IF(R229&lt;0, (N229/(R229/-100)), N229*(R229/100))),"")</f>
        <v/>
      </c>
      <c r="W229" s="50" t="str">
        <f t="shared" si="20"/>
        <v/>
      </c>
      <c r="X229" s="51" t="str">
        <f t="shared" si="21"/>
        <v/>
      </c>
      <c r="Y229" s="50" t="str">
        <f>IF(ISBLANK(Table123[[#This Row],[Odds Spread]]), "",O229+IF(S229&lt;0, (O229/(S229/-100)), O229*(S229/100)))</f>
        <v/>
      </c>
      <c r="Z229" s="50" t="str">
        <f t="shared" si="22"/>
        <v/>
      </c>
      <c r="AA229" s="37">
        <f t="shared" si="23"/>
        <v>0</v>
      </c>
      <c r="AB229" s="37">
        <f t="shared" si="24"/>
        <v>0</v>
      </c>
      <c r="AC229" s="52" t="str">
        <f>IF('Prediction Log'!$T230="Y", "W", IF('Prediction Log'!$T230="N","L",""))</f>
        <v/>
      </c>
      <c r="AD229" s="53" t="str">
        <f>IF('Prediction Log'!$V230="Y", "W", IF('Prediction Log'!$V230="N","L",""))</f>
        <v/>
      </c>
      <c r="AE229" s="54" t="str">
        <f>IF(ISBLANK(Table123[[#This Row],[Odds Side - Difference Model]]), "",IF(AC229="W", W229, IF(AC229="L",-N229, "")))</f>
        <v/>
      </c>
      <c r="AF229" s="55" t="str">
        <f>IFERROR((IF(ISERR(Table123[[#This Row],[Potential Payout Side - Win Probability Model]]), "",IF(AD229="W", X229, IF(AD229="L",-N229, "")))), "")</f>
        <v/>
      </c>
      <c r="AG229" s="52" t="str">
        <f>IF('Prediction Log'!$U230="Y", "W", IF('Prediction Log'!$U230="N", "L", ""))</f>
        <v/>
      </c>
      <c r="AH229" s="54" t="str">
        <f>IF(ISBLANK(Table123[[#This Row],[Odds Spread]]), "",IF(AG229="W", Z229, IF(AG229="L",-O229, "")))</f>
        <v/>
      </c>
      <c r="AI229" s="45"/>
      <c r="AJ229" s="46" t="str">
        <f t="shared" si="25"/>
        <v/>
      </c>
      <c r="AK22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0" spans="1:38" x14ac:dyDescent="0.45">
      <c r="A230" s="34">
        <f>Games!A230</f>
        <v>0</v>
      </c>
      <c r="B230" s="34" t="str">
        <f>IF('Prediction Log'!B231=0, "",'Prediction Log'!B231)</f>
        <v/>
      </c>
      <c r="C230" s="34" t="str">
        <f>IF('Prediction Log'!C231=0, "",'Prediction Log'!C231)</f>
        <v/>
      </c>
      <c r="D230" s="34" t="str">
        <f>IF('Prediction Log'!D231=0, "",'Prediction Log'!D231)</f>
        <v/>
      </c>
      <c r="E230" s="34" t="str">
        <f>IF('Prediction Log'!E231=0, "",'Prediction Log'!E231)</f>
        <v/>
      </c>
      <c r="F230" s="34" t="str">
        <f>IF('Prediction Log'!H231=0, "",'Prediction Log'!H231)</f>
        <v/>
      </c>
      <c r="G230" s="10" t="str">
        <f>IF(ISBLANK(Games!B230), "",'Prediction Log'!$I231)</f>
        <v/>
      </c>
      <c r="H230" s="35" t="str">
        <f>'Prediction Log'!$J231</f>
        <v/>
      </c>
      <c r="I230" s="34" t="str">
        <f>IF(ISBLANK(Games!R230), "",IF(AND(Games!R230="",Games!S230=""),"",IF(ISTEXT(Games!S230), "Side",Games!R230)))</f>
        <v/>
      </c>
      <c r="J230" s="34" t="str">
        <f>IF(ISBLANK(Games!B230), "",IF(Games!P230="Y", Games!B230, Games!C230))</f>
        <v/>
      </c>
      <c r="K230" s="34" t="str">
        <f>Games!K230</f>
        <v/>
      </c>
      <c r="L230" s="34" t="str">
        <f>IF(ISBLANK(Games!D230), "",Games!D230)</f>
        <v/>
      </c>
      <c r="M230" s="34"/>
      <c r="N230" s="49" t="str">
        <f>IF(ISBLANK(Table123[[#This Row],[Odds Side - Difference Model]]), "", 1)</f>
        <v/>
      </c>
      <c r="O230" s="49" t="str">
        <f>IF(ISBLANK(Table123[[#This Row],[Odds Spread]]), "", 1)</f>
        <v/>
      </c>
      <c r="P230" s="36"/>
      <c r="Q230" s="36"/>
      <c r="R23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0" s="36"/>
      <c r="T230" s="36"/>
      <c r="U230" s="50" t="str">
        <f>IF(ISBLANK(Table123[[#This Row],[Odds Side - Difference Model]]), "",N230+IF(Q230&lt;0, (N230/(Q230/-100)), N230*(Q230/100)))</f>
        <v/>
      </c>
      <c r="V230" s="51" t="str">
        <f>IFERROR(IF(ISBLANK(Table123[[#This Row],[Odds Side - Win Probability Model]]), "",N230+IF(R230&lt;0, (N230/(R230/-100)), N230*(R230/100))),"")</f>
        <v/>
      </c>
      <c r="W230" s="50" t="str">
        <f t="shared" si="20"/>
        <v/>
      </c>
      <c r="X230" s="51" t="str">
        <f t="shared" si="21"/>
        <v/>
      </c>
      <c r="Y230" s="50" t="str">
        <f>IF(ISBLANK(Table123[[#This Row],[Odds Spread]]), "",O230+IF(S230&lt;0, (O230/(S230/-100)), O230*(S230/100)))</f>
        <v/>
      </c>
      <c r="Z230" s="50" t="str">
        <f t="shared" si="22"/>
        <v/>
      </c>
      <c r="AA230" s="37">
        <f t="shared" si="23"/>
        <v>0</v>
      </c>
      <c r="AB230" s="37">
        <f t="shared" si="24"/>
        <v>0</v>
      </c>
      <c r="AC230" s="52" t="str">
        <f>IF('Prediction Log'!$T231="Y", "W", IF('Prediction Log'!$T231="N","L",""))</f>
        <v/>
      </c>
      <c r="AD230" s="53" t="str">
        <f>IF('Prediction Log'!$V231="Y", "W", IF('Prediction Log'!$V231="N","L",""))</f>
        <v/>
      </c>
      <c r="AE230" s="54" t="str">
        <f>IF(ISBLANK(Table123[[#This Row],[Odds Side - Difference Model]]), "",IF(AC230="W", W230, IF(AC230="L",-N230, "")))</f>
        <v/>
      </c>
      <c r="AF230" s="55" t="str">
        <f>IFERROR((IF(ISERR(Table123[[#This Row],[Potential Payout Side - Win Probability Model]]), "",IF(AD230="W", X230, IF(AD230="L",-N230, "")))), "")</f>
        <v/>
      </c>
      <c r="AG230" s="52" t="str">
        <f>IF('Prediction Log'!$U231="Y", "W", IF('Prediction Log'!$U231="N", "L", ""))</f>
        <v/>
      </c>
      <c r="AH230" s="54" t="str">
        <f>IF(ISBLANK(Table123[[#This Row],[Odds Spread]]), "",IF(AG230="W", Z230, IF(AG230="L",-O230, "")))</f>
        <v/>
      </c>
      <c r="AI230" s="45"/>
      <c r="AJ230" s="46" t="str">
        <f t="shared" si="25"/>
        <v/>
      </c>
      <c r="AK23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1" spans="1:38" x14ac:dyDescent="0.45">
      <c r="A231" s="34">
        <f>Games!A231</f>
        <v>0</v>
      </c>
      <c r="B231" s="34" t="str">
        <f>IF('Prediction Log'!B232=0, "",'Prediction Log'!B232)</f>
        <v/>
      </c>
      <c r="C231" s="34" t="str">
        <f>IF('Prediction Log'!C232=0, "",'Prediction Log'!C232)</f>
        <v/>
      </c>
      <c r="D231" s="34" t="str">
        <f>IF('Prediction Log'!D232=0, "",'Prediction Log'!D232)</f>
        <v/>
      </c>
      <c r="E231" s="34" t="str">
        <f>IF('Prediction Log'!E232=0, "",'Prediction Log'!E232)</f>
        <v/>
      </c>
      <c r="F231" s="34" t="str">
        <f>IF('Prediction Log'!H232=0, "",'Prediction Log'!H232)</f>
        <v/>
      </c>
      <c r="G231" s="10" t="str">
        <f>IF(ISBLANK(Games!B231), "",'Prediction Log'!$I232)</f>
        <v/>
      </c>
      <c r="H231" s="35" t="str">
        <f>'Prediction Log'!$J232</f>
        <v/>
      </c>
      <c r="I231" s="34" t="str">
        <f>IF(ISBLANK(Games!R231), "",IF(AND(Games!R231="",Games!S231=""),"",IF(ISTEXT(Games!S231), "Side",Games!R231)))</f>
        <v/>
      </c>
      <c r="J231" s="34" t="str">
        <f>IF(ISBLANK(Games!B231), "",IF(Games!P231="Y", Games!B231, Games!C231))</f>
        <v/>
      </c>
      <c r="K231" s="34" t="str">
        <f>Games!K231</f>
        <v/>
      </c>
      <c r="L231" s="34" t="str">
        <f>IF(ISBLANK(Games!D231), "",Games!D231)</f>
        <v/>
      </c>
      <c r="M231" s="34"/>
      <c r="N231" s="49" t="str">
        <f>IF(ISBLANK(Table123[[#This Row],[Odds Side - Difference Model]]), "", 1)</f>
        <v/>
      </c>
      <c r="O231" s="49" t="str">
        <f>IF(ISBLANK(Table123[[#This Row],[Odds Spread]]), "", 1)</f>
        <v/>
      </c>
      <c r="P231" s="36"/>
      <c r="Q231" s="36"/>
      <c r="R23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1" s="36"/>
      <c r="T231" s="36"/>
      <c r="U231" s="50" t="str">
        <f>IF(ISBLANK(Table123[[#This Row],[Odds Side - Difference Model]]), "",N231+IF(Q231&lt;0, (N231/(Q231/-100)), N231*(Q231/100)))</f>
        <v/>
      </c>
      <c r="V231" s="51" t="str">
        <f>IFERROR(IF(ISBLANK(Table123[[#This Row],[Odds Side - Win Probability Model]]), "",N231+IF(R231&lt;0, (N231/(R231/-100)), N231*(R231/100))),"")</f>
        <v/>
      </c>
      <c r="W231" s="50" t="str">
        <f t="shared" si="20"/>
        <v/>
      </c>
      <c r="X231" s="51" t="str">
        <f t="shared" si="21"/>
        <v/>
      </c>
      <c r="Y231" s="50" t="str">
        <f>IF(ISBLANK(Table123[[#This Row],[Odds Spread]]), "",O231+IF(S231&lt;0, (O231/(S231/-100)), O231*(S231/100)))</f>
        <v/>
      </c>
      <c r="Z231" s="50" t="str">
        <f t="shared" si="22"/>
        <v/>
      </c>
      <c r="AA231" s="37">
        <f t="shared" si="23"/>
        <v>0</v>
      </c>
      <c r="AB231" s="37">
        <f t="shared" si="24"/>
        <v>0</v>
      </c>
      <c r="AC231" s="52" t="str">
        <f>IF('Prediction Log'!$T232="Y", "W", IF('Prediction Log'!$T232="N","L",""))</f>
        <v/>
      </c>
      <c r="AD231" s="53" t="str">
        <f>IF('Prediction Log'!$V232="Y", "W", IF('Prediction Log'!$V232="N","L",""))</f>
        <v/>
      </c>
      <c r="AE231" s="54" t="str">
        <f>IF(ISBLANK(Table123[[#This Row],[Odds Side - Difference Model]]), "",IF(AC231="W", W231, IF(AC231="L",-N231, "")))</f>
        <v/>
      </c>
      <c r="AF231" s="55" t="str">
        <f>IFERROR((IF(ISERR(Table123[[#This Row],[Potential Payout Side - Win Probability Model]]), "",IF(AD231="W", X231, IF(AD231="L",-N231, "")))), "")</f>
        <v/>
      </c>
      <c r="AG231" s="52" t="str">
        <f>IF('Prediction Log'!$U232="Y", "W", IF('Prediction Log'!$U232="N", "L", ""))</f>
        <v/>
      </c>
      <c r="AH231" s="54" t="str">
        <f>IF(ISBLANK(Table123[[#This Row],[Odds Spread]]), "",IF(AG231="W", Z231, IF(AG231="L",-O231, "")))</f>
        <v/>
      </c>
      <c r="AI231" s="45"/>
      <c r="AJ231" s="46" t="str">
        <f t="shared" si="25"/>
        <v/>
      </c>
      <c r="AK23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2" spans="1:38" x14ac:dyDescent="0.45">
      <c r="A232" s="34">
        <f>Games!A232</f>
        <v>0</v>
      </c>
      <c r="B232" s="34" t="str">
        <f>IF('Prediction Log'!B233=0, "",'Prediction Log'!B233)</f>
        <v/>
      </c>
      <c r="C232" s="34" t="str">
        <f>IF('Prediction Log'!C233=0, "",'Prediction Log'!C233)</f>
        <v/>
      </c>
      <c r="D232" s="34" t="str">
        <f>IF('Prediction Log'!D233=0, "",'Prediction Log'!D233)</f>
        <v/>
      </c>
      <c r="E232" s="34" t="str">
        <f>IF('Prediction Log'!E233=0, "",'Prediction Log'!E233)</f>
        <v/>
      </c>
      <c r="F232" s="34" t="str">
        <f>IF('Prediction Log'!H233=0, "",'Prediction Log'!H233)</f>
        <v/>
      </c>
      <c r="G232" s="10" t="str">
        <f>IF(ISBLANK(Games!B232), "",'Prediction Log'!$I233)</f>
        <v/>
      </c>
      <c r="H232" s="35" t="str">
        <f>'Prediction Log'!$J233</f>
        <v/>
      </c>
      <c r="I232" s="34" t="str">
        <f>IF(ISBLANK(Games!R232), "",IF(AND(Games!R232="",Games!S232=""),"",IF(ISTEXT(Games!S232), "Side",Games!R232)))</f>
        <v/>
      </c>
      <c r="J232" s="34" t="str">
        <f>IF(ISBLANK(Games!B232), "",IF(Games!P232="Y", Games!B232, Games!C232))</f>
        <v/>
      </c>
      <c r="K232" s="34" t="str">
        <f>Games!K232</f>
        <v/>
      </c>
      <c r="L232" s="34" t="str">
        <f>IF(ISBLANK(Games!D232), "",Games!D232)</f>
        <v/>
      </c>
      <c r="M232" s="34"/>
      <c r="N232" s="49" t="str">
        <f>IF(ISBLANK(Table123[[#This Row],[Odds Side - Difference Model]]), "", 1)</f>
        <v/>
      </c>
      <c r="O232" s="49" t="str">
        <f>IF(ISBLANK(Table123[[#This Row],[Odds Spread]]), "", 1)</f>
        <v/>
      </c>
      <c r="P232" s="36"/>
      <c r="Q232" s="36"/>
      <c r="R23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2" s="36"/>
      <c r="T232" s="36"/>
      <c r="U232" s="50" t="str">
        <f>IF(ISBLANK(Table123[[#This Row],[Odds Side - Difference Model]]), "",N232+IF(Q232&lt;0, (N232/(Q232/-100)), N232*(Q232/100)))</f>
        <v/>
      </c>
      <c r="V232" s="51" t="str">
        <f>IFERROR(IF(ISBLANK(Table123[[#This Row],[Odds Side - Win Probability Model]]), "",N232+IF(R232&lt;0, (N232/(R232/-100)), N232*(R232/100))),"")</f>
        <v/>
      </c>
      <c r="W232" s="50" t="str">
        <f t="shared" si="20"/>
        <v/>
      </c>
      <c r="X232" s="51" t="str">
        <f t="shared" si="21"/>
        <v/>
      </c>
      <c r="Y232" s="50" t="str">
        <f>IF(ISBLANK(Table123[[#This Row],[Odds Spread]]), "",O232+IF(S232&lt;0, (O232/(S232/-100)), O232*(S232/100)))</f>
        <v/>
      </c>
      <c r="Z232" s="50" t="str">
        <f t="shared" si="22"/>
        <v/>
      </c>
      <c r="AA232" s="37">
        <f t="shared" si="23"/>
        <v>0</v>
      </c>
      <c r="AB232" s="37">
        <f t="shared" si="24"/>
        <v>0</v>
      </c>
      <c r="AC232" s="52" t="str">
        <f>IF('Prediction Log'!$T233="Y", "W", IF('Prediction Log'!$T233="N","L",""))</f>
        <v/>
      </c>
      <c r="AD232" s="53" t="str">
        <f>IF('Prediction Log'!$V233="Y", "W", IF('Prediction Log'!$V233="N","L",""))</f>
        <v/>
      </c>
      <c r="AE232" s="54" t="str">
        <f>IF(ISBLANK(Table123[[#This Row],[Odds Side - Difference Model]]), "",IF(AC232="W", W232, IF(AC232="L",-N232, "")))</f>
        <v/>
      </c>
      <c r="AF232" s="55" t="str">
        <f>IFERROR((IF(ISERR(Table123[[#This Row],[Potential Payout Side - Win Probability Model]]), "",IF(AD232="W", X232, IF(AD232="L",-N232, "")))), "")</f>
        <v/>
      </c>
      <c r="AG232" s="52" t="str">
        <f>IF('Prediction Log'!$U233="Y", "W", IF('Prediction Log'!$U233="N", "L", ""))</f>
        <v/>
      </c>
      <c r="AH232" s="54" t="str">
        <f>IF(ISBLANK(Table123[[#This Row],[Odds Spread]]), "",IF(AG232="W", Z232, IF(AG232="L",-O232, "")))</f>
        <v/>
      </c>
      <c r="AI232" s="45"/>
      <c r="AJ232" s="46" t="str">
        <f t="shared" si="25"/>
        <v/>
      </c>
      <c r="AK23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3" spans="1:38" x14ac:dyDescent="0.45">
      <c r="A233" s="34">
        <f>Games!A233</f>
        <v>0</v>
      </c>
      <c r="B233" s="34" t="str">
        <f>IF('Prediction Log'!B234=0, "",'Prediction Log'!B234)</f>
        <v/>
      </c>
      <c r="C233" s="34" t="str">
        <f>IF('Prediction Log'!C234=0, "",'Prediction Log'!C234)</f>
        <v/>
      </c>
      <c r="D233" s="34" t="str">
        <f>IF('Prediction Log'!D234=0, "",'Prediction Log'!D234)</f>
        <v/>
      </c>
      <c r="E233" s="34" t="str">
        <f>IF('Prediction Log'!E234=0, "",'Prediction Log'!E234)</f>
        <v/>
      </c>
      <c r="F233" s="34" t="str">
        <f>IF('Prediction Log'!H234=0, "",'Prediction Log'!H234)</f>
        <v/>
      </c>
      <c r="G233" s="10" t="str">
        <f>IF(ISBLANK(Games!B233), "",'Prediction Log'!$I234)</f>
        <v/>
      </c>
      <c r="H233" s="35" t="str">
        <f>'Prediction Log'!$J234</f>
        <v/>
      </c>
      <c r="I233" s="34" t="str">
        <f>IF(ISBLANK(Games!R233), "",IF(AND(Games!R233="",Games!S233=""),"",IF(ISTEXT(Games!S233), "Side",Games!R233)))</f>
        <v/>
      </c>
      <c r="J233" s="34" t="str">
        <f>IF(ISBLANK(Games!B233), "",IF(Games!P233="Y", Games!B233, Games!C233))</f>
        <v/>
      </c>
      <c r="K233" s="34" t="str">
        <f>Games!K233</f>
        <v/>
      </c>
      <c r="L233" s="34" t="str">
        <f>IF(ISBLANK(Games!D233), "",Games!D233)</f>
        <v/>
      </c>
      <c r="M233" s="34"/>
      <c r="N233" s="49" t="str">
        <f>IF(ISBLANK(Table123[[#This Row],[Odds Side - Difference Model]]), "", 1)</f>
        <v/>
      </c>
      <c r="O233" s="49" t="str">
        <f>IF(ISBLANK(Table123[[#This Row],[Odds Spread]]), "", 1)</f>
        <v/>
      </c>
      <c r="P233" s="36"/>
      <c r="Q233" s="36"/>
      <c r="R23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3" s="36"/>
      <c r="T233" s="36"/>
      <c r="U233" s="50" t="str">
        <f>IF(ISBLANK(Table123[[#This Row],[Odds Side - Difference Model]]), "",N233+IF(Q233&lt;0, (N233/(Q233/-100)), N233*(Q233/100)))</f>
        <v/>
      </c>
      <c r="V233" s="51" t="str">
        <f>IFERROR(IF(ISBLANK(Table123[[#This Row],[Odds Side - Win Probability Model]]), "",N233+IF(R233&lt;0, (N233/(R233/-100)), N233*(R233/100))),"")</f>
        <v/>
      </c>
      <c r="W233" s="50" t="str">
        <f t="shared" si="20"/>
        <v/>
      </c>
      <c r="X233" s="51" t="str">
        <f t="shared" si="21"/>
        <v/>
      </c>
      <c r="Y233" s="50" t="str">
        <f>IF(ISBLANK(Table123[[#This Row],[Odds Spread]]), "",O233+IF(S233&lt;0, (O233/(S233/-100)), O233*(S233/100)))</f>
        <v/>
      </c>
      <c r="Z233" s="50" t="str">
        <f t="shared" si="22"/>
        <v/>
      </c>
      <c r="AA233" s="37">
        <f t="shared" si="23"/>
        <v>0</v>
      </c>
      <c r="AB233" s="37">
        <f t="shared" si="24"/>
        <v>0</v>
      </c>
      <c r="AC233" s="52" t="str">
        <f>IF('Prediction Log'!$T234="Y", "W", IF('Prediction Log'!$T234="N","L",""))</f>
        <v/>
      </c>
      <c r="AD233" s="53" t="str">
        <f>IF('Prediction Log'!$V234="Y", "W", IF('Prediction Log'!$V234="N","L",""))</f>
        <v/>
      </c>
      <c r="AE233" s="54" t="str">
        <f>IF(ISBLANK(Table123[[#This Row],[Odds Side - Difference Model]]), "",IF(AC233="W", W233, IF(AC233="L",-N233, "")))</f>
        <v/>
      </c>
      <c r="AF233" s="55" t="str">
        <f>IFERROR((IF(ISERR(Table123[[#This Row],[Potential Payout Side - Win Probability Model]]), "",IF(AD233="W", X233, IF(AD233="L",-N233, "")))), "")</f>
        <v/>
      </c>
      <c r="AG233" s="52" t="str">
        <f>IF('Prediction Log'!$U234="Y", "W", IF('Prediction Log'!$U234="N", "L", ""))</f>
        <v/>
      </c>
      <c r="AH233" s="54" t="str">
        <f>IF(ISBLANK(Table123[[#This Row],[Odds Spread]]), "",IF(AG233="W", Z233, IF(AG233="L",-O233, "")))</f>
        <v/>
      </c>
      <c r="AI233" s="45"/>
      <c r="AJ233" s="46" t="str">
        <f t="shared" si="25"/>
        <v/>
      </c>
      <c r="AK23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4" spans="1:38" x14ac:dyDescent="0.45">
      <c r="A234" s="34">
        <f>Games!A234</f>
        <v>0</v>
      </c>
      <c r="B234" s="34" t="str">
        <f>IF('Prediction Log'!B235=0, "",'Prediction Log'!B235)</f>
        <v/>
      </c>
      <c r="C234" s="34" t="str">
        <f>IF('Prediction Log'!C235=0, "",'Prediction Log'!C235)</f>
        <v/>
      </c>
      <c r="D234" s="34" t="str">
        <f>IF('Prediction Log'!D235=0, "",'Prediction Log'!D235)</f>
        <v/>
      </c>
      <c r="E234" s="34" t="str">
        <f>IF('Prediction Log'!E235=0, "",'Prediction Log'!E235)</f>
        <v/>
      </c>
      <c r="F234" s="34" t="str">
        <f>IF('Prediction Log'!H235=0, "",'Prediction Log'!H235)</f>
        <v/>
      </c>
      <c r="G234" s="10" t="str">
        <f>IF(ISBLANK(Games!B234), "",'Prediction Log'!$I235)</f>
        <v/>
      </c>
      <c r="H234" s="35" t="str">
        <f>'Prediction Log'!$J235</f>
        <v/>
      </c>
      <c r="I234" s="34" t="str">
        <f>IF(ISBLANK(Games!R234), "",IF(AND(Games!R234="",Games!S234=""),"",IF(ISTEXT(Games!S234), "Side",Games!R234)))</f>
        <v/>
      </c>
      <c r="J234" s="34" t="str">
        <f>IF(ISBLANK(Games!B234), "",IF(Games!P234="Y", Games!B234, Games!C234))</f>
        <v/>
      </c>
      <c r="K234" s="34" t="str">
        <f>Games!K234</f>
        <v/>
      </c>
      <c r="L234" s="34" t="str">
        <f>IF(ISBLANK(Games!D234), "",Games!D234)</f>
        <v/>
      </c>
      <c r="M234" s="34"/>
      <c r="N234" s="49" t="str">
        <f>IF(ISBLANK(Table123[[#This Row],[Odds Side - Difference Model]]), "", 1)</f>
        <v/>
      </c>
      <c r="O234" s="49" t="str">
        <f>IF(ISBLANK(Table123[[#This Row],[Odds Spread]]), "", 1)</f>
        <v/>
      </c>
      <c r="P234" s="36"/>
      <c r="Q234" s="36"/>
      <c r="R23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4" s="36"/>
      <c r="T234" s="36"/>
      <c r="U234" s="50" t="str">
        <f>IF(ISBLANK(Table123[[#This Row],[Odds Side - Difference Model]]), "",N234+IF(Q234&lt;0, (N234/(Q234/-100)), N234*(Q234/100)))</f>
        <v/>
      </c>
      <c r="V234" s="51" t="str">
        <f>IFERROR(IF(ISBLANK(Table123[[#This Row],[Odds Side - Win Probability Model]]), "",N234+IF(R234&lt;0, (N234/(R234/-100)), N234*(R234/100))),"")</f>
        <v/>
      </c>
      <c r="W234" s="50" t="str">
        <f t="shared" si="20"/>
        <v/>
      </c>
      <c r="X234" s="51" t="str">
        <f t="shared" si="21"/>
        <v/>
      </c>
      <c r="Y234" s="50" t="str">
        <f>IF(ISBLANK(Table123[[#This Row],[Odds Spread]]), "",O234+IF(S234&lt;0, (O234/(S234/-100)), O234*(S234/100)))</f>
        <v/>
      </c>
      <c r="Z234" s="50" t="str">
        <f t="shared" si="22"/>
        <v/>
      </c>
      <c r="AA234" s="37">
        <f t="shared" si="23"/>
        <v>0</v>
      </c>
      <c r="AB234" s="37">
        <f t="shared" si="24"/>
        <v>0</v>
      </c>
      <c r="AC234" s="52" t="str">
        <f>IF('Prediction Log'!$T235="Y", "W", IF('Prediction Log'!$T235="N","L",""))</f>
        <v/>
      </c>
      <c r="AD234" s="53" t="str">
        <f>IF('Prediction Log'!$V235="Y", "W", IF('Prediction Log'!$V235="N","L",""))</f>
        <v/>
      </c>
      <c r="AE234" s="54" t="str">
        <f>IF(ISBLANK(Table123[[#This Row],[Odds Side - Difference Model]]), "",IF(AC234="W", W234, IF(AC234="L",-N234, "")))</f>
        <v/>
      </c>
      <c r="AF234" s="55" t="str">
        <f>IFERROR((IF(ISERR(Table123[[#This Row],[Potential Payout Side - Win Probability Model]]), "",IF(AD234="W", X234, IF(AD234="L",-N234, "")))), "")</f>
        <v/>
      </c>
      <c r="AG234" s="52" t="str">
        <f>IF('Prediction Log'!$U235="Y", "W", IF('Prediction Log'!$U235="N", "L", ""))</f>
        <v/>
      </c>
      <c r="AH234" s="54" t="str">
        <f>IF(ISBLANK(Table123[[#This Row],[Odds Spread]]), "",IF(AG234="W", Z234, IF(AG234="L",-O234, "")))</f>
        <v/>
      </c>
      <c r="AI234" s="45"/>
      <c r="AJ234" s="46" t="str">
        <f t="shared" si="25"/>
        <v/>
      </c>
      <c r="AK23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5" spans="1:38" x14ac:dyDescent="0.45">
      <c r="A235" s="34">
        <f>Games!A235</f>
        <v>0</v>
      </c>
      <c r="B235" s="34" t="str">
        <f>IF('Prediction Log'!B236=0, "",'Prediction Log'!B236)</f>
        <v/>
      </c>
      <c r="C235" s="34" t="str">
        <f>IF('Prediction Log'!C236=0, "",'Prediction Log'!C236)</f>
        <v/>
      </c>
      <c r="D235" s="34" t="str">
        <f>IF('Prediction Log'!D236=0, "",'Prediction Log'!D236)</f>
        <v/>
      </c>
      <c r="E235" s="34" t="str">
        <f>IF('Prediction Log'!E236=0, "",'Prediction Log'!E236)</f>
        <v/>
      </c>
      <c r="F235" s="34" t="str">
        <f>IF('Prediction Log'!H236=0, "",'Prediction Log'!H236)</f>
        <v/>
      </c>
      <c r="G235" s="10" t="str">
        <f>IF(ISBLANK(Games!B235), "",'Prediction Log'!$I236)</f>
        <v/>
      </c>
      <c r="H235" s="35" t="str">
        <f>'Prediction Log'!$J236</f>
        <v/>
      </c>
      <c r="I235" s="34" t="str">
        <f>IF(ISBLANK(Games!R235), "",IF(AND(Games!R235="",Games!S235=""),"",IF(ISTEXT(Games!S235), "Side",Games!R235)))</f>
        <v/>
      </c>
      <c r="J235" s="34" t="str">
        <f>IF(ISBLANK(Games!B235), "",IF(Games!P235="Y", Games!B235, Games!C235))</f>
        <v/>
      </c>
      <c r="K235" s="34" t="str">
        <f>Games!K235</f>
        <v/>
      </c>
      <c r="L235" s="34" t="str">
        <f>IF(ISBLANK(Games!D235), "",Games!D235)</f>
        <v/>
      </c>
      <c r="M235" s="34"/>
      <c r="N235" s="49" t="str">
        <f>IF(ISBLANK(Table123[[#This Row],[Odds Side - Difference Model]]), "", 1)</f>
        <v/>
      </c>
      <c r="O235" s="49" t="str">
        <f>IF(ISBLANK(Table123[[#This Row],[Odds Spread]]), "", 1)</f>
        <v/>
      </c>
      <c r="P235" s="36"/>
      <c r="Q235" s="36"/>
      <c r="R23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5" s="36"/>
      <c r="T235" s="36"/>
      <c r="U235" s="50" t="str">
        <f>IF(ISBLANK(Table123[[#This Row],[Odds Side - Difference Model]]), "",N235+IF(Q235&lt;0, (N235/(Q235/-100)), N235*(Q235/100)))</f>
        <v/>
      </c>
      <c r="V235" s="51" t="str">
        <f>IFERROR(IF(ISBLANK(Table123[[#This Row],[Odds Side - Win Probability Model]]), "",N235+IF(R235&lt;0, (N235/(R235/-100)), N235*(R235/100))),"")</f>
        <v/>
      </c>
      <c r="W235" s="50" t="str">
        <f t="shared" si="20"/>
        <v/>
      </c>
      <c r="X235" s="51" t="str">
        <f t="shared" si="21"/>
        <v/>
      </c>
      <c r="Y235" s="50" t="str">
        <f>IF(ISBLANK(Table123[[#This Row],[Odds Spread]]), "",O235+IF(S235&lt;0, (O235/(S235/-100)), O235*(S235/100)))</f>
        <v/>
      </c>
      <c r="Z235" s="50" t="str">
        <f t="shared" si="22"/>
        <v/>
      </c>
      <c r="AA235" s="37">
        <f t="shared" si="23"/>
        <v>0</v>
      </c>
      <c r="AB235" s="37">
        <f t="shared" si="24"/>
        <v>0</v>
      </c>
      <c r="AC235" s="52" t="str">
        <f>IF('Prediction Log'!$T236="Y", "W", IF('Prediction Log'!$T236="N","L",""))</f>
        <v/>
      </c>
      <c r="AD235" s="53" t="str">
        <f>IF('Prediction Log'!$V236="Y", "W", IF('Prediction Log'!$V236="N","L",""))</f>
        <v/>
      </c>
      <c r="AE235" s="54" t="str">
        <f>IF(ISBLANK(Table123[[#This Row],[Odds Side - Difference Model]]), "",IF(AC235="W", W235, IF(AC235="L",-N235, "")))</f>
        <v/>
      </c>
      <c r="AF235" s="55" t="str">
        <f>IFERROR((IF(ISERR(Table123[[#This Row],[Potential Payout Side - Win Probability Model]]), "",IF(AD235="W", X235, IF(AD235="L",-N235, "")))), "")</f>
        <v/>
      </c>
      <c r="AG235" s="52" t="str">
        <f>IF('Prediction Log'!$U236="Y", "W", IF('Prediction Log'!$U236="N", "L", ""))</f>
        <v/>
      </c>
      <c r="AH235" s="54" t="str">
        <f>IF(ISBLANK(Table123[[#This Row],[Odds Spread]]), "",IF(AG235="W", Z235, IF(AG235="L",-O235, "")))</f>
        <v/>
      </c>
      <c r="AI235" s="45"/>
      <c r="AJ235" s="46" t="str">
        <f t="shared" si="25"/>
        <v/>
      </c>
      <c r="AK23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6" spans="1:38" x14ac:dyDescent="0.45">
      <c r="A236" s="34">
        <f>Games!A236</f>
        <v>0</v>
      </c>
      <c r="B236" s="34" t="str">
        <f>IF('Prediction Log'!B237=0, "",'Prediction Log'!B237)</f>
        <v/>
      </c>
      <c r="C236" s="34" t="str">
        <f>IF('Prediction Log'!C237=0, "",'Prediction Log'!C237)</f>
        <v/>
      </c>
      <c r="D236" s="34" t="str">
        <f>IF('Prediction Log'!D237=0, "",'Prediction Log'!D237)</f>
        <v/>
      </c>
      <c r="E236" s="34" t="str">
        <f>IF('Prediction Log'!E237=0, "",'Prediction Log'!E237)</f>
        <v/>
      </c>
      <c r="F236" s="34" t="str">
        <f>IF('Prediction Log'!H237=0, "",'Prediction Log'!H237)</f>
        <v/>
      </c>
      <c r="G236" s="10" t="str">
        <f>IF(ISBLANK(Games!B236), "",'Prediction Log'!$I237)</f>
        <v/>
      </c>
      <c r="H236" s="35" t="str">
        <f>'Prediction Log'!$J237</f>
        <v/>
      </c>
      <c r="I236" s="34" t="str">
        <f>IF(ISBLANK(Games!R236), "",IF(AND(Games!R236="",Games!S236=""),"",IF(ISTEXT(Games!S236), "Side",Games!R236)))</f>
        <v/>
      </c>
      <c r="J236" s="34" t="str">
        <f>IF(ISBLANK(Games!B236), "",IF(Games!P236="Y", Games!B236, Games!C236))</f>
        <v/>
      </c>
      <c r="K236" s="34" t="str">
        <f>Games!K236</f>
        <v/>
      </c>
      <c r="L236" s="34" t="str">
        <f>IF(ISBLANK(Games!D236), "",Games!D236)</f>
        <v/>
      </c>
      <c r="M236" s="34"/>
      <c r="N236" s="49" t="str">
        <f>IF(ISBLANK(Table123[[#This Row],[Odds Side - Difference Model]]), "", 1)</f>
        <v/>
      </c>
      <c r="O236" s="49" t="str">
        <f>IF(ISBLANK(Table123[[#This Row],[Odds Spread]]), "", 1)</f>
        <v/>
      </c>
      <c r="P236" s="36"/>
      <c r="Q236" s="36"/>
      <c r="R23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6" s="36"/>
      <c r="T236" s="36"/>
      <c r="U236" s="50" t="str">
        <f>IF(ISBLANK(Table123[[#This Row],[Odds Side - Difference Model]]), "",N236+IF(Q236&lt;0, (N236/(Q236/-100)), N236*(Q236/100)))</f>
        <v/>
      </c>
      <c r="V236" s="51" t="str">
        <f>IFERROR(IF(ISBLANK(Table123[[#This Row],[Odds Side - Win Probability Model]]), "",N236+IF(R236&lt;0, (N236/(R236/-100)), N236*(R236/100))),"")</f>
        <v/>
      </c>
      <c r="W236" s="50" t="str">
        <f t="shared" si="20"/>
        <v/>
      </c>
      <c r="X236" s="51" t="str">
        <f t="shared" si="21"/>
        <v/>
      </c>
      <c r="Y236" s="50" t="str">
        <f>IF(ISBLANK(Table123[[#This Row],[Odds Spread]]), "",O236+IF(S236&lt;0, (O236/(S236/-100)), O236*(S236/100)))</f>
        <v/>
      </c>
      <c r="Z236" s="50" t="str">
        <f t="shared" si="22"/>
        <v/>
      </c>
      <c r="AA236" s="37">
        <f t="shared" si="23"/>
        <v>0</v>
      </c>
      <c r="AB236" s="37">
        <f t="shared" si="24"/>
        <v>0</v>
      </c>
      <c r="AC236" s="52" t="str">
        <f>IF('Prediction Log'!$T237="Y", "W", IF('Prediction Log'!$T237="N","L",""))</f>
        <v/>
      </c>
      <c r="AD236" s="53" t="str">
        <f>IF('Prediction Log'!$V237="Y", "W", IF('Prediction Log'!$V237="N","L",""))</f>
        <v/>
      </c>
      <c r="AE236" s="54" t="str">
        <f>IF(ISBLANK(Table123[[#This Row],[Odds Side - Difference Model]]), "",IF(AC236="W", W236, IF(AC236="L",-N236, "")))</f>
        <v/>
      </c>
      <c r="AF236" s="55" t="str">
        <f>IFERROR((IF(ISERR(Table123[[#This Row],[Potential Payout Side - Win Probability Model]]), "",IF(AD236="W", X236, IF(AD236="L",-N236, "")))), "")</f>
        <v/>
      </c>
      <c r="AG236" s="52" t="str">
        <f>IF('Prediction Log'!$U237="Y", "W", IF('Prediction Log'!$U237="N", "L", ""))</f>
        <v/>
      </c>
      <c r="AH236" s="54" t="str">
        <f>IF(ISBLANK(Table123[[#This Row],[Odds Spread]]), "",IF(AG236="W", Z236, IF(AG236="L",-O236, "")))</f>
        <v/>
      </c>
      <c r="AI236" s="45"/>
      <c r="AJ236" s="46" t="str">
        <f t="shared" si="25"/>
        <v/>
      </c>
      <c r="AK23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7" spans="1:38" x14ac:dyDescent="0.45">
      <c r="A237" s="34">
        <f>Games!A237</f>
        <v>0</v>
      </c>
      <c r="B237" s="34" t="str">
        <f>IF('Prediction Log'!B238=0, "",'Prediction Log'!B238)</f>
        <v/>
      </c>
      <c r="C237" s="34" t="str">
        <f>IF('Prediction Log'!C238=0, "",'Prediction Log'!C238)</f>
        <v/>
      </c>
      <c r="D237" s="34" t="str">
        <f>IF('Prediction Log'!D238=0, "",'Prediction Log'!D238)</f>
        <v/>
      </c>
      <c r="E237" s="34" t="str">
        <f>IF('Prediction Log'!E238=0, "",'Prediction Log'!E238)</f>
        <v/>
      </c>
      <c r="F237" s="34" t="str">
        <f>IF('Prediction Log'!H238=0, "",'Prediction Log'!H238)</f>
        <v/>
      </c>
      <c r="G237" s="10" t="str">
        <f>IF(ISBLANK(Games!B237), "",'Prediction Log'!$I238)</f>
        <v/>
      </c>
      <c r="H237" s="35" t="str">
        <f>'Prediction Log'!$J238</f>
        <v/>
      </c>
      <c r="I237" s="34" t="str">
        <f>IF(ISBLANK(Games!R237), "",IF(AND(Games!R237="",Games!S237=""),"",IF(ISTEXT(Games!S237), "Side",Games!R237)))</f>
        <v/>
      </c>
      <c r="J237" s="34" t="str">
        <f>IF(ISBLANK(Games!B237), "",IF(Games!P237="Y", Games!B237, Games!C237))</f>
        <v/>
      </c>
      <c r="K237" s="34" t="str">
        <f>Games!K237</f>
        <v/>
      </c>
      <c r="L237" s="34" t="str">
        <f>IF(ISBLANK(Games!D237), "",Games!D237)</f>
        <v/>
      </c>
      <c r="M237" s="34"/>
      <c r="N237" s="49" t="str">
        <f>IF(ISBLANK(Table123[[#This Row],[Odds Side - Difference Model]]), "", 1)</f>
        <v/>
      </c>
      <c r="O237" s="49" t="str">
        <f>IF(ISBLANK(Table123[[#This Row],[Odds Spread]]), "", 1)</f>
        <v/>
      </c>
      <c r="P237" s="36"/>
      <c r="Q237" s="36"/>
      <c r="R23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7" s="36"/>
      <c r="T237" s="36"/>
      <c r="U237" s="50" t="str">
        <f>IF(ISBLANK(Table123[[#This Row],[Odds Side - Difference Model]]), "",N237+IF(Q237&lt;0, (N237/(Q237/-100)), N237*(Q237/100)))</f>
        <v/>
      </c>
      <c r="V237" s="51" t="str">
        <f>IFERROR(IF(ISBLANK(Table123[[#This Row],[Odds Side - Win Probability Model]]), "",N237+IF(R237&lt;0, (N237/(R237/-100)), N237*(R237/100))),"")</f>
        <v/>
      </c>
      <c r="W237" s="50" t="str">
        <f t="shared" si="20"/>
        <v/>
      </c>
      <c r="X237" s="51" t="str">
        <f t="shared" si="21"/>
        <v/>
      </c>
      <c r="Y237" s="50" t="str">
        <f>IF(ISBLANK(Table123[[#This Row],[Odds Spread]]), "",O237+IF(S237&lt;0, (O237/(S237/-100)), O237*(S237/100)))</f>
        <v/>
      </c>
      <c r="Z237" s="50" t="str">
        <f t="shared" si="22"/>
        <v/>
      </c>
      <c r="AA237" s="37">
        <f t="shared" si="23"/>
        <v>0</v>
      </c>
      <c r="AB237" s="37">
        <f t="shared" si="24"/>
        <v>0</v>
      </c>
      <c r="AC237" s="52" t="str">
        <f>IF('Prediction Log'!$T238="Y", "W", IF('Prediction Log'!$T238="N","L",""))</f>
        <v/>
      </c>
      <c r="AD237" s="53" t="str">
        <f>IF('Prediction Log'!$V238="Y", "W", IF('Prediction Log'!$V238="N","L",""))</f>
        <v/>
      </c>
      <c r="AE237" s="54" t="str">
        <f>IF(ISBLANK(Table123[[#This Row],[Odds Side - Difference Model]]), "",IF(AC237="W", W237, IF(AC237="L",-N237, "")))</f>
        <v/>
      </c>
      <c r="AF237" s="55" t="str">
        <f>IFERROR((IF(ISERR(Table123[[#This Row],[Potential Payout Side - Win Probability Model]]), "",IF(AD237="W", X237, IF(AD237="L",-N237, "")))), "")</f>
        <v/>
      </c>
      <c r="AG237" s="52" t="str">
        <f>IF('Prediction Log'!$U238="Y", "W", IF('Prediction Log'!$U238="N", "L", ""))</f>
        <v/>
      </c>
      <c r="AH237" s="54" t="str">
        <f>IF(ISBLANK(Table123[[#This Row],[Odds Spread]]), "",IF(AG237="W", Z237, IF(AG237="L",-O237, "")))</f>
        <v/>
      </c>
      <c r="AI237" s="45"/>
      <c r="AJ237" s="46" t="str">
        <f t="shared" si="25"/>
        <v/>
      </c>
      <c r="AK23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8" spans="1:38" x14ac:dyDescent="0.45">
      <c r="A238" s="34">
        <f>Games!A238</f>
        <v>0</v>
      </c>
      <c r="B238" s="34" t="str">
        <f>IF('Prediction Log'!B239=0, "",'Prediction Log'!B239)</f>
        <v/>
      </c>
      <c r="C238" s="34" t="str">
        <f>IF('Prediction Log'!C239=0, "",'Prediction Log'!C239)</f>
        <v/>
      </c>
      <c r="D238" s="34" t="str">
        <f>IF('Prediction Log'!D239=0, "",'Prediction Log'!D239)</f>
        <v/>
      </c>
      <c r="E238" s="34" t="str">
        <f>IF('Prediction Log'!E239=0, "",'Prediction Log'!E239)</f>
        <v/>
      </c>
      <c r="F238" s="34" t="str">
        <f>IF('Prediction Log'!H239=0, "",'Prediction Log'!H239)</f>
        <v/>
      </c>
      <c r="G238" s="10" t="str">
        <f>IF(ISBLANK(Games!B238), "",'Prediction Log'!$I239)</f>
        <v/>
      </c>
      <c r="H238" s="35" t="str">
        <f>'Prediction Log'!$J239</f>
        <v/>
      </c>
      <c r="I238" s="34" t="str">
        <f>IF(ISBLANK(Games!R238), "",IF(AND(Games!R238="",Games!S238=""),"",IF(ISTEXT(Games!S238), "Side",Games!R238)))</f>
        <v/>
      </c>
      <c r="J238" s="34" t="str">
        <f>IF(ISBLANK(Games!B238), "",IF(Games!P238="Y", Games!B238, Games!C238))</f>
        <v/>
      </c>
      <c r="K238" s="34" t="str">
        <f>Games!K238</f>
        <v/>
      </c>
      <c r="L238" s="34" t="str">
        <f>IF(ISBLANK(Games!D238), "",Games!D238)</f>
        <v/>
      </c>
      <c r="M238" s="34"/>
      <c r="N238" s="49" t="str">
        <f>IF(ISBLANK(Table123[[#This Row],[Odds Side - Difference Model]]), "", 1)</f>
        <v/>
      </c>
      <c r="O238" s="49" t="str">
        <f>IF(ISBLANK(Table123[[#This Row],[Odds Spread]]), "", 1)</f>
        <v/>
      </c>
      <c r="P238" s="36"/>
      <c r="Q238" s="36"/>
      <c r="R23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8" s="36"/>
      <c r="T238" s="36"/>
      <c r="U238" s="50" t="str">
        <f>IF(ISBLANK(Table123[[#This Row],[Odds Side - Difference Model]]), "",N238+IF(Q238&lt;0, (N238/(Q238/-100)), N238*(Q238/100)))</f>
        <v/>
      </c>
      <c r="V238" s="51" t="str">
        <f>IFERROR(IF(ISBLANK(Table123[[#This Row],[Odds Side - Win Probability Model]]), "",N238+IF(R238&lt;0, (N238/(R238/-100)), N238*(R238/100))),"")</f>
        <v/>
      </c>
      <c r="W238" s="50" t="str">
        <f t="shared" si="20"/>
        <v/>
      </c>
      <c r="X238" s="51" t="str">
        <f t="shared" si="21"/>
        <v/>
      </c>
      <c r="Y238" s="50" t="str">
        <f>IF(ISBLANK(Table123[[#This Row],[Odds Spread]]), "",O238+IF(S238&lt;0, (O238/(S238/-100)), O238*(S238/100)))</f>
        <v/>
      </c>
      <c r="Z238" s="50" t="str">
        <f t="shared" si="22"/>
        <v/>
      </c>
      <c r="AA238" s="37">
        <f t="shared" si="23"/>
        <v>0</v>
      </c>
      <c r="AB238" s="37">
        <f t="shared" si="24"/>
        <v>0</v>
      </c>
      <c r="AC238" s="52" t="str">
        <f>IF('Prediction Log'!$T239="Y", "W", IF('Prediction Log'!$T239="N","L",""))</f>
        <v/>
      </c>
      <c r="AD238" s="53" t="str">
        <f>IF('Prediction Log'!$V239="Y", "W", IF('Prediction Log'!$V239="N","L",""))</f>
        <v/>
      </c>
      <c r="AE238" s="54" t="str">
        <f>IF(ISBLANK(Table123[[#This Row],[Odds Side - Difference Model]]), "",IF(AC238="W", W238, IF(AC238="L",-N238, "")))</f>
        <v/>
      </c>
      <c r="AF238" s="55" t="str">
        <f>IFERROR((IF(ISERR(Table123[[#This Row],[Potential Payout Side - Win Probability Model]]), "",IF(AD238="W", X238, IF(AD238="L",-N238, "")))), "")</f>
        <v/>
      </c>
      <c r="AG238" s="52" t="str">
        <f>IF('Prediction Log'!$U239="Y", "W", IF('Prediction Log'!$U239="N", "L", ""))</f>
        <v/>
      </c>
      <c r="AH238" s="54" t="str">
        <f>IF(ISBLANK(Table123[[#This Row],[Odds Spread]]), "",IF(AG238="W", Z238, IF(AG238="L",-O238, "")))</f>
        <v/>
      </c>
      <c r="AI238" s="45"/>
      <c r="AJ238" s="46" t="str">
        <f t="shared" si="25"/>
        <v/>
      </c>
      <c r="AK23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9" spans="1:38" x14ac:dyDescent="0.45">
      <c r="A239" s="34">
        <f>Games!A239</f>
        <v>0</v>
      </c>
      <c r="B239" s="34" t="str">
        <f>IF('Prediction Log'!B240=0, "",'Prediction Log'!B240)</f>
        <v/>
      </c>
      <c r="C239" s="34" t="str">
        <f>IF('Prediction Log'!C240=0, "",'Prediction Log'!C240)</f>
        <v/>
      </c>
      <c r="D239" s="34" t="str">
        <f>IF('Prediction Log'!D240=0, "",'Prediction Log'!D240)</f>
        <v/>
      </c>
      <c r="E239" s="34" t="str">
        <f>IF('Prediction Log'!E240=0, "",'Prediction Log'!E240)</f>
        <v/>
      </c>
      <c r="F239" s="34" t="str">
        <f>IF('Prediction Log'!H240=0, "",'Prediction Log'!H240)</f>
        <v/>
      </c>
      <c r="G239" s="10" t="str">
        <f>IF(ISBLANK(Games!B239), "",'Prediction Log'!$I240)</f>
        <v/>
      </c>
      <c r="H239" s="35" t="str">
        <f>'Prediction Log'!$J240</f>
        <v/>
      </c>
      <c r="I239" s="34" t="str">
        <f>IF(ISBLANK(Games!R239), "",IF(AND(Games!R239="",Games!S239=""),"",IF(ISTEXT(Games!S239), "Side",Games!R239)))</f>
        <v/>
      </c>
      <c r="J239" s="34" t="str">
        <f>IF(ISBLANK(Games!B239), "",IF(Games!P239="Y", Games!B239, Games!C239))</f>
        <v/>
      </c>
      <c r="K239" s="34" t="str">
        <f>Games!K239</f>
        <v/>
      </c>
      <c r="L239" s="34" t="str">
        <f>IF(ISBLANK(Games!D239), "",Games!D239)</f>
        <v/>
      </c>
      <c r="M239" s="34"/>
      <c r="N239" s="49" t="str">
        <f>IF(ISBLANK(Table123[[#This Row],[Odds Side - Difference Model]]), "", 1)</f>
        <v/>
      </c>
      <c r="O239" s="49" t="str">
        <f>IF(ISBLANK(Table123[[#This Row],[Odds Spread]]), "", 1)</f>
        <v/>
      </c>
      <c r="P239" s="36"/>
      <c r="Q239" s="36"/>
      <c r="R23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9" s="36"/>
      <c r="T239" s="36"/>
      <c r="U239" s="50" t="str">
        <f>IF(ISBLANK(Table123[[#This Row],[Odds Side - Difference Model]]), "",N239+IF(Q239&lt;0, (N239/(Q239/-100)), N239*(Q239/100)))</f>
        <v/>
      </c>
      <c r="V239" s="51" t="str">
        <f>IFERROR(IF(ISBLANK(Table123[[#This Row],[Odds Side - Win Probability Model]]), "",N239+IF(R239&lt;0, (N239/(R239/-100)), N239*(R239/100))),"")</f>
        <v/>
      </c>
      <c r="W239" s="50" t="str">
        <f t="shared" si="20"/>
        <v/>
      </c>
      <c r="X239" s="51" t="str">
        <f t="shared" si="21"/>
        <v/>
      </c>
      <c r="Y239" s="50" t="str">
        <f>IF(ISBLANK(Table123[[#This Row],[Odds Spread]]), "",O239+IF(S239&lt;0, (O239/(S239/-100)), O239*(S239/100)))</f>
        <v/>
      </c>
      <c r="Z239" s="50" t="str">
        <f t="shared" si="22"/>
        <v/>
      </c>
      <c r="AA239" s="37">
        <f t="shared" si="23"/>
        <v>0</v>
      </c>
      <c r="AB239" s="37">
        <f t="shared" si="24"/>
        <v>0</v>
      </c>
      <c r="AC239" s="52" t="str">
        <f>IF('Prediction Log'!$T240="Y", "W", IF('Prediction Log'!$T240="N","L",""))</f>
        <v/>
      </c>
      <c r="AD239" s="53" t="str">
        <f>IF('Prediction Log'!$V240="Y", "W", IF('Prediction Log'!$V240="N","L",""))</f>
        <v/>
      </c>
      <c r="AE239" s="54" t="str">
        <f>IF(ISBLANK(Table123[[#This Row],[Odds Side - Difference Model]]), "",IF(AC239="W", W239, IF(AC239="L",-N239, "")))</f>
        <v/>
      </c>
      <c r="AF239" s="55" t="str">
        <f>IFERROR((IF(ISERR(Table123[[#This Row],[Potential Payout Side - Win Probability Model]]), "",IF(AD239="W", X239, IF(AD239="L",-N239, "")))), "")</f>
        <v/>
      </c>
      <c r="AG239" s="52" t="str">
        <f>IF('Prediction Log'!$U240="Y", "W", IF('Prediction Log'!$U240="N", "L", ""))</f>
        <v/>
      </c>
      <c r="AH239" s="54" t="str">
        <f>IF(ISBLANK(Table123[[#This Row],[Odds Spread]]), "",IF(AG239="W", Z239, IF(AG239="L",-O239, "")))</f>
        <v/>
      </c>
      <c r="AI239" s="45"/>
      <c r="AJ239" s="46" t="str">
        <f t="shared" si="25"/>
        <v/>
      </c>
      <c r="AK23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0" spans="1:38" x14ac:dyDescent="0.45">
      <c r="A240" s="34">
        <f>Games!A240</f>
        <v>0</v>
      </c>
      <c r="B240" s="34" t="str">
        <f>IF('Prediction Log'!B241=0, "",'Prediction Log'!B241)</f>
        <v/>
      </c>
      <c r="C240" s="34" t="str">
        <f>IF('Prediction Log'!C241=0, "",'Prediction Log'!C241)</f>
        <v/>
      </c>
      <c r="D240" s="34" t="str">
        <f>IF('Prediction Log'!D241=0, "",'Prediction Log'!D241)</f>
        <v/>
      </c>
      <c r="E240" s="34" t="str">
        <f>IF('Prediction Log'!E241=0, "",'Prediction Log'!E241)</f>
        <v/>
      </c>
      <c r="F240" s="34" t="str">
        <f>IF('Prediction Log'!H241=0, "",'Prediction Log'!H241)</f>
        <v/>
      </c>
      <c r="G240" s="10" t="str">
        <f>IF(ISBLANK(Games!B240), "",'Prediction Log'!$I241)</f>
        <v/>
      </c>
      <c r="H240" s="35" t="str">
        <f>'Prediction Log'!$J241</f>
        <v/>
      </c>
      <c r="I240" s="34" t="str">
        <f>IF(ISBLANK(Games!R240), "",IF(AND(Games!R240="",Games!S240=""),"",IF(ISTEXT(Games!S240), "Side",Games!R240)))</f>
        <v/>
      </c>
      <c r="J240" s="34" t="str">
        <f>IF(ISBLANK(Games!B240), "",IF(Games!P240="Y", Games!B240, Games!C240))</f>
        <v/>
      </c>
      <c r="K240" s="34" t="str">
        <f>Games!K240</f>
        <v/>
      </c>
      <c r="L240" s="34" t="str">
        <f>IF(ISBLANK(Games!D240), "",Games!D240)</f>
        <v/>
      </c>
      <c r="M240" s="34"/>
      <c r="N240" s="49" t="str">
        <f>IF(ISBLANK(Table123[[#This Row],[Odds Side - Difference Model]]), "", 1)</f>
        <v/>
      </c>
      <c r="O240" s="49" t="str">
        <f>IF(ISBLANK(Table123[[#This Row],[Odds Spread]]), "", 1)</f>
        <v/>
      </c>
      <c r="P240" s="36"/>
      <c r="Q240" s="36"/>
      <c r="R24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0" s="36"/>
      <c r="T240" s="36"/>
      <c r="U240" s="50" t="str">
        <f>IF(ISBLANK(Table123[[#This Row],[Odds Side - Difference Model]]), "",N240+IF(Q240&lt;0, (N240/(Q240/-100)), N240*(Q240/100)))</f>
        <v/>
      </c>
      <c r="V240" s="51" t="str">
        <f>IFERROR(IF(ISBLANK(Table123[[#This Row],[Odds Side - Win Probability Model]]), "",N240+IF(R240&lt;0, (N240/(R240/-100)), N240*(R240/100))),"")</f>
        <v/>
      </c>
      <c r="W240" s="50" t="str">
        <f t="shared" si="20"/>
        <v/>
      </c>
      <c r="X240" s="51" t="str">
        <f t="shared" si="21"/>
        <v/>
      </c>
      <c r="Y240" s="50" t="str">
        <f>IF(ISBLANK(Table123[[#This Row],[Odds Spread]]), "",O240+IF(S240&lt;0, (O240/(S240/-100)), O240*(S240/100)))</f>
        <v/>
      </c>
      <c r="Z240" s="50" t="str">
        <f t="shared" si="22"/>
        <v/>
      </c>
      <c r="AA240" s="37">
        <f t="shared" si="23"/>
        <v>0</v>
      </c>
      <c r="AB240" s="37">
        <f t="shared" si="24"/>
        <v>0</v>
      </c>
      <c r="AC240" s="52" t="str">
        <f>IF('Prediction Log'!$T241="Y", "W", IF('Prediction Log'!$T241="N","L",""))</f>
        <v/>
      </c>
      <c r="AD240" s="53" t="str">
        <f>IF('Prediction Log'!$V241="Y", "W", IF('Prediction Log'!$V241="N","L",""))</f>
        <v/>
      </c>
      <c r="AE240" s="54" t="str">
        <f>IF(ISBLANK(Table123[[#This Row],[Odds Side - Difference Model]]), "",IF(AC240="W", W240, IF(AC240="L",-N240, "")))</f>
        <v/>
      </c>
      <c r="AF240" s="55" t="str">
        <f>IFERROR((IF(ISERR(Table123[[#This Row],[Potential Payout Side - Win Probability Model]]), "",IF(AD240="W", X240, IF(AD240="L",-N240, "")))), "")</f>
        <v/>
      </c>
      <c r="AG240" s="52" t="str">
        <f>IF('Prediction Log'!$U241="Y", "W", IF('Prediction Log'!$U241="N", "L", ""))</f>
        <v/>
      </c>
      <c r="AH240" s="54" t="str">
        <f>IF(ISBLANK(Table123[[#This Row],[Odds Spread]]), "",IF(AG240="W", Z240, IF(AG240="L",-O240, "")))</f>
        <v/>
      </c>
      <c r="AI240" s="45"/>
      <c r="AJ240" s="46" t="str">
        <f t="shared" si="25"/>
        <v/>
      </c>
      <c r="AK24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1" spans="1:38" x14ac:dyDescent="0.45">
      <c r="A241" s="34">
        <f>Games!A241</f>
        <v>0</v>
      </c>
      <c r="B241" s="34" t="str">
        <f>IF('Prediction Log'!B242=0, "",'Prediction Log'!B242)</f>
        <v/>
      </c>
      <c r="C241" s="34" t="str">
        <f>IF('Prediction Log'!C242=0, "",'Prediction Log'!C242)</f>
        <v/>
      </c>
      <c r="D241" s="34" t="str">
        <f>IF('Prediction Log'!D242=0, "",'Prediction Log'!D242)</f>
        <v/>
      </c>
      <c r="E241" s="34" t="str">
        <f>IF('Prediction Log'!E242=0, "",'Prediction Log'!E242)</f>
        <v/>
      </c>
      <c r="F241" s="34" t="str">
        <f>IF('Prediction Log'!H242=0, "",'Prediction Log'!H242)</f>
        <v/>
      </c>
      <c r="G241" s="10" t="str">
        <f>IF(ISBLANK(Games!B241), "",'Prediction Log'!$I242)</f>
        <v/>
      </c>
      <c r="H241" s="35" t="str">
        <f>'Prediction Log'!$J242</f>
        <v/>
      </c>
      <c r="I241" s="34" t="str">
        <f>IF(ISBLANK(Games!R241), "",IF(AND(Games!R241="",Games!S241=""),"",IF(ISTEXT(Games!S241), "Side",Games!R241)))</f>
        <v/>
      </c>
      <c r="J241" s="34" t="str">
        <f>IF(ISBLANK(Games!B241), "",IF(Games!P241="Y", Games!B241, Games!C241))</f>
        <v/>
      </c>
      <c r="K241" s="34" t="str">
        <f>Games!K241</f>
        <v/>
      </c>
      <c r="L241" s="34" t="str">
        <f>IF(ISBLANK(Games!D241), "",Games!D241)</f>
        <v/>
      </c>
      <c r="M241" s="34"/>
      <c r="N241" s="49" t="str">
        <f>IF(ISBLANK(Table123[[#This Row],[Odds Side - Difference Model]]), "", 1)</f>
        <v/>
      </c>
      <c r="O241" s="49" t="str">
        <f>IF(ISBLANK(Table123[[#This Row],[Odds Spread]]), "", 1)</f>
        <v/>
      </c>
      <c r="P241" s="36"/>
      <c r="Q241" s="36"/>
      <c r="R24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1" s="36"/>
      <c r="T241" s="36"/>
      <c r="U241" s="50" t="str">
        <f>IF(ISBLANK(Table123[[#This Row],[Odds Side - Difference Model]]), "",N241+IF(Q241&lt;0, (N241/(Q241/-100)), N241*(Q241/100)))</f>
        <v/>
      </c>
      <c r="V241" s="51" t="str">
        <f>IFERROR(IF(ISBLANK(Table123[[#This Row],[Odds Side - Win Probability Model]]), "",N241+IF(R241&lt;0, (N241/(R241/-100)), N241*(R241/100))),"")</f>
        <v/>
      </c>
      <c r="W241" s="50" t="str">
        <f t="shared" si="20"/>
        <v/>
      </c>
      <c r="X241" s="51" t="str">
        <f t="shared" si="21"/>
        <v/>
      </c>
      <c r="Y241" s="50" t="str">
        <f>IF(ISBLANK(Table123[[#This Row],[Odds Spread]]), "",O241+IF(S241&lt;0, (O241/(S241/-100)), O241*(S241/100)))</f>
        <v/>
      </c>
      <c r="Z241" s="50" t="str">
        <f t="shared" si="22"/>
        <v/>
      </c>
      <c r="AA241" s="37">
        <f t="shared" si="23"/>
        <v>0</v>
      </c>
      <c r="AB241" s="37">
        <f t="shared" si="24"/>
        <v>0</v>
      </c>
      <c r="AC241" s="52" t="str">
        <f>IF('Prediction Log'!$T242="Y", "W", IF('Prediction Log'!$T242="N","L",""))</f>
        <v/>
      </c>
      <c r="AD241" s="53" t="str">
        <f>IF('Prediction Log'!$V242="Y", "W", IF('Prediction Log'!$V242="N","L",""))</f>
        <v/>
      </c>
      <c r="AE241" s="54" t="str">
        <f>IF(ISBLANK(Table123[[#This Row],[Odds Side - Difference Model]]), "",IF(AC241="W", W241, IF(AC241="L",-N241, "")))</f>
        <v/>
      </c>
      <c r="AF241" s="55" t="str">
        <f>IFERROR((IF(ISERR(Table123[[#This Row],[Potential Payout Side - Win Probability Model]]), "",IF(AD241="W", X241, IF(AD241="L",-N241, "")))), "")</f>
        <v/>
      </c>
      <c r="AG241" s="52" t="str">
        <f>IF('Prediction Log'!$U242="Y", "W", IF('Prediction Log'!$U242="N", "L", ""))</f>
        <v/>
      </c>
      <c r="AH241" s="54" t="str">
        <f>IF(ISBLANK(Table123[[#This Row],[Odds Spread]]), "",IF(AG241="W", Z241, IF(AG241="L",-O241, "")))</f>
        <v/>
      </c>
      <c r="AI241" s="45"/>
      <c r="AJ241" s="46" t="str">
        <f t="shared" si="25"/>
        <v/>
      </c>
      <c r="AK24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2" spans="1:38" x14ac:dyDescent="0.45">
      <c r="A242" s="34">
        <f>Games!A242</f>
        <v>0</v>
      </c>
      <c r="B242" s="34" t="str">
        <f>IF('Prediction Log'!B243=0, "",'Prediction Log'!B243)</f>
        <v/>
      </c>
      <c r="C242" s="34" t="str">
        <f>IF('Prediction Log'!C243=0, "",'Prediction Log'!C243)</f>
        <v/>
      </c>
      <c r="D242" s="34" t="str">
        <f>IF('Prediction Log'!D243=0, "",'Prediction Log'!D243)</f>
        <v/>
      </c>
      <c r="E242" s="34" t="str">
        <f>IF('Prediction Log'!E243=0, "",'Prediction Log'!E243)</f>
        <v/>
      </c>
      <c r="F242" s="34" t="str">
        <f>IF('Prediction Log'!H243=0, "",'Prediction Log'!H243)</f>
        <v/>
      </c>
      <c r="G242" s="10" t="str">
        <f>IF(ISBLANK(Games!B242), "",'Prediction Log'!$I243)</f>
        <v/>
      </c>
      <c r="H242" s="35" t="str">
        <f>'Prediction Log'!$J243</f>
        <v/>
      </c>
      <c r="I242" s="34" t="str">
        <f>IF(ISBLANK(Games!R242), "",IF(AND(Games!R242="",Games!S242=""),"",IF(ISTEXT(Games!S242), "Side",Games!R242)))</f>
        <v/>
      </c>
      <c r="J242" s="34" t="str">
        <f>IF(ISBLANK(Games!B242), "",IF(Games!P242="Y", Games!B242, Games!C242))</f>
        <v/>
      </c>
      <c r="K242" s="34" t="str">
        <f>Games!K242</f>
        <v/>
      </c>
      <c r="L242" s="34" t="str">
        <f>IF(ISBLANK(Games!D242), "",Games!D242)</f>
        <v/>
      </c>
      <c r="M242" s="34"/>
      <c r="N242" s="49" t="str">
        <f>IF(ISBLANK(Table123[[#This Row],[Odds Side - Difference Model]]), "", 1)</f>
        <v/>
      </c>
      <c r="O242" s="49" t="str">
        <f>IF(ISBLANK(Table123[[#This Row],[Odds Spread]]), "", 1)</f>
        <v/>
      </c>
      <c r="P242" s="36"/>
      <c r="Q242" s="36"/>
      <c r="R24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2" s="36"/>
      <c r="T242" s="36"/>
      <c r="U242" s="50" t="str">
        <f>IF(ISBLANK(Table123[[#This Row],[Odds Side - Difference Model]]), "",N242+IF(Q242&lt;0, (N242/(Q242/-100)), N242*(Q242/100)))</f>
        <v/>
      </c>
      <c r="V242" s="51" t="str">
        <f>IFERROR(IF(ISBLANK(Table123[[#This Row],[Odds Side - Win Probability Model]]), "",N242+IF(R242&lt;0, (N242/(R242/-100)), N242*(R242/100))),"")</f>
        <v/>
      </c>
      <c r="W242" s="50" t="str">
        <f t="shared" si="20"/>
        <v/>
      </c>
      <c r="X242" s="51" t="str">
        <f t="shared" si="21"/>
        <v/>
      </c>
      <c r="Y242" s="50" t="str">
        <f>IF(ISBLANK(Table123[[#This Row],[Odds Spread]]), "",O242+IF(S242&lt;0, (O242/(S242/-100)), O242*(S242/100)))</f>
        <v/>
      </c>
      <c r="Z242" s="50" t="str">
        <f t="shared" si="22"/>
        <v/>
      </c>
      <c r="AA242" s="37">
        <f t="shared" si="23"/>
        <v>0</v>
      </c>
      <c r="AB242" s="37">
        <f t="shared" si="24"/>
        <v>0</v>
      </c>
      <c r="AC242" s="52" t="str">
        <f>IF('Prediction Log'!$T243="Y", "W", IF('Prediction Log'!$T243="N","L",""))</f>
        <v/>
      </c>
      <c r="AD242" s="53" t="str">
        <f>IF('Prediction Log'!$V243="Y", "W", IF('Prediction Log'!$V243="N","L",""))</f>
        <v/>
      </c>
      <c r="AE242" s="54" t="str">
        <f>IF(ISBLANK(Table123[[#This Row],[Odds Side - Difference Model]]), "",IF(AC242="W", W242, IF(AC242="L",-N242, "")))</f>
        <v/>
      </c>
      <c r="AF242" s="55" t="str">
        <f>IFERROR((IF(ISERR(Table123[[#This Row],[Potential Payout Side - Win Probability Model]]), "",IF(AD242="W", X242, IF(AD242="L",-N242, "")))), "")</f>
        <v/>
      </c>
      <c r="AG242" s="52" t="str">
        <f>IF('Prediction Log'!$U243="Y", "W", IF('Prediction Log'!$U243="N", "L", ""))</f>
        <v/>
      </c>
      <c r="AH242" s="54" t="str">
        <f>IF(ISBLANK(Table123[[#This Row],[Odds Spread]]), "",IF(AG242="W", Z242, IF(AG242="L",-O242, "")))</f>
        <v/>
      </c>
      <c r="AI242" s="45"/>
      <c r="AJ242" s="46" t="str">
        <f t="shared" si="25"/>
        <v/>
      </c>
      <c r="AK24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3" spans="1:38" x14ac:dyDescent="0.45">
      <c r="A243" s="34">
        <f>Games!A243</f>
        <v>0</v>
      </c>
      <c r="B243" s="34" t="str">
        <f>IF('Prediction Log'!B244=0, "",'Prediction Log'!B244)</f>
        <v/>
      </c>
      <c r="C243" s="34" t="str">
        <f>IF('Prediction Log'!C244=0, "",'Prediction Log'!C244)</f>
        <v/>
      </c>
      <c r="D243" s="34" t="str">
        <f>IF('Prediction Log'!D244=0, "",'Prediction Log'!D244)</f>
        <v/>
      </c>
      <c r="E243" s="34" t="str">
        <f>IF('Prediction Log'!E244=0, "",'Prediction Log'!E244)</f>
        <v/>
      </c>
      <c r="F243" s="34" t="str">
        <f>IF('Prediction Log'!H244=0, "",'Prediction Log'!H244)</f>
        <v/>
      </c>
      <c r="G243" s="10" t="str">
        <f>IF(ISBLANK(Games!B243), "",'Prediction Log'!$I244)</f>
        <v/>
      </c>
      <c r="H243" s="35" t="str">
        <f>'Prediction Log'!$J244</f>
        <v/>
      </c>
      <c r="I243" s="34" t="str">
        <f>IF(ISBLANK(Games!R243), "",IF(AND(Games!R243="",Games!S243=""),"",IF(ISTEXT(Games!S243), "Side",Games!R243)))</f>
        <v/>
      </c>
      <c r="J243" s="34" t="str">
        <f>IF(ISBLANK(Games!B243), "",IF(Games!P243="Y", Games!B243, Games!C243))</f>
        <v/>
      </c>
      <c r="K243" s="34" t="str">
        <f>Games!K243</f>
        <v/>
      </c>
      <c r="L243" s="34" t="str">
        <f>IF(ISBLANK(Games!D243), "",Games!D243)</f>
        <v/>
      </c>
      <c r="M243" s="34"/>
      <c r="N243" s="49" t="str">
        <f>IF(ISBLANK(Table123[[#This Row],[Odds Side - Difference Model]]), "", 1)</f>
        <v/>
      </c>
      <c r="O243" s="49" t="str">
        <f>IF(ISBLANK(Table123[[#This Row],[Odds Spread]]), "", 1)</f>
        <v/>
      </c>
      <c r="P243" s="36"/>
      <c r="Q243" s="36"/>
      <c r="R24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3" s="36"/>
      <c r="T243" s="36"/>
      <c r="U243" s="50" t="str">
        <f>IF(ISBLANK(Table123[[#This Row],[Odds Side - Difference Model]]), "",N243+IF(Q243&lt;0, (N243/(Q243/-100)), N243*(Q243/100)))</f>
        <v/>
      </c>
      <c r="V243" s="51" t="str">
        <f>IFERROR(IF(ISBLANK(Table123[[#This Row],[Odds Side - Win Probability Model]]), "",N243+IF(R243&lt;0, (N243/(R243/-100)), N243*(R243/100))),"")</f>
        <v/>
      </c>
      <c r="W243" s="50" t="str">
        <f t="shared" si="20"/>
        <v/>
      </c>
      <c r="X243" s="51" t="str">
        <f t="shared" si="21"/>
        <v/>
      </c>
      <c r="Y243" s="50" t="str">
        <f>IF(ISBLANK(Table123[[#This Row],[Odds Spread]]), "",O243+IF(S243&lt;0, (O243/(S243/-100)), O243*(S243/100)))</f>
        <v/>
      </c>
      <c r="Z243" s="50" t="str">
        <f t="shared" si="22"/>
        <v/>
      </c>
      <c r="AA243" s="37">
        <f t="shared" si="23"/>
        <v>0</v>
      </c>
      <c r="AB243" s="37">
        <f t="shared" si="24"/>
        <v>0</v>
      </c>
      <c r="AC243" s="52" t="str">
        <f>IF('Prediction Log'!$T244="Y", "W", IF('Prediction Log'!$T244="N","L",""))</f>
        <v/>
      </c>
      <c r="AD243" s="53" t="str">
        <f>IF('Prediction Log'!$V244="Y", "W", IF('Prediction Log'!$V244="N","L",""))</f>
        <v/>
      </c>
      <c r="AE243" s="54" t="str">
        <f>IF(ISBLANK(Table123[[#This Row],[Odds Side - Difference Model]]), "",IF(AC243="W", W243, IF(AC243="L",-N243, "")))</f>
        <v/>
      </c>
      <c r="AF243" s="55" t="str">
        <f>IFERROR((IF(ISERR(Table123[[#This Row],[Potential Payout Side - Win Probability Model]]), "",IF(AD243="W", X243, IF(AD243="L",-N243, "")))), "")</f>
        <v/>
      </c>
      <c r="AG243" s="52" t="str">
        <f>IF('Prediction Log'!$U244="Y", "W", IF('Prediction Log'!$U244="N", "L", ""))</f>
        <v/>
      </c>
      <c r="AH243" s="54" t="str">
        <f>IF(ISBLANK(Table123[[#This Row],[Odds Spread]]), "",IF(AG243="W", Z243, IF(AG243="L",-O243, "")))</f>
        <v/>
      </c>
      <c r="AI243" s="45"/>
      <c r="AJ243" s="46" t="str">
        <f t="shared" si="25"/>
        <v/>
      </c>
      <c r="AK24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4" spans="1:38" x14ac:dyDescent="0.45">
      <c r="A244" s="34">
        <f>Games!A244</f>
        <v>0</v>
      </c>
      <c r="B244" s="34" t="str">
        <f>IF('Prediction Log'!B245=0, "",'Prediction Log'!B245)</f>
        <v/>
      </c>
      <c r="C244" s="34" t="str">
        <f>IF('Prediction Log'!C245=0, "",'Prediction Log'!C245)</f>
        <v/>
      </c>
      <c r="D244" s="34" t="str">
        <f>IF('Prediction Log'!D245=0, "",'Prediction Log'!D245)</f>
        <v/>
      </c>
      <c r="E244" s="34" t="str">
        <f>IF('Prediction Log'!E245=0, "",'Prediction Log'!E245)</f>
        <v/>
      </c>
      <c r="F244" s="34" t="str">
        <f>IF('Prediction Log'!H245=0, "",'Prediction Log'!H245)</f>
        <v/>
      </c>
      <c r="G244" s="10" t="str">
        <f>IF(ISBLANK(Games!B244), "",'Prediction Log'!$I245)</f>
        <v/>
      </c>
      <c r="H244" s="35" t="str">
        <f>'Prediction Log'!$J245</f>
        <v/>
      </c>
      <c r="I244" s="34" t="str">
        <f>IF(ISBLANK(Games!R244), "",IF(AND(Games!R244="",Games!S244=""),"",IF(ISTEXT(Games!S244), "Side",Games!R244)))</f>
        <v/>
      </c>
      <c r="J244" s="34" t="str">
        <f>IF(ISBLANK(Games!B244), "",IF(Games!P244="Y", Games!B244, Games!C244))</f>
        <v/>
      </c>
      <c r="K244" s="34" t="str">
        <f>Games!K244</f>
        <v/>
      </c>
      <c r="L244" s="34" t="str">
        <f>IF(ISBLANK(Games!D244), "",Games!D244)</f>
        <v/>
      </c>
      <c r="M244" s="34"/>
      <c r="N244" s="49" t="str">
        <f>IF(ISBLANK(Table123[[#This Row],[Odds Side - Difference Model]]), "", 1)</f>
        <v/>
      </c>
      <c r="O244" s="49" t="str">
        <f>IF(ISBLANK(Table123[[#This Row],[Odds Spread]]), "", 1)</f>
        <v/>
      </c>
      <c r="P244" s="36"/>
      <c r="Q244" s="36"/>
      <c r="R24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4" s="36"/>
      <c r="T244" s="36"/>
      <c r="U244" s="50" t="str">
        <f>IF(ISBLANK(Table123[[#This Row],[Odds Side - Difference Model]]), "",N244+IF(Q244&lt;0, (N244/(Q244/-100)), N244*(Q244/100)))</f>
        <v/>
      </c>
      <c r="V244" s="51" t="str">
        <f>IFERROR(IF(ISBLANK(Table123[[#This Row],[Odds Side - Win Probability Model]]), "",N244+IF(R244&lt;0, (N244/(R244/-100)), N244*(R244/100))),"")</f>
        <v/>
      </c>
      <c r="W244" s="50" t="str">
        <f t="shared" si="20"/>
        <v/>
      </c>
      <c r="X244" s="51" t="str">
        <f t="shared" si="21"/>
        <v/>
      </c>
      <c r="Y244" s="50" t="str">
        <f>IF(ISBLANK(Table123[[#This Row],[Odds Spread]]), "",O244+IF(S244&lt;0, (O244/(S244/-100)), O244*(S244/100)))</f>
        <v/>
      </c>
      <c r="Z244" s="50" t="str">
        <f t="shared" si="22"/>
        <v/>
      </c>
      <c r="AA244" s="37">
        <f t="shared" si="23"/>
        <v>0</v>
      </c>
      <c r="AB244" s="37">
        <f t="shared" si="24"/>
        <v>0</v>
      </c>
      <c r="AC244" s="52" t="str">
        <f>IF('Prediction Log'!$T245="Y", "W", IF('Prediction Log'!$T245="N","L",""))</f>
        <v/>
      </c>
      <c r="AD244" s="53" t="str">
        <f>IF('Prediction Log'!$V245="Y", "W", IF('Prediction Log'!$V245="N","L",""))</f>
        <v/>
      </c>
      <c r="AE244" s="54" t="str">
        <f>IF(ISBLANK(Table123[[#This Row],[Odds Side - Difference Model]]), "",IF(AC244="W", W244, IF(AC244="L",-N244, "")))</f>
        <v/>
      </c>
      <c r="AF244" s="55" t="str">
        <f>IFERROR((IF(ISERR(Table123[[#This Row],[Potential Payout Side - Win Probability Model]]), "",IF(AD244="W", X244, IF(AD244="L",-N244, "")))), "")</f>
        <v/>
      </c>
      <c r="AG244" s="52" t="str">
        <f>IF('Prediction Log'!$U245="Y", "W", IF('Prediction Log'!$U245="N", "L", ""))</f>
        <v/>
      </c>
      <c r="AH244" s="54" t="str">
        <f>IF(ISBLANK(Table123[[#This Row],[Odds Spread]]), "",IF(AG244="W", Z244, IF(AG244="L",-O244, "")))</f>
        <v/>
      </c>
      <c r="AI244" s="45"/>
      <c r="AJ244" s="46" t="str">
        <f t="shared" si="25"/>
        <v/>
      </c>
      <c r="AK24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5" spans="1:38" x14ac:dyDescent="0.45">
      <c r="A245" s="34">
        <f>Games!A245</f>
        <v>0</v>
      </c>
      <c r="B245" s="34" t="str">
        <f>IF('Prediction Log'!B246=0, "",'Prediction Log'!B246)</f>
        <v/>
      </c>
      <c r="C245" s="34" t="str">
        <f>IF('Prediction Log'!C246=0, "",'Prediction Log'!C246)</f>
        <v/>
      </c>
      <c r="D245" s="34" t="str">
        <f>IF('Prediction Log'!D246=0, "",'Prediction Log'!D246)</f>
        <v/>
      </c>
      <c r="E245" s="34" t="str">
        <f>IF('Prediction Log'!E246=0, "",'Prediction Log'!E246)</f>
        <v/>
      </c>
      <c r="F245" s="34" t="str">
        <f>IF('Prediction Log'!H246=0, "",'Prediction Log'!H246)</f>
        <v/>
      </c>
      <c r="G245" s="10" t="str">
        <f>IF(ISBLANK(Games!B245), "",'Prediction Log'!$I246)</f>
        <v/>
      </c>
      <c r="H245" s="35" t="str">
        <f>'Prediction Log'!$J246</f>
        <v/>
      </c>
      <c r="I245" s="34" t="str">
        <f>IF(ISBLANK(Games!R245), "",IF(AND(Games!R245="",Games!S245=""),"",IF(ISTEXT(Games!S245), "Side",Games!R245)))</f>
        <v/>
      </c>
      <c r="J245" s="34" t="str">
        <f>IF(ISBLANK(Games!B245), "",IF(Games!P245="Y", Games!B245, Games!C245))</f>
        <v/>
      </c>
      <c r="K245" s="34" t="str">
        <f>Games!K245</f>
        <v/>
      </c>
      <c r="L245" s="34" t="str">
        <f>IF(ISBLANK(Games!D245), "",Games!D245)</f>
        <v/>
      </c>
      <c r="M245" s="34"/>
      <c r="N245" s="49" t="str">
        <f>IF(ISBLANK(Table123[[#This Row],[Odds Side - Difference Model]]), "", 1)</f>
        <v/>
      </c>
      <c r="O245" s="49" t="str">
        <f>IF(ISBLANK(Table123[[#This Row],[Odds Spread]]), "", 1)</f>
        <v/>
      </c>
      <c r="P245" s="36"/>
      <c r="Q245" s="36"/>
      <c r="R24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5" s="36"/>
      <c r="T245" s="36"/>
      <c r="U245" s="50" t="str">
        <f>IF(ISBLANK(Table123[[#This Row],[Odds Side - Difference Model]]), "",N245+IF(Q245&lt;0, (N245/(Q245/-100)), N245*(Q245/100)))</f>
        <v/>
      </c>
      <c r="V245" s="51" t="str">
        <f>IFERROR(IF(ISBLANK(Table123[[#This Row],[Odds Side - Win Probability Model]]), "",N245+IF(R245&lt;0, (N245/(R245/-100)), N245*(R245/100))),"")</f>
        <v/>
      </c>
      <c r="W245" s="50" t="str">
        <f t="shared" si="20"/>
        <v/>
      </c>
      <c r="X245" s="51" t="str">
        <f t="shared" si="21"/>
        <v/>
      </c>
      <c r="Y245" s="50" t="str">
        <f>IF(ISBLANK(Table123[[#This Row],[Odds Spread]]), "",O245+IF(S245&lt;0, (O245/(S245/-100)), O245*(S245/100)))</f>
        <v/>
      </c>
      <c r="Z245" s="50" t="str">
        <f t="shared" si="22"/>
        <v/>
      </c>
      <c r="AA245" s="37">
        <f t="shared" si="23"/>
        <v>0</v>
      </c>
      <c r="AB245" s="37">
        <f t="shared" si="24"/>
        <v>0</v>
      </c>
      <c r="AC245" s="52" t="str">
        <f>IF('Prediction Log'!$T246="Y", "W", IF('Prediction Log'!$T246="N","L",""))</f>
        <v/>
      </c>
      <c r="AD245" s="53" t="str">
        <f>IF('Prediction Log'!$V246="Y", "W", IF('Prediction Log'!$V246="N","L",""))</f>
        <v/>
      </c>
      <c r="AE245" s="54" t="str">
        <f>IF(ISBLANK(Table123[[#This Row],[Odds Side - Difference Model]]), "",IF(AC245="W", W245, IF(AC245="L",-N245, "")))</f>
        <v/>
      </c>
      <c r="AF245" s="55" t="str">
        <f>IFERROR((IF(ISERR(Table123[[#This Row],[Potential Payout Side - Win Probability Model]]), "",IF(AD245="W", X245, IF(AD245="L",-N245, "")))), "")</f>
        <v/>
      </c>
      <c r="AG245" s="52" t="str">
        <f>IF('Prediction Log'!$U246="Y", "W", IF('Prediction Log'!$U246="N", "L", ""))</f>
        <v/>
      </c>
      <c r="AH245" s="54" t="str">
        <f>IF(ISBLANK(Table123[[#This Row],[Odds Spread]]), "",IF(AG245="W", Z245, IF(AG245="L",-O245, "")))</f>
        <v/>
      </c>
      <c r="AI245" s="45"/>
      <c r="AJ245" s="46" t="str">
        <f t="shared" si="25"/>
        <v/>
      </c>
      <c r="AK24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6" spans="1:38" x14ac:dyDescent="0.45">
      <c r="A246" s="34">
        <f>Games!A246</f>
        <v>0</v>
      </c>
      <c r="B246" s="34" t="str">
        <f>IF('Prediction Log'!B247=0, "",'Prediction Log'!B247)</f>
        <v/>
      </c>
      <c r="C246" s="34" t="str">
        <f>IF('Prediction Log'!C247=0, "",'Prediction Log'!C247)</f>
        <v/>
      </c>
      <c r="D246" s="34" t="str">
        <f>IF('Prediction Log'!D247=0, "",'Prediction Log'!D247)</f>
        <v/>
      </c>
      <c r="E246" s="34" t="str">
        <f>IF('Prediction Log'!E247=0, "",'Prediction Log'!E247)</f>
        <v/>
      </c>
      <c r="F246" s="34" t="str">
        <f>IF('Prediction Log'!H247=0, "",'Prediction Log'!H247)</f>
        <v/>
      </c>
      <c r="G246" s="10" t="str">
        <f>IF(ISBLANK(Games!B246), "",'Prediction Log'!$I247)</f>
        <v/>
      </c>
      <c r="H246" s="35" t="str">
        <f>'Prediction Log'!$J247</f>
        <v/>
      </c>
      <c r="I246" s="34" t="str">
        <f>IF(ISBLANK(Games!R246), "",IF(AND(Games!R246="",Games!S246=""),"",IF(ISTEXT(Games!S246), "Side",Games!R246)))</f>
        <v/>
      </c>
      <c r="J246" s="34" t="str">
        <f>IF(ISBLANK(Games!B246), "",IF(Games!P246="Y", Games!B246, Games!C246))</f>
        <v/>
      </c>
      <c r="K246" s="34" t="str">
        <f>Games!K246</f>
        <v/>
      </c>
      <c r="L246" s="34" t="str">
        <f>IF(ISBLANK(Games!D246), "",Games!D246)</f>
        <v/>
      </c>
      <c r="M246" s="34"/>
      <c r="N246" s="49" t="str">
        <f>IF(ISBLANK(Table123[[#This Row],[Odds Side - Difference Model]]), "", 1)</f>
        <v/>
      </c>
      <c r="O246" s="49" t="str">
        <f>IF(ISBLANK(Table123[[#This Row],[Odds Spread]]), "", 1)</f>
        <v/>
      </c>
      <c r="P246" s="36"/>
      <c r="Q246" s="36"/>
      <c r="R24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6" s="36"/>
      <c r="T246" s="36"/>
      <c r="U246" s="50" t="str">
        <f>IF(ISBLANK(Table123[[#This Row],[Odds Side - Difference Model]]), "",N246+IF(Q246&lt;0, (N246/(Q246/-100)), N246*(Q246/100)))</f>
        <v/>
      </c>
      <c r="V246" s="51" t="str">
        <f>IFERROR(IF(ISBLANK(Table123[[#This Row],[Odds Side - Win Probability Model]]), "",N246+IF(R246&lt;0, (N246/(R246/-100)), N246*(R246/100))),"")</f>
        <v/>
      </c>
      <c r="W246" s="50" t="str">
        <f t="shared" si="20"/>
        <v/>
      </c>
      <c r="X246" s="51" t="str">
        <f t="shared" si="21"/>
        <v/>
      </c>
      <c r="Y246" s="50" t="str">
        <f>IF(ISBLANK(Table123[[#This Row],[Odds Spread]]), "",O246+IF(S246&lt;0, (O246/(S246/-100)), O246*(S246/100)))</f>
        <v/>
      </c>
      <c r="Z246" s="50" t="str">
        <f t="shared" si="22"/>
        <v/>
      </c>
      <c r="AA246" s="37">
        <f t="shared" si="23"/>
        <v>0</v>
      </c>
      <c r="AB246" s="37">
        <f t="shared" si="24"/>
        <v>0</v>
      </c>
      <c r="AC246" s="52" t="str">
        <f>IF('Prediction Log'!$T247="Y", "W", IF('Prediction Log'!$T247="N","L",""))</f>
        <v/>
      </c>
      <c r="AD246" s="53" t="str">
        <f>IF('Prediction Log'!$V247="Y", "W", IF('Prediction Log'!$V247="N","L",""))</f>
        <v/>
      </c>
      <c r="AE246" s="54" t="str">
        <f>IF(ISBLANK(Table123[[#This Row],[Odds Side - Difference Model]]), "",IF(AC246="W", W246, IF(AC246="L",-N246, "")))</f>
        <v/>
      </c>
      <c r="AF246" s="55" t="str">
        <f>IFERROR((IF(ISERR(Table123[[#This Row],[Potential Payout Side - Win Probability Model]]), "",IF(AD246="W", X246, IF(AD246="L",-N246, "")))), "")</f>
        <v/>
      </c>
      <c r="AG246" s="52" t="str">
        <f>IF('Prediction Log'!$U247="Y", "W", IF('Prediction Log'!$U247="N", "L", ""))</f>
        <v/>
      </c>
      <c r="AH246" s="54" t="str">
        <f>IF(ISBLANK(Table123[[#This Row],[Odds Spread]]), "",IF(AG246="W", Z246, IF(AG246="L",-O246, "")))</f>
        <v/>
      </c>
      <c r="AI246" s="45"/>
      <c r="AJ246" s="46" t="str">
        <f t="shared" si="25"/>
        <v/>
      </c>
      <c r="AK24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7" spans="1:38" x14ac:dyDescent="0.45">
      <c r="A247" s="34">
        <f>Games!A247</f>
        <v>0</v>
      </c>
      <c r="B247" s="34" t="str">
        <f>IF('Prediction Log'!B248=0, "",'Prediction Log'!B248)</f>
        <v/>
      </c>
      <c r="C247" s="34" t="str">
        <f>IF('Prediction Log'!C248=0, "",'Prediction Log'!C248)</f>
        <v/>
      </c>
      <c r="D247" s="34" t="str">
        <f>IF('Prediction Log'!D248=0, "",'Prediction Log'!D248)</f>
        <v/>
      </c>
      <c r="E247" s="34" t="str">
        <f>IF('Prediction Log'!E248=0, "",'Prediction Log'!E248)</f>
        <v/>
      </c>
      <c r="F247" s="34" t="str">
        <f>IF('Prediction Log'!H248=0, "",'Prediction Log'!H248)</f>
        <v/>
      </c>
      <c r="G247" s="10" t="str">
        <f>IF(ISBLANK(Games!B247), "",'Prediction Log'!$I248)</f>
        <v/>
      </c>
      <c r="H247" s="35" t="str">
        <f>'Prediction Log'!$J248</f>
        <v/>
      </c>
      <c r="I247" s="34" t="str">
        <f>IF(ISBLANK(Games!R247), "",IF(AND(Games!R247="",Games!S247=""),"",IF(ISTEXT(Games!S247), "Side",Games!R247)))</f>
        <v/>
      </c>
      <c r="J247" s="34" t="str">
        <f>IF(ISBLANK(Games!B247), "",IF(Games!P247="Y", Games!B247, Games!C247))</f>
        <v/>
      </c>
      <c r="K247" s="34" t="str">
        <f>Games!K247</f>
        <v/>
      </c>
      <c r="L247" s="34" t="str">
        <f>IF(ISBLANK(Games!D247), "",Games!D247)</f>
        <v/>
      </c>
      <c r="M247" s="34"/>
      <c r="N247" s="49" t="str">
        <f>IF(ISBLANK(Table123[[#This Row],[Odds Side - Difference Model]]), "", 1)</f>
        <v/>
      </c>
      <c r="O247" s="49" t="str">
        <f>IF(ISBLANK(Table123[[#This Row],[Odds Spread]]), "", 1)</f>
        <v/>
      </c>
      <c r="P247" s="36"/>
      <c r="Q247" s="36"/>
      <c r="R24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7" s="36"/>
      <c r="T247" s="36"/>
      <c r="U247" s="50" t="str">
        <f>IF(ISBLANK(Table123[[#This Row],[Odds Side - Difference Model]]), "",N247+IF(Q247&lt;0, (N247/(Q247/-100)), N247*(Q247/100)))</f>
        <v/>
      </c>
      <c r="V247" s="51" t="str">
        <f>IFERROR(IF(ISBLANK(Table123[[#This Row],[Odds Side - Win Probability Model]]), "",N247+IF(R247&lt;0, (N247/(R247/-100)), N247*(R247/100))),"")</f>
        <v/>
      </c>
      <c r="W247" s="50" t="str">
        <f t="shared" si="20"/>
        <v/>
      </c>
      <c r="X247" s="51" t="str">
        <f t="shared" si="21"/>
        <v/>
      </c>
      <c r="Y247" s="50" t="str">
        <f>IF(ISBLANK(Table123[[#This Row],[Odds Spread]]), "",O247+IF(S247&lt;0, (O247/(S247/-100)), O247*(S247/100)))</f>
        <v/>
      </c>
      <c r="Z247" s="50" t="str">
        <f t="shared" si="22"/>
        <v/>
      </c>
      <c r="AA247" s="37">
        <f t="shared" si="23"/>
        <v>0</v>
      </c>
      <c r="AB247" s="37">
        <f t="shared" si="24"/>
        <v>0</v>
      </c>
      <c r="AC247" s="52" t="str">
        <f>IF('Prediction Log'!$T248="Y", "W", IF('Prediction Log'!$T248="N","L",""))</f>
        <v/>
      </c>
      <c r="AD247" s="53" t="str">
        <f>IF('Prediction Log'!$V248="Y", "W", IF('Prediction Log'!$V248="N","L",""))</f>
        <v/>
      </c>
      <c r="AE247" s="54" t="str">
        <f>IF(ISBLANK(Table123[[#This Row],[Odds Side - Difference Model]]), "",IF(AC247="W", W247, IF(AC247="L",-N247, "")))</f>
        <v/>
      </c>
      <c r="AF247" s="55" t="str">
        <f>IFERROR((IF(ISERR(Table123[[#This Row],[Potential Payout Side - Win Probability Model]]), "",IF(AD247="W", X247, IF(AD247="L",-N247, "")))), "")</f>
        <v/>
      </c>
      <c r="AG247" s="52" t="str">
        <f>IF('Prediction Log'!$U248="Y", "W", IF('Prediction Log'!$U248="N", "L", ""))</f>
        <v/>
      </c>
      <c r="AH247" s="54" t="str">
        <f>IF(ISBLANK(Table123[[#This Row],[Odds Spread]]), "",IF(AG247="W", Z247, IF(AG247="L",-O247, "")))</f>
        <v/>
      </c>
      <c r="AI247" s="45"/>
      <c r="AJ247" s="46" t="str">
        <f t="shared" si="25"/>
        <v/>
      </c>
      <c r="AK24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8" spans="1:38" x14ac:dyDescent="0.45">
      <c r="A248" s="34">
        <f>Games!A248</f>
        <v>0</v>
      </c>
      <c r="B248" s="34" t="str">
        <f>IF('Prediction Log'!B249=0, "",'Prediction Log'!B249)</f>
        <v/>
      </c>
      <c r="C248" s="34" t="str">
        <f>IF('Prediction Log'!C249=0, "",'Prediction Log'!C249)</f>
        <v/>
      </c>
      <c r="D248" s="34" t="str">
        <f>IF('Prediction Log'!D249=0, "",'Prediction Log'!D249)</f>
        <v/>
      </c>
      <c r="E248" s="34" t="str">
        <f>IF('Prediction Log'!E249=0, "",'Prediction Log'!E249)</f>
        <v/>
      </c>
      <c r="F248" s="34" t="str">
        <f>IF('Prediction Log'!H249=0, "",'Prediction Log'!H249)</f>
        <v/>
      </c>
      <c r="G248" s="10" t="str">
        <f>IF(ISBLANK(Games!B248), "",'Prediction Log'!$I249)</f>
        <v/>
      </c>
      <c r="H248" s="35" t="str">
        <f>'Prediction Log'!$J249</f>
        <v/>
      </c>
      <c r="I248" s="34" t="str">
        <f>IF(ISBLANK(Games!R248), "",IF(AND(Games!R248="",Games!S248=""),"",IF(ISTEXT(Games!S248), "Side",Games!R248)))</f>
        <v/>
      </c>
      <c r="J248" s="34" t="str">
        <f>IF(ISBLANK(Games!B248), "",IF(Games!P248="Y", Games!B248, Games!C248))</f>
        <v/>
      </c>
      <c r="K248" s="34" t="str">
        <f>Games!K248</f>
        <v/>
      </c>
      <c r="L248" s="34" t="str">
        <f>IF(ISBLANK(Games!D248), "",Games!D248)</f>
        <v/>
      </c>
      <c r="M248" s="34"/>
      <c r="N248" s="49" t="str">
        <f>IF(ISBLANK(Table123[[#This Row],[Odds Side - Difference Model]]), "", 1)</f>
        <v/>
      </c>
      <c r="O248" s="49" t="str">
        <f>IF(ISBLANK(Table123[[#This Row],[Odds Spread]]), "", 1)</f>
        <v/>
      </c>
      <c r="P248" s="36"/>
      <c r="Q248" s="36"/>
      <c r="R24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8" s="36"/>
      <c r="T248" s="36"/>
      <c r="U248" s="50" t="str">
        <f>IF(ISBLANK(Table123[[#This Row],[Odds Side - Difference Model]]), "",N248+IF(Q248&lt;0, (N248/(Q248/-100)), N248*(Q248/100)))</f>
        <v/>
      </c>
      <c r="V248" s="51" t="str">
        <f>IFERROR(IF(ISBLANK(Table123[[#This Row],[Odds Side - Win Probability Model]]), "",N248+IF(R248&lt;0, (N248/(R248/-100)), N248*(R248/100))),"")</f>
        <v/>
      </c>
      <c r="W248" s="50" t="str">
        <f t="shared" si="20"/>
        <v/>
      </c>
      <c r="X248" s="51" t="str">
        <f t="shared" si="21"/>
        <v/>
      </c>
      <c r="Y248" s="50" t="str">
        <f>IF(ISBLANK(Table123[[#This Row],[Odds Spread]]), "",O248+IF(S248&lt;0, (O248/(S248/-100)), O248*(S248/100)))</f>
        <v/>
      </c>
      <c r="Z248" s="50" t="str">
        <f t="shared" si="22"/>
        <v/>
      </c>
      <c r="AA248" s="37">
        <f t="shared" si="23"/>
        <v>0</v>
      </c>
      <c r="AB248" s="37">
        <f t="shared" si="24"/>
        <v>0</v>
      </c>
      <c r="AC248" s="52" t="str">
        <f>IF('Prediction Log'!$T249="Y", "W", IF('Prediction Log'!$T249="N","L",""))</f>
        <v/>
      </c>
      <c r="AD248" s="53" t="str">
        <f>IF('Prediction Log'!$V249="Y", "W", IF('Prediction Log'!$V249="N","L",""))</f>
        <v/>
      </c>
      <c r="AE248" s="54" t="str">
        <f>IF(ISBLANK(Table123[[#This Row],[Odds Side - Difference Model]]), "",IF(AC248="W", W248, IF(AC248="L",-N248, "")))</f>
        <v/>
      </c>
      <c r="AF248" s="55" t="str">
        <f>IFERROR((IF(ISERR(Table123[[#This Row],[Potential Payout Side - Win Probability Model]]), "",IF(AD248="W", X248, IF(AD248="L",-N248, "")))), "")</f>
        <v/>
      </c>
      <c r="AG248" s="52" t="str">
        <f>IF('Prediction Log'!$U249="Y", "W", IF('Prediction Log'!$U249="N", "L", ""))</f>
        <v/>
      </c>
      <c r="AH248" s="54" t="str">
        <f>IF(ISBLANK(Table123[[#This Row],[Odds Spread]]), "",IF(AG248="W", Z248, IF(AG248="L",-O248, "")))</f>
        <v/>
      </c>
      <c r="AI248" s="45"/>
      <c r="AJ248" s="46" t="str">
        <f t="shared" si="25"/>
        <v/>
      </c>
      <c r="AK24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9" spans="1:38" x14ac:dyDescent="0.45">
      <c r="A249" s="34">
        <f>Games!A249</f>
        <v>0</v>
      </c>
      <c r="B249" s="34" t="str">
        <f>IF('Prediction Log'!B250=0, "",'Prediction Log'!B250)</f>
        <v/>
      </c>
      <c r="C249" s="34" t="str">
        <f>IF('Prediction Log'!C250=0, "",'Prediction Log'!C250)</f>
        <v/>
      </c>
      <c r="D249" s="34" t="str">
        <f>IF('Prediction Log'!D250=0, "",'Prediction Log'!D250)</f>
        <v/>
      </c>
      <c r="E249" s="34" t="str">
        <f>IF('Prediction Log'!E250=0, "",'Prediction Log'!E250)</f>
        <v/>
      </c>
      <c r="F249" s="34" t="str">
        <f>IF('Prediction Log'!H250=0, "",'Prediction Log'!H250)</f>
        <v/>
      </c>
      <c r="G249" s="10" t="str">
        <f>IF(ISBLANK(Games!B249), "",'Prediction Log'!$I250)</f>
        <v/>
      </c>
      <c r="H249" s="35" t="str">
        <f>'Prediction Log'!$J250</f>
        <v/>
      </c>
      <c r="I249" s="34" t="str">
        <f>IF(ISBLANK(Games!R249), "",IF(AND(Games!R249="",Games!S249=""),"",IF(ISTEXT(Games!S249), "Side",Games!R249)))</f>
        <v/>
      </c>
      <c r="J249" s="34" t="str">
        <f>IF(ISBLANK(Games!B249), "",IF(Games!P249="Y", Games!B249, Games!C249))</f>
        <v/>
      </c>
      <c r="K249" s="34" t="str">
        <f>Games!K249</f>
        <v/>
      </c>
      <c r="L249" s="34" t="str">
        <f>IF(ISBLANK(Games!D249), "",Games!D249)</f>
        <v/>
      </c>
      <c r="M249" s="34"/>
      <c r="N249" s="49" t="str">
        <f>IF(ISBLANK(Table123[[#This Row],[Odds Side - Difference Model]]), "", 1)</f>
        <v/>
      </c>
      <c r="O249" s="49" t="str">
        <f>IF(ISBLANK(Table123[[#This Row],[Odds Spread]]), "", 1)</f>
        <v/>
      </c>
      <c r="P249" s="36"/>
      <c r="Q249" s="36"/>
      <c r="R24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9" s="36"/>
      <c r="T249" s="36"/>
      <c r="U249" s="50" t="str">
        <f>IF(ISBLANK(Table123[[#This Row],[Odds Side - Difference Model]]), "",N249+IF(Q249&lt;0, (N249/(Q249/-100)), N249*(Q249/100)))</f>
        <v/>
      </c>
      <c r="V249" s="51" t="str">
        <f>IFERROR(IF(ISBLANK(Table123[[#This Row],[Odds Side - Win Probability Model]]), "",N249+IF(R249&lt;0, (N249/(R249/-100)), N249*(R249/100))),"")</f>
        <v/>
      </c>
      <c r="W249" s="50" t="str">
        <f t="shared" si="20"/>
        <v/>
      </c>
      <c r="X249" s="51" t="str">
        <f t="shared" si="21"/>
        <v/>
      </c>
      <c r="Y249" s="50" t="str">
        <f>IF(ISBLANK(Table123[[#This Row],[Odds Spread]]), "",O249+IF(S249&lt;0, (O249/(S249/-100)), O249*(S249/100)))</f>
        <v/>
      </c>
      <c r="Z249" s="50" t="str">
        <f t="shared" si="22"/>
        <v/>
      </c>
      <c r="AA249" s="37">
        <f t="shared" si="23"/>
        <v>0</v>
      </c>
      <c r="AB249" s="37">
        <f t="shared" si="24"/>
        <v>0</v>
      </c>
      <c r="AC249" s="52" t="str">
        <f>IF('Prediction Log'!$T250="Y", "W", IF('Prediction Log'!$T250="N","L",""))</f>
        <v/>
      </c>
      <c r="AD249" s="53" t="str">
        <f>IF('Prediction Log'!$V250="Y", "W", IF('Prediction Log'!$V250="N","L",""))</f>
        <v/>
      </c>
      <c r="AE249" s="54" t="str">
        <f>IF(ISBLANK(Table123[[#This Row],[Odds Side - Difference Model]]), "",IF(AC249="W", W249, IF(AC249="L",-N249, "")))</f>
        <v/>
      </c>
      <c r="AF249" s="55" t="str">
        <f>IFERROR((IF(ISERR(Table123[[#This Row],[Potential Payout Side - Win Probability Model]]), "",IF(AD249="W", X249, IF(AD249="L",-N249, "")))), "")</f>
        <v/>
      </c>
      <c r="AG249" s="52" t="str">
        <f>IF('Prediction Log'!$U250="Y", "W", IF('Prediction Log'!$U250="N", "L", ""))</f>
        <v/>
      </c>
      <c r="AH249" s="54" t="str">
        <f>IF(ISBLANK(Table123[[#This Row],[Odds Spread]]), "",IF(AG249="W", Z249, IF(AG249="L",-O249, "")))</f>
        <v/>
      </c>
      <c r="AI249" s="45"/>
      <c r="AJ249" s="46" t="str">
        <f t="shared" si="25"/>
        <v/>
      </c>
      <c r="AK24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0" spans="1:38" x14ac:dyDescent="0.45">
      <c r="A250" s="34">
        <f>Games!A250</f>
        <v>0</v>
      </c>
      <c r="B250" s="34" t="str">
        <f>IF('Prediction Log'!B251=0, "",'Prediction Log'!B251)</f>
        <v/>
      </c>
      <c r="C250" s="34" t="str">
        <f>IF('Prediction Log'!C251=0, "",'Prediction Log'!C251)</f>
        <v/>
      </c>
      <c r="D250" s="34" t="str">
        <f>IF('Prediction Log'!D251=0, "",'Prediction Log'!D251)</f>
        <v/>
      </c>
      <c r="E250" s="34" t="str">
        <f>IF('Prediction Log'!E251=0, "",'Prediction Log'!E251)</f>
        <v/>
      </c>
      <c r="F250" s="34" t="str">
        <f>IF('Prediction Log'!H251=0, "",'Prediction Log'!H251)</f>
        <v/>
      </c>
      <c r="G250" s="10" t="str">
        <f>IF(ISBLANK(Games!B250), "",'Prediction Log'!$I251)</f>
        <v/>
      </c>
      <c r="H250" s="35" t="str">
        <f>'Prediction Log'!$J251</f>
        <v/>
      </c>
      <c r="I250" s="34" t="str">
        <f>IF(ISBLANK(Games!R250), "",IF(AND(Games!R250="",Games!S250=""),"",IF(ISTEXT(Games!S250), "Side",Games!R250)))</f>
        <v/>
      </c>
      <c r="J250" s="34" t="str">
        <f>IF(ISBLANK(Games!B250), "",IF(Games!P250="Y", Games!B250, Games!C250))</f>
        <v/>
      </c>
      <c r="K250" s="34" t="str">
        <f>Games!K250</f>
        <v/>
      </c>
      <c r="L250" s="34" t="str">
        <f>IF(ISBLANK(Games!D250), "",Games!D250)</f>
        <v/>
      </c>
      <c r="M250" s="34"/>
      <c r="N250" s="49" t="str">
        <f>IF(ISBLANK(Table123[[#This Row],[Odds Side - Difference Model]]), "", 1)</f>
        <v/>
      </c>
      <c r="O250" s="49" t="str">
        <f>IF(ISBLANK(Table123[[#This Row],[Odds Spread]]), "", 1)</f>
        <v/>
      </c>
      <c r="P250" s="36"/>
      <c r="Q250" s="36"/>
      <c r="R25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0" s="36"/>
      <c r="T250" s="36"/>
      <c r="U250" s="50" t="str">
        <f>IF(ISBLANK(Table123[[#This Row],[Odds Side - Difference Model]]), "",N250+IF(Q250&lt;0, (N250/(Q250/-100)), N250*(Q250/100)))</f>
        <v/>
      </c>
      <c r="V250" s="51" t="str">
        <f>IFERROR(IF(ISBLANK(Table123[[#This Row],[Odds Side - Win Probability Model]]), "",N250+IF(R250&lt;0, (N250/(R250/-100)), N250*(R250/100))),"")</f>
        <v/>
      </c>
      <c r="W250" s="50" t="str">
        <f t="shared" si="20"/>
        <v/>
      </c>
      <c r="X250" s="51" t="str">
        <f t="shared" si="21"/>
        <v/>
      </c>
      <c r="Y250" s="50" t="str">
        <f>IF(ISBLANK(Table123[[#This Row],[Odds Spread]]), "",O250+IF(S250&lt;0, (O250/(S250/-100)), O250*(S250/100)))</f>
        <v/>
      </c>
      <c r="Z250" s="50" t="str">
        <f t="shared" si="22"/>
        <v/>
      </c>
      <c r="AA250" s="37">
        <f t="shared" si="23"/>
        <v>0</v>
      </c>
      <c r="AB250" s="37">
        <f t="shared" si="24"/>
        <v>0</v>
      </c>
      <c r="AC250" s="52" t="str">
        <f>IF('Prediction Log'!$T251="Y", "W", IF('Prediction Log'!$T251="N","L",""))</f>
        <v/>
      </c>
      <c r="AD250" s="53" t="str">
        <f>IF('Prediction Log'!$V251="Y", "W", IF('Prediction Log'!$V251="N","L",""))</f>
        <v/>
      </c>
      <c r="AE250" s="54" t="str">
        <f>IF(ISBLANK(Table123[[#This Row],[Odds Side - Difference Model]]), "",IF(AC250="W", W250, IF(AC250="L",-N250, "")))</f>
        <v/>
      </c>
      <c r="AF250" s="55" t="str">
        <f>IFERROR((IF(ISERR(Table123[[#This Row],[Potential Payout Side - Win Probability Model]]), "",IF(AD250="W", X250, IF(AD250="L",-N250, "")))), "")</f>
        <v/>
      </c>
      <c r="AG250" s="52" t="str">
        <f>IF('Prediction Log'!$U251="Y", "W", IF('Prediction Log'!$U251="N", "L", ""))</f>
        <v/>
      </c>
      <c r="AH250" s="54" t="str">
        <f>IF(ISBLANK(Table123[[#This Row],[Odds Spread]]), "",IF(AG250="W", Z250, IF(AG250="L",-O250, "")))</f>
        <v/>
      </c>
      <c r="AI250" s="45"/>
      <c r="AJ250" s="46" t="str">
        <f t="shared" si="25"/>
        <v/>
      </c>
      <c r="AK25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1" spans="1:38" x14ac:dyDescent="0.45">
      <c r="A251" s="34">
        <f>Games!A251</f>
        <v>0</v>
      </c>
      <c r="B251" s="34" t="str">
        <f>IF('Prediction Log'!B252=0, "",'Prediction Log'!B252)</f>
        <v/>
      </c>
      <c r="C251" s="34" t="str">
        <f>IF('Prediction Log'!C252=0, "",'Prediction Log'!C252)</f>
        <v/>
      </c>
      <c r="D251" s="34" t="str">
        <f>IF('Prediction Log'!D252=0, "",'Prediction Log'!D252)</f>
        <v/>
      </c>
      <c r="E251" s="34" t="str">
        <f>IF('Prediction Log'!E252=0, "",'Prediction Log'!E252)</f>
        <v/>
      </c>
      <c r="F251" s="34" t="str">
        <f>IF('Prediction Log'!H252=0, "",'Prediction Log'!H252)</f>
        <v/>
      </c>
      <c r="G251" s="10" t="str">
        <f>IF(ISBLANK(Games!B251), "",'Prediction Log'!$I252)</f>
        <v/>
      </c>
      <c r="H251" s="35" t="str">
        <f>'Prediction Log'!$J252</f>
        <v/>
      </c>
      <c r="I251" s="34" t="str">
        <f>IF(ISBLANK(Games!R251), "",IF(AND(Games!R251="",Games!S251=""),"",IF(ISTEXT(Games!S251), "Side",Games!R251)))</f>
        <v/>
      </c>
      <c r="J251" s="34" t="str">
        <f>IF(ISBLANK(Games!B251), "",IF(Games!P251="Y", Games!B251, Games!C251))</f>
        <v/>
      </c>
      <c r="K251" s="34" t="str">
        <f>Games!K251</f>
        <v/>
      </c>
      <c r="L251" s="34" t="str">
        <f>IF(ISBLANK(Games!D251), "",Games!D251)</f>
        <v/>
      </c>
      <c r="M251" s="34"/>
      <c r="N251" s="49" t="str">
        <f>IF(ISBLANK(Table123[[#This Row],[Odds Side - Difference Model]]), "", 1)</f>
        <v/>
      </c>
      <c r="O251" s="49" t="str">
        <f>IF(ISBLANK(Table123[[#This Row],[Odds Spread]]), "", 1)</f>
        <v/>
      </c>
      <c r="P251" s="36"/>
      <c r="Q251" s="36"/>
      <c r="R25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1" s="36"/>
      <c r="T251" s="36"/>
      <c r="U251" s="50" t="str">
        <f>IF(ISBLANK(Table123[[#This Row],[Odds Side - Difference Model]]), "",N251+IF(Q251&lt;0, (N251/(Q251/-100)), N251*(Q251/100)))</f>
        <v/>
      </c>
      <c r="V251" s="51" t="str">
        <f>IFERROR(IF(ISBLANK(Table123[[#This Row],[Odds Side - Win Probability Model]]), "",N251+IF(R251&lt;0, (N251/(R251/-100)), N251*(R251/100))),"")</f>
        <v/>
      </c>
      <c r="W251" s="50" t="str">
        <f t="shared" si="20"/>
        <v/>
      </c>
      <c r="X251" s="51" t="str">
        <f t="shared" si="21"/>
        <v/>
      </c>
      <c r="Y251" s="50" t="str">
        <f>IF(ISBLANK(Table123[[#This Row],[Odds Spread]]), "",O251+IF(S251&lt;0, (O251/(S251/-100)), O251*(S251/100)))</f>
        <v/>
      </c>
      <c r="Z251" s="50" t="str">
        <f t="shared" si="22"/>
        <v/>
      </c>
      <c r="AA251" s="37">
        <f t="shared" si="23"/>
        <v>0</v>
      </c>
      <c r="AB251" s="37">
        <f t="shared" si="24"/>
        <v>0</v>
      </c>
      <c r="AC251" s="52" t="str">
        <f>IF('Prediction Log'!$T252="Y", "W", IF('Prediction Log'!$T252="N","L",""))</f>
        <v/>
      </c>
      <c r="AD251" s="53" t="str">
        <f>IF('Prediction Log'!$V252="Y", "W", IF('Prediction Log'!$V252="N","L",""))</f>
        <v/>
      </c>
      <c r="AE251" s="54" t="str">
        <f>IF(ISBLANK(Table123[[#This Row],[Odds Side - Difference Model]]), "",IF(AC251="W", W251, IF(AC251="L",-N251, "")))</f>
        <v/>
      </c>
      <c r="AF251" s="55" t="str">
        <f>IFERROR((IF(ISERR(Table123[[#This Row],[Potential Payout Side - Win Probability Model]]), "",IF(AD251="W", X251, IF(AD251="L",-N251, "")))), "")</f>
        <v/>
      </c>
      <c r="AG251" s="52" t="str">
        <f>IF('Prediction Log'!$U252="Y", "W", IF('Prediction Log'!$U252="N", "L", ""))</f>
        <v/>
      </c>
      <c r="AH251" s="54" t="str">
        <f>IF(ISBLANK(Table123[[#This Row],[Odds Spread]]), "",IF(AG251="W", Z251, IF(AG251="L",-O251, "")))</f>
        <v/>
      </c>
      <c r="AI251" s="45"/>
      <c r="AJ251" s="46" t="str">
        <f t="shared" si="25"/>
        <v/>
      </c>
      <c r="AK25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2" spans="1:38" x14ac:dyDescent="0.45">
      <c r="A252" s="34">
        <f>Games!A252</f>
        <v>0</v>
      </c>
      <c r="B252" s="34" t="str">
        <f>IF('Prediction Log'!B253=0, "",'Prediction Log'!B253)</f>
        <v/>
      </c>
      <c r="C252" s="34" t="str">
        <f>IF('Prediction Log'!C253=0, "",'Prediction Log'!C253)</f>
        <v/>
      </c>
      <c r="D252" s="34" t="str">
        <f>IF('Prediction Log'!D253=0, "",'Prediction Log'!D253)</f>
        <v/>
      </c>
      <c r="E252" s="34" t="str">
        <f>IF('Prediction Log'!E253=0, "",'Prediction Log'!E253)</f>
        <v/>
      </c>
      <c r="F252" s="34" t="str">
        <f>IF('Prediction Log'!H253=0, "",'Prediction Log'!H253)</f>
        <v/>
      </c>
      <c r="G252" s="10" t="str">
        <f>IF(ISBLANK(Games!B252), "",'Prediction Log'!$I253)</f>
        <v/>
      </c>
      <c r="H252" s="35" t="str">
        <f>'Prediction Log'!$J253</f>
        <v/>
      </c>
      <c r="I252" s="34" t="str">
        <f>IF(ISBLANK(Games!R252), "",IF(AND(Games!R252="",Games!S252=""),"",IF(ISTEXT(Games!S252), "Side",Games!R252)))</f>
        <v/>
      </c>
      <c r="J252" s="34" t="str">
        <f>IF(ISBLANK(Games!B252), "",IF(Games!P252="Y", Games!B252, Games!C252))</f>
        <v/>
      </c>
      <c r="K252" s="34" t="str">
        <f>Games!K252</f>
        <v/>
      </c>
      <c r="L252" s="34" t="str">
        <f>IF(ISBLANK(Games!D252), "",Games!D252)</f>
        <v/>
      </c>
      <c r="M252" s="34"/>
      <c r="N252" s="49" t="str">
        <f>IF(ISBLANK(Table123[[#This Row],[Odds Side - Difference Model]]), "", 1)</f>
        <v/>
      </c>
      <c r="O252" s="49" t="str">
        <f>IF(ISBLANK(Table123[[#This Row],[Odds Spread]]), "", 1)</f>
        <v/>
      </c>
      <c r="P252" s="36"/>
      <c r="Q252" s="36"/>
      <c r="R25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2" s="36"/>
      <c r="T252" s="36"/>
      <c r="U252" s="50" t="str">
        <f>IF(ISBLANK(Table123[[#This Row],[Odds Side - Difference Model]]), "",N252+IF(Q252&lt;0, (N252/(Q252/-100)), N252*(Q252/100)))</f>
        <v/>
      </c>
      <c r="V252" s="51" t="str">
        <f>IFERROR(IF(ISBLANK(Table123[[#This Row],[Odds Side - Win Probability Model]]), "",N252+IF(R252&lt;0, (N252/(R252/-100)), N252*(R252/100))),"")</f>
        <v/>
      </c>
      <c r="W252" s="50" t="str">
        <f t="shared" si="20"/>
        <v/>
      </c>
      <c r="X252" s="51" t="str">
        <f t="shared" si="21"/>
        <v/>
      </c>
      <c r="Y252" s="50" t="str">
        <f>IF(ISBLANK(Table123[[#This Row],[Odds Spread]]), "",O252+IF(S252&lt;0, (O252/(S252/-100)), O252*(S252/100)))</f>
        <v/>
      </c>
      <c r="Z252" s="50" t="str">
        <f t="shared" si="22"/>
        <v/>
      </c>
      <c r="AA252" s="37">
        <f t="shared" si="23"/>
        <v>0</v>
      </c>
      <c r="AB252" s="37">
        <f t="shared" si="24"/>
        <v>0</v>
      </c>
      <c r="AC252" s="52" t="str">
        <f>IF('Prediction Log'!$T253="Y", "W", IF('Prediction Log'!$T253="N","L",""))</f>
        <v/>
      </c>
      <c r="AD252" s="53" t="str">
        <f>IF('Prediction Log'!$V253="Y", "W", IF('Prediction Log'!$V253="N","L",""))</f>
        <v/>
      </c>
      <c r="AE252" s="54" t="str">
        <f>IF(ISBLANK(Table123[[#This Row],[Odds Side - Difference Model]]), "",IF(AC252="W", W252, IF(AC252="L",-N252, "")))</f>
        <v/>
      </c>
      <c r="AF252" s="55" t="str">
        <f>IFERROR((IF(ISERR(Table123[[#This Row],[Potential Payout Side - Win Probability Model]]), "",IF(AD252="W", X252, IF(AD252="L",-N252, "")))), "")</f>
        <v/>
      </c>
      <c r="AG252" s="52" t="str">
        <f>IF('Prediction Log'!$U253="Y", "W", IF('Prediction Log'!$U253="N", "L", ""))</f>
        <v/>
      </c>
      <c r="AH252" s="54" t="str">
        <f>IF(ISBLANK(Table123[[#This Row],[Odds Spread]]), "",IF(AG252="W", Z252, IF(AG252="L",-O252, "")))</f>
        <v/>
      </c>
      <c r="AI252" s="45"/>
      <c r="AJ252" s="46" t="str">
        <f t="shared" si="25"/>
        <v/>
      </c>
      <c r="AK25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3" spans="1:38" x14ac:dyDescent="0.45">
      <c r="A253" s="34">
        <f>Games!A253</f>
        <v>0</v>
      </c>
      <c r="B253" s="34" t="str">
        <f>IF('Prediction Log'!B254=0, "",'Prediction Log'!B254)</f>
        <v/>
      </c>
      <c r="C253" s="34" t="str">
        <f>IF('Prediction Log'!C254=0, "",'Prediction Log'!C254)</f>
        <v/>
      </c>
      <c r="D253" s="34" t="str">
        <f>IF('Prediction Log'!D254=0, "",'Prediction Log'!D254)</f>
        <v/>
      </c>
      <c r="E253" s="34" t="str">
        <f>IF('Prediction Log'!E254=0, "",'Prediction Log'!E254)</f>
        <v/>
      </c>
      <c r="F253" s="34" t="str">
        <f>IF('Prediction Log'!H254=0, "",'Prediction Log'!H254)</f>
        <v/>
      </c>
      <c r="G253" s="10" t="str">
        <f>IF(ISBLANK(Games!B253), "",'Prediction Log'!$I254)</f>
        <v/>
      </c>
      <c r="H253" s="35" t="str">
        <f>'Prediction Log'!$J254</f>
        <v/>
      </c>
      <c r="I253" s="34" t="str">
        <f>IF(ISBLANK(Games!R253), "",IF(AND(Games!R253="",Games!S253=""),"",IF(ISTEXT(Games!S253), "Side",Games!R253)))</f>
        <v/>
      </c>
      <c r="J253" s="34" t="str">
        <f>IF(ISBLANK(Games!B253), "",IF(Games!P253="Y", Games!B253, Games!C253))</f>
        <v/>
      </c>
      <c r="K253" s="34" t="str">
        <f>Games!K253</f>
        <v/>
      </c>
      <c r="L253" s="34" t="str">
        <f>IF(ISBLANK(Games!D253), "",Games!D253)</f>
        <v/>
      </c>
      <c r="M253" s="34"/>
      <c r="N253" s="49" t="str">
        <f>IF(ISBLANK(Table123[[#This Row],[Odds Side - Difference Model]]), "", 1)</f>
        <v/>
      </c>
      <c r="O253" s="49" t="str">
        <f>IF(ISBLANK(Table123[[#This Row],[Odds Spread]]), "", 1)</f>
        <v/>
      </c>
      <c r="P253" s="36"/>
      <c r="Q253" s="36"/>
      <c r="R25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3" s="36"/>
      <c r="T253" s="36"/>
      <c r="U253" s="50" t="str">
        <f>IF(ISBLANK(Table123[[#This Row],[Odds Side - Difference Model]]), "",N253+IF(Q253&lt;0, (N253/(Q253/-100)), N253*(Q253/100)))</f>
        <v/>
      </c>
      <c r="V253" s="51" t="str">
        <f>IFERROR(IF(ISBLANK(Table123[[#This Row],[Odds Side - Win Probability Model]]), "",N253+IF(R253&lt;0, (N253/(R253/-100)), N253*(R253/100))),"")</f>
        <v/>
      </c>
      <c r="W253" s="50" t="str">
        <f t="shared" si="20"/>
        <v/>
      </c>
      <c r="X253" s="51" t="str">
        <f t="shared" si="21"/>
        <v/>
      </c>
      <c r="Y253" s="50" t="str">
        <f>IF(ISBLANK(Table123[[#This Row],[Odds Spread]]), "",O253+IF(S253&lt;0, (O253/(S253/-100)), O253*(S253/100)))</f>
        <v/>
      </c>
      <c r="Z253" s="50" t="str">
        <f t="shared" si="22"/>
        <v/>
      </c>
      <c r="AA253" s="37">
        <f t="shared" si="23"/>
        <v>0</v>
      </c>
      <c r="AB253" s="37">
        <f t="shared" si="24"/>
        <v>0</v>
      </c>
      <c r="AC253" s="52" t="str">
        <f>IF('Prediction Log'!$T254="Y", "W", IF('Prediction Log'!$T254="N","L",""))</f>
        <v/>
      </c>
      <c r="AD253" s="53" t="str">
        <f>IF('Prediction Log'!$V254="Y", "W", IF('Prediction Log'!$V254="N","L",""))</f>
        <v/>
      </c>
      <c r="AE253" s="54" t="str">
        <f>IF(ISBLANK(Table123[[#This Row],[Odds Side - Difference Model]]), "",IF(AC253="W", W253, IF(AC253="L",-N253, "")))</f>
        <v/>
      </c>
      <c r="AF253" s="55" t="str">
        <f>IFERROR((IF(ISERR(Table123[[#This Row],[Potential Payout Side - Win Probability Model]]), "",IF(AD253="W", X253, IF(AD253="L",-N253, "")))), "")</f>
        <v/>
      </c>
      <c r="AG253" s="52" t="str">
        <f>IF('Prediction Log'!$U254="Y", "W", IF('Prediction Log'!$U254="N", "L", ""))</f>
        <v/>
      </c>
      <c r="AH253" s="54" t="str">
        <f>IF(ISBLANK(Table123[[#This Row],[Odds Spread]]), "",IF(AG253="W", Z253, IF(AG253="L",-O253, "")))</f>
        <v/>
      </c>
      <c r="AI253" s="45"/>
      <c r="AJ253" s="46" t="str">
        <f t="shared" si="25"/>
        <v/>
      </c>
      <c r="AK25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4" spans="1:38" x14ac:dyDescent="0.45">
      <c r="A254" s="34">
        <f>Games!A254</f>
        <v>0</v>
      </c>
      <c r="B254" s="34" t="str">
        <f>IF('Prediction Log'!B255=0, "",'Prediction Log'!B255)</f>
        <v/>
      </c>
      <c r="C254" s="34" t="str">
        <f>IF('Prediction Log'!C255=0, "",'Prediction Log'!C255)</f>
        <v/>
      </c>
      <c r="D254" s="34" t="str">
        <f>IF('Prediction Log'!D255=0, "",'Prediction Log'!D255)</f>
        <v/>
      </c>
      <c r="E254" s="34" t="str">
        <f>IF('Prediction Log'!E255=0, "",'Prediction Log'!E255)</f>
        <v/>
      </c>
      <c r="F254" s="34" t="str">
        <f>IF('Prediction Log'!H255=0, "",'Prediction Log'!H255)</f>
        <v/>
      </c>
      <c r="G254" s="10" t="str">
        <f>IF(ISBLANK(Games!B254), "",'Prediction Log'!$I255)</f>
        <v/>
      </c>
      <c r="H254" s="35" t="str">
        <f>'Prediction Log'!$J255</f>
        <v/>
      </c>
      <c r="I254" s="34" t="str">
        <f>IF(ISBLANK(Games!R254), "",IF(AND(Games!R254="",Games!S254=""),"",IF(ISTEXT(Games!S254), "Side",Games!R254)))</f>
        <v/>
      </c>
      <c r="J254" s="34" t="str">
        <f>IF(ISBLANK(Games!B254), "",IF(Games!P254="Y", Games!B254, Games!C254))</f>
        <v/>
      </c>
      <c r="K254" s="34" t="str">
        <f>Games!K254</f>
        <v/>
      </c>
      <c r="L254" s="34" t="str">
        <f>IF(ISBLANK(Games!D254), "",Games!D254)</f>
        <v/>
      </c>
      <c r="M254" s="34"/>
      <c r="N254" s="49" t="str">
        <f>IF(ISBLANK(Table123[[#This Row],[Odds Side - Difference Model]]), "", 1)</f>
        <v/>
      </c>
      <c r="O254" s="49" t="str">
        <f>IF(ISBLANK(Table123[[#This Row],[Odds Spread]]), "", 1)</f>
        <v/>
      </c>
      <c r="P254" s="36"/>
      <c r="Q254" s="36"/>
      <c r="R25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4" s="36"/>
      <c r="T254" s="36"/>
      <c r="U254" s="50" t="str">
        <f>IF(ISBLANK(Table123[[#This Row],[Odds Side - Difference Model]]), "",N254+IF(Q254&lt;0, (N254/(Q254/-100)), N254*(Q254/100)))</f>
        <v/>
      </c>
      <c r="V254" s="51" t="str">
        <f>IFERROR(IF(ISBLANK(Table123[[#This Row],[Odds Side - Win Probability Model]]), "",N254+IF(R254&lt;0, (N254/(R254/-100)), N254*(R254/100))),"")</f>
        <v/>
      </c>
      <c r="W254" s="50" t="str">
        <f t="shared" si="20"/>
        <v/>
      </c>
      <c r="X254" s="51" t="str">
        <f t="shared" si="21"/>
        <v/>
      </c>
      <c r="Y254" s="50" t="str">
        <f>IF(ISBLANK(Table123[[#This Row],[Odds Spread]]), "",O254+IF(S254&lt;0, (O254/(S254/-100)), O254*(S254/100)))</f>
        <v/>
      </c>
      <c r="Z254" s="50" t="str">
        <f t="shared" si="22"/>
        <v/>
      </c>
      <c r="AA254" s="37">
        <f t="shared" si="23"/>
        <v>0</v>
      </c>
      <c r="AB254" s="37">
        <f t="shared" si="24"/>
        <v>0</v>
      </c>
      <c r="AC254" s="52" t="str">
        <f>IF('Prediction Log'!$T255="Y", "W", IF('Prediction Log'!$T255="N","L",""))</f>
        <v/>
      </c>
      <c r="AD254" s="53" t="str">
        <f>IF('Prediction Log'!$V255="Y", "W", IF('Prediction Log'!$V255="N","L",""))</f>
        <v/>
      </c>
      <c r="AE254" s="54" t="str">
        <f>IF(ISBLANK(Table123[[#This Row],[Odds Side - Difference Model]]), "",IF(AC254="W", W254, IF(AC254="L",-N254, "")))</f>
        <v/>
      </c>
      <c r="AF254" s="55" t="str">
        <f>IFERROR((IF(ISERR(Table123[[#This Row],[Potential Payout Side - Win Probability Model]]), "",IF(AD254="W", X254, IF(AD254="L",-N254, "")))), "")</f>
        <v/>
      </c>
      <c r="AG254" s="52" t="str">
        <f>IF('Prediction Log'!$U255="Y", "W", IF('Prediction Log'!$U255="N", "L", ""))</f>
        <v/>
      </c>
      <c r="AH254" s="54" t="str">
        <f>IF(ISBLANK(Table123[[#This Row],[Odds Spread]]), "",IF(AG254="W", Z254, IF(AG254="L",-O254, "")))</f>
        <v/>
      </c>
      <c r="AI254" s="45"/>
      <c r="AJ254" s="46" t="str">
        <f t="shared" si="25"/>
        <v/>
      </c>
      <c r="AK25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5" spans="1:38" x14ac:dyDescent="0.45">
      <c r="A255" s="34">
        <f>Games!A255</f>
        <v>0</v>
      </c>
      <c r="B255" s="34" t="str">
        <f>IF('Prediction Log'!B256=0, "",'Prediction Log'!B256)</f>
        <v/>
      </c>
      <c r="C255" s="34" t="str">
        <f>IF('Prediction Log'!C256=0, "",'Prediction Log'!C256)</f>
        <v/>
      </c>
      <c r="D255" s="34" t="str">
        <f>IF('Prediction Log'!D256=0, "",'Prediction Log'!D256)</f>
        <v/>
      </c>
      <c r="E255" s="34" t="str">
        <f>IF('Prediction Log'!E256=0, "",'Prediction Log'!E256)</f>
        <v/>
      </c>
      <c r="F255" s="34" t="str">
        <f>IF('Prediction Log'!H256=0, "",'Prediction Log'!H256)</f>
        <v/>
      </c>
      <c r="G255" s="10" t="str">
        <f>IF(ISBLANK(Games!B255), "",'Prediction Log'!$I256)</f>
        <v/>
      </c>
      <c r="H255" s="35" t="str">
        <f>'Prediction Log'!$J256</f>
        <v/>
      </c>
      <c r="I255" s="34" t="str">
        <f>IF(ISBLANK(Games!R255), "",IF(AND(Games!R255="",Games!S255=""),"",IF(ISTEXT(Games!S255), "Side",Games!R255)))</f>
        <v/>
      </c>
      <c r="J255" s="34" t="str">
        <f>IF(ISBLANK(Games!B255), "",IF(Games!P255="Y", Games!B255, Games!C255))</f>
        <v/>
      </c>
      <c r="K255" s="34" t="str">
        <f>Games!K255</f>
        <v/>
      </c>
      <c r="L255" s="34" t="str">
        <f>IF(ISBLANK(Games!D255), "",Games!D255)</f>
        <v/>
      </c>
      <c r="M255" s="34"/>
      <c r="N255" s="49" t="str">
        <f>IF(ISBLANK(Table123[[#This Row],[Odds Side - Difference Model]]), "", 1)</f>
        <v/>
      </c>
      <c r="O255" s="49" t="str">
        <f>IF(ISBLANK(Table123[[#This Row],[Odds Spread]]), "", 1)</f>
        <v/>
      </c>
      <c r="P255" s="36"/>
      <c r="Q255" s="36"/>
      <c r="R25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5" s="36"/>
      <c r="T255" s="36"/>
      <c r="U255" s="50" t="str">
        <f>IF(ISBLANK(Table123[[#This Row],[Odds Side - Difference Model]]), "",N255+IF(Q255&lt;0, (N255/(Q255/-100)), N255*(Q255/100)))</f>
        <v/>
      </c>
      <c r="V255" s="51" t="str">
        <f>IFERROR(IF(ISBLANK(Table123[[#This Row],[Odds Side - Win Probability Model]]), "",N255+IF(R255&lt;0, (N255/(R255/-100)), N255*(R255/100))),"")</f>
        <v/>
      </c>
      <c r="W255" s="50" t="str">
        <f t="shared" si="20"/>
        <v/>
      </c>
      <c r="X255" s="51" t="str">
        <f t="shared" si="21"/>
        <v/>
      </c>
      <c r="Y255" s="50" t="str">
        <f>IF(ISBLANK(Table123[[#This Row],[Odds Spread]]), "",O255+IF(S255&lt;0, (O255/(S255/-100)), O255*(S255/100)))</f>
        <v/>
      </c>
      <c r="Z255" s="50" t="str">
        <f t="shared" si="22"/>
        <v/>
      </c>
      <c r="AA255" s="37">
        <f t="shared" si="23"/>
        <v>0</v>
      </c>
      <c r="AB255" s="37">
        <f t="shared" si="24"/>
        <v>0</v>
      </c>
      <c r="AC255" s="52" t="str">
        <f>IF('Prediction Log'!$T256="Y", "W", IF('Prediction Log'!$T256="N","L",""))</f>
        <v/>
      </c>
      <c r="AD255" s="53" t="str">
        <f>IF('Prediction Log'!$V256="Y", "W", IF('Prediction Log'!$V256="N","L",""))</f>
        <v/>
      </c>
      <c r="AE255" s="54" t="str">
        <f>IF(ISBLANK(Table123[[#This Row],[Odds Side - Difference Model]]), "",IF(AC255="W", W255, IF(AC255="L",-N255, "")))</f>
        <v/>
      </c>
      <c r="AF255" s="55" t="str">
        <f>IFERROR((IF(ISERR(Table123[[#This Row],[Potential Payout Side - Win Probability Model]]), "",IF(AD255="W", X255, IF(AD255="L",-N255, "")))), "")</f>
        <v/>
      </c>
      <c r="AG255" s="52" t="str">
        <f>IF('Prediction Log'!$U256="Y", "W", IF('Prediction Log'!$U256="N", "L", ""))</f>
        <v/>
      </c>
      <c r="AH255" s="54" t="str">
        <f>IF(ISBLANK(Table123[[#This Row],[Odds Spread]]), "",IF(AG255="W", Z255, IF(AG255="L",-O255, "")))</f>
        <v/>
      </c>
      <c r="AI255" s="45"/>
      <c r="AJ255" s="46" t="str">
        <f t="shared" si="25"/>
        <v/>
      </c>
      <c r="AK25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6" spans="1:38" x14ac:dyDescent="0.45">
      <c r="A256" s="34">
        <f>Games!A256</f>
        <v>0</v>
      </c>
      <c r="B256" s="34" t="str">
        <f>IF('Prediction Log'!B257=0, "",'Prediction Log'!B257)</f>
        <v/>
      </c>
      <c r="C256" s="34" t="str">
        <f>IF('Prediction Log'!C257=0, "",'Prediction Log'!C257)</f>
        <v/>
      </c>
      <c r="D256" s="34" t="str">
        <f>IF('Prediction Log'!D257=0, "",'Prediction Log'!D257)</f>
        <v/>
      </c>
      <c r="E256" s="34" t="str">
        <f>IF('Prediction Log'!E257=0, "",'Prediction Log'!E257)</f>
        <v/>
      </c>
      <c r="F256" s="34" t="str">
        <f>IF('Prediction Log'!H257=0, "",'Prediction Log'!H257)</f>
        <v/>
      </c>
      <c r="G256" s="10" t="str">
        <f>IF(ISBLANK(Games!B256), "",'Prediction Log'!$I257)</f>
        <v/>
      </c>
      <c r="H256" s="35" t="str">
        <f>'Prediction Log'!$J257</f>
        <v/>
      </c>
      <c r="I256" s="34" t="str">
        <f>IF(ISBLANK(Games!R256), "",IF(AND(Games!R256="",Games!S256=""),"",IF(ISTEXT(Games!S256), "Side",Games!R256)))</f>
        <v/>
      </c>
      <c r="J256" s="34" t="str">
        <f>IF(ISBLANK(Games!B256), "",IF(Games!P256="Y", Games!B256, Games!C256))</f>
        <v/>
      </c>
      <c r="K256" s="34" t="str">
        <f>Games!K256</f>
        <v/>
      </c>
      <c r="L256" s="34" t="str">
        <f>IF(ISBLANK(Games!D256), "",Games!D256)</f>
        <v/>
      </c>
      <c r="M256" s="34"/>
      <c r="N256" s="49" t="str">
        <f>IF(ISBLANK(Table123[[#This Row],[Odds Side - Difference Model]]), "", 1)</f>
        <v/>
      </c>
      <c r="O256" s="49" t="str">
        <f>IF(ISBLANK(Table123[[#This Row],[Odds Spread]]), "", 1)</f>
        <v/>
      </c>
      <c r="P256" s="36"/>
      <c r="Q256" s="36"/>
      <c r="R25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6" s="36"/>
      <c r="T256" s="36"/>
      <c r="U256" s="50" t="str">
        <f>IF(ISBLANK(Table123[[#This Row],[Odds Side - Difference Model]]), "",N256+IF(Q256&lt;0, (N256/(Q256/-100)), N256*(Q256/100)))</f>
        <v/>
      </c>
      <c r="V256" s="51" t="str">
        <f>IFERROR(IF(ISBLANK(Table123[[#This Row],[Odds Side - Win Probability Model]]), "",N256+IF(R256&lt;0, (N256/(R256/-100)), N256*(R256/100))),"")</f>
        <v/>
      </c>
      <c r="W256" s="50" t="str">
        <f t="shared" si="20"/>
        <v/>
      </c>
      <c r="X256" s="51" t="str">
        <f t="shared" si="21"/>
        <v/>
      </c>
      <c r="Y256" s="50" t="str">
        <f>IF(ISBLANK(Table123[[#This Row],[Odds Spread]]), "",O256+IF(S256&lt;0, (O256/(S256/-100)), O256*(S256/100)))</f>
        <v/>
      </c>
      <c r="Z256" s="50" t="str">
        <f t="shared" si="22"/>
        <v/>
      </c>
      <c r="AA256" s="37">
        <f t="shared" si="23"/>
        <v>0</v>
      </c>
      <c r="AB256" s="37">
        <f t="shared" si="24"/>
        <v>0</v>
      </c>
      <c r="AC256" s="52" t="str">
        <f>IF('Prediction Log'!$T257="Y", "W", IF('Prediction Log'!$T257="N","L",""))</f>
        <v/>
      </c>
      <c r="AD256" s="53" t="str">
        <f>IF('Prediction Log'!$V257="Y", "W", IF('Prediction Log'!$V257="N","L",""))</f>
        <v/>
      </c>
      <c r="AE256" s="54" t="str">
        <f>IF(ISBLANK(Table123[[#This Row],[Odds Side - Difference Model]]), "",IF(AC256="W", W256, IF(AC256="L",-N256, "")))</f>
        <v/>
      </c>
      <c r="AF256" s="55" t="str">
        <f>IFERROR((IF(ISERR(Table123[[#This Row],[Potential Payout Side - Win Probability Model]]), "",IF(AD256="W", X256, IF(AD256="L",-N256, "")))), "")</f>
        <v/>
      </c>
      <c r="AG256" s="52" t="str">
        <f>IF('Prediction Log'!$U257="Y", "W", IF('Prediction Log'!$U257="N", "L", ""))</f>
        <v/>
      </c>
      <c r="AH256" s="54" t="str">
        <f>IF(ISBLANK(Table123[[#This Row],[Odds Spread]]), "",IF(AG256="W", Z256, IF(AG256="L",-O256, "")))</f>
        <v/>
      </c>
      <c r="AI256" s="45"/>
      <c r="AJ256" s="46" t="str">
        <f t="shared" si="25"/>
        <v/>
      </c>
      <c r="AK25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7" spans="1:38" x14ac:dyDescent="0.45">
      <c r="A257" s="34">
        <f>Games!A257</f>
        <v>0</v>
      </c>
      <c r="B257" s="34" t="str">
        <f>IF('Prediction Log'!B258=0, "",'Prediction Log'!B258)</f>
        <v/>
      </c>
      <c r="C257" s="34" t="str">
        <f>IF('Prediction Log'!C258=0, "",'Prediction Log'!C258)</f>
        <v/>
      </c>
      <c r="D257" s="34" t="str">
        <f>IF('Prediction Log'!D258=0, "",'Prediction Log'!D258)</f>
        <v/>
      </c>
      <c r="E257" s="34" t="str">
        <f>IF('Prediction Log'!E258=0, "",'Prediction Log'!E258)</f>
        <v/>
      </c>
      <c r="F257" s="34" t="str">
        <f>IF('Prediction Log'!H258=0, "",'Prediction Log'!H258)</f>
        <v/>
      </c>
      <c r="G257" s="10" t="str">
        <f>IF(ISBLANK(Games!B257), "",'Prediction Log'!$I258)</f>
        <v/>
      </c>
      <c r="H257" s="35" t="str">
        <f>'Prediction Log'!$J258</f>
        <v/>
      </c>
      <c r="I257" s="34" t="str">
        <f>IF(ISBLANK(Games!R257), "",IF(AND(Games!R257="",Games!S257=""),"",IF(ISTEXT(Games!S257), "Side",Games!R257)))</f>
        <v/>
      </c>
      <c r="J257" s="34" t="str">
        <f>IF(ISBLANK(Games!B257), "",IF(Games!P257="Y", Games!B257, Games!C257))</f>
        <v/>
      </c>
      <c r="K257" s="34" t="str">
        <f>Games!K257</f>
        <v/>
      </c>
      <c r="L257" s="34" t="str">
        <f>IF(ISBLANK(Games!D257), "",Games!D257)</f>
        <v/>
      </c>
      <c r="M257" s="34"/>
      <c r="N257" s="49" t="str">
        <f>IF(ISBLANK(Table123[[#This Row],[Odds Side - Difference Model]]), "", 1)</f>
        <v/>
      </c>
      <c r="O257" s="49" t="str">
        <f>IF(ISBLANK(Table123[[#This Row],[Odds Spread]]), "", 1)</f>
        <v/>
      </c>
      <c r="P257" s="36"/>
      <c r="Q257" s="36"/>
      <c r="R25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7" s="36"/>
      <c r="T257" s="36"/>
      <c r="U257" s="50" t="str">
        <f>IF(ISBLANK(Table123[[#This Row],[Odds Side - Difference Model]]), "",N257+IF(Q257&lt;0, (N257/(Q257/-100)), N257*(Q257/100)))</f>
        <v/>
      </c>
      <c r="V257" s="51" t="str">
        <f>IFERROR(IF(ISBLANK(Table123[[#This Row],[Odds Side - Win Probability Model]]), "",N257+IF(R257&lt;0, (N257/(R257/-100)), N257*(R257/100))),"")</f>
        <v/>
      </c>
      <c r="W257" s="50" t="str">
        <f t="shared" si="20"/>
        <v/>
      </c>
      <c r="X257" s="51" t="str">
        <f t="shared" si="21"/>
        <v/>
      </c>
      <c r="Y257" s="50" t="str">
        <f>IF(ISBLANK(Table123[[#This Row],[Odds Spread]]), "",O257+IF(S257&lt;0, (O257/(S257/-100)), O257*(S257/100)))</f>
        <v/>
      </c>
      <c r="Z257" s="50" t="str">
        <f t="shared" si="22"/>
        <v/>
      </c>
      <c r="AA257" s="37">
        <f t="shared" si="23"/>
        <v>0</v>
      </c>
      <c r="AB257" s="37">
        <f t="shared" si="24"/>
        <v>0</v>
      </c>
      <c r="AC257" s="52" t="str">
        <f>IF('Prediction Log'!$T258="Y", "W", IF('Prediction Log'!$T258="N","L",""))</f>
        <v/>
      </c>
      <c r="AD257" s="53" t="str">
        <f>IF('Prediction Log'!$V258="Y", "W", IF('Prediction Log'!$V258="N","L",""))</f>
        <v/>
      </c>
      <c r="AE257" s="54" t="str">
        <f>IF(ISBLANK(Table123[[#This Row],[Odds Side - Difference Model]]), "",IF(AC257="W", W257, IF(AC257="L",-N257, "")))</f>
        <v/>
      </c>
      <c r="AF257" s="55" t="str">
        <f>IFERROR((IF(ISERR(Table123[[#This Row],[Potential Payout Side - Win Probability Model]]), "",IF(AD257="W", X257, IF(AD257="L",-N257, "")))), "")</f>
        <v/>
      </c>
      <c r="AG257" s="52" t="str">
        <f>IF('Prediction Log'!$U258="Y", "W", IF('Prediction Log'!$U258="N", "L", ""))</f>
        <v/>
      </c>
      <c r="AH257" s="54" t="str">
        <f>IF(ISBLANK(Table123[[#This Row],[Odds Spread]]), "",IF(AG257="W", Z257, IF(AG257="L",-O257, "")))</f>
        <v/>
      </c>
      <c r="AI257" s="45"/>
      <c r="AJ257" s="46" t="str">
        <f t="shared" si="25"/>
        <v/>
      </c>
      <c r="AK25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8" spans="1:38" x14ac:dyDescent="0.45">
      <c r="A258" s="34">
        <f>Games!A258</f>
        <v>0</v>
      </c>
      <c r="B258" s="34" t="str">
        <f>IF('Prediction Log'!B259=0, "",'Prediction Log'!B259)</f>
        <v/>
      </c>
      <c r="C258" s="34" t="str">
        <f>IF('Prediction Log'!C259=0, "",'Prediction Log'!C259)</f>
        <v/>
      </c>
      <c r="D258" s="34" t="str">
        <f>IF('Prediction Log'!D259=0, "",'Prediction Log'!D259)</f>
        <v/>
      </c>
      <c r="E258" s="34" t="str">
        <f>IF('Prediction Log'!E259=0, "",'Prediction Log'!E259)</f>
        <v/>
      </c>
      <c r="F258" s="34" t="str">
        <f>IF('Prediction Log'!H259=0, "",'Prediction Log'!H259)</f>
        <v/>
      </c>
      <c r="G258" s="10" t="str">
        <f>IF(ISBLANK(Games!B258), "",'Prediction Log'!$I259)</f>
        <v/>
      </c>
      <c r="H258" s="35" t="str">
        <f>'Prediction Log'!$J259</f>
        <v/>
      </c>
      <c r="I258" s="34" t="str">
        <f>IF(ISBLANK(Games!R258), "",IF(AND(Games!R258="",Games!S258=""),"",IF(ISTEXT(Games!S258), "Side",Games!R258)))</f>
        <v/>
      </c>
      <c r="J258" s="34" t="str">
        <f>IF(ISBLANK(Games!B258), "",IF(Games!P258="Y", Games!B258, Games!C258))</f>
        <v/>
      </c>
      <c r="K258" s="34" t="str">
        <f>Games!K258</f>
        <v/>
      </c>
      <c r="L258" s="34" t="str">
        <f>IF(ISBLANK(Games!D258), "",Games!D258)</f>
        <v/>
      </c>
      <c r="M258" s="34"/>
      <c r="N258" s="49" t="str">
        <f>IF(ISBLANK(Table123[[#This Row],[Odds Side - Difference Model]]), "", 1)</f>
        <v/>
      </c>
      <c r="O258" s="49" t="str">
        <f>IF(ISBLANK(Table123[[#This Row],[Odds Spread]]), "", 1)</f>
        <v/>
      </c>
      <c r="P258" s="36"/>
      <c r="Q258" s="36"/>
      <c r="R25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8" s="36"/>
      <c r="T258" s="36"/>
      <c r="U258" s="50" t="str">
        <f>IF(ISBLANK(Table123[[#This Row],[Odds Side - Difference Model]]), "",N258+IF(Q258&lt;0, (N258/(Q258/-100)), N258*(Q258/100)))</f>
        <v/>
      </c>
      <c r="V258" s="51" t="str">
        <f>IFERROR(IF(ISBLANK(Table123[[#This Row],[Odds Side - Win Probability Model]]), "",N258+IF(R258&lt;0, (N258/(R258/-100)), N258*(R258/100))),"")</f>
        <v/>
      </c>
      <c r="W258" s="50" t="str">
        <f t="shared" si="20"/>
        <v/>
      </c>
      <c r="X258" s="51" t="str">
        <f t="shared" si="21"/>
        <v/>
      </c>
      <c r="Y258" s="50" t="str">
        <f>IF(ISBLANK(Table123[[#This Row],[Odds Spread]]), "",O258+IF(S258&lt;0, (O258/(S258/-100)), O258*(S258/100)))</f>
        <v/>
      </c>
      <c r="Z258" s="50" t="str">
        <f t="shared" si="22"/>
        <v/>
      </c>
      <c r="AA258" s="37">
        <f t="shared" si="23"/>
        <v>0</v>
      </c>
      <c r="AB258" s="37">
        <f t="shared" si="24"/>
        <v>0</v>
      </c>
      <c r="AC258" s="52" t="str">
        <f>IF('Prediction Log'!$T259="Y", "W", IF('Prediction Log'!$T259="N","L",""))</f>
        <v/>
      </c>
      <c r="AD258" s="53" t="str">
        <f>IF('Prediction Log'!$V259="Y", "W", IF('Prediction Log'!$V259="N","L",""))</f>
        <v/>
      </c>
      <c r="AE258" s="54" t="str">
        <f>IF(ISBLANK(Table123[[#This Row],[Odds Side - Difference Model]]), "",IF(AC258="W", W258, IF(AC258="L",-N258, "")))</f>
        <v/>
      </c>
      <c r="AF258" s="55" t="str">
        <f>IFERROR((IF(ISERR(Table123[[#This Row],[Potential Payout Side - Win Probability Model]]), "",IF(AD258="W", X258, IF(AD258="L",-N258, "")))), "")</f>
        <v/>
      </c>
      <c r="AG258" s="52" t="str">
        <f>IF('Prediction Log'!$U259="Y", "W", IF('Prediction Log'!$U259="N", "L", ""))</f>
        <v/>
      </c>
      <c r="AH258" s="54" t="str">
        <f>IF(ISBLANK(Table123[[#This Row],[Odds Spread]]), "",IF(AG258="W", Z258, IF(AG258="L",-O258, "")))</f>
        <v/>
      </c>
      <c r="AI258" s="45"/>
      <c r="AJ258" s="46" t="str">
        <f t="shared" si="25"/>
        <v/>
      </c>
      <c r="AK25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9" spans="1:38" x14ac:dyDescent="0.45">
      <c r="A259" s="34">
        <f>Games!A259</f>
        <v>0</v>
      </c>
      <c r="B259" s="34" t="str">
        <f>IF('Prediction Log'!B260=0, "",'Prediction Log'!B260)</f>
        <v/>
      </c>
      <c r="C259" s="34" t="str">
        <f>IF('Prediction Log'!C260=0, "",'Prediction Log'!C260)</f>
        <v/>
      </c>
      <c r="D259" s="34" t="str">
        <f>IF('Prediction Log'!D260=0, "",'Prediction Log'!D260)</f>
        <v/>
      </c>
      <c r="E259" s="34" t="str">
        <f>IF('Prediction Log'!E260=0, "",'Prediction Log'!E260)</f>
        <v/>
      </c>
      <c r="F259" s="34" t="str">
        <f>IF('Prediction Log'!H260=0, "",'Prediction Log'!H260)</f>
        <v/>
      </c>
      <c r="G259" s="10" t="str">
        <f>IF(ISBLANK(Games!B259), "",'Prediction Log'!$I260)</f>
        <v/>
      </c>
      <c r="H259" s="35" t="str">
        <f>'Prediction Log'!$J260</f>
        <v/>
      </c>
      <c r="I259" s="34" t="str">
        <f>IF(ISBLANK(Games!R259), "",IF(AND(Games!R259="",Games!S259=""),"",IF(ISTEXT(Games!S259), "Side",Games!R259)))</f>
        <v/>
      </c>
      <c r="J259" s="34" t="str">
        <f>IF(ISBLANK(Games!B259), "",IF(Games!P259="Y", Games!B259, Games!C259))</f>
        <v/>
      </c>
      <c r="K259" s="34" t="str">
        <f>Games!K259</f>
        <v/>
      </c>
      <c r="L259" s="34" t="str">
        <f>IF(ISBLANK(Games!D259), "",Games!D259)</f>
        <v/>
      </c>
      <c r="M259" s="34"/>
      <c r="N259" s="49" t="str">
        <f>IF(ISBLANK(Table123[[#This Row],[Odds Side - Difference Model]]), "", 1)</f>
        <v/>
      </c>
      <c r="O259" s="49" t="str">
        <f>IF(ISBLANK(Table123[[#This Row],[Odds Spread]]), "", 1)</f>
        <v/>
      </c>
      <c r="P259" s="36"/>
      <c r="Q259" s="36"/>
      <c r="R25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9" s="36"/>
      <c r="T259" s="36"/>
      <c r="U259" s="50" t="str">
        <f>IF(ISBLANK(Table123[[#This Row],[Odds Side - Difference Model]]), "",N259+IF(Q259&lt;0, (N259/(Q259/-100)), N259*(Q259/100)))</f>
        <v/>
      </c>
      <c r="V259" s="51" t="str">
        <f>IFERROR(IF(ISBLANK(Table123[[#This Row],[Odds Side - Win Probability Model]]), "",N259+IF(R259&lt;0, (N259/(R259/-100)), N259*(R259/100))),"")</f>
        <v/>
      </c>
      <c r="W259" s="50" t="str">
        <f t="shared" ref="W259:W322" si="26">IFERROR(U259-N259, "")</f>
        <v/>
      </c>
      <c r="X259" s="51" t="str">
        <f t="shared" ref="X259:X322" si="27">IFERROR(V259-N259, "")</f>
        <v/>
      </c>
      <c r="Y259" s="50" t="str">
        <f>IF(ISBLANK(Table123[[#This Row],[Odds Spread]]), "",O259+IF(S259&lt;0, (O259/(S259/-100)), O259*(S259/100)))</f>
        <v/>
      </c>
      <c r="Z259" s="50" t="str">
        <f t="shared" ref="Z259:Z322" si="28">IFERROR(Y259-O259, "")</f>
        <v/>
      </c>
      <c r="AA259" s="37">
        <f t="shared" ref="AA259:AA322" si="29">P259+IF(T259&lt;0, (P259/(T259/-100)), P259*(T259/100))</f>
        <v>0</v>
      </c>
      <c r="AB259" s="37">
        <f t="shared" ref="AB259:AB322" si="30">T259-P259</f>
        <v>0</v>
      </c>
      <c r="AC259" s="52" t="str">
        <f>IF('Prediction Log'!$T260="Y", "W", IF('Prediction Log'!$T260="N","L",""))</f>
        <v/>
      </c>
      <c r="AD259" s="53" t="str">
        <f>IF('Prediction Log'!$V260="Y", "W", IF('Prediction Log'!$V260="N","L",""))</f>
        <v/>
      </c>
      <c r="AE259" s="54" t="str">
        <f>IF(ISBLANK(Table123[[#This Row],[Odds Side - Difference Model]]), "",IF(AC259="W", W259, IF(AC259="L",-N259, "")))</f>
        <v/>
      </c>
      <c r="AF259" s="55" t="str">
        <f>IFERROR((IF(ISERR(Table123[[#This Row],[Potential Payout Side - Win Probability Model]]), "",IF(AD259="W", X259, IF(AD259="L",-N259, "")))), "")</f>
        <v/>
      </c>
      <c r="AG259" s="52" t="str">
        <f>IF('Prediction Log'!$U260="Y", "W", IF('Prediction Log'!$U260="N", "L", ""))</f>
        <v/>
      </c>
      <c r="AH259" s="54" t="str">
        <f>IF(ISBLANK(Table123[[#This Row],[Odds Spread]]), "",IF(AG259="W", Z259, IF(AG259="L",-O259, "")))</f>
        <v/>
      </c>
      <c r="AI259" s="45"/>
      <c r="AJ259" s="46" t="str">
        <f t="shared" ref="AJ259:AJ322" si="31">IF(AI259="W", AB259, IF(AI259="L",-S259, ""))</f>
        <v/>
      </c>
      <c r="AK25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0" spans="1:38" x14ac:dyDescent="0.45">
      <c r="A260" s="34">
        <f>Games!A260</f>
        <v>0</v>
      </c>
      <c r="B260" s="34" t="str">
        <f>IF('Prediction Log'!B261=0, "",'Prediction Log'!B261)</f>
        <v/>
      </c>
      <c r="C260" s="34" t="str">
        <f>IF('Prediction Log'!C261=0, "",'Prediction Log'!C261)</f>
        <v/>
      </c>
      <c r="D260" s="34" t="str">
        <f>IF('Prediction Log'!D261=0, "",'Prediction Log'!D261)</f>
        <v/>
      </c>
      <c r="E260" s="34" t="str">
        <f>IF('Prediction Log'!E261=0, "",'Prediction Log'!E261)</f>
        <v/>
      </c>
      <c r="F260" s="34" t="str">
        <f>IF('Prediction Log'!H261=0, "",'Prediction Log'!H261)</f>
        <v/>
      </c>
      <c r="G260" s="10" t="str">
        <f>IF(ISBLANK(Games!B260), "",'Prediction Log'!$I261)</f>
        <v/>
      </c>
      <c r="H260" s="35" t="str">
        <f>'Prediction Log'!$J261</f>
        <v/>
      </c>
      <c r="I260" s="34" t="str">
        <f>IF(ISBLANK(Games!R260), "",IF(AND(Games!R260="",Games!S260=""),"",IF(ISTEXT(Games!S260), "Side",Games!R260)))</f>
        <v/>
      </c>
      <c r="J260" s="34" t="str">
        <f>IF(ISBLANK(Games!B260), "",IF(Games!P260="Y", Games!B260, Games!C260))</f>
        <v/>
      </c>
      <c r="K260" s="34" t="str">
        <f>Games!K260</f>
        <v/>
      </c>
      <c r="L260" s="34" t="str">
        <f>IF(ISBLANK(Games!D260), "",Games!D260)</f>
        <v/>
      </c>
      <c r="M260" s="34"/>
      <c r="N260" s="49" t="str">
        <f>IF(ISBLANK(Table123[[#This Row],[Odds Side - Difference Model]]), "", 1)</f>
        <v/>
      </c>
      <c r="O260" s="49" t="str">
        <f>IF(ISBLANK(Table123[[#This Row],[Odds Spread]]), "", 1)</f>
        <v/>
      </c>
      <c r="P260" s="36"/>
      <c r="Q260" s="36"/>
      <c r="R26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0" s="36"/>
      <c r="T260" s="36"/>
      <c r="U260" s="50" t="str">
        <f>IF(ISBLANK(Table123[[#This Row],[Odds Side - Difference Model]]), "",N260+IF(Q260&lt;0, (N260/(Q260/-100)), N260*(Q260/100)))</f>
        <v/>
      </c>
      <c r="V260" s="51" t="str">
        <f>IFERROR(IF(ISBLANK(Table123[[#This Row],[Odds Side - Win Probability Model]]), "",N260+IF(R260&lt;0, (N260/(R260/-100)), N260*(R260/100))),"")</f>
        <v/>
      </c>
      <c r="W260" s="50" t="str">
        <f t="shared" si="26"/>
        <v/>
      </c>
      <c r="X260" s="51" t="str">
        <f t="shared" si="27"/>
        <v/>
      </c>
      <c r="Y260" s="50" t="str">
        <f>IF(ISBLANK(Table123[[#This Row],[Odds Spread]]), "",O260+IF(S260&lt;0, (O260/(S260/-100)), O260*(S260/100)))</f>
        <v/>
      </c>
      <c r="Z260" s="50" t="str">
        <f t="shared" si="28"/>
        <v/>
      </c>
      <c r="AA260" s="37">
        <f t="shared" si="29"/>
        <v>0</v>
      </c>
      <c r="AB260" s="37">
        <f t="shared" si="30"/>
        <v>0</v>
      </c>
      <c r="AC260" s="52" t="str">
        <f>IF('Prediction Log'!$T261="Y", "W", IF('Prediction Log'!$T261="N","L",""))</f>
        <v/>
      </c>
      <c r="AD260" s="53" t="str">
        <f>IF('Prediction Log'!$V261="Y", "W", IF('Prediction Log'!$V261="N","L",""))</f>
        <v/>
      </c>
      <c r="AE260" s="54" t="str">
        <f>IF(ISBLANK(Table123[[#This Row],[Odds Side - Difference Model]]), "",IF(AC260="W", W260, IF(AC260="L",-N260, "")))</f>
        <v/>
      </c>
      <c r="AF260" s="55" t="str">
        <f>IFERROR((IF(ISERR(Table123[[#This Row],[Potential Payout Side - Win Probability Model]]), "",IF(AD260="W", X260, IF(AD260="L",-N260, "")))), "")</f>
        <v/>
      </c>
      <c r="AG260" s="52" t="str">
        <f>IF('Prediction Log'!$U261="Y", "W", IF('Prediction Log'!$U261="N", "L", ""))</f>
        <v/>
      </c>
      <c r="AH260" s="54" t="str">
        <f>IF(ISBLANK(Table123[[#This Row],[Odds Spread]]), "",IF(AG260="W", Z260, IF(AG260="L",-O260, "")))</f>
        <v/>
      </c>
      <c r="AI260" s="45"/>
      <c r="AJ260" s="46" t="str">
        <f t="shared" si="31"/>
        <v/>
      </c>
      <c r="AK26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1" spans="1:38" x14ac:dyDescent="0.45">
      <c r="A261" s="34">
        <f>Games!A261</f>
        <v>0</v>
      </c>
      <c r="B261" s="34" t="str">
        <f>IF('Prediction Log'!B262=0, "",'Prediction Log'!B262)</f>
        <v/>
      </c>
      <c r="C261" s="34" t="str">
        <f>IF('Prediction Log'!C262=0, "",'Prediction Log'!C262)</f>
        <v/>
      </c>
      <c r="D261" s="34" t="str">
        <f>IF('Prediction Log'!D262=0, "",'Prediction Log'!D262)</f>
        <v/>
      </c>
      <c r="E261" s="34" t="str">
        <f>IF('Prediction Log'!E262=0, "",'Prediction Log'!E262)</f>
        <v/>
      </c>
      <c r="F261" s="34" t="str">
        <f>IF('Prediction Log'!H262=0, "",'Prediction Log'!H262)</f>
        <v/>
      </c>
      <c r="G261" s="10" t="str">
        <f>IF(ISBLANK(Games!B261), "",'Prediction Log'!$I262)</f>
        <v/>
      </c>
      <c r="H261" s="35" t="str">
        <f>'Prediction Log'!$J262</f>
        <v/>
      </c>
      <c r="I261" s="34" t="str">
        <f>IF(ISBLANK(Games!R261), "",IF(AND(Games!R261="",Games!S261=""),"",IF(ISTEXT(Games!S261), "Side",Games!R261)))</f>
        <v/>
      </c>
      <c r="J261" s="34" t="str">
        <f>IF(ISBLANK(Games!B261), "",IF(Games!P261="Y", Games!B261, Games!C261))</f>
        <v/>
      </c>
      <c r="K261" s="34" t="str">
        <f>Games!K261</f>
        <v/>
      </c>
      <c r="L261" s="34" t="str">
        <f>IF(ISBLANK(Games!D261), "",Games!D261)</f>
        <v/>
      </c>
      <c r="M261" s="34"/>
      <c r="N261" s="49" t="str">
        <f>IF(ISBLANK(Table123[[#This Row],[Odds Side - Difference Model]]), "", 1)</f>
        <v/>
      </c>
      <c r="O261" s="49" t="str">
        <f>IF(ISBLANK(Table123[[#This Row],[Odds Spread]]), "", 1)</f>
        <v/>
      </c>
      <c r="P261" s="36"/>
      <c r="Q261" s="36"/>
      <c r="R26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1" s="36"/>
      <c r="T261" s="36"/>
      <c r="U261" s="50" t="str">
        <f>IF(ISBLANK(Table123[[#This Row],[Odds Side - Difference Model]]), "",N261+IF(Q261&lt;0, (N261/(Q261/-100)), N261*(Q261/100)))</f>
        <v/>
      </c>
      <c r="V261" s="51" t="str">
        <f>IFERROR(IF(ISBLANK(Table123[[#This Row],[Odds Side - Win Probability Model]]), "",N261+IF(R261&lt;0, (N261/(R261/-100)), N261*(R261/100))),"")</f>
        <v/>
      </c>
      <c r="W261" s="50" t="str">
        <f t="shared" si="26"/>
        <v/>
      </c>
      <c r="X261" s="51" t="str">
        <f t="shared" si="27"/>
        <v/>
      </c>
      <c r="Y261" s="50" t="str">
        <f>IF(ISBLANK(Table123[[#This Row],[Odds Spread]]), "",O261+IF(S261&lt;0, (O261/(S261/-100)), O261*(S261/100)))</f>
        <v/>
      </c>
      <c r="Z261" s="50" t="str">
        <f t="shared" si="28"/>
        <v/>
      </c>
      <c r="AA261" s="37">
        <f t="shared" si="29"/>
        <v>0</v>
      </c>
      <c r="AB261" s="37">
        <f t="shared" si="30"/>
        <v>0</v>
      </c>
      <c r="AC261" s="52" t="str">
        <f>IF('Prediction Log'!$T262="Y", "W", IF('Prediction Log'!$T262="N","L",""))</f>
        <v/>
      </c>
      <c r="AD261" s="53" t="str">
        <f>IF('Prediction Log'!$V262="Y", "W", IF('Prediction Log'!$V262="N","L",""))</f>
        <v/>
      </c>
      <c r="AE261" s="54" t="str">
        <f>IF(ISBLANK(Table123[[#This Row],[Odds Side - Difference Model]]), "",IF(AC261="W", W261, IF(AC261="L",-N261, "")))</f>
        <v/>
      </c>
      <c r="AF261" s="55" t="str">
        <f>IFERROR((IF(ISERR(Table123[[#This Row],[Potential Payout Side - Win Probability Model]]), "",IF(AD261="W", X261, IF(AD261="L",-N261, "")))), "")</f>
        <v/>
      </c>
      <c r="AG261" s="52" t="str">
        <f>IF('Prediction Log'!$U262="Y", "W", IF('Prediction Log'!$U262="N", "L", ""))</f>
        <v/>
      </c>
      <c r="AH261" s="54" t="str">
        <f>IF(ISBLANK(Table123[[#This Row],[Odds Spread]]), "",IF(AG261="W", Z261, IF(AG261="L",-O261, "")))</f>
        <v/>
      </c>
      <c r="AI261" s="45"/>
      <c r="AJ261" s="46" t="str">
        <f t="shared" si="31"/>
        <v/>
      </c>
      <c r="AK26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2" spans="1:38" x14ac:dyDescent="0.45">
      <c r="A262" s="34">
        <f>Games!A262</f>
        <v>0</v>
      </c>
      <c r="B262" s="34" t="str">
        <f>IF('Prediction Log'!B263=0, "",'Prediction Log'!B263)</f>
        <v/>
      </c>
      <c r="C262" s="34" t="str">
        <f>IF('Prediction Log'!C263=0, "",'Prediction Log'!C263)</f>
        <v/>
      </c>
      <c r="D262" s="34" t="str">
        <f>IF('Prediction Log'!D263=0, "",'Prediction Log'!D263)</f>
        <v/>
      </c>
      <c r="E262" s="34" t="str">
        <f>IF('Prediction Log'!E263=0, "",'Prediction Log'!E263)</f>
        <v/>
      </c>
      <c r="F262" s="34" t="str">
        <f>IF('Prediction Log'!H263=0, "",'Prediction Log'!H263)</f>
        <v/>
      </c>
      <c r="G262" s="10" t="str">
        <f>IF(ISBLANK(Games!B262), "",'Prediction Log'!$I263)</f>
        <v/>
      </c>
      <c r="H262" s="35" t="str">
        <f>'Prediction Log'!$J263</f>
        <v/>
      </c>
      <c r="I262" s="34" t="str">
        <f>IF(ISBLANK(Games!R262), "",IF(AND(Games!R262="",Games!S262=""),"",IF(ISTEXT(Games!S262), "Side",Games!R262)))</f>
        <v/>
      </c>
      <c r="J262" s="34" t="str">
        <f>IF(ISBLANK(Games!B262), "",IF(Games!P262="Y", Games!B262, Games!C262))</f>
        <v/>
      </c>
      <c r="K262" s="34" t="str">
        <f>Games!K262</f>
        <v/>
      </c>
      <c r="L262" s="34" t="str">
        <f>IF(ISBLANK(Games!D262), "",Games!D262)</f>
        <v/>
      </c>
      <c r="M262" s="34"/>
      <c r="N262" s="49" t="str">
        <f>IF(ISBLANK(Table123[[#This Row],[Odds Side - Difference Model]]), "", 1)</f>
        <v/>
      </c>
      <c r="O262" s="49" t="str">
        <f>IF(ISBLANK(Table123[[#This Row],[Odds Spread]]), "", 1)</f>
        <v/>
      </c>
      <c r="P262" s="36"/>
      <c r="Q262" s="36"/>
      <c r="R26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2" s="36"/>
      <c r="T262" s="36"/>
      <c r="U262" s="50" t="str">
        <f>IF(ISBLANK(Table123[[#This Row],[Odds Side - Difference Model]]), "",N262+IF(Q262&lt;0, (N262/(Q262/-100)), N262*(Q262/100)))</f>
        <v/>
      </c>
      <c r="V262" s="51" t="str">
        <f>IFERROR(IF(ISBLANK(Table123[[#This Row],[Odds Side - Win Probability Model]]), "",N262+IF(R262&lt;0, (N262/(R262/-100)), N262*(R262/100))),"")</f>
        <v/>
      </c>
      <c r="W262" s="50" t="str">
        <f t="shared" si="26"/>
        <v/>
      </c>
      <c r="X262" s="51" t="str">
        <f t="shared" si="27"/>
        <v/>
      </c>
      <c r="Y262" s="50" t="str">
        <f>IF(ISBLANK(Table123[[#This Row],[Odds Spread]]), "",O262+IF(S262&lt;0, (O262/(S262/-100)), O262*(S262/100)))</f>
        <v/>
      </c>
      <c r="Z262" s="50" t="str">
        <f t="shared" si="28"/>
        <v/>
      </c>
      <c r="AA262" s="37">
        <f t="shared" si="29"/>
        <v>0</v>
      </c>
      <c r="AB262" s="37">
        <f t="shared" si="30"/>
        <v>0</v>
      </c>
      <c r="AC262" s="52" t="str">
        <f>IF('Prediction Log'!$T263="Y", "W", IF('Prediction Log'!$T263="N","L",""))</f>
        <v/>
      </c>
      <c r="AD262" s="53" t="str">
        <f>IF('Prediction Log'!$V263="Y", "W", IF('Prediction Log'!$V263="N","L",""))</f>
        <v/>
      </c>
      <c r="AE262" s="54" t="str">
        <f>IF(ISBLANK(Table123[[#This Row],[Odds Side - Difference Model]]), "",IF(AC262="W", W262, IF(AC262="L",-N262, "")))</f>
        <v/>
      </c>
      <c r="AF262" s="55" t="str">
        <f>IFERROR((IF(ISERR(Table123[[#This Row],[Potential Payout Side - Win Probability Model]]), "",IF(AD262="W", X262, IF(AD262="L",-N262, "")))), "")</f>
        <v/>
      </c>
      <c r="AG262" s="52" t="str">
        <f>IF('Prediction Log'!$U263="Y", "W", IF('Prediction Log'!$U263="N", "L", ""))</f>
        <v/>
      </c>
      <c r="AH262" s="54" t="str">
        <f>IF(ISBLANK(Table123[[#This Row],[Odds Spread]]), "",IF(AG262="W", Z262, IF(AG262="L",-O262, "")))</f>
        <v/>
      </c>
      <c r="AI262" s="45"/>
      <c r="AJ262" s="46" t="str">
        <f t="shared" si="31"/>
        <v/>
      </c>
      <c r="AK26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3" spans="1:38" x14ac:dyDescent="0.45">
      <c r="A263" s="34">
        <f>Games!A263</f>
        <v>0</v>
      </c>
      <c r="B263" s="34" t="str">
        <f>IF('Prediction Log'!B264=0, "",'Prediction Log'!B264)</f>
        <v/>
      </c>
      <c r="C263" s="34" t="str">
        <f>IF('Prediction Log'!C264=0, "",'Prediction Log'!C264)</f>
        <v/>
      </c>
      <c r="D263" s="34" t="str">
        <f>IF('Prediction Log'!D264=0, "",'Prediction Log'!D264)</f>
        <v/>
      </c>
      <c r="E263" s="34" t="str">
        <f>IF('Prediction Log'!E264=0, "",'Prediction Log'!E264)</f>
        <v/>
      </c>
      <c r="F263" s="34" t="str">
        <f>IF('Prediction Log'!H264=0, "",'Prediction Log'!H264)</f>
        <v/>
      </c>
      <c r="G263" s="10" t="str">
        <f>IF(ISBLANK(Games!B263), "",'Prediction Log'!$I264)</f>
        <v/>
      </c>
      <c r="H263" s="35" t="str">
        <f>'Prediction Log'!$J264</f>
        <v/>
      </c>
      <c r="I263" s="34" t="str">
        <f>IF(ISBLANK(Games!R263), "",IF(AND(Games!R263="",Games!S263=""),"",IF(ISTEXT(Games!S263), "Side",Games!R263)))</f>
        <v/>
      </c>
      <c r="J263" s="34" t="str">
        <f>IF(ISBLANK(Games!B263), "",IF(Games!P263="Y", Games!B263, Games!C263))</f>
        <v/>
      </c>
      <c r="K263" s="34" t="str">
        <f>Games!K263</f>
        <v/>
      </c>
      <c r="L263" s="34" t="str">
        <f>IF(ISBLANK(Games!D263), "",Games!D263)</f>
        <v/>
      </c>
      <c r="M263" s="34"/>
      <c r="N263" s="49" t="str">
        <f>IF(ISBLANK(Table123[[#This Row],[Odds Side - Difference Model]]), "", 1)</f>
        <v/>
      </c>
      <c r="O263" s="49" t="str">
        <f>IF(ISBLANK(Table123[[#This Row],[Odds Spread]]), "", 1)</f>
        <v/>
      </c>
      <c r="P263" s="36"/>
      <c r="Q263" s="36"/>
      <c r="R26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3" s="36"/>
      <c r="T263" s="36"/>
      <c r="U263" s="50" t="str">
        <f>IF(ISBLANK(Table123[[#This Row],[Odds Side - Difference Model]]), "",N263+IF(Q263&lt;0, (N263/(Q263/-100)), N263*(Q263/100)))</f>
        <v/>
      </c>
      <c r="V263" s="51" t="str">
        <f>IFERROR(IF(ISBLANK(Table123[[#This Row],[Odds Side - Win Probability Model]]), "",N263+IF(R263&lt;0, (N263/(R263/-100)), N263*(R263/100))),"")</f>
        <v/>
      </c>
      <c r="W263" s="50" t="str">
        <f t="shared" si="26"/>
        <v/>
      </c>
      <c r="X263" s="51" t="str">
        <f t="shared" si="27"/>
        <v/>
      </c>
      <c r="Y263" s="50" t="str">
        <f>IF(ISBLANK(Table123[[#This Row],[Odds Spread]]), "",O263+IF(S263&lt;0, (O263/(S263/-100)), O263*(S263/100)))</f>
        <v/>
      </c>
      <c r="Z263" s="50" t="str">
        <f t="shared" si="28"/>
        <v/>
      </c>
      <c r="AA263" s="37">
        <f t="shared" si="29"/>
        <v>0</v>
      </c>
      <c r="AB263" s="37">
        <f t="shared" si="30"/>
        <v>0</v>
      </c>
      <c r="AC263" s="52" t="str">
        <f>IF('Prediction Log'!$T264="Y", "W", IF('Prediction Log'!$T264="N","L",""))</f>
        <v/>
      </c>
      <c r="AD263" s="53" t="str">
        <f>IF('Prediction Log'!$V264="Y", "W", IF('Prediction Log'!$V264="N","L",""))</f>
        <v/>
      </c>
      <c r="AE263" s="54" t="str">
        <f>IF(ISBLANK(Table123[[#This Row],[Odds Side - Difference Model]]), "",IF(AC263="W", W263, IF(AC263="L",-N263, "")))</f>
        <v/>
      </c>
      <c r="AF263" s="55" t="str">
        <f>IFERROR((IF(ISERR(Table123[[#This Row],[Potential Payout Side - Win Probability Model]]), "",IF(AD263="W", X263, IF(AD263="L",-N263, "")))), "")</f>
        <v/>
      </c>
      <c r="AG263" s="52" t="str">
        <f>IF('Prediction Log'!$U264="Y", "W", IF('Prediction Log'!$U264="N", "L", ""))</f>
        <v/>
      </c>
      <c r="AH263" s="54" t="str">
        <f>IF(ISBLANK(Table123[[#This Row],[Odds Spread]]), "",IF(AG263="W", Z263, IF(AG263="L",-O263, "")))</f>
        <v/>
      </c>
      <c r="AI263" s="45"/>
      <c r="AJ263" s="46" t="str">
        <f t="shared" si="31"/>
        <v/>
      </c>
      <c r="AK26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4" spans="1:38" x14ac:dyDescent="0.45">
      <c r="A264" s="34">
        <f>Games!A264</f>
        <v>0</v>
      </c>
      <c r="B264" s="34" t="str">
        <f>IF('Prediction Log'!B265=0, "",'Prediction Log'!B265)</f>
        <v/>
      </c>
      <c r="C264" s="34" t="str">
        <f>IF('Prediction Log'!C265=0, "",'Prediction Log'!C265)</f>
        <v/>
      </c>
      <c r="D264" s="34" t="str">
        <f>IF('Prediction Log'!D265=0, "",'Prediction Log'!D265)</f>
        <v/>
      </c>
      <c r="E264" s="34" t="str">
        <f>IF('Prediction Log'!E265=0, "",'Prediction Log'!E265)</f>
        <v/>
      </c>
      <c r="F264" s="34" t="str">
        <f>IF('Prediction Log'!H265=0, "",'Prediction Log'!H265)</f>
        <v/>
      </c>
      <c r="G264" s="10" t="str">
        <f>IF(ISBLANK(Games!B264), "",'Prediction Log'!$I265)</f>
        <v/>
      </c>
      <c r="H264" s="35" t="str">
        <f>'Prediction Log'!$J265</f>
        <v/>
      </c>
      <c r="I264" s="34" t="str">
        <f>IF(ISBLANK(Games!R264), "",IF(AND(Games!R264="",Games!S264=""),"",IF(ISTEXT(Games!S264), "Side",Games!R264)))</f>
        <v/>
      </c>
      <c r="J264" s="34" t="str">
        <f>IF(ISBLANK(Games!B264), "",IF(Games!P264="Y", Games!B264, Games!C264))</f>
        <v/>
      </c>
      <c r="K264" s="34" t="str">
        <f>Games!K264</f>
        <v/>
      </c>
      <c r="L264" s="34" t="str">
        <f>IF(ISBLANK(Games!D264), "",Games!D264)</f>
        <v/>
      </c>
      <c r="M264" s="34"/>
      <c r="N264" s="49" t="str">
        <f>IF(ISBLANK(Table123[[#This Row],[Odds Side - Difference Model]]), "", 1)</f>
        <v/>
      </c>
      <c r="O264" s="49" t="str">
        <f>IF(ISBLANK(Table123[[#This Row],[Odds Spread]]), "", 1)</f>
        <v/>
      </c>
      <c r="P264" s="36"/>
      <c r="Q264" s="36"/>
      <c r="R26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4" s="36"/>
      <c r="T264" s="36"/>
      <c r="U264" s="50" t="str">
        <f>IF(ISBLANK(Table123[[#This Row],[Odds Side - Difference Model]]), "",N264+IF(Q264&lt;0, (N264/(Q264/-100)), N264*(Q264/100)))</f>
        <v/>
      </c>
      <c r="V264" s="51" t="str">
        <f>IFERROR(IF(ISBLANK(Table123[[#This Row],[Odds Side - Win Probability Model]]), "",N264+IF(R264&lt;0, (N264/(R264/-100)), N264*(R264/100))),"")</f>
        <v/>
      </c>
      <c r="W264" s="50" t="str">
        <f t="shared" si="26"/>
        <v/>
      </c>
      <c r="X264" s="51" t="str">
        <f t="shared" si="27"/>
        <v/>
      </c>
      <c r="Y264" s="50" t="str">
        <f>IF(ISBLANK(Table123[[#This Row],[Odds Spread]]), "",O264+IF(S264&lt;0, (O264/(S264/-100)), O264*(S264/100)))</f>
        <v/>
      </c>
      <c r="Z264" s="50" t="str">
        <f t="shared" si="28"/>
        <v/>
      </c>
      <c r="AA264" s="37">
        <f t="shared" si="29"/>
        <v>0</v>
      </c>
      <c r="AB264" s="37">
        <f t="shared" si="30"/>
        <v>0</v>
      </c>
      <c r="AC264" s="52" t="str">
        <f>IF('Prediction Log'!$T265="Y", "W", IF('Prediction Log'!$T265="N","L",""))</f>
        <v/>
      </c>
      <c r="AD264" s="53" t="str">
        <f>IF('Prediction Log'!$V265="Y", "W", IF('Prediction Log'!$V265="N","L",""))</f>
        <v/>
      </c>
      <c r="AE264" s="54" t="str">
        <f>IF(ISBLANK(Table123[[#This Row],[Odds Side - Difference Model]]), "",IF(AC264="W", W264, IF(AC264="L",-N264, "")))</f>
        <v/>
      </c>
      <c r="AF264" s="55" t="str">
        <f>IFERROR((IF(ISERR(Table123[[#This Row],[Potential Payout Side - Win Probability Model]]), "",IF(AD264="W", X264, IF(AD264="L",-N264, "")))), "")</f>
        <v/>
      </c>
      <c r="AG264" s="52" t="str">
        <f>IF('Prediction Log'!$U265="Y", "W", IF('Prediction Log'!$U265="N", "L", ""))</f>
        <v/>
      </c>
      <c r="AH264" s="54" t="str">
        <f>IF(ISBLANK(Table123[[#This Row],[Odds Spread]]), "",IF(AG264="W", Z264, IF(AG264="L",-O264, "")))</f>
        <v/>
      </c>
      <c r="AI264" s="45"/>
      <c r="AJ264" s="46" t="str">
        <f t="shared" si="31"/>
        <v/>
      </c>
      <c r="AK26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5" spans="1:38" x14ac:dyDescent="0.45">
      <c r="A265" s="34">
        <f>Games!A265</f>
        <v>0</v>
      </c>
      <c r="B265" s="34" t="str">
        <f>IF('Prediction Log'!B266=0, "",'Prediction Log'!B266)</f>
        <v/>
      </c>
      <c r="C265" s="34" t="str">
        <f>IF('Prediction Log'!C266=0, "",'Prediction Log'!C266)</f>
        <v/>
      </c>
      <c r="D265" s="34" t="str">
        <f>IF('Prediction Log'!D266=0, "",'Prediction Log'!D266)</f>
        <v/>
      </c>
      <c r="E265" s="34" t="str">
        <f>IF('Prediction Log'!E266=0, "",'Prediction Log'!E266)</f>
        <v/>
      </c>
      <c r="F265" s="34" t="str">
        <f>IF('Prediction Log'!H266=0, "",'Prediction Log'!H266)</f>
        <v/>
      </c>
      <c r="G265" s="10" t="str">
        <f>IF(ISBLANK(Games!B265), "",'Prediction Log'!$I266)</f>
        <v/>
      </c>
      <c r="H265" s="35" t="str">
        <f>'Prediction Log'!$J266</f>
        <v/>
      </c>
      <c r="I265" s="34" t="str">
        <f>IF(ISBLANK(Games!R265), "",IF(AND(Games!R265="",Games!S265=""),"",IF(ISTEXT(Games!S265), "Side",Games!R265)))</f>
        <v/>
      </c>
      <c r="J265" s="34" t="str">
        <f>IF(ISBLANK(Games!B265), "",IF(Games!P265="Y", Games!B265, Games!C265))</f>
        <v/>
      </c>
      <c r="K265" s="34" t="str">
        <f>Games!K265</f>
        <v/>
      </c>
      <c r="L265" s="34" t="str">
        <f>IF(ISBLANK(Games!D265), "",Games!D265)</f>
        <v/>
      </c>
      <c r="M265" s="34"/>
      <c r="N265" s="49" t="str">
        <f>IF(ISBLANK(Table123[[#This Row],[Odds Side - Difference Model]]), "", 1)</f>
        <v/>
      </c>
      <c r="O265" s="49" t="str">
        <f>IF(ISBLANK(Table123[[#This Row],[Odds Spread]]), "", 1)</f>
        <v/>
      </c>
      <c r="P265" s="36"/>
      <c r="Q265" s="36"/>
      <c r="R26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5" s="36"/>
      <c r="T265" s="36"/>
      <c r="U265" s="50" t="str">
        <f>IF(ISBLANK(Table123[[#This Row],[Odds Side - Difference Model]]), "",N265+IF(Q265&lt;0, (N265/(Q265/-100)), N265*(Q265/100)))</f>
        <v/>
      </c>
      <c r="V265" s="51" t="str">
        <f>IFERROR(IF(ISBLANK(Table123[[#This Row],[Odds Side - Win Probability Model]]), "",N265+IF(R265&lt;0, (N265/(R265/-100)), N265*(R265/100))),"")</f>
        <v/>
      </c>
      <c r="W265" s="50" t="str">
        <f t="shared" si="26"/>
        <v/>
      </c>
      <c r="X265" s="51" t="str">
        <f t="shared" si="27"/>
        <v/>
      </c>
      <c r="Y265" s="50" t="str">
        <f>IF(ISBLANK(Table123[[#This Row],[Odds Spread]]), "",O265+IF(S265&lt;0, (O265/(S265/-100)), O265*(S265/100)))</f>
        <v/>
      </c>
      <c r="Z265" s="50" t="str">
        <f t="shared" si="28"/>
        <v/>
      </c>
      <c r="AA265" s="37">
        <f t="shared" si="29"/>
        <v>0</v>
      </c>
      <c r="AB265" s="37">
        <f t="shared" si="30"/>
        <v>0</v>
      </c>
      <c r="AC265" s="52" t="str">
        <f>IF('Prediction Log'!$T266="Y", "W", IF('Prediction Log'!$T266="N","L",""))</f>
        <v/>
      </c>
      <c r="AD265" s="53" t="str">
        <f>IF('Prediction Log'!$V266="Y", "W", IF('Prediction Log'!$V266="N","L",""))</f>
        <v/>
      </c>
      <c r="AE265" s="54" t="str">
        <f>IF(ISBLANK(Table123[[#This Row],[Odds Side - Difference Model]]), "",IF(AC265="W", W265, IF(AC265="L",-N265, "")))</f>
        <v/>
      </c>
      <c r="AF265" s="55" t="str">
        <f>IFERROR((IF(ISERR(Table123[[#This Row],[Potential Payout Side - Win Probability Model]]), "",IF(AD265="W", X265, IF(AD265="L",-N265, "")))), "")</f>
        <v/>
      </c>
      <c r="AG265" s="52" t="str">
        <f>IF('Prediction Log'!$U266="Y", "W", IF('Prediction Log'!$U266="N", "L", ""))</f>
        <v/>
      </c>
      <c r="AH265" s="54" t="str">
        <f>IF(ISBLANK(Table123[[#This Row],[Odds Spread]]), "",IF(AG265="W", Z265, IF(AG265="L",-O265, "")))</f>
        <v/>
      </c>
      <c r="AI265" s="45"/>
      <c r="AJ265" s="46" t="str">
        <f t="shared" si="31"/>
        <v/>
      </c>
      <c r="AK26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6" spans="1:38" x14ac:dyDescent="0.45">
      <c r="A266" s="34">
        <f>Games!A266</f>
        <v>0</v>
      </c>
      <c r="B266" s="34" t="str">
        <f>IF('Prediction Log'!B267=0, "",'Prediction Log'!B267)</f>
        <v/>
      </c>
      <c r="C266" s="34" t="str">
        <f>IF('Prediction Log'!C267=0, "",'Prediction Log'!C267)</f>
        <v/>
      </c>
      <c r="D266" s="34" t="str">
        <f>IF('Prediction Log'!D267=0, "",'Prediction Log'!D267)</f>
        <v/>
      </c>
      <c r="E266" s="34" t="str">
        <f>IF('Prediction Log'!E267=0, "",'Prediction Log'!E267)</f>
        <v/>
      </c>
      <c r="F266" s="34" t="str">
        <f>IF('Prediction Log'!H267=0, "",'Prediction Log'!H267)</f>
        <v/>
      </c>
      <c r="G266" s="10" t="str">
        <f>IF(ISBLANK(Games!B266), "",'Prediction Log'!$I267)</f>
        <v/>
      </c>
      <c r="H266" s="35" t="str">
        <f>'Prediction Log'!$J267</f>
        <v/>
      </c>
      <c r="I266" s="34" t="str">
        <f>IF(ISBLANK(Games!R266), "",IF(AND(Games!R266="",Games!S266=""),"",IF(ISTEXT(Games!S266), "Side",Games!R266)))</f>
        <v/>
      </c>
      <c r="J266" s="34" t="str">
        <f>IF(ISBLANK(Games!B266), "",IF(Games!P266="Y", Games!B266, Games!C266))</f>
        <v/>
      </c>
      <c r="K266" s="34" t="str">
        <f>Games!K266</f>
        <v/>
      </c>
      <c r="L266" s="34" t="str">
        <f>IF(ISBLANK(Games!D266), "",Games!D266)</f>
        <v/>
      </c>
      <c r="M266" s="34"/>
      <c r="N266" s="49" t="str">
        <f>IF(ISBLANK(Table123[[#This Row],[Odds Side - Difference Model]]), "", 1)</f>
        <v/>
      </c>
      <c r="O266" s="49" t="str">
        <f>IF(ISBLANK(Table123[[#This Row],[Odds Spread]]), "", 1)</f>
        <v/>
      </c>
      <c r="P266" s="36"/>
      <c r="Q266" s="36"/>
      <c r="R26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6" s="36"/>
      <c r="T266" s="36"/>
      <c r="U266" s="50" t="str">
        <f>IF(ISBLANK(Table123[[#This Row],[Odds Side - Difference Model]]), "",N266+IF(Q266&lt;0, (N266/(Q266/-100)), N266*(Q266/100)))</f>
        <v/>
      </c>
      <c r="V266" s="51" t="str">
        <f>IFERROR(IF(ISBLANK(Table123[[#This Row],[Odds Side - Win Probability Model]]), "",N266+IF(R266&lt;0, (N266/(R266/-100)), N266*(R266/100))),"")</f>
        <v/>
      </c>
      <c r="W266" s="50" t="str">
        <f t="shared" si="26"/>
        <v/>
      </c>
      <c r="X266" s="51" t="str">
        <f t="shared" si="27"/>
        <v/>
      </c>
      <c r="Y266" s="50" t="str">
        <f>IF(ISBLANK(Table123[[#This Row],[Odds Spread]]), "",O266+IF(S266&lt;0, (O266/(S266/-100)), O266*(S266/100)))</f>
        <v/>
      </c>
      <c r="Z266" s="50" t="str">
        <f t="shared" si="28"/>
        <v/>
      </c>
      <c r="AA266" s="37">
        <f t="shared" si="29"/>
        <v>0</v>
      </c>
      <c r="AB266" s="37">
        <f t="shared" si="30"/>
        <v>0</v>
      </c>
      <c r="AC266" s="52" t="str">
        <f>IF('Prediction Log'!$T267="Y", "W", IF('Prediction Log'!$T267="N","L",""))</f>
        <v/>
      </c>
      <c r="AD266" s="53" t="str">
        <f>IF('Prediction Log'!$V267="Y", "W", IF('Prediction Log'!$V267="N","L",""))</f>
        <v/>
      </c>
      <c r="AE266" s="54" t="str">
        <f>IF(ISBLANK(Table123[[#This Row],[Odds Side - Difference Model]]), "",IF(AC266="W", W266, IF(AC266="L",-N266, "")))</f>
        <v/>
      </c>
      <c r="AF266" s="55" t="str">
        <f>IFERROR((IF(ISERR(Table123[[#This Row],[Potential Payout Side - Win Probability Model]]), "",IF(AD266="W", X266, IF(AD266="L",-N266, "")))), "")</f>
        <v/>
      </c>
      <c r="AG266" s="52" t="str">
        <f>IF('Prediction Log'!$U267="Y", "W", IF('Prediction Log'!$U267="N", "L", ""))</f>
        <v/>
      </c>
      <c r="AH266" s="54" t="str">
        <f>IF(ISBLANK(Table123[[#This Row],[Odds Spread]]), "",IF(AG266="W", Z266, IF(AG266="L",-O266, "")))</f>
        <v/>
      </c>
      <c r="AI266" s="45"/>
      <c r="AJ266" s="46" t="str">
        <f t="shared" si="31"/>
        <v/>
      </c>
      <c r="AK26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7" spans="1:38" x14ac:dyDescent="0.45">
      <c r="A267" s="34">
        <f>Games!A267</f>
        <v>0</v>
      </c>
      <c r="B267" s="34" t="str">
        <f>IF('Prediction Log'!B268=0, "",'Prediction Log'!B268)</f>
        <v/>
      </c>
      <c r="C267" s="34" t="str">
        <f>IF('Prediction Log'!C268=0, "",'Prediction Log'!C268)</f>
        <v/>
      </c>
      <c r="D267" s="34" t="str">
        <f>IF('Prediction Log'!D268=0, "",'Prediction Log'!D268)</f>
        <v/>
      </c>
      <c r="E267" s="34" t="str">
        <f>IF('Prediction Log'!E268=0, "",'Prediction Log'!E268)</f>
        <v/>
      </c>
      <c r="F267" s="34" t="str">
        <f>IF('Prediction Log'!H268=0, "",'Prediction Log'!H268)</f>
        <v/>
      </c>
      <c r="G267" s="10" t="str">
        <f>IF(ISBLANK(Games!B267), "",'Prediction Log'!$I268)</f>
        <v/>
      </c>
      <c r="H267" s="35" t="str">
        <f>'Prediction Log'!$J268</f>
        <v/>
      </c>
      <c r="I267" s="34" t="str">
        <f>IF(ISBLANK(Games!R267), "",IF(AND(Games!R267="",Games!S267=""),"",IF(ISTEXT(Games!S267), "Side",Games!R267)))</f>
        <v/>
      </c>
      <c r="J267" s="34" t="str">
        <f>IF(ISBLANK(Games!B267), "",IF(Games!P267="Y", Games!B267, Games!C267))</f>
        <v/>
      </c>
      <c r="K267" s="34" t="str">
        <f>Games!K267</f>
        <v/>
      </c>
      <c r="L267" s="34" t="str">
        <f>IF(ISBLANK(Games!D267), "",Games!D267)</f>
        <v/>
      </c>
      <c r="M267" s="34"/>
      <c r="N267" s="49" t="str">
        <f>IF(ISBLANK(Table123[[#This Row],[Odds Side - Difference Model]]), "", 1)</f>
        <v/>
      </c>
      <c r="O267" s="49" t="str">
        <f>IF(ISBLANK(Table123[[#This Row],[Odds Spread]]), "", 1)</f>
        <v/>
      </c>
      <c r="P267" s="36"/>
      <c r="Q267" s="36"/>
      <c r="R26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7" s="36"/>
      <c r="T267" s="36"/>
      <c r="U267" s="50" t="str">
        <f>IF(ISBLANK(Table123[[#This Row],[Odds Side - Difference Model]]), "",N267+IF(Q267&lt;0, (N267/(Q267/-100)), N267*(Q267/100)))</f>
        <v/>
      </c>
      <c r="V267" s="51" t="str">
        <f>IFERROR(IF(ISBLANK(Table123[[#This Row],[Odds Side - Win Probability Model]]), "",N267+IF(R267&lt;0, (N267/(R267/-100)), N267*(R267/100))),"")</f>
        <v/>
      </c>
      <c r="W267" s="50" t="str">
        <f t="shared" si="26"/>
        <v/>
      </c>
      <c r="X267" s="51" t="str">
        <f t="shared" si="27"/>
        <v/>
      </c>
      <c r="Y267" s="50" t="str">
        <f>IF(ISBLANK(Table123[[#This Row],[Odds Spread]]), "",O267+IF(S267&lt;0, (O267/(S267/-100)), O267*(S267/100)))</f>
        <v/>
      </c>
      <c r="Z267" s="50" t="str">
        <f t="shared" si="28"/>
        <v/>
      </c>
      <c r="AA267" s="37">
        <f t="shared" si="29"/>
        <v>0</v>
      </c>
      <c r="AB267" s="37">
        <f t="shared" si="30"/>
        <v>0</v>
      </c>
      <c r="AC267" s="52" t="str">
        <f>IF('Prediction Log'!$T268="Y", "W", IF('Prediction Log'!$T268="N","L",""))</f>
        <v/>
      </c>
      <c r="AD267" s="53" t="str">
        <f>IF('Prediction Log'!$V268="Y", "W", IF('Prediction Log'!$V268="N","L",""))</f>
        <v/>
      </c>
      <c r="AE267" s="54" t="str">
        <f>IF(ISBLANK(Table123[[#This Row],[Odds Side - Difference Model]]), "",IF(AC267="W", W267, IF(AC267="L",-N267, "")))</f>
        <v/>
      </c>
      <c r="AF267" s="55" t="str">
        <f>IFERROR((IF(ISERR(Table123[[#This Row],[Potential Payout Side - Win Probability Model]]), "",IF(AD267="W", X267, IF(AD267="L",-N267, "")))), "")</f>
        <v/>
      </c>
      <c r="AG267" s="52" t="str">
        <f>IF('Prediction Log'!$U268="Y", "W", IF('Prediction Log'!$U268="N", "L", ""))</f>
        <v/>
      </c>
      <c r="AH267" s="54" t="str">
        <f>IF(ISBLANK(Table123[[#This Row],[Odds Spread]]), "",IF(AG267="W", Z267, IF(AG267="L",-O267, "")))</f>
        <v/>
      </c>
      <c r="AI267" s="45"/>
      <c r="AJ267" s="46" t="str">
        <f t="shared" si="31"/>
        <v/>
      </c>
      <c r="AK26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8" spans="1:38" x14ac:dyDescent="0.45">
      <c r="A268" s="34">
        <f>Games!A268</f>
        <v>0</v>
      </c>
      <c r="B268" s="34" t="str">
        <f>IF('Prediction Log'!B269=0, "",'Prediction Log'!B269)</f>
        <v/>
      </c>
      <c r="C268" s="34" t="str">
        <f>IF('Prediction Log'!C269=0, "",'Prediction Log'!C269)</f>
        <v/>
      </c>
      <c r="D268" s="34" t="str">
        <f>IF('Prediction Log'!D269=0, "",'Prediction Log'!D269)</f>
        <v/>
      </c>
      <c r="E268" s="34" t="str">
        <f>IF('Prediction Log'!E269=0, "",'Prediction Log'!E269)</f>
        <v/>
      </c>
      <c r="F268" s="34" t="str">
        <f>IF('Prediction Log'!H269=0, "",'Prediction Log'!H269)</f>
        <v/>
      </c>
      <c r="G268" s="10" t="str">
        <f>IF(ISBLANK(Games!B268), "",'Prediction Log'!$I269)</f>
        <v/>
      </c>
      <c r="H268" s="35" t="str">
        <f>'Prediction Log'!$J269</f>
        <v/>
      </c>
      <c r="I268" s="34" t="str">
        <f>IF(ISBLANK(Games!R268), "",IF(AND(Games!R268="",Games!S268=""),"",IF(ISTEXT(Games!S268), "Side",Games!R268)))</f>
        <v/>
      </c>
      <c r="J268" s="34" t="str">
        <f>IF(ISBLANK(Games!B268), "",IF(Games!P268="Y", Games!B268, Games!C268))</f>
        <v/>
      </c>
      <c r="K268" s="34" t="str">
        <f>Games!K268</f>
        <v/>
      </c>
      <c r="L268" s="34" t="str">
        <f>IF(ISBLANK(Games!D268), "",Games!D268)</f>
        <v/>
      </c>
      <c r="M268" s="34"/>
      <c r="N268" s="49" t="str">
        <f>IF(ISBLANK(Table123[[#This Row],[Odds Side - Difference Model]]), "", 1)</f>
        <v/>
      </c>
      <c r="O268" s="49" t="str">
        <f>IF(ISBLANK(Table123[[#This Row],[Odds Spread]]), "", 1)</f>
        <v/>
      </c>
      <c r="P268" s="36"/>
      <c r="Q268" s="36"/>
      <c r="R26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8" s="36"/>
      <c r="T268" s="36"/>
      <c r="U268" s="50" t="str">
        <f>IF(ISBLANK(Table123[[#This Row],[Odds Side - Difference Model]]), "",N268+IF(Q268&lt;0, (N268/(Q268/-100)), N268*(Q268/100)))</f>
        <v/>
      </c>
      <c r="V268" s="51" t="str">
        <f>IFERROR(IF(ISBLANK(Table123[[#This Row],[Odds Side - Win Probability Model]]), "",N268+IF(R268&lt;0, (N268/(R268/-100)), N268*(R268/100))),"")</f>
        <v/>
      </c>
      <c r="W268" s="50" t="str">
        <f t="shared" si="26"/>
        <v/>
      </c>
      <c r="X268" s="51" t="str">
        <f t="shared" si="27"/>
        <v/>
      </c>
      <c r="Y268" s="50" t="str">
        <f>IF(ISBLANK(Table123[[#This Row],[Odds Spread]]), "",O268+IF(S268&lt;0, (O268/(S268/-100)), O268*(S268/100)))</f>
        <v/>
      </c>
      <c r="Z268" s="50" t="str">
        <f t="shared" si="28"/>
        <v/>
      </c>
      <c r="AA268" s="37">
        <f t="shared" si="29"/>
        <v>0</v>
      </c>
      <c r="AB268" s="37">
        <f t="shared" si="30"/>
        <v>0</v>
      </c>
      <c r="AC268" s="52" t="str">
        <f>IF('Prediction Log'!$T269="Y", "W", IF('Prediction Log'!$T269="N","L",""))</f>
        <v/>
      </c>
      <c r="AD268" s="53" t="str">
        <f>IF('Prediction Log'!$V269="Y", "W", IF('Prediction Log'!$V269="N","L",""))</f>
        <v/>
      </c>
      <c r="AE268" s="54" t="str">
        <f>IF(ISBLANK(Table123[[#This Row],[Odds Side - Difference Model]]), "",IF(AC268="W", W268, IF(AC268="L",-N268, "")))</f>
        <v/>
      </c>
      <c r="AF268" s="55" t="str">
        <f>IFERROR((IF(ISERR(Table123[[#This Row],[Potential Payout Side - Win Probability Model]]), "",IF(AD268="W", X268, IF(AD268="L",-N268, "")))), "")</f>
        <v/>
      </c>
      <c r="AG268" s="52" t="str">
        <f>IF('Prediction Log'!$U269="Y", "W", IF('Prediction Log'!$U269="N", "L", ""))</f>
        <v/>
      </c>
      <c r="AH268" s="54" t="str">
        <f>IF(ISBLANK(Table123[[#This Row],[Odds Spread]]), "",IF(AG268="W", Z268, IF(AG268="L",-O268, "")))</f>
        <v/>
      </c>
      <c r="AI268" s="45"/>
      <c r="AJ268" s="46" t="str">
        <f t="shared" si="31"/>
        <v/>
      </c>
      <c r="AK26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9" spans="1:38" x14ac:dyDescent="0.45">
      <c r="A269" s="34">
        <f>Games!A269</f>
        <v>0</v>
      </c>
      <c r="B269" s="34" t="str">
        <f>IF('Prediction Log'!B270=0, "",'Prediction Log'!B270)</f>
        <v/>
      </c>
      <c r="C269" s="34" t="str">
        <f>IF('Prediction Log'!C270=0, "",'Prediction Log'!C270)</f>
        <v/>
      </c>
      <c r="D269" s="34" t="str">
        <f>IF('Prediction Log'!D270=0, "",'Prediction Log'!D270)</f>
        <v/>
      </c>
      <c r="E269" s="34" t="str">
        <f>IF('Prediction Log'!E270=0, "",'Prediction Log'!E270)</f>
        <v/>
      </c>
      <c r="F269" s="34" t="str">
        <f>IF('Prediction Log'!H270=0, "",'Prediction Log'!H270)</f>
        <v/>
      </c>
      <c r="G269" s="10" t="str">
        <f>IF(ISBLANK(Games!B269), "",'Prediction Log'!$I270)</f>
        <v/>
      </c>
      <c r="H269" s="35" t="str">
        <f>'Prediction Log'!$J270</f>
        <v/>
      </c>
      <c r="I269" s="34" t="str">
        <f>IF(ISBLANK(Games!R269), "",IF(AND(Games!R269="",Games!S269=""),"",IF(ISTEXT(Games!S269), "Side",Games!R269)))</f>
        <v/>
      </c>
      <c r="J269" s="34" t="str">
        <f>IF(ISBLANK(Games!B269), "",IF(Games!P269="Y", Games!B269, Games!C269))</f>
        <v/>
      </c>
      <c r="K269" s="34" t="str">
        <f>Games!K269</f>
        <v/>
      </c>
      <c r="L269" s="34" t="str">
        <f>IF(ISBLANK(Games!D269), "",Games!D269)</f>
        <v/>
      </c>
      <c r="M269" s="34"/>
      <c r="N269" s="49" t="str">
        <f>IF(ISBLANK(Table123[[#This Row],[Odds Side - Difference Model]]), "", 1)</f>
        <v/>
      </c>
      <c r="O269" s="49" t="str">
        <f>IF(ISBLANK(Table123[[#This Row],[Odds Spread]]), "", 1)</f>
        <v/>
      </c>
      <c r="P269" s="36"/>
      <c r="Q269" s="36"/>
      <c r="R26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9" s="36"/>
      <c r="T269" s="36"/>
      <c r="U269" s="50" t="str">
        <f>IF(ISBLANK(Table123[[#This Row],[Odds Side - Difference Model]]), "",N269+IF(Q269&lt;0, (N269/(Q269/-100)), N269*(Q269/100)))</f>
        <v/>
      </c>
      <c r="V269" s="51" t="str">
        <f>IFERROR(IF(ISBLANK(Table123[[#This Row],[Odds Side - Win Probability Model]]), "",N269+IF(R269&lt;0, (N269/(R269/-100)), N269*(R269/100))),"")</f>
        <v/>
      </c>
      <c r="W269" s="50" t="str">
        <f t="shared" si="26"/>
        <v/>
      </c>
      <c r="X269" s="51" t="str">
        <f t="shared" si="27"/>
        <v/>
      </c>
      <c r="Y269" s="50" t="str">
        <f>IF(ISBLANK(Table123[[#This Row],[Odds Spread]]), "",O269+IF(S269&lt;0, (O269/(S269/-100)), O269*(S269/100)))</f>
        <v/>
      </c>
      <c r="Z269" s="50" t="str">
        <f t="shared" si="28"/>
        <v/>
      </c>
      <c r="AA269" s="37">
        <f t="shared" si="29"/>
        <v>0</v>
      </c>
      <c r="AB269" s="37">
        <f t="shared" si="30"/>
        <v>0</v>
      </c>
      <c r="AC269" s="52" t="str">
        <f>IF('Prediction Log'!$T270="Y", "W", IF('Prediction Log'!$T270="N","L",""))</f>
        <v/>
      </c>
      <c r="AD269" s="53" t="str">
        <f>IF('Prediction Log'!$V270="Y", "W", IF('Prediction Log'!$V270="N","L",""))</f>
        <v/>
      </c>
      <c r="AE269" s="54" t="str">
        <f>IF(ISBLANK(Table123[[#This Row],[Odds Side - Difference Model]]), "",IF(AC269="W", W269, IF(AC269="L",-N269, "")))</f>
        <v/>
      </c>
      <c r="AF269" s="55" t="str">
        <f>IFERROR((IF(ISERR(Table123[[#This Row],[Potential Payout Side - Win Probability Model]]), "",IF(AD269="W", X269, IF(AD269="L",-N269, "")))), "")</f>
        <v/>
      </c>
      <c r="AG269" s="52" t="str">
        <f>IF('Prediction Log'!$U270="Y", "W", IF('Prediction Log'!$U270="N", "L", ""))</f>
        <v/>
      </c>
      <c r="AH269" s="54" t="str">
        <f>IF(ISBLANK(Table123[[#This Row],[Odds Spread]]), "",IF(AG269="W", Z269, IF(AG269="L",-O269, "")))</f>
        <v/>
      </c>
      <c r="AI269" s="45"/>
      <c r="AJ269" s="46" t="str">
        <f t="shared" si="31"/>
        <v/>
      </c>
      <c r="AK26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0" spans="1:38" x14ac:dyDescent="0.45">
      <c r="A270" s="34">
        <f>Games!A270</f>
        <v>0</v>
      </c>
      <c r="B270" s="34" t="str">
        <f>IF('Prediction Log'!B271=0, "",'Prediction Log'!B271)</f>
        <v/>
      </c>
      <c r="C270" s="34" t="str">
        <f>IF('Prediction Log'!C271=0, "",'Prediction Log'!C271)</f>
        <v/>
      </c>
      <c r="D270" s="34" t="str">
        <f>IF('Prediction Log'!D271=0, "",'Prediction Log'!D271)</f>
        <v/>
      </c>
      <c r="E270" s="34" t="str">
        <f>IF('Prediction Log'!E271=0, "",'Prediction Log'!E271)</f>
        <v/>
      </c>
      <c r="F270" s="34" t="str">
        <f>IF('Prediction Log'!H271=0, "",'Prediction Log'!H271)</f>
        <v/>
      </c>
      <c r="G270" s="10" t="str">
        <f>IF(ISBLANK(Games!B270), "",'Prediction Log'!$I271)</f>
        <v/>
      </c>
      <c r="H270" s="35" t="str">
        <f>'Prediction Log'!$J271</f>
        <v/>
      </c>
      <c r="I270" s="34" t="str">
        <f>IF(ISBLANK(Games!R270), "",IF(AND(Games!R270="",Games!S270=""),"",IF(ISTEXT(Games!S270), "Side",Games!R270)))</f>
        <v/>
      </c>
      <c r="J270" s="34" t="str">
        <f>IF(ISBLANK(Games!B270), "",IF(Games!P270="Y", Games!B270, Games!C270))</f>
        <v/>
      </c>
      <c r="K270" s="34" t="str">
        <f>Games!K270</f>
        <v/>
      </c>
      <c r="L270" s="34" t="str">
        <f>IF(ISBLANK(Games!D270), "",Games!D270)</f>
        <v/>
      </c>
      <c r="M270" s="34"/>
      <c r="N270" s="49" t="str">
        <f>IF(ISBLANK(Table123[[#This Row],[Odds Side - Difference Model]]), "", 1)</f>
        <v/>
      </c>
      <c r="O270" s="49" t="str">
        <f>IF(ISBLANK(Table123[[#This Row],[Odds Spread]]), "", 1)</f>
        <v/>
      </c>
      <c r="P270" s="36"/>
      <c r="Q270" s="36"/>
      <c r="R27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0" s="36"/>
      <c r="T270" s="36"/>
      <c r="U270" s="50" t="str">
        <f>IF(ISBLANK(Table123[[#This Row],[Odds Side - Difference Model]]), "",N270+IF(Q270&lt;0, (N270/(Q270/-100)), N270*(Q270/100)))</f>
        <v/>
      </c>
      <c r="V270" s="51" t="str">
        <f>IFERROR(IF(ISBLANK(Table123[[#This Row],[Odds Side - Win Probability Model]]), "",N270+IF(R270&lt;0, (N270/(R270/-100)), N270*(R270/100))),"")</f>
        <v/>
      </c>
      <c r="W270" s="50" t="str">
        <f t="shared" si="26"/>
        <v/>
      </c>
      <c r="X270" s="51" t="str">
        <f t="shared" si="27"/>
        <v/>
      </c>
      <c r="Y270" s="50" t="str">
        <f>IF(ISBLANK(Table123[[#This Row],[Odds Spread]]), "",O270+IF(S270&lt;0, (O270/(S270/-100)), O270*(S270/100)))</f>
        <v/>
      </c>
      <c r="Z270" s="50" t="str">
        <f t="shared" si="28"/>
        <v/>
      </c>
      <c r="AA270" s="37">
        <f t="shared" si="29"/>
        <v>0</v>
      </c>
      <c r="AB270" s="37">
        <f t="shared" si="30"/>
        <v>0</v>
      </c>
      <c r="AC270" s="52" t="str">
        <f>IF('Prediction Log'!$T271="Y", "W", IF('Prediction Log'!$T271="N","L",""))</f>
        <v/>
      </c>
      <c r="AD270" s="53" t="str">
        <f>IF('Prediction Log'!$V271="Y", "W", IF('Prediction Log'!$V271="N","L",""))</f>
        <v/>
      </c>
      <c r="AE270" s="54" t="str">
        <f>IF(ISBLANK(Table123[[#This Row],[Odds Side - Difference Model]]), "",IF(AC270="W", W270, IF(AC270="L",-N270, "")))</f>
        <v/>
      </c>
      <c r="AF270" s="55" t="str">
        <f>IFERROR((IF(ISERR(Table123[[#This Row],[Potential Payout Side - Win Probability Model]]), "",IF(AD270="W", X270, IF(AD270="L",-N270, "")))), "")</f>
        <v/>
      </c>
      <c r="AG270" s="52" t="str">
        <f>IF('Prediction Log'!$U271="Y", "W", IF('Prediction Log'!$U271="N", "L", ""))</f>
        <v/>
      </c>
      <c r="AH270" s="54" t="str">
        <f>IF(ISBLANK(Table123[[#This Row],[Odds Spread]]), "",IF(AG270="W", Z270, IF(AG270="L",-O270, "")))</f>
        <v/>
      </c>
      <c r="AI270" s="45"/>
      <c r="AJ270" s="46" t="str">
        <f t="shared" si="31"/>
        <v/>
      </c>
      <c r="AK27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1" spans="1:38" x14ac:dyDescent="0.45">
      <c r="A271" s="34">
        <f>Games!A271</f>
        <v>0</v>
      </c>
      <c r="B271" s="34" t="str">
        <f>IF('Prediction Log'!B272=0, "",'Prediction Log'!B272)</f>
        <v/>
      </c>
      <c r="C271" s="34" t="str">
        <f>IF('Prediction Log'!C272=0, "",'Prediction Log'!C272)</f>
        <v/>
      </c>
      <c r="D271" s="34" t="str">
        <f>IF('Prediction Log'!D272=0, "",'Prediction Log'!D272)</f>
        <v/>
      </c>
      <c r="E271" s="34" t="str">
        <f>IF('Prediction Log'!E272=0, "",'Prediction Log'!E272)</f>
        <v/>
      </c>
      <c r="F271" s="34" t="str">
        <f>IF('Prediction Log'!H272=0, "",'Prediction Log'!H272)</f>
        <v/>
      </c>
      <c r="G271" s="10" t="str">
        <f>IF(ISBLANK(Games!B271), "",'Prediction Log'!$I272)</f>
        <v/>
      </c>
      <c r="H271" s="35" t="str">
        <f>'Prediction Log'!$J272</f>
        <v/>
      </c>
      <c r="I271" s="34" t="str">
        <f>IF(ISBLANK(Games!R271), "",IF(AND(Games!R271="",Games!S271=""),"",IF(ISTEXT(Games!S271), "Side",Games!R271)))</f>
        <v/>
      </c>
      <c r="J271" s="34" t="str">
        <f>IF(ISBLANK(Games!B271), "",IF(Games!P271="Y", Games!B271, Games!C271))</f>
        <v/>
      </c>
      <c r="K271" s="34" t="str">
        <f>Games!K271</f>
        <v/>
      </c>
      <c r="L271" s="34" t="str">
        <f>IF(ISBLANK(Games!D271), "",Games!D271)</f>
        <v/>
      </c>
      <c r="M271" s="34"/>
      <c r="N271" s="49" t="str">
        <f>IF(ISBLANK(Table123[[#This Row],[Odds Side - Difference Model]]), "", 1)</f>
        <v/>
      </c>
      <c r="O271" s="49" t="str">
        <f>IF(ISBLANK(Table123[[#This Row],[Odds Spread]]), "", 1)</f>
        <v/>
      </c>
      <c r="P271" s="36"/>
      <c r="Q271" s="36"/>
      <c r="R27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1" s="36"/>
      <c r="T271" s="36"/>
      <c r="U271" s="50" t="str">
        <f>IF(ISBLANK(Table123[[#This Row],[Odds Side - Difference Model]]), "",N271+IF(Q271&lt;0, (N271/(Q271/-100)), N271*(Q271/100)))</f>
        <v/>
      </c>
      <c r="V271" s="51" t="str">
        <f>IFERROR(IF(ISBLANK(Table123[[#This Row],[Odds Side - Win Probability Model]]), "",N271+IF(R271&lt;0, (N271/(R271/-100)), N271*(R271/100))),"")</f>
        <v/>
      </c>
      <c r="W271" s="50" t="str">
        <f t="shared" si="26"/>
        <v/>
      </c>
      <c r="X271" s="51" t="str">
        <f t="shared" si="27"/>
        <v/>
      </c>
      <c r="Y271" s="50" t="str">
        <f>IF(ISBLANK(Table123[[#This Row],[Odds Spread]]), "",O271+IF(S271&lt;0, (O271/(S271/-100)), O271*(S271/100)))</f>
        <v/>
      </c>
      <c r="Z271" s="50" t="str">
        <f t="shared" si="28"/>
        <v/>
      </c>
      <c r="AA271" s="37">
        <f t="shared" si="29"/>
        <v>0</v>
      </c>
      <c r="AB271" s="37">
        <f t="shared" si="30"/>
        <v>0</v>
      </c>
      <c r="AC271" s="52" t="str">
        <f>IF('Prediction Log'!$T272="Y", "W", IF('Prediction Log'!$T272="N","L",""))</f>
        <v/>
      </c>
      <c r="AD271" s="53" t="str">
        <f>IF('Prediction Log'!$V272="Y", "W", IF('Prediction Log'!$V272="N","L",""))</f>
        <v/>
      </c>
      <c r="AE271" s="54" t="str">
        <f>IF(ISBLANK(Table123[[#This Row],[Odds Side - Difference Model]]), "",IF(AC271="W", W271, IF(AC271="L",-N271, "")))</f>
        <v/>
      </c>
      <c r="AF271" s="55" t="str">
        <f>IFERROR((IF(ISERR(Table123[[#This Row],[Potential Payout Side - Win Probability Model]]), "",IF(AD271="W", X271, IF(AD271="L",-N271, "")))), "")</f>
        <v/>
      </c>
      <c r="AG271" s="52" t="str">
        <f>IF('Prediction Log'!$U272="Y", "W", IF('Prediction Log'!$U272="N", "L", ""))</f>
        <v/>
      </c>
      <c r="AH271" s="54" t="str">
        <f>IF(ISBLANK(Table123[[#This Row],[Odds Spread]]), "",IF(AG271="W", Z271, IF(AG271="L",-O271, "")))</f>
        <v/>
      </c>
      <c r="AI271" s="45"/>
      <c r="AJ271" s="46" t="str">
        <f t="shared" si="31"/>
        <v/>
      </c>
      <c r="AK27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2" spans="1:38" x14ac:dyDescent="0.45">
      <c r="A272" s="34">
        <f>Games!A272</f>
        <v>0</v>
      </c>
      <c r="B272" s="34" t="str">
        <f>IF('Prediction Log'!B273=0, "",'Prediction Log'!B273)</f>
        <v/>
      </c>
      <c r="C272" s="34" t="str">
        <f>IF('Prediction Log'!C273=0, "",'Prediction Log'!C273)</f>
        <v/>
      </c>
      <c r="D272" s="34" t="str">
        <f>IF('Prediction Log'!D273=0, "",'Prediction Log'!D273)</f>
        <v/>
      </c>
      <c r="E272" s="34" t="str">
        <f>IF('Prediction Log'!E273=0, "",'Prediction Log'!E273)</f>
        <v/>
      </c>
      <c r="F272" s="34" t="str">
        <f>IF('Prediction Log'!H273=0, "",'Prediction Log'!H273)</f>
        <v/>
      </c>
      <c r="G272" s="10" t="str">
        <f>IF(ISBLANK(Games!B272), "",'Prediction Log'!$I273)</f>
        <v/>
      </c>
      <c r="H272" s="35" t="str">
        <f>'Prediction Log'!$J273</f>
        <v/>
      </c>
      <c r="I272" s="34" t="str">
        <f>IF(ISBLANK(Games!R272), "",IF(AND(Games!R272="",Games!S272=""),"",IF(ISTEXT(Games!S272), "Side",Games!R272)))</f>
        <v/>
      </c>
      <c r="J272" s="34" t="str">
        <f>IF(ISBLANK(Games!B272), "",IF(Games!P272="Y", Games!B272, Games!C272))</f>
        <v/>
      </c>
      <c r="K272" s="34" t="str">
        <f>Games!K272</f>
        <v/>
      </c>
      <c r="L272" s="34" t="str">
        <f>IF(ISBLANK(Games!D272), "",Games!D272)</f>
        <v/>
      </c>
      <c r="M272" s="34"/>
      <c r="N272" s="49" t="str">
        <f>IF(ISBLANK(Table123[[#This Row],[Odds Side - Difference Model]]), "", 1)</f>
        <v/>
      </c>
      <c r="O272" s="49" t="str">
        <f>IF(ISBLANK(Table123[[#This Row],[Odds Spread]]), "", 1)</f>
        <v/>
      </c>
      <c r="P272" s="36"/>
      <c r="Q272" s="36"/>
      <c r="R27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2" s="36"/>
      <c r="T272" s="36"/>
      <c r="U272" s="50" t="str">
        <f>IF(ISBLANK(Table123[[#This Row],[Odds Side - Difference Model]]), "",N272+IF(Q272&lt;0, (N272/(Q272/-100)), N272*(Q272/100)))</f>
        <v/>
      </c>
      <c r="V272" s="51" t="str">
        <f>IFERROR(IF(ISBLANK(Table123[[#This Row],[Odds Side - Win Probability Model]]), "",N272+IF(R272&lt;0, (N272/(R272/-100)), N272*(R272/100))),"")</f>
        <v/>
      </c>
      <c r="W272" s="50" t="str">
        <f t="shared" si="26"/>
        <v/>
      </c>
      <c r="X272" s="51" t="str">
        <f t="shared" si="27"/>
        <v/>
      </c>
      <c r="Y272" s="50" t="str">
        <f>IF(ISBLANK(Table123[[#This Row],[Odds Spread]]), "",O272+IF(S272&lt;0, (O272/(S272/-100)), O272*(S272/100)))</f>
        <v/>
      </c>
      <c r="Z272" s="50" t="str">
        <f t="shared" si="28"/>
        <v/>
      </c>
      <c r="AA272" s="37">
        <f t="shared" si="29"/>
        <v>0</v>
      </c>
      <c r="AB272" s="37">
        <f t="shared" si="30"/>
        <v>0</v>
      </c>
      <c r="AC272" s="52" t="str">
        <f>IF('Prediction Log'!$T273="Y", "W", IF('Prediction Log'!$T273="N","L",""))</f>
        <v/>
      </c>
      <c r="AD272" s="53" t="str">
        <f>IF('Prediction Log'!$V273="Y", "W", IF('Prediction Log'!$V273="N","L",""))</f>
        <v/>
      </c>
      <c r="AE272" s="54" t="str">
        <f>IF(ISBLANK(Table123[[#This Row],[Odds Side - Difference Model]]), "",IF(AC272="W", W272, IF(AC272="L",-N272, "")))</f>
        <v/>
      </c>
      <c r="AF272" s="55" t="str">
        <f>IFERROR((IF(ISERR(Table123[[#This Row],[Potential Payout Side - Win Probability Model]]), "",IF(AD272="W", X272, IF(AD272="L",-N272, "")))), "")</f>
        <v/>
      </c>
      <c r="AG272" s="52" t="str">
        <f>IF('Prediction Log'!$U273="Y", "W", IF('Prediction Log'!$U273="N", "L", ""))</f>
        <v/>
      </c>
      <c r="AH272" s="54" t="str">
        <f>IF(ISBLANK(Table123[[#This Row],[Odds Spread]]), "",IF(AG272="W", Z272, IF(AG272="L",-O272, "")))</f>
        <v/>
      </c>
      <c r="AI272" s="45"/>
      <c r="AJ272" s="46" t="str">
        <f t="shared" si="31"/>
        <v/>
      </c>
      <c r="AK27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3" spans="1:38" x14ac:dyDescent="0.45">
      <c r="A273" s="34">
        <f>Games!A273</f>
        <v>0</v>
      </c>
      <c r="B273" s="34" t="str">
        <f>IF('Prediction Log'!B274=0, "",'Prediction Log'!B274)</f>
        <v/>
      </c>
      <c r="C273" s="34" t="str">
        <f>IF('Prediction Log'!C274=0, "",'Prediction Log'!C274)</f>
        <v/>
      </c>
      <c r="D273" s="34" t="str">
        <f>IF('Prediction Log'!D274=0, "",'Prediction Log'!D274)</f>
        <v/>
      </c>
      <c r="E273" s="34" t="str">
        <f>IF('Prediction Log'!E274=0, "",'Prediction Log'!E274)</f>
        <v/>
      </c>
      <c r="F273" s="34" t="str">
        <f>IF('Prediction Log'!H274=0, "",'Prediction Log'!H274)</f>
        <v/>
      </c>
      <c r="G273" s="10" t="str">
        <f>IF(ISBLANK(Games!B273), "",'Prediction Log'!$I274)</f>
        <v/>
      </c>
      <c r="H273" s="35" t="str">
        <f>'Prediction Log'!$J274</f>
        <v/>
      </c>
      <c r="I273" s="34" t="str">
        <f>IF(ISBLANK(Games!R273), "",IF(AND(Games!R273="",Games!S273=""),"",IF(ISTEXT(Games!S273), "Side",Games!R273)))</f>
        <v/>
      </c>
      <c r="J273" s="34" t="str">
        <f>IF(ISBLANK(Games!B273), "",IF(Games!P273="Y", Games!B273, Games!C273))</f>
        <v/>
      </c>
      <c r="K273" s="34" t="str">
        <f>Games!K273</f>
        <v/>
      </c>
      <c r="L273" s="34" t="str">
        <f>IF(ISBLANK(Games!D273), "",Games!D273)</f>
        <v/>
      </c>
      <c r="M273" s="34"/>
      <c r="N273" s="49" t="str">
        <f>IF(ISBLANK(Table123[[#This Row],[Odds Side - Difference Model]]), "", 1)</f>
        <v/>
      </c>
      <c r="O273" s="49" t="str">
        <f>IF(ISBLANK(Table123[[#This Row],[Odds Spread]]), "", 1)</f>
        <v/>
      </c>
      <c r="P273" s="36"/>
      <c r="Q273" s="36"/>
      <c r="R27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3" s="36"/>
      <c r="T273" s="36"/>
      <c r="U273" s="50" t="str">
        <f>IF(ISBLANK(Table123[[#This Row],[Odds Side - Difference Model]]), "",N273+IF(Q273&lt;0, (N273/(Q273/-100)), N273*(Q273/100)))</f>
        <v/>
      </c>
      <c r="V273" s="51" t="str">
        <f>IFERROR(IF(ISBLANK(Table123[[#This Row],[Odds Side - Win Probability Model]]), "",N273+IF(R273&lt;0, (N273/(R273/-100)), N273*(R273/100))),"")</f>
        <v/>
      </c>
      <c r="W273" s="50" t="str">
        <f t="shared" si="26"/>
        <v/>
      </c>
      <c r="X273" s="51" t="str">
        <f t="shared" si="27"/>
        <v/>
      </c>
      <c r="Y273" s="50" t="str">
        <f>IF(ISBLANK(Table123[[#This Row],[Odds Spread]]), "",O273+IF(S273&lt;0, (O273/(S273/-100)), O273*(S273/100)))</f>
        <v/>
      </c>
      <c r="Z273" s="50" t="str">
        <f t="shared" si="28"/>
        <v/>
      </c>
      <c r="AA273" s="37">
        <f t="shared" si="29"/>
        <v>0</v>
      </c>
      <c r="AB273" s="37">
        <f t="shared" si="30"/>
        <v>0</v>
      </c>
      <c r="AC273" s="52" t="str">
        <f>IF('Prediction Log'!$T274="Y", "W", IF('Prediction Log'!$T274="N","L",""))</f>
        <v/>
      </c>
      <c r="AD273" s="53" t="str">
        <f>IF('Prediction Log'!$V274="Y", "W", IF('Prediction Log'!$V274="N","L",""))</f>
        <v/>
      </c>
      <c r="AE273" s="54" t="str">
        <f>IF(ISBLANK(Table123[[#This Row],[Odds Side - Difference Model]]), "",IF(AC273="W", W273, IF(AC273="L",-N273, "")))</f>
        <v/>
      </c>
      <c r="AF273" s="55" t="str">
        <f>IFERROR((IF(ISERR(Table123[[#This Row],[Potential Payout Side - Win Probability Model]]), "",IF(AD273="W", X273, IF(AD273="L",-N273, "")))), "")</f>
        <v/>
      </c>
      <c r="AG273" s="52" t="str">
        <f>IF('Prediction Log'!$U274="Y", "W", IF('Prediction Log'!$U274="N", "L", ""))</f>
        <v/>
      </c>
      <c r="AH273" s="54" t="str">
        <f>IF(ISBLANK(Table123[[#This Row],[Odds Spread]]), "",IF(AG273="W", Z273, IF(AG273="L",-O273, "")))</f>
        <v/>
      </c>
      <c r="AI273" s="45"/>
      <c r="AJ273" s="46" t="str">
        <f t="shared" si="31"/>
        <v/>
      </c>
      <c r="AK27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4" spans="1:38" x14ac:dyDescent="0.45">
      <c r="A274" s="34">
        <f>Games!A274</f>
        <v>0</v>
      </c>
      <c r="B274" s="34" t="str">
        <f>IF('Prediction Log'!B275=0, "",'Prediction Log'!B275)</f>
        <v/>
      </c>
      <c r="C274" s="34" t="str">
        <f>IF('Prediction Log'!C275=0, "",'Prediction Log'!C275)</f>
        <v/>
      </c>
      <c r="D274" s="34" t="str">
        <f>IF('Prediction Log'!D275=0, "",'Prediction Log'!D275)</f>
        <v/>
      </c>
      <c r="E274" s="34" t="str">
        <f>IF('Prediction Log'!E275=0, "",'Prediction Log'!E275)</f>
        <v/>
      </c>
      <c r="F274" s="34" t="str">
        <f>IF('Prediction Log'!H275=0, "",'Prediction Log'!H275)</f>
        <v/>
      </c>
      <c r="G274" s="10" t="str">
        <f>IF(ISBLANK(Games!B274), "",'Prediction Log'!$I275)</f>
        <v/>
      </c>
      <c r="H274" s="35" t="str">
        <f>'Prediction Log'!$J275</f>
        <v/>
      </c>
      <c r="I274" s="34" t="str">
        <f>IF(ISBLANK(Games!R274), "",IF(AND(Games!R274="",Games!S274=""),"",IF(ISTEXT(Games!S274), "Side",Games!R274)))</f>
        <v/>
      </c>
      <c r="J274" s="34" t="str">
        <f>IF(ISBLANK(Games!B274), "",IF(Games!P274="Y", Games!B274, Games!C274))</f>
        <v/>
      </c>
      <c r="K274" s="34" t="str">
        <f>Games!K274</f>
        <v/>
      </c>
      <c r="L274" s="34" t="str">
        <f>IF(ISBLANK(Games!D274), "",Games!D274)</f>
        <v/>
      </c>
      <c r="M274" s="34"/>
      <c r="N274" s="49" t="str">
        <f>IF(ISBLANK(Table123[[#This Row],[Odds Side - Difference Model]]), "", 1)</f>
        <v/>
      </c>
      <c r="O274" s="49" t="str">
        <f>IF(ISBLANK(Table123[[#This Row],[Odds Spread]]), "", 1)</f>
        <v/>
      </c>
      <c r="P274" s="36"/>
      <c r="Q274" s="36"/>
      <c r="R27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4" s="36"/>
      <c r="T274" s="36"/>
      <c r="U274" s="50" t="str">
        <f>IF(ISBLANK(Table123[[#This Row],[Odds Side - Difference Model]]), "",N274+IF(Q274&lt;0, (N274/(Q274/-100)), N274*(Q274/100)))</f>
        <v/>
      </c>
      <c r="V274" s="51" t="str">
        <f>IFERROR(IF(ISBLANK(Table123[[#This Row],[Odds Side - Win Probability Model]]), "",N274+IF(R274&lt;0, (N274/(R274/-100)), N274*(R274/100))),"")</f>
        <v/>
      </c>
      <c r="W274" s="50" t="str">
        <f t="shared" si="26"/>
        <v/>
      </c>
      <c r="X274" s="51" t="str">
        <f t="shared" si="27"/>
        <v/>
      </c>
      <c r="Y274" s="50" t="str">
        <f>IF(ISBLANK(Table123[[#This Row],[Odds Spread]]), "",O274+IF(S274&lt;0, (O274/(S274/-100)), O274*(S274/100)))</f>
        <v/>
      </c>
      <c r="Z274" s="50" t="str">
        <f t="shared" si="28"/>
        <v/>
      </c>
      <c r="AA274" s="37">
        <f t="shared" si="29"/>
        <v>0</v>
      </c>
      <c r="AB274" s="37">
        <f t="shared" si="30"/>
        <v>0</v>
      </c>
      <c r="AC274" s="52" t="str">
        <f>IF('Prediction Log'!$T275="Y", "W", IF('Prediction Log'!$T275="N","L",""))</f>
        <v/>
      </c>
      <c r="AD274" s="53" t="str">
        <f>IF('Prediction Log'!$V275="Y", "W", IF('Prediction Log'!$V275="N","L",""))</f>
        <v/>
      </c>
      <c r="AE274" s="54" t="str">
        <f>IF(ISBLANK(Table123[[#This Row],[Odds Side - Difference Model]]), "",IF(AC274="W", W274, IF(AC274="L",-N274, "")))</f>
        <v/>
      </c>
      <c r="AF274" s="55" t="str">
        <f>IFERROR((IF(ISERR(Table123[[#This Row],[Potential Payout Side - Win Probability Model]]), "",IF(AD274="W", X274, IF(AD274="L",-N274, "")))), "")</f>
        <v/>
      </c>
      <c r="AG274" s="52" t="str">
        <f>IF('Prediction Log'!$U275="Y", "W", IF('Prediction Log'!$U275="N", "L", ""))</f>
        <v/>
      </c>
      <c r="AH274" s="54" t="str">
        <f>IF(ISBLANK(Table123[[#This Row],[Odds Spread]]), "",IF(AG274="W", Z274, IF(AG274="L",-O274, "")))</f>
        <v/>
      </c>
      <c r="AI274" s="45"/>
      <c r="AJ274" s="46" t="str">
        <f t="shared" si="31"/>
        <v/>
      </c>
      <c r="AK27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5" spans="1:38" x14ac:dyDescent="0.45">
      <c r="A275" s="34">
        <f>Games!A275</f>
        <v>0</v>
      </c>
      <c r="B275" s="34" t="str">
        <f>IF('Prediction Log'!B276=0, "",'Prediction Log'!B276)</f>
        <v/>
      </c>
      <c r="C275" s="34" t="str">
        <f>IF('Prediction Log'!C276=0, "",'Prediction Log'!C276)</f>
        <v/>
      </c>
      <c r="D275" s="34" t="str">
        <f>IF('Prediction Log'!D276=0, "",'Prediction Log'!D276)</f>
        <v/>
      </c>
      <c r="E275" s="34" t="str">
        <f>IF('Prediction Log'!E276=0, "",'Prediction Log'!E276)</f>
        <v/>
      </c>
      <c r="F275" s="34" t="str">
        <f>IF('Prediction Log'!H276=0, "",'Prediction Log'!H276)</f>
        <v/>
      </c>
      <c r="G275" s="10" t="str">
        <f>IF(ISBLANK(Games!B275), "",'Prediction Log'!$I276)</f>
        <v/>
      </c>
      <c r="H275" s="35" t="str">
        <f>'Prediction Log'!$J276</f>
        <v/>
      </c>
      <c r="I275" s="34" t="str">
        <f>IF(ISBLANK(Games!R275), "",IF(AND(Games!R275="",Games!S275=""),"",IF(ISTEXT(Games!S275), "Side",Games!R275)))</f>
        <v/>
      </c>
      <c r="J275" s="34" t="str">
        <f>IF(ISBLANK(Games!B275), "",IF(Games!P275="Y", Games!B275, Games!C275))</f>
        <v/>
      </c>
      <c r="K275" s="34" t="str">
        <f>Games!K275</f>
        <v/>
      </c>
      <c r="L275" s="34" t="str">
        <f>IF(ISBLANK(Games!D275), "",Games!D275)</f>
        <v/>
      </c>
      <c r="M275" s="34"/>
      <c r="N275" s="49" t="str">
        <f>IF(ISBLANK(Table123[[#This Row],[Odds Side - Difference Model]]), "", 1)</f>
        <v/>
      </c>
      <c r="O275" s="49" t="str">
        <f>IF(ISBLANK(Table123[[#This Row],[Odds Spread]]), "", 1)</f>
        <v/>
      </c>
      <c r="P275" s="36"/>
      <c r="Q275" s="36"/>
      <c r="R27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5" s="36"/>
      <c r="T275" s="36"/>
      <c r="U275" s="50" t="str">
        <f>IF(ISBLANK(Table123[[#This Row],[Odds Side - Difference Model]]), "",N275+IF(Q275&lt;0, (N275/(Q275/-100)), N275*(Q275/100)))</f>
        <v/>
      </c>
      <c r="V275" s="51" t="str">
        <f>IFERROR(IF(ISBLANK(Table123[[#This Row],[Odds Side - Win Probability Model]]), "",N275+IF(R275&lt;0, (N275/(R275/-100)), N275*(R275/100))),"")</f>
        <v/>
      </c>
      <c r="W275" s="50" t="str">
        <f t="shared" si="26"/>
        <v/>
      </c>
      <c r="X275" s="51" t="str">
        <f t="shared" si="27"/>
        <v/>
      </c>
      <c r="Y275" s="50" t="str">
        <f>IF(ISBLANK(Table123[[#This Row],[Odds Spread]]), "",O275+IF(S275&lt;0, (O275/(S275/-100)), O275*(S275/100)))</f>
        <v/>
      </c>
      <c r="Z275" s="50" t="str">
        <f t="shared" si="28"/>
        <v/>
      </c>
      <c r="AA275" s="37">
        <f t="shared" si="29"/>
        <v>0</v>
      </c>
      <c r="AB275" s="37">
        <f t="shared" si="30"/>
        <v>0</v>
      </c>
      <c r="AC275" s="52" t="str">
        <f>IF('Prediction Log'!$T276="Y", "W", IF('Prediction Log'!$T276="N","L",""))</f>
        <v/>
      </c>
      <c r="AD275" s="53" t="str">
        <f>IF('Prediction Log'!$V276="Y", "W", IF('Prediction Log'!$V276="N","L",""))</f>
        <v/>
      </c>
      <c r="AE275" s="54" t="str">
        <f>IF(ISBLANK(Table123[[#This Row],[Odds Side - Difference Model]]), "",IF(AC275="W", W275, IF(AC275="L",-N275, "")))</f>
        <v/>
      </c>
      <c r="AF275" s="55" t="str">
        <f>IFERROR((IF(ISERR(Table123[[#This Row],[Potential Payout Side - Win Probability Model]]), "",IF(AD275="W", X275, IF(AD275="L",-N275, "")))), "")</f>
        <v/>
      </c>
      <c r="AG275" s="52" t="str">
        <f>IF('Prediction Log'!$U276="Y", "W", IF('Prediction Log'!$U276="N", "L", ""))</f>
        <v/>
      </c>
      <c r="AH275" s="54" t="str">
        <f>IF(ISBLANK(Table123[[#This Row],[Odds Spread]]), "",IF(AG275="W", Z275, IF(AG275="L",-O275, "")))</f>
        <v/>
      </c>
      <c r="AI275" s="45"/>
      <c r="AJ275" s="46" t="str">
        <f t="shared" si="31"/>
        <v/>
      </c>
      <c r="AK27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6" spans="1:38" x14ac:dyDescent="0.45">
      <c r="A276" s="34">
        <f>Games!A276</f>
        <v>0</v>
      </c>
      <c r="B276" s="34" t="str">
        <f>IF('Prediction Log'!B277=0, "",'Prediction Log'!B277)</f>
        <v/>
      </c>
      <c r="C276" s="34" t="str">
        <f>IF('Prediction Log'!C277=0, "",'Prediction Log'!C277)</f>
        <v/>
      </c>
      <c r="D276" s="34" t="str">
        <f>IF('Prediction Log'!D277=0, "",'Prediction Log'!D277)</f>
        <v/>
      </c>
      <c r="E276" s="34" t="str">
        <f>IF('Prediction Log'!E277=0, "",'Prediction Log'!E277)</f>
        <v/>
      </c>
      <c r="F276" s="34" t="str">
        <f>IF('Prediction Log'!H277=0, "",'Prediction Log'!H277)</f>
        <v/>
      </c>
      <c r="G276" s="10" t="str">
        <f>IF(ISBLANK(Games!B276), "",'Prediction Log'!$I277)</f>
        <v/>
      </c>
      <c r="H276" s="35" t="str">
        <f>'Prediction Log'!$J277</f>
        <v/>
      </c>
      <c r="I276" s="34" t="str">
        <f>IF(ISBLANK(Games!R276), "",IF(AND(Games!R276="",Games!S276=""),"",IF(ISTEXT(Games!S276), "Side",Games!R276)))</f>
        <v/>
      </c>
      <c r="J276" s="34" t="str">
        <f>IF(ISBLANK(Games!B276), "",IF(Games!P276="Y", Games!B276, Games!C276))</f>
        <v/>
      </c>
      <c r="K276" s="34" t="str">
        <f>Games!K276</f>
        <v/>
      </c>
      <c r="L276" s="34" t="str">
        <f>IF(ISBLANK(Games!D276), "",Games!D276)</f>
        <v/>
      </c>
      <c r="M276" s="34"/>
      <c r="N276" s="49" t="str">
        <f>IF(ISBLANK(Table123[[#This Row],[Odds Side - Difference Model]]), "", 1)</f>
        <v/>
      </c>
      <c r="O276" s="49" t="str">
        <f>IF(ISBLANK(Table123[[#This Row],[Odds Spread]]), "", 1)</f>
        <v/>
      </c>
      <c r="P276" s="36"/>
      <c r="Q276" s="36"/>
      <c r="R27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6" s="36"/>
      <c r="T276" s="36"/>
      <c r="U276" s="50" t="str">
        <f>IF(ISBLANK(Table123[[#This Row],[Odds Side - Difference Model]]), "",N276+IF(Q276&lt;0, (N276/(Q276/-100)), N276*(Q276/100)))</f>
        <v/>
      </c>
      <c r="V276" s="51" t="str">
        <f>IFERROR(IF(ISBLANK(Table123[[#This Row],[Odds Side - Win Probability Model]]), "",N276+IF(R276&lt;0, (N276/(R276/-100)), N276*(R276/100))),"")</f>
        <v/>
      </c>
      <c r="W276" s="50" t="str">
        <f t="shared" si="26"/>
        <v/>
      </c>
      <c r="X276" s="51" t="str">
        <f t="shared" si="27"/>
        <v/>
      </c>
      <c r="Y276" s="50" t="str">
        <f>IF(ISBLANK(Table123[[#This Row],[Odds Spread]]), "",O276+IF(S276&lt;0, (O276/(S276/-100)), O276*(S276/100)))</f>
        <v/>
      </c>
      <c r="Z276" s="50" t="str">
        <f t="shared" si="28"/>
        <v/>
      </c>
      <c r="AA276" s="37">
        <f t="shared" si="29"/>
        <v>0</v>
      </c>
      <c r="AB276" s="37">
        <f t="shared" si="30"/>
        <v>0</v>
      </c>
      <c r="AC276" s="52" t="str">
        <f>IF('Prediction Log'!$T277="Y", "W", IF('Prediction Log'!$T277="N","L",""))</f>
        <v/>
      </c>
      <c r="AD276" s="53" t="str">
        <f>IF('Prediction Log'!$V277="Y", "W", IF('Prediction Log'!$V277="N","L",""))</f>
        <v/>
      </c>
      <c r="AE276" s="54" t="str">
        <f>IF(ISBLANK(Table123[[#This Row],[Odds Side - Difference Model]]), "",IF(AC276="W", W276, IF(AC276="L",-N276, "")))</f>
        <v/>
      </c>
      <c r="AF276" s="55" t="str">
        <f>IFERROR((IF(ISERR(Table123[[#This Row],[Potential Payout Side - Win Probability Model]]), "",IF(AD276="W", X276, IF(AD276="L",-N276, "")))), "")</f>
        <v/>
      </c>
      <c r="AG276" s="52" t="str">
        <f>IF('Prediction Log'!$U277="Y", "W", IF('Prediction Log'!$U277="N", "L", ""))</f>
        <v/>
      </c>
      <c r="AH276" s="54" t="str">
        <f>IF(ISBLANK(Table123[[#This Row],[Odds Spread]]), "",IF(AG276="W", Z276, IF(AG276="L",-O276, "")))</f>
        <v/>
      </c>
      <c r="AI276" s="45"/>
      <c r="AJ276" s="46" t="str">
        <f t="shared" si="31"/>
        <v/>
      </c>
      <c r="AK27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7" spans="1:38" x14ac:dyDescent="0.45">
      <c r="A277" s="34">
        <f>Games!A277</f>
        <v>0</v>
      </c>
      <c r="B277" s="34" t="str">
        <f>IF('Prediction Log'!B278=0, "",'Prediction Log'!B278)</f>
        <v/>
      </c>
      <c r="C277" s="34" t="str">
        <f>IF('Prediction Log'!C278=0, "",'Prediction Log'!C278)</f>
        <v/>
      </c>
      <c r="D277" s="34" t="str">
        <f>IF('Prediction Log'!D278=0, "",'Prediction Log'!D278)</f>
        <v/>
      </c>
      <c r="E277" s="34" t="str">
        <f>IF('Prediction Log'!E278=0, "",'Prediction Log'!E278)</f>
        <v/>
      </c>
      <c r="F277" s="34" t="str">
        <f>IF('Prediction Log'!H278=0, "",'Prediction Log'!H278)</f>
        <v/>
      </c>
      <c r="G277" s="10" t="str">
        <f>IF(ISBLANK(Games!B277), "",'Prediction Log'!$I278)</f>
        <v/>
      </c>
      <c r="H277" s="35" t="str">
        <f>'Prediction Log'!$J278</f>
        <v/>
      </c>
      <c r="I277" s="34" t="str">
        <f>IF(ISBLANK(Games!R277), "",IF(AND(Games!R277="",Games!S277=""),"",IF(ISTEXT(Games!S277), "Side",Games!R277)))</f>
        <v/>
      </c>
      <c r="J277" s="34" t="str">
        <f>IF(ISBLANK(Games!B277), "",IF(Games!P277="Y", Games!B277, Games!C277))</f>
        <v/>
      </c>
      <c r="K277" s="34" t="str">
        <f>Games!K277</f>
        <v/>
      </c>
      <c r="L277" s="34" t="str">
        <f>IF(ISBLANK(Games!D277), "",Games!D277)</f>
        <v/>
      </c>
      <c r="M277" s="34"/>
      <c r="N277" s="49" t="str">
        <f>IF(ISBLANK(Table123[[#This Row],[Odds Side - Difference Model]]), "", 1)</f>
        <v/>
      </c>
      <c r="O277" s="49" t="str">
        <f>IF(ISBLANK(Table123[[#This Row],[Odds Spread]]), "", 1)</f>
        <v/>
      </c>
      <c r="P277" s="36"/>
      <c r="Q277" s="36"/>
      <c r="R27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7" s="36"/>
      <c r="T277" s="36"/>
      <c r="U277" s="50" t="str">
        <f>IF(ISBLANK(Table123[[#This Row],[Odds Side - Difference Model]]), "",N277+IF(Q277&lt;0, (N277/(Q277/-100)), N277*(Q277/100)))</f>
        <v/>
      </c>
      <c r="V277" s="51" t="str">
        <f>IFERROR(IF(ISBLANK(Table123[[#This Row],[Odds Side - Win Probability Model]]), "",N277+IF(R277&lt;0, (N277/(R277/-100)), N277*(R277/100))),"")</f>
        <v/>
      </c>
      <c r="W277" s="50" t="str">
        <f t="shared" si="26"/>
        <v/>
      </c>
      <c r="X277" s="51" t="str">
        <f t="shared" si="27"/>
        <v/>
      </c>
      <c r="Y277" s="50" t="str">
        <f>IF(ISBLANK(Table123[[#This Row],[Odds Spread]]), "",O277+IF(S277&lt;0, (O277/(S277/-100)), O277*(S277/100)))</f>
        <v/>
      </c>
      <c r="Z277" s="50" t="str">
        <f t="shared" si="28"/>
        <v/>
      </c>
      <c r="AA277" s="37">
        <f t="shared" si="29"/>
        <v>0</v>
      </c>
      <c r="AB277" s="37">
        <f t="shared" si="30"/>
        <v>0</v>
      </c>
      <c r="AC277" s="52" t="str">
        <f>IF('Prediction Log'!$T278="Y", "W", IF('Prediction Log'!$T278="N","L",""))</f>
        <v/>
      </c>
      <c r="AD277" s="53" t="str">
        <f>IF('Prediction Log'!$V278="Y", "W", IF('Prediction Log'!$V278="N","L",""))</f>
        <v/>
      </c>
      <c r="AE277" s="54" t="str">
        <f>IF(ISBLANK(Table123[[#This Row],[Odds Side - Difference Model]]), "",IF(AC277="W", W277, IF(AC277="L",-N277, "")))</f>
        <v/>
      </c>
      <c r="AF277" s="55" t="str">
        <f>IFERROR((IF(ISERR(Table123[[#This Row],[Potential Payout Side - Win Probability Model]]), "",IF(AD277="W", X277, IF(AD277="L",-N277, "")))), "")</f>
        <v/>
      </c>
      <c r="AG277" s="52" t="str">
        <f>IF('Prediction Log'!$U278="Y", "W", IF('Prediction Log'!$U278="N", "L", ""))</f>
        <v/>
      </c>
      <c r="AH277" s="54" t="str">
        <f>IF(ISBLANK(Table123[[#This Row],[Odds Spread]]), "",IF(AG277="W", Z277, IF(AG277="L",-O277, "")))</f>
        <v/>
      </c>
      <c r="AI277" s="45"/>
      <c r="AJ277" s="46" t="str">
        <f t="shared" si="31"/>
        <v/>
      </c>
      <c r="AK27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8" spans="1:38" x14ac:dyDescent="0.45">
      <c r="A278" s="34">
        <f>Games!A278</f>
        <v>0</v>
      </c>
      <c r="B278" s="34" t="str">
        <f>IF('Prediction Log'!B279=0, "",'Prediction Log'!B279)</f>
        <v/>
      </c>
      <c r="C278" s="34" t="str">
        <f>IF('Prediction Log'!C279=0, "",'Prediction Log'!C279)</f>
        <v/>
      </c>
      <c r="D278" s="34" t="str">
        <f>IF('Prediction Log'!D279=0, "",'Prediction Log'!D279)</f>
        <v/>
      </c>
      <c r="E278" s="34" t="str">
        <f>IF('Prediction Log'!E279=0, "",'Prediction Log'!E279)</f>
        <v/>
      </c>
      <c r="F278" s="34" t="str">
        <f>IF('Prediction Log'!H279=0, "",'Prediction Log'!H279)</f>
        <v/>
      </c>
      <c r="G278" s="10" t="str">
        <f>IF(ISBLANK(Games!B278), "",'Prediction Log'!$I279)</f>
        <v/>
      </c>
      <c r="H278" s="35" t="str">
        <f>'Prediction Log'!$J279</f>
        <v/>
      </c>
      <c r="I278" s="34" t="str">
        <f>IF(ISBLANK(Games!R278), "",IF(AND(Games!R278="",Games!S278=""),"",IF(ISTEXT(Games!S278), "Side",Games!R278)))</f>
        <v/>
      </c>
      <c r="J278" s="34" t="str">
        <f>IF(ISBLANK(Games!B278), "",IF(Games!P278="Y", Games!B278, Games!C278))</f>
        <v/>
      </c>
      <c r="K278" s="34" t="str">
        <f>Games!K278</f>
        <v/>
      </c>
      <c r="L278" s="34" t="str">
        <f>IF(ISBLANK(Games!D278), "",Games!D278)</f>
        <v/>
      </c>
      <c r="M278" s="34"/>
      <c r="N278" s="49" t="str">
        <f>IF(ISBLANK(Table123[[#This Row],[Odds Side - Difference Model]]), "", 1)</f>
        <v/>
      </c>
      <c r="O278" s="49" t="str">
        <f>IF(ISBLANK(Table123[[#This Row],[Odds Spread]]), "", 1)</f>
        <v/>
      </c>
      <c r="P278" s="36"/>
      <c r="Q278" s="36"/>
      <c r="R27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8" s="36"/>
      <c r="T278" s="36"/>
      <c r="U278" s="50" t="str">
        <f>IF(ISBLANK(Table123[[#This Row],[Odds Side - Difference Model]]), "",N278+IF(Q278&lt;0, (N278/(Q278/-100)), N278*(Q278/100)))</f>
        <v/>
      </c>
      <c r="V278" s="51" t="str">
        <f>IFERROR(IF(ISBLANK(Table123[[#This Row],[Odds Side - Win Probability Model]]), "",N278+IF(R278&lt;0, (N278/(R278/-100)), N278*(R278/100))),"")</f>
        <v/>
      </c>
      <c r="W278" s="50" t="str">
        <f t="shared" si="26"/>
        <v/>
      </c>
      <c r="X278" s="51" t="str">
        <f t="shared" si="27"/>
        <v/>
      </c>
      <c r="Y278" s="50" t="str">
        <f>IF(ISBLANK(Table123[[#This Row],[Odds Spread]]), "",O278+IF(S278&lt;0, (O278/(S278/-100)), O278*(S278/100)))</f>
        <v/>
      </c>
      <c r="Z278" s="50" t="str">
        <f t="shared" si="28"/>
        <v/>
      </c>
      <c r="AA278" s="37">
        <f t="shared" si="29"/>
        <v>0</v>
      </c>
      <c r="AB278" s="37">
        <f t="shared" si="30"/>
        <v>0</v>
      </c>
      <c r="AC278" s="52" t="str">
        <f>IF('Prediction Log'!$T279="Y", "W", IF('Prediction Log'!$T279="N","L",""))</f>
        <v/>
      </c>
      <c r="AD278" s="53" t="str">
        <f>IF('Prediction Log'!$V279="Y", "W", IF('Prediction Log'!$V279="N","L",""))</f>
        <v/>
      </c>
      <c r="AE278" s="54" t="str">
        <f>IF(ISBLANK(Table123[[#This Row],[Odds Side - Difference Model]]), "",IF(AC278="W", W278, IF(AC278="L",-N278, "")))</f>
        <v/>
      </c>
      <c r="AF278" s="55" t="str">
        <f>IFERROR((IF(ISERR(Table123[[#This Row],[Potential Payout Side - Win Probability Model]]), "",IF(AD278="W", X278, IF(AD278="L",-N278, "")))), "")</f>
        <v/>
      </c>
      <c r="AG278" s="52" t="str">
        <f>IF('Prediction Log'!$U279="Y", "W", IF('Prediction Log'!$U279="N", "L", ""))</f>
        <v/>
      </c>
      <c r="AH278" s="54" t="str">
        <f>IF(ISBLANK(Table123[[#This Row],[Odds Spread]]), "",IF(AG278="W", Z278, IF(AG278="L",-O278, "")))</f>
        <v/>
      </c>
      <c r="AI278" s="45"/>
      <c r="AJ278" s="46" t="str">
        <f t="shared" si="31"/>
        <v/>
      </c>
      <c r="AK27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9" spans="1:38" x14ac:dyDescent="0.45">
      <c r="A279" s="34">
        <f>Games!A279</f>
        <v>0</v>
      </c>
      <c r="B279" s="34" t="str">
        <f>IF('Prediction Log'!B280=0, "",'Prediction Log'!B280)</f>
        <v/>
      </c>
      <c r="C279" s="34" t="str">
        <f>IF('Prediction Log'!C280=0, "",'Prediction Log'!C280)</f>
        <v/>
      </c>
      <c r="D279" s="34" t="str">
        <f>IF('Prediction Log'!D280=0, "",'Prediction Log'!D280)</f>
        <v/>
      </c>
      <c r="E279" s="34" t="str">
        <f>IF('Prediction Log'!E280=0, "",'Prediction Log'!E280)</f>
        <v/>
      </c>
      <c r="F279" s="34" t="str">
        <f>IF('Prediction Log'!H280=0, "",'Prediction Log'!H280)</f>
        <v/>
      </c>
      <c r="G279" s="10" t="str">
        <f>IF(ISBLANK(Games!B279), "",'Prediction Log'!$I280)</f>
        <v/>
      </c>
      <c r="H279" s="35" t="str">
        <f>'Prediction Log'!$J280</f>
        <v/>
      </c>
      <c r="I279" s="34" t="str">
        <f>IF(ISBLANK(Games!R279), "",IF(AND(Games!R279="",Games!S279=""),"",IF(ISTEXT(Games!S279), "Side",Games!R279)))</f>
        <v/>
      </c>
      <c r="J279" s="34" t="str">
        <f>IF(ISBLANK(Games!B279), "",IF(Games!P279="Y", Games!B279, Games!C279))</f>
        <v/>
      </c>
      <c r="K279" s="34" t="str">
        <f>Games!K279</f>
        <v/>
      </c>
      <c r="L279" s="34" t="str">
        <f>IF(ISBLANK(Games!D279), "",Games!D279)</f>
        <v/>
      </c>
      <c r="M279" s="34"/>
      <c r="N279" s="49" t="str">
        <f>IF(ISBLANK(Table123[[#This Row],[Odds Side - Difference Model]]), "", 1)</f>
        <v/>
      </c>
      <c r="O279" s="49" t="str">
        <f>IF(ISBLANK(Table123[[#This Row],[Odds Spread]]), "", 1)</f>
        <v/>
      </c>
      <c r="P279" s="36"/>
      <c r="Q279" s="36"/>
      <c r="R27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9" s="36"/>
      <c r="T279" s="36"/>
      <c r="U279" s="50" t="str">
        <f>IF(ISBLANK(Table123[[#This Row],[Odds Side - Difference Model]]), "",N279+IF(Q279&lt;0, (N279/(Q279/-100)), N279*(Q279/100)))</f>
        <v/>
      </c>
      <c r="V279" s="51" t="str">
        <f>IFERROR(IF(ISBLANK(Table123[[#This Row],[Odds Side - Win Probability Model]]), "",N279+IF(R279&lt;0, (N279/(R279/-100)), N279*(R279/100))),"")</f>
        <v/>
      </c>
      <c r="W279" s="50" t="str">
        <f t="shared" si="26"/>
        <v/>
      </c>
      <c r="X279" s="51" t="str">
        <f t="shared" si="27"/>
        <v/>
      </c>
      <c r="Y279" s="50" t="str">
        <f>IF(ISBLANK(Table123[[#This Row],[Odds Spread]]), "",O279+IF(S279&lt;0, (O279/(S279/-100)), O279*(S279/100)))</f>
        <v/>
      </c>
      <c r="Z279" s="50" t="str">
        <f t="shared" si="28"/>
        <v/>
      </c>
      <c r="AA279" s="37">
        <f t="shared" si="29"/>
        <v>0</v>
      </c>
      <c r="AB279" s="37">
        <f t="shared" si="30"/>
        <v>0</v>
      </c>
      <c r="AC279" s="52" t="str">
        <f>IF('Prediction Log'!$T280="Y", "W", IF('Prediction Log'!$T280="N","L",""))</f>
        <v/>
      </c>
      <c r="AD279" s="53" t="str">
        <f>IF('Prediction Log'!$V280="Y", "W", IF('Prediction Log'!$V280="N","L",""))</f>
        <v/>
      </c>
      <c r="AE279" s="54" t="str">
        <f>IF(ISBLANK(Table123[[#This Row],[Odds Side - Difference Model]]), "",IF(AC279="W", W279, IF(AC279="L",-N279, "")))</f>
        <v/>
      </c>
      <c r="AF279" s="55" t="str">
        <f>IFERROR((IF(ISERR(Table123[[#This Row],[Potential Payout Side - Win Probability Model]]), "",IF(AD279="W", X279, IF(AD279="L",-N279, "")))), "")</f>
        <v/>
      </c>
      <c r="AG279" s="52" t="str">
        <f>IF('Prediction Log'!$U280="Y", "W", IF('Prediction Log'!$U280="N", "L", ""))</f>
        <v/>
      </c>
      <c r="AH279" s="54" t="str">
        <f>IF(ISBLANK(Table123[[#This Row],[Odds Spread]]), "",IF(AG279="W", Z279, IF(AG279="L",-O279, "")))</f>
        <v/>
      </c>
      <c r="AI279" s="45"/>
      <c r="AJ279" s="46" t="str">
        <f t="shared" si="31"/>
        <v/>
      </c>
      <c r="AK27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0" spans="1:38" x14ac:dyDescent="0.45">
      <c r="A280" s="34">
        <f>Games!A280</f>
        <v>0</v>
      </c>
      <c r="B280" s="34" t="str">
        <f>IF('Prediction Log'!B281=0, "",'Prediction Log'!B281)</f>
        <v/>
      </c>
      <c r="C280" s="34" t="str">
        <f>IF('Prediction Log'!C281=0, "",'Prediction Log'!C281)</f>
        <v/>
      </c>
      <c r="D280" s="34" t="str">
        <f>IF('Prediction Log'!D281=0, "",'Prediction Log'!D281)</f>
        <v/>
      </c>
      <c r="E280" s="34" t="str">
        <f>IF('Prediction Log'!E281=0, "",'Prediction Log'!E281)</f>
        <v/>
      </c>
      <c r="F280" s="34" t="str">
        <f>IF('Prediction Log'!H281=0, "",'Prediction Log'!H281)</f>
        <v/>
      </c>
      <c r="G280" s="10" t="str">
        <f>IF(ISBLANK(Games!B280), "",'Prediction Log'!$I281)</f>
        <v/>
      </c>
      <c r="H280" s="35" t="str">
        <f>'Prediction Log'!$J281</f>
        <v/>
      </c>
      <c r="I280" s="34" t="str">
        <f>IF(ISBLANK(Games!R280), "",IF(AND(Games!R280="",Games!S280=""),"",IF(ISTEXT(Games!S280), "Side",Games!R280)))</f>
        <v/>
      </c>
      <c r="J280" s="34" t="str">
        <f>IF(ISBLANK(Games!B280), "",IF(Games!P280="Y", Games!B280, Games!C280))</f>
        <v/>
      </c>
      <c r="K280" s="34" t="str">
        <f>Games!K280</f>
        <v/>
      </c>
      <c r="L280" s="34" t="str">
        <f>IF(ISBLANK(Games!D280), "",Games!D280)</f>
        <v/>
      </c>
      <c r="M280" s="34"/>
      <c r="N280" s="49" t="str">
        <f>IF(ISBLANK(Table123[[#This Row],[Odds Side - Difference Model]]), "", 1)</f>
        <v/>
      </c>
      <c r="O280" s="49" t="str">
        <f>IF(ISBLANK(Table123[[#This Row],[Odds Spread]]), "", 1)</f>
        <v/>
      </c>
      <c r="P280" s="36"/>
      <c r="Q280" s="36"/>
      <c r="R28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0" s="36"/>
      <c r="T280" s="36"/>
      <c r="U280" s="50" t="str">
        <f>IF(ISBLANK(Table123[[#This Row],[Odds Side - Difference Model]]), "",N280+IF(Q280&lt;0, (N280/(Q280/-100)), N280*(Q280/100)))</f>
        <v/>
      </c>
      <c r="V280" s="51" t="str">
        <f>IFERROR(IF(ISBLANK(Table123[[#This Row],[Odds Side - Win Probability Model]]), "",N280+IF(R280&lt;0, (N280/(R280/-100)), N280*(R280/100))),"")</f>
        <v/>
      </c>
      <c r="W280" s="50" t="str">
        <f t="shared" si="26"/>
        <v/>
      </c>
      <c r="X280" s="51" t="str">
        <f t="shared" si="27"/>
        <v/>
      </c>
      <c r="Y280" s="50" t="str">
        <f>IF(ISBLANK(Table123[[#This Row],[Odds Spread]]), "",O280+IF(S280&lt;0, (O280/(S280/-100)), O280*(S280/100)))</f>
        <v/>
      </c>
      <c r="Z280" s="50" t="str">
        <f t="shared" si="28"/>
        <v/>
      </c>
      <c r="AA280" s="37">
        <f t="shared" si="29"/>
        <v>0</v>
      </c>
      <c r="AB280" s="37">
        <f t="shared" si="30"/>
        <v>0</v>
      </c>
      <c r="AC280" s="52" t="str">
        <f>IF('Prediction Log'!$T281="Y", "W", IF('Prediction Log'!$T281="N","L",""))</f>
        <v/>
      </c>
      <c r="AD280" s="53" t="str">
        <f>IF('Prediction Log'!$V281="Y", "W", IF('Prediction Log'!$V281="N","L",""))</f>
        <v/>
      </c>
      <c r="AE280" s="54" t="str">
        <f>IF(ISBLANK(Table123[[#This Row],[Odds Side - Difference Model]]), "",IF(AC280="W", W280, IF(AC280="L",-N280, "")))</f>
        <v/>
      </c>
      <c r="AF280" s="55" t="str">
        <f>IFERROR((IF(ISERR(Table123[[#This Row],[Potential Payout Side - Win Probability Model]]), "",IF(AD280="W", X280, IF(AD280="L",-N280, "")))), "")</f>
        <v/>
      </c>
      <c r="AG280" s="52" t="str">
        <f>IF('Prediction Log'!$U281="Y", "W", IF('Prediction Log'!$U281="N", "L", ""))</f>
        <v/>
      </c>
      <c r="AH280" s="54" t="str">
        <f>IF(ISBLANK(Table123[[#This Row],[Odds Spread]]), "",IF(AG280="W", Z280, IF(AG280="L",-O280, "")))</f>
        <v/>
      </c>
      <c r="AI280" s="45"/>
      <c r="AJ280" s="46" t="str">
        <f t="shared" si="31"/>
        <v/>
      </c>
      <c r="AK28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1" spans="1:38" x14ac:dyDescent="0.45">
      <c r="A281" s="34">
        <f>Games!A281</f>
        <v>0</v>
      </c>
      <c r="B281" s="34" t="str">
        <f>IF('Prediction Log'!B282=0, "",'Prediction Log'!B282)</f>
        <v/>
      </c>
      <c r="C281" s="34" t="str">
        <f>IF('Prediction Log'!C282=0, "",'Prediction Log'!C282)</f>
        <v/>
      </c>
      <c r="D281" s="34" t="str">
        <f>IF('Prediction Log'!D282=0, "",'Prediction Log'!D282)</f>
        <v/>
      </c>
      <c r="E281" s="34" t="str">
        <f>IF('Prediction Log'!E282=0, "",'Prediction Log'!E282)</f>
        <v/>
      </c>
      <c r="F281" s="34" t="str">
        <f>IF('Prediction Log'!H282=0, "",'Prediction Log'!H282)</f>
        <v/>
      </c>
      <c r="G281" s="10" t="str">
        <f>IF(ISBLANK(Games!B281), "",'Prediction Log'!$I282)</f>
        <v/>
      </c>
      <c r="H281" s="35" t="str">
        <f>'Prediction Log'!$J282</f>
        <v/>
      </c>
      <c r="I281" s="34" t="str">
        <f>IF(ISBLANK(Games!R281), "",IF(AND(Games!R281="",Games!S281=""),"",IF(ISTEXT(Games!S281), "Side",Games!R281)))</f>
        <v/>
      </c>
      <c r="J281" s="34" t="str">
        <f>IF(ISBLANK(Games!B281), "",IF(Games!P281="Y", Games!B281, Games!C281))</f>
        <v/>
      </c>
      <c r="K281" s="34" t="str">
        <f>Games!K281</f>
        <v/>
      </c>
      <c r="L281" s="34" t="str">
        <f>IF(ISBLANK(Games!D281), "",Games!D281)</f>
        <v/>
      </c>
      <c r="M281" s="34"/>
      <c r="N281" s="49" t="str">
        <f>IF(ISBLANK(Table123[[#This Row],[Odds Side - Difference Model]]), "", 1)</f>
        <v/>
      </c>
      <c r="O281" s="49" t="str">
        <f>IF(ISBLANK(Table123[[#This Row],[Odds Spread]]), "", 1)</f>
        <v/>
      </c>
      <c r="P281" s="36"/>
      <c r="Q281" s="36"/>
      <c r="R28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1" s="36"/>
      <c r="T281" s="36"/>
      <c r="U281" s="50" t="str">
        <f>IF(ISBLANK(Table123[[#This Row],[Odds Side - Difference Model]]), "",N281+IF(Q281&lt;0, (N281/(Q281/-100)), N281*(Q281/100)))</f>
        <v/>
      </c>
      <c r="V281" s="51" t="str">
        <f>IFERROR(IF(ISBLANK(Table123[[#This Row],[Odds Side - Win Probability Model]]), "",N281+IF(R281&lt;0, (N281/(R281/-100)), N281*(R281/100))),"")</f>
        <v/>
      </c>
      <c r="W281" s="50" t="str">
        <f t="shared" si="26"/>
        <v/>
      </c>
      <c r="X281" s="51" t="str">
        <f t="shared" si="27"/>
        <v/>
      </c>
      <c r="Y281" s="50" t="str">
        <f>IF(ISBLANK(Table123[[#This Row],[Odds Spread]]), "",O281+IF(S281&lt;0, (O281/(S281/-100)), O281*(S281/100)))</f>
        <v/>
      </c>
      <c r="Z281" s="50" t="str">
        <f t="shared" si="28"/>
        <v/>
      </c>
      <c r="AA281" s="37">
        <f t="shared" si="29"/>
        <v>0</v>
      </c>
      <c r="AB281" s="37">
        <f t="shared" si="30"/>
        <v>0</v>
      </c>
      <c r="AC281" s="52" t="str">
        <f>IF('Prediction Log'!$T282="Y", "W", IF('Prediction Log'!$T282="N","L",""))</f>
        <v/>
      </c>
      <c r="AD281" s="53" t="str">
        <f>IF('Prediction Log'!$V282="Y", "W", IF('Prediction Log'!$V282="N","L",""))</f>
        <v/>
      </c>
      <c r="AE281" s="54" t="str">
        <f>IF(ISBLANK(Table123[[#This Row],[Odds Side - Difference Model]]), "",IF(AC281="W", W281, IF(AC281="L",-N281, "")))</f>
        <v/>
      </c>
      <c r="AF281" s="55" t="str">
        <f>IFERROR((IF(ISERR(Table123[[#This Row],[Potential Payout Side - Win Probability Model]]), "",IF(AD281="W", X281, IF(AD281="L",-N281, "")))), "")</f>
        <v/>
      </c>
      <c r="AG281" s="52" t="str">
        <f>IF('Prediction Log'!$U282="Y", "W", IF('Prediction Log'!$U282="N", "L", ""))</f>
        <v/>
      </c>
      <c r="AH281" s="54" t="str">
        <f>IF(ISBLANK(Table123[[#This Row],[Odds Spread]]), "",IF(AG281="W", Z281, IF(AG281="L",-O281, "")))</f>
        <v/>
      </c>
      <c r="AI281" s="45"/>
      <c r="AJ281" s="46" t="str">
        <f t="shared" si="31"/>
        <v/>
      </c>
      <c r="AK28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2" spans="1:38" x14ac:dyDescent="0.45">
      <c r="A282" s="34">
        <f>Games!A282</f>
        <v>0</v>
      </c>
      <c r="B282" s="34" t="str">
        <f>IF('Prediction Log'!B283=0, "",'Prediction Log'!B283)</f>
        <v/>
      </c>
      <c r="C282" s="34" t="str">
        <f>IF('Prediction Log'!C283=0, "",'Prediction Log'!C283)</f>
        <v/>
      </c>
      <c r="D282" s="34" t="str">
        <f>IF('Prediction Log'!D283=0, "",'Prediction Log'!D283)</f>
        <v/>
      </c>
      <c r="E282" s="34" t="str">
        <f>IF('Prediction Log'!E283=0, "",'Prediction Log'!E283)</f>
        <v/>
      </c>
      <c r="F282" s="34" t="str">
        <f>IF('Prediction Log'!H283=0, "",'Prediction Log'!H283)</f>
        <v/>
      </c>
      <c r="G282" s="10" t="str">
        <f>IF(ISBLANK(Games!B282), "",'Prediction Log'!$I283)</f>
        <v/>
      </c>
      <c r="H282" s="35" t="str">
        <f>'Prediction Log'!$J283</f>
        <v/>
      </c>
      <c r="I282" s="34" t="str">
        <f>IF(ISBLANK(Games!R282), "",IF(AND(Games!R282="",Games!S282=""),"",IF(ISTEXT(Games!S282), "Side",Games!R282)))</f>
        <v/>
      </c>
      <c r="J282" s="34" t="str">
        <f>IF(ISBLANK(Games!B282), "",IF(Games!P282="Y", Games!B282, Games!C282))</f>
        <v/>
      </c>
      <c r="K282" s="34" t="str">
        <f>Games!K282</f>
        <v/>
      </c>
      <c r="L282" s="34" t="str">
        <f>IF(ISBLANK(Games!D282), "",Games!D282)</f>
        <v/>
      </c>
      <c r="M282" s="34"/>
      <c r="N282" s="49" t="str">
        <f>IF(ISBLANK(Table123[[#This Row],[Odds Side - Difference Model]]), "", 1)</f>
        <v/>
      </c>
      <c r="O282" s="49" t="str">
        <f>IF(ISBLANK(Table123[[#This Row],[Odds Spread]]), "", 1)</f>
        <v/>
      </c>
      <c r="P282" s="36"/>
      <c r="Q282" s="36"/>
      <c r="R28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2" s="36"/>
      <c r="T282" s="36"/>
      <c r="U282" s="50" t="str">
        <f>IF(ISBLANK(Table123[[#This Row],[Odds Side - Difference Model]]), "",N282+IF(Q282&lt;0, (N282/(Q282/-100)), N282*(Q282/100)))</f>
        <v/>
      </c>
      <c r="V282" s="51" t="str">
        <f>IFERROR(IF(ISBLANK(Table123[[#This Row],[Odds Side - Win Probability Model]]), "",N282+IF(R282&lt;0, (N282/(R282/-100)), N282*(R282/100))),"")</f>
        <v/>
      </c>
      <c r="W282" s="50" t="str">
        <f t="shared" si="26"/>
        <v/>
      </c>
      <c r="X282" s="51" t="str">
        <f t="shared" si="27"/>
        <v/>
      </c>
      <c r="Y282" s="50" t="str">
        <f>IF(ISBLANK(Table123[[#This Row],[Odds Spread]]), "",O282+IF(S282&lt;0, (O282/(S282/-100)), O282*(S282/100)))</f>
        <v/>
      </c>
      <c r="Z282" s="50" t="str">
        <f t="shared" si="28"/>
        <v/>
      </c>
      <c r="AA282" s="37">
        <f t="shared" si="29"/>
        <v>0</v>
      </c>
      <c r="AB282" s="37">
        <f t="shared" si="30"/>
        <v>0</v>
      </c>
      <c r="AC282" s="52" t="str">
        <f>IF('Prediction Log'!$T283="Y", "W", IF('Prediction Log'!$T283="N","L",""))</f>
        <v/>
      </c>
      <c r="AD282" s="53" t="str">
        <f>IF('Prediction Log'!$V283="Y", "W", IF('Prediction Log'!$V283="N","L",""))</f>
        <v/>
      </c>
      <c r="AE282" s="54" t="str">
        <f>IF(ISBLANK(Table123[[#This Row],[Odds Side - Difference Model]]), "",IF(AC282="W", W282, IF(AC282="L",-N282, "")))</f>
        <v/>
      </c>
      <c r="AF282" s="55" t="str">
        <f>IFERROR((IF(ISERR(Table123[[#This Row],[Potential Payout Side - Win Probability Model]]), "",IF(AD282="W", X282, IF(AD282="L",-N282, "")))), "")</f>
        <v/>
      </c>
      <c r="AG282" s="52" t="str">
        <f>IF('Prediction Log'!$U283="Y", "W", IF('Prediction Log'!$U283="N", "L", ""))</f>
        <v/>
      </c>
      <c r="AH282" s="54" t="str">
        <f>IF(ISBLANK(Table123[[#This Row],[Odds Spread]]), "",IF(AG282="W", Z282, IF(AG282="L",-O282, "")))</f>
        <v/>
      </c>
      <c r="AI282" s="45"/>
      <c r="AJ282" s="46" t="str">
        <f t="shared" si="31"/>
        <v/>
      </c>
      <c r="AK28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3" spans="1:38" x14ac:dyDescent="0.45">
      <c r="A283" s="34">
        <f>Games!A283</f>
        <v>0</v>
      </c>
      <c r="B283" s="34" t="str">
        <f>IF('Prediction Log'!B284=0, "",'Prediction Log'!B284)</f>
        <v/>
      </c>
      <c r="C283" s="34" t="str">
        <f>IF('Prediction Log'!C284=0, "",'Prediction Log'!C284)</f>
        <v/>
      </c>
      <c r="D283" s="34" t="str">
        <f>IF('Prediction Log'!D284=0, "",'Prediction Log'!D284)</f>
        <v/>
      </c>
      <c r="E283" s="34" t="str">
        <f>IF('Prediction Log'!E284=0, "",'Prediction Log'!E284)</f>
        <v/>
      </c>
      <c r="F283" s="34" t="str">
        <f>IF('Prediction Log'!H284=0, "",'Prediction Log'!H284)</f>
        <v/>
      </c>
      <c r="G283" s="10" t="str">
        <f>IF(ISBLANK(Games!B283), "",'Prediction Log'!$I284)</f>
        <v/>
      </c>
      <c r="H283" s="35" t="str">
        <f>'Prediction Log'!$J284</f>
        <v/>
      </c>
      <c r="I283" s="34" t="str">
        <f>IF(ISBLANK(Games!R283), "",IF(AND(Games!R283="",Games!S283=""),"",IF(ISTEXT(Games!S283), "Side",Games!R283)))</f>
        <v/>
      </c>
      <c r="J283" s="34" t="str">
        <f>IF(ISBLANK(Games!B283), "",IF(Games!P283="Y", Games!B283, Games!C283))</f>
        <v/>
      </c>
      <c r="K283" s="34" t="str">
        <f>Games!K283</f>
        <v/>
      </c>
      <c r="L283" s="34" t="str">
        <f>IF(ISBLANK(Games!D283), "",Games!D283)</f>
        <v/>
      </c>
      <c r="M283" s="34"/>
      <c r="N283" s="49" t="str">
        <f>IF(ISBLANK(Table123[[#This Row],[Odds Side - Difference Model]]), "", 1)</f>
        <v/>
      </c>
      <c r="O283" s="49" t="str">
        <f>IF(ISBLANK(Table123[[#This Row],[Odds Spread]]), "", 1)</f>
        <v/>
      </c>
      <c r="P283" s="36"/>
      <c r="Q283" s="36"/>
      <c r="R28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3" s="36"/>
      <c r="T283" s="36"/>
      <c r="U283" s="50" t="str">
        <f>IF(ISBLANK(Table123[[#This Row],[Odds Side - Difference Model]]), "",N283+IF(Q283&lt;0, (N283/(Q283/-100)), N283*(Q283/100)))</f>
        <v/>
      </c>
      <c r="V283" s="51" t="str">
        <f>IFERROR(IF(ISBLANK(Table123[[#This Row],[Odds Side - Win Probability Model]]), "",N283+IF(R283&lt;0, (N283/(R283/-100)), N283*(R283/100))),"")</f>
        <v/>
      </c>
      <c r="W283" s="50" t="str">
        <f t="shared" si="26"/>
        <v/>
      </c>
      <c r="X283" s="51" t="str">
        <f t="shared" si="27"/>
        <v/>
      </c>
      <c r="Y283" s="50" t="str">
        <f>IF(ISBLANK(Table123[[#This Row],[Odds Spread]]), "",O283+IF(S283&lt;0, (O283/(S283/-100)), O283*(S283/100)))</f>
        <v/>
      </c>
      <c r="Z283" s="50" t="str">
        <f t="shared" si="28"/>
        <v/>
      </c>
      <c r="AA283" s="37">
        <f t="shared" si="29"/>
        <v>0</v>
      </c>
      <c r="AB283" s="37">
        <f t="shared" si="30"/>
        <v>0</v>
      </c>
      <c r="AC283" s="52" t="str">
        <f>IF('Prediction Log'!$T284="Y", "W", IF('Prediction Log'!$T284="N","L",""))</f>
        <v/>
      </c>
      <c r="AD283" s="53" t="str">
        <f>IF('Prediction Log'!$V284="Y", "W", IF('Prediction Log'!$V284="N","L",""))</f>
        <v/>
      </c>
      <c r="AE283" s="54" t="str">
        <f>IF(ISBLANK(Table123[[#This Row],[Odds Side - Difference Model]]), "",IF(AC283="W", W283, IF(AC283="L",-N283, "")))</f>
        <v/>
      </c>
      <c r="AF283" s="55" t="str">
        <f>IFERROR((IF(ISERR(Table123[[#This Row],[Potential Payout Side - Win Probability Model]]), "",IF(AD283="W", X283, IF(AD283="L",-N283, "")))), "")</f>
        <v/>
      </c>
      <c r="AG283" s="52" t="str">
        <f>IF('Prediction Log'!$U284="Y", "W", IF('Prediction Log'!$U284="N", "L", ""))</f>
        <v/>
      </c>
      <c r="AH283" s="54" t="str">
        <f>IF(ISBLANK(Table123[[#This Row],[Odds Spread]]), "",IF(AG283="W", Z283, IF(AG283="L",-O283, "")))</f>
        <v/>
      </c>
      <c r="AI283" s="45"/>
      <c r="AJ283" s="46" t="str">
        <f t="shared" si="31"/>
        <v/>
      </c>
      <c r="AK28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4" spans="1:38" x14ac:dyDescent="0.45">
      <c r="A284" s="34">
        <f>Games!A284</f>
        <v>0</v>
      </c>
      <c r="B284" s="34" t="str">
        <f>IF('Prediction Log'!B285=0, "",'Prediction Log'!B285)</f>
        <v/>
      </c>
      <c r="C284" s="34" t="str">
        <f>IF('Prediction Log'!C285=0, "",'Prediction Log'!C285)</f>
        <v/>
      </c>
      <c r="D284" s="34" t="str">
        <f>IF('Prediction Log'!D285=0, "",'Prediction Log'!D285)</f>
        <v/>
      </c>
      <c r="E284" s="34" t="str">
        <f>IF('Prediction Log'!E285=0, "",'Prediction Log'!E285)</f>
        <v/>
      </c>
      <c r="F284" s="34" t="str">
        <f>IF('Prediction Log'!H285=0, "",'Prediction Log'!H285)</f>
        <v/>
      </c>
      <c r="G284" s="10" t="str">
        <f>IF(ISBLANK(Games!B284), "",'Prediction Log'!$I285)</f>
        <v/>
      </c>
      <c r="H284" s="35" t="str">
        <f>'Prediction Log'!$J285</f>
        <v/>
      </c>
      <c r="I284" s="34" t="str">
        <f>IF(ISBLANK(Games!R284), "",IF(AND(Games!R284="",Games!S284=""),"",IF(ISTEXT(Games!S284), "Side",Games!R284)))</f>
        <v/>
      </c>
      <c r="J284" s="34" t="str">
        <f>IF(ISBLANK(Games!B284), "",IF(Games!P284="Y", Games!B284, Games!C284))</f>
        <v/>
      </c>
      <c r="K284" s="34" t="str">
        <f>Games!K284</f>
        <v/>
      </c>
      <c r="L284" s="34" t="str">
        <f>IF(ISBLANK(Games!D284), "",Games!D284)</f>
        <v/>
      </c>
      <c r="M284" s="34"/>
      <c r="N284" s="49" t="str">
        <f>IF(ISBLANK(Table123[[#This Row],[Odds Side - Difference Model]]), "", 1)</f>
        <v/>
      </c>
      <c r="O284" s="49" t="str">
        <f>IF(ISBLANK(Table123[[#This Row],[Odds Spread]]), "", 1)</f>
        <v/>
      </c>
      <c r="P284" s="36"/>
      <c r="Q284" s="36"/>
      <c r="R28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4" s="36"/>
      <c r="T284" s="36"/>
      <c r="U284" s="50" t="str">
        <f>IF(ISBLANK(Table123[[#This Row],[Odds Side - Difference Model]]), "",N284+IF(Q284&lt;0, (N284/(Q284/-100)), N284*(Q284/100)))</f>
        <v/>
      </c>
      <c r="V284" s="51" t="str">
        <f>IFERROR(IF(ISBLANK(Table123[[#This Row],[Odds Side - Win Probability Model]]), "",N284+IF(R284&lt;0, (N284/(R284/-100)), N284*(R284/100))),"")</f>
        <v/>
      </c>
      <c r="W284" s="50" t="str">
        <f t="shared" si="26"/>
        <v/>
      </c>
      <c r="X284" s="51" t="str">
        <f t="shared" si="27"/>
        <v/>
      </c>
      <c r="Y284" s="50" t="str">
        <f>IF(ISBLANK(Table123[[#This Row],[Odds Spread]]), "",O284+IF(S284&lt;0, (O284/(S284/-100)), O284*(S284/100)))</f>
        <v/>
      </c>
      <c r="Z284" s="50" t="str">
        <f t="shared" si="28"/>
        <v/>
      </c>
      <c r="AA284" s="37">
        <f t="shared" si="29"/>
        <v>0</v>
      </c>
      <c r="AB284" s="37">
        <f t="shared" si="30"/>
        <v>0</v>
      </c>
      <c r="AC284" s="52" t="str">
        <f>IF('Prediction Log'!$T285="Y", "W", IF('Prediction Log'!$T285="N","L",""))</f>
        <v/>
      </c>
      <c r="AD284" s="53" t="str">
        <f>IF('Prediction Log'!$V285="Y", "W", IF('Prediction Log'!$V285="N","L",""))</f>
        <v/>
      </c>
      <c r="AE284" s="54" t="str">
        <f>IF(ISBLANK(Table123[[#This Row],[Odds Side - Difference Model]]), "",IF(AC284="W", W284, IF(AC284="L",-N284, "")))</f>
        <v/>
      </c>
      <c r="AF284" s="55" t="str">
        <f>IFERROR((IF(ISERR(Table123[[#This Row],[Potential Payout Side - Win Probability Model]]), "",IF(AD284="W", X284, IF(AD284="L",-N284, "")))), "")</f>
        <v/>
      </c>
      <c r="AG284" s="52" t="str">
        <f>IF('Prediction Log'!$U285="Y", "W", IF('Prediction Log'!$U285="N", "L", ""))</f>
        <v/>
      </c>
      <c r="AH284" s="54" t="str">
        <f>IF(ISBLANK(Table123[[#This Row],[Odds Spread]]), "",IF(AG284="W", Z284, IF(AG284="L",-O284, "")))</f>
        <v/>
      </c>
      <c r="AI284" s="45"/>
      <c r="AJ284" s="46" t="str">
        <f t="shared" si="31"/>
        <v/>
      </c>
      <c r="AK28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5" spans="1:38" x14ac:dyDescent="0.45">
      <c r="A285" s="34">
        <f>Games!A285</f>
        <v>0</v>
      </c>
      <c r="B285" s="34" t="str">
        <f>IF('Prediction Log'!B286=0, "",'Prediction Log'!B286)</f>
        <v/>
      </c>
      <c r="C285" s="34" t="str">
        <f>IF('Prediction Log'!C286=0, "",'Prediction Log'!C286)</f>
        <v/>
      </c>
      <c r="D285" s="34" t="str">
        <f>IF('Prediction Log'!D286=0, "",'Prediction Log'!D286)</f>
        <v/>
      </c>
      <c r="E285" s="34" t="str">
        <f>IF('Prediction Log'!E286=0, "",'Prediction Log'!E286)</f>
        <v/>
      </c>
      <c r="F285" s="34" t="str">
        <f>IF('Prediction Log'!H286=0, "",'Prediction Log'!H286)</f>
        <v/>
      </c>
      <c r="G285" s="10" t="str">
        <f>IF(ISBLANK(Games!B285), "",'Prediction Log'!$I286)</f>
        <v/>
      </c>
      <c r="H285" s="35" t="str">
        <f>'Prediction Log'!$J286</f>
        <v/>
      </c>
      <c r="I285" s="34" t="str">
        <f>IF(ISBLANK(Games!R285), "",IF(AND(Games!R285="",Games!S285=""),"",IF(ISTEXT(Games!S285), "Side",Games!R285)))</f>
        <v/>
      </c>
      <c r="J285" s="34" t="str">
        <f>IF(ISBLANK(Games!B285), "",IF(Games!P285="Y", Games!B285, Games!C285))</f>
        <v/>
      </c>
      <c r="K285" s="34" t="str">
        <f>Games!K285</f>
        <v/>
      </c>
      <c r="L285" s="34" t="str">
        <f>IF(ISBLANK(Games!D285), "",Games!D285)</f>
        <v/>
      </c>
      <c r="M285" s="34"/>
      <c r="N285" s="49" t="str">
        <f>IF(ISBLANK(Table123[[#This Row],[Odds Side - Difference Model]]), "", 1)</f>
        <v/>
      </c>
      <c r="O285" s="49" t="str">
        <f>IF(ISBLANK(Table123[[#This Row],[Odds Spread]]), "", 1)</f>
        <v/>
      </c>
      <c r="P285" s="36"/>
      <c r="Q285" s="36"/>
      <c r="R28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5" s="36"/>
      <c r="T285" s="36"/>
      <c r="U285" s="50" t="str">
        <f>IF(ISBLANK(Table123[[#This Row],[Odds Side - Difference Model]]), "",N285+IF(Q285&lt;0, (N285/(Q285/-100)), N285*(Q285/100)))</f>
        <v/>
      </c>
      <c r="V285" s="51" t="str">
        <f>IFERROR(IF(ISBLANK(Table123[[#This Row],[Odds Side - Win Probability Model]]), "",N285+IF(R285&lt;0, (N285/(R285/-100)), N285*(R285/100))),"")</f>
        <v/>
      </c>
      <c r="W285" s="50" t="str">
        <f t="shared" si="26"/>
        <v/>
      </c>
      <c r="X285" s="51" t="str">
        <f t="shared" si="27"/>
        <v/>
      </c>
      <c r="Y285" s="50" t="str">
        <f>IF(ISBLANK(Table123[[#This Row],[Odds Spread]]), "",O285+IF(S285&lt;0, (O285/(S285/-100)), O285*(S285/100)))</f>
        <v/>
      </c>
      <c r="Z285" s="50" t="str">
        <f t="shared" si="28"/>
        <v/>
      </c>
      <c r="AA285" s="37">
        <f t="shared" si="29"/>
        <v>0</v>
      </c>
      <c r="AB285" s="37">
        <f t="shared" si="30"/>
        <v>0</v>
      </c>
      <c r="AC285" s="52" t="str">
        <f>IF('Prediction Log'!$T286="Y", "W", IF('Prediction Log'!$T286="N","L",""))</f>
        <v/>
      </c>
      <c r="AD285" s="53" t="str">
        <f>IF('Prediction Log'!$V286="Y", "W", IF('Prediction Log'!$V286="N","L",""))</f>
        <v/>
      </c>
      <c r="AE285" s="54" t="str">
        <f>IF(ISBLANK(Table123[[#This Row],[Odds Side - Difference Model]]), "",IF(AC285="W", W285, IF(AC285="L",-N285, "")))</f>
        <v/>
      </c>
      <c r="AF285" s="55" t="str">
        <f>IFERROR((IF(ISERR(Table123[[#This Row],[Potential Payout Side - Win Probability Model]]), "",IF(AD285="W", X285, IF(AD285="L",-N285, "")))), "")</f>
        <v/>
      </c>
      <c r="AG285" s="52" t="str">
        <f>IF('Prediction Log'!$U286="Y", "W", IF('Prediction Log'!$U286="N", "L", ""))</f>
        <v/>
      </c>
      <c r="AH285" s="54" t="str">
        <f>IF(ISBLANK(Table123[[#This Row],[Odds Spread]]), "",IF(AG285="W", Z285, IF(AG285="L",-O285, "")))</f>
        <v/>
      </c>
      <c r="AI285" s="45"/>
      <c r="AJ285" s="46" t="str">
        <f t="shared" si="31"/>
        <v/>
      </c>
      <c r="AK28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6" spans="1:38" x14ac:dyDescent="0.45">
      <c r="A286" s="34">
        <f>Games!A286</f>
        <v>0</v>
      </c>
      <c r="B286" s="34" t="str">
        <f>IF('Prediction Log'!B287=0, "",'Prediction Log'!B287)</f>
        <v/>
      </c>
      <c r="C286" s="34" t="str">
        <f>IF('Prediction Log'!C287=0, "",'Prediction Log'!C287)</f>
        <v/>
      </c>
      <c r="D286" s="34" t="str">
        <f>IF('Prediction Log'!D287=0, "",'Prediction Log'!D287)</f>
        <v/>
      </c>
      <c r="E286" s="34" t="str">
        <f>IF('Prediction Log'!E287=0, "",'Prediction Log'!E287)</f>
        <v/>
      </c>
      <c r="F286" s="34" t="str">
        <f>IF('Prediction Log'!H287=0, "",'Prediction Log'!H287)</f>
        <v/>
      </c>
      <c r="G286" s="10" t="str">
        <f>IF(ISBLANK(Games!B286), "",'Prediction Log'!$I287)</f>
        <v/>
      </c>
      <c r="H286" s="35" t="str">
        <f>'Prediction Log'!$J287</f>
        <v/>
      </c>
      <c r="I286" s="34" t="str">
        <f>IF(ISBLANK(Games!R286), "",IF(AND(Games!R286="",Games!S286=""),"",IF(ISTEXT(Games!S286), "Side",Games!R286)))</f>
        <v/>
      </c>
      <c r="J286" s="34" t="str">
        <f>IF(ISBLANK(Games!B286), "",IF(Games!P286="Y", Games!B286, Games!C286))</f>
        <v/>
      </c>
      <c r="K286" s="34" t="str">
        <f>Games!K286</f>
        <v/>
      </c>
      <c r="L286" s="34" t="str">
        <f>IF(ISBLANK(Games!D286), "",Games!D286)</f>
        <v/>
      </c>
      <c r="M286" s="34"/>
      <c r="N286" s="49" t="str">
        <f>IF(ISBLANK(Table123[[#This Row],[Odds Side - Difference Model]]), "", 1)</f>
        <v/>
      </c>
      <c r="O286" s="49" t="str">
        <f>IF(ISBLANK(Table123[[#This Row],[Odds Spread]]), "", 1)</f>
        <v/>
      </c>
      <c r="P286" s="36"/>
      <c r="Q286" s="36"/>
      <c r="R28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6" s="36"/>
      <c r="T286" s="36"/>
      <c r="U286" s="50" t="str">
        <f>IF(ISBLANK(Table123[[#This Row],[Odds Side - Difference Model]]), "",N286+IF(Q286&lt;0, (N286/(Q286/-100)), N286*(Q286/100)))</f>
        <v/>
      </c>
      <c r="V286" s="51" t="str">
        <f>IFERROR(IF(ISBLANK(Table123[[#This Row],[Odds Side - Win Probability Model]]), "",N286+IF(R286&lt;0, (N286/(R286/-100)), N286*(R286/100))),"")</f>
        <v/>
      </c>
      <c r="W286" s="50" t="str">
        <f t="shared" si="26"/>
        <v/>
      </c>
      <c r="X286" s="51" t="str">
        <f t="shared" si="27"/>
        <v/>
      </c>
      <c r="Y286" s="50" t="str">
        <f>IF(ISBLANK(Table123[[#This Row],[Odds Spread]]), "",O286+IF(S286&lt;0, (O286/(S286/-100)), O286*(S286/100)))</f>
        <v/>
      </c>
      <c r="Z286" s="50" t="str">
        <f t="shared" si="28"/>
        <v/>
      </c>
      <c r="AA286" s="37">
        <f t="shared" si="29"/>
        <v>0</v>
      </c>
      <c r="AB286" s="37">
        <f t="shared" si="30"/>
        <v>0</v>
      </c>
      <c r="AC286" s="52" t="str">
        <f>IF('Prediction Log'!$T287="Y", "W", IF('Prediction Log'!$T287="N","L",""))</f>
        <v/>
      </c>
      <c r="AD286" s="53" t="str">
        <f>IF('Prediction Log'!$V287="Y", "W", IF('Prediction Log'!$V287="N","L",""))</f>
        <v/>
      </c>
      <c r="AE286" s="54" t="str">
        <f>IF(ISBLANK(Table123[[#This Row],[Odds Side - Difference Model]]), "",IF(AC286="W", W286, IF(AC286="L",-N286, "")))</f>
        <v/>
      </c>
      <c r="AF286" s="55" t="str">
        <f>IFERROR((IF(ISERR(Table123[[#This Row],[Potential Payout Side - Win Probability Model]]), "",IF(AD286="W", X286, IF(AD286="L",-N286, "")))), "")</f>
        <v/>
      </c>
      <c r="AG286" s="52" t="str">
        <f>IF('Prediction Log'!$U287="Y", "W", IF('Prediction Log'!$U287="N", "L", ""))</f>
        <v/>
      </c>
      <c r="AH286" s="54" t="str">
        <f>IF(ISBLANK(Table123[[#This Row],[Odds Spread]]), "",IF(AG286="W", Z286, IF(AG286="L",-O286, "")))</f>
        <v/>
      </c>
      <c r="AI286" s="45"/>
      <c r="AJ286" s="46" t="str">
        <f t="shared" si="31"/>
        <v/>
      </c>
      <c r="AK28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7" spans="1:38" x14ac:dyDescent="0.45">
      <c r="A287" s="34">
        <f>Games!A287</f>
        <v>0</v>
      </c>
      <c r="B287" s="34" t="str">
        <f>IF('Prediction Log'!B288=0, "",'Prediction Log'!B288)</f>
        <v/>
      </c>
      <c r="C287" s="34" t="str">
        <f>IF('Prediction Log'!C288=0, "",'Prediction Log'!C288)</f>
        <v/>
      </c>
      <c r="D287" s="34" t="str">
        <f>IF('Prediction Log'!D288=0, "",'Prediction Log'!D288)</f>
        <v/>
      </c>
      <c r="E287" s="34" t="str">
        <f>IF('Prediction Log'!E288=0, "",'Prediction Log'!E288)</f>
        <v/>
      </c>
      <c r="F287" s="34" t="str">
        <f>IF('Prediction Log'!H288=0, "",'Prediction Log'!H288)</f>
        <v/>
      </c>
      <c r="G287" s="10" t="str">
        <f>IF(ISBLANK(Games!B287), "",'Prediction Log'!$I288)</f>
        <v/>
      </c>
      <c r="H287" s="35" t="str">
        <f>'Prediction Log'!$J288</f>
        <v/>
      </c>
      <c r="I287" s="34" t="str">
        <f>IF(ISBLANK(Games!R287), "",IF(AND(Games!R287="",Games!S287=""),"",IF(ISTEXT(Games!S287), "Side",Games!R287)))</f>
        <v/>
      </c>
      <c r="J287" s="34" t="str">
        <f>IF(ISBLANK(Games!B287), "",IF(Games!P287="Y", Games!B287, Games!C287))</f>
        <v/>
      </c>
      <c r="K287" s="34" t="str">
        <f>Games!K287</f>
        <v/>
      </c>
      <c r="L287" s="34" t="str">
        <f>IF(ISBLANK(Games!D287), "",Games!D287)</f>
        <v/>
      </c>
      <c r="M287" s="34"/>
      <c r="N287" s="49" t="str">
        <f>IF(ISBLANK(Table123[[#This Row],[Odds Side - Difference Model]]), "", 1)</f>
        <v/>
      </c>
      <c r="O287" s="49" t="str">
        <f>IF(ISBLANK(Table123[[#This Row],[Odds Spread]]), "", 1)</f>
        <v/>
      </c>
      <c r="P287" s="36"/>
      <c r="Q287" s="36"/>
      <c r="R28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7" s="36"/>
      <c r="T287" s="36"/>
      <c r="U287" s="50" t="str">
        <f>IF(ISBLANK(Table123[[#This Row],[Odds Side - Difference Model]]), "",N287+IF(Q287&lt;0, (N287/(Q287/-100)), N287*(Q287/100)))</f>
        <v/>
      </c>
      <c r="V287" s="51" t="str">
        <f>IFERROR(IF(ISBLANK(Table123[[#This Row],[Odds Side - Win Probability Model]]), "",N287+IF(R287&lt;0, (N287/(R287/-100)), N287*(R287/100))),"")</f>
        <v/>
      </c>
      <c r="W287" s="50" t="str">
        <f t="shared" si="26"/>
        <v/>
      </c>
      <c r="X287" s="51" t="str">
        <f t="shared" si="27"/>
        <v/>
      </c>
      <c r="Y287" s="50" t="str">
        <f>IF(ISBLANK(Table123[[#This Row],[Odds Spread]]), "",O287+IF(S287&lt;0, (O287/(S287/-100)), O287*(S287/100)))</f>
        <v/>
      </c>
      <c r="Z287" s="50" t="str">
        <f t="shared" si="28"/>
        <v/>
      </c>
      <c r="AA287" s="37">
        <f t="shared" si="29"/>
        <v>0</v>
      </c>
      <c r="AB287" s="37">
        <f t="shared" si="30"/>
        <v>0</v>
      </c>
      <c r="AC287" s="52" t="str">
        <f>IF('Prediction Log'!$T288="Y", "W", IF('Prediction Log'!$T288="N","L",""))</f>
        <v/>
      </c>
      <c r="AD287" s="53" t="str">
        <f>IF('Prediction Log'!$V288="Y", "W", IF('Prediction Log'!$V288="N","L",""))</f>
        <v/>
      </c>
      <c r="AE287" s="54" t="str">
        <f>IF(ISBLANK(Table123[[#This Row],[Odds Side - Difference Model]]), "",IF(AC287="W", W287, IF(AC287="L",-N287, "")))</f>
        <v/>
      </c>
      <c r="AF287" s="55" t="str">
        <f>IFERROR((IF(ISERR(Table123[[#This Row],[Potential Payout Side - Win Probability Model]]), "",IF(AD287="W", X287, IF(AD287="L",-N287, "")))), "")</f>
        <v/>
      </c>
      <c r="AG287" s="52" t="str">
        <f>IF('Prediction Log'!$U288="Y", "W", IF('Prediction Log'!$U288="N", "L", ""))</f>
        <v/>
      </c>
      <c r="AH287" s="54" t="str">
        <f>IF(ISBLANK(Table123[[#This Row],[Odds Spread]]), "",IF(AG287="W", Z287, IF(AG287="L",-O287, "")))</f>
        <v/>
      </c>
      <c r="AI287" s="45"/>
      <c r="AJ287" s="46" t="str">
        <f t="shared" si="31"/>
        <v/>
      </c>
      <c r="AK28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8" spans="1:38" x14ac:dyDescent="0.45">
      <c r="A288" s="34">
        <f>Games!A288</f>
        <v>0</v>
      </c>
      <c r="B288" s="34" t="str">
        <f>IF('Prediction Log'!B289=0, "",'Prediction Log'!B289)</f>
        <v/>
      </c>
      <c r="C288" s="34" t="str">
        <f>IF('Prediction Log'!C289=0, "",'Prediction Log'!C289)</f>
        <v/>
      </c>
      <c r="D288" s="34" t="str">
        <f>IF('Prediction Log'!D289=0, "",'Prediction Log'!D289)</f>
        <v/>
      </c>
      <c r="E288" s="34" t="str">
        <f>IF('Prediction Log'!E289=0, "",'Prediction Log'!E289)</f>
        <v/>
      </c>
      <c r="F288" s="34" t="str">
        <f>IF('Prediction Log'!H289=0, "",'Prediction Log'!H289)</f>
        <v/>
      </c>
      <c r="G288" s="10" t="str">
        <f>IF(ISBLANK(Games!B288), "",'Prediction Log'!$I289)</f>
        <v/>
      </c>
      <c r="H288" s="35" t="str">
        <f>'Prediction Log'!$J289</f>
        <v/>
      </c>
      <c r="I288" s="34" t="str">
        <f>IF(ISBLANK(Games!R288), "",IF(AND(Games!R288="",Games!S288=""),"",IF(ISTEXT(Games!S288), "Side",Games!R288)))</f>
        <v/>
      </c>
      <c r="J288" s="34" t="str">
        <f>IF(ISBLANK(Games!B288), "",IF(Games!P288="Y", Games!B288, Games!C288))</f>
        <v/>
      </c>
      <c r="K288" s="34" t="str">
        <f>Games!K288</f>
        <v/>
      </c>
      <c r="L288" s="34" t="str">
        <f>IF(ISBLANK(Games!D288), "",Games!D288)</f>
        <v/>
      </c>
      <c r="M288" s="34"/>
      <c r="N288" s="49" t="str">
        <f>IF(ISBLANK(Table123[[#This Row],[Odds Side - Difference Model]]), "", 1)</f>
        <v/>
      </c>
      <c r="O288" s="49" t="str">
        <f>IF(ISBLANK(Table123[[#This Row],[Odds Spread]]), "", 1)</f>
        <v/>
      </c>
      <c r="P288" s="36"/>
      <c r="Q288" s="36"/>
      <c r="R28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8" s="36"/>
      <c r="T288" s="36"/>
      <c r="U288" s="50" t="str">
        <f>IF(ISBLANK(Table123[[#This Row],[Odds Side - Difference Model]]), "",N288+IF(Q288&lt;0, (N288/(Q288/-100)), N288*(Q288/100)))</f>
        <v/>
      </c>
      <c r="V288" s="51" t="str">
        <f>IFERROR(IF(ISBLANK(Table123[[#This Row],[Odds Side - Win Probability Model]]), "",N288+IF(R288&lt;0, (N288/(R288/-100)), N288*(R288/100))),"")</f>
        <v/>
      </c>
      <c r="W288" s="50" t="str">
        <f t="shared" si="26"/>
        <v/>
      </c>
      <c r="X288" s="51" t="str">
        <f t="shared" si="27"/>
        <v/>
      </c>
      <c r="Y288" s="50" t="str">
        <f>IF(ISBLANK(Table123[[#This Row],[Odds Spread]]), "",O288+IF(S288&lt;0, (O288/(S288/-100)), O288*(S288/100)))</f>
        <v/>
      </c>
      <c r="Z288" s="50" t="str">
        <f t="shared" si="28"/>
        <v/>
      </c>
      <c r="AA288" s="37">
        <f t="shared" si="29"/>
        <v>0</v>
      </c>
      <c r="AB288" s="37">
        <f t="shared" si="30"/>
        <v>0</v>
      </c>
      <c r="AC288" s="52" t="str">
        <f>IF('Prediction Log'!$T289="Y", "W", IF('Prediction Log'!$T289="N","L",""))</f>
        <v/>
      </c>
      <c r="AD288" s="53" t="str">
        <f>IF('Prediction Log'!$V289="Y", "W", IF('Prediction Log'!$V289="N","L",""))</f>
        <v/>
      </c>
      <c r="AE288" s="54" t="str">
        <f>IF(ISBLANK(Table123[[#This Row],[Odds Side - Difference Model]]), "",IF(AC288="W", W288, IF(AC288="L",-N288, "")))</f>
        <v/>
      </c>
      <c r="AF288" s="55" t="str">
        <f>IFERROR((IF(ISERR(Table123[[#This Row],[Potential Payout Side - Win Probability Model]]), "",IF(AD288="W", X288, IF(AD288="L",-N288, "")))), "")</f>
        <v/>
      </c>
      <c r="AG288" s="52" t="str">
        <f>IF('Prediction Log'!$U289="Y", "W", IF('Prediction Log'!$U289="N", "L", ""))</f>
        <v/>
      </c>
      <c r="AH288" s="54" t="str">
        <f>IF(ISBLANK(Table123[[#This Row],[Odds Spread]]), "",IF(AG288="W", Z288, IF(AG288="L",-O288, "")))</f>
        <v/>
      </c>
      <c r="AI288" s="45"/>
      <c r="AJ288" s="46" t="str">
        <f t="shared" si="31"/>
        <v/>
      </c>
      <c r="AK28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9" spans="1:38" x14ac:dyDescent="0.45">
      <c r="A289" s="34">
        <f>Games!A289</f>
        <v>0</v>
      </c>
      <c r="B289" s="34" t="str">
        <f>IF('Prediction Log'!B290=0, "",'Prediction Log'!B290)</f>
        <v/>
      </c>
      <c r="C289" s="34" t="str">
        <f>IF('Prediction Log'!C290=0, "",'Prediction Log'!C290)</f>
        <v/>
      </c>
      <c r="D289" s="34" t="str">
        <f>IF('Prediction Log'!D290=0, "",'Prediction Log'!D290)</f>
        <v/>
      </c>
      <c r="E289" s="34" t="str">
        <f>IF('Prediction Log'!E290=0, "",'Prediction Log'!E290)</f>
        <v/>
      </c>
      <c r="F289" s="34" t="str">
        <f>IF('Prediction Log'!H290=0, "",'Prediction Log'!H290)</f>
        <v/>
      </c>
      <c r="G289" s="10" t="str">
        <f>IF(ISBLANK(Games!B289), "",'Prediction Log'!$I290)</f>
        <v/>
      </c>
      <c r="H289" s="35" t="str">
        <f>'Prediction Log'!$J290</f>
        <v/>
      </c>
      <c r="I289" s="34" t="str">
        <f>IF(ISBLANK(Games!R289), "",IF(AND(Games!R289="",Games!S289=""),"",IF(ISTEXT(Games!S289), "Side",Games!R289)))</f>
        <v/>
      </c>
      <c r="J289" s="34" t="str">
        <f>IF(ISBLANK(Games!B289), "",IF(Games!P289="Y", Games!B289, Games!C289))</f>
        <v/>
      </c>
      <c r="K289" s="34" t="str">
        <f>Games!K289</f>
        <v/>
      </c>
      <c r="L289" s="34" t="str">
        <f>IF(ISBLANK(Games!D289), "",Games!D289)</f>
        <v/>
      </c>
      <c r="M289" s="34"/>
      <c r="N289" s="49" t="str">
        <f>IF(ISBLANK(Table123[[#This Row],[Odds Side - Difference Model]]), "", 1)</f>
        <v/>
      </c>
      <c r="O289" s="49" t="str">
        <f>IF(ISBLANK(Table123[[#This Row],[Odds Spread]]), "", 1)</f>
        <v/>
      </c>
      <c r="P289" s="36"/>
      <c r="Q289" s="36"/>
      <c r="R28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9" s="36"/>
      <c r="T289" s="36"/>
      <c r="U289" s="50" t="str">
        <f>IF(ISBLANK(Table123[[#This Row],[Odds Side - Difference Model]]), "",N289+IF(Q289&lt;0, (N289/(Q289/-100)), N289*(Q289/100)))</f>
        <v/>
      </c>
      <c r="V289" s="51" t="str">
        <f>IFERROR(IF(ISBLANK(Table123[[#This Row],[Odds Side - Win Probability Model]]), "",N289+IF(R289&lt;0, (N289/(R289/-100)), N289*(R289/100))),"")</f>
        <v/>
      </c>
      <c r="W289" s="50" t="str">
        <f t="shared" si="26"/>
        <v/>
      </c>
      <c r="X289" s="51" t="str">
        <f t="shared" si="27"/>
        <v/>
      </c>
      <c r="Y289" s="50" t="str">
        <f>IF(ISBLANK(Table123[[#This Row],[Odds Spread]]), "",O289+IF(S289&lt;0, (O289/(S289/-100)), O289*(S289/100)))</f>
        <v/>
      </c>
      <c r="Z289" s="50" t="str">
        <f t="shared" si="28"/>
        <v/>
      </c>
      <c r="AA289" s="37">
        <f t="shared" si="29"/>
        <v>0</v>
      </c>
      <c r="AB289" s="37">
        <f t="shared" si="30"/>
        <v>0</v>
      </c>
      <c r="AC289" s="52" t="str">
        <f>IF('Prediction Log'!$T290="Y", "W", IF('Prediction Log'!$T290="N","L",""))</f>
        <v/>
      </c>
      <c r="AD289" s="53" t="str">
        <f>IF('Prediction Log'!$V290="Y", "W", IF('Prediction Log'!$V290="N","L",""))</f>
        <v/>
      </c>
      <c r="AE289" s="54" t="str">
        <f>IF(ISBLANK(Table123[[#This Row],[Odds Side - Difference Model]]), "",IF(AC289="W", W289, IF(AC289="L",-N289, "")))</f>
        <v/>
      </c>
      <c r="AF289" s="55" t="str">
        <f>IFERROR((IF(ISERR(Table123[[#This Row],[Potential Payout Side - Win Probability Model]]), "",IF(AD289="W", X289, IF(AD289="L",-N289, "")))), "")</f>
        <v/>
      </c>
      <c r="AG289" s="52" t="str">
        <f>IF('Prediction Log'!$U290="Y", "W", IF('Prediction Log'!$U290="N", "L", ""))</f>
        <v/>
      </c>
      <c r="AH289" s="54" t="str">
        <f>IF(ISBLANK(Table123[[#This Row],[Odds Spread]]), "",IF(AG289="W", Z289, IF(AG289="L",-O289, "")))</f>
        <v/>
      </c>
      <c r="AI289" s="45"/>
      <c r="AJ289" s="46" t="str">
        <f t="shared" si="31"/>
        <v/>
      </c>
      <c r="AK28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0" spans="1:38" x14ac:dyDescent="0.45">
      <c r="A290" s="34">
        <f>Games!A290</f>
        <v>0</v>
      </c>
      <c r="B290" s="34" t="str">
        <f>IF('Prediction Log'!B291=0, "",'Prediction Log'!B291)</f>
        <v/>
      </c>
      <c r="C290" s="34" t="str">
        <f>IF('Prediction Log'!C291=0, "",'Prediction Log'!C291)</f>
        <v/>
      </c>
      <c r="D290" s="34" t="str">
        <f>IF('Prediction Log'!D291=0, "",'Prediction Log'!D291)</f>
        <v/>
      </c>
      <c r="E290" s="34" t="str">
        <f>IF('Prediction Log'!E291=0, "",'Prediction Log'!E291)</f>
        <v/>
      </c>
      <c r="F290" s="34" t="str">
        <f>IF('Prediction Log'!H291=0, "",'Prediction Log'!H291)</f>
        <v/>
      </c>
      <c r="G290" s="10" t="str">
        <f>IF(ISBLANK(Games!B290), "",'Prediction Log'!$I291)</f>
        <v/>
      </c>
      <c r="H290" s="35" t="str">
        <f>'Prediction Log'!$J291</f>
        <v/>
      </c>
      <c r="I290" s="34" t="str">
        <f>IF(ISBLANK(Games!R290), "",IF(AND(Games!R290="",Games!S290=""),"",IF(ISTEXT(Games!S290), "Side",Games!R290)))</f>
        <v/>
      </c>
      <c r="J290" s="34" t="str">
        <f>IF(ISBLANK(Games!B290), "",IF(Games!P290="Y", Games!B290, Games!C290))</f>
        <v/>
      </c>
      <c r="K290" s="34" t="str">
        <f>Games!K290</f>
        <v/>
      </c>
      <c r="L290" s="34" t="str">
        <f>IF(ISBLANK(Games!D290), "",Games!D290)</f>
        <v/>
      </c>
      <c r="M290" s="34"/>
      <c r="N290" s="49" t="str">
        <f>IF(ISBLANK(Table123[[#This Row],[Odds Side - Difference Model]]), "", 1)</f>
        <v/>
      </c>
      <c r="O290" s="49" t="str">
        <f>IF(ISBLANK(Table123[[#This Row],[Odds Spread]]), "", 1)</f>
        <v/>
      </c>
      <c r="P290" s="36"/>
      <c r="Q290" s="36"/>
      <c r="R29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0" s="36"/>
      <c r="T290" s="36"/>
      <c r="U290" s="50" t="str">
        <f>IF(ISBLANK(Table123[[#This Row],[Odds Side - Difference Model]]), "",N290+IF(Q290&lt;0, (N290/(Q290/-100)), N290*(Q290/100)))</f>
        <v/>
      </c>
      <c r="V290" s="51" t="str">
        <f>IFERROR(IF(ISBLANK(Table123[[#This Row],[Odds Side - Win Probability Model]]), "",N290+IF(R290&lt;0, (N290/(R290/-100)), N290*(R290/100))),"")</f>
        <v/>
      </c>
      <c r="W290" s="50" t="str">
        <f t="shared" si="26"/>
        <v/>
      </c>
      <c r="X290" s="51" t="str">
        <f t="shared" si="27"/>
        <v/>
      </c>
      <c r="Y290" s="50" t="str">
        <f>IF(ISBLANK(Table123[[#This Row],[Odds Spread]]), "",O290+IF(S290&lt;0, (O290/(S290/-100)), O290*(S290/100)))</f>
        <v/>
      </c>
      <c r="Z290" s="50" t="str">
        <f t="shared" si="28"/>
        <v/>
      </c>
      <c r="AA290" s="37">
        <f t="shared" si="29"/>
        <v>0</v>
      </c>
      <c r="AB290" s="37">
        <f t="shared" si="30"/>
        <v>0</v>
      </c>
      <c r="AC290" s="52" t="str">
        <f>IF('Prediction Log'!$T291="Y", "W", IF('Prediction Log'!$T291="N","L",""))</f>
        <v/>
      </c>
      <c r="AD290" s="53" t="str">
        <f>IF('Prediction Log'!$V291="Y", "W", IF('Prediction Log'!$V291="N","L",""))</f>
        <v/>
      </c>
      <c r="AE290" s="54" t="str">
        <f>IF(ISBLANK(Table123[[#This Row],[Odds Side - Difference Model]]), "",IF(AC290="W", W290, IF(AC290="L",-N290, "")))</f>
        <v/>
      </c>
      <c r="AF290" s="55" t="str">
        <f>IFERROR((IF(ISERR(Table123[[#This Row],[Potential Payout Side - Win Probability Model]]), "",IF(AD290="W", X290, IF(AD290="L",-N290, "")))), "")</f>
        <v/>
      </c>
      <c r="AG290" s="52" t="str">
        <f>IF('Prediction Log'!$U291="Y", "W", IF('Prediction Log'!$U291="N", "L", ""))</f>
        <v/>
      </c>
      <c r="AH290" s="54" t="str">
        <f>IF(ISBLANK(Table123[[#This Row],[Odds Spread]]), "",IF(AG290="W", Z290, IF(AG290="L",-O290, "")))</f>
        <v/>
      </c>
      <c r="AI290" s="45"/>
      <c r="AJ290" s="46" t="str">
        <f t="shared" si="31"/>
        <v/>
      </c>
      <c r="AK29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1" spans="1:38" x14ac:dyDescent="0.45">
      <c r="A291" s="34">
        <f>Games!A291</f>
        <v>0</v>
      </c>
      <c r="B291" s="34" t="str">
        <f>IF('Prediction Log'!B292=0, "",'Prediction Log'!B292)</f>
        <v/>
      </c>
      <c r="C291" s="34" t="str">
        <f>IF('Prediction Log'!C292=0, "",'Prediction Log'!C292)</f>
        <v/>
      </c>
      <c r="D291" s="34" t="str">
        <f>IF('Prediction Log'!D292=0, "",'Prediction Log'!D292)</f>
        <v/>
      </c>
      <c r="E291" s="34" t="str">
        <f>IF('Prediction Log'!E292=0, "",'Prediction Log'!E292)</f>
        <v/>
      </c>
      <c r="F291" s="34" t="str">
        <f>IF('Prediction Log'!H292=0, "",'Prediction Log'!H292)</f>
        <v/>
      </c>
      <c r="G291" s="10" t="str">
        <f>IF(ISBLANK(Games!B291), "",'Prediction Log'!$I292)</f>
        <v/>
      </c>
      <c r="H291" s="35" t="str">
        <f>'Prediction Log'!$J292</f>
        <v/>
      </c>
      <c r="I291" s="34" t="str">
        <f>IF(ISBLANK(Games!R291), "",IF(AND(Games!R291="",Games!S291=""),"",IF(ISTEXT(Games!S291), "Side",Games!R291)))</f>
        <v/>
      </c>
      <c r="J291" s="34" t="str">
        <f>IF(ISBLANK(Games!B291), "",IF(Games!P291="Y", Games!B291, Games!C291))</f>
        <v/>
      </c>
      <c r="K291" s="34" t="str">
        <f>Games!K291</f>
        <v/>
      </c>
      <c r="L291" s="34" t="str">
        <f>IF(ISBLANK(Games!D291), "",Games!D291)</f>
        <v/>
      </c>
      <c r="M291" s="34"/>
      <c r="N291" s="49" t="str">
        <f>IF(ISBLANK(Table123[[#This Row],[Odds Side - Difference Model]]), "", 1)</f>
        <v/>
      </c>
      <c r="O291" s="49" t="str">
        <f>IF(ISBLANK(Table123[[#This Row],[Odds Spread]]), "", 1)</f>
        <v/>
      </c>
      <c r="P291" s="36"/>
      <c r="Q291" s="36"/>
      <c r="R29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1" s="36"/>
      <c r="T291" s="36"/>
      <c r="U291" s="50" t="str">
        <f>IF(ISBLANK(Table123[[#This Row],[Odds Side - Difference Model]]), "",N291+IF(Q291&lt;0, (N291/(Q291/-100)), N291*(Q291/100)))</f>
        <v/>
      </c>
      <c r="V291" s="51" t="str">
        <f>IFERROR(IF(ISBLANK(Table123[[#This Row],[Odds Side - Win Probability Model]]), "",N291+IF(R291&lt;0, (N291/(R291/-100)), N291*(R291/100))),"")</f>
        <v/>
      </c>
      <c r="W291" s="50" t="str">
        <f t="shared" si="26"/>
        <v/>
      </c>
      <c r="X291" s="51" t="str">
        <f t="shared" si="27"/>
        <v/>
      </c>
      <c r="Y291" s="50" t="str">
        <f>IF(ISBLANK(Table123[[#This Row],[Odds Spread]]), "",O291+IF(S291&lt;0, (O291/(S291/-100)), O291*(S291/100)))</f>
        <v/>
      </c>
      <c r="Z291" s="50" t="str">
        <f t="shared" si="28"/>
        <v/>
      </c>
      <c r="AA291" s="37">
        <f t="shared" si="29"/>
        <v>0</v>
      </c>
      <c r="AB291" s="37">
        <f t="shared" si="30"/>
        <v>0</v>
      </c>
      <c r="AC291" s="52" t="str">
        <f>IF('Prediction Log'!$T292="Y", "W", IF('Prediction Log'!$T292="N","L",""))</f>
        <v/>
      </c>
      <c r="AD291" s="53" t="str">
        <f>IF('Prediction Log'!$V292="Y", "W", IF('Prediction Log'!$V292="N","L",""))</f>
        <v/>
      </c>
      <c r="AE291" s="54" t="str">
        <f>IF(ISBLANK(Table123[[#This Row],[Odds Side - Difference Model]]), "",IF(AC291="W", W291, IF(AC291="L",-N291, "")))</f>
        <v/>
      </c>
      <c r="AF291" s="55" t="str">
        <f>IFERROR((IF(ISERR(Table123[[#This Row],[Potential Payout Side - Win Probability Model]]), "",IF(AD291="W", X291, IF(AD291="L",-N291, "")))), "")</f>
        <v/>
      </c>
      <c r="AG291" s="52" t="str">
        <f>IF('Prediction Log'!$U292="Y", "W", IF('Prediction Log'!$U292="N", "L", ""))</f>
        <v/>
      </c>
      <c r="AH291" s="54" t="str">
        <f>IF(ISBLANK(Table123[[#This Row],[Odds Spread]]), "",IF(AG291="W", Z291, IF(AG291="L",-O291, "")))</f>
        <v/>
      </c>
      <c r="AI291" s="45"/>
      <c r="AJ291" s="46" t="str">
        <f t="shared" si="31"/>
        <v/>
      </c>
      <c r="AK29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2" spans="1:38" x14ac:dyDescent="0.45">
      <c r="A292" s="34">
        <f>Games!A292</f>
        <v>0</v>
      </c>
      <c r="B292" s="34" t="str">
        <f>IF('Prediction Log'!B293=0, "",'Prediction Log'!B293)</f>
        <v/>
      </c>
      <c r="C292" s="34" t="str">
        <f>IF('Prediction Log'!C293=0, "",'Prediction Log'!C293)</f>
        <v/>
      </c>
      <c r="D292" s="34" t="str">
        <f>IF('Prediction Log'!D293=0, "",'Prediction Log'!D293)</f>
        <v/>
      </c>
      <c r="E292" s="34" t="str">
        <f>IF('Prediction Log'!E293=0, "",'Prediction Log'!E293)</f>
        <v/>
      </c>
      <c r="F292" s="34" t="str">
        <f>IF('Prediction Log'!H293=0, "",'Prediction Log'!H293)</f>
        <v/>
      </c>
      <c r="G292" s="10" t="str">
        <f>IF(ISBLANK(Games!B292), "",'Prediction Log'!$I293)</f>
        <v/>
      </c>
      <c r="H292" s="35" t="str">
        <f>'Prediction Log'!$J293</f>
        <v/>
      </c>
      <c r="I292" s="34" t="str">
        <f>IF(ISBLANK(Games!R292), "",IF(AND(Games!R292="",Games!S292=""),"",IF(ISTEXT(Games!S292), "Side",Games!R292)))</f>
        <v/>
      </c>
      <c r="J292" s="34" t="str">
        <f>IF(ISBLANK(Games!B292), "",IF(Games!P292="Y", Games!B292, Games!C292))</f>
        <v/>
      </c>
      <c r="K292" s="34" t="str">
        <f>Games!K292</f>
        <v/>
      </c>
      <c r="L292" s="34" t="str">
        <f>IF(ISBLANK(Games!D292), "",Games!D292)</f>
        <v/>
      </c>
      <c r="M292" s="34"/>
      <c r="N292" s="49" t="str">
        <f>IF(ISBLANK(Table123[[#This Row],[Odds Side - Difference Model]]), "", 1)</f>
        <v/>
      </c>
      <c r="O292" s="49" t="str">
        <f>IF(ISBLANK(Table123[[#This Row],[Odds Spread]]), "", 1)</f>
        <v/>
      </c>
      <c r="P292" s="36"/>
      <c r="Q292" s="36"/>
      <c r="R29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2" s="36"/>
      <c r="T292" s="36"/>
      <c r="U292" s="50" t="str">
        <f>IF(ISBLANK(Table123[[#This Row],[Odds Side - Difference Model]]), "",N292+IF(Q292&lt;0, (N292/(Q292/-100)), N292*(Q292/100)))</f>
        <v/>
      </c>
      <c r="V292" s="51" t="str">
        <f>IFERROR(IF(ISBLANK(Table123[[#This Row],[Odds Side - Win Probability Model]]), "",N292+IF(R292&lt;0, (N292/(R292/-100)), N292*(R292/100))),"")</f>
        <v/>
      </c>
      <c r="W292" s="50" t="str">
        <f t="shared" si="26"/>
        <v/>
      </c>
      <c r="X292" s="51" t="str">
        <f t="shared" si="27"/>
        <v/>
      </c>
      <c r="Y292" s="50" t="str">
        <f>IF(ISBLANK(Table123[[#This Row],[Odds Spread]]), "",O292+IF(S292&lt;0, (O292/(S292/-100)), O292*(S292/100)))</f>
        <v/>
      </c>
      <c r="Z292" s="50" t="str">
        <f t="shared" si="28"/>
        <v/>
      </c>
      <c r="AA292" s="37">
        <f t="shared" si="29"/>
        <v>0</v>
      </c>
      <c r="AB292" s="37">
        <f t="shared" si="30"/>
        <v>0</v>
      </c>
      <c r="AC292" s="52" t="str">
        <f>IF('Prediction Log'!$T293="Y", "W", IF('Prediction Log'!$T293="N","L",""))</f>
        <v/>
      </c>
      <c r="AD292" s="53" t="str">
        <f>IF('Prediction Log'!$V293="Y", "W", IF('Prediction Log'!$V293="N","L",""))</f>
        <v/>
      </c>
      <c r="AE292" s="54" t="str">
        <f>IF(ISBLANK(Table123[[#This Row],[Odds Side - Difference Model]]), "",IF(AC292="W", W292, IF(AC292="L",-N292, "")))</f>
        <v/>
      </c>
      <c r="AF292" s="55" t="str">
        <f>IFERROR((IF(ISERR(Table123[[#This Row],[Potential Payout Side - Win Probability Model]]), "",IF(AD292="W", X292, IF(AD292="L",-N292, "")))), "")</f>
        <v/>
      </c>
      <c r="AG292" s="52" t="str">
        <f>IF('Prediction Log'!$U293="Y", "W", IF('Prediction Log'!$U293="N", "L", ""))</f>
        <v/>
      </c>
      <c r="AH292" s="54" t="str">
        <f>IF(ISBLANK(Table123[[#This Row],[Odds Spread]]), "",IF(AG292="W", Z292, IF(AG292="L",-O292, "")))</f>
        <v/>
      </c>
      <c r="AI292" s="45"/>
      <c r="AJ292" s="46" t="str">
        <f t="shared" si="31"/>
        <v/>
      </c>
      <c r="AK29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3" spans="1:38" x14ac:dyDescent="0.45">
      <c r="A293" s="34">
        <f>Games!A293</f>
        <v>0</v>
      </c>
      <c r="B293" s="34" t="str">
        <f>IF('Prediction Log'!B294=0, "",'Prediction Log'!B294)</f>
        <v/>
      </c>
      <c r="C293" s="34" t="str">
        <f>IF('Prediction Log'!C294=0, "",'Prediction Log'!C294)</f>
        <v/>
      </c>
      <c r="D293" s="34" t="str">
        <f>IF('Prediction Log'!D294=0, "",'Prediction Log'!D294)</f>
        <v/>
      </c>
      <c r="E293" s="34" t="str">
        <f>IF('Prediction Log'!E294=0, "",'Prediction Log'!E294)</f>
        <v/>
      </c>
      <c r="F293" s="34" t="str">
        <f>IF('Prediction Log'!H294=0, "",'Prediction Log'!H294)</f>
        <v/>
      </c>
      <c r="G293" s="10" t="str">
        <f>IF(ISBLANK(Games!B293), "",'Prediction Log'!$I294)</f>
        <v/>
      </c>
      <c r="H293" s="35" t="str">
        <f>'Prediction Log'!$J294</f>
        <v/>
      </c>
      <c r="I293" s="34" t="str">
        <f>IF(ISBLANK(Games!R293), "",IF(AND(Games!R293="",Games!S293=""),"",IF(ISTEXT(Games!S293), "Side",Games!R293)))</f>
        <v/>
      </c>
      <c r="J293" s="34" t="str">
        <f>IF(ISBLANK(Games!B293), "",IF(Games!P293="Y", Games!B293, Games!C293))</f>
        <v/>
      </c>
      <c r="K293" s="34" t="str">
        <f>Games!K293</f>
        <v/>
      </c>
      <c r="L293" s="34" t="str">
        <f>IF(ISBLANK(Games!D293), "",Games!D293)</f>
        <v/>
      </c>
      <c r="M293" s="34"/>
      <c r="N293" s="49" t="str">
        <f>IF(ISBLANK(Table123[[#This Row],[Odds Side - Difference Model]]), "", 1)</f>
        <v/>
      </c>
      <c r="O293" s="49" t="str">
        <f>IF(ISBLANK(Table123[[#This Row],[Odds Spread]]), "", 1)</f>
        <v/>
      </c>
      <c r="P293" s="36"/>
      <c r="Q293" s="36"/>
      <c r="R29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3" s="36"/>
      <c r="T293" s="36"/>
      <c r="U293" s="50" t="str">
        <f>IF(ISBLANK(Table123[[#This Row],[Odds Side - Difference Model]]), "",N293+IF(Q293&lt;0, (N293/(Q293/-100)), N293*(Q293/100)))</f>
        <v/>
      </c>
      <c r="V293" s="51" t="str">
        <f>IFERROR(IF(ISBLANK(Table123[[#This Row],[Odds Side - Win Probability Model]]), "",N293+IF(R293&lt;0, (N293/(R293/-100)), N293*(R293/100))),"")</f>
        <v/>
      </c>
      <c r="W293" s="50" t="str">
        <f t="shared" si="26"/>
        <v/>
      </c>
      <c r="X293" s="51" t="str">
        <f t="shared" si="27"/>
        <v/>
      </c>
      <c r="Y293" s="50" t="str">
        <f>IF(ISBLANK(Table123[[#This Row],[Odds Spread]]), "",O293+IF(S293&lt;0, (O293/(S293/-100)), O293*(S293/100)))</f>
        <v/>
      </c>
      <c r="Z293" s="50" t="str">
        <f t="shared" si="28"/>
        <v/>
      </c>
      <c r="AA293" s="37">
        <f t="shared" si="29"/>
        <v>0</v>
      </c>
      <c r="AB293" s="37">
        <f t="shared" si="30"/>
        <v>0</v>
      </c>
      <c r="AC293" s="52" t="str">
        <f>IF('Prediction Log'!$T294="Y", "W", IF('Prediction Log'!$T294="N","L",""))</f>
        <v/>
      </c>
      <c r="AD293" s="53" t="str">
        <f>IF('Prediction Log'!$V294="Y", "W", IF('Prediction Log'!$V294="N","L",""))</f>
        <v/>
      </c>
      <c r="AE293" s="54" t="str">
        <f>IF(ISBLANK(Table123[[#This Row],[Odds Side - Difference Model]]), "",IF(AC293="W", W293, IF(AC293="L",-N293, "")))</f>
        <v/>
      </c>
      <c r="AF293" s="55" t="str">
        <f>IFERROR((IF(ISERR(Table123[[#This Row],[Potential Payout Side - Win Probability Model]]), "",IF(AD293="W", X293, IF(AD293="L",-N293, "")))), "")</f>
        <v/>
      </c>
      <c r="AG293" s="52" t="str">
        <f>IF('Prediction Log'!$U294="Y", "W", IF('Prediction Log'!$U294="N", "L", ""))</f>
        <v/>
      </c>
      <c r="AH293" s="54" t="str">
        <f>IF(ISBLANK(Table123[[#This Row],[Odds Spread]]), "",IF(AG293="W", Z293, IF(AG293="L",-O293, "")))</f>
        <v/>
      </c>
      <c r="AI293" s="45"/>
      <c r="AJ293" s="46" t="str">
        <f t="shared" si="31"/>
        <v/>
      </c>
      <c r="AK29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4" spans="1:38" x14ac:dyDescent="0.45">
      <c r="A294" s="34">
        <f>Games!A294</f>
        <v>0</v>
      </c>
      <c r="B294" s="34" t="str">
        <f>IF('Prediction Log'!B295=0, "",'Prediction Log'!B295)</f>
        <v/>
      </c>
      <c r="C294" s="34" t="str">
        <f>IF('Prediction Log'!C295=0, "",'Prediction Log'!C295)</f>
        <v/>
      </c>
      <c r="D294" s="34" t="str">
        <f>IF('Prediction Log'!D295=0, "",'Prediction Log'!D295)</f>
        <v/>
      </c>
      <c r="E294" s="34" t="str">
        <f>IF('Prediction Log'!E295=0, "",'Prediction Log'!E295)</f>
        <v/>
      </c>
      <c r="F294" s="34" t="str">
        <f>IF('Prediction Log'!H295=0, "",'Prediction Log'!H295)</f>
        <v/>
      </c>
      <c r="G294" s="10" t="str">
        <f>IF(ISBLANK(Games!B294), "",'Prediction Log'!$I295)</f>
        <v/>
      </c>
      <c r="H294" s="35" t="str">
        <f>'Prediction Log'!$J295</f>
        <v/>
      </c>
      <c r="I294" s="34" t="str">
        <f>IF(ISBLANK(Games!R294), "",IF(AND(Games!R294="",Games!S294=""),"",IF(ISTEXT(Games!S294), "Side",Games!R294)))</f>
        <v/>
      </c>
      <c r="J294" s="34" t="str">
        <f>IF(ISBLANK(Games!B294), "",IF(Games!P294="Y", Games!B294, Games!C294))</f>
        <v/>
      </c>
      <c r="K294" s="34" t="str">
        <f>Games!K294</f>
        <v/>
      </c>
      <c r="L294" s="34" t="str">
        <f>IF(ISBLANK(Games!D294), "",Games!D294)</f>
        <v/>
      </c>
      <c r="M294" s="34"/>
      <c r="N294" s="49" t="str">
        <f>IF(ISBLANK(Table123[[#This Row],[Odds Side - Difference Model]]), "", 1)</f>
        <v/>
      </c>
      <c r="O294" s="49" t="str">
        <f>IF(ISBLANK(Table123[[#This Row],[Odds Spread]]), "", 1)</f>
        <v/>
      </c>
      <c r="P294" s="36"/>
      <c r="Q294" s="36"/>
      <c r="R29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4" s="36"/>
      <c r="T294" s="36"/>
      <c r="U294" s="50" t="str">
        <f>IF(ISBLANK(Table123[[#This Row],[Odds Side - Difference Model]]), "",N294+IF(Q294&lt;0, (N294/(Q294/-100)), N294*(Q294/100)))</f>
        <v/>
      </c>
      <c r="V294" s="51" t="str">
        <f>IFERROR(IF(ISBLANK(Table123[[#This Row],[Odds Side - Win Probability Model]]), "",N294+IF(R294&lt;0, (N294/(R294/-100)), N294*(R294/100))),"")</f>
        <v/>
      </c>
      <c r="W294" s="50" t="str">
        <f t="shared" si="26"/>
        <v/>
      </c>
      <c r="X294" s="51" t="str">
        <f t="shared" si="27"/>
        <v/>
      </c>
      <c r="Y294" s="50" t="str">
        <f>IF(ISBLANK(Table123[[#This Row],[Odds Spread]]), "",O294+IF(S294&lt;0, (O294/(S294/-100)), O294*(S294/100)))</f>
        <v/>
      </c>
      <c r="Z294" s="50" t="str">
        <f t="shared" si="28"/>
        <v/>
      </c>
      <c r="AA294" s="37">
        <f t="shared" si="29"/>
        <v>0</v>
      </c>
      <c r="AB294" s="37">
        <f t="shared" si="30"/>
        <v>0</v>
      </c>
      <c r="AC294" s="52" t="str">
        <f>IF('Prediction Log'!$T295="Y", "W", IF('Prediction Log'!$T295="N","L",""))</f>
        <v/>
      </c>
      <c r="AD294" s="53" t="str">
        <f>IF('Prediction Log'!$V295="Y", "W", IF('Prediction Log'!$V295="N","L",""))</f>
        <v/>
      </c>
      <c r="AE294" s="54" t="str">
        <f>IF(ISBLANK(Table123[[#This Row],[Odds Side - Difference Model]]), "",IF(AC294="W", W294, IF(AC294="L",-N294, "")))</f>
        <v/>
      </c>
      <c r="AF294" s="55" t="str">
        <f>IFERROR((IF(ISERR(Table123[[#This Row],[Potential Payout Side - Win Probability Model]]), "",IF(AD294="W", X294, IF(AD294="L",-N294, "")))), "")</f>
        <v/>
      </c>
      <c r="AG294" s="52" t="str">
        <f>IF('Prediction Log'!$U295="Y", "W", IF('Prediction Log'!$U295="N", "L", ""))</f>
        <v/>
      </c>
      <c r="AH294" s="54" t="str">
        <f>IF(ISBLANK(Table123[[#This Row],[Odds Spread]]), "",IF(AG294="W", Z294, IF(AG294="L",-O294, "")))</f>
        <v/>
      </c>
      <c r="AI294" s="45"/>
      <c r="AJ294" s="46" t="str">
        <f t="shared" si="31"/>
        <v/>
      </c>
      <c r="AK29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5" spans="1:38" x14ac:dyDescent="0.45">
      <c r="A295" s="34">
        <f>Games!A295</f>
        <v>0</v>
      </c>
      <c r="B295" s="34" t="str">
        <f>IF('Prediction Log'!B296=0, "",'Prediction Log'!B296)</f>
        <v/>
      </c>
      <c r="C295" s="34" t="str">
        <f>IF('Prediction Log'!C296=0, "",'Prediction Log'!C296)</f>
        <v/>
      </c>
      <c r="D295" s="34" t="str">
        <f>IF('Prediction Log'!D296=0, "",'Prediction Log'!D296)</f>
        <v/>
      </c>
      <c r="E295" s="34" t="str">
        <f>IF('Prediction Log'!E296=0, "",'Prediction Log'!E296)</f>
        <v/>
      </c>
      <c r="F295" s="34" t="str">
        <f>IF('Prediction Log'!H296=0, "",'Prediction Log'!H296)</f>
        <v/>
      </c>
      <c r="G295" s="10" t="str">
        <f>IF(ISBLANK(Games!B295), "",'Prediction Log'!$I296)</f>
        <v/>
      </c>
      <c r="H295" s="35" t="str">
        <f>'Prediction Log'!$J296</f>
        <v/>
      </c>
      <c r="I295" s="34" t="str">
        <f>IF(ISBLANK(Games!R295), "",IF(AND(Games!R295="",Games!S295=""),"",IF(ISTEXT(Games!S295), "Side",Games!R295)))</f>
        <v/>
      </c>
      <c r="J295" s="34" t="str">
        <f>IF(ISBLANK(Games!B295), "",IF(Games!P295="Y", Games!B295, Games!C295))</f>
        <v/>
      </c>
      <c r="K295" s="34" t="str">
        <f>Games!K295</f>
        <v/>
      </c>
      <c r="L295" s="34" t="str">
        <f>IF(ISBLANK(Games!D295), "",Games!D295)</f>
        <v/>
      </c>
      <c r="M295" s="34"/>
      <c r="N295" s="49" t="str">
        <f>IF(ISBLANK(Table123[[#This Row],[Odds Side - Difference Model]]), "", 1)</f>
        <v/>
      </c>
      <c r="O295" s="49" t="str">
        <f>IF(ISBLANK(Table123[[#This Row],[Odds Spread]]), "", 1)</f>
        <v/>
      </c>
      <c r="P295" s="36"/>
      <c r="Q295" s="36"/>
      <c r="R29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5" s="36"/>
      <c r="T295" s="36"/>
      <c r="U295" s="50" t="str">
        <f>IF(ISBLANK(Table123[[#This Row],[Odds Side - Difference Model]]), "",N295+IF(Q295&lt;0, (N295/(Q295/-100)), N295*(Q295/100)))</f>
        <v/>
      </c>
      <c r="V295" s="51" t="str">
        <f>IFERROR(IF(ISBLANK(Table123[[#This Row],[Odds Side - Win Probability Model]]), "",N295+IF(R295&lt;0, (N295/(R295/-100)), N295*(R295/100))),"")</f>
        <v/>
      </c>
      <c r="W295" s="50" t="str">
        <f t="shared" si="26"/>
        <v/>
      </c>
      <c r="X295" s="51" t="str">
        <f t="shared" si="27"/>
        <v/>
      </c>
      <c r="Y295" s="50" t="str">
        <f>IF(ISBLANK(Table123[[#This Row],[Odds Spread]]), "",O295+IF(S295&lt;0, (O295/(S295/-100)), O295*(S295/100)))</f>
        <v/>
      </c>
      <c r="Z295" s="50" t="str">
        <f t="shared" si="28"/>
        <v/>
      </c>
      <c r="AA295" s="37">
        <f t="shared" si="29"/>
        <v>0</v>
      </c>
      <c r="AB295" s="37">
        <f t="shared" si="30"/>
        <v>0</v>
      </c>
      <c r="AC295" s="52" t="str">
        <f>IF('Prediction Log'!$T296="Y", "W", IF('Prediction Log'!$T296="N","L",""))</f>
        <v/>
      </c>
      <c r="AD295" s="53" t="str">
        <f>IF('Prediction Log'!$V296="Y", "W", IF('Prediction Log'!$V296="N","L",""))</f>
        <v/>
      </c>
      <c r="AE295" s="54" t="str">
        <f>IF(ISBLANK(Table123[[#This Row],[Odds Side - Difference Model]]), "",IF(AC295="W", W295, IF(AC295="L",-N295, "")))</f>
        <v/>
      </c>
      <c r="AF295" s="55" t="str">
        <f>IFERROR((IF(ISERR(Table123[[#This Row],[Potential Payout Side - Win Probability Model]]), "",IF(AD295="W", X295, IF(AD295="L",-N295, "")))), "")</f>
        <v/>
      </c>
      <c r="AG295" s="52" t="str">
        <f>IF('Prediction Log'!$U296="Y", "W", IF('Prediction Log'!$U296="N", "L", ""))</f>
        <v/>
      </c>
      <c r="AH295" s="54" t="str">
        <f>IF(ISBLANK(Table123[[#This Row],[Odds Spread]]), "",IF(AG295="W", Z295, IF(AG295="L",-O295, "")))</f>
        <v/>
      </c>
      <c r="AI295" s="45"/>
      <c r="AJ295" s="46" t="str">
        <f t="shared" si="31"/>
        <v/>
      </c>
      <c r="AK29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6" spans="1:38" x14ac:dyDescent="0.45">
      <c r="A296" s="34">
        <f>Games!A296</f>
        <v>0</v>
      </c>
      <c r="B296" s="34" t="str">
        <f>IF('Prediction Log'!B297=0, "",'Prediction Log'!B297)</f>
        <v/>
      </c>
      <c r="C296" s="34" t="str">
        <f>IF('Prediction Log'!C297=0, "",'Prediction Log'!C297)</f>
        <v/>
      </c>
      <c r="D296" s="34" t="str">
        <f>IF('Prediction Log'!D297=0, "",'Prediction Log'!D297)</f>
        <v/>
      </c>
      <c r="E296" s="34" t="str">
        <f>IF('Prediction Log'!E297=0, "",'Prediction Log'!E297)</f>
        <v/>
      </c>
      <c r="F296" s="34" t="str">
        <f>IF('Prediction Log'!H297=0, "",'Prediction Log'!H297)</f>
        <v/>
      </c>
      <c r="G296" s="10" t="str">
        <f>IF(ISBLANK(Games!B296), "",'Prediction Log'!$I297)</f>
        <v/>
      </c>
      <c r="H296" s="35" t="str">
        <f>'Prediction Log'!$J297</f>
        <v/>
      </c>
      <c r="I296" s="34" t="str">
        <f>IF(ISBLANK(Games!R296), "",IF(AND(Games!R296="",Games!S296=""),"",IF(ISTEXT(Games!S296), "Side",Games!R296)))</f>
        <v/>
      </c>
      <c r="J296" s="34" t="str">
        <f>IF(ISBLANK(Games!B296), "",IF(Games!P296="Y", Games!B296, Games!C296))</f>
        <v/>
      </c>
      <c r="K296" s="34" t="str">
        <f>Games!K296</f>
        <v/>
      </c>
      <c r="L296" s="34" t="str">
        <f>IF(ISBLANK(Games!D296), "",Games!D296)</f>
        <v/>
      </c>
      <c r="M296" s="34"/>
      <c r="N296" s="49" t="str">
        <f>IF(ISBLANK(Table123[[#This Row],[Odds Side - Difference Model]]), "", 1)</f>
        <v/>
      </c>
      <c r="O296" s="49" t="str">
        <f>IF(ISBLANK(Table123[[#This Row],[Odds Spread]]), "", 1)</f>
        <v/>
      </c>
      <c r="P296" s="36"/>
      <c r="Q296" s="36"/>
      <c r="R29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6" s="36"/>
      <c r="T296" s="36"/>
      <c r="U296" s="50" t="str">
        <f>IF(ISBLANK(Table123[[#This Row],[Odds Side - Difference Model]]), "",N296+IF(Q296&lt;0, (N296/(Q296/-100)), N296*(Q296/100)))</f>
        <v/>
      </c>
      <c r="V296" s="51" t="str">
        <f>IFERROR(IF(ISBLANK(Table123[[#This Row],[Odds Side - Win Probability Model]]), "",N296+IF(R296&lt;0, (N296/(R296/-100)), N296*(R296/100))),"")</f>
        <v/>
      </c>
      <c r="W296" s="50" t="str">
        <f t="shared" si="26"/>
        <v/>
      </c>
      <c r="X296" s="51" t="str">
        <f t="shared" si="27"/>
        <v/>
      </c>
      <c r="Y296" s="50" t="str">
        <f>IF(ISBLANK(Table123[[#This Row],[Odds Spread]]), "",O296+IF(S296&lt;0, (O296/(S296/-100)), O296*(S296/100)))</f>
        <v/>
      </c>
      <c r="Z296" s="50" t="str">
        <f t="shared" si="28"/>
        <v/>
      </c>
      <c r="AA296" s="37">
        <f t="shared" si="29"/>
        <v>0</v>
      </c>
      <c r="AB296" s="37">
        <f t="shared" si="30"/>
        <v>0</v>
      </c>
      <c r="AC296" s="52" t="str">
        <f>IF('Prediction Log'!$T297="Y", "W", IF('Prediction Log'!$T297="N","L",""))</f>
        <v/>
      </c>
      <c r="AD296" s="53" t="str">
        <f>IF('Prediction Log'!$V297="Y", "W", IF('Prediction Log'!$V297="N","L",""))</f>
        <v/>
      </c>
      <c r="AE296" s="54" t="str">
        <f>IF(ISBLANK(Table123[[#This Row],[Odds Side - Difference Model]]), "",IF(AC296="W", W296, IF(AC296="L",-N296, "")))</f>
        <v/>
      </c>
      <c r="AF296" s="55" t="str">
        <f>IFERROR((IF(ISERR(Table123[[#This Row],[Potential Payout Side - Win Probability Model]]), "",IF(AD296="W", X296, IF(AD296="L",-N296, "")))), "")</f>
        <v/>
      </c>
      <c r="AG296" s="52" t="str">
        <f>IF('Prediction Log'!$U297="Y", "W", IF('Prediction Log'!$U297="N", "L", ""))</f>
        <v/>
      </c>
      <c r="AH296" s="54" t="str">
        <f>IF(ISBLANK(Table123[[#This Row],[Odds Spread]]), "",IF(AG296="W", Z296, IF(AG296="L",-O296, "")))</f>
        <v/>
      </c>
      <c r="AI296" s="45"/>
      <c r="AJ296" s="46" t="str">
        <f t="shared" si="31"/>
        <v/>
      </c>
      <c r="AK29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7" spans="1:38" x14ac:dyDescent="0.45">
      <c r="A297" s="34">
        <f>Games!A297</f>
        <v>0</v>
      </c>
      <c r="B297" s="34" t="str">
        <f>IF('Prediction Log'!B298=0, "",'Prediction Log'!B298)</f>
        <v/>
      </c>
      <c r="C297" s="34" t="str">
        <f>IF('Prediction Log'!C298=0, "",'Prediction Log'!C298)</f>
        <v/>
      </c>
      <c r="D297" s="34" t="str">
        <f>IF('Prediction Log'!D298=0, "",'Prediction Log'!D298)</f>
        <v/>
      </c>
      <c r="E297" s="34" t="str">
        <f>IF('Prediction Log'!E298=0, "",'Prediction Log'!E298)</f>
        <v/>
      </c>
      <c r="F297" s="34" t="str">
        <f>IF('Prediction Log'!H298=0, "",'Prediction Log'!H298)</f>
        <v/>
      </c>
      <c r="G297" s="10" t="str">
        <f>IF(ISBLANK(Games!B297), "",'Prediction Log'!$I298)</f>
        <v/>
      </c>
      <c r="H297" s="35" t="str">
        <f>'Prediction Log'!$J298</f>
        <v/>
      </c>
      <c r="I297" s="34" t="str">
        <f>IF(ISBLANK(Games!R297), "",IF(AND(Games!R297="",Games!S297=""),"",IF(ISTEXT(Games!S297), "Side",Games!R297)))</f>
        <v/>
      </c>
      <c r="J297" s="34" t="str">
        <f>IF(ISBLANK(Games!B297), "",IF(Games!P297="Y", Games!B297, Games!C297))</f>
        <v/>
      </c>
      <c r="K297" s="34" t="str">
        <f>Games!K297</f>
        <v/>
      </c>
      <c r="L297" s="34" t="str">
        <f>IF(ISBLANK(Games!D297), "",Games!D297)</f>
        <v/>
      </c>
      <c r="M297" s="34"/>
      <c r="N297" s="49" t="str">
        <f>IF(ISBLANK(Table123[[#This Row],[Odds Side - Difference Model]]), "", 1)</f>
        <v/>
      </c>
      <c r="O297" s="49" t="str">
        <f>IF(ISBLANK(Table123[[#This Row],[Odds Spread]]), "", 1)</f>
        <v/>
      </c>
      <c r="P297" s="36"/>
      <c r="Q297" s="36"/>
      <c r="R29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7" s="36"/>
      <c r="T297" s="36"/>
      <c r="U297" s="50" t="str">
        <f>IF(ISBLANK(Table123[[#This Row],[Odds Side - Difference Model]]), "",N297+IF(Q297&lt;0, (N297/(Q297/-100)), N297*(Q297/100)))</f>
        <v/>
      </c>
      <c r="V297" s="51" t="str">
        <f>IFERROR(IF(ISBLANK(Table123[[#This Row],[Odds Side - Win Probability Model]]), "",N297+IF(R297&lt;0, (N297/(R297/-100)), N297*(R297/100))),"")</f>
        <v/>
      </c>
      <c r="W297" s="50" t="str">
        <f t="shared" si="26"/>
        <v/>
      </c>
      <c r="X297" s="51" t="str">
        <f t="shared" si="27"/>
        <v/>
      </c>
      <c r="Y297" s="50" t="str">
        <f>IF(ISBLANK(Table123[[#This Row],[Odds Spread]]), "",O297+IF(S297&lt;0, (O297/(S297/-100)), O297*(S297/100)))</f>
        <v/>
      </c>
      <c r="Z297" s="50" t="str">
        <f t="shared" si="28"/>
        <v/>
      </c>
      <c r="AA297" s="37">
        <f t="shared" si="29"/>
        <v>0</v>
      </c>
      <c r="AB297" s="37">
        <f t="shared" si="30"/>
        <v>0</v>
      </c>
      <c r="AC297" s="52" t="str">
        <f>IF('Prediction Log'!$T298="Y", "W", IF('Prediction Log'!$T298="N","L",""))</f>
        <v/>
      </c>
      <c r="AD297" s="53" t="str">
        <f>IF('Prediction Log'!$V298="Y", "W", IF('Prediction Log'!$V298="N","L",""))</f>
        <v/>
      </c>
      <c r="AE297" s="54" t="str">
        <f>IF(ISBLANK(Table123[[#This Row],[Odds Side - Difference Model]]), "",IF(AC297="W", W297, IF(AC297="L",-N297, "")))</f>
        <v/>
      </c>
      <c r="AF297" s="55" t="str">
        <f>IFERROR((IF(ISERR(Table123[[#This Row],[Potential Payout Side - Win Probability Model]]), "",IF(AD297="W", X297, IF(AD297="L",-N297, "")))), "")</f>
        <v/>
      </c>
      <c r="AG297" s="52" t="str">
        <f>IF('Prediction Log'!$U298="Y", "W", IF('Prediction Log'!$U298="N", "L", ""))</f>
        <v/>
      </c>
      <c r="AH297" s="54" t="str">
        <f>IF(ISBLANK(Table123[[#This Row],[Odds Spread]]), "",IF(AG297="W", Z297, IF(AG297="L",-O297, "")))</f>
        <v/>
      </c>
      <c r="AI297" s="45"/>
      <c r="AJ297" s="46" t="str">
        <f t="shared" si="31"/>
        <v/>
      </c>
      <c r="AK29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8" spans="1:38" x14ac:dyDescent="0.45">
      <c r="A298" s="34">
        <f>Games!A298</f>
        <v>0</v>
      </c>
      <c r="B298" s="34" t="str">
        <f>IF('Prediction Log'!B299=0, "",'Prediction Log'!B299)</f>
        <v/>
      </c>
      <c r="C298" s="34" t="str">
        <f>IF('Prediction Log'!C299=0, "",'Prediction Log'!C299)</f>
        <v/>
      </c>
      <c r="D298" s="34" t="str">
        <f>IF('Prediction Log'!D299=0, "",'Prediction Log'!D299)</f>
        <v/>
      </c>
      <c r="E298" s="34" t="str">
        <f>IF('Prediction Log'!E299=0, "",'Prediction Log'!E299)</f>
        <v/>
      </c>
      <c r="F298" s="34" t="str">
        <f>IF('Prediction Log'!H299=0, "",'Prediction Log'!H299)</f>
        <v/>
      </c>
      <c r="G298" s="10" t="str">
        <f>IF(ISBLANK(Games!B298), "",'Prediction Log'!$I299)</f>
        <v/>
      </c>
      <c r="H298" s="35" t="str">
        <f>'Prediction Log'!$J299</f>
        <v/>
      </c>
      <c r="I298" s="34" t="str">
        <f>IF(ISBLANK(Games!R298), "",IF(AND(Games!R298="",Games!S298=""),"",IF(ISTEXT(Games!S298), "Side",Games!R298)))</f>
        <v/>
      </c>
      <c r="J298" s="34" t="str">
        <f>IF(ISBLANK(Games!B298), "",IF(Games!P298="Y", Games!B298, Games!C298))</f>
        <v/>
      </c>
      <c r="K298" s="34" t="str">
        <f>Games!K298</f>
        <v/>
      </c>
      <c r="L298" s="34" t="str">
        <f>IF(ISBLANK(Games!D298), "",Games!D298)</f>
        <v/>
      </c>
      <c r="M298" s="34"/>
      <c r="N298" s="49" t="str">
        <f>IF(ISBLANK(Table123[[#This Row],[Odds Side - Difference Model]]), "", 1)</f>
        <v/>
      </c>
      <c r="O298" s="49" t="str">
        <f>IF(ISBLANK(Table123[[#This Row],[Odds Spread]]), "", 1)</f>
        <v/>
      </c>
      <c r="P298" s="36"/>
      <c r="Q298" s="36"/>
      <c r="R29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8" s="36"/>
      <c r="T298" s="36"/>
      <c r="U298" s="50" t="str">
        <f>IF(ISBLANK(Table123[[#This Row],[Odds Side - Difference Model]]), "",N298+IF(Q298&lt;0, (N298/(Q298/-100)), N298*(Q298/100)))</f>
        <v/>
      </c>
      <c r="V298" s="51" t="str">
        <f>IFERROR(IF(ISBLANK(Table123[[#This Row],[Odds Side - Win Probability Model]]), "",N298+IF(R298&lt;0, (N298/(R298/-100)), N298*(R298/100))),"")</f>
        <v/>
      </c>
      <c r="W298" s="50" t="str">
        <f t="shared" si="26"/>
        <v/>
      </c>
      <c r="X298" s="51" t="str">
        <f t="shared" si="27"/>
        <v/>
      </c>
      <c r="Y298" s="50" t="str">
        <f>IF(ISBLANK(Table123[[#This Row],[Odds Spread]]), "",O298+IF(S298&lt;0, (O298/(S298/-100)), O298*(S298/100)))</f>
        <v/>
      </c>
      <c r="Z298" s="50" t="str">
        <f t="shared" si="28"/>
        <v/>
      </c>
      <c r="AA298" s="37">
        <f t="shared" si="29"/>
        <v>0</v>
      </c>
      <c r="AB298" s="37">
        <f t="shared" si="30"/>
        <v>0</v>
      </c>
      <c r="AC298" s="52" t="str">
        <f>IF('Prediction Log'!$T299="Y", "W", IF('Prediction Log'!$T299="N","L",""))</f>
        <v/>
      </c>
      <c r="AD298" s="53" t="str">
        <f>IF('Prediction Log'!$V299="Y", "W", IF('Prediction Log'!$V299="N","L",""))</f>
        <v/>
      </c>
      <c r="AE298" s="54" t="str">
        <f>IF(ISBLANK(Table123[[#This Row],[Odds Side - Difference Model]]), "",IF(AC298="W", W298, IF(AC298="L",-N298, "")))</f>
        <v/>
      </c>
      <c r="AF298" s="55" t="str">
        <f>IFERROR((IF(ISERR(Table123[[#This Row],[Potential Payout Side - Win Probability Model]]), "",IF(AD298="W", X298, IF(AD298="L",-N298, "")))), "")</f>
        <v/>
      </c>
      <c r="AG298" s="52" t="str">
        <f>IF('Prediction Log'!$U299="Y", "W", IF('Prediction Log'!$U299="N", "L", ""))</f>
        <v/>
      </c>
      <c r="AH298" s="54" t="str">
        <f>IF(ISBLANK(Table123[[#This Row],[Odds Spread]]), "",IF(AG298="W", Z298, IF(AG298="L",-O298, "")))</f>
        <v/>
      </c>
      <c r="AI298" s="45"/>
      <c r="AJ298" s="46" t="str">
        <f t="shared" si="31"/>
        <v/>
      </c>
      <c r="AK29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9" spans="1:38" x14ac:dyDescent="0.45">
      <c r="A299" s="34">
        <f>Games!A299</f>
        <v>0</v>
      </c>
      <c r="B299" s="34" t="str">
        <f>IF('Prediction Log'!B300=0, "",'Prediction Log'!B300)</f>
        <v/>
      </c>
      <c r="C299" s="34" t="str">
        <f>IF('Prediction Log'!C300=0, "",'Prediction Log'!C300)</f>
        <v/>
      </c>
      <c r="D299" s="34" t="str">
        <f>IF('Prediction Log'!D300=0, "",'Prediction Log'!D300)</f>
        <v/>
      </c>
      <c r="E299" s="34" t="str">
        <f>IF('Prediction Log'!E300=0, "",'Prediction Log'!E300)</f>
        <v/>
      </c>
      <c r="F299" s="34" t="str">
        <f>IF('Prediction Log'!H300=0, "",'Prediction Log'!H300)</f>
        <v/>
      </c>
      <c r="G299" s="10" t="str">
        <f>IF(ISBLANK(Games!B299), "",'Prediction Log'!$I300)</f>
        <v/>
      </c>
      <c r="H299" s="35" t="str">
        <f>'Prediction Log'!$J300</f>
        <v/>
      </c>
      <c r="I299" s="34" t="str">
        <f>IF(ISBLANK(Games!R299), "",IF(AND(Games!R299="",Games!S299=""),"",IF(ISTEXT(Games!S299), "Side",Games!R299)))</f>
        <v/>
      </c>
      <c r="J299" s="34" t="str">
        <f>IF(ISBLANK(Games!B299), "",IF(Games!P299="Y", Games!B299, Games!C299))</f>
        <v/>
      </c>
      <c r="K299" s="34" t="str">
        <f>Games!K299</f>
        <v/>
      </c>
      <c r="L299" s="34" t="str">
        <f>IF(ISBLANK(Games!D299), "",Games!D299)</f>
        <v/>
      </c>
      <c r="M299" s="34"/>
      <c r="N299" s="49" t="str">
        <f>IF(ISBLANK(Table123[[#This Row],[Odds Side - Difference Model]]), "", 1)</f>
        <v/>
      </c>
      <c r="O299" s="49" t="str">
        <f>IF(ISBLANK(Table123[[#This Row],[Odds Spread]]), "", 1)</f>
        <v/>
      </c>
      <c r="P299" s="36"/>
      <c r="Q299" s="36"/>
      <c r="R29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9" s="36"/>
      <c r="T299" s="36"/>
      <c r="U299" s="50" t="str">
        <f>IF(ISBLANK(Table123[[#This Row],[Odds Side - Difference Model]]), "",N299+IF(Q299&lt;0, (N299/(Q299/-100)), N299*(Q299/100)))</f>
        <v/>
      </c>
      <c r="V299" s="51" t="str">
        <f>IFERROR(IF(ISBLANK(Table123[[#This Row],[Odds Side - Win Probability Model]]), "",N299+IF(R299&lt;0, (N299/(R299/-100)), N299*(R299/100))),"")</f>
        <v/>
      </c>
      <c r="W299" s="50" t="str">
        <f t="shared" si="26"/>
        <v/>
      </c>
      <c r="X299" s="51" t="str">
        <f t="shared" si="27"/>
        <v/>
      </c>
      <c r="Y299" s="50" t="str">
        <f>IF(ISBLANK(Table123[[#This Row],[Odds Spread]]), "",O299+IF(S299&lt;0, (O299/(S299/-100)), O299*(S299/100)))</f>
        <v/>
      </c>
      <c r="Z299" s="50" t="str">
        <f t="shared" si="28"/>
        <v/>
      </c>
      <c r="AA299" s="37">
        <f t="shared" si="29"/>
        <v>0</v>
      </c>
      <c r="AB299" s="37">
        <f t="shared" si="30"/>
        <v>0</v>
      </c>
      <c r="AC299" s="52" t="str">
        <f>IF('Prediction Log'!$T300="Y", "W", IF('Prediction Log'!$T300="N","L",""))</f>
        <v/>
      </c>
      <c r="AD299" s="53" t="str">
        <f>IF('Prediction Log'!$V300="Y", "W", IF('Prediction Log'!$V300="N","L",""))</f>
        <v/>
      </c>
      <c r="AE299" s="54" t="str">
        <f>IF(ISBLANK(Table123[[#This Row],[Odds Side - Difference Model]]), "",IF(AC299="W", W299, IF(AC299="L",-N299, "")))</f>
        <v/>
      </c>
      <c r="AF299" s="55" t="str">
        <f>IFERROR((IF(ISERR(Table123[[#This Row],[Potential Payout Side - Win Probability Model]]), "",IF(AD299="W", X299, IF(AD299="L",-N299, "")))), "")</f>
        <v/>
      </c>
      <c r="AG299" s="52" t="str">
        <f>IF('Prediction Log'!$U300="Y", "W", IF('Prediction Log'!$U300="N", "L", ""))</f>
        <v/>
      </c>
      <c r="AH299" s="54" t="str">
        <f>IF(ISBLANK(Table123[[#This Row],[Odds Spread]]), "",IF(AG299="W", Z299, IF(AG299="L",-O299, "")))</f>
        <v/>
      </c>
      <c r="AI299" s="45"/>
      <c r="AJ299" s="46" t="str">
        <f t="shared" si="31"/>
        <v/>
      </c>
      <c r="AK29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0" spans="1:38" x14ac:dyDescent="0.45">
      <c r="A300" s="34">
        <f>Games!A300</f>
        <v>0</v>
      </c>
      <c r="B300" s="34" t="str">
        <f>IF('Prediction Log'!B301=0, "",'Prediction Log'!B301)</f>
        <v/>
      </c>
      <c r="C300" s="34" t="str">
        <f>IF('Prediction Log'!C301=0, "",'Prediction Log'!C301)</f>
        <v/>
      </c>
      <c r="D300" s="34" t="str">
        <f>IF('Prediction Log'!D301=0, "",'Prediction Log'!D301)</f>
        <v/>
      </c>
      <c r="E300" s="34" t="str">
        <f>IF('Prediction Log'!E301=0, "",'Prediction Log'!E301)</f>
        <v/>
      </c>
      <c r="F300" s="34" t="str">
        <f>IF('Prediction Log'!H301=0, "",'Prediction Log'!H301)</f>
        <v/>
      </c>
      <c r="G300" s="10" t="str">
        <f>IF(ISBLANK(Games!B300), "",'Prediction Log'!$I301)</f>
        <v/>
      </c>
      <c r="H300" s="35" t="str">
        <f>'Prediction Log'!$J301</f>
        <v/>
      </c>
      <c r="I300" s="34" t="str">
        <f>IF(ISBLANK(Games!R300), "",IF(AND(Games!R300="",Games!S300=""),"",IF(ISTEXT(Games!S300), "Side",Games!R300)))</f>
        <v/>
      </c>
      <c r="J300" s="34" t="str">
        <f>IF(ISBLANK(Games!B300), "",IF(Games!P300="Y", Games!B300, Games!C300))</f>
        <v/>
      </c>
      <c r="K300" s="34" t="str">
        <f>Games!K300</f>
        <v/>
      </c>
      <c r="L300" s="34" t="str">
        <f>IF(ISBLANK(Games!D300), "",Games!D300)</f>
        <v/>
      </c>
      <c r="M300" s="34"/>
      <c r="N300" s="49" t="str">
        <f>IF(ISBLANK(Table123[[#This Row],[Odds Side - Difference Model]]), "", 1)</f>
        <v/>
      </c>
      <c r="O300" s="49" t="str">
        <f>IF(ISBLANK(Table123[[#This Row],[Odds Spread]]), "", 1)</f>
        <v/>
      </c>
      <c r="P300" s="36"/>
      <c r="Q300" s="36"/>
      <c r="R30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0" s="36"/>
      <c r="T300" s="36"/>
      <c r="U300" s="50" t="str">
        <f>IF(ISBLANK(Table123[[#This Row],[Odds Side - Difference Model]]), "",N300+IF(Q300&lt;0, (N300/(Q300/-100)), N300*(Q300/100)))</f>
        <v/>
      </c>
      <c r="V300" s="51" t="str">
        <f>IFERROR(IF(ISBLANK(Table123[[#This Row],[Odds Side - Win Probability Model]]), "",N300+IF(R300&lt;0, (N300/(R300/-100)), N300*(R300/100))),"")</f>
        <v/>
      </c>
      <c r="W300" s="50" t="str">
        <f t="shared" si="26"/>
        <v/>
      </c>
      <c r="X300" s="51" t="str">
        <f t="shared" si="27"/>
        <v/>
      </c>
      <c r="Y300" s="50" t="str">
        <f>IF(ISBLANK(Table123[[#This Row],[Odds Spread]]), "",O300+IF(S300&lt;0, (O300/(S300/-100)), O300*(S300/100)))</f>
        <v/>
      </c>
      <c r="Z300" s="50" t="str">
        <f t="shared" si="28"/>
        <v/>
      </c>
      <c r="AA300" s="37">
        <f t="shared" si="29"/>
        <v>0</v>
      </c>
      <c r="AB300" s="37">
        <f t="shared" si="30"/>
        <v>0</v>
      </c>
      <c r="AC300" s="52" t="str">
        <f>IF('Prediction Log'!$T301="Y", "W", IF('Prediction Log'!$T301="N","L",""))</f>
        <v/>
      </c>
      <c r="AD300" s="53" t="str">
        <f>IF('Prediction Log'!$V301="Y", "W", IF('Prediction Log'!$V301="N","L",""))</f>
        <v/>
      </c>
      <c r="AE300" s="54" t="str">
        <f>IF(ISBLANK(Table123[[#This Row],[Odds Side - Difference Model]]), "",IF(AC300="W", W300, IF(AC300="L",-N300, "")))</f>
        <v/>
      </c>
      <c r="AF300" s="55" t="str">
        <f>IFERROR((IF(ISERR(Table123[[#This Row],[Potential Payout Side - Win Probability Model]]), "",IF(AD300="W", X300, IF(AD300="L",-N300, "")))), "")</f>
        <v/>
      </c>
      <c r="AG300" s="52" t="str">
        <f>IF('Prediction Log'!$U301="Y", "W", IF('Prediction Log'!$U301="N", "L", ""))</f>
        <v/>
      </c>
      <c r="AH300" s="54" t="str">
        <f>IF(ISBLANK(Table123[[#This Row],[Odds Spread]]), "",IF(AG300="W", Z300, IF(AG300="L",-O300, "")))</f>
        <v/>
      </c>
      <c r="AI300" s="45"/>
      <c r="AJ300" s="46" t="str">
        <f t="shared" si="31"/>
        <v/>
      </c>
      <c r="AK30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1" spans="1:38" x14ac:dyDescent="0.45">
      <c r="A301" s="34">
        <f>Games!A301</f>
        <v>0</v>
      </c>
      <c r="B301" s="34" t="str">
        <f>IF('Prediction Log'!B302=0, "",'Prediction Log'!B302)</f>
        <v/>
      </c>
      <c r="C301" s="34" t="str">
        <f>IF('Prediction Log'!C302=0, "",'Prediction Log'!C302)</f>
        <v/>
      </c>
      <c r="D301" s="34" t="str">
        <f>IF('Prediction Log'!D302=0, "",'Prediction Log'!D302)</f>
        <v/>
      </c>
      <c r="E301" s="34" t="str">
        <f>IF('Prediction Log'!E302=0, "",'Prediction Log'!E302)</f>
        <v/>
      </c>
      <c r="F301" s="34" t="str">
        <f>IF('Prediction Log'!H302=0, "",'Prediction Log'!H302)</f>
        <v/>
      </c>
      <c r="G301" s="10" t="str">
        <f>IF(ISBLANK(Games!B301), "",'Prediction Log'!$I302)</f>
        <v/>
      </c>
      <c r="H301" s="35" t="str">
        <f>'Prediction Log'!$J302</f>
        <v/>
      </c>
      <c r="I301" s="34" t="str">
        <f>IF(ISBLANK(Games!R301), "",IF(AND(Games!R301="",Games!S301=""),"",IF(ISTEXT(Games!S301), "Side",Games!R301)))</f>
        <v/>
      </c>
      <c r="J301" s="34" t="str">
        <f>IF(ISBLANK(Games!B301), "",IF(Games!P301="Y", Games!B301, Games!C301))</f>
        <v/>
      </c>
      <c r="K301" s="34" t="str">
        <f>Games!K301</f>
        <v/>
      </c>
      <c r="L301" s="34" t="str">
        <f>IF(ISBLANK(Games!D301), "",Games!D301)</f>
        <v/>
      </c>
      <c r="M301" s="34"/>
      <c r="N301" s="49" t="str">
        <f>IF(ISBLANK(Table123[[#This Row],[Odds Side - Difference Model]]), "", 1)</f>
        <v/>
      </c>
      <c r="O301" s="49" t="str">
        <f>IF(ISBLANK(Table123[[#This Row],[Odds Spread]]), "", 1)</f>
        <v/>
      </c>
      <c r="P301" s="36"/>
      <c r="Q301" s="36"/>
      <c r="R30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1" s="36"/>
      <c r="T301" s="36"/>
      <c r="U301" s="50" t="str">
        <f>IF(ISBLANK(Table123[[#This Row],[Odds Side - Difference Model]]), "",N301+IF(Q301&lt;0, (N301/(Q301/-100)), N301*(Q301/100)))</f>
        <v/>
      </c>
      <c r="V301" s="51" t="str">
        <f>IFERROR(IF(ISBLANK(Table123[[#This Row],[Odds Side - Win Probability Model]]), "",N301+IF(R301&lt;0, (N301/(R301/-100)), N301*(R301/100))),"")</f>
        <v/>
      </c>
      <c r="W301" s="50" t="str">
        <f t="shared" si="26"/>
        <v/>
      </c>
      <c r="X301" s="51" t="str">
        <f t="shared" si="27"/>
        <v/>
      </c>
      <c r="Y301" s="50" t="str">
        <f>IF(ISBLANK(Table123[[#This Row],[Odds Spread]]), "",O301+IF(S301&lt;0, (O301/(S301/-100)), O301*(S301/100)))</f>
        <v/>
      </c>
      <c r="Z301" s="50" t="str">
        <f t="shared" si="28"/>
        <v/>
      </c>
      <c r="AA301" s="37">
        <f t="shared" si="29"/>
        <v>0</v>
      </c>
      <c r="AB301" s="37">
        <f t="shared" si="30"/>
        <v>0</v>
      </c>
      <c r="AC301" s="52" t="str">
        <f>IF('Prediction Log'!$T302="Y", "W", IF('Prediction Log'!$T302="N","L",""))</f>
        <v/>
      </c>
      <c r="AD301" s="53" t="str">
        <f>IF('Prediction Log'!$V302="Y", "W", IF('Prediction Log'!$V302="N","L",""))</f>
        <v/>
      </c>
      <c r="AE301" s="54" t="str">
        <f>IF(ISBLANK(Table123[[#This Row],[Odds Side - Difference Model]]), "",IF(AC301="W", W301, IF(AC301="L",-N301, "")))</f>
        <v/>
      </c>
      <c r="AF301" s="55" t="str">
        <f>IFERROR((IF(ISERR(Table123[[#This Row],[Potential Payout Side - Win Probability Model]]), "",IF(AD301="W", X301, IF(AD301="L",-N301, "")))), "")</f>
        <v/>
      </c>
      <c r="AG301" s="52" t="str">
        <f>IF('Prediction Log'!$U302="Y", "W", IF('Prediction Log'!$U302="N", "L", ""))</f>
        <v/>
      </c>
      <c r="AH301" s="54" t="str">
        <f>IF(ISBLANK(Table123[[#This Row],[Odds Spread]]), "",IF(AG301="W", Z301, IF(AG301="L",-O301, "")))</f>
        <v/>
      </c>
      <c r="AI301" s="45"/>
      <c r="AJ301" s="46" t="str">
        <f t="shared" si="31"/>
        <v/>
      </c>
      <c r="AK30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2" spans="1:38" x14ac:dyDescent="0.45">
      <c r="A302" s="34">
        <f>Games!A302</f>
        <v>0</v>
      </c>
      <c r="B302" s="34" t="str">
        <f>IF('Prediction Log'!B303=0, "",'Prediction Log'!B303)</f>
        <v/>
      </c>
      <c r="C302" s="34" t="str">
        <f>IF('Prediction Log'!C303=0, "",'Prediction Log'!C303)</f>
        <v/>
      </c>
      <c r="D302" s="34" t="str">
        <f>IF('Prediction Log'!D303=0, "",'Prediction Log'!D303)</f>
        <v/>
      </c>
      <c r="E302" s="34" t="str">
        <f>IF('Prediction Log'!E303=0, "",'Prediction Log'!E303)</f>
        <v/>
      </c>
      <c r="F302" s="34" t="str">
        <f>IF('Prediction Log'!H303=0, "",'Prediction Log'!H303)</f>
        <v/>
      </c>
      <c r="G302" s="10" t="str">
        <f>IF(ISBLANK(Games!B302), "",'Prediction Log'!$I303)</f>
        <v/>
      </c>
      <c r="H302" s="35" t="str">
        <f>'Prediction Log'!$J303</f>
        <v/>
      </c>
      <c r="I302" s="34" t="str">
        <f>IF(ISBLANK(Games!R302), "",IF(AND(Games!R302="",Games!S302=""),"",IF(ISTEXT(Games!S302), "Side",Games!R302)))</f>
        <v/>
      </c>
      <c r="J302" s="34" t="str">
        <f>IF(ISBLANK(Games!B302), "",IF(Games!P302="Y", Games!B302, Games!C302))</f>
        <v/>
      </c>
      <c r="K302" s="34" t="str">
        <f>Games!K302</f>
        <v/>
      </c>
      <c r="L302" s="34" t="str">
        <f>IF(ISBLANK(Games!D302), "",Games!D302)</f>
        <v/>
      </c>
      <c r="M302" s="34"/>
      <c r="N302" s="49" t="str">
        <f>IF(ISBLANK(Table123[[#This Row],[Odds Side - Difference Model]]), "", 1)</f>
        <v/>
      </c>
      <c r="O302" s="49" t="str">
        <f>IF(ISBLANK(Table123[[#This Row],[Odds Spread]]), "", 1)</f>
        <v/>
      </c>
      <c r="P302" s="36"/>
      <c r="Q302" s="36"/>
      <c r="R30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2" s="36"/>
      <c r="T302" s="36"/>
      <c r="U302" s="50" t="str">
        <f>IF(ISBLANK(Table123[[#This Row],[Odds Side - Difference Model]]), "",N302+IF(Q302&lt;0, (N302/(Q302/-100)), N302*(Q302/100)))</f>
        <v/>
      </c>
      <c r="V302" s="51" t="str">
        <f>IFERROR(IF(ISBLANK(Table123[[#This Row],[Odds Side - Win Probability Model]]), "",N302+IF(R302&lt;0, (N302/(R302/-100)), N302*(R302/100))),"")</f>
        <v/>
      </c>
      <c r="W302" s="50" t="str">
        <f t="shared" si="26"/>
        <v/>
      </c>
      <c r="X302" s="51" t="str">
        <f t="shared" si="27"/>
        <v/>
      </c>
      <c r="Y302" s="50" t="str">
        <f>IF(ISBLANK(Table123[[#This Row],[Odds Spread]]), "",O302+IF(S302&lt;0, (O302/(S302/-100)), O302*(S302/100)))</f>
        <v/>
      </c>
      <c r="Z302" s="50" t="str">
        <f t="shared" si="28"/>
        <v/>
      </c>
      <c r="AA302" s="37">
        <f t="shared" si="29"/>
        <v>0</v>
      </c>
      <c r="AB302" s="37">
        <f t="shared" si="30"/>
        <v>0</v>
      </c>
      <c r="AC302" s="52" t="str">
        <f>IF('Prediction Log'!$T303="Y", "W", IF('Prediction Log'!$T303="N","L",""))</f>
        <v/>
      </c>
      <c r="AD302" s="53" t="str">
        <f>IF('Prediction Log'!$V303="Y", "W", IF('Prediction Log'!$V303="N","L",""))</f>
        <v/>
      </c>
      <c r="AE302" s="54" t="str">
        <f>IF(ISBLANK(Table123[[#This Row],[Odds Side - Difference Model]]), "",IF(AC302="W", W302, IF(AC302="L",-N302, "")))</f>
        <v/>
      </c>
      <c r="AF302" s="55" t="str">
        <f>IFERROR((IF(ISERR(Table123[[#This Row],[Potential Payout Side - Win Probability Model]]), "",IF(AD302="W", X302, IF(AD302="L",-N302, "")))), "")</f>
        <v/>
      </c>
      <c r="AG302" s="52" t="str">
        <f>IF('Prediction Log'!$U303="Y", "W", IF('Prediction Log'!$U303="N", "L", ""))</f>
        <v/>
      </c>
      <c r="AH302" s="54" t="str">
        <f>IF(ISBLANK(Table123[[#This Row],[Odds Spread]]), "",IF(AG302="W", Z302, IF(AG302="L",-O302, "")))</f>
        <v/>
      </c>
      <c r="AI302" s="45"/>
      <c r="AJ302" s="46" t="str">
        <f t="shared" si="31"/>
        <v/>
      </c>
      <c r="AK30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3" spans="1:38" x14ac:dyDescent="0.45">
      <c r="A303" s="34">
        <f>Games!A303</f>
        <v>0</v>
      </c>
      <c r="B303" s="34" t="str">
        <f>IF('Prediction Log'!B304=0, "",'Prediction Log'!B304)</f>
        <v/>
      </c>
      <c r="C303" s="34" t="str">
        <f>IF('Prediction Log'!C304=0, "",'Prediction Log'!C304)</f>
        <v/>
      </c>
      <c r="D303" s="34" t="str">
        <f>IF('Prediction Log'!D304=0, "",'Prediction Log'!D304)</f>
        <v/>
      </c>
      <c r="E303" s="34" t="str">
        <f>IF('Prediction Log'!E304=0, "",'Prediction Log'!E304)</f>
        <v/>
      </c>
      <c r="F303" s="34" t="str">
        <f>IF('Prediction Log'!H304=0, "",'Prediction Log'!H304)</f>
        <v/>
      </c>
      <c r="G303" s="10" t="str">
        <f>IF(ISBLANK(Games!B303), "",'Prediction Log'!$I304)</f>
        <v/>
      </c>
      <c r="H303" s="35" t="str">
        <f>'Prediction Log'!$J304</f>
        <v/>
      </c>
      <c r="I303" s="34" t="str">
        <f>IF(ISBLANK(Games!R303), "",IF(AND(Games!R303="",Games!S303=""),"",IF(ISTEXT(Games!S303), "Side",Games!R303)))</f>
        <v/>
      </c>
      <c r="J303" s="34" t="str">
        <f>IF(ISBLANK(Games!B303), "",IF(Games!P303="Y", Games!B303, Games!C303))</f>
        <v/>
      </c>
      <c r="K303" s="34" t="str">
        <f>Games!K303</f>
        <v/>
      </c>
      <c r="L303" s="34" t="str">
        <f>IF(ISBLANK(Games!D303), "",Games!D303)</f>
        <v/>
      </c>
      <c r="M303" s="34"/>
      <c r="N303" s="49" t="str">
        <f>IF(ISBLANK(Table123[[#This Row],[Odds Side - Difference Model]]), "", 1)</f>
        <v/>
      </c>
      <c r="O303" s="49" t="str">
        <f>IF(ISBLANK(Table123[[#This Row],[Odds Spread]]), "", 1)</f>
        <v/>
      </c>
      <c r="P303" s="36"/>
      <c r="Q303" s="36"/>
      <c r="R30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3" s="36"/>
      <c r="T303" s="36"/>
      <c r="U303" s="50" t="str">
        <f>IF(ISBLANK(Table123[[#This Row],[Odds Side - Difference Model]]), "",N303+IF(Q303&lt;0, (N303/(Q303/-100)), N303*(Q303/100)))</f>
        <v/>
      </c>
      <c r="V303" s="51" t="str">
        <f>IFERROR(IF(ISBLANK(Table123[[#This Row],[Odds Side - Win Probability Model]]), "",N303+IF(R303&lt;0, (N303/(R303/-100)), N303*(R303/100))),"")</f>
        <v/>
      </c>
      <c r="W303" s="50" t="str">
        <f t="shared" si="26"/>
        <v/>
      </c>
      <c r="X303" s="51" t="str">
        <f t="shared" si="27"/>
        <v/>
      </c>
      <c r="Y303" s="50" t="str">
        <f>IF(ISBLANK(Table123[[#This Row],[Odds Spread]]), "",O303+IF(S303&lt;0, (O303/(S303/-100)), O303*(S303/100)))</f>
        <v/>
      </c>
      <c r="Z303" s="50" t="str">
        <f t="shared" si="28"/>
        <v/>
      </c>
      <c r="AA303" s="37">
        <f t="shared" si="29"/>
        <v>0</v>
      </c>
      <c r="AB303" s="37">
        <f t="shared" si="30"/>
        <v>0</v>
      </c>
      <c r="AC303" s="52" t="str">
        <f>IF('Prediction Log'!$T304="Y", "W", IF('Prediction Log'!$T304="N","L",""))</f>
        <v/>
      </c>
      <c r="AD303" s="53" t="str">
        <f>IF('Prediction Log'!$V304="Y", "W", IF('Prediction Log'!$V304="N","L",""))</f>
        <v/>
      </c>
      <c r="AE303" s="54" t="str">
        <f>IF(ISBLANK(Table123[[#This Row],[Odds Side - Difference Model]]), "",IF(AC303="W", W303, IF(AC303="L",-N303, "")))</f>
        <v/>
      </c>
      <c r="AF303" s="55" t="str">
        <f>IFERROR((IF(ISERR(Table123[[#This Row],[Potential Payout Side - Win Probability Model]]), "",IF(AD303="W", X303, IF(AD303="L",-N303, "")))), "")</f>
        <v/>
      </c>
      <c r="AG303" s="52" t="str">
        <f>IF('Prediction Log'!$U304="Y", "W", IF('Prediction Log'!$U304="N", "L", ""))</f>
        <v/>
      </c>
      <c r="AH303" s="54" t="str">
        <f>IF(ISBLANK(Table123[[#This Row],[Odds Spread]]), "",IF(AG303="W", Z303, IF(AG303="L",-O303, "")))</f>
        <v/>
      </c>
      <c r="AI303" s="45"/>
      <c r="AJ303" s="46" t="str">
        <f t="shared" si="31"/>
        <v/>
      </c>
      <c r="AK30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4" spans="1:38" x14ac:dyDescent="0.45">
      <c r="A304" s="34">
        <f>Games!A304</f>
        <v>0</v>
      </c>
      <c r="B304" s="34" t="str">
        <f>IF('Prediction Log'!B305=0, "",'Prediction Log'!B305)</f>
        <v/>
      </c>
      <c r="C304" s="34" t="str">
        <f>IF('Prediction Log'!C305=0, "",'Prediction Log'!C305)</f>
        <v/>
      </c>
      <c r="D304" s="34" t="str">
        <f>IF('Prediction Log'!D305=0, "",'Prediction Log'!D305)</f>
        <v/>
      </c>
      <c r="E304" s="34" t="str">
        <f>IF('Prediction Log'!E305=0, "",'Prediction Log'!E305)</f>
        <v/>
      </c>
      <c r="F304" s="34" t="str">
        <f>IF('Prediction Log'!H305=0, "",'Prediction Log'!H305)</f>
        <v/>
      </c>
      <c r="G304" s="10" t="str">
        <f>IF(ISBLANK(Games!B304), "",'Prediction Log'!$I305)</f>
        <v/>
      </c>
      <c r="H304" s="35" t="str">
        <f>'Prediction Log'!$J305</f>
        <v/>
      </c>
      <c r="I304" s="34" t="str">
        <f>IF(ISBLANK(Games!R304), "",IF(AND(Games!R304="",Games!S304=""),"",IF(ISTEXT(Games!S304), "Side",Games!R304)))</f>
        <v/>
      </c>
      <c r="J304" s="34" t="str">
        <f>IF(ISBLANK(Games!B304), "",IF(Games!P304="Y", Games!B304, Games!C304))</f>
        <v/>
      </c>
      <c r="K304" s="34" t="str">
        <f>Games!K304</f>
        <v/>
      </c>
      <c r="L304" s="34" t="str">
        <f>IF(ISBLANK(Games!D304), "",Games!D304)</f>
        <v/>
      </c>
      <c r="M304" s="34"/>
      <c r="N304" s="49" t="str">
        <f>IF(ISBLANK(Table123[[#This Row],[Odds Side - Difference Model]]), "", 1)</f>
        <v/>
      </c>
      <c r="O304" s="49" t="str">
        <f>IF(ISBLANK(Table123[[#This Row],[Odds Spread]]), "", 1)</f>
        <v/>
      </c>
      <c r="P304" s="36"/>
      <c r="Q304" s="36"/>
      <c r="R30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4" s="36"/>
      <c r="T304" s="36"/>
      <c r="U304" s="50" t="str">
        <f>IF(ISBLANK(Table123[[#This Row],[Odds Side - Difference Model]]), "",N304+IF(Q304&lt;0, (N304/(Q304/-100)), N304*(Q304/100)))</f>
        <v/>
      </c>
      <c r="V304" s="51" t="str">
        <f>IFERROR(IF(ISBLANK(Table123[[#This Row],[Odds Side - Win Probability Model]]), "",N304+IF(R304&lt;0, (N304/(R304/-100)), N304*(R304/100))),"")</f>
        <v/>
      </c>
      <c r="W304" s="50" t="str">
        <f t="shared" si="26"/>
        <v/>
      </c>
      <c r="X304" s="51" t="str">
        <f t="shared" si="27"/>
        <v/>
      </c>
      <c r="Y304" s="50" t="str">
        <f>IF(ISBLANK(Table123[[#This Row],[Odds Spread]]), "",O304+IF(S304&lt;0, (O304/(S304/-100)), O304*(S304/100)))</f>
        <v/>
      </c>
      <c r="Z304" s="50" t="str">
        <f t="shared" si="28"/>
        <v/>
      </c>
      <c r="AA304" s="37">
        <f t="shared" si="29"/>
        <v>0</v>
      </c>
      <c r="AB304" s="37">
        <f t="shared" si="30"/>
        <v>0</v>
      </c>
      <c r="AC304" s="52" t="str">
        <f>IF('Prediction Log'!$T305="Y", "W", IF('Prediction Log'!$T305="N","L",""))</f>
        <v/>
      </c>
      <c r="AD304" s="53" t="str">
        <f>IF('Prediction Log'!$V305="Y", "W", IF('Prediction Log'!$V305="N","L",""))</f>
        <v/>
      </c>
      <c r="AE304" s="54" t="str">
        <f>IF(ISBLANK(Table123[[#This Row],[Odds Side - Difference Model]]), "",IF(AC304="W", W304, IF(AC304="L",-N304, "")))</f>
        <v/>
      </c>
      <c r="AF304" s="55" t="str">
        <f>IFERROR((IF(ISERR(Table123[[#This Row],[Potential Payout Side - Win Probability Model]]), "",IF(AD304="W", X304, IF(AD304="L",-N304, "")))), "")</f>
        <v/>
      </c>
      <c r="AG304" s="52" t="str">
        <f>IF('Prediction Log'!$U305="Y", "W", IF('Prediction Log'!$U305="N", "L", ""))</f>
        <v/>
      </c>
      <c r="AH304" s="54" t="str">
        <f>IF(ISBLANK(Table123[[#This Row],[Odds Spread]]), "",IF(AG304="W", Z304, IF(AG304="L",-O304, "")))</f>
        <v/>
      </c>
      <c r="AI304" s="45"/>
      <c r="AJ304" s="46" t="str">
        <f t="shared" si="31"/>
        <v/>
      </c>
      <c r="AK30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5" spans="1:38" x14ac:dyDescent="0.45">
      <c r="A305" s="34">
        <f>Games!A305</f>
        <v>0</v>
      </c>
      <c r="B305" s="34" t="str">
        <f>IF('Prediction Log'!B306=0, "",'Prediction Log'!B306)</f>
        <v/>
      </c>
      <c r="C305" s="34" t="str">
        <f>IF('Prediction Log'!C306=0, "",'Prediction Log'!C306)</f>
        <v/>
      </c>
      <c r="D305" s="34" t="str">
        <f>IF('Prediction Log'!D306=0, "",'Prediction Log'!D306)</f>
        <v/>
      </c>
      <c r="E305" s="34" t="str">
        <f>IF('Prediction Log'!E306=0, "",'Prediction Log'!E306)</f>
        <v/>
      </c>
      <c r="F305" s="34" t="str">
        <f>IF('Prediction Log'!H306=0, "",'Prediction Log'!H306)</f>
        <v/>
      </c>
      <c r="G305" s="10" t="str">
        <f>IF(ISBLANK(Games!B305), "",'Prediction Log'!$I306)</f>
        <v/>
      </c>
      <c r="H305" s="35" t="str">
        <f>'Prediction Log'!$J306</f>
        <v/>
      </c>
      <c r="I305" s="34" t="str">
        <f>IF(ISBLANK(Games!R305), "",IF(AND(Games!R305="",Games!S305=""),"",IF(ISTEXT(Games!S305), "Side",Games!R305)))</f>
        <v/>
      </c>
      <c r="J305" s="34" t="str">
        <f>IF(ISBLANK(Games!B305), "",IF(Games!P305="Y", Games!B305, Games!C305))</f>
        <v/>
      </c>
      <c r="K305" s="34" t="str">
        <f>Games!K305</f>
        <v/>
      </c>
      <c r="L305" s="34" t="str">
        <f>IF(ISBLANK(Games!D305), "",Games!D305)</f>
        <v/>
      </c>
      <c r="M305" s="34"/>
      <c r="N305" s="49" t="str">
        <f>IF(ISBLANK(Table123[[#This Row],[Odds Side - Difference Model]]), "", 1)</f>
        <v/>
      </c>
      <c r="O305" s="49" t="str">
        <f>IF(ISBLANK(Table123[[#This Row],[Odds Spread]]), "", 1)</f>
        <v/>
      </c>
      <c r="P305" s="36"/>
      <c r="Q305" s="36"/>
      <c r="R30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5" s="36"/>
      <c r="T305" s="36"/>
      <c r="U305" s="50" t="str">
        <f>IF(ISBLANK(Table123[[#This Row],[Odds Side - Difference Model]]), "",N305+IF(Q305&lt;0, (N305/(Q305/-100)), N305*(Q305/100)))</f>
        <v/>
      </c>
      <c r="V305" s="51" t="str">
        <f>IFERROR(IF(ISBLANK(Table123[[#This Row],[Odds Side - Win Probability Model]]), "",N305+IF(R305&lt;0, (N305/(R305/-100)), N305*(R305/100))),"")</f>
        <v/>
      </c>
      <c r="W305" s="50" t="str">
        <f t="shared" si="26"/>
        <v/>
      </c>
      <c r="X305" s="51" t="str">
        <f t="shared" si="27"/>
        <v/>
      </c>
      <c r="Y305" s="50" t="str">
        <f>IF(ISBLANK(Table123[[#This Row],[Odds Spread]]), "",O305+IF(S305&lt;0, (O305/(S305/-100)), O305*(S305/100)))</f>
        <v/>
      </c>
      <c r="Z305" s="50" t="str">
        <f t="shared" si="28"/>
        <v/>
      </c>
      <c r="AA305" s="37">
        <f t="shared" si="29"/>
        <v>0</v>
      </c>
      <c r="AB305" s="37">
        <f t="shared" si="30"/>
        <v>0</v>
      </c>
      <c r="AC305" s="52" t="str">
        <f>IF('Prediction Log'!$T306="Y", "W", IF('Prediction Log'!$T306="N","L",""))</f>
        <v/>
      </c>
      <c r="AD305" s="53" t="str">
        <f>IF('Prediction Log'!$V306="Y", "W", IF('Prediction Log'!$V306="N","L",""))</f>
        <v/>
      </c>
      <c r="AE305" s="54" t="str">
        <f>IF(ISBLANK(Table123[[#This Row],[Odds Side - Difference Model]]), "",IF(AC305="W", W305, IF(AC305="L",-N305, "")))</f>
        <v/>
      </c>
      <c r="AF305" s="55" t="str">
        <f>IFERROR((IF(ISERR(Table123[[#This Row],[Potential Payout Side - Win Probability Model]]), "",IF(AD305="W", X305, IF(AD305="L",-N305, "")))), "")</f>
        <v/>
      </c>
      <c r="AG305" s="52" t="str">
        <f>IF('Prediction Log'!$U306="Y", "W", IF('Prediction Log'!$U306="N", "L", ""))</f>
        <v/>
      </c>
      <c r="AH305" s="54" t="str">
        <f>IF(ISBLANK(Table123[[#This Row],[Odds Spread]]), "",IF(AG305="W", Z305, IF(AG305="L",-O305, "")))</f>
        <v/>
      </c>
      <c r="AI305" s="45"/>
      <c r="AJ305" s="46" t="str">
        <f t="shared" si="31"/>
        <v/>
      </c>
      <c r="AK30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6" spans="1:38" x14ac:dyDescent="0.45">
      <c r="A306" s="34">
        <f>Games!A306</f>
        <v>0</v>
      </c>
      <c r="B306" s="34" t="str">
        <f>IF('Prediction Log'!B307=0, "",'Prediction Log'!B307)</f>
        <v/>
      </c>
      <c r="C306" s="34" t="str">
        <f>IF('Prediction Log'!C307=0, "",'Prediction Log'!C307)</f>
        <v/>
      </c>
      <c r="D306" s="34" t="str">
        <f>IF('Prediction Log'!D307=0, "",'Prediction Log'!D307)</f>
        <v/>
      </c>
      <c r="E306" s="34" t="str">
        <f>IF('Prediction Log'!E307=0, "",'Prediction Log'!E307)</f>
        <v/>
      </c>
      <c r="F306" s="34" t="str">
        <f>IF('Prediction Log'!H307=0, "",'Prediction Log'!H307)</f>
        <v/>
      </c>
      <c r="G306" s="10" t="str">
        <f>IF(ISBLANK(Games!B306), "",'Prediction Log'!$I307)</f>
        <v/>
      </c>
      <c r="H306" s="35" t="str">
        <f>'Prediction Log'!$J307</f>
        <v/>
      </c>
      <c r="I306" s="34" t="str">
        <f>IF(ISBLANK(Games!R306), "",IF(AND(Games!R306="",Games!S306=""),"",IF(ISTEXT(Games!S306), "Side",Games!R306)))</f>
        <v/>
      </c>
      <c r="J306" s="34" t="str">
        <f>IF(ISBLANK(Games!B306), "",IF(Games!P306="Y", Games!B306, Games!C306))</f>
        <v/>
      </c>
      <c r="K306" s="34" t="str">
        <f>Games!K306</f>
        <v/>
      </c>
      <c r="L306" s="34" t="str">
        <f>IF(ISBLANK(Games!D306), "",Games!D306)</f>
        <v/>
      </c>
      <c r="M306" s="34"/>
      <c r="N306" s="49" t="str">
        <f>IF(ISBLANK(Table123[[#This Row],[Odds Side - Difference Model]]), "", 1)</f>
        <v/>
      </c>
      <c r="O306" s="49" t="str">
        <f>IF(ISBLANK(Table123[[#This Row],[Odds Spread]]), "", 1)</f>
        <v/>
      </c>
      <c r="P306" s="36"/>
      <c r="Q306" s="36"/>
      <c r="R30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6" s="36"/>
      <c r="T306" s="36"/>
      <c r="U306" s="50" t="str">
        <f>IF(ISBLANK(Table123[[#This Row],[Odds Side - Difference Model]]), "",N306+IF(Q306&lt;0, (N306/(Q306/-100)), N306*(Q306/100)))</f>
        <v/>
      </c>
      <c r="V306" s="51" t="str">
        <f>IFERROR(IF(ISBLANK(Table123[[#This Row],[Odds Side - Win Probability Model]]), "",N306+IF(R306&lt;0, (N306/(R306/-100)), N306*(R306/100))),"")</f>
        <v/>
      </c>
      <c r="W306" s="50" t="str">
        <f t="shared" si="26"/>
        <v/>
      </c>
      <c r="X306" s="51" t="str">
        <f t="shared" si="27"/>
        <v/>
      </c>
      <c r="Y306" s="50" t="str">
        <f>IF(ISBLANK(Table123[[#This Row],[Odds Spread]]), "",O306+IF(S306&lt;0, (O306/(S306/-100)), O306*(S306/100)))</f>
        <v/>
      </c>
      <c r="Z306" s="50" t="str">
        <f t="shared" si="28"/>
        <v/>
      </c>
      <c r="AA306" s="37">
        <f t="shared" si="29"/>
        <v>0</v>
      </c>
      <c r="AB306" s="37">
        <f t="shared" si="30"/>
        <v>0</v>
      </c>
      <c r="AC306" s="52" t="str">
        <f>IF('Prediction Log'!$T307="Y", "W", IF('Prediction Log'!$T307="N","L",""))</f>
        <v/>
      </c>
      <c r="AD306" s="53" t="str">
        <f>IF('Prediction Log'!$V307="Y", "W", IF('Prediction Log'!$V307="N","L",""))</f>
        <v/>
      </c>
      <c r="AE306" s="54" t="str">
        <f>IF(ISBLANK(Table123[[#This Row],[Odds Side - Difference Model]]), "",IF(AC306="W", W306, IF(AC306="L",-N306, "")))</f>
        <v/>
      </c>
      <c r="AF306" s="55" t="str">
        <f>IFERROR((IF(ISERR(Table123[[#This Row],[Potential Payout Side - Win Probability Model]]), "",IF(AD306="W", X306, IF(AD306="L",-N306, "")))), "")</f>
        <v/>
      </c>
      <c r="AG306" s="52" t="str">
        <f>IF('Prediction Log'!$U307="Y", "W", IF('Prediction Log'!$U307="N", "L", ""))</f>
        <v/>
      </c>
      <c r="AH306" s="54" t="str">
        <f>IF(ISBLANK(Table123[[#This Row],[Odds Spread]]), "",IF(AG306="W", Z306, IF(AG306="L",-O306, "")))</f>
        <v/>
      </c>
      <c r="AI306" s="45"/>
      <c r="AJ306" s="46" t="str">
        <f t="shared" si="31"/>
        <v/>
      </c>
      <c r="AK30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7" spans="1:38" x14ac:dyDescent="0.45">
      <c r="A307" s="34">
        <f>Games!A307</f>
        <v>0</v>
      </c>
      <c r="B307" s="34" t="str">
        <f>IF('Prediction Log'!B308=0, "",'Prediction Log'!B308)</f>
        <v/>
      </c>
      <c r="C307" s="34" t="str">
        <f>IF('Prediction Log'!C308=0, "",'Prediction Log'!C308)</f>
        <v/>
      </c>
      <c r="D307" s="34" t="str">
        <f>IF('Prediction Log'!D308=0, "",'Prediction Log'!D308)</f>
        <v/>
      </c>
      <c r="E307" s="34" t="str">
        <f>IF('Prediction Log'!E308=0, "",'Prediction Log'!E308)</f>
        <v/>
      </c>
      <c r="F307" s="34" t="str">
        <f>IF('Prediction Log'!H308=0, "",'Prediction Log'!H308)</f>
        <v/>
      </c>
      <c r="G307" s="10" t="str">
        <f>IF(ISBLANK(Games!B307), "",'Prediction Log'!$I308)</f>
        <v/>
      </c>
      <c r="H307" s="35" t="str">
        <f>'Prediction Log'!$J308</f>
        <v/>
      </c>
      <c r="I307" s="34" t="str">
        <f>IF(ISBLANK(Games!R307), "",IF(AND(Games!R307="",Games!S307=""),"",IF(ISTEXT(Games!S307), "Side",Games!R307)))</f>
        <v/>
      </c>
      <c r="J307" s="34" t="str">
        <f>IF(ISBLANK(Games!B307), "",IF(Games!P307="Y", Games!B307, Games!C307))</f>
        <v/>
      </c>
      <c r="K307" s="34" t="str">
        <f>Games!K307</f>
        <v/>
      </c>
      <c r="L307" s="34" t="str">
        <f>IF(ISBLANK(Games!D307), "",Games!D307)</f>
        <v/>
      </c>
      <c r="M307" s="34"/>
      <c r="N307" s="49" t="str">
        <f>IF(ISBLANK(Table123[[#This Row],[Odds Side - Difference Model]]), "", 1)</f>
        <v/>
      </c>
      <c r="O307" s="49" t="str">
        <f>IF(ISBLANK(Table123[[#This Row],[Odds Spread]]), "", 1)</f>
        <v/>
      </c>
      <c r="P307" s="36"/>
      <c r="Q307" s="36"/>
      <c r="R30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7" s="36"/>
      <c r="T307" s="36"/>
      <c r="U307" s="50" t="str">
        <f>IF(ISBLANK(Table123[[#This Row],[Odds Side - Difference Model]]), "",N307+IF(Q307&lt;0, (N307/(Q307/-100)), N307*(Q307/100)))</f>
        <v/>
      </c>
      <c r="V307" s="51" t="str">
        <f>IFERROR(IF(ISBLANK(Table123[[#This Row],[Odds Side - Win Probability Model]]), "",N307+IF(R307&lt;0, (N307/(R307/-100)), N307*(R307/100))),"")</f>
        <v/>
      </c>
      <c r="W307" s="50" t="str">
        <f t="shared" si="26"/>
        <v/>
      </c>
      <c r="X307" s="51" t="str">
        <f t="shared" si="27"/>
        <v/>
      </c>
      <c r="Y307" s="50" t="str">
        <f>IF(ISBLANK(Table123[[#This Row],[Odds Spread]]), "",O307+IF(S307&lt;0, (O307/(S307/-100)), O307*(S307/100)))</f>
        <v/>
      </c>
      <c r="Z307" s="50" t="str">
        <f t="shared" si="28"/>
        <v/>
      </c>
      <c r="AA307" s="37">
        <f t="shared" si="29"/>
        <v>0</v>
      </c>
      <c r="AB307" s="37">
        <f t="shared" si="30"/>
        <v>0</v>
      </c>
      <c r="AC307" s="52" t="str">
        <f>IF('Prediction Log'!$T308="Y", "W", IF('Prediction Log'!$T308="N","L",""))</f>
        <v/>
      </c>
      <c r="AD307" s="53" t="str">
        <f>IF('Prediction Log'!$V308="Y", "W", IF('Prediction Log'!$V308="N","L",""))</f>
        <v/>
      </c>
      <c r="AE307" s="54" t="str">
        <f>IF(ISBLANK(Table123[[#This Row],[Odds Side - Difference Model]]), "",IF(AC307="W", W307, IF(AC307="L",-N307, "")))</f>
        <v/>
      </c>
      <c r="AF307" s="55" t="str">
        <f>IFERROR((IF(ISERR(Table123[[#This Row],[Potential Payout Side - Win Probability Model]]), "",IF(AD307="W", X307, IF(AD307="L",-N307, "")))), "")</f>
        <v/>
      </c>
      <c r="AG307" s="52" t="str">
        <f>IF('Prediction Log'!$U308="Y", "W", IF('Prediction Log'!$U308="N", "L", ""))</f>
        <v/>
      </c>
      <c r="AH307" s="54" t="str">
        <f>IF(ISBLANK(Table123[[#This Row],[Odds Spread]]), "",IF(AG307="W", Z307, IF(AG307="L",-O307, "")))</f>
        <v/>
      </c>
      <c r="AI307" s="45"/>
      <c r="AJ307" s="46" t="str">
        <f t="shared" si="31"/>
        <v/>
      </c>
      <c r="AK30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8" spans="1:38" x14ac:dyDescent="0.45">
      <c r="A308" s="34">
        <f>Games!A308</f>
        <v>0</v>
      </c>
      <c r="B308" s="34" t="str">
        <f>IF('Prediction Log'!B309=0, "",'Prediction Log'!B309)</f>
        <v/>
      </c>
      <c r="C308" s="34" t="str">
        <f>IF('Prediction Log'!C309=0, "",'Prediction Log'!C309)</f>
        <v/>
      </c>
      <c r="D308" s="34" t="str">
        <f>IF('Prediction Log'!D309=0, "",'Prediction Log'!D309)</f>
        <v/>
      </c>
      <c r="E308" s="34" t="str">
        <f>IF('Prediction Log'!E309=0, "",'Prediction Log'!E309)</f>
        <v/>
      </c>
      <c r="F308" s="34" t="str">
        <f>IF('Prediction Log'!H309=0, "",'Prediction Log'!H309)</f>
        <v/>
      </c>
      <c r="G308" s="10" t="str">
        <f>IF(ISBLANK(Games!B308), "",'Prediction Log'!$I309)</f>
        <v/>
      </c>
      <c r="H308" s="35" t="str">
        <f>'Prediction Log'!$J309</f>
        <v/>
      </c>
      <c r="I308" s="34" t="str">
        <f>IF(ISBLANK(Games!R308), "",IF(AND(Games!R308="",Games!S308=""),"",IF(ISTEXT(Games!S308), "Side",Games!R308)))</f>
        <v/>
      </c>
      <c r="J308" s="34" t="str">
        <f>IF(ISBLANK(Games!B308), "",IF(Games!P308="Y", Games!B308, Games!C308))</f>
        <v/>
      </c>
      <c r="K308" s="34" t="str">
        <f>Games!K308</f>
        <v/>
      </c>
      <c r="L308" s="34" t="str">
        <f>IF(ISBLANK(Games!D308), "",Games!D308)</f>
        <v/>
      </c>
      <c r="M308" s="34"/>
      <c r="N308" s="49" t="str">
        <f>IF(ISBLANK(Table123[[#This Row],[Odds Side - Difference Model]]), "", 1)</f>
        <v/>
      </c>
      <c r="O308" s="49" t="str">
        <f>IF(ISBLANK(Table123[[#This Row],[Odds Spread]]), "", 1)</f>
        <v/>
      </c>
      <c r="P308" s="36"/>
      <c r="Q308" s="36"/>
      <c r="R30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8" s="36"/>
      <c r="T308" s="36"/>
      <c r="U308" s="50" t="str">
        <f>IF(ISBLANK(Table123[[#This Row],[Odds Side - Difference Model]]), "",N308+IF(Q308&lt;0, (N308/(Q308/-100)), N308*(Q308/100)))</f>
        <v/>
      </c>
      <c r="V308" s="51" t="str">
        <f>IFERROR(IF(ISBLANK(Table123[[#This Row],[Odds Side - Win Probability Model]]), "",N308+IF(R308&lt;0, (N308/(R308/-100)), N308*(R308/100))),"")</f>
        <v/>
      </c>
      <c r="W308" s="50" t="str">
        <f t="shared" si="26"/>
        <v/>
      </c>
      <c r="X308" s="51" t="str">
        <f t="shared" si="27"/>
        <v/>
      </c>
      <c r="Y308" s="50" t="str">
        <f>IF(ISBLANK(Table123[[#This Row],[Odds Spread]]), "",O308+IF(S308&lt;0, (O308/(S308/-100)), O308*(S308/100)))</f>
        <v/>
      </c>
      <c r="Z308" s="50" t="str">
        <f t="shared" si="28"/>
        <v/>
      </c>
      <c r="AA308" s="37">
        <f t="shared" si="29"/>
        <v>0</v>
      </c>
      <c r="AB308" s="37">
        <f t="shared" si="30"/>
        <v>0</v>
      </c>
      <c r="AC308" s="52" t="str">
        <f>IF('Prediction Log'!$T309="Y", "W", IF('Prediction Log'!$T309="N","L",""))</f>
        <v/>
      </c>
      <c r="AD308" s="53" t="str">
        <f>IF('Prediction Log'!$V309="Y", "W", IF('Prediction Log'!$V309="N","L",""))</f>
        <v/>
      </c>
      <c r="AE308" s="54" t="str">
        <f>IF(ISBLANK(Table123[[#This Row],[Odds Side - Difference Model]]), "",IF(AC308="W", W308, IF(AC308="L",-N308, "")))</f>
        <v/>
      </c>
      <c r="AF308" s="55" t="str">
        <f>IFERROR((IF(ISERR(Table123[[#This Row],[Potential Payout Side - Win Probability Model]]), "",IF(AD308="W", X308, IF(AD308="L",-N308, "")))), "")</f>
        <v/>
      </c>
      <c r="AG308" s="52" t="str">
        <f>IF('Prediction Log'!$U309="Y", "W", IF('Prediction Log'!$U309="N", "L", ""))</f>
        <v/>
      </c>
      <c r="AH308" s="54" t="str">
        <f>IF(ISBLANK(Table123[[#This Row],[Odds Spread]]), "",IF(AG308="W", Z308, IF(AG308="L",-O308, "")))</f>
        <v/>
      </c>
      <c r="AI308" s="45"/>
      <c r="AJ308" s="46" t="str">
        <f t="shared" si="31"/>
        <v/>
      </c>
      <c r="AK30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9" spans="1:38" x14ac:dyDescent="0.45">
      <c r="A309" s="34">
        <f>Games!A309</f>
        <v>0</v>
      </c>
      <c r="B309" s="34" t="str">
        <f>IF('Prediction Log'!B310=0, "",'Prediction Log'!B310)</f>
        <v/>
      </c>
      <c r="C309" s="34" t="str">
        <f>IF('Prediction Log'!C310=0, "",'Prediction Log'!C310)</f>
        <v/>
      </c>
      <c r="D309" s="34" t="str">
        <f>IF('Prediction Log'!D310=0, "",'Prediction Log'!D310)</f>
        <v/>
      </c>
      <c r="E309" s="34" t="str">
        <f>IF('Prediction Log'!E310=0, "",'Prediction Log'!E310)</f>
        <v/>
      </c>
      <c r="F309" s="34" t="str">
        <f>IF('Prediction Log'!H310=0, "",'Prediction Log'!H310)</f>
        <v/>
      </c>
      <c r="G309" s="10" t="str">
        <f>IF(ISBLANK(Games!B309), "",'Prediction Log'!$I310)</f>
        <v/>
      </c>
      <c r="H309" s="35" t="str">
        <f>'Prediction Log'!$J310</f>
        <v/>
      </c>
      <c r="I309" s="34" t="str">
        <f>IF(ISBLANK(Games!R309), "",IF(AND(Games!R309="",Games!S309=""),"",IF(ISTEXT(Games!S309), "Side",Games!R309)))</f>
        <v/>
      </c>
      <c r="J309" s="34" t="str">
        <f>IF(ISBLANK(Games!B309), "",IF(Games!P309="Y", Games!B309, Games!C309))</f>
        <v/>
      </c>
      <c r="K309" s="34" t="str">
        <f>Games!K309</f>
        <v/>
      </c>
      <c r="L309" s="34" t="str">
        <f>IF(ISBLANK(Games!D309), "",Games!D309)</f>
        <v/>
      </c>
      <c r="M309" s="34"/>
      <c r="N309" s="49" t="str">
        <f>IF(ISBLANK(Table123[[#This Row],[Odds Side - Difference Model]]), "", 1)</f>
        <v/>
      </c>
      <c r="O309" s="49" t="str">
        <f>IF(ISBLANK(Table123[[#This Row],[Odds Spread]]), "", 1)</f>
        <v/>
      </c>
      <c r="P309" s="36"/>
      <c r="Q309" s="36"/>
      <c r="R30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9" s="36"/>
      <c r="T309" s="36"/>
      <c r="U309" s="50" t="str">
        <f>IF(ISBLANK(Table123[[#This Row],[Odds Side - Difference Model]]), "",N309+IF(Q309&lt;0, (N309/(Q309/-100)), N309*(Q309/100)))</f>
        <v/>
      </c>
      <c r="V309" s="51" t="str">
        <f>IFERROR(IF(ISBLANK(Table123[[#This Row],[Odds Side - Win Probability Model]]), "",N309+IF(R309&lt;0, (N309/(R309/-100)), N309*(R309/100))),"")</f>
        <v/>
      </c>
      <c r="W309" s="50" t="str">
        <f t="shared" si="26"/>
        <v/>
      </c>
      <c r="X309" s="51" t="str">
        <f t="shared" si="27"/>
        <v/>
      </c>
      <c r="Y309" s="50" t="str">
        <f>IF(ISBLANK(Table123[[#This Row],[Odds Spread]]), "",O309+IF(S309&lt;0, (O309/(S309/-100)), O309*(S309/100)))</f>
        <v/>
      </c>
      <c r="Z309" s="50" t="str">
        <f t="shared" si="28"/>
        <v/>
      </c>
      <c r="AA309" s="37">
        <f t="shared" si="29"/>
        <v>0</v>
      </c>
      <c r="AB309" s="37">
        <f t="shared" si="30"/>
        <v>0</v>
      </c>
      <c r="AC309" s="52" t="str">
        <f>IF('Prediction Log'!$T310="Y", "W", IF('Prediction Log'!$T310="N","L",""))</f>
        <v/>
      </c>
      <c r="AD309" s="53" t="str">
        <f>IF('Prediction Log'!$V310="Y", "W", IF('Prediction Log'!$V310="N","L",""))</f>
        <v/>
      </c>
      <c r="AE309" s="54" t="str">
        <f>IF(ISBLANK(Table123[[#This Row],[Odds Side - Difference Model]]), "",IF(AC309="W", W309, IF(AC309="L",-N309, "")))</f>
        <v/>
      </c>
      <c r="AF309" s="55" t="str">
        <f>IFERROR((IF(ISERR(Table123[[#This Row],[Potential Payout Side - Win Probability Model]]), "",IF(AD309="W", X309, IF(AD309="L",-N309, "")))), "")</f>
        <v/>
      </c>
      <c r="AG309" s="52" t="str">
        <f>IF('Prediction Log'!$U310="Y", "W", IF('Prediction Log'!$U310="N", "L", ""))</f>
        <v/>
      </c>
      <c r="AH309" s="54" t="str">
        <f>IF(ISBLANK(Table123[[#This Row],[Odds Spread]]), "",IF(AG309="W", Z309, IF(AG309="L",-O309, "")))</f>
        <v/>
      </c>
      <c r="AI309" s="45"/>
      <c r="AJ309" s="46" t="str">
        <f t="shared" si="31"/>
        <v/>
      </c>
      <c r="AK30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0" spans="1:38" x14ac:dyDescent="0.45">
      <c r="A310" s="34">
        <f>Games!A310</f>
        <v>0</v>
      </c>
      <c r="B310" s="34" t="str">
        <f>IF('Prediction Log'!B311=0, "",'Prediction Log'!B311)</f>
        <v/>
      </c>
      <c r="C310" s="34" t="str">
        <f>IF('Prediction Log'!C311=0, "",'Prediction Log'!C311)</f>
        <v/>
      </c>
      <c r="D310" s="34" t="str">
        <f>IF('Prediction Log'!D311=0, "",'Prediction Log'!D311)</f>
        <v/>
      </c>
      <c r="E310" s="34" t="str">
        <f>IF('Prediction Log'!E311=0, "",'Prediction Log'!E311)</f>
        <v/>
      </c>
      <c r="F310" s="34" t="str">
        <f>IF('Prediction Log'!H311=0, "",'Prediction Log'!H311)</f>
        <v/>
      </c>
      <c r="G310" s="10" t="str">
        <f>IF(ISBLANK(Games!B310), "",'Prediction Log'!$I311)</f>
        <v/>
      </c>
      <c r="H310" s="35" t="str">
        <f>'Prediction Log'!$J311</f>
        <v/>
      </c>
      <c r="I310" s="34" t="str">
        <f>IF(ISBLANK(Games!R310), "",IF(AND(Games!R310="",Games!S310=""),"",IF(ISTEXT(Games!S310), "Side",Games!R310)))</f>
        <v/>
      </c>
      <c r="J310" s="34" t="str">
        <f>IF(ISBLANK(Games!B310), "",IF(Games!P310="Y", Games!B310, Games!C310))</f>
        <v/>
      </c>
      <c r="K310" s="34" t="str">
        <f>Games!K310</f>
        <v/>
      </c>
      <c r="L310" s="34" t="str">
        <f>IF(ISBLANK(Games!D310), "",Games!D310)</f>
        <v/>
      </c>
      <c r="M310" s="34"/>
      <c r="N310" s="49" t="str">
        <f>IF(ISBLANK(Table123[[#This Row],[Odds Side - Difference Model]]), "", 1)</f>
        <v/>
      </c>
      <c r="O310" s="49" t="str">
        <f>IF(ISBLANK(Table123[[#This Row],[Odds Spread]]), "", 1)</f>
        <v/>
      </c>
      <c r="P310" s="36"/>
      <c r="Q310" s="36"/>
      <c r="R31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0" s="36"/>
      <c r="T310" s="36"/>
      <c r="U310" s="50" t="str">
        <f>IF(ISBLANK(Table123[[#This Row],[Odds Side - Difference Model]]), "",N310+IF(Q310&lt;0, (N310/(Q310/-100)), N310*(Q310/100)))</f>
        <v/>
      </c>
      <c r="V310" s="51" t="str">
        <f>IFERROR(IF(ISBLANK(Table123[[#This Row],[Odds Side - Win Probability Model]]), "",N310+IF(R310&lt;0, (N310/(R310/-100)), N310*(R310/100))),"")</f>
        <v/>
      </c>
      <c r="W310" s="50" t="str">
        <f t="shared" si="26"/>
        <v/>
      </c>
      <c r="X310" s="51" t="str">
        <f t="shared" si="27"/>
        <v/>
      </c>
      <c r="Y310" s="50" t="str">
        <f>IF(ISBLANK(Table123[[#This Row],[Odds Spread]]), "",O310+IF(S310&lt;0, (O310/(S310/-100)), O310*(S310/100)))</f>
        <v/>
      </c>
      <c r="Z310" s="50" t="str">
        <f t="shared" si="28"/>
        <v/>
      </c>
      <c r="AA310" s="37">
        <f t="shared" si="29"/>
        <v>0</v>
      </c>
      <c r="AB310" s="37">
        <f t="shared" si="30"/>
        <v>0</v>
      </c>
      <c r="AC310" s="52" t="str">
        <f>IF('Prediction Log'!$T311="Y", "W", IF('Prediction Log'!$T311="N","L",""))</f>
        <v/>
      </c>
      <c r="AD310" s="53" t="str">
        <f>IF('Prediction Log'!$V311="Y", "W", IF('Prediction Log'!$V311="N","L",""))</f>
        <v/>
      </c>
      <c r="AE310" s="54" t="str">
        <f>IF(ISBLANK(Table123[[#This Row],[Odds Side - Difference Model]]), "",IF(AC310="W", W310, IF(AC310="L",-N310, "")))</f>
        <v/>
      </c>
      <c r="AF310" s="55" t="str">
        <f>IFERROR((IF(ISERR(Table123[[#This Row],[Potential Payout Side - Win Probability Model]]), "",IF(AD310="W", X310, IF(AD310="L",-N310, "")))), "")</f>
        <v/>
      </c>
      <c r="AG310" s="52" t="str">
        <f>IF('Prediction Log'!$U311="Y", "W", IF('Prediction Log'!$U311="N", "L", ""))</f>
        <v/>
      </c>
      <c r="AH310" s="54" t="str">
        <f>IF(ISBLANK(Table123[[#This Row],[Odds Spread]]), "",IF(AG310="W", Z310, IF(AG310="L",-O310, "")))</f>
        <v/>
      </c>
      <c r="AI310" s="45"/>
      <c r="AJ310" s="46" t="str">
        <f t="shared" si="31"/>
        <v/>
      </c>
      <c r="AK31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1" spans="1:38" x14ac:dyDescent="0.45">
      <c r="A311" s="34">
        <f>Games!A311</f>
        <v>0</v>
      </c>
      <c r="B311" s="34" t="str">
        <f>IF('Prediction Log'!B312=0, "",'Prediction Log'!B312)</f>
        <v/>
      </c>
      <c r="C311" s="34" t="str">
        <f>IF('Prediction Log'!C312=0, "",'Prediction Log'!C312)</f>
        <v/>
      </c>
      <c r="D311" s="34" t="str">
        <f>IF('Prediction Log'!D312=0, "",'Prediction Log'!D312)</f>
        <v/>
      </c>
      <c r="E311" s="34" t="str">
        <f>IF('Prediction Log'!E312=0, "",'Prediction Log'!E312)</f>
        <v/>
      </c>
      <c r="F311" s="34" t="str">
        <f>IF('Prediction Log'!H312=0, "",'Prediction Log'!H312)</f>
        <v/>
      </c>
      <c r="G311" s="10" t="str">
        <f>IF(ISBLANK(Games!B311), "",'Prediction Log'!$I312)</f>
        <v/>
      </c>
      <c r="H311" s="35" t="str">
        <f>'Prediction Log'!$J312</f>
        <v/>
      </c>
      <c r="I311" s="34" t="str">
        <f>IF(ISBLANK(Games!R311), "",IF(AND(Games!R311="",Games!S311=""),"",IF(ISTEXT(Games!S311), "Side",Games!R311)))</f>
        <v/>
      </c>
      <c r="J311" s="34" t="str">
        <f>IF(ISBLANK(Games!B311), "",IF(Games!P311="Y", Games!B311, Games!C311))</f>
        <v/>
      </c>
      <c r="K311" s="34" t="str">
        <f>Games!K311</f>
        <v/>
      </c>
      <c r="L311" s="34" t="str">
        <f>IF(ISBLANK(Games!D311), "",Games!D311)</f>
        <v/>
      </c>
      <c r="M311" s="34"/>
      <c r="N311" s="49" t="str">
        <f>IF(ISBLANK(Table123[[#This Row],[Odds Side - Difference Model]]), "", 1)</f>
        <v/>
      </c>
      <c r="O311" s="49" t="str">
        <f>IF(ISBLANK(Table123[[#This Row],[Odds Spread]]), "", 1)</f>
        <v/>
      </c>
      <c r="P311" s="36"/>
      <c r="Q311" s="36"/>
      <c r="R31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1" s="36"/>
      <c r="T311" s="36"/>
      <c r="U311" s="50" t="str">
        <f>IF(ISBLANK(Table123[[#This Row],[Odds Side - Difference Model]]), "",N311+IF(Q311&lt;0, (N311/(Q311/-100)), N311*(Q311/100)))</f>
        <v/>
      </c>
      <c r="V311" s="51" t="str">
        <f>IFERROR(IF(ISBLANK(Table123[[#This Row],[Odds Side - Win Probability Model]]), "",N311+IF(R311&lt;0, (N311/(R311/-100)), N311*(R311/100))),"")</f>
        <v/>
      </c>
      <c r="W311" s="50" t="str">
        <f t="shared" si="26"/>
        <v/>
      </c>
      <c r="X311" s="51" t="str">
        <f t="shared" si="27"/>
        <v/>
      </c>
      <c r="Y311" s="50" t="str">
        <f>IF(ISBLANK(Table123[[#This Row],[Odds Spread]]), "",O311+IF(S311&lt;0, (O311/(S311/-100)), O311*(S311/100)))</f>
        <v/>
      </c>
      <c r="Z311" s="50" t="str">
        <f t="shared" si="28"/>
        <v/>
      </c>
      <c r="AA311" s="37">
        <f t="shared" si="29"/>
        <v>0</v>
      </c>
      <c r="AB311" s="37">
        <f t="shared" si="30"/>
        <v>0</v>
      </c>
      <c r="AC311" s="52" t="str">
        <f>IF('Prediction Log'!$T312="Y", "W", IF('Prediction Log'!$T312="N","L",""))</f>
        <v/>
      </c>
      <c r="AD311" s="53" t="str">
        <f>IF('Prediction Log'!$V312="Y", "W", IF('Prediction Log'!$V312="N","L",""))</f>
        <v/>
      </c>
      <c r="AE311" s="54" t="str">
        <f>IF(ISBLANK(Table123[[#This Row],[Odds Side - Difference Model]]), "",IF(AC311="W", W311, IF(AC311="L",-N311, "")))</f>
        <v/>
      </c>
      <c r="AF311" s="55" t="str">
        <f>IFERROR((IF(ISERR(Table123[[#This Row],[Potential Payout Side - Win Probability Model]]), "",IF(AD311="W", X311, IF(AD311="L",-N311, "")))), "")</f>
        <v/>
      </c>
      <c r="AG311" s="52" t="str">
        <f>IF('Prediction Log'!$U312="Y", "W", IF('Prediction Log'!$U312="N", "L", ""))</f>
        <v/>
      </c>
      <c r="AH311" s="54" t="str">
        <f>IF(ISBLANK(Table123[[#This Row],[Odds Spread]]), "",IF(AG311="W", Z311, IF(AG311="L",-O311, "")))</f>
        <v/>
      </c>
      <c r="AI311" s="45"/>
      <c r="AJ311" s="46" t="str">
        <f t="shared" si="31"/>
        <v/>
      </c>
      <c r="AK31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2" spans="1:38" x14ac:dyDescent="0.45">
      <c r="A312" s="34">
        <f>Games!A312</f>
        <v>0</v>
      </c>
      <c r="B312" s="34" t="str">
        <f>IF('Prediction Log'!B313=0, "",'Prediction Log'!B313)</f>
        <v/>
      </c>
      <c r="C312" s="34" t="str">
        <f>IF('Prediction Log'!C313=0, "",'Prediction Log'!C313)</f>
        <v/>
      </c>
      <c r="D312" s="34" t="str">
        <f>IF('Prediction Log'!D313=0, "",'Prediction Log'!D313)</f>
        <v/>
      </c>
      <c r="E312" s="34" t="str">
        <f>IF('Prediction Log'!E313=0, "",'Prediction Log'!E313)</f>
        <v/>
      </c>
      <c r="F312" s="34" t="str">
        <f>IF('Prediction Log'!H313=0, "",'Prediction Log'!H313)</f>
        <v/>
      </c>
      <c r="G312" s="10" t="str">
        <f>IF(ISBLANK(Games!B312), "",'Prediction Log'!$I313)</f>
        <v/>
      </c>
      <c r="H312" s="35" t="str">
        <f>'Prediction Log'!$J313</f>
        <v/>
      </c>
      <c r="I312" s="34" t="str">
        <f>IF(ISBLANK(Games!R312), "",IF(AND(Games!R312="",Games!S312=""),"",IF(ISTEXT(Games!S312), "Side",Games!R312)))</f>
        <v/>
      </c>
      <c r="J312" s="34" t="str">
        <f>IF(ISBLANK(Games!B312), "",IF(Games!P312="Y", Games!B312, Games!C312))</f>
        <v/>
      </c>
      <c r="K312" s="34" t="str">
        <f>Games!K312</f>
        <v/>
      </c>
      <c r="L312" s="34" t="str">
        <f>IF(ISBLANK(Games!D312), "",Games!D312)</f>
        <v/>
      </c>
      <c r="M312" s="34"/>
      <c r="N312" s="49" t="str">
        <f>IF(ISBLANK(Table123[[#This Row],[Odds Side - Difference Model]]), "", 1)</f>
        <v/>
      </c>
      <c r="O312" s="49" t="str">
        <f>IF(ISBLANK(Table123[[#This Row],[Odds Spread]]), "", 1)</f>
        <v/>
      </c>
      <c r="P312" s="36"/>
      <c r="Q312" s="36"/>
      <c r="R31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2" s="36"/>
      <c r="T312" s="36"/>
      <c r="U312" s="50" t="str">
        <f>IF(ISBLANK(Table123[[#This Row],[Odds Side - Difference Model]]), "",N312+IF(Q312&lt;0, (N312/(Q312/-100)), N312*(Q312/100)))</f>
        <v/>
      </c>
      <c r="V312" s="51" t="str">
        <f>IFERROR(IF(ISBLANK(Table123[[#This Row],[Odds Side - Win Probability Model]]), "",N312+IF(R312&lt;0, (N312/(R312/-100)), N312*(R312/100))),"")</f>
        <v/>
      </c>
      <c r="W312" s="50" t="str">
        <f t="shared" si="26"/>
        <v/>
      </c>
      <c r="X312" s="51" t="str">
        <f t="shared" si="27"/>
        <v/>
      </c>
      <c r="Y312" s="50" t="str">
        <f>IF(ISBLANK(Table123[[#This Row],[Odds Spread]]), "",O312+IF(S312&lt;0, (O312/(S312/-100)), O312*(S312/100)))</f>
        <v/>
      </c>
      <c r="Z312" s="50" t="str">
        <f t="shared" si="28"/>
        <v/>
      </c>
      <c r="AA312" s="37">
        <f t="shared" si="29"/>
        <v>0</v>
      </c>
      <c r="AB312" s="37">
        <f t="shared" si="30"/>
        <v>0</v>
      </c>
      <c r="AC312" s="52" t="str">
        <f>IF('Prediction Log'!$T313="Y", "W", IF('Prediction Log'!$T313="N","L",""))</f>
        <v/>
      </c>
      <c r="AD312" s="53" t="str">
        <f>IF('Prediction Log'!$V313="Y", "W", IF('Prediction Log'!$V313="N","L",""))</f>
        <v/>
      </c>
      <c r="AE312" s="54" t="str">
        <f>IF(ISBLANK(Table123[[#This Row],[Odds Side - Difference Model]]), "",IF(AC312="W", W312, IF(AC312="L",-N312, "")))</f>
        <v/>
      </c>
      <c r="AF312" s="55" t="str">
        <f>IFERROR((IF(ISERR(Table123[[#This Row],[Potential Payout Side - Win Probability Model]]), "",IF(AD312="W", X312, IF(AD312="L",-N312, "")))), "")</f>
        <v/>
      </c>
      <c r="AG312" s="52" t="str">
        <f>IF('Prediction Log'!$U313="Y", "W", IF('Prediction Log'!$U313="N", "L", ""))</f>
        <v/>
      </c>
      <c r="AH312" s="54" t="str">
        <f>IF(ISBLANK(Table123[[#This Row],[Odds Spread]]), "",IF(AG312="W", Z312, IF(AG312="L",-O312, "")))</f>
        <v/>
      </c>
      <c r="AI312" s="45"/>
      <c r="AJ312" s="46" t="str">
        <f t="shared" si="31"/>
        <v/>
      </c>
      <c r="AK31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3" spans="1:38" x14ac:dyDescent="0.45">
      <c r="A313" s="34">
        <f>Games!A313</f>
        <v>0</v>
      </c>
      <c r="B313" s="34" t="str">
        <f>IF('Prediction Log'!B314=0, "",'Prediction Log'!B314)</f>
        <v/>
      </c>
      <c r="C313" s="34" t="str">
        <f>IF('Prediction Log'!C314=0, "",'Prediction Log'!C314)</f>
        <v/>
      </c>
      <c r="D313" s="34" t="str">
        <f>IF('Prediction Log'!D314=0, "",'Prediction Log'!D314)</f>
        <v/>
      </c>
      <c r="E313" s="34" t="str">
        <f>IF('Prediction Log'!E314=0, "",'Prediction Log'!E314)</f>
        <v/>
      </c>
      <c r="F313" s="34" t="str">
        <f>IF('Prediction Log'!H314=0, "",'Prediction Log'!H314)</f>
        <v/>
      </c>
      <c r="G313" s="10" t="str">
        <f>IF(ISBLANK(Games!B313), "",'Prediction Log'!$I314)</f>
        <v/>
      </c>
      <c r="H313" s="35" t="str">
        <f>'Prediction Log'!$J314</f>
        <v/>
      </c>
      <c r="I313" s="34" t="str">
        <f>IF(ISBLANK(Games!R313), "",IF(AND(Games!R313="",Games!S313=""),"",IF(ISTEXT(Games!S313), "Side",Games!R313)))</f>
        <v/>
      </c>
      <c r="J313" s="34" t="str">
        <f>IF(ISBLANK(Games!B313), "",IF(Games!P313="Y", Games!B313, Games!C313))</f>
        <v/>
      </c>
      <c r="K313" s="34" t="str">
        <f>Games!K313</f>
        <v/>
      </c>
      <c r="L313" s="34" t="str">
        <f>IF(ISBLANK(Games!D313), "",Games!D313)</f>
        <v/>
      </c>
      <c r="M313" s="34"/>
      <c r="N313" s="49" t="str">
        <f>IF(ISBLANK(Table123[[#This Row],[Odds Side - Difference Model]]), "", 1)</f>
        <v/>
      </c>
      <c r="O313" s="49" t="str">
        <f>IF(ISBLANK(Table123[[#This Row],[Odds Spread]]), "", 1)</f>
        <v/>
      </c>
      <c r="P313" s="36"/>
      <c r="Q313" s="36"/>
      <c r="R31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3" s="36"/>
      <c r="T313" s="36"/>
      <c r="U313" s="50" t="str">
        <f>IF(ISBLANK(Table123[[#This Row],[Odds Side - Difference Model]]), "",N313+IF(Q313&lt;0, (N313/(Q313/-100)), N313*(Q313/100)))</f>
        <v/>
      </c>
      <c r="V313" s="51" t="str">
        <f>IFERROR(IF(ISBLANK(Table123[[#This Row],[Odds Side - Win Probability Model]]), "",N313+IF(R313&lt;0, (N313/(R313/-100)), N313*(R313/100))),"")</f>
        <v/>
      </c>
      <c r="W313" s="50" t="str">
        <f t="shared" si="26"/>
        <v/>
      </c>
      <c r="X313" s="51" t="str">
        <f t="shared" si="27"/>
        <v/>
      </c>
      <c r="Y313" s="50" t="str">
        <f>IF(ISBLANK(Table123[[#This Row],[Odds Spread]]), "",O313+IF(S313&lt;0, (O313/(S313/-100)), O313*(S313/100)))</f>
        <v/>
      </c>
      <c r="Z313" s="50" t="str">
        <f t="shared" si="28"/>
        <v/>
      </c>
      <c r="AA313" s="37">
        <f t="shared" si="29"/>
        <v>0</v>
      </c>
      <c r="AB313" s="37">
        <f t="shared" si="30"/>
        <v>0</v>
      </c>
      <c r="AC313" s="52" t="str">
        <f>IF('Prediction Log'!$T314="Y", "W", IF('Prediction Log'!$T314="N","L",""))</f>
        <v/>
      </c>
      <c r="AD313" s="53" t="str">
        <f>IF('Prediction Log'!$V314="Y", "W", IF('Prediction Log'!$V314="N","L",""))</f>
        <v/>
      </c>
      <c r="AE313" s="54" t="str">
        <f>IF(ISBLANK(Table123[[#This Row],[Odds Side - Difference Model]]), "",IF(AC313="W", W313, IF(AC313="L",-N313, "")))</f>
        <v/>
      </c>
      <c r="AF313" s="55" t="str">
        <f>IFERROR((IF(ISERR(Table123[[#This Row],[Potential Payout Side - Win Probability Model]]), "",IF(AD313="W", X313, IF(AD313="L",-N313, "")))), "")</f>
        <v/>
      </c>
      <c r="AG313" s="52" t="str">
        <f>IF('Prediction Log'!$U314="Y", "W", IF('Prediction Log'!$U314="N", "L", ""))</f>
        <v/>
      </c>
      <c r="AH313" s="54" t="str">
        <f>IF(ISBLANK(Table123[[#This Row],[Odds Spread]]), "",IF(AG313="W", Z313, IF(AG313="L",-O313, "")))</f>
        <v/>
      </c>
      <c r="AI313" s="45"/>
      <c r="AJ313" s="46" t="str">
        <f t="shared" si="31"/>
        <v/>
      </c>
      <c r="AK31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4" spans="1:38" x14ac:dyDescent="0.45">
      <c r="A314" s="34">
        <f>Games!A314</f>
        <v>0</v>
      </c>
      <c r="B314" s="34" t="str">
        <f>IF('Prediction Log'!B315=0, "",'Prediction Log'!B315)</f>
        <v/>
      </c>
      <c r="C314" s="34" t="str">
        <f>IF('Prediction Log'!C315=0, "",'Prediction Log'!C315)</f>
        <v/>
      </c>
      <c r="D314" s="34" t="str">
        <f>IF('Prediction Log'!D315=0, "",'Prediction Log'!D315)</f>
        <v/>
      </c>
      <c r="E314" s="34" t="str">
        <f>IF('Prediction Log'!E315=0, "",'Prediction Log'!E315)</f>
        <v/>
      </c>
      <c r="F314" s="34" t="str">
        <f>IF('Prediction Log'!H315=0, "",'Prediction Log'!H315)</f>
        <v/>
      </c>
      <c r="G314" s="10" t="str">
        <f>IF(ISBLANK(Games!B314), "",'Prediction Log'!$I315)</f>
        <v/>
      </c>
      <c r="H314" s="35" t="str">
        <f>'Prediction Log'!$J315</f>
        <v/>
      </c>
      <c r="I314" s="34" t="str">
        <f>IF(ISBLANK(Games!R314), "",IF(AND(Games!R314="",Games!S314=""),"",IF(ISTEXT(Games!S314), "Side",Games!R314)))</f>
        <v/>
      </c>
      <c r="J314" s="34" t="str">
        <f>IF(ISBLANK(Games!B314), "",IF(Games!P314="Y", Games!B314, Games!C314))</f>
        <v/>
      </c>
      <c r="K314" s="34" t="str">
        <f>Games!K314</f>
        <v/>
      </c>
      <c r="L314" s="34" t="str">
        <f>IF(ISBLANK(Games!D314), "",Games!D314)</f>
        <v/>
      </c>
      <c r="M314" s="34"/>
      <c r="N314" s="49" t="str">
        <f>IF(ISBLANK(Table123[[#This Row],[Odds Side - Difference Model]]), "", 1)</f>
        <v/>
      </c>
      <c r="O314" s="49" t="str">
        <f>IF(ISBLANK(Table123[[#This Row],[Odds Spread]]), "", 1)</f>
        <v/>
      </c>
      <c r="P314" s="36"/>
      <c r="Q314" s="36"/>
      <c r="R31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4" s="36"/>
      <c r="T314" s="36"/>
      <c r="U314" s="50" t="str">
        <f>IF(ISBLANK(Table123[[#This Row],[Odds Side - Difference Model]]), "",N314+IF(Q314&lt;0, (N314/(Q314/-100)), N314*(Q314/100)))</f>
        <v/>
      </c>
      <c r="V314" s="51" t="str">
        <f>IFERROR(IF(ISBLANK(Table123[[#This Row],[Odds Side - Win Probability Model]]), "",N314+IF(R314&lt;0, (N314/(R314/-100)), N314*(R314/100))),"")</f>
        <v/>
      </c>
      <c r="W314" s="50" t="str">
        <f t="shared" si="26"/>
        <v/>
      </c>
      <c r="X314" s="51" t="str">
        <f t="shared" si="27"/>
        <v/>
      </c>
      <c r="Y314" s="50" t="str">
        <f>IF(ISBLANK(Table123[[#This Row],[Odds Spread]]), "",O314+IF(S314&lt;0, (O314/(S314/-100)), O314*(S314/100)))</f>
        <v/>
      </c>
      <c r="Z314" s="50" t="str">
        <f t="shared" si="28"/>
        <v/>
      </c>
      <c r="AA314" s="37">
        <f t="shared" si="29"/>
        <v>0</v>
      </c>
      <c r="AB314" s="37">
        <f t="shared" si="30"/>
        <v>0</v>
      </c>
      <c r="AC314" s="52" t="str">
        <f>IF('Prediction Log'!$T315="Y", "W", IF('Prediction Log'!$T315="N","L",""))</f>
        <v/>
      </c>
      <c r="AD314" s="53" t="str">
        <f>IF('Prediction Log'!$V315="Y", "W", IF('Prediction Log'!$V315="N","L",""))</f>
        <v/>
      </c>
      <c r="AE314" s="54" t="str">
        <f>IF(ISBLANK(Table123[[#This Row],[Odds Side - Difference Model]]), "",IF(AC314="W", W314, IF(AC314="L",-N314, "")))</f>
        <v/>
      </c>
      <c r="AF314" s="55" t="str">
        <f>IFERROR((IF(ISERR(Table123[[#This Row],[Potential Payout Side - Win Probability Model]]), "",IF(AD314="W", X314, IF(AD314="L",-N314, "")))), "")</f>
        <v/>
      </c>
      <c r="AG314" s="52" t="str">
        <f>IF('Prediction Log'!$U315="Y", "W", IF('Prediction Log'!$U315="N", "L", ""))</f>
        <v/>
      </c>
      <c r="AH314" s="54" t="str">
        <f>IF(ISBLANK(Table123[[#This Row],[Odds Spread]]), "",IF(AG314="W", Z314, IF(AG314="L",-O314, "")))</f>
        <v/>
      </c>
      <c r="AI314" s="45"/>
      <c r="AJ314" s="46" t="str">
        <f t="shared" si="31"/>
        <v/>
      </c>
      <c r="AK31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5" spans="1:38" x14ac:dyDescent="0.45">
      <c r="A315" s="34">
        <f>Games!A315</f>
        <v>0</v>
      </c>
      <c r="B315" s="34" t="str">
        <f>IF('Prediction Log'!B316=0, "",'Prediction Log'!B316)</f>
        <v/>
      </c>
      <c r="C315" s="34" t="str">
        <f>IF('Prediction Log'!C316=0, "",'Prediction Log'!C316)</f>
        <v/>
      </c>
      <c r="D315" s="34" t="str">
        <f>IF('Prediction Log'!D316=0, "",'Prediction Log'!D316)</f>
        <v/>
      </c>
      <c r="E315" s="34" t="str">
        <f>IF('Prediction Log'!E316=0, "",'Prediction Log'!E316)</f>
        <v/>
      </c>
      <c r="F315" s="34" t="str">
        <f>IF('Prediction Log'!H316=0, "",'Prediction Log'!H316)</f>
        <v/>
      </c>
      <c r="G315" s="10" t="str">
        <f>IF(ISBLANK(Games!B315), "",'Prediction Log'!$I316)</f>
        <v/>
      </c>
      <c r="H315" s="35" t="str">
        <f>'Prediction Log'!$J316</f>
        <v/>
      </c>
      <c r="I315" s="34" t="str">
        <f>IF(ISBLANK(Games!R315), "",IF(AND(Games!R315="",Games!S315=""),"",IF(ISTEXT(Games!S315), "Side",Games!R315)))</f>
        <v/>
      </c>
      <c r="J315" s="34" t="str">
        <f>IF(ISBLANK(Games!B315), "",IF(Games!P315="Y", Games!B315, Games!C315))</f>
        <v/>
      </c>
      <c r="K315" s="34" t="str">
        <f>Games!K315</f>
        <v/>
      </c>
      <c r="L315" s="34" t="str">
        <f>IF(ISBLANK(Games!D315), "",Games!D315)</f>
        <v/>
      </c>
      <c r="M315" s="34"/>
      <c r="N315" s="49" t="str">
        <f>IF(ISBLANK(Table123[[#This Row],[Odds Side - Difference Model]]), "", 1)</f>
        <v/>
      </c>
      <c r="O315" s="49" t="str">
        <f>IF(ISBLANK(Table123[[#This Row],[Odds Spread]]), "", 1)</f>
        <v/>
      </c>
      <c r="P315" s="36"/>
      <c r="Q315" s="36"/>
      <c r="R31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5" s="36"/>
      <c r="T315" s="36"/>
      <c r="U315" s="50" t="str">
        <f>IF(ISBLANK(Table123[[#This Row],[Odds Side - Difference Model]]), "",N315+IF(Q315&lt;0, (N315/(Q315/-100)), N315*(Q315/100)))</f>
        <v/>
      </c>
      <c r="V315" s="51" t="str">
        <f>IFERROR(IF(ISBLANK(Table123[[#This Row],[Odds Side - Win Probability Model]]), "",N315+IF(R315&lt;0, (N315/(R315/-100)), N315*(R315/100))),"")</f>
        <v/>
      </c>
      <c r="W315" s="50" t="str">
        <f t="shared" si="26"/>
        <v/>
      </c>
      <c r="X315" s="51" t="str">
        <f t="shared" si="27"/>
        <v/>
      </c>
      <c r="Y315" s="50" t="str">
        <f>IF(ISBLANK(Table123[[#This Row],[Odds Spread]]), "",O315+IF(S315&lt;0, (O315/(S315/-100)), O315*(S315/100)))</f>
        <v/>
      </c>
      <c r="Z315" s="50" t="str">
        <f t="shared" si="28"/>
        <v/>
      </c>
      <c r="AA315" s="37">
        <f t="shared" si="29"/>
        <v>0</v>
      </c>
      <c r="AB315" s="37">
        <f t="shared" si="30"/>
        <v>0</v>
      </c>
      <c r="AC315" s="52" t="str">
        <f>IF('Prediction Log'!$T316="Y", "W", IF('Prediction Log'!$T316="N","L",""))</f>
        <v/>
      </c>
      <c r="AD315" s="53" t="str">
        <f>IF('Prediction Log'!$V316="Y", "W", IF('Prediction Log'!$V316="N","L",""))</f>
        <v/>
      </c>
      <c r="AE315" s="54" t="str">
        <f>IF(ISBLANK(Table123[[#This Row],[Odds Side - Difference Model]]), "",IF(AC315="W", W315, IF(AC315="L",-N315, "")))</f>
        <v/>
      </c>
      <c r="AF315" s="55" t="str">
        <f>IFERROR((IF(ISERR(Table123[[#This Row],[Potential Payout Side - Win Probability Model]]), "",IF(AD315="W", X315, IF(AD315="L",-N315, "")))), "")</f>
        <v/>
      </c>
      <c r="AG315" s="52" t="str">
        <f>IF('Prediction Log'!$U316="Y", "W", IF('Prediction Log'!$U316="N", "L", ""))</f>
        <v/>
      </c>
      <c r="AH315" s="54" t="str">
        <f>IF(ISBLANK(Table123[[#This Row],[Odds Spread]]), "",IF(AG315="W", Z315, IF(AG315="L",-O315, "")))</f>
        <v/>
      </c>
      <c r="AI315" s="45"/>
      <c r="AJ315" s="46" t="str">
        <f t="shared" si="31"/>
        <v/>
      </c>
      <c r="AK31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6" spans="1:38" x14ac:dyDescent="0.45">
      <c r="A316" s="34">
        <f>Games!A316</f>
        <v>0</v>
      </c>
      <c r="B316" s="34" t="str">
        <f>IF('Prediction Log'!B317=0, "",'Prediction Log'!B317)</f>
        <v/>
      </c>
      <c r="C316" s="34" t="str">
        <f>IF('Prediction Log'!C317=0, "",'Prediction Log'!C317)</f>
        <v/>
      </c>
      <c r="D316" s="34" t="str">
        <f>IF('Prediction Log'!D317=0, "",'Prediction Log'!D317)</f>
        <v/>
      </c>
      <c r="E316" s="34" t="str">
        <f>IF('Prediction Log'!E317=0, "",'Prediction Log'!E317)</f>
        <v/>
      </c>
      <c r="F316" s="34" t="str">
        <f>IF('Prediction Log'!H317=0, "",'Prediction Log'!H317)</f>
        <v/>
      </c>
      <c r="G316" s="10" t="str">
        <f>IF(ISBLANK(Games!B316), "",'Prediction Log'!$I317)</f>
        <v/>
      </c>
      <c r="H316" s="35" t="str">
        <f>'Prediction Log'!$J317</f>
        <v/>
      </c>
      <c r="I316" s="34" t="str">
        <f>IF(ISBLANK(Games!R316), "",IF(AND(Games!R316="",Games!S316=""),"",IF(ISTEXT(Games!S316), "Side",Games!R316)))</f>
        <v/>
      </c>
      <c r="J316" s="34" t="str">
        <f>IF(ISBLANK(Games!B316), "",IF(Games!P316="Y", Games!B316, Games!C316))</f>
        <v/>
      </c>
      <c r="K316" s="34" t="str">
        <f>Games!K316</f>
        <v/>
      </c>
      <c r="L316" s="34" t="str">
        <f>IF(ISBLANK(Games!D316), "",Games!D316)</f>
        <v/>
      </c>
      <c r="M316" s="34"/>
      <c r="N316" s="49" t="str">
        <f>IF(ISBLANK(Table123[[#This Row],[Odds Side - Difference Model]]), "", 1)</f>
        <v/>
      </c>
      <c r="O316" s="49" t="str">
        <f>IF(ISBLANK(Table123[[#This Row],[Odds Spread]]), "", 1)</f>
        <v/>
      </c>
      <c r="P316" s="36"/>
      <c r="Q316" s="36"/>
      <c r="R31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6" s="36"/>
      <c r="T316" s="36"/>
      <c r="U316" s="50" t="str">
        <f>IF(ISBLANK(Table123[[#This Row],[Odds Side - Difference Model]]), "",N316+IF(Q316&lt;0, (N316/(Q316/-100)), N316*(Q316/100)))</f>
        <v/>
      </c>
      <c r="V316" s="51" t="str">
        <f>IFERROR(IF(ISBLANK(Table123[[#This Row],[Odds Side - Win Probability Model]]), "",N316+IF(R316&lt;0, (N316/(R316/-100)), N316*(R316/100))),"")</f>
        <v/>
      </c>
      <c r="W316" s="50" t="str">
        <f t="shared" si="26"/>
        <v/>
      </c>
      <c r="X316" s="51" t="str">
        <f t="shared" si="27"/>
        <v/>
      </c>
      <c r="Y316" s="50" t="str">
        <f>IF(ISBLANK(Table123[[#This Row],[Odds Spread]]), "",O316+IF(S316&lt;0, (O316/(S316/-100)), O316*(S316/100)))</f>
        <v/>
      </c>
      <c r="Z316" s="50" t="str">
        <f t="shared" si="28"/>
        <v/>
      </c>
      <c r="AA316" s="37">
        <f t="shared" si="29"/>
        <v>0</v>
      </c>
      <c r="AB316" s="37">
        <f t="shared" si="30"/>
        <v>0</v>
      </c>
      <c r="AC316" s="52" t="str">
        <f>IF('Prediction Log'!$T317="Y", "W", IF('Prediction Log'!$T317="N","L",""))</f>
        <v/>
      </c>
      <c r="AD316" s="53" t="str">
        <f>IF('Prediction Log'!$V317="Y", "W", IF('Prediction Log'!$V317="N","L",""))</f>
        <v/>
      </c>
      <c r="AE316" s="54" t="str">
        <f>IF(ISBLANK(Table123[[#This Row],[Odds Side - Difference Model]]), "",IF(AC316="W", W316, IF(AC316="L",-N316, "")))</f>
        <v/>
      </c>
      <c r="AF316" s="55" t="str">
        <f>IFERROR((IF(ISERR(Table123[[#This Row],[Potential Payout Side - Win Probability Model]]), "",IF(AD316="W", X316, IF(AD316="L",-N316, "")))), "")</f>
        <v/>
      </c>
      <c r="AG316" s="52" t="str">
        <f>IF('Prediction Log'!$U317="Y", "W", IF('Prediction Log'!$U317="N", "L", ""))</f>
        <v/>
      </c>
      <c r="AH316" s="54" t="str">
        <f>IF(ISBLANK(Table123[[#This Row],[Odds Spread]]), "",IF(AG316="W", Z316, IF(AG316="L",-O316, "")))</f>
        <v/>
      </c>
      <c r="AI316" s="45"/>
      <c r="AJ316" s="46" t="str">
        <f t="shared" si="31"/>
        <v/>
      </c>
      <c r="AK31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7" spans="1:38" x14ac:dyDescent="0.45">
      <c r="A317" s="34">
        <f>Games!A317</f>
        <v>0</v>
      </c>
      <c r="B317" s="34" t="str">
        <f>IF('Prediction Log'!B318=0, "",'Prediction Log'!B318)</f>
        <v/>
      </c>
      <c r="C317" s="34" t="str">
        <f>IF('Prediction Log'!C318=0, "",'Prediction Log'!C318)</f>
        <v/>
      </c>
      <c r="D317" s="34" t="str">
        <f>IF('Prediction Log'!D318=0, "",'Prediction Log'!D318)</f>
        <v/>
      </c>
      <c r="E317" s="34" t="str">
        <f>IF('Prediction Log'!E318=0, "",'Prediction Log'!E318)</f>
        <v/>
      </c>
      <c r="F317" s="34" t="str">
        <f>IF('Prediction Log'!H318=0, "",'Prediction Log'!H318)</f>
        <v/>
      </c>
      <c r="G317" s="10" t="str">
        <f>IF(ISBLANK(Games!B317), "",'Prediction Log'!$I318)</f>
        <v/>
      </c>
      <c r="H317" s="35" t="str">
        <f>'Prediction Log'!$J318</f>
        <v/>
      </c>
      <c r="I317" s="34" t="str">
        <f>IF(ISBLANK(Games!R317), "",IF(AND(Games!R317="",Games!S317=""),"",IF(ISTEXT(Games!S317), "Side",Games!R317)))</f>
        <v/>
      </c>
      <c r="J317" s="34" t="str">
        <f>IF(ISBLANK(Games!B317), "",IF(Games!P317="Y", Games!B317, Games!C317))</f>
        <v/>
      </c>
      <c r="K317" s="34" t="str">
        <f>Games!K317</f>
        <v/>
      </c>
      <c r="L317" s="34" t="str">
        <f>IF(ISBLANK(Games!D317), "",Games!D317)</f>
        <v/>
      </c>
      <c r="M317" s="34"/>
      <c r="N317" s="49" t="str">
        <f>IF(ISBLANK(Table123[[#This Row],[Odds Side - Difference Model]]), "", 1)</f>
        <v/>
      </c>
      <c r="O317" s="49" t="str">
        <f>IF(ISBLANK(Table123[[#This Row],[Odds Spread]]), "", 1)</f>
        <v/>
      </c>
      <c r="P317" s="36"/>
      <c r="Q317" s="36"/>
      <c r="R31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7" s="36"/>
      <c r="T317" s="36"/>
      <c r="U317" s="50" t="str">
        <f>IF(ISBLANK(Table123[[#This Row],[Odds Side - Difference Model]]), "",N317+IF(Q317&lt;0, (N317/(Q317/-100)), N317*(Q317/100)))</f>
        <v/>
      </c>
      <c r="V317" s="51" t="str">
        <f>IFERROR(IF(ISBLANK(Table123[[#This Row],[Odds Side - Win Probability Model]]), "",N317+IF(R317&lt;0, (N317/(R317/-100)), N317*(R317/100))),"")</f>
        <v/>
      </c>
      <c r="W317" s="50" t="str">
        <f t="shared" si="26"/>
        <v/>
      </c>
      <c r="X317" s="51" t="str">
        <f t="shared" si="27"/>
        <v/>
      </c>
      <c r="Y317" s="50" t="str">
        <f>IF(ISBLANK(Table123[[#This Row],[Odds Spread]]), "",O317+IF(S317&lt;0, (O317/(S317/-100)), O317*(S317/100)))</f>
        <v/>
      </c>
      <c r="Z317" s="50" t="str">
        <f t="shared" si="28"/>
        <v/>
      </c>
      <c r="AA317" s="37">
        <f t="shared" si="29"/>
        <v>0</v>
      </c>
      <c r="AB317" s="37">
        <f t="shared" si="30"/>
        <v>0</v>
      </c>
      <c r="AC317" s="52" t="str">
        <f>IF('Prediction Log'!$T318="Y", "W", IF('Prediction Log'!$T318="N","L",""))</f>
        <v/>
      </c>
      <c r="AD317" s="53" t="str">
        <f>IF('Prediction Log'!$V318="Y", "W", IF('Prediction Log'!$V318="N","L",""))</f>
        <v/>
      </c>
      <c r="AE317" s="54" t="str">
        <f>IF(ISBLANK(Table123[[#This Row],[Odds Side - Difference Model]]), "",IF(AC317="W", W317, IF(AC317="L",-N317, "")))</f>
        <v/>
      </c>
      <c r="AF317" s="55" t="str">
        <f>IFERROR((IF(ISERR(Table123[[#This Row],[Potential Payout Side - Win Probability Model]]), "",IF(AD317="W", X317, IF(AD317="L",-N317, "")))), "")</f>
        <v/>
      </c>
      <c r="AG317" s="52" t="str">
        <f>IF('Prediction Log'!$U318="Y", "W", IF('Prediction Log'!$U318="N", "L", ""))</f>
        <v/>
      </c>
      <c r="AH317" s="54" t="str">
        <f>IF(ISBLANK(Table123[[#This Row],[Odds Spread]]), "",IF(AG317="W", Z317, IF(AG317="L",-O317, "")))</f>
        <v/>
      </c>
      <c r="AI317" s="45"/>
      <c r="AJ317" s="46" t="str">
        <f t="shared" si="31"/>
        <v/>
      </c>
      <c r="AK31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8" spans="1:38" x14ac:dyDescent="0.45">
      <c r="A318" s="34">
        <f>Games!A318</f>
        <v>0</v>
      </c>
      <c r="B318" s="34" t="str">
        <f>IF('Prediction Log'!B319=0, "",'Prediction Log'!B319)</f>
        <v/>
      </c>
      <c r="C318" s="34" t="str">
        <f>IF('Prediction Log'!C319=0, "",'Prediction Log'!C319)</f>
        <v/>
      </c>
      <c r="D318" s="34" t="str">
        <f>IF('Prediction Log'!D319=0, "",'Prediction Log'!D319)</f>
        <v/>
      </c>
      <c r="E318" s="34" t="str">
        <f>IF('Prediction Log'!E319=0, "",'Prediction Log'!E319)</f>
        <v/>
      </c>
      <c r="F318" s="34" t="str">
        <f>IF('Prediction Log'!H319=0, "",'Prediction Log'!H319)</f>
        <v/>
      </c>
      <c r="G318" s="10" t="str">
        <f>IF(ISBLANK(Games!B318), "",'Prediction Log'!$I319)</f>
        <v/>
      </c>
      <c r="H318" s="35" t="str">
        <f>'Prediction Log'!$J319</f>
        <v/>
      </c>
      <c r="I318" s="34" t="str">
        <f>IF(ISBLANK(Games!R318), "",IF(AND(Games!R318="",Games!S318=""),"",IF(ISTEXT(Games!S318), "Side",Games!R318)))</f>
        <v/>
      </c>
      <c r="J318" s="34" t="str">
        <f>IF(ISBLANK(Games!B318), "",IF(Games!P318="Y", Games!B318, Games!C318))</f>
        <v/>
      </c>
      <c r="K318" s="34" t="str">
        <f>Games!K318</f>
        <v/>
      </c>
      <c r="L318" s="34" t="str">
        <f>IF(ISBLANK(Games!D318), "",Games!D318)</f>
        <v/>
      </c>
      <c r="M318" s="34"/>
      <c r="N318" s="49" t="str">
        <f>IF(ISBLANK(Table123[[#This Row],[Odds Side - Difference Model]]), "", 1)</f>
        <v/>
      </c>
      <c r="O318" s="49" t="str">
        <f>IF(ISBLANK(Table123[[#This Row],[Odds Spread]]), "", 1)</f>
        <v/>
      </c>
      <c r="P318" s="36"/>
      <c r="Q318" s="36"/>
      <c r="R31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8" s="36"/>
      <c r="T318" s="36"/>
      <c r="U318" s="50" t="str">
        <f>IF(ISBLANK(Table123[[#This Row],[Odds Side - Difference Model]]), "",N318+IF(Q318&lt;0, (N318/(Q318/-100)), N318*(Q318/100)))</f>
        <v/>
      </c>
      <c r="V318" s="51" t="str">
        <f>IFERROR(IF(ISBLANK(Table123[[#This Row],[Odds Side - Win Probability Model]]), "",N318+IF(R318&lt;0, (N318/(R318/-100)), N318*(R318/100))),"")</f>
        <v/>
      </c>
      <c r="W318" s="50" t="str">
        <f t="shared" si="26"/>
        <v/>
      </c>
      <c r="X318" s="51" t="str">
        <f t="shared" si="27"/>
        <v/>
      </c>
      <c r="Y318" s="50" t="str">
        <f>IF(ISBLANK(Table123[[#This Row],[Odds Spread]]), "",O318+IF(S318&lt;0, (O318/(S318/-100)), O318*(S318/100)))</f>
        <v/>
      </c>
      <c r="Z318" s="50" t="str">
        <f t="shared" si="28"/>
        <v/>
      </c>
      <c r="AA318" s="37">
        <f t="shared" si="29"/>
        <v>0</v>
      </c>
      <c r="AB318" s="37">
        <f t="shared" si="30"/>
        <v>0</v>
      </c>
      <c r="AC318" s="52" t="str">
        <f>IF('Prediction Log'!$T319="Y", "W", IF('Prediction Log'!$T319="N","L",""))</f>
        <v/>
      </c>
      <c r="AD318" s="53" t="str">
        <f>IF('Prediction Log'!$V319="Y", "W", IF('Prediction Log'!$V319="N","L",""))</f>
        <v/>
      </c>
      <c r="AE318" s="54" t="str">
        <f>IF(ISBLANK(Table123[[#This Row],[Odds Side - Difference Model]]), "",IF(AC318="W", W318, IF(AC318="L",-N318, "")))</f>
        <v/>
      </c>
      <c r="AF318" s="55" t="str">
        <f>IFERROR((IF(ISERR(Table123[[#This Row],[Potential Payout Side - Win Probability Model]]), "",IF(AD318="W", X318, IF(AD318="L",-N318, "")))), "")</f>
        <v/>
      </c>
      <c r="AG318" s="52" t="str">
        <f>IF('Prediction Log'!$U319="Y", "W", IF('Prediction Log'!$U319="N", "L", ""))</f>
        <v/>
      </c>
      <c r="AH318" s="54" t="str">
        <f>IF(ISBLANK(Table123[[#This Row],[Odds Spread]]), "",IF(AG318="W", Z318, IF(AG318="L",-O318, "")))</f>
        <v/>
      </c>
      <c r="AI318" s="45"/>
      <c r="AJ318" s="46" t="str">
        <f t="shared" si="31"/>
        <v/>
      </c>
      <c r="AK31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9" spans="1:38" x14ac:dyDescent="0.45">
      <c r="A319" s="34">
        <f>Games!A319</f>
        <v>0</v>
      </c>
      <c r="B319" s="34" t="str">
        <f>IF('Prediction Log'!B320=0, "",'Prediction Log'!B320)</f>
        <v/>
      </c>
      <c r="C319" s="34" t="str">
        <f>IF('Prediction Log'!C320=0, "",'Prediction Log'!C320)</f>
        <v/>
      </c>
      <c r="D319" s="34" t="str">
        <f>IF('Prediction Log'!D320=0, "",'Prediction Log'!D320)</f>
        <v/>
      </c>
      <c r="E319" s="34" t="str">
        <f>IF('Prediction Log'!E320=0, "",'Prediction Log'!E320)</f>
        <v/>
      </c>
      <c r="F319" s="34" t="str">
        <f>IF('Prediction Log'!H320=0, "",'Prediction Log'!H320)</f>
        <v/>
      </c>
      <c r="G319" s="10" t="str">
        <f>IF(ISBLANK(Games!B319), "",'Prediction Log'!$I320)</f>
        <v/>
      </c>
      <c r="H319" s="35" t="str">
        <f>'Prediction Log'!$J320</f>
        <v/>
      </c>
      <c r="I319" s="34" t="str">
        <f>IF(ISBLANK(Games!R319), "",IF(AND(Games!R319="",Games!S319=""),"",IF(ISTEXT(Games!S319), "Side",Games!R319)))</f>
        <v/>
      </c>
      <c r="J319" s="34" t="str">
        <f>IF(ISBLANK(Games!B319), "",IF(Games!P319="Y", Games!B319, Games!C319))</f>
        <v/>
      </c>
      <c r="K319" s="34" t="str">
        <f>Games!K319</f>
        <v/>
      </c>
      <c r="L319" s="34" t="str">
        <f>IF(ISBLANK(Games!D319), "",Games!D319)</f>
        <v/>
      </c>
      <c r="M319" s="34"/>
      <c r="N319" s="49" t="str">
        <f>IF(ISBLANK(Table123[[#This Row],[Odds Side - Difference Model]]), "", 1)</f>
        <v/>
      </c>
      <c r="O319" s="49" t="str">
        <f>IF(ISBLANK(Table123[[#This Row],[Odds Spread]]), "", 1)</f>
        <v/>
      </c>
      <c r="P319" s="36"/>
      <c r="Q319" s="36"/>
      <c r="R31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9" s="36"/>
      <c r="T319" s="36"/>
      <c r="U319" s="50" t="str">
        <f>IF(ISBLANK(Table123[[#This Row],[Odds Side - Difference Model]]), "",N319+IF(Q319&lt;0, (N319/(Q319/-100)), N319*(Q319/100)))</f>
        <v/>
      </c>
      <c r="V319" s="51" t="str">
        <f>IFERROR(IF(ISBLANK(Table123[[#This Row],[Odds Side - Win Probability Model]]), "",N319+IF(R319&lt;0, (N319/(R319/-100)), N319*(R319/100))),"")</f>
        <v/>
      </c>
      <c r="W319" s="50" t="str">
        <f t="shared" si="26"/>
        <v/>
      </c>
      <c r="X319" s="51" t="str">
        <f t="shared" si="27"/>
        <v/>
      </c>
      <c r="Y319" s="50" t="str">
        <f>IF(ISBLANK(Table123[[#This Row],[Odds Spread]]), "",O319+IF(S319&lt;0, (O319/(S319/-100)), O319*(S319/100)))</f>
        <v/>
      </c>
      <c r="Z319" s="50" t="str">
        <f t="shared" si="28"/>
        <v/>
      </c>
      <c r="AA319" s="37">
        <f t="shared" si="29"/>
        <v>0</v>
      </c>
      <c r="AB319" s="37">
        <f t="shared" si="30"/>
        <v>0</v>
      </c>
      <c r="AC319" s="52" t="str">
        <f>IF('Prediction Log'!$T320="Y", "W", IF('Prediction Log'!$T320="N","L",""))</f>
        <v/>
      </c>
      <c r="AD319" s="53" t="str">
        <f>IF('Prediction Log'!$V320="Y", "W", IF('Prediction Log'!$V320="N","L",""))</f>
        <v/>
      </c>
      <c r="AE319" s="54" t="str">
        <f>IF(ISBLANK(Table123[[#This Row],[Odds Side - Difference Model]]), "",IF(AC319="W", W319, IF(AC319="L",-N319, "")))</f>
        <v/>
      </c>
      <c r="AF319" s="55" t="str">
        <f>IFERROR((IF(ISERR(Table123[[#This Row],[Potential Payout Side - Win Probability Model]]), "",IF(AD319="W", X319, IF(AD319="L",-N319, "")))), "")</f>
        <v/>
      </c>
      <c r="AG319" s="52" t="str">
        <f>IF('Prediction Log'!$U320="Y", "W", IF('Prediction Log'!$U320="N", "L", ""))</f>
        <v/>
      </c>
      <c r="AH319" s="54" t="str">
        <f>IF(ISBLANK(Table123[[#This Row],[Odds Spread]]), "",IF(AG319="W", Z319, IF(AG319="L",-O319, "")))</f>
        <v/>
      </c>
      <c r="AI319" s="45"/>
      <c r="AJ319" s="46" t="str">
        <f t="shared" si="31"/>
        <v/>
      </c>
      <c r="AK31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0" spans="1:38" x14ac:dyDescent="0.45">
      <c r="A320" s="34">
        <f>Games!A320</f>
        <v>0</v>
      </c>
      <c r="B320" s="34" t="str">
        <f>IF('Prediction Log'!B321=0, "",'Prediction Log'!B321)</f>
        <v/>
      </c>
      <c r="C320" s="34" t="str">
        <f>IF('Prediction Log'!C321=0, "",'Prediction Log'!C321)</f>
        <v/>
      </c>
      <c r="D320" s="34" t="str">
        <f>IF('Prediction Log'!D321=0, "",'Prediction Log'!D321)</f>
        <v/>
      </c>
      <c r="E320" s="34" t="str">
        <f>IF('Prediction Log'!E321=0, "",'Prediction Log'!E321)</f>
        <v/>
      </c>
      <c r="F320" s="34" t="str">
        <f>IF('Prediction Log'!H321=0, "",'Prediction Log'!H321)</f>
        <v/>
      </c>
      <c r="G320" s="10" t="str">
        <f>IF(ISBLANK(Games!B320), "",'Prediction Log'!$I321)</f>
        <v/>
      </c>
      <c r="H320" s="35" t="str">
        <f>'Prediction Log'!$J321</f>
        <v/>
      </c>
      <c r="I320" s="34" t="str">
        <f>IF(ISBLANK(Games!R320), "",IF(AND(Games!R320="",Games!S320=""),"",IF(ISTEXT(Games!S320), "Side",Games!R320)))</f>
        <v/>
      </c>
      <c r="J320" s="34" t="str">
        <f>IF(ISBLANK(Games!B320), "",IF(Games!P320="Y", Games!B320, Games!C320))</f>
        <v/>
      </c>
      <c r="K320" s="34" t="str">
        <f>Games!K320</f>
        <v/>
      </c>
      <c r="L320" s="34" t="str">
        <f>IF(ISBLANK(Games!D320), "",Games!D320)</f>
        <v/>
      </c>
      <c r="M320" s="34"/>
      <c r="N320" s="49" t="str">
        <f>IF(ISBLANK(Table123[[#This Row],[Odds Side - Difference Model]]), "", 1)</f>
        <v/>
      </c>
      <c r="O320" s="49" t="str">
        <f>IF(ISBLANK(Table123[[#This Row],[Odds Spread]]), "", 1)</f>
        <v/>
      </c>
      <c r="P320" s="36"/>
      <c r="Q320" s="36"/>
      <c r="R32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0" s="36"/>
      <c r="T320" s="36"/>
      <c r="U320" s="50" t="str">
        <f>IF(ISBLANK(Table123[[#This Row],[Odds Side - Difference Model]]), "",N320+IF(Q320&lt;0, (N320/(Q320/-100)), N320*(Q320/100)))</f>
        <v/>
      </c>
      <c r="V320" s="51" t="str">
        <f>IFERROR(IF(ISBLANK(Table123[[#This Row],[Odds Side - Win Probability Model]]), "",N320+IF(R320&lt;0, (N320/(R320/-100)), N320*(R320/100))),"")</f>
        <v/>
      </c>
      <c r="W320" s="50" t="str">
        <f t="shared" si="26"/>
        <v/>
      </c>
      <c r="X320" s="51" t="str">
        <f t="shared" si="27"/>
        <v/>
      </c>
      <c r="Y320" s="50" t="str">
        <f>IF(ISBLANK(Table123[[#This Row],[Odds Spread]]), "",O320+IF(S320&lt;0, (O320/(S320/-100)), O320*(S320/100)))</f>
        <v/>
      </c>
      <c r="Z320" s="50" t="str">
        <f t="shared" si="28"/>
        <v/>
      </c>
      <c r="AA320" s="37">
        <f t="shared" si="29"/>
        <v>0</v>
      </c>
      <c r="AB320" s="37">
        <f t="shared" si="30"/>
        <v>0</v>
      </c>
      <c r="AC320" s="52" t="str">
        <f>IF('Prediction Log'!$T321="Y", "W", IF('Prediction Log'!$T321="N","L",""))</f>
        <v/>
      </c>
      <c r="AD320" s="53" t="str">
        <f>IF('Prediction Log'!$V321="Y", "W", IF('Prediction Log'!$V321="N","L",""))</f>
        <v/>
      </c>
      <c r="AE320" s="54" t="str">
        <f>IF(ISBLANK(Table123[[#This Row],[Odds Side - Difference Model]]), "",IF(AC320="W", W320, IF(AC320="L",-N320, "")))</f>
        <v/>
      </c>
      <c r="AF320" s="55" t="str">
        <f>IFERROR((IF(ISERR(Table123[[#This Row],[Potential Payout Side - Win Probability Model]]), "",IF(AD320="W", X320, IF(AD320="L",-N320, "")))), "")</f>
        <v/>
      </c>
      <c r="AG320" s="52" t="str">
        <f>IF('Prediction Log'!$U321="Y", "W", IF('Prediction Log'!$U321="N", "L", ""))</f>
        <v/>
      </c>
      <c r="AH320" s="54" t="str">
        <f>IF(ISBLANK(Table123[[#This Row],[Odds Spread]]), "",IF(AG320="W", Z320, IF(AG320="L",-O320, "")))</f>
        <v/>
      </c>
      <c r="AI320" s="45"/>
      <c r="AJ320" s="46" t="str">
        <f t="shared" si="31"/>
        <v/>
      </c>
      <c r="AK32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1" spans="1:38" x14ac:dyDescent="0.45">
      <c r="A321" s="34">
        <f>Games!A321</f>
        <v>0</v>
      </c>
      <c r="B321" s="34" t="str">
        <f>IF('Prediction Log'!B322=0, "",'Prediction Log'!B322)</f>
        <v/>
      </c>
      <c r="C321" s="34" t="str">
        <f>IF('Prediction Log'!C322=0, "",'Prediction Log'!C322)</f>
        <v/>
      </c>
      <c r="D321" s="34" t="str">
        <f>IF('Prediction Log'!D322=0, "",'Prediction Log'!D322)</f>
        <v/>
      </c>
      <c r="E321" s="34" t="str">
        <f>IF('Prediction Log'!E322=0, "",'Prediction Log'!E322)</f>
        <v/>
      </c>
      <c r="F321" s="34" t="str">
        <f>IF('Prediction Log'!H322=0, "",'Prediction Log'!H322)</f>
        <v/>
      </c>
      <c r="G321" s="10" t="str">
        <f>IF(ISBLANK(Games!B321), "",'Prediction Log'!$I322)</f>
        <v/>
      </c>
      <c r="H321" s="35" t="str">
        <f>'Prediction Log'!$J322</f>
        <v/>
      </c>
      <c r="I321" s="34" t="str">
        <f>IF(ISBLANK(Games!R321), "",IF(AND(Games!R321="",Games!S321=""),"",IF(ISTEXT(Games!S321), "Side",Games!R321)))</f>
        <v/>
      </c>
      <c r="J321" s="34" t="str">
        <f>IF(ISBLANK(Games!B321), "",IF(Games!P321="Y", Games!B321, Games!C321))</f>
        <v/>
      </c>
      <c r="K321" s="34" t="str">
        <f>Games!K321</f>
        <v/>
      </c>
      <c r="L321" s="34" t="str">
        <f>IF(ISBLANK(Games!D321), "",Games!D321)</f>
        <v/>
      </c>
      <c r="M321" s="34"/>
      <c r="N321" s="49" t="str">
        <f>IF(ISBLANK(Table123[[#This Row],[Odds Side - Difference Model]]), "", 1)</f>
        <v/>
      </c>
      <c r="O321" s="49" t="str">
        <f>IF(ISBLANK(Table123[[#This Row],[Odds Spread]]), "", 1)</f>
        <v/>
      </c>
      <c r="P321" s="36"/>
      <c r="Q321" s="36"/>
      <c r="R32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1" s="36"/>
      <c r="T321" s="36"/>
      <c r="U321" s="50" t="str">
        <f>IF(ISBLANK(Table123[[#This Row],[Odds Side - Difference Model]]), "",N321+IF(Q321&lt;0, (N321/(Q321/-100)), N321*(Q321/100)))</f>
        <v/>
      </c>
      <c r="V321" s="51" t="str">
        <f>IFERROR(IF(ISBLANK(Table123[[#This Row],[Odds Side - Win Probability Model]]), "",N321+IF(R321&lt;0, (N321/(R321/-100)), N321*(R321/100))),"")</f>
        <v/>
      </c>
      <c r="W321" s="50" t="str">
        <f t="shared" si="26"/>
        <v/>
      </c>
      <c r="X321" s="51" t="str">
        <f t="shared" si="27"/>
        <v/>
      </c>
      <c r="Y321" s="50" t="str">
        <f>IF(ISBLANK(Table123[[#This Row],[Odds Spread]]), "",O321+IF(S321&lt;0, (O321/(S321/-100)), O321*(S321/100)))</f>
        <v/>
      </c>
      <c r="Z321" s="50" t="str">
        <f t="shared" si="28"/>
        <v/>
      </c>
      <c r="AA321" s="37">
        <f t="shared" si="29"/>
        <v>0</v>
      </c>
      <c r="AB321" s="37">
        <f t="shared" si="30"/>
        <v>0</v>
      </c>
      <c r="AC321" s="52" t="str">
        <f>IF('Prediction Log'!$T322="Y", "W", IF('Prediction Log'!$T322="N","L",""))</f>
        <v/>
      </c>
      <c r="AD321" s="53" t="str">
        <f>IF('Prediction Log'!$V322="Y", "W", IF('Prediction Log'!$V322="N","L",""))</f>
        <v/>
      </c>
      <c r="AE321" s="54" t="str">
        <f>IF(ISBLANK(Table123[[#This Row],[Odds Side - Difference Model]]), "",IF(AC321="W", W321, IF(AC321="L",-N321, "")))</f>
        <v/>
      </c>
      <c r="AF321" s="55" t="str">
        <f>IFERROR((IF(ISERR(Table123[[#This Row],[Potential Payout Side - Win Probability Model]]), "",IF(AD321="W", X321, IF(AD321="L",-N321, "")))), "")</f>
        <v/>
      </c>
      <c r="AG321" s="52" t="str">
        <f>IF('Prediction Log'!$U322="Y", "W", IF('Prediction Log'!$U322="N", "L", ""))</f>
        <v/>
      </c>
      <c r="AH321" s="54" t="str">
        <f>IF(ISBLANK(Table123[[#This Row],[Odds Spread]]), "",IF(AG321="W", Z321, IF(AG321="L",-O321, "")))</f>
        <v/>
      </c>
      <c r="AI321" s="45"/>
      <c r="AJ321" s="46" t="str">
        <f t="shared" si="31"/>
        <v/>
      </c>
      <c r="AK32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2" spans="1:38" x14ac:dyDescent="0.45">
      <c r="A322" s="34">
        <f>Games!A322</f>
        <v>0</v>
      </c>
      <c r="B322" s="34" t="str">
        <f>IF('Prediction Log'!B323=0, "",'Prediction Log'!B323)</f>
        <v/>
      </c>
      <c r="C322" s="34" t="str">
        <f>IF('Prediction Log'!C323=0, "",'Prediction Log'!C323)</f>
        <v/>
      </c>
      <c r="D322" s="34" t="str">
        <f>IF('Prediction Log'!D323=0, "",'Prediction Log'!D323)</f>
        <v/>
      </c>
      <c r="E322" s="34" t="str">
        <f>IF('Prediction Log'!E323=0, "",'Prediction Log'!E323)</f>
        <v/>
      </c>
      <c r="F322" s="34" t="str">
        <f>IF('Prediction Log'!H323=0, "",'Prediction Log'!H323)</f>
        <v/>
      </c>
      <c r="G322" s="10" t="str">
        <f>IF(ISBLANK(Games!B322), "",'Prediction Log'!$I323)</f>
        <v/>
      </c>
      <c r="H322" s="35" t="str">
        <f>'Prediction Log'!$J323</f>
        <v/>
      </c>
      <c r="I322" s="34" t="str">
        <f>IF(ISBLANK(Games!R322), "",IF(AND(Games!R322="",Games!S322=""),"",IF(ISTEXT(Games!S322), "Side",Games!R322)))</f>
        <v/>
      </c>
      <c r="J322" s="34" t="str">
        <f>IF(ISBLANK(Games!B322), "",IF(Games!P322="Y", Games!B322, Games!C322))</f>
        <v/>
      </c>
      <c r="K322" s="34" t="str">
        <f>Games!K322</f>
        <v/>
      </c>
      <c r="L322" s="34" t="str">
        <f>IF(ISBLANK(Games!D322), "",Games!D322)</f>
        <v/>
      </c>
      <c r="M322" s="34"/>
      <c r="N322" s="49" t="str">
        <f>IF(ISBLANK(Table123[[#This Row],[Odds Side - Difference Model]]), "", 1)</f>
        <v/>
      </c>
      <c r="O322" s="49" t="str">
        <f>IF(ISBLANK(Table123[[#This Row],[Odds Spread]]), "", 1)</f>
        <v/>
      </c>
      <c r="P322" s="36"/>
      <c r="Q322" s="36"/>
      <c r="R32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2" s="36"/>
      <c r="T322" s="36"/>
      <c r="U322" s="50" t="str">
        <f>IF(ISBLANK(Table123[[#This Row],[Odds Side - Difference Model]]), "",N322+IF(Q322&lt;0, (N322/(Q322/-100)), N322*(Q322/100)))</f>
        <v/>
      </c>
      <c r="V322" s="51" t="str">
        <f>IFERROR(IF(ISBLANK(Table123[[#This Row],[Odds Side - Win Probability Model]]), "",N322+IF(R322&lt;0, (N322/(R322/-100)), N322*(R322/100))),"")</f>
        <v/>
      </c>
      <c r="W322" s="50" t="str">
        <f t="shared" si="26"/>
        <v/>
      </c>
      <c r="X322" s="51" t="str">
        <f t="shared" si="27"/>
        <v/>
      </c>
      <c r="Y322" s="50" t="str">
        <f>IF(ISBLANK(Table123[[#This Row],[Odds Spread]]), "",O322+IF(S322&lt;0, (O322/(S322/-100)), O322*(S322/100)))</f>
        <v/>
      </c>
      <c r="Z322" s="50" t="str">
        <f t="shared" si="28"/>
        <v/>
      </c>
      <c r="AA322" s="37">
        <f t="shared" si="29"/>
        <v>0</v>
      </c>
      <c r="AB322" s="37">
        <f t="shared" si="30"/>
        <v>0</v>
      </c>
      <c r="AC322" s="52" t="str">
        <f>IF('Prediction Log'!$T323="Y", "W", IF('Prediction Log'!$T323="N","L",""))</f>
        <v/>
      </c>
      <c r="AD322" s="53" t="str">
        <f>IF('Prediction Log'!$V323="Y", "W", IF('Prediction Log'!$V323="N","L",""))</f>
        <v/>
      </c>
      <c r="AE322" s="54" t="str">
        <f>IF(ISBLANK(Table123[[#This Row],[Odds Side - Difference Model]]), "",IF(AC322="W", W322, IF(AC322="L",-N322, "")))</f>
        <v/>
      </c>
      <c r="AF322" s="55" t="str">
        <f>IFERROR((IF(ISERR(Table123[[#This Row],[Potential Payout Side - Win Probability Model]]), "",IF(AD322="W", X322, IF(AD322="L",-N322, "")))), "")</f>
        <v/>
      </c>
      <c r="AG322" s="52" t="str">
        <f>IF('Prediction Log'!$U323="Y", "W", IF('Prediction Log'!$U323="N", "L", ""))</f>
        <v/>
      </c>
      <c r="AH322" s="54" t="str">
        <f>IF(ISBLANK(Table123[[#This Row],[Odds Spread]]), "",IF(AG322="W", Z322, IF(AG322="L",-O322, "")))</f>
        <v/>
      </c>
      <c r="AI322" s="45"/>
      <c r="AJ322" s="46" t="str">
        <f t="shared" si="31"/>
        <v/>
      </c>
      <c r="AK32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3" spans="1:38" x14ac:dyDescent="0.45">
      <c r="A323" s="34">
        <f>Games!A323</f>
        <v>0</v>
      </c>
      <c r="B323" s="34" t="str">
        <f>IF('Prediction Log'!B324=0, "",'Prediction Log'!B324)</f>
        <v/>
      </c>
      <c r="C323" s="34" t="str">
        <f>IF('Prediction Log'!C324=0, "",'Prediction Log'!C324)</f>
        <v/>
      </c>
      <c r="D323" s="34" t="str">
        <f>IF('Prediction Log'!D324=0, "",'Prediction Log'!D324)</f>
        <v/>
      </c>
      <c r="E323" s="34" t="str">
        <f>IF('Prediction Log'!E324=0, "",'Prediction Log'!E324)</f>
        <v/>
      </c>
      <c r="F323" s="34" t="str">
        <f>IF('Prediction Log'!H324=0, "",'Prediction Log'!H324)</f>
        <v/>
      </c>
      <c r="G323" s="10" t="str">
        <f>IF(ISBLANK(Games!B323), "",'Prediction Log'!$I324)</f>
        <v/>
      </c>
      <c r="H323" s="35" t="str">
        <f>'Prediction Log'!$J324</f>
        <v/>
      </c>
      <c r="I323" s="34" t="str">
        <f>IF(ISBLANK(Games!R323), "",IF(AND(Games!R323="",Games!S323=""),"",IF(ISTEXT(Games!S323), "Side",Games!R323)))</f>
        <v/>
      </c>
      <c r="J323" s="34" t="str">
        <f>IF(ISBLANK(Games!B323), "",IF(Games!P323="Y", Games!B323, Games!C323))</f>
        <v/>
      </c>
      <c r="K323" s="34" t="str">
        <f>Games!K323</f>
        <v/>
      </c>
      <c r="L323" s="34" t="str">
        <f>IF(ISBLANK(Games!D323), "",Games!D323)</f>
        <v/>
      </c>
      <c r="M323" s="34"/>
      <c r="N323" s="49" t="str">
        <f>IF(ISBLANK(Table123[[#This Row],[Odds Side - Difference Model]]), "", 1)</f>
        <v/>
      </c>
      <c r="O323" s="49" t="str">
        <f>IF(ISBLANK(Table123[[#This Row],[Odds Spread]]), "", 1)</f>
        <v/>
      </c>
      <c r="P323" s="36"/>
      <c r="Q323" s="36"/>
      <c r="R32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3" s="36"/>
      <c r="T323" s="36"/>
      <c r="U323" s="50" t="str">
        <f>IF(ISBLANK(Table123[[#This Row],[Odds Side - Difference Model]]), "",N323+IF(Q323&lt;0, (N323/(Q323/-100)), N323*(Q323/100)))</f>
        <v/>
      </c>
      <c r="V323" s="51" t="str">
        <f>IFERROR(IF(ISBLANK(Table123[[#This Row],[Odds Side - Win Probability Model]]), "",N323+IF(R323&lt;0, (N323/(R323/-100)), N323*(R323/100))),"")</f>
        <v/>
      </c>
      <c r="W323" s="50" t="str">
        <f t="shared" ref="W323:W383" si="32">IFERROR(U323-N323, "")</f>
        <v/>
      </c>
      <c r="X323" s="51" t="str">
        <f t="shared" ref="X323:X383" si="33">IFERROR(V323-N323, "")</f>
        <v/>
      </c>
      <c r="Y323" s="50" t="str">
        <f>IF(ISBLANK(Table123[[#This Row],[Odds Spread]]), "",O323+IF(S323&lt;0, (O323/(S323/-100)), O323*(S323/100)))</f>
        <v/>
      </c>
      <c r="Z323" s="50" t="str">
        <f t="shared" ref="Z323:Z383" si="34">IFERROR(Y323-O323, "")</f>
        <v/>
      </c>
      <c r="AA323" s="37">
        <f t="shared" ref="AA323:AA383" si="35">P323+IF(T323&lt;0, (P323/(T323/-100)), P323*(T323/100))</f>
        <v>0</v>
      </c>
      <c r="AB323" s="37">
        <f t="shared" ref="AB323:AB383" si="36">T323-P323</f>
        <v>0</v>
      </c>
      <c r="AC323" s="52" t="str">
        <f>IF('Prediction Log'!$T324="Y", "W", IF('Prediction Log'!$T324="N","L",""))</f>
        <v/>
      </c>
      <c r="AD323" s="53" t="str">
        <f>IF('Prediction Log'!$V324="Y", "W", IF('Prediction Log'!$V324="N","L",""))</f>
        <v/>
      </c>
      <c r="AE323" s="54" t="str">
        <f>IF(ISBLANK(Table123[[#This Row],[Odds Side - Difference Model]]), "",IF(AC323="W", W323, IF(AC323="L",-N323, "")))</f>
        <v/>
      </c>
      <c r="AF323" s="55" t="str">
        <f>IFERROR((IF(ISERR(Table123[[#This Row],[Potential Payout Side - Win Probability Model]]), "",IF(AD323="W", X323, IF(AD323="L",-N323, "")))), "")</f>
        <v/>
      </c>
      <c r="AG323" s="52" t="str">
        <f>IF('Prediction Log'!$U324="Y", "W", IF('Prediction Log'!$U324="N", "L", ""))</f>
        <v/>
      </c>
      <c r="AH323" s="54" t="str">
        <f>IF(ISBLANK(Table123[[#This Row],[Odds Spread]]), "",IF(AG323="W", Z323, IF(AG323="L",-O323, "")))</f>
        <v/>
      </c>
      <c r="AI323" s="45"/>
      <c r="AJ323" s="46" t="str">
        <f t="shared" ref="AJ323:AJ386" si="37">IF(AI323="W", AB323, IF(AI323="L",-S323, ""))</f>
        <v/>
      </c>
      <c r="AK32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4" spans="1:38" x14ac:dyDescent="0.45">
      <c r="A324" s="34">
        <f>Games!A324</f>
        <v>0</v>
      </c>
      <c r="B324" s="34" t="str">
        <f>IF('Prediction Log'!B325=0, "",'Prediction Log'!B325)</f>
        <v/>
      </c>
      <c r="C324" s="34" t="str">
        <f>IF('Prediction Log'!C325=0, "",'Prediction Log'!C325)</f>
        <v/>
      </c>
      <c r="D324" s="34" t="str">
        <f>IF('Prediction Log'!D325=0, "",'Prediction Log'!D325)</f>
        <v/>
      </c>
      <c r="E324" s="34" t="str">
        <f>IF('Prediction Log'!E325=0, "",'Prediction Log'!E325)</f>
        <v/>
      </c>
      <c r="F324" s="34" t="str">
        <f>IF('Prediction Log'!H325=0, "",'Prediction Log'!H325)</f>
        <v/>
      </c>
      <c r="G324" s="10" t="str">
        <f>IF(ISBLANK(Games!B324), "",'Prediction Log'!$I325)</f>
        <v/>
      </c>
      <c r="H324" s="35" t="str">
        <f>'Prediction Log'!$J325</f>
        <v/>
      </c>
      <c r="I324" s="34" t="str">
        <f>IF(ISBLANK(Games!R324), "",IF(AND(Games!R324="",Games!S324=""),"",IF(ISTEXT(Games!S324), "Side",Games!R324)))</f>
        <v/>
      </c>
      <c r="J324" s="34" t="str">
        <f>IF(ISBLANK(Games!B324), "",IF(Games!P324="Y", Games!B324, Games!C324))</f>
        <v/>
      </c>
      <c r="K324" s="34" t="str">
        <f>Games!K324</f>
        <v/>
      </c>
      <c r="L324" s="34" t="str">
        <f>IF(ISBLANK(Games!D324), "",Games!D324)</f>
        <v/>
      </c>
      <c r="M324" s="34"/>
      <c r="N324" s="49" t="str">
        <f>IF(ISBLANK(Table123[[#This Row],[Odds Side - Difference Model]]), "", 1)</f>
        <v/>
      </c>
      <c r="O324" s="49" t="str">
        <f>IF(ISBLANK(Table123[[#This Row],[Odds Spread]]), "", 1)</f>
        <v/>
      </c>
      <c r="P324" s="36"/>
      <c r="Q324" s="36"/>
      <c r="R32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4" s="36"/>
      <c r="T324" s="36"/>
      <c r="U324" s="50" t="str">
        <f>IF(ISBLANK(Table123[[#This Row],[Odds Side - Difference Model]]), "",N324+IF(Q324&lt;0, (N324/(Q324/-100)), N324*(Q324/100)))</f>
        <v/>
      </c>
      <c r="V324" s="51" t="str">
        <f>IFERROR(IF(ISBLANK(Table123[[#This Row],[Odds Side - Win Probability Model]]), "",N324+IF(R324&lt;0, (N324/(R324/-100)), N324*(R324/100))),"")</f>
        <v/>
      </c>
      <c r="W324" s="50" t="str">
        <f t="shared" si="32"/>
        <v/>
      </c>
      <c r="X324" s="51" t="str">
        <f t="shared" si="33"/>
        <v/>
      </c>
      <c r="Y324" s="50" t="str">
        <f>IF(ISBLANK(Table123[[#This Row],[Odds Spread]]), "",O324+IF(S324&lt;0, (O324/(S324/-100)), O324*(S324/100)))</f>
        <v/>
      </c>
      <c r="Z324" s="50" t="str">
        <f t="shared" si="34"/>
        <v/>
      </c>
      <c r="AA324" s="37">
        <f t="shared" si="35"/>
        <v>0</v>
      </c>
      <c r="AB324" s="37">
        <f t="shared" si="36"/>
        <v>0</v>
      </c>
      <c r="AC324" s="52" t="str">
        <f>IF('Prediction Log'!$T325="Y", "W", IF('Prediction Log'!$T325="N","L",""))</f>
        <v/>
      </c>
      <c r="AD324" s="53" t="str">
        <f>IF('Prediction Log'!$V325="Y", "W", IF('Prediction Log'!$V325="N","L",""))</f>
        <v/>
      </c>
      <c r="AE324" s="54" t="str">
        <f>IF(ISBLANK(Table123[[#This Row],[Odds Side - Difference Model]]), "",IF(AC324="W", W324, IF(AC324="L",-N324, "")))</f>
        <v/>
      </c>
      <c r="AF324" s="55" t="str">
        <f>IFERROR((IF(ISERR(Table123[[#This Row],[Potential Payout Side - Win Probability Model]]), "",IF(AD324="W", X324, IF(AD324="L",-N324, "")))), "")</f>
        <v/>
      </c>
      <c r="AG324" s="52" t="str">
        <f>IF('Prediction Log'!$U325="Y", "W", IF('Prediction Log'!$U325="N", "L", ""))</f>
        <v/>
      </c>
      <c r="AH324" s="54" t="str">
        <f>IF(ISBLANK(Table123[[#This Row],[Odds Spread]]), "",IF(AG324="W", Z324, IF(AG324="L",-O324, "")))</f>
        <v/>
      </c>
      <c r="AI324" s="45"/>
      <c r="AJ324" s="46" t="str">
        <f t="shared" si="37"/>
        <v/>
      </c>
      <c r="AK32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5" spans="1:38" x14ac:dyDescent="0.45">
      <c r="A325" s="34">
        <f>Games!A325</f>
        <v>0</v>
      </c>
      <c r="B325" s="34" t="str">
        <f>IF('Prediction Log'!B326=0, "",'Prediction Log'!B326)</f>
        <v/>
      </c>
      <c r="C325" s="34" t="str">
        <f>IF('Prediction Log'!C326=0, "",'Prediction Log'!C326)</f>
        <v/>
      </c>
      <c r="D325" s="34" t="str">
        <f>IF('Prediction Log'!D326=0, "",'Prediction Log'!D326)</f>
        <v/>
      </c>
      <c r="E325" s="34" t="str">
        <f>IF('Prediction Log'!E326=0, "",'Prediction Log'!E326)</f>
        <v/>
      </c>
      <c r="F325" s="34" t="str">
        <f>IF('Prediction Log'!H326=0, "",'Prediction Log'!H326)</f>
        <v/>
      </c>
      <c r="G325" s="10" t="str">
        <f>IF(ISBLANK(Games!B325), "",'Prediction Log'!$I326)</f>
        <v/>
      </c>
      <c r="H325" s="35" t="str">
        <f>'Prediction Log'!$J326</f>
        <v/>
      </c>
      <c r="I325" s="34" t="str">
        <f>IF(ISBLANK(Games!R325), "",IF(AND(Games!R325="",Games!S325=""),"",IF(ISTEXT(Games!S325), "Side",Games!R325)))</f>
        <v/>
      </c>
      <c r="J325" s="34" t="str">
        <f>IF(ISBLANK(Games!B325), "",IF(Games!P325="Y", Games!B325, Games!C325))</f>
        <v/>
      </c>
      <c r="K325" s="34" t="str">
        <f>Games!K325</f>
        <v/>
      </c>
      <c r="L325" s="34" t="str">
        <f>IF(ISBLANK(Games!D325), "",Games!D325)</f>
        <v/>
      </c>
      <c r="M325" s="34"/>
      <c r="N325" s="49" t="str">
        <f>IF(ISBLANK(Table123[[#This Row],[Odds Side - Difference Model]]), "", 1)</f>
        <v/>
      </c>
      <c r="O325" s="49" t="str">
        <f>IF(ISBLANK(Table123[[#This Row],[Odds Spread]]), "", 1)</f>
        <v/>
      </c>
      <c r="P325" s="36"/>
      <c r="Q325" s="36"/>
      <c r="R32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5" s="36"/>
      <c r="T325" s="36"/>
      <c r="U325" s="50" t="str">
        <f>IF(ISBLANK(Table123[[#This Row],[Odds Side - Difference Model]]), "",N325+IF(Q325&lt;0, (N325/(Q325/-100)), N325*(Q325/100)))</f>
        <v/>
      </c>
      <c r="V325" s="51" t="str">
        <f>IFERROR(IF(ISBLANK(Table123[[#This Row],[Odds Side - Win Probability Model]]), "",N325+IF(R325&lt;0, (N325/(R325/-100)), N325*(R325/100))),"")</f>
        <v/>
      </c>
      <c r="W325" s="50" t="str">
        <f t="shared" si="32"/>
        <v/>
      </c>
      <c r="X325" s="51" t="str">
        <f t="shared" si="33"/>
        <v/>
      </c>
      <c r="Y325" s="50" t="str">
        <f>IF(ISBLANK(Table123[[#This Row],[Odds Spread]]), "",O325+IF(S325&lt;0, (O325/(S325/-100)), O325*(S325/100)))</f>
        <v/>
      </c>
      <c r="Z325" s="50" t="str">
        <f t="shared" si="34"/>
        <v/>
      </c>
      <c r="AA325" s="37">
        <f t="shared" si="35"/>
        <v>0</v>
      </c>
      <c r="AB325" s="37">
        <f t="shared" si="36"/>
        <v>0</v>
      </c>
      <c r="AC325" s="52" t="str">
        <f>IF('Prediction Log'!$T326="Y", "W", IF('Prediction Log'!$T326="N","L",""))</f>
        <v/>
      </c>
      <c r="AD325" s="53" t="str">
        <f>IF('Prediction Log'!$V326="Y", "W", IF('Prediction Log'!$V326="N","L",""))</f>
        <v/>
      </c>
      <c r="AE325" s="54" t="str">
        <f>IF(ISBLANK(Table123[[#This Row],[Odds Side - Difference Model]]), "",IF(AC325="W", W325, IF(AC325="L",-N325, "")))</f>
        <v/>
      </c>
      <c r="AF325" s="55" t="str">
        <f>IFERROR((IF(ISERR(Table123[[#This Row],[Potential Payout Side - Win Probability Model]]), "",IF(AD325="W", X325, IF(AD325="L",-N325, "")))), "")</f>
        <v/>
      </c>
      <c r="AG325" s="52" t="str">
        <f>IF('Prediction Log'!$U326="Y", "W", IF('Prediction Log'!$U326="N", "L", ""))</f>
        <v/>
      </c>
      <c r="AH325" s="54" t="str">
        <f>IF(ISBLANK(Table123[[#This Row],[Odds Spread]]), "",IF(AG325="W", Z325, IF(AG325="L",-O325, "")))</f>
        <v/>
      </c>
      <c r="AI325" s="45"/>
      <c r="AJ325" s="46" t="str">
        <f t="shared" si="37"/>
        <v/>
      </c>
      <c r="AK32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6" spans="1:38" x14ac:dyDescent="0.45">
      <c r="A326" s="34">
        <f>Games!A326</f>
        <v>0</v>
      </c>
      <c r="B326" s="34" t="str">
        <f>IF('Prediction Log'!B327=0, "",'Prediction Log'!B327)</f>
        <v/>
      </c>
      <c r="C326" s="34" t="str">
        <f>IF('Prediction Log'!C327=0, "",'Prediction Log'!C327)</f>
        <v/>
      </c>
      <c r="D326" s="34" t="str">
        <f>IF('Prediction Log'!D327=0, "",'Prediction Log'!D327)</f>
        <v/>
      </c>
      <c r="E326" s="34" t="str">
        <f>IF('Prediction Log'!E327=0, "",'Prediction Log'!E327)</f>
        <v/>
      </c>
      <c r="F326" s="34" t="str">
        <f>IF('Prediction Log'!H327=0, "",'Prediction Log'!H327)</f>
        <v/>
      </c>
      <c r="G326" s="10" t="str">
        <f>IF(ISBLANK(Games!B326), "",'Prediction Log'!$I327)</f>
        <v/>
      </c>
      <c r="H326" s="35" t="str">
        <f>'Prediction Log'!$J327</f>
        <v/>
      </c>
      <c r="I326" s="34" t="str">
        <f>IF(ISBLANK(Games!R326), "",IF(AND(Games!R326="",Games!S326=""),"",IF(ISTEXT(Games!S326), "Side",Games!R326)))</f>
        <v/>
      </c>
      <c r="J326" s="34" t="str">
        <f>IF(ISBLANK(Games!B326), "",IF(Games!P326="Y", Games!B326, Games!C326))</f>
        <v/>
      </c>
      <c r="K326" s="34" t="str">
        <f>Games!K326</f>
        <v/>
      </c>
      <c r="L326" s="34" t="str">
        <f>IF(ISBLANK(Games!D326), "",Games!D326)</f>
        <v/>
      </c>
      <c r="M326" s="34"/>
      <c r="N326" s="49" t="str">
        <f>IF(ISBLANK(Table123[[#This Row],[Odds Side - Difference Model]]), "", 1)</f>
        <v/>
      </c>
      <c r="O326" s="49" t="str">
        <f>IF(ISBLANK(Table123[[#This Row],[Odds Spread]]), "", 1)</f>
        <v/>
      </c>
      <c r="P326" s="36"/>
      <c r="Q326" s="36"/>
      <c r="R32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6" s="36"/>
      <c r="T326" s="36"/>
      <c r="U326" s="50" t="str">
        <f>IF(ISBLANK(Table123[[#This Row],[Odds Side - Difference Model]]), "",N326+IF(Q326&lt;0, (N326/(Q326/-100)), N326*(Q326/100)))</f>
        <v/>
      </c>
      <c r="V326" s="51" t="str">
        <f>IFERROR(IF(ISBLANK(Table123[[#This Row],[Odds Side - Win Probability Model]]), "",N326+IF(R326&lt;0, (N326/(R326/-100)), N326*(R326/100))),"")</f>
        <v/>
      </c>
      <c r="W326" s="50" t="str">
        <f t="shared" si="32"/>
        <v/>
      </c>
      <c r="X326" s="51" t="str">
        <f t="shared" si="33"/>
        <v/>
      </c>
      <c r="Y326" s="50" t="str">
        <f>IF(ISBLANK(Table123[[#This Row],[Odds Spread]]), "",O326+IF(S326&lt;0, (O326/(S326/-100)), O326*(S326/100)))</f>
        <v/>
      </c>
      <c r="Z326" s="50" t="str">
        <f t="shared" si="34"/>
        <v/>
      </c>
      <c r="AA326" s="37">
        <f t="shared" si="35"/>
        <v>0</v>
      </c>
      <c r="AB326" s="37">
        <f t="shared" si="36"/>
        <v>0</v>
      </c>
      <c r="AC326" s="52" t="str">
        <f>IF('Prediction Log'!$T327="Y", "W", IF('Prediction Log'!$T327="N","L",""))</f>
        <v/>
      </c>
      <c r="AD326" s="53" t="str">
        <f>IF('Prediction Log'!$V327="Y", "W", IF('Prediction Log'!$V327="N","L",""))</f>
        <v/>
      </c>
      <c r="AE326" s="54" t="str">
        <f>IF(ISBLANK(Table123[[#This Row],[Odds Side - Difference Model]]), "",IF(AC326="W", W326, IF(AC326="L",-N326, "")))</f>
        <v/>
      </c>
      <c r="AF326" s="55" t="str">
        <f>IFERROR((IF(ISERR(Table123[[#This Row],[Potential Payout Side - Win Probability Model]]), "",IF(AD326="W", X326, IF(AD326="L",-N326, "")))), "")</f>
        <v/>
      </c>
      <c r="AG326" s="52" t="str">
        <f>IF('Prediction Log'!$U327="Y", "W", IF('Prediction Log'!$U327="N", "L", ""))</f>
        <v/>
      </c>
      <c r="AH326" s="54" t="str">
        <f>IF(ISBLANK(Table123[[#This Row],[Odds Spread]]), "",IF(AG326="W", Z326, IF(AG326="L",-O326, "")))</f>
        <v/>
      </c>
      <c r="AI326" s="45"/>
      <c r="AJ326" s="46" t="str">
        <f t="shared" si="37"/>
        <v/>
      </c>
      <c r="AK32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7" spans="1:38" x14ac:dyDescent="0.45">
      <c r="A327" s="34">
        <f>Games!A327</f>
        <v>0</v>
      </c>
      <c r="B327" s="34" t="str">
        <f>IF('Prediction Log'!B328=0, "",'Prediction Log'!B328)</f>
        <v/>
      </c>
      <c r="C327" s="34" t="str">
        <f>IF('Prediction Log'!C328=0, "",'Prediction Log'!C328)</f>
        <v/>
      </c>
      <c r="D327" s="34" t="str">
        <f>IF('Prediction Log'!D328=0, "",'Prediction Log'!D328)</f>
        <v/>
      </c>
      <c r="E327" s="34" t="str">
        <f>IF('Prediction Log'!E328=0, "",'Prediction Log'!E328)</f>
        <v/>
      </c>
      <c r="F327" s="34" t="str">
        <f>IF('Prediction Log'!H328=0, "",'Prediction Log'!H328)</f>
        <v/>
      </c>
      <c r="G327" s="10" t="str">
        <f>IF(ISBLANK(Games!B327), "",'Prediction Log'!$I328)</f>
        <v/>
      </c>
      <c r="H327" s="35" t="str">
        <f>'Prediction Log'!$J328</f>
        <v/>
      </c>
      <c r="I327" s="34" t="str">
        <f>IF(ISBLANK(Games!R327), "",IF(AND(Games!R327="",Games!S327=""),"",IF(ISTEXT(Games!S327), "Side",Games!R327)))</f>
        <v/>
      </c>
      <c r="J327" s="34" t="str">
        <f>IF(ISBLANK(Games!B327), "",IF(Games!P327="Y", Games!B327, Games!C327))</f>
        <v/>
      </c>
      <c r="K327" s="34" t="str">
        <f>Games!K327</f>
        <v/>
      </c>
      <c r="L327" s="34" t="str">
        <f>IF(ISBLANK(Games!D327), "",Games!D327)</f>
        <v/>
      </c>
      <c r="M327" s="34"/>
      <c r="N327" s="49" t="str">
        <f>IF(ISBLANK(Table123[[#This Row],[Odds Side - Difference Model]]), "", 1)</f>
        <v/>
      </c>
      <c r="O327" s="49" t="str">
        <f>IF(ISBLANK(Table123[[#This Row],[Odds Spread]]), "", 1)</f>
        <v/>
      </c>
      <c r="P327" s="36"/>
      <c r="Q327" s="36"/>
      <c r="R32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7" s="36"/>
      <c r="T327" s="36"/>
      <c r="U327" s="50" t="str">
        <f>IF(ISBLANK(Table123[[#This Row],[Odds Side - Difference Model]]), "",N327+IF(Q327&lt;0, (N327/(Q327/-100)), N327*(Q327/100)))</f>
        <v/>
      </c>
      <c r="V327" s="51" t="str">
        <f>IFERROR(IF(ISBLANK(Table123[[#This Row],[Odds Side - Win Probability Model]]), "",N327+IF(R327&lt;0, (N327/(R327/-100)), N327*(R327/100))),"")</f>
        <v/>
      </c>
      <c r="W327" s="50" t="str">
        <f t="shared" si="32"/>
        <v/>
      </c>
      <c r="X327" s="51" t="str">
        <f t="shared" si="33"/>
        <v/>
      </c>
      <c r="Y327" s="50" t="str">
        <f>IF(ISBLANK(Table123[[#This Row],[Odds Spread]]), "",O327+IF(S327&lt;0, (O327/(S327/-100)), O327*(S327/100)))</f>
        <v/>
      </c>
      <c r="Z327" s="50" t="str">
        <f t="shared" si="34"/>
        <v/>
      </c>
      <c r="AA327" s="37">
        <f t="shared" si="35"/>
        <v>0</v>
      </c>
      <c r="AB327" s="37">
        <f t="shared" si="36"/>
        <v>0</v>
      </c>
      <c r="AC327" s="52" t="str">
        <f>IF('Prediction Log'!$T328="Y", "W", IF('Prediction Log'!$T328="N","L",""))</f>
        <v/>
      </c>
      <c r="AD327" s="53" t="str">
        <f>IF('Prediction Log'!$V328="Y", "W", IF('Prediction Log'!$V328="N","L",""))</f>
        <v/>
      </c>
      <c r="AE327" s="54" t="str">
        <f>IF(ISBLANK(Table123[[#This Row],[Odds Side - Difference Model]]), "",IF(AC327="W", W327, IF(AC327="L",-N327, "")))</f>
        <v/>
      </c>
      <c r="AF327" s="55" t="str">
        <f>IFERROR((IF(ISERR(Table123[[#This Row],[Potential Payout Side - Win Probability Model]]), "",IF(AD327="W", X327, IF(AD327="L",-N327, "")))), "")</f>
        <v/>
      </c>
      <c r="AG327" s="52" t="str">
        <f>IF('Prediction Log'!$U328="Y", "W", IF('Prediction Log'!$U328="N", "L", ""))</f>
        <v/>
      </c>
      <c r="AH327" s="54" t="str">
        <f>IF(ISBLANK(Table123[[#This Row],[Odds Spread]]), "",IF(AG327="W", Z327, IF(AG327="L",-O327, "")))</f>
        <v/>
      </c>
      <c r="AI327" s="45"/>
      <c r="AJ327" s="46" t="str">
        <f t="shared" si="37"/>
        <v/>
      </c>
      <c r="AK32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8" spans="1:38" x14ac:dyDescent="0.45">
      <c r="A328" s="34">
        <f>Games!A328</f>
        <v>0</v>
      </c>
      <c r="B328" s="34" t="str">
        <f>IF('Prediction Log'!B329=0, "",'Prediction Log'!B329)</f>
        <v/>
      </c>
      <c r="C328" s="34" t="str">
        <f>IF('Prediction Log'!C329=0, "",'Prediction Log'!C329)</f>
        <v/>
      </c>
      <c r="D328" s="34" t="str">
        <f>IF('Prediction Log'!D329=0, "",'Prediction Log'!D329)</f>
        <v/>
      </c>
      <c r="E328" s="34" t="str">
        <f>IF('Prediction Log'!E329=0, "",'Prediction Log'!E329)</f>
        <v/>
      </c>
      <c r="F328" s="34" t="str">
        <f>IF('Prediction Log'!H329=0, "",'Prediction Log'!H329)</f>
        <v/>
      </c>
      <c r="G328" s="10" t="str">
        <f>IF(ISBLANK(Games!B328), "",'Prediction Log'!$I329)</f>
        <v/>
      </c>
      <c r="H328" s="35" t="str">
        <f>'Prediction Log'!$J329</f>
        <v/>
      </c>
      <c r="I328" s="34" t="str">
        <f>IF(ISBLANK(Games!R328), "",IF(AND(Games!R328="",Games!S328=""),"",IF(ISTEXT(Games!S328), "Side",Games!R328)))</f>
        <v/>
      </c>
      <c r="J328" s="34" t="str">
        <f>IF(ISBLANK(Games!B328), "",IF(Games!P328="Y", Games!B328, Games!C328))</f>
        <v/>
      </c>
      <c r="K328" s="34" t="str">
        <f>Games!K328</f>
        <v/>
      </c>
      <c r="L328" s="34" t="str">
        <f>IF(ISBLANK(Games!D328), "",Games!D328)</f>
        <v/>
      </c>
      <c r="M328" s="34"/>
      <c r="N328" s="49" t="str">
        <f>IF(ISBLANK(Table123[[#This Row],[Odds Side - Difference Model]]), "", 1)</f>
        <v/>
      </c>
      <c r="O328" s="49" t="str">
        <f>IF(ISBLANK(Table123[[#This Row],[Odds Spread]]), "", 1)</f>
        <v/>
      </c>
      <c r="P328" s="36"/>
      <c r="Q328" s="36"/>
      <c r="R32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8" s="36"/>
      <c r="T328" s="36"/>
      <c r="U328" s="50" t="str">
        <f>IF(ISBLANK(Table123[[#This Row],[Odds Side - Difference Model]]), "",N328+IF(Q328&lt;0, (N328/(Q328/-100)), N328*(Q328/100)))</f>
        <v/>
      </c>
      <c r="V328" s="51" t="str">
        <f>IFERROR(IF(ISBLANK(Table123[[#This Row],[Odds Side - Win Probability Model]]), "",N328+IF(R328&lt;0, (N328/(R328/-100)), N328*(R328/100))),"")</f>
        <v/>
      </c>
      <c r="W328" s="50" t="str">
        <f t="shared" si="32"/>
        <v/>
      </c>
      <c r="X328" s="51" t="str">
        <f t="shared" si="33"/>
        <v/>
      </c>
      <c r="Y328" s="50" t="str">
        <f>IF(ISBLANK(Table123[[#This Row],[Odds Spread]]), "",O328+IF(S328&lt;0, (O328/(S328/-100)), O328*(S328/100)))</f>
        <v/>
      </c>
      <c r="Z328" s="50" t="str">
        <f t="shared" si="34"/>
        <v/>
      </c>
      <c r="AA328" s="37">
        <f t="shared" si="35"/>
        <v>0</v>
      </c>
      <c r="AB328" s="37">
        <f t="shared" si="36"/>
        <v>0</v>
      </c>
      <c r="AC328" s="52" t="str">
        <f>IF('Prediction Log'!$T329="Y", "W", IF('Prediction Log'!$T329="N","L",""))</f>
        <v/>
      </c>
      <c r="AD328" s="53" t="str">
        <f>IF('Prediction Log'!$V329="Y", "W", IF('Prediction Log'!$V329="N","L",""))</f>
        <v/>
      </c>
      <c r="AE328" s="54" t="str">
        <f>IF(ISBLANK(Table123[[#This Row],[Odds Side - Difference Model]]), "",IF(AC328="W", W328, IF(AC328="L",-N328, "")))</f>
        <v/>
      </c>
      <c r="AF328" s="55" t="str">
        <f>IFERROR((IF(ISERR(Table123[[#This Row],[Potential Payout Side - Win Probability Model]]), "",IF(AD328="W", X328, IF(AD328="L",-N328, "")))), "")</f>
        <v/>
      </c>
      <c r="AG328" s="52" t="str">
        <f>IF('Prediction Log'!$U329="Y", "W", IF('Prediction Log'!$U329="N", "L", ""))</f>
        <v/>
      </c>
      <c r="AH328" s="54" t="str">
        <f>IF(ISBLANK(Table123[[#This Row],[Odds Spread]]), "",IF(AG328="W", Z328, IF(AG328="L",-O328, "")))</f>
        <v/>
      </c>
      <c r="AI328" s="45"/>
      <c r="AJ328" s="46" t="str">
        <f t="shared" si="37"/>
        <v/>
      </c>
      <c r="AK32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9" spans="1:38" x14ac:dyDescent="0.45">
      <c r="A329" s="34">
        <f>Games!A329</f>
        <v>0</v>
      </c>
      <c r="B329" s="34" t="str">
        <f>IF('Prediction Log'!B330=0, "",'Prediction Log'!B330)</f>
        <v/>
      </c>
      <c r="C329" s="34" t="str">
        <f>IF('Prediction Log'!C330=0, "",'Prediction Log'!C330)</f>
        <v/>
      </c>
      <c r="D329" s="34" t="str">
        <f>IF('Prediction Log'!D330=0, "",'Prediction Log'!D330)</f>
        <v/>
      </c>
      <c r="E329" s="34" t="str">
        <f>IF('Prediction Log'!E330=0, "",'Prediction Log'!E330)</f>
        <v/>
      </c>
      <c r="F329" s="34" t="str">
        <f>IF('Prediction Log'!H330=0, "",'Prediction Log'!H330)</f>
        <v/>
      </c>
      <c r="G329" s="10" t="str">
        <f>IF(ISBLANK(Games!B329), "",'Prediction Log'!$I330)</f>
        <v/>
      </c>
      <c r="H329" s="35" t="str">
        <f>'Prediction Log'!$J330</f>
        <v/>
      </c>
      <c r="I329" s="34" t="str">
        <f>IF(ISBLANK(Games!R329), "",IF(AND(Games!R329="",Games!S329=""),"",IF(ISTEXT(Games!S329), "Side",Games!R329)))</f>
        <v/>
      </c>
      <c r="J329" s="34" t="str">
        <f>IF(ISBLANK(Games!B329), "",IF(Games!P329="Y", Games!B329, Games!C329))</f>
        <v/>
      </c>
      <c r="K329" s="34" t="str">
        <f>Games!K329</f>
        <v/>
      </c>
      <c r="L329" s="34" t="str">
        <f>IF(ISBLANK(Games!D329), "",Games!D329)</f>
        <v/>
      </c>
      <c r="M329" s="34"/>
      <c r="N329" s="49" t="str">
        <f>IF(ISBLANK(Table123[[#This Row],[Odds Side - Difference Model]]), "", 1)</f>
        <v/>
      </c>
      <c r="O329" s="49" t="str">
        <f>IF(ISBLANK(Table123[[#This Row],[Odds Spread]]), "", 1)</f>
        <v/>
      </c>
      <c r="P329" s="36"/>
      <c r="Q329" s="36"/>
      <c r="R32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9" s="36"/>
      <c r="T329" s="36"/>
      <c r="U329" s="50" t="str">
        <f>IF(ISBLANK(Table123[[#This Row],[Odds Side - Difference Model]]), "",N329+IF(Q329&lt;0, (N329/(Q329/-100)), N329*(Q329/100)))</f>
        <v/>
      </c>
      <c r="V329" s="51" t="str">
        <f>IFERROR(IF(ISBLANK(Table123[[#This Row],[Odds Side - Win Probability Model]]), "",N329+IF(R329&lt;0, (N329/(R329/-100)), N329*(R329/100))),"")</f>
        <v/>
      </c>
      <c r="W329" s="50" t="str">
        <f t="shared" si="32"/>
        <v/>
      </c>
      <c r="X329" s="51" t="str">
        <f t="shared" si="33"/>
        <v/>
      </c>
      <c r="Y329" s="50" t="str">
        <f>IF(ISBLANK(Table123[[#This Row],[Odds Spread]]), "",O329+IF(S329&lt;0, (O329/(S329/-100)), O329*(S329/100)))</f>
        <v/>
      </c>
      <c r="Z329" s="50" t="str">
        <f t="shared" si="34"/>
        <v/>
      </c>
      <c r="AA329" s="37">
        <f t="shared" si="35"/>
        <v>0</v>
      </c>
      <c r="AB329" s="37">
        <f t="shared" si="36"/>
        <v>0</v>
      </c>
      <c r="AC329" s="52" t="str">
        <f>IF('Prediction Log'!$T330="Y", "W", IF('Prediction Log'!$T330="N","L",""))</f>
        <v/>
      </c>
      <c r="AD329" s="53" t="str">
        <f>IF('Prediction Log'!$V330="Y", "W", IF('Prediction Log'!$V330="N","L",""))</f>
        <v/>
      </c>
      <c r="AE329" s="54" t="str">
        <f>IF(ISBLANK(Table123[[#This Row],[Odds Side - Difference Model]]), "",IF(AC329="W", W329, IF(AC329="L",-N329, "")))</f>
        <v/>
      </c>
      <c r="AF329" s="55" t="str">
        <f>IFERROR((IF(ISERR(Table123[[#This Row],[Potential Payout Side - Win Probability Model]]), "",IF(AD329="W", X329, IF(AD329="L",-N329, "")))), "")</f>
        <v/>
      </c>
      <c r="AG329" s="52" t="str">
        <f>IF('Prediction Log'!$U330="Y", "W", IF('Prediction Log'!$U330="N", "L", ""))</f>
        <v/>
      </c>
      <c r="AH329" s="54" t="str">
        <f>IF(ISBLANK(Table123[[#This Row],[Odds Spread]]), "",IF(AG329="W", Z329, IF(AG329="L",-O329, "")))</f>
        <v/>
      </c>
      <c r="AI329" s="45"/>
      <c r="AJ329" s="46" t="str">
        <f t="shared" si="37"/>
        <v/>
      </c>
      <c r="AK32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0" spans="1:38" x14ac:dyDescent="0.45">
      <c r="A330" s="34">
        <f>Games!A330</f>
        <v>0</v>
      </c>
      <c r="B330" s="34" t="str">
        <f>IF('Prediction Log'!B331=0, "",'Prediction Log'!B331)</f>
        <v/>
      </c>
      <c r="C330" s="34" t="str">
        <f>IF('Prediction Log'!C331=0, "",'Prediction Log'!C331)</f>
        <v/>
      </c>
      <c r="D330" s="34" t="str">
        <f>IF('Prediction Log'!D331=0, "",'Prediction Log'!D331)</f>
        <v/>
      </c>
      <c r="E330" s="34" t="str">
        <f>IF('Prediction Log'!E331=0, "",'Prediction Log'!E331)</f>
        <v/>
      </c>
      <c r="F330" s="34" t="str">
        <f>IF('Prediction Log'!H331=0, "",'Prediction Log'!H331)</f>
        <v/>
      </c>
      <c r="G330" s="10" t="str">
        <f>IF(ISBLANK(Games!B330), "",'Prediction Log'!$I331)</f>
        <v/>
      </c>
      <c r="H330" s="35" t="str">
        <f>'Prediction Log'!$J331</f>
        <v/>
      </c>
      <c r="I330" s="34" t="str">
        <f>IF(ISBLANK(Games!R330), "",IF(AND(Games!R330="",Games!S330=""),"",IF(ISTEXT(Games!S330), "Side",Games!R330)))</f>
        <v/>
      </c>
      <c r="J330" s="34" t="str">
        <f>IF(ISBLANK(Games!B330), "",IF(Games!P330="Y", Games!B330, Games!C330))</f>
        <v/>
      </c>
      <c r="K330" s="34" t="str">
        <f>Games!K330</f>
        <v/>
      </c>
      <c r="L330" s="34" t="str">
        <f>IF(ISBLANK(Games!D330), "",Games!D330)</f>
        <v/>
      </c>
      <c r="M330" s="34"/>
      <c r="N330" s="49" t="str">
        <f>IF(ISBLANK(Table123[[#This Row],[Odds Side - Difference Model]]), "", 1)</f>
        <v/>
      </c>
      <c r="O330" s="49" t="str">
        <f>IF(ISBLANK(Table123[[#This Row],[Odds Spread]]), "", 1)</f>
        <v/>
      </c>
      <c r="P330" s="36"/>
      <c r="Q330" s="36"/>
      <c r="R33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0" s="36"/>
      <c r="T330" s="36"/>
      <c r="U330" s="50" t="str">
        <f>IF(ISBLANK(Table123[[#This Row],[Odds Side - Difference Model]]), "",N330+IF(Q330&lt;0, (N330/(Q330/-100)), N330*(Q330/100)))</f>
        <v/>
      </c>
      <c r="V330" s="51" t="str">
        <f>IFERROR(IF(ISBLANK(Table123[[#This Row],[Odds Side - Win Probability Model]]), "",N330+IF(R330&lt;0, (N330/(R330/-100)), N330*(R330/100))),"")</f>
        <v/>
      </c>
      <c r="W330" s="50" t="str">
        <f t="shared" si="32"/>
        <v/>
      </c>
      <c r="X330" s="51" t="str">
        <f t="shared" si="33"/>
        <v/>
      </c>
      <c r="Y330" s="50" t="str">
        <f>IF(ISBLANK(Table123[[#This Row],[Odds Spread]]), "",O330+IF(S330&lt;0, (O330/(S330/-100)), O330*(S330/100)))</f>
        <v/>
      </c>
      <c r="Z330" s="50" t="str">
        <f t="shared" si="34"/>
        <v/>
      </c>
      <c r="AA330" s="37">
        <f t="shared" si="35"/>
        <v>0</v>
      </c>
      <c r="AB330" s="37">
        <f t="shared" si="36"/>
        <v>0</v>
      </c>
      <c r="AC330" s="52" t="str">
        <f>IF('Prediction Log'!$T331="Y", "W", IF('Prediction Log'!$T331="N","L",""))</f>
        <v/>
      </c>
      <c r="AD330" s="53" t="str">
        <f>IF('Prediction Log'!$V331="Y", "W", IF('Prediction Log'!$V331="N","L",""))</f>
        <v/>
      </c>
      <c r="AE330" s="54" t="str">
        <f>IF(ISBLANK(Table123[[#This Row],[Odds Side - Difference Model]]), "",IF(AC330="W", W330, IF(AC330="L",-N330, "")))</f>
        <v/>
      </c>
      <c r="AF330" s="55" t="str">
        <f>IFERROR((IF(ISERR(Table123[[#This Row],[Potential Payout Side - Win Probability Model]]), "",IF(AD330="W", X330, IF(AD330="L",-N330, "")))), "")</f>
        <v/>
      </c>
      <c r="AG330" s="52" t="str">
        <f>IF('Prediction Log'!$U331="Y", "W", IF('Prediction Log'!$U331="N", "L", ""))</f>
        <v/>
      </c>
      <c r="AH330" s="54" t="str">
        <f>IF(ISBLANK(Table123[[#This Row],[Odds Spread]]), "",IF(AG330="W", Z330, IF(AG330="L",-O330, "")))</f>
        <v/>
      </c>
      <c r="AI330" s="45"/>
      <c r="AJ330" s="46" t="str">
        <f t="shared" si="37"/>
        <v/>
      </c>
      <c r="AK33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1" spans="1:38" x14ac:dyDescent="0.45">
      <c r="A331" s="34">
        <f>Games!A331</f>
        <v>0</v>
      </c>
      <c r="B331" s="34" t="str">
        <f>IF('Prediction Log'!B332=0, "",'Prediction Log'!B332)</f>
        <v/>
      </c>
      <c r="C331" s="34" t="str">
        <f>IF('Prediction Log'!C332=0, "",'Prediction Log'!C332)</f>
        <v/>
      </c>
      <c r="D331" s="34" t="str">
        <f>IF('Prediction Log'!D332=0, "",'Prediction Log'!D332)</f>
        <v/>
      </c>
      <c r="E331" s="34" t="str">
        <f>IF('Prediction Log'!E332=0, "",'Prediction Log'!E332)</f>
        <v/>
      </c>
      <c r="F331" s="34" t="str">
        <f>IF('Prediction Log'!H332=0, "",'Prediction Log'!H332)</f>
        <v/>
      </c>
      <c r="G331" s="10" t="str">
        <f>IF(ISBLANK(Games!B331), "",'Prediction Log'!$I332)</f>
        <v/>
      </c>
      <c r="H331" s="35" t="str">
        <f>'Prediction Log'!$J332</f>
        <v/>
      </c>
      <c r="I331" s="34" t="str">
        <f>IF(ISBLANK(Games!R331), "",IF(AND(Games!R331="",Games!S331=""),"",IF(ISTEXT(Games!S331), "Side",Games!R331)))</f>
        <v/>
      </c>
      <c r="J331" s="34" t="str">
        <f>IF(ISBLANK(Games!B331), "",IF(Games!P331="Y", Games!B331, Games!C331))</f>
        <v/>
      </c>
      <c r="K331" s="34" t="str">
        <f>Games!K331</f>
        <v/>
      </c>
      <c r="L331" s="34" t="str">
        <f>IF(ISBLANK(Games!D331), "",Games!D331)</f>
        <v/>
      </c>
      <c r="M331" s="34"/>
      <c r="N331" s="49" t="str">
        <f>IF(ISBLANK(Table123[[#This Row],[Odds Side - Difference Model]]), "", 1)</f>
        <v/>
      </c>
      <c r="O331" s="49" t="str">
        <f>IF(ISBLANK(Table123[[#This Row],[Odds Spread]]), "", 1)</f>
        <v/>
      </c>
      <c r="P331" s="36"/>
      <c r="Q331" s="36"/>
      <c r="R33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1" s="36"/>
      <c r="T331" s="36"/>
      <c r="U331" s="50" t="str">
        <f>IF(ISBLANK(Table123[[#This Row],[Odds Side - Difference Model]]), "",N331+IF(Q331&lt;0, (N331/(Q331/-100)), N331*(Q331/100)))</f>
        <v/>
      </c>
      <c r="V331" s="51" t="str">
        <f>IFERROR(IF(ISBLANK(Table123[[#This Row],[Odds Side - Win Probability Model]]), "",N331+IF(R331&lt;0, (N331/(R331/-100)), N331*(R331/100))),"")</f>
        <v/>
      </c>
      <c r="W331" s="50" t="str">
        <f t="shared" si="32"/>
        <v/>
      </c>
      <c r="X331" s="51" t="str">
        <f t="shared" si="33"/>
        <v/>
      </c>
      <c r="Y331" s="50" t="str">
        <f>IF(ISBLANK(Table123[[#This Row],[Odds Spread]]), "",O331+IF(S331&lt;0, (O331/(S331/-100)), O331*(S331/100)))</f>
        <v/>
      </c>
      <c r="Z331" s="50" t="str">
        <f t="shared" si="34"/>
        <v/>
      </c>
      <c r="AA331" s="37">
        <f t="shared" si="35"/>
        <v>0</v>
      </c>
      <c r="AB331" s="37">
        <f t="shared" si="36"/>
        <v>0</v>
      </c>
      <c r="AC331" s="52" t="str">
        <f>IF('Prediction Log'!$T332="Y", "W", IF('Prediction Log'!$T332="N","L",""))</f>
        <v/>
      </c>
      <c r="AD331" s="53" t="str">
        <f>IF('Prediction Log'!$V332="Y", "W", IF('Prediction Log'!$V332="N","L",""))</f>
        <v/>
      </c>
      <c r="AE331" s="54" t="str">
        <f>IF(ISBLANK(Table123[[#This Row],[Odds Side - Difference Model]]), "",IF(AC331="W", W331, IF(AC331="L",-N331, "")))</f>
        <v/>
      </c>
      <c r="AF331" s="55" t="str">
        <f>IFERROR((IF(ISERR(Table123[[#This Row],[Potential Payout Side - Win Probability Model]]), "",IF(AD331="W", X331, IF(AD331="L",-N331, "")))), "")</f>
        <v/>
      </c>
      <c r="AG331" s="52" t="str">
        <f>IF('Prediction Log'!$U332="Y", "W", IF('Prediction Log'!$U332="N", "L", ""))</f>
        <v/>
      </c>
      <c r="AH331" s="54" t="str">
        <f>IF(ISBLANK(Table123[[#This Row],[Odds Spread]]), "",IF(AG331="W", Z331, IF(AG331="L",-O331, "")))</f>
        <v/>
      </c>
      <c r="AI331" s="45"/>
      <c r="AJ331" s="46" t="str">
        <f t="shared" si="37"/>
        <v/>
      </c>
      <c r="AK33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2" spans="1:38" x14ac:dyDescent="0.45">
      <c r="A332" s="34">
        <f>Games!A332</f>
        <v>0</v>
      </c>
      <c r="B332" s="34" t="str">
        <f>IF('Prediction Log'!B333=0, "",'Prediction Log'!B333)</f>
        <v/>
      </c>
      <c r="C332" s="34" t="str">
        <f>IF('Prediction Log'!C333=0, "",'Prediction Log'!C333)</f>
        <v/>
      </c>
      <c r="D332" s="34" t="str">
        <f>IF('Prediction Log'!D333=0, "",'Prediction Log'!D333)</f>
        <v/>
      </c>
      <c r="E332" s="34" t="str">
        <f>IF('Prediction Log'!E333=0, "",'Prediction Log'!E333)</f>
        <v/>
      </c>
      <c r="F332" s="34" t="str">
        <f>IF('Prediction Log'!H333=0, "",'Prediction Log'!H333)</f>
        <v/>
      </c>
      <c r="G332" s="10" t="str">
        <f>IF(ISBLANK(Games!B332), "",'Prediction Log'!$I333)</f>
        <v/>
      </c>
      <c r="H332" s="35" t="str">
        <f>'Prediction Log'!$J333</f>
        <v/>
      </c>
      <c r="I332" s="34" t="str">
        <f>IF(ISBLANK(Games!R332), "",IF(AND(Games!R332="",Games!S332=""),"",IF(ISTEXT(Games!S332), "Side",Games!R332)))</f>
        <v/>
      </c>
      <c r="J332" s="34" t="str">
        <f>IF(ISBLANK(Games!B332), "",IF(Games!P332="Y", Games!B332, Games!C332))</f>
        <v/>
      </c>
      <c r="K332" s="34" t="str">
        <f>Games!K332</f>
        <v/>
      </c>
      <c r="L332" s="34" t="str">
        <f>IF(ISBLANK(Games!D332), "",Games!D332)</f>
        <v/>
      </c>
      <c r="M332" s="34"/>
      <c r="N332" s="49" t="str">
        <f>IF(ISBLANK(Table123[[#This Row],[Odds Side - Difference Model]]), "", 1)</f>
        <v/>
      </c>
      <c r="O332" s="49" t="str">
        <f>IF(ISBLANK(Table123[[#This Row],[Odds Spread]]), "", 1)</f>
        <v/>
      </c>
      <c r="P332" s="36"/>
      <c r="Q332" s="36"/>
      <c r="R33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2" s="36"/>
      <c r="T332" s="36"/>
      <c r="U332" s="50" t="str">
        <f>IF(ISBLANK(Table123[[#This Row],[Odds Side - Difference Model]]), "",N332+IF(Q332&lt;0, (N332/(Q332/-100)), N332*(Q332/100)))</f>
        <v/>
      </c>
      <c r="V332" s="51" t="str">
        <f>IFERROR(IF(ISBLANK(Table123[[#This Row],[Odds Side - Win Probability Model]]), "",N332+IF(R332&lt;0, (N332/(R332/-100)), N332*(R332/100))),"")</f>
        <v/>
      </c>
      <c r="W332" s="50" t="str">
        <f t="shared" si="32"/>
        <v/>
      </c>
      <c r="X332" s="51" t="str">
        <f t="shared" si="33"/>
        <v/>
      </c>
      <c r="Y332" s="50" t="str">
        <f>IF(ISBLANK(Table123[[#This Row],[Odds Spread]]), "",O332+IF(S332&lt;0, (O332/(S332/-100)), O332*(S332/100)))</f>
        <v/>
      </c>
      <c r="Z332" s="50" t="str">
        <f t="shared" si="34"/>
        <v/>
      </c>
      <c r="AA332" s="37">
        <f t="shared" si="35"/>
        <v>0</v>
      </c>
      <c r="AB332" s="37">
        <f t="shared" si="36"/>
        <v>0</v>
      </c>
      <c r="AC332" s="52" t="str">
        <f>IF('Prediction Log'!$T333="Y", "W", IF('Prediction Log'!$T333="N","L",""))</f>
        <v/>
      </c>
      <c r="AD332" s="53" t="str">
        <f>IF('Prediction Log'!$V333="Y", "W", IF('Prediction Log'!$V333="N","L",""))</f>
        <v/>
      </c>
      <c r="AE332" s="54" t="str">
        <f>IF(ISBLANK(Table123[[#This Row],[Odds Side - Difference Model]]), "",IF(AC332="W", W332, IF(AC332="L",-N332, "")))</f>
        <v/>
      </c>
      <c r="AF332" s="55" t="str">
        <f>IFERROR((IF(ISERR(Table123[[#This Row],[Potential Payout Side - Win Probability Model]]), "",IF(AD332="W", X332, IF(AD332="L",-N332, "")))), "")</f>
        <v/>
      </c>
      <c r="AG332" s="52" t="str">
        <f>IF('Prediction Log'!$U333="Y", "W", IF('Prediction Log'!$U333="N", "L", ""))</f>
        <v/>
      </c>
      <c r="AH332" s="54" t="str">
        <f>IF(ISBLANK(Table123[[#This Row],[Odds Spread]]), "",IF(AG332="W", Z332, IF(AG332="L",-O332, "")))</f>
        <v/>
      </c>
      <c r="AI332" s="45"/>
      <c r="AJ332" s="46" t="str">
        <f t="shared" si="37"/>
        <v/>
      </c>
      <c r="AK33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3" spans="1:38" x14ac:dyDescent="0.45">
      <c r="A333" s="34">
        <f>Games!A333</f>
        <v>0</v>
      </c>
      <c r="B333" s="34" t="str">
        <f>IF('Prediction Log'!B334=0, "",'Prediction Log'!B334)</f>
        <v/>
      </c>
      <c r="C333" s="34" t="str">
        <f>IF('Prediction Log'!C334=0, "",'Prediction Log'!C334)</f>
        <v/>
      </c>
      <c r="D333" s="34" t="str">
        <f>IF('Prediction Log'!D334=0, "",'Prediction Log'!D334)</f>
        <v/>
      </c>
      <c r="E333" s="34" t="str">
        <f>IF('Prediction Log'!E334=0, "",'Prediction Log'!E334)</f>
        <v/>
      </c>
      <c r="F333" s="34" t="str">
        <f>IF('Prediction Log'!H334=0, "",'Prediction Log'!H334)</f>
        <v/>
      </c>
      <c r="G333" s="10" t="str">
        <f>IF(ISBLANK(Games!B333), "",'Prediction Log'!$I334)</f>
        <v/>
      </c>
      <c r="H333" s="35" t="str">
        <f>'Prediction Log'!$J334</f>
        <v/>
      </c>
      <c r="I333" s="34" t="str">
        <f>IF(ISBLANK(Games!R333), "",IF(AND(Games!R333="",Games!S333=""),"",IF(ISTEXT(Games!S333), "Side",Games!R333)))</f>
        <v/>
      </c>
      <c r="J333" s="34" t="str">
        <f>IF(ISBLANK(Games!B333), "",IF(Games!P333="Y", Games!B333, Games!C333))</f>
        <v/>
      </c>
      <c r="K333" s="34" t="str">
        <f>Games!K333</f>
        <v/>
      </c>
      <c r="L333" s="34" t="str">
        <f>IF(ISBLANK(Games!D333), "",Games!D333)</f>
        <v/>
      </c>
      <c r="M333" s="34"/>
      <c r="N333" s="49" t="str">
        <f>IF(ISBLANK(Table123[[#This Row],[Odds Side - Difference Model]]), "", 1)</f>
        <v/>
      </c>
      <c r="O333" s="49" t="str">
        <f>IF(ISBLANK(Table123[[#This Row],[Odds Spread]]), "", 1)</f>
        <v/>
      </c>
      <c r="P333" s="36"/>
      <c r="Q333" s="36"/>
      <c r="R33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3" s="36"/>
      <c r="T333" s="36"/>
      <c r="U333" s="50" t="str">
        <f>IF(ISBLANK(Table123[[#This Row],[Odds Side - Difference Model]]), "",N333+IF(Q333&lt;0, (N333/(Q333/-100)), N333*(Q333/100)))</f>
        <v/>
      </c>
      <c r="V333" s="51" t="str">
        <f>IFERROR(IF(ISBLANK(Table123[[#This Row],[Odds Side - Win Probability Model]]), "",N333+IF(R333&lt;0, (N333/(R333/-100)), N333*(R333/100))),"")</f>
        <v/>
      </c>
      <c r="W333" s="50" t="str">
        <f t="shared" si="32"/>
        <v/>
      </c>
      <c r="X333" s="51" t="str">
        <f t="shared" si="33"/>
        <v/>
      </c>
      <c r="Y333" s="50" t="str">
        <f>IF(ISBLANK(Table123[[#This Row],[Odds Spread]]), "",O333+IF(S333&lt;0, (O333/(S333/-100)), O333*(S333/100)))</f>
        <v/>
      </c>
      <c r="Z333" s="50" t="str">
        <f t="shared" si="34"/>
        <v/>
      </c>
      <c r="AA333" s="37">
        <f t="shared" si="35"/>
        <v>0</v>
      </c>
      <c r="AB333" s="37">
        <f t="shared" si="36"/>
        <v>0</v>
      </c>
      <c r="AC333" s="52" t="str">
        <f>IF('Prediction Log'!$T334="Y", "W", IF('Prediction Log'!$T334="N","L",""))</f>
        <v/>
      </c>
      <c r="AD333" s="53" t="str">
        <f>IF('Prediction Log'!$V334="Y", "W", IF('Prediction Log'!$V334="N","L",""))</f>
        <v/>
      </c>
      <c r="AE333" s="54" t="str">
        <f>IF(ISBLANK(Table123[[#This Row],[Odds Side - Difference Model]]), "",IF(AC333="W", W333, IF(AC333="L",-N333, "")))</f>
        <v/>
      </c>
      <c r="AF333" s="55" t="str">
        <f>IFERROR((IF(ISERR(Table123[[#This Row],[Potential Payout Side - Win Probability Model]]), "",IF(AD333="W", X333, IF(AD333="L",-N333, "")))), "")</f>
        <v/>
      </c>
      <c r="AG333" s="52" t="str">
        <f>IF('Prediction Log'!$U334="Y", "W", IF('Prediction Log'!$U334="N", "L", ""))</f>
        <v/>
      </c>
      <c r="AH333" s="54" t="str">
        <f>IF(ISBLANK(Table123[[#This Row],[Odds Spread]]), "",IF(AG333="W", Z333, IF(AG333="L",-O333, "")))</f>
        <v/>
      </c>
      <c r="AI333" s="45"/>
      <c r="AJ333" s="46" t="str">
        <f t="shared" si="37"/>
        <v/>
      </c>
      <c r="AK33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4" spans="1:38" x14ac:dyDescent="0.45">
      <c r="A334" s="34">
        <f>Games!A334</f>
        <v>0</v>
      </c>
      <c r="B334" s="34" t="str">
        <f>IF('Prediction Log'!B335=0, "",'Prediction Log'!B335)</f>
        <v/>
      </c>
      <c r="C334" s="34" t="str">
        <f>IF('Prediction Log'!C335=0, "",'Prediction Log'!C335)</f>
        <v/>
      </c>
      <c r="D334" s="34" t="str">
        <f>IF('Prediction Log'!D335=0, "",'Prediction Log'!D335)</f>
        <v/>
      </c>
      <c r="E334" s="34" t="str">
        <f>IF('Prediction Log'!E335=0, "",'Prediction Log'!E335)</f>
        <v/>
      </c>
      <c r="F334" s="34" t="str">
        <f>IF('Prediction Log'!H335=0, "",'Prediction Log'!H335)</f>
        <v/>
      </c>
      <c r="G334" s="10" t="str">
        <f>IF(ISBLANK(Games!B334), "",'Prediction Log'!$I335)</f>
        <v/>
      </c>
      <c r="H334" s="35" t="str">
        <f>'Prediction Log'!$J335</f>
        <v/>
      </c>
      <c r="I334" s="34" t="str">
        <f>IF(ISBLANK(Games!R334), "",IF(AND(Games!R334="",Games!S334=""),"",IF(ISTEXT(Games!S334), "Side",Games!R334)))</f>
        <v/>
      </c>
      <c r="J334" s="34" t="str">
        <f>IF(ISBLANK(Games!B334), "",IF(Games!P334="Y", Games!B334, Games!C334))</f>
        <v/>
      </c>
      <c r="K334" s="34" t="str">
        <f>Games!K334</f>
        <v/>
      </c>
      <c r="L334" s="34" t="str">
        <f>IF(ISBLANK(Games!D334), "",Games!D334)</f>
        <v/>
      </c>
      <c r="M334" s="34"/>
      <c r="N334" s="49" t="str">
        <f>IF(ISBLANK(Table123[[#This Row],[Odds Side - Difference Model]]), "", 1)</f>
        <v/>
      </c>
      <c r="O334" s="49" t="str">
        <f>IF(ISBLANK(Table123[[#This Row],[Odds Spread]]), "", 1)</f>
        <v/>
      </c>
      <c r="P334" s="36"/>
      <c r="Q334" s="36"/>
      <c r="R33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4" s="36"/>
      <c r="T334" s="36"/>
      <c r="U334" s="50" t="str">
        <f>IF(ISBLANK(Table123[[#This Row],[Odds Side - Difference Model]]), "",N334+IF(Q334&lt;0, (N334/(Q334/-100)), N334*(Q334/100)))</f>
        <v/>
      </c>
      <c r="V334" s="51" t="str">
        <f>IFERROR(IF(ISBLANK(Table123[[#This Row],[Odds Side - Win Probability Model]]), "",N334+IF(R334&lt;0, (N334/(R334/-100)), N334*(R334/100))),"")</f>
        <v/>
      </c>
      <c r="W334" s="50" t="str">
        <f t="shared" si="32"/>
        <v/>
      </c>
      <c r="X334" s="51" t="str">
        <f t="shared" si="33"/>
        <v/>
      </c>
      <c r="Y334" s="50" t="str">
        <f>IF(ISBLANK(Table123[[#This Row],[Odds Spread]]), "",O334+IF(S334&lt;0, (O334/(S334/-100)), O334*(S334/100)))</f>
        <v/>
      </c>
      <c r="Z334" s="50" t="str">
        <f t="shared" si="34"/>
        <v/>
      </c>
      <c r="AA334" s="37">
        <f t="shared" si="35"/>
        <v>0</v>
      </c>
      <c r="AB334" s="37">
        <f t="shared" si="36"/>
        <v>0</v>
      </c>
      <c r="AC334" s="52" t="str">
        <f>IF('Prediction Log'!$T335="Y", "W", IF('Prediction Log'!$T335="N","L",""))</f>
        <v/>
      </c>
      <c r="AD334" s="53" t="str">
        <f>IF('Prediction Log'!$V335="Y", "W", IF('Prediction Log'!$V335="N","L",""))</f>
        <v/>
      </c>
      <c r="AE334" s="54" t="str">
        <f>IF(ISBLANK(Table123[[#This Row],[Odds Side - Difference Model]]), "",IF(AC334="W", W334, IF(AC334="L",-N334, "")))</f>
        <v/>
      </c>
      <c r="AF334" s="55" t="str">
        <f>IFERROR((IF(ISERR(Table123[[#This Row],[Potential Payout Side - Win Probability Model]]), "",IF(AD334="W", X334, IF(AD334="L",-N334, "")))), "")</f>
        <v/>
      </c>
      <c r="AG334" s="52" t="str">
        <f>IF('Prediction Log'!$U335="Y", "W", IF('Prediction Log'!$U335="N", "L", ""))</f>
        <v/>
      </c>
      <c r="AH334" s="54" t="str">
        <f>IF(ISBLANK(Table123[[#This Row],[Odds Spread]]), "",IF(AG334="W", Z334, IF(AG334="L",-O334, "")))</f>
        <v/>
      </c>
      <c r="AI334" s="45"/>
      <c r="AJ334" s="46" t="str">
        <f t="shared" si="37"/>
        <v/>
      </c>
      <c r="AK33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5" spans="1:38" x14ac:dyDescent="0.45">
      <c r="A335" s="34">
        <f>Games!A335</f>
        <v>0</v>
      </c>
      <c r="B335" s="34" t="str">
        <f>IF('Prediction Log'!B336=0, "",'Prediction Log'!B336)</f>
        <v/>
      </c>
      <c r="C335" s="34" t="str">
        <f>IF('Prediction Log'!C336=0, "",'Prediction Log'!C336)</f>
        <v/>
      </c>
      <c r="D335" s="34" t="str">
        <f>IF('Prediction Log'!D336=0, "",'Prediction Log'!D336)</f>
        <v/>
      </c>
      <c r="E335" s="34" t="str">
        <f>IF('Prediction Log'!E336=0, "",'Prediction Log'!E336)</f>
        <v/>
      </c>
      <c r="F335" s="34" t="str">
        <f>IF('Prediction Log'!H336=0, "",'Prediction Log'!H336)</f>
        <v/>
      </c>
      <c r="G335" s="10" t="str">
        <f>IF(ISBLANK(Games!B335), "",'Prediction Log'!$I336)</f>
        <v/>
      </c>
      <c r="H335" s="35" t="str">
        <f>'Prediction Log'!$J336</f>
        <v/>
      </c>
      <c r="I335" s="34" t="str">
        <f>IF(ISBLANK(Games!R335), "",IF(AND(Games!R335="",Games!S335=""),"",IF(ISTEXT(Games!S335), "Side",Games!R335)))</f>
        <v/>
      </c>
      <c r="J335" s="34" t="str">
        <f>IF(ISBLANK(Games!B335), "",IF(Games!P335="Y", Games!B335, Games!C335))</f>
        <v/>
      </c>
      <c r="K335" s="34" t="str">
        <f>Games!K335</f>
        <v/>
      </c>
      <c r="L335" s="34" t="str">
        <f>IF(ISBLANK(Games!D335), "",Games!D335)</f>
        <v/>
      </c>
      <c r="M335" s="34"/>
      <c r="N335" s="49" t="str">
        <f>IF(ISBLANK(Table123[[#This Row],[Odds Side - Difference Model]]), "", 1)</f>
        <v/>
      </c>
      <c r="O335" s="49" t="str">
        <f>IF(ISBLANK(Table123[[#This Row],[Odds Spread]]), "", 1)</f>
        <v/>
      </c>
      <c r="P335" s="36"/>
      <c r="Q335" s="36"/>
      <c r="R33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5" s="36"/>
      <c r="T335" s="36"/>
      <c r="U335" s="50" t="str">
        <f>IF(ISBLANK(Table123[[#This Row],[Odds Side - Difference Model]]), "",N335+IF(Q335&lt;0, (N335/(Q335/-100)), N335*(Q335/100)))</f>
        <v/>
      </c>
      <c r="V335" s="51" t="str">
        <f>IFERROR(IF(ISBLANK(Table123[[#This Row],[Odds Side - Win Probability Model]]), "",N335+IF(R335&lt;0, (N335/(R335/-100)), N335*(R335/100))),"")</f>
        <v/>
      </c>
      <c r="W335" s="50" t="str">
        <f t="shared" si="32"/>
        <v/>
      </c>
      <c r="X335" s="51" t="str">
        <f t="shared" si="33"/>
        <v/>
      </c>
      <c r="Y335" s="50" t="str">
        <f>IF(ISBLANK(Table123[[#This Row],[Odds Spread]]), "",O335+IF(S335&lt;0, (O335/(S335/-100)), O335*(S335/100)))</f>
        <v/>
      </c>
      <c r="Z335" s="50" t="str">
        <f t="shared" si="34"/>
        <v/>
      </c>
      <c r="AA335" s="37">
        <f t="shared" si="35"/>
        <v>0</v>
      </c>
      <c r="AB335" s="37">
        <f t="shared" si="36"/>
        <v>0</v>
      </c>
      <c r="AC335" s="52" t="str">
        <f>IF('Prediction Log'!$T336="Y", "W", IF('Prediction Log'!$T336="N","L",""))</f>
        <v/>
      </c>
      <c r="AD335" s="53" t="str">
        <f>IF('Prediction Log'!$V336="Y", "W", IF('Prediction Log'!$V336="N","L",""))</f>
        <v/>
      </c>
      <c r="AE335" s="54" t="str">
        <f>IF(ISBLANK(Table123[[#This Row],[Odds Side - Difference Model]]), "",IF(AC335="W", W335, IF(AC335="L",-N335, "")))</f>
        <v/>
      </c>
      <c r="AF335" s="55" t="str">
        <f>IFERROR((IF(ISERR(Table123[[#This Row],[Potential Payout Side - Win Probability Model]]), "",IF(AD335="W", X335, IF(AD335="L",-N335, "")))), "")</f>
        <v/>
      </c>
      <c r="AG335" s="52" t="str">
        <f>IF('Prediction Log'!$U336="Y", "W", IF('Prediction Log'!$U336="N", "L", ""))</f>
        <v/>
      </c>
      <c r="AH335" s="54" t="str">
        <f>IF(ISBLANK(Table123[[#This Row],[Odds Spread]]), "",IF(AG335="W", Z335, IF(AG335="L",-O335, "")))</f>
        <v/>
      </c>
      <c r="AI335" s="45"/>
      <c r="AJ335" s="46" t="str">
        <f t="shared" si="37"/>
        <v/>
      </c>
      <c r="AK33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6" spans="1:38" x14ac:dyDescent="0.45">
      <c r="A336" s="34">
        <f>Games!A336</f>
        <v>0</v>
      </c>
      <c r="B336" s="34" t="str">
        <f>IF('Prediction Log'!B337=0, "",'Prediction Log'!B337)</f>
        <v/>
      </c>
      <c r="C336" s="34" t="str">
        <f>IF('Prediction Log'!C337=0, "",'Prediction Log'!C337)</f>
        <v/>
      </c>
      <c r="D336" s="34" t="str">
        <f>IF('Prediction Log'!D337=0, "",'Prediction Log'!D337)</f>
        <v/>
      </c>
      <c r="E336" s="34" t="str">
        <f>IF('Prediction Log'!E337=0, "",'Prediction Log'!E337)</f>
        <v/>
      </c>
      <c r="F336" s="34" t="str">
        <f>IF('Prediction Log'!H337=0, "",'Prediction Log'!H337)</f>
        <v/>
      </c>
      <c r="G336" s="10" t="str">
        <f>IF(ISBLANK(Games!B336), "",'Prediction Log'!$I337)</f>
        <v/>
      </c>
      <c r="H336" s="35" t="str">
        <f>'Prediction Log'!$J337</f>
        <v/>
      </c>
      <c r="I336" s="34" t="str">
        <f>IF(ISBLANK(Games!R336), "",IF(AND(Games!R336="",Games!S336=""),"",IF(ISTEXT(Games!S336), "Side",Games!R336)))</f>
        <v/>
      </c>
      <c r="J336" s="34" t="str">
        <f>IF(ISBLANK(Games!B336), "",IF(Games!P336="Y", Games!B336, Games!C336))</f>
        <v/>
      </c>
      <c r="K336" s="34" t="str">
        <f>Games!K336</f>
        <v/>
      </c>
      <c r="L336" s="34" t="str">
        <f>IF(ISBLANK(Games!D336), "",Games!D336)</f>
        <v/>
      </c>
      <c r="M336" s="34"/>
      <c r="N336" s="49" t="str">
        <f>IF(ISBLANK(Table123[[#This Row],[Odds Side - Difference Model]]), "", 1)</f>
        <v/>
      </c>
      <c r="O336" s="49" t="str">
        <f>IF(ISBLANK(Table123[[#This Row],[Odds Spread]]), "", 1)</f>
        <v/>
      </c>
      <c r="P336" s="36"/>
      <c r="Q336" s="36"/>
      <c r="R33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6" s="36"/>
      <c r="T336" s="36"/>
      <c r="U336" s="50" t="str">
        <f>IF(ISBLANK(Table123[[#This Row],[Odds Side - Difference Model]]), "",N336+IF(Q336&lt;0, (N336/(Q336/-100)), N336*(Q336/100)))</f>
        <v/>
      </c>
      <c r="V336" s="51" t="str">
        <f>IFERROR(IF(ISBLANK(Table123[[#This Row],[Odds Side - Win Probability Model]]), "",N336+IF(R336&lt;0, (N336/(R336/-100)), N336*(R336/100))),"")</f>
        <v/>
      </c>
      <c r="W336" s="50" t="str">
        <f t="shared" si="32"/>
        <v/>
      </c>
      <c r="X336" s="51" t="str">
        <f t="shared" si="33"/>
        <v/>
      </c>
      <c r="Y336" s="50" t="str">
        <f>IF(ISBLANK(Table123[[#This Row],[Odds Spread]]), "",O336+IF(S336&lt;0, (O336/(S336/-100)), O336*(S336/100)))</f>
        <v/>
      </c>
      <c r="Z336" s="50" t="str">
        <f t="shared" si="34"/>
        <v/>
      </c>
      <c r="AA336" s="37">
        <f t="shared" si="35"/>
        <v>0</v>
      </c>
      <c r="AB336" s="37">
        <f t="shared" si="36"/>
        <v>0</v>
      </c>
      <c r="AC336" s="52" t="str">
        <f>IF('Prediction Log'!$T337="Y", "W", IF('Prediction Log'!$T337="N","L",""))</f>
        <v/>
      </c>
      <c r="AD336" s="53" t="str">
        <f>IF('Prediction Log'!$V337="Y", "W", IF('Prediction Log'!$V337="N","L",""))</f>
        <v/>
      </c>
      <c r="AE336" s="54" t="str">
        <f>IF(ISBLANK(Table123[[#This Row],[Odds Side - Difference Model]]), "",IF(AC336="W", W336, IF(AC336="L",-N336, "")))</f>
        <v/>
      </c>
      <c r="AF336" s="55" t="str">
        <f>IFERROR((IF(ISERR(Table123[[#This Row],[Potential Payout Side - Win Probability Model]]), "",IF(AD336="W", X336, IF(AD336="L",-N336, "")))), "")</f>
        <v/>
      </c>
      <c r="AG336" s="52" t="str">
        <f>IF('Prediction Log'!$U337="Y", "W", IF('Prediction Log'!$U337="N", "L", ""))</f>
        <v/>
      </c>
      <c r="AH336" s="54" t="str">
        <f>IF(ISBLANK(Table123[[#This Row],[Odds Spread]]), "",IF(AG336="W", Z336, IF(AG336="L",-O336, "")))</f>
        <v/>
      </c>
      <c r="AI336" s="45"/>
      <c r="AJ336" s="46" t="str">
        <f t="shared" si="37"/>
        <v/>
      </c>
      <c r="AK33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7" spans="1:38" x14ac:dyDescent="0.45">
      <c r="A337" s="34">
        <f>Games!A337</f>
        <v>0</v>
      </c>
      <c r="B337" s="34" t="str">
        <f>IF('Prediction Log'!B338=0, "",'Prediction Log'!B338)</f>
        <v/>
      </c>
      <c r="C337" s="34" t="str">
        <f>IF('Prediction Log'!C338=0, "",'Prediction Log'!C338)</f>
        <v/>
      </c>
      <c r="D337" s="34" t="str">
        <f>IF('Prediction Log'!D338=0, "",'Prediction Log'!D338)</f>
        <v/>
      </c>
      <c r="E337" s="34" t="str">
        <f>IF('Prediction Log'!E338=0, "",'Prediction Log'!E338)</f>
        <v/>
      </c>
      <c r="F337" s="34" t="str">
        <f>IF('Prediction Log'!H338=0, "",'Prediction Log'!H338)</f>
        <v/>
      </c>
      <c r="G337" s="10" t="str">
        <f>IF(ISBLANK(Games!B337), "",'Prediction Log'!$I338)</f>
        <v/>
      </c>
      <c r="H337" s="35" t="str">
        <f>'Prediction Log'!$J338</f>
        <v/>
      </c>
      <c r="I337" s="34" t="str">
        <f>IF(ISBLANK(Games!R337), "",IF(AND(Games!R337="",Games!S337=""),"",IF(ISTEXT(Games!S337), "Side",Games!R337)))</f>
        <v/>
      </c>
      <c r="J337" s="34" t="str">
        <f>IF(ISBLANK(Games!B337), "",IF(Games!P337="Y", Games!B337, Games!C337))</f>
        <v/>
      </c>
      <c r="K337" s="34" t="str">
        <f>Games!K337</f>
        <v/>
      </c>
      <c r="L337" s="34" t="str">
        <f>IF(ISBLANK(Games!D337), "",Games!D337)</f>
        <v/>
      </c>
      <c r="M337" s="34"/>
      <c r="N337" s="49" t="str">
        <f>IF(ISBLANK(Table123[[#This Row],[Odds Side - Difference Model]]), "", 1)</f>
        <v/>
      </c>
      <c r="O337" s="49" t="str">
        <f>IF(ISBLANK(Table123[[#This Row],[Odds Spread]]), "", 1)</f>
        <v/>
      </c>
      <c r="P337" s="36"/>
      <c r="Q337" s="36"/>
      <c r="R33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7" s="36"/>
      <c r="T337" s="36"/>
      <c r="U337" s="50" t="str">
        <f>IF(ISBLANK(Table123[[#This Row],[Odds Side - Difference Model]]), "",N337+IF(Q337&lt;0, (N337/(Q337/-100)), N337*(Q337/100)))</f>
        <v/>
      </c>
      <c r="V337" s="51" t="str">
        <f>IFERROR(IF(ISBLANK(Table123[[#This Row],[Odds Side - Win Probability Model]]), "",N337+IF(R337&lt;0, (N337/(R337/-100)), N337*(R337/100))),"")</f>
        <v/>
      </c>
      <c r="W337" s="50" t="str">
        <f t="shared" si="32"/>
        <v/>
      </c>
      <c r="X337" s="51" t="str">
        <f t="shared" si="33"/>
        <v/>
      </c>
      <c r="Y337" s="50" t="str">
        <f>IF(ISBLANK(Table123[[#This Row],[Odds Spread]]), "",O337+IF(S337&lt;0, (O337/(S337/-100)), O337*(S337/100)))</f>
        <v/>
      </c>
      <c r="Z337" s="50" t="str">
        <f t="shared" si="34"/>
        <v/>
      </c>
      <c r="AA337" s="37">
        <f t="shared" si="35"/>
        <v>0</v>
      </c>
      <c r="AB337" s="37">
        <f t="shared" si="36"/>
        <v>0</v>
      </c>
      <c r="AC337" s="52" t="str">
        <f>IF('Prediction Log'!$T338="Y", "W", IF('Prediction Log'!$T338="N","L",""))</f>
        <v/>
      </c>
      <c r="AD337" s="53" t="str">
        <f>IF('Prediction Log'!$V338="Y", "W", IF('Prediction Log'!$V338="N","L",""))</f>
        <v/>
      </c>
      <c r="AE337" s="54" t="str">
        <f>IF(ISBLANK(Table123[[#This Row],[Odds Side - Difference Model]]), "",IF(AC337="W", W337, IF(AC337="L",-N337, "")))</f>
        <v/>
      </c>
      <c r="AF337" s="55" t="str">
        <f>IFERROR((IF(ISERR(Table123[[#This Row],[Potential Payout Side - Win Probability Model]]), "",IF(AD337="W", X337, IF(AD337="L",-N337, "")))), "")</f>
        <v/>
      </c>
      <c r="AG337" s="52" t="str">
        <f>IF('Prediction Log'!$U338="Y", "W", IF('Prediction Log'!$U338="N", "L", ""))</f>
        <v/>
      </c>
      <c r="AH337" s="54" t="str">
        <f>IF(ISBLANK(Table123[[#This Row],[Odds Spread]]), "",IF(AG337="W", Z337, IF(AG337="L",-O337, "")))</f>
        <v/>
      </c>
      <c r="AI337" s="45"/>
      <c r="AJ337" s="46" t="str">
        <f t="shared" si="37"/>
        <v/>
      </c>
      <c r="AK33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8" spans="1:38" x14ac:dyDescent="0.45">
      <c r="A338" s="34">
        <f>Games!A338</f>
        <v>0</v>
      </c>
      <c r="B338" s="34" t="str">
        <f>IF('Prediction Log'!B339=0, "",'Prediction Log'!B339)</f>
        <v/>
      </c>
      <c r="C338" s="34" t="str">
        <f>IF('Prediction Log'!C339=0, "",'Prediction Log'!C339)</f>
        <v/>
      </c>
      <c r="D338" s="34" t="str">
        <f>IF('Prediction Log'!D339=0, "",'Prediction Log'!D339)</f>
        <v/>
      </c>
      <c r="E338" s="34" t="str">
        <f>IF('Prediction Log'!E339=0, "",'Prediction Log'!E339)</f>
        <v/>
      </c>
      <c r="F338" s="34" t="str">
        <f>IF('Prediction Log'!H339=0, "",'Prediction Log'!H339)</f>
        <v/>
      </c>
      <c r="G338" s="10" t="str">
        <f>IF(ISBLANK(Games!B338), "",'Prediction Log'!$I339)</f>
        <v/>
      </c>
      <c r="H338" s="35" t="str">
        <f>'Prediction Log'!$J339</f>
        <v/>
      </c>
      <c r="I338" s="34" t="str">
        <f>IF(ISBLANK(Games!R338), "",IF(AND(Games!R338="",Games!S338=""),"",IF(ISTEXT(Games!S338), "Side",Games!R338)))</f>
        <v/>
      </c>
      <c r="J338" s="34" t="str">
        <f>IF(ISBLANK(Games!B338), "",IF(Games!P338="Y", Games!B338, Games!C338))</f>
        <v/>
      </c>
      <c r="K338" s="34" t="str">
        <f>Games!K338</f>
        <v/>
      </c>
      <c r="L338" s="34" t="str">
        <f>IF(ISBLANK(Games!D338), "",Games!D338)</f>
        <v/>
      </c>
      <c r="M338" s="34"/>
      <c r="N338" s="49" t="str">
        <f>IF(ISBLANK(Table123[[#This Row],[Odds Side - Difference Model]]), "", 1)</f>
        <v/>
      </c>
      <c r="O338" s="49" t="str">
        <f>IF(ISBLANK(Table123[[#This Row],[Odds Spread]]), "", 1)</f>
        <v/>
      </c>
      <c r="P338" s="36"/>
      <c r="Q338" s="36"/>
      <c r="R33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8" s="36"/>
      <c r="T338" s="36"/>
      <c r="U338" s="50" t="str">
        <f>IF(ISBLANK(Table123[[#This Row],[Odds Side - Difference Model]]), "",N338+IF(Q338&lt;0, (N338/(Q338/-100)), N338*(Q338/100)))</f>
        <v/>
      </c>
      <c r="V338" s="51" t="str">
        <f>IFERROR(IF(ISBLANK(Table123[[#This Row],[Odds Side - Win Probability Model]]), "",N338+IF(R338&lt;0, (N338/(R338/-100)), N338*(R338/100))),"")</f>
        <v/>
      </c>
      <c r="W338" s="50" t="str">
        <f t="shared" si="32"/>
        <v/>
      </c>
      <c r="X338" s="51" t="str">
        <f t="shared" si="33"/>
        <v/>
      </c>
      <c r="Y338" s="50" t="str">
        <f>IF(ISBLANK(Table123[[#This Row],[Odds Spread]]), "",O338+IF(S338&lt;0, (O338/(S338/-100)), O338*(S338/100)))</f>
        <v/>
      </c>
      <c r="Z338" s="50" t="str">
        <f t="shared" si="34"/>
        <v/>
      </c>
      <c r="AA338" s="37">
        <f t="shared" si="35"/>
        <v>0</v>
      </c>
      <c r="AB338" s="37">
        <f t="shared" si="36"/>
        <v>0</v>
      </c>
      <c r="AC338" s="52" t="str">
        <f>IF('Prediction Log'!$T339="Y", "W", IF('Prediction Log'!$T339="N","L",""))</f>
        <v/>
      </c>
      <c r="AD338" s="53" t="str">
        <f>IF('Prediction Log'!$V339="Y", "W", IF('Prediction Log'!$V339="N","L",""))</f>
        <v/>
      </c>
      <c r="AE338" s="54" t="str">
        <f>IF(ISBLANK(Table123[[#This Row],[Odds Side - Difference Model]]), "",IF(AC338="W", W338, IF(AC338="L",-N338, "")))</f>
        <v/>
      </c>
      <c r="AF338" s="55" t="str">
        <f>IFERROR((IF(ISERR(Table123[[#This Row],[Potential Payout Side - Win Probability Model]]), "",IF(AD338="W", X338, IF(AD338="L",-N338, "")))), "")</f>
        <v/>
      </c>
      <c r="AG338" s="52" t="str">
        <f>IF('Prediction Log'!$U339="Y", "W", IF('Prediction Log'!$U339="N", "L", ""))</f>
        <v/>
      </c>
      <c r="AH338" s="54" t="str">
        <f>IF(ISBLANK(Table123[[#This Row],[Odds Spread]]), "",IF(AG338="W", Z338, IF(AG338="L",-O338, "")))</f>
        <v/>
      </c>
      <c r="AI338" s="45"/>
      <c r="AJ338" s="46" t="str">
        <f t="shared" si="37"/>
        <v/>
      </c>
      <c r="AK33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9" spans="1:38" x14ac:dyDescent="0.45">
      <c r="A339" s="34">
        <f>Games!A339</f>
        <v>0</v>
      </c>
      <c r="B339" s="34" t="str">
        <f>IF('Prediction Log'!B340=0, "",'Prediction Log'!B340)</f>
        <v/>
      </c>
      <c r="C339" s="34" t="str">
        <f>IF('Prediction Log'!C340=0, "",'Prediction Log'!C340)</f>
        <v/>
      </c>
      <c r="D339" s="34" t="str">
        <f>IF('Prediction Log'!D340=0, "",'Prediction Log'!D340)</f>
        <v/>
      </c>
      <c r="E339" s="34" t="str">
        <f>IF('Prediction Log'!E340=0, "",'Prediction Log'!E340)</f>
        <v/>
      </c>
      <c r="F339" s="34" t="str">
        <f>IF('Prediction Log'!H340=0, "",'Prediction Log'!H340)</f>
        <v/>
      </c>
      <c r="G339" s="10" t="str">
        <f>IF(ISBLANK(Games!B339), "",'Prediction Log'!$I340)</f>
        <v/>
      </c>
      <c r="H339" s="35" t="str">
        <f>'Prediction Log'!$J340</f>
        <v/>
      </c>
      <c r="I339" s="34" t="str">
        <f>IF(ISBLANK(Games!R339), "",IF(AND(Games!R339="",Games!S339=""),"",IF(ISTEXT(Games!S339), "Side",Games!R339)))</f>
        <v/>
      </c>
      <c r="J339" s="34" t="str">
        <f>IF(ISBLANK(Games!B339), "",IF(Games!P339="Y", Games!B339, Games!C339))</f>
        <v/>
      </c>
      <c r="K339" s="34" t="str">
        <f>Games!K339</f>
        <v/>
      </c>
      <c r="L339" s="34" t="str">
        <f>IF(ISBLANK(Games!D339), "",Games!D339)</f>
        <v/>
      </c>
      <c r="M339" s="34"/>
      <c r="N339" s="49" t="str">
        <f>IF(ISBLANK(Table123[[#This Row],[Odds Side - Difference Model]]), "", 1)</f>
        <v/>
      </c>
      <c r="O339" s="49" t="str">
        <f>IF(ISBLANK(Table123[[#This Row],[Odds Spread]]), "", 1)</f>
        <v/>
      </c>
      <c r="P339" s="36"/>
      <c r="Q339" s="36"/>
      <c r="R33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9" s="36"/>
      <c r="T339" s="36"/>
      <c r="U339" s="50" t="str">
        <f>IF(ISBLANK(Table123[[#This Row],[Odds Side - Difference Model]]), "",N339+IF(Q339&lt;0, (N339/(Q339/-100)), N339*(Q339/100)))</f>
        <v/>
      </c>
      <c r="V339" s="51" t="str">
        <f>IFERROR(IF(ISBLANK(Table123[[#This Row],[Odds Side - Win Probability Model]]), "",N339+IF(R339&lt;0, (N339/(R339/-100)), N339*(R339/100))),"")</f>
        <v/>
      </c>
      <c r="W339" s="50" t="str">
        <f t="shared" si="32"/>
        <v/>
      </c>
      <c r="X339" s="51" t="str">
        <f t="shared" si="33"/>
        <v/>
      </c>
      <c r="Y339" s="50" t="str">
        <f>IF(ISBLANK(Table123[[#This Row],[Odds Spread]]), "",O339+IF(S339&lt;0, (O339/(S339/-100)), O339*(S339/100)))</f>
        <v/>
      </c>
      <c r="Z339" s="50" t="str">
        <f t="shared" si="34"/>
        <v/>
      </c>
      <c r="AA339" s="37">
        <f t="shared" si="35"/>
        <v>0</v>
      </c>
      <c r="AB339" s="37">
        <f t="shared" si="36"/>
        <v>0</v>
      </c>
      <c r="AC339" s="52" t="str">
        <f>IF('Prediction Log'!$T340="Y", "W", IF('Prediction Log'!$T340="N","L",""))</f>
        <v/>
      </c>
      <c r="AD339" s="53" t="str">
        <f>IF('Prediction Log'!$V340="Y", "W", IF('Prediction Log'!$V340="N","L",""))</f>
        <v/>
      </c>
      <c r="AE339" s="54" t="str">
        <f>IF(ISBLANK(Table123[[#This Row],[Odds Side - Difference Model]]), "",IF(AC339="W", W339, IF(AC339="L",-N339, "")))</f>
        <v/>
      </c>
      <c r="AF339" s="55" t="str">
        <f>IFERROR((IF(ISERR(Table123[[#This Row],[Potential Payout Side - Win Probability Model]]), "",IF(AD339="W", X339, IF(AD339="L",-N339, "")))), "")</f>
        <v/>
      </c>
      <c r="AG339" s="52" t="str">
        <f>IF('Prediction Log'!$U340="Y", "W", IF('Prediction Log'!$U340="N", "L", ""))</f>
        <v/>
      </c>
      <c r="AH339" s="54" t="str">
        <f>IF(ISBLANK(Table123[[#This Row],[Odds Spread]]), "",IF(AG339="W", Z339, IF(AG339="L",-O339, "")))</f>
        <v/>
      </c>
      <c r="AI339" s="45"/>
      <c r="AJ339" s="46" t="str">
        <f t="shared" si="37"/>
        <v/>
      </c>
      <c r="AK33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0" spans="1:38" x14ac:dyDescent="0.45">
      <c r="A340" s="34">
        <f>Games!A340</f>
        <v>0</v>
      </c>
      <c r="B340" s="34" t="str">
        <f>IF('Prediction Log'!B341=0, "",'Prediction Log'!B341)</f>
        <v/>
      </c>
      <c r="C340" s="34" t="str">
        <f>IF('Prediction Log'!C341=0, "",'Prediction Log'!C341)</f>
        <v/>
      </c>
      <c r="D340" s="34" t="str">
        <f>IF('Prediction Log'!D341=0, "",'Prediction Log'!D341)</f>
        <v/>
      </c>
      <c r="E340" s="34" t="str">
        <f>IF('Prediction Log'!E341=0, "",'Prediction Log'!E341)</f>
        <v/>
      </c>
      <c r="F340" s="34" t="str">
        <f>IF('Prediction Log'!H341=0, "",'Prediction Log'!H341)</f>
        <v/>
      </c>
      <c r="G340" s="10" t="str">
        <f>IF(ISBLANK(Games!B340), "",'Prediction Log'!$I341)</f>
        <v/>
      </c>
      <c r="H340" s="35" t="str">
        <f>'Prediction Log'!$J341</f>
        <v/>
      </c>
      <c r="I340" s="34" t="str">
        <f>IF(ISBLANK(Games!R340), "",IF(AND(Games!R340="",Games!S340=""),"",IF(ISTEXT(Games!S340), "Side",Games!R340)))</f>
        <v/>
      </c>
      <c r="J340" s="34" t="str">
        <f>IF(ISBLANK(Games!B340), "",IF(Games!P340="Y", Games!B340, Games!C340))</f>
        <v/>
      </c>
      <c r="K340" s="34" t="str">
        <f>Games!K340</f>
        <v/>
      </c>
      <c r="L340" s="34" t="str">
        <f>IF(ISBLANK(Games!D340), "",Games!D340)</f>
        <v/>
      </c>
      <c r="M340" s="34"/>
      <c r="N340" s="49" t="str">
        <f>IF(ISBLANK(Table123[[#This Row],[Odds Side - Difference Model]]), "", 1)</f>
        <v/>
      </c>
      <c r="O340" s="49" t="str">
        <f>IF(ISBLANK(Table123[[#This Row],[Odds Spread]]), "", 1)</f>
        <v/>
      </c>
      <c r="P340" s="36"/>
      <c r="Q340" s="36"/>
      <c r="R34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0" s="36"/>
      <c r="T340" s="36"/>
      <c r="U340" s="50" t="str">
        <f>IF(ISBLANK(Table123[[#This Row],[Odds Side - Difference Model]]), "",N340+IF(Q340&lt;0, (N340/(Q340/-100)), N340*(Q340/100)))</f>
        <v/>
      </c>
      <c r="V340" s="51" t="str">
        <f>IFERROR(IF(ISBLANK(Table123[[#This Row],[Odds Side - Win Probability Model]]), "",N340+IF(R340&lt;0, (N340/(R340/-100)), N340*(R340/100))),"")</f>
        <v/>
      </c>
      <c r="W340" s="50" t="str">
        <f t="shared" si="32"/>
        <v/>
      </c>
      <c r="X340" s="51" t="str">
        <f t="shared" si="33"/>
        <v/>
      </c>
      <c r="Y340" s="50" t="str">
        <f>IF(ISBLANK(Table123[[#This Row],[Odds Spread]]), "",O340+IF(S340&lt;0, (O340/(S340/-100)), O340*(S340/100)))</f>
        <v/>
      </c>
      <c r="Z340" s="50" t="str">
        <f t="shared" si="34"/>
        <v/>
      </c>
      <c r="AA340" s="37">
        <f t="shared" si="35"/>
        <v>0</v>
      </c>
      <c r="AB340" s="37">
        <f t="shared" si="36"/>
        <v>0</v>
      </c>
      <c r="AC340" s="52" t="str">
        <f>IF('Prediction Log'!$T341="Y", "W", IF('Prediction Log'!$T341="N","L",""))</f>
        <v/>
      </c>
      <c r="AD340" s="53" t="str">
        <f>IF('Prediction Log'!$V341="Y", "W", IF('Prediction Log'!$V341="N","L",""))</f>
        <v/>
      </c>
      <c r="AE340" s="54" t="str">
        <f>IF(ISBLANK(Table123[[#This Row],[Odds Side - Difference Model]]), "",IF(AC340="W", W340, IF(AC340="L",-N340, "")))</f>
        <v/>
      </c>
      <c r="AF340" s="55" t="str">
        <f>IFERROR((IF(ISERR(Table123[[#This Row],[Potential Payout Side - Win Probability Model]]), "",IF(AD340="W", X340, IF(AD340="L",-N340, "")))), "")</f>
        <v/>
      </c>
      <c r="AG340" s="52" t="str">
        <f>IF('Prediction Log'!$U341="Y", "W", IF('Prediction Log'!$U341="N", "L", ""))</f>
        <v/>
      </c>
      <c r="AH340" s="54" t="str">
        <f>IF(ISBLANK(Table123[[#This Row],[Odds Spread]]), "",IF(AG340="W", Z340, IF(AG340="L",-O340, "")))</f>
        <v/>
      </c>
      <c r="AI340" s="45"/>
      <c r="AJ340" s="46" t="str">
        <f t="shared" si="37"/>
        <v/>
      </c>
      <c r="AK34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1" spans="1:38" x14ac:dyDescent="0.45">
      <c r="A341" s="34">
        <f>Games!A341</f>
        <v>0</v>
      </c>
      <c r="B341" s="34" t="str">
        <f>IF('Prediction Log'!B342=0, "",'Prediction Log'!B342)</f>
        <v/>
      </c>
      <c r="C341" s="34" t="str">
        <f>IF('Prediction Log'!C342=0, "",'Prediction Log'!C342)</f>
        <v/>
      </c>
      <c r="D341" s="34" t="str">
        <f>IF('Prediction Log'!D342=0, "",'Prediction Log'!D342)</f>
        <v/>
      </c>
      <c r="E341" s="34" t="str">
        <f>IF('Prediction Log'!E342=0, "",'Prediction Log'!E342)</f>
        <v/>
      </c>
      <c r="F341" s="34" t="str">
        <f>IF('Prediction Log'!H342=0, "",'Prediction Log'!H342)</f>
        <v/>
      </c>
      <c r="G341" s="10" t="str">
        <f>IF(ISBLANK(Games!B341), "",'Prediction Log'!$I342)</f>
        <v/>
      </c>
      <c r="H341" s="35" t="str">
        <f>'Prediction Log'!$J342</f>
        <v/>
      </c>
      <c r="I341" s="34" t="str">
        <f>IF(ISBLANK(Games!R341), "",IF(AND(Games!R341="",Games!S341=""),"",IF(ISTEXT(Games!S341), "Side",Games!R341)))</f>
        <v/>
      </c>
      <c r="J341" s="34" t="str">
        <f>IF(ISBLANK(Games!B341), "",IF(Games!P341="Y", Games!B341, Games!C341))</f>
        <v/>
      </c>
      <c r="K341" s="34" t="str">
        <f>Games!K341</f>
        <v/>
      </c>
      <c r="L341" s="34" t="str">
        <f>IF(ISBLANK(Games!D341), "",Games!D341)</f>
        <v/>
      </c>
      <c r="M341" s="34"/>
      <c r="N341" s="49" t="str">
        <f>IF(ISBLANK(Table123[[#This Row],[Odds Side - Difference Model]]), "", 1)</f>
        <v/>
      </c>
      <c r="O341" s="49" t="str">
        <f>IF(ISBLANK(Table123[[#This Row],[Odds Spread]]), "", 1)</f>
        <v/>
      </c>
      <c r="P341" s="36"/>
      <c r="Q341" s="36"/>
      <c r="R34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1" s="36"/>
      <c r="T341" s="36"/>
      <c r="U341" s="50" t="str">
        <f>IF(ISBLANK(Table123[[#This Row],[Odds Side - Difference Model]]), "",N341+IF(Q341&lt;0, (N341/(Q341/-100)), N341*(Q341/100)))</f>
        <v/>
      </c>
      <c r="V341" s="51" t="str">
        <f>IFERROR(IF(ISBLANK(Table123[[#This Row],[Odds Side - Win Probability Model]]), "",N341+IF(R341&lt;0, (N341/(R341/-100)), N341*(R341/100))),"")</f>
        <v/>
      </c>
      <c r="W341" s="50" t="str">
        <f t="shared" si="32"/>
        <v/>
      </c>
      <c r="X341" s="51" t="str">
        <f t="shared" si="33"/>
        <v/>
      </c>
      <c r="Y341" s="50" t="str">
        <f>IF(ISBLANK(Table123[[#This Row],[Odds Spread]]), "",O341+IF(S341&lt;0, (O341/(S341/-100)), O341*(S341/100)))</f>
        <v/>
      </c>
      <c r="Z341" s="50" t="str">
        <f t="shared" si="34"/>
        <v/>
      </c>
      <c r="AA341" s="37">
        <f t="shared" si="35"/>
        <v>0</v>
      </c>
      <c r="AB341" s="37">
        <f t="shared" si="36"/>
        <v>0</v>
      </c>
      <c r="AC341" s="52" t="str">
        <f>IF('Prediction Log'!$T342="Y", "W", IF('Prediction Log'!$T342="N","L",""))</f>
        <v/>
      </c>
      <c r="AD341" s="53" t="str">
        <f>IF('Prediction Log'!$V342="Y", "W", IF('Prediction Log'!$V342="N","L",""))</f>
        <v/>
      </c>
      <c r="AE341" s="54" t="str">
        <f>IF(ISBLANK(Table123[[#This Row],[Odds Side - Difference Model]]), "",IF(AC341="W", W341, IF(AC341="L",-N341, "")))</f>
        <v/>
      </c>
      <c r="AF341" s="55" t="str">
        <f>IFERROR((IF(ISERR(Table123[[#This Row],[Potential Payout Side - Win Probability Model]]), "",IF(AD341="W", X341, IF(AD341="L",-N341, "")))), "")</f>
        <v/>
      </c>
      <c r="AG341" s="52" t="str">
        <f>IF('Prediction Log'!$U342="Y", "W", IF('Prediction Log'!$U342="N", "L", ""))</f>
        <v/>
      </c>
      <c r="AH341" s="54" t="str">
        <f>IF(ISBLANK(Table123[[#This Row],[Odds Spread]]), "",IF(AG341="W", Z341, IF(AG341="L",-O341, "")))</f>
        <v/>
      </c>
      <c r="AI341" s="45"/>
      <c r="AJ341" s="46" t="str">
        <f t="shared" si="37"/>
        <v/>
      </c>
      <c r="AK34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2" spans="1:38" x14ac:dyDescent="0.45">
      <c r="A342" s="34">
        <f>Games!A342</f>
        <v>0</v>
      </c>
      <c r="B342" s="34" t="str">
        <f>IF('Prediction Log'!B343=0, "",'Prediction Log'!B343)</f>
        <v/>
      </c>
      <c r="C342" s="34" t="str">
        <f>IF('Prediction Log'!C343=0, "",'Prediction Log'!C343)</f>
        <v/>
      </c>
      <c r="D342" s="34" t="str">
        <f>IF('Prediction Log'!D343=0, "",'Prediction Log'!D343)</f>
        <v/>
      </c>
      <c r="E342" s="34" t="str">
        <f>IF('Prediction Log'!E343=0, "",'Prediction Log'!E343)</f>
        <v/>
      </c>
      <c r="F342" s="34" t="str">
        <f>IF('Prediction Log'!H343=0, "",'Prediction Log'!H343)</f>
        <v/>
      </c>
      <c r="G342" s="10" t="str">
        <f>IF(ISBLANK(Games!B342), "",'Prediction Log'!$I343)</f>
        <v/>
      </c>
      <c r="H342" s="35" t="str">
        <f>'Prediction Log'!$J343</f>
        <v/>
      </c>
      <c r="I342" s="34" t="str">
        <f>IF(ISBLANK(Games!R342), "",IF(AND(Games!R342="",Games!S342=""),"",IF(ISTEXT(Games!S342), "Side",Games!R342)))</f>
        <v/>
      </c>
      <c r="J342" s="34" t="str">
        <f>IF(ISBLANK(Games!B342), "",IF(Games!P342="Y", Games!B342, Games!C342))</f>
        <v/>
      </c>
      <c r="K342" s="34" t="str">
        <f>Games!K342</f>
        <v/>
      </c>
      <c r="L342" s="34" t="str">
        <f>IF(ISBLANK(Games!D342), "",Games!D342)</f>
        <v/>
      </c>
      <c r="M342" s="34"/>
      <c r="N342" s="49" t="str">
        <f>IF(ISBLANK(Table123[[#This Row],[Odds Side - Difference Model]]), "", 1)</f>
        <v/>
      </c>
      <c r="O342" s="49" t="str">
        <f>IF(ISBLANK(Table123[[#This Row],[Odds Spread]]), "", 1)</f>
        <v/>
      </c>
      <c r="P342" s="36"/>
      <c r="Q342" s="36"/>
      <c r="R34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2" s="36"/>
      <c r="T342" s="36"/>
      <c r="U342" s="50" t="str">
        <f>IF(ISBLANK(Table123[[#This Row],[Odds Side - Difference Model]]), "",N342+IF(Q342&lt;0, (N342/(Q342/-100)), N342*(Q342/100)))</f>
        <v/>
      </c>
      <c r="V342" s="51" t="str">
        <f>IFERROR(IF(ISBLANK(Table123[[#This Row],[Odds Side - Win Probability Model]]), "",N342+IF(R342&lt;0, (N342/(R342/-100)), N342*(R342/100))),"")</f>
        <v/>
      </c>
      <c r="W342" s="50" t="str">
        <f t="shared" si="32"/>
        <v/>
      </c>
      <c r="X342" s="51" t="str">
        <f t="shared" si="33"/>
        <v/>
      </c>
      <c r="Y342" s="50" t="str">
        <f>IF(ISBLANK(Table123[[#This Row],[Odds Spread]]), "",O342+IF(S342&lt;0, (O342/(S342/-100)), O342*(S342/100)))</f>
        <v/>
      </c>
      <c r="Z342" s="50" t="str">
        <f t="shared" si="34"/>
        <v/>
      </c>
      <c r="AA342" s="37">
        <f t="shared" si="35"/>
        <v>0</v>
      </c>
      <c r="AB342" s="37">
        <f t="shared" si="36"/>
        <v>0</v>
      </c>
      <c r="AC342" s="52" t="str">
        <f>IF('Prediction Log'!$T343="Y", "W", IF('Prediction Log'!$T343="N","L",""))</f>
        <v/>
      </c>
      <c r="AD342" s="53" t="str">
        <f>IF('Prediction Log'!$V343="Y", "W", IF('Prediction Log'!$V343="N","L",""))</f>
        <v/>
      </c>
      <c r="AE342" s="54" t="str">
        <f>IF(ISBLANK(Table123[[#This Row],[Odds Side - Difference Model]]), "",IF(AC342="W", W342, IF(AC342="L",-N342, "")))</f>
        <v/>
      </c>
      <c r="AF342" s="55" t="str">
        <f>IFERROR((IF(ISERR(Table123[[#This Row],[Potential Payout Side - Win Probability Model]]), "",IF(AD342="W", X342, IF(AD342="L",-N342, "")))), "")</f>
        <v/>
      </c>
      <c r="AG342" s="52" t="str">
        <f>IF('Prediction Log'!$U343="Y", "W", IF('Prediction Log'!$U343="N", "L", ""))</f>
        <v/>
      </c>
      <c r="AH342" s="54" t="str">
        <f>IF(ISBLANK(Table123[[#This Row],[Odds Spread]]), "",IF(AG342="W", Z342, IF(AG342="L",-O342, "")))</f>
        <v/>
      </c>
      <c r="AI342" s="45"/>
      <c r="AJ342" s="46" t="str">
        <f t="shared" si="37"/>
        <v/>
      </c>
      <c r="AK34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3" spans="1:38" x14ac:dyDescent="0.45">
      <c r="A343" s="34">
        <f>Games!A343</f>
        <v>0</v>
      </c>
      <c r="B343" s="34" t="str">
        <f>IF('Prediction Log'!B344=0, "",'Prediction Log'!B344)</f>
        <v/>
      </c>
      <c r="C343" s="34" t="str">
        <f>IF('Prediction Log'!C344=0, "",'Prediction Log'!C344)</f>
        <v/>
      </c>
      <c r="D343" s="34" t="str">
        <f>IF('Prediction Log'!D344=0, "",'Prediction Log'!D344)</f>
        <v/>
      </c>
      <c r="E343" s="34" t="str">
        <f>IF('Prediction Log'!E344=0, "",'Prediction Log'!E344)</f>
        <v/>
      </c>
      <c r="F343" s="34" t="str">
        <f>IF('Prediction Log'!H344=0, "",'Prediction Log'!H344)</f>
        <v/>
      </c>
      <c r="G343" s="10" t="str">
        <f>IF(ISBLANK(Games!B343), "",'Prediction Log'!$I344)</f>
        <v/>
      </c>
      <c r="H343" s="35" t="str">
        <f>'Prediction Log'!$J344</f>
        <v/>
      </c>
      <c r="I343" s="34" t="str">
        <f>IF(ISBLANK(Games!R343), "",IF(AND(Games!R343="",Games!S343=""),"",IF(ISTEXT(Games!S343), "Side",Games!R343)))</f>
        <v/>
      </c>
      <c r="J343" s="34" t="str">
        <f>IF(ISBLANK(Games!B343), "",IF(Games!P343="Y", Games!B343, Games!C343))</f>
        <v/>
      </c>
      <c r="K343" s="34" t="str">
        <f>Games!K343</f>
        <v/>
      </c>
      <c r="L343" s="34" t="str">
        <f>IF(ISBLANK(Games!D343), "",Games!D343)</f>
        <v/>
      </c>
      <c r="M343" s="34"/>
      <c r="N343" s="49" t="str">
        <f>IF(ISBLANK(Table123[[#This Row],[Odds Side - Difference Model]]), "", 1)</f>
        <v/>
      </c>
      <c r="O343" s="49" t="str">
        <f>IF(ISBLANK(Table123[[#This Row],[Odds Spread]]), "", 1)</f>
        <v/>
      </c>
      <c r="P343" s="36"/>
      <c r="Q343" s="36"/>
      <c r="R34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3" s="36"/>
      <c r="T343" s="36"/>
      <c r="U343" s="50" t="str">
        <f>IF(ISBLANK(Table123[[#This Row],[Odds Side - Difference Model]]), "",N343+IF(Q343&lt;0, (N343/(Q343/-100)), N343*(Q343/100)))</f>
        <v/>
      </c>
      <c r="V343" s="51" t="str">
        <f>IFERROR(IF(ISBLANK(Table123[[#This Row],[Odds Side - Win Probability Model]]), "",N343+IF(R343&lt;0, (N343/(R343/-100)), N343*(R343/100))),"")</f>
        <v/>
      </c>
      <c r="W343" s="50" t="str">
        <f t="shared" si="32"/>
        <v/>
      </c>
      <c r="X343" s="51" t="str">
        <f t="shared" si="33"/>
        <v/>
      </c>
      <c r="Y343" s="50" t="str">
        <f>IF(ISBLANK(Table123[[#This Row],[Odds Spread]]), "",O343+IF(S343&lt;0, (O343/(S343/-100)), O343*(S343/100)))</f>
        <v/>
      </c>
      <c r="Z343" s="50" t="str">
        <f t="shared" si="34"/>
        <v/>
      </c>
      <c r="AA343" s="37">
        <f t="shared" si="35"/>
        <v>0</v>
      </c>
      <c r="AB343" s="37">
        <f t="shared" si="36"/>
        <v>0</v>
      </c>
      <c r="AC343" s="52" t="str">
        <f>IF('Prediction Log'!$T344="Y", "W", IF('Prediction Log'!$T344="N","L",""))</f>
        <v/>
      </c>
      <c r="AD343" s="53" t="str">
        <f>IF('Prediction Log'!$V344="Y", "W", IF('Prediction Log'!$V344="N","L",""))</f>
        <v/>
      </c>
      <c r="AE343" s="54" t="str">
        <f>IF(ISBLANK(Table123[[#This Row],[Odds Side - Difference Model]]), "",IF(AC343="W", W343, IF(AC343="L",-N343, "")))</f>
        <v/>
      </c>
      <c r="AF343" s="55" t="str">
        <f>IFERROR((IF(ISERR(Table123[[#This Row],[Potential Payout Side - Win Probability Model]]), "",IF(AD343="W", X343, IF(AD343="L",-N343, "")))), "")</f>
        <v/>
      </c>
      <c r="AG343" s="52" t="str">
        <f>IF('Prediction Log'!$U344="Y", "W", IF('Prediction Log'!$U344="N", "L", ""))</f>
        <v/>
      </c>
      <c r="AH343" s="54" t="str">
        <f>IF(ISBLANK(Table123[[#This Row],[Odds Spread]]), "",IF(AG343="W", Z343, IF(AG343="L",-O343, "")))</f>
        <v/>
      </c>
      <c r="AI343" s="45"/>
      <c r="AJ343" s="46" t="str">
        <f t="shared" si="37"/>
        <v/>
      </c>
      <c r="AK34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4" spans="1:38" x14ac:dyDescent="0.45">
      <c r="A344" s="34">
        <f>Games!A344</f>
        <v>0</v>
      </c>
      <c r="B344" s="34" t="str">
        <f>IF('Prediction Log'!B345=0, "",'Prediction Log'!B345)</f>
        <v/>
      </c>
      <c r="C344" s="34" t="str">
        <f>IF('Prediction Log'!C345=0, "",'Prediction Log'!C345)</f>
        <v/>
      </c>
      <c r="D344" s="34" t="str">
        <f>IF('Prediction Log'!D345=0, "",'Prediction Log'!D345)</f>
        <v/>
      </c>
      <c r="E344" s="34" t="str">
        <f>IF('Prediction Log'!E345=0, "",'Prediction Log'!E345)</f>
        <v/>
      </c>
      <c r="F344" s="34" t="str">
        <f>IF('Prediction Log'!H345=0, "",'Prediction Log'!H345)</f>
        <v/>
      </c>
      <c r="G344" s="10" t="str">
        <f>IF(ISBLANK(Games!B344), "",'Prediction Log'!$I345)</f>
        <v/>
      </c>
      <c r="H344" s="35" t="str">
        <f>'Prediction Log'!$J345</f>
        <v/>
      </c>
      <c r="I344" s="34" t="str">
        <f>IF(ISBLANK(Games!R344), "",IF(AND(Games!R344="",Games!S344=""),"",IF(ISTEXT(Games!S344), "Side",Games!R344)))</f>
        <v/>
      </c>
      <c r="J344" s="34" t="str">
        <f>IF(ISBLANK(Games!B344), "",IF(Games!P344="Y", Games!B344, Games!C344))</f>
        <v/>
      </c>
      <c r="K344" s="34" t="str">
        <f>Games!K344</f>
        <v/>
      </c>
      <c r="L344" s="34" t="str">
        <f>IF(ISBLANK(Games!D344), "",Games!D344)</f>
        <v/>
      </c>
      <c r="M344" s="34"/>
      <c r="N344" s="49" t="str">
        <f>IF(ISBLANK(Table123[[#This Row],[Odds Side - Difference Model]]), "", 1)</f>
        <v/>
      </c>
      <c r="O344" s="49" t="str">
        <f>IF(ISBLANK(Table123[[#This Row],[Odds Spread]]), "", 1)</f>
        <v/>
      </c>
      <c r="P344" s="36"/>
      <c r="Q344" s="36"/>
      <c r="R34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4" s="36"/>
      <c r="T344" s="36"/>
      <c r="U344" s="50" t="str">
        <f>IF(ISBLANK(Table123[[#This Row],[Odds Side - Difference Model]]), "",N344+IF(Q344&lt;0, (N344/(Q344/-100)), N344*(Q344/100)))</f>
        <v/>
      </c>
      <c r="V344" s="51" t="str">
        <f>IFERROR(IF(ISBLANK(Table123[[#This Row],[Odds Side - Win Probability Model]]), "",N344+IF(R344&lt;0, (N344/(R344/-100)), N344*(R344/100))),"")</f>
        <v/>
      </c>
      <c r="W344" s="50" t="str">
        <f t="shared" si="32"/>
        <v/>
      </c>
      <c r="X344" s="51" t="str">
        <f t="shared" si="33"/>
        <v/>
      </c>
      <c r="Y344" s="50" t="str">
        <f>IF(ISBLANK(Table123[[#This Row],[Odds Spread]]), "",O344+IF(S344&lt;0, (O344/(S344/-100)), O344*(S344/100)))</f>
        <v/>
      </c>
      <c r="Z344" s="50" t="str">
        <f t="shared" si="34"/>
        <v/>
      </c>
      <c r="AA344" s="37">
        <f t="shared" si="35"/>
        <v>0</v>
      </c>
      <c r="AB344" s="37">
        <f t="shared" si="36"/>
        <v>0</v>
      </c>
      <c r="AC344" s="52" t="str">
        <f>IF('Prediction Log'!$T345="Y", "W", IF('Prediction Log'!$T345="N","L",""))</f>
        <v/>
      </c>
      <c r="AD344" s="53" t="str">
        <f>IF('Prediction Log'!$V345="Y", "W", IF('Prediction Log'!$V345="N","L",""))</f>
        <v/>
      </c>
      <c r="AE344" s="54" t="str">
        <f>IF(ISBLANK(Table123[[#This Row],[Odds Side - Difference Model]]), "",IF(AC344="W", W344, IF(AC344="L",-N344, "")))</f>
        <v/>
      </c>
      <c r="AF344" s="55" t="str">
        <f>IFERROR((IF(ISERR(Table123[[#This Row],[Potential Payout Side - Win Probability Model]]), "",IF(AD344="W", X344, IF(AD344="L",-N344, "")))), "")</f>
        <v/>
      </c>
      <c r="AG344" s="52" t="str">
        <f>IF('Prediction Log'!$U345="Y", "W", IF('Prediction Log'!$U345="N", "L", ""))</f>
        <v/>
      </c>
      <c r="AH344" s="54" t="str">
        <f>IF(ISBLANK(Table123[[#This Row],[Odds Spread]]), "",IF(AG344="W", Z344, IF(AG344="L",-O344, "")))</f>
        <v/>
      </c>
      <c r="AI344" s="45"/>
      <c r="AJ344" s="46" t="str">
        <f t="shared" si="37"/>
        <v/>
      </c>
      <c r="AK34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5" spans="1:38" x14ac:dyDescent="0.45">
      <c r="A345" s="34">
        <f>Games!A345</f>
        <v>0</v>
      </c>
      <c r="B345" s="34" t="str">
        <f>IF('Prediction Log'!B346=0, "",'Prediction Log'!B346)</f>
        <v/>
      </c>
      <c r="C345" s="34" t="str">
        <f>IF('Prediction Log'!C346=0, "",'Prediction Log'!C346)</f>
        <v/>
      </c>
      <c r="D345" s="34" t="str">
        <f>IF('Prediction Log'!D346=0, "",'Prediction Log'!D346)</f>
        <v/>
      </c>
      <c r="E345" s="34" t="str">
        <f>IF('Prediction Log'!E346=0, "",'Prediction Log'!E346)</f>
        <v/>
      </c>
      <c r="F345" s="34" t="str">
        <f>IF('Prediction Log'!H346=0, "",'Prediction Log'!H346)</f>
        <v/>
      </c>
      <c r="G345" s="10" t="str">
        <f>IF(ISBLANK(Games!B345), "",'Prediction Log'!$I346)</f>
        <v/>
      </c>
      <c r="H345" s="35" t="str">
        <f>'Prediction Log'!$J346</f>
        <v/>
      </c>
      <c r="I345" s="34" t="str">
        <f>IF(ISBLANK(Games!R345), "",IF(AND(Games!R345="",Games!S345=""),"",IF(ISTEXT(Games!S345), "Side",Games!R345)))</f>
        <v/>
      </c>
      <c r="J345" s="34" t="str">
        <f>IF(ISBLANK(Games!B345), "",IF(Games!P345="Y", Games!B345, Games!C345))</f>
        <v/>
      </c>
      <c r="K345" s="34" t="str">
        <f>Games!K345</f>
        <v/>
      </c>
      <c r="L345" s="34" t="str">
        <f>IF(ISBLANK(Games!D345), "",Games!D345)</f>
        <v/>
      </c>
      <c r="M345" s="34"/>
      <c r="N345" s="49" t="str">
        <f>IF(ISBLANK(Table123[[#This Row],[Odds Side - Difference Model]]), "", 1)</f>
        <v/>
      </c>
      <c r="O345" s="49" t="str">
        <f>IF(ISBLANK(Table123[[#This Row],[Odds Spread]]), "", 1)</f>
        <v/>
      </c>
      <c r="P345" s="36"/>
      <c r="Q345" s="36"/>
      <c r="R34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5" s="36"/>
      <c r="T345" s="36"/>
      <c r="U345" s="50" t="str">
        <f>IF(ISBLANK(Table123[[#This Row],[Odds Side - Difference Model]]), "",N345+IF(Q345&lt;0, (N345/(Q345/-100)), N345*(Q345/100)))</f>
        <v/>
      </c>
      <c r="V345" s="51" t="str">
        <f>IFERROR(IF(ISBLANK(Table123[[#This Row],[Odds Side - Win Probability Model]]), "",N345+IF(R345&lt;0, (N345/(R345/-100)), N345*(R345/100))),"")</f>
        <v/>
      </c>
      <c r="W345" s="50" t="str">
        <f t="shared" si="32"/>
        <v/>
      </c>
      <c r="X345" s="51" t="str">
        <f t="shared" si="33"/>
        <v/>
      </c>
      <c r="Y345" s="50" t="str">
        <f>IF(ISBLANK(Table123[[#This Row],[Odds Spread]]), "",O345+IF(S345&lt;0, (O345/(S345/-100)), O345*(S345/100)))</f>
        <v/>
      </c>
      <c r="Z345" s="50" t="str">
        <f t="shared" si="34"/>
        <v/>
      </c>
      <c r="AA345" s="37">
        <f t="shared" si="35"/>
        <v>0</v>
      </c>
      <c r="AB345" s="37">
        <f t="shared" si="36"/>
        <v>0</v>
      </c>
      <c r="AC345" s="52" t="str">
        <f>IF('Prediction Log'!$T346="Y", "W", IF('Prediction Log'!$T346="N","L",""))</f>
        <v/>
      </c>
      <c r="AD345" s="53" t="str">
        <f>IF('Prediction Log'!$V346="Y", "W", IF('Prediction Log'!$V346="N","L",""))</f>
        <v/>
      </c>
      <c r="AE345" s="54" t="str">
        <f>IF(ISBLANK(Table123[[#This Row],[Odds Side - Difference Model]]), "",IF(AC345="W", W345, IF(AC345="L",-N345, "")))</f>
        <v/>
      </c>
      <c r="AF345" s="55" t="str">
        <f>IFERROR((IF(ISERR(Table123[[#This Row],[Potential Payout Side - Win Probability Model]]), "",IF(AD345="W", X345, IF(AD345="L",-N345, "")))), "")</f>
        <v/>
      </c>
      <c r="AG345" s="52" t="str">
        <f>IF('Prediction Log'!$U346="Y", "W", IF('Prediction Log'!$U346="N", "L", ""))</f>
        <v/>
      </c>
      <c r="AH345" s="54" t="str">
        <f>IF(ISBLANK(Table123[[#This Row],[Odds Spread]]), "",IF(AG345="W", Z345, IF(AG345="L",-O345, "")))</f>
        <v/>
      </c>
      <c r="AI345" s="45"/>
      <c r="AJ345" s="46" t="str">
        <f t="shared" si="37"/>
        <v/>
      </c>
      <c r="AK34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6" spans="1:38" x14ac:dyDescent="0.45">
      <c r="A346" s="34">
        <f>Games!A346</f>
        <v>0</v>
      </c>
      <c r="B346" s="34" t="str">
        <f>IF('Prediction Log'!B347=0, "",'Prediction Log'!B347)</f>
        <v/>
      </c>
      <c r="C346" s="34" t="str">
        <f>IF('Prediction Log'!C347=0, "",'Prediction Log'!C347)</f>
        <v/>
      </c>
      <c r="D346" s="34" t="str">
        <f>IF('Prediction Log'!D347=0, "",'Prediction Log'!D347)</f>
        <v/>
      </c>
      <c r="E346" s="34" t="str">
        <f>IF('Prediction Log'!E347=0, "",'Prediction Log'!E347)</f>
        <v/>
      </c>
      <c r="F346" s="34" t="str">
        <f>IF('Prediction Log'!H347=0, "",'Prediction Log'!H347)</f>
        <v/>
      </c>
      <c r="G346" s="10" t="str">
        <f>IF(ISBLANK(Games!B346), "",'Prediction Log'!$I347)</f>
        <v/>
      </c>
      <c r="H346" s="35" t="str">
        <f>'Prediction Log'!$J347</f>
        <v/>
      </c>
      <c r="I346" s="34" t="str">
        <f>IF(ISBLANK(Games!R346), "",IF(AND(Games!R346="",Games!S346=""),"",IF(ISTEXT(Games!S346), "Side",Games!R346)))</f>
        <v/>
      </c>
      <c r="J346" s="34" t="str">
        <f>IF(ISBLANK(Games!B346), "",IF(Games!P346="Y", Games!B346, Games!C346))</f>
        <v/>
      </c>
      <c r="K346" s="34" t="str">
        <f>Games!K346</f>
        <v/>
      </c>
      <c r="L346" s="34" t="str">
        <f>IF(ISBLANK(Games!D346), "",Games!D346)</f>
        <v/>
      </c>
      <c r="M346" s="34"/>
      <c r="N346" s="49" t="str">
        <f>IF(ISBLANK(Table123[[#This Row],[Odds Side - Difference Model]]), "", 1)</f>
        <v/>
      </c>
      <c r="O346" s="49" t="str">
        <f>IF(ISBLANK(Table123[[#This Row],[Odds Spread]]), "", 1)</f>
        <v/>
      </c>
      <c r="P346" s="36"/>
      <c r="Q346" s="36"/>
      <c r="R34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6" s="36"/>
      <c r="T346" s="36"/>
      <c r="U346" s="50" t="str">
        <f>IF(ISBLANK(Table123[[#This Row],[Odds Side - Difference Model]]), "",N346+IF(Q346&lt;0, (N346/(Q346/-100)), N346*(Q346/100)))</f>
        <v/>
      </c>
      <c r="V346" s="51" t="str">
        <f>IFERROR(IF(ISBLANK(Table123[[#This Row],[Odds Side - Win Probability Model]]), "",N346+IF(R346&lt;0, (N346/(R346/-100)), N346*(R346/100))),"")</f>
        <v/>
      </c>
      <c r="W346" s="50" t="str">
        <f t="shared" si="32"/>
        <v/>
      </c>
      <c r="X346" s="51" t="str">
        <f t="shared" si="33"/>
        <v/>
      </c>
      <c r="Y346" s="50" t="str">
        <f>IF(ISBLANK(Table123[[#This Row],[Odds Spread]]), "",O346+IF(S346&lt;0, (O346/(S346/-100)), O346*(S346/100)))</f>
        <v/>
      </c>
      <c r="Z346" s="50" t="str">
        <f t="shared" si="34"/>
        <v/>
      </c>
      <c r="AA346" s="37">
        <f t="shared" si="35"/>
        <v>0</v>
      </c>
      <c r="AB346" s="37">
        <f t="shared" si="36"/>
        <v>0</v>
      </c>
      <c r="AC346" s="52" t="str">
        <f>IF('Prediction Log'!$T347="Y", "W", IF('Prediction Log'!$T347="N","L",""))</f>
        <v/>
      </c>
      <c r="AD346" s="53" t="str">
        <f>IF('Prediction Log'!$V347="Y", "W", IF('Prediction Log'!$V347="N","L",""))</f>
        <v/>
      </c>
      <c r="AE346" s="54" t="str">
        <f>IF(ISBLANK(Table123[[#This Row],[Odds Side - Difference Model]]), "",IF(AC346="W", W346, IF(AC346="L",-N346, "")))</f>
        <v/>
      </c>
      <c r="AF346" s="55" t="str">
        <f>IFERROR((IF(ISERR(Table123[[#This Row],[Potential Payout Side - Win Probability Model]]), "",IF(AD346="W", X346, IF(AD346="L",-N346, "")))), "")</f>
        <v/>
      </c>
      <c r="AG346" s="52" t="str">
        <f>IF('Prediction Log'!$U347="Y", "W", IF('Prediction Log'!$U347="N", "L", ""))</f>
        <v/>
      </c>
      <c r="AH346" s="54" t="str">
        <f>IF(ISBLANK(Table123[[#This Row],[Odds Spread]]), "",IF(AG346="W", Z346, IF(AG346="L",-O346, "")))</f>
        <v/>
      </c>
      <c r="AI346" s="45"/>
      <c r="AJ346" s="46" t="str">
        <f t="shared" si="37"/>
        <v/>
      </c>
      <c r="AK34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7" spans="1:38" x14ac:dyDescent="0.45">
      <c r="A347" s="34">
        <f>Games!A347</f>
        <v>0</v>
      </c>
      <c r="B347" s="34" t="str">
        <f>IF('Prediction Log'!B348=0, "",'Prediction Log'!B348)</f>
        <v/>
      </c>
      <c r="C347" s="34" t="str">
        <f>IF('Prediction Log'!C348=0, "",'Prediction Log'!C348)</f>
        <v/>
      </c>
      <c r="D347" s="34" t="str">
        <f>IF('Prediction Log'!D348=0, "",'Prediction Log'!D348)</f>
        <v/>
      </c>
      <c r="E347" s="34" t="str">
        <f>IF('Prediction Log'!E348=0, "",'Prediction Log'!E348)</f>
        <v/>
      </c>
      <c r="F347" s="34" t="str">
        <f>IF('Prediction Log'!H348=0, "",'Prediction Log'!H348)</f>
        <v/>
      </c>
      <c r="G347" s="10" t="str">
        <f>IF(ISBLANK(Games!B347), "",'Prediction Log'!$I348)</f>
        <v/>
      </c>
      <c r="H347" s="35" t="str">
        <f>'Prediction Log'!$J348</f>
        <v/>
      </c>
      <c r="I347" s="34" t="str">
        <f>IF(ISBLANK(Games!R347), "",IF(AND(Games!R347="",Games!S347=""),"",IF(ISTEXT(Games!S347), "Side",Games!R347)))</f>
        <v/>
      </c>
      <c r="J347" s="34" t="str">
        <f>IF(ISBLANK(Games!B347), "",IF(Games!P347="Y", Games!B347, Games!C347))</f>
        <v/>
      </c>
      <c r="K347" s="34" t="str">
        <f>Games!K347</f>
        <v/>
      </c>
      <c r="L347" s="34" t="str">
        <f>IF(ISBLANK(Games!D347), "",Games!D347)</f>
        <v/>
      </c>
      <c r="M347" s="34"/>
      <c r="N347" s="49" t="str">
        <f>IF(ISBLANK(Table123[[#This Row],[Odds Side - Difference Model]]), "", 1)</f>
        <v/>
      </c>
      <c r="O347" s="49" t="str">
        <f>IF(ISBLANK(Table123[[#This Row],[Odds Spread]]), "", 1)</f>
        <v/>
      </c>
      <c r="P347" s="36"/>
      <c r="Q347" s="36"/>
      <c r="R34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7" s="36"/>
      <c r="T347" s="36"/>
      <c r="U347" s="50" t="str">
        <f>IF(ISBLANK(Table123[[#This Row],[Odds Side - Difference Model]]), "",N347+IF(Q347&lt;0, (N347/(Q347/-100)), N347*(Q347/100)))</f>
        <v/>
      </c>
      <c r="V347" s="51" t="str">
        <f>IFERROR(IF(ISBLANK(Table123[[#This Row],[Odds Side - Win Probability Model]]), "",N347+IF(R347&lt;0, (N347/(R347/-100)), N347*(R347/100))),"")</f>
        <v/>
      </c>
      <c r="W347" s="50" t="str">
        <f t="shared" si="32"/>
        <v/>
      </c>
      <c r="X347" s="51" t="str">
        <f t="shared" si="33"/>
        <v/>
      </c>
      <c r="Y347" s="50" t="str">
        <f>IF(ISBLANK(Table123[[#This Row],[Odds Spread]]), "",O347+IF(S347&lt;0, (O347/(S347/-100)), O347*(S347/100)))</f>
        <v/>
      </c>
      <c r="Z347" s="50" t="str">
        <f t="shared" si="34"/>
        <v/>
      </c>
      <c r="AA347" s="37">
        <f t="shared" si="35"/>
        <v>0</v>
      </c>
      <c r="AB347" s="37">
        <f t="shared" si="36"/>
        <v>0</v>
      </c>
      <c r="AC347" s="52" t="str">
        <f>IF('Prediction Log'!$T348="Y", "W", IF('Prediction Log'!$T348="N","L",""))</f>
        <v/>
      </c>
      <c r="AD347" s="53" t="str">
        <f>IF('Prediction Log'!$V348="Y", "W", IF('Prediction Log'!$V348="N","L",""))</f>
        <v/>
      </c>
      <c r="AE347" s="54" t="str">
        <f>IF(ISBLANK(Table123[[#This Row],[Odds Side - Difference Model]]), "",IF(AC347="W", W347, IF(AC347="L",-N347, "")))</f>
        <v/>
      </c>
      <c r="AF347" s="55" t="str">
        <f>IFERROR((IF(ISERR(Table123[[#This Row],[Potential Payout Side - Win Probability Model]]), "",IF(AD347="W", X347, IF(AD347="L",-N347, "")))), "")</f>
        <v/>
      </c>
      <c r="AG347" s="52" t="str">
        <f>IF('Prediction Log'!$U348="Y", "W", IF('Prediction Log'!$U348="N", "L", ""))</f>
        <v/>
      </c>
      <c r="AH347" s="54" t="str">
        <f>IF(ISBLANK(Table123[[#This Row],[Odds Spread]]), "",IF(AG347="W", Z347, IF(AG347="L",-O347, "")))</f>
        <v/>
      </c>
      <c r="AI347" s="45"/>
      <c r="AJ347" s="46" t="str">
        <f t="shared" si="37"/>
        <v/>
      </c>
      <c r="AK34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8" spans="1:38" x14ac:dyDescent="0.45">
      <c r="A348" s="34">
        <f>Games!A348</f>
        <v>0</v>
      </c>
      <c r="B348" s="34" t="str">
        <f>IF('Prediction Log'!B349=0, "",'Prediction Log'!B349)</f>
        <v/>
      </c>
      <c r="C348" s="34" t="str">
        <f>IF('Prediction Log'!C349=0, "",'Prediction Log'!C349)</f>
        <v/>
      </c>
      <c r="D348" s="34" t="str">
        <f>IF('Prediction Log'!D349=0, "",'Prediction Log'!D349)</f>
        <v/>
      </c>
      <c r="E348" s="34" t="str">
        <f>IF('Prediction Log'!E349=0, "",'Prediction Log'!E349)</f>
        <v/>
      </c>
      <c r="F348" s="34" t="str">
        <f>IF('Prediction Log'!H349=0, "",'Prediction Log'!H349)</f>
        <v/>
      </c>
      <c r="G348" s="10" t="str">
        <f>IF(ISBLANK(Games!B348), "",'Prediction Log'!$I349)</f>
        <v/>
      </c>
      <c r="H348" s="35" t="str">
        <f>'Prediction Log'!$J349</f>
        <v/>
      </c>
      <c r="I348" s="34" t="str">
        <f>IF(ISBLANK(Games!R348), "",IF(AND(Games!R348="",Games!S348=""),"",IF(ISTEXT(Games!S348), "Side",Games!R348)))</f>
        <v/>
      </c>
      <c r="J348" s="34" t="str">
        <f>IF(ISBLANK(Games!B348), "",IF(Games!P348="Y", Games!B348, Games!C348))</f>
        <v/>
      </c>
      <c r="K348" s="34" t="str">
        <f>Games!K348</f>
        <v/>
      </c>
      <c r="L348" s="34" t="str">
        <f>IF(ISBLANK(Games!D348), "",Games!D348)</f>
        <v/>
      </c>
      <c r="M348" s="34"/>
      <c r="N348" s="49" t="str">
        <f>IF(ISBLANK(Table123[[#This Row],[Odds Side - Difference Model]]), "", 1)</f>
        <v/>
      </c>
      <c r="O348" s="49" t="str">
        <f>IF(ISBLANK(Table123[[#This Row],[Odds Spread]]), "", 1)</f>
        <v/>
      </c>
      <c r="P348" s="36"/>
      <c r="Q348" s="36"/>
      <c r="R34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8" s="36"/>
      <c r="T348" s="36"/>
      <c r="U348" s="50" t="str">
        <f>IF(ISBLANK(Table123[[#This Row],[Odds Side - Difference Model]]), "",N348+IF(Q348&lt;0, (N348/(Q348/-100)), N348*(Q348/100)))</f>
        <v/>
      </c>
      <c r="V348" s="51" t="str">
        <f>IFERROR(IF(ISBLANK(Table123[[#This Row],[Odds Side - Win Probability Model]]), "",N348+IF(R348&lt;0, (N348/(R348/-100)), N348*(R348/100))),"")</f>
        <v/>
      </c>
      <c r="W348" s="50" t="str">
        <f t="shared" si="32"/>
        <v/>
      </c>
      <c r="X348" s="51" t="str">
        <f t="shared" si="33"/>
        <v/>
      </c>
      <c r="Y348" s="50" t="str">
        <f>IF(ISBLANK(Table123[[#This Row],[Odds Spread]]), "",O348+IF(S348&lt;0, (O348/(S348/-100)), O348*(S348/100)))</f>
        <v/>
      </c>
      <c r="Z348" s="50" t="str">
        <f t="shared" si="34"/>
        <v/>
      </c>
      <c r="AA348" s="37">
        <f t="shared" si="35"/>
        <v>0</v>
      </c>
      <c r="AB348" s="37">
        <f t="shared" si="36"/>
        <v>0</v>
      </c>
      <c r="AC348" s="52" t="str">
        <f>IF('Prediction Log'!$T349="Y", "W", IF('Prediction Log'!$T349="N","L",""))</f>
        <v/>
      </c>
      <c r="AD348" s="53" t="str">
        <f>IF('Prediction Log'!$V349="Y", "W", IF('Prediction Log'!$V349="N","L",""))</f>
        <v/>
      </c>
      <c r="AE348" s="54" t="str">
        <f>IF(ISBLANK(Table123[[#This Row],[Odds Side - Difference Model]]), "",IF(AC348="W", W348, IF(AC348="L",-N348, "")))</f>
        <v/>
      </c>
      <c r="AF348" s="55" t="str">
        <f>IFERROR((IF(ISERR(Table123[[#This Row],[Potential Payout Side - Win Probability Model]]), "",IF(AD348="W", X348, IF(AD348="L",-N348, "")))), "")</f>
        <v/>
      </c>
      <c r="AG348" s="52" t="str">
        <f>IF('Prediction Log'!$U349="Y", "W", IF('Prediction Log'!$U349="N", "L", ""))</f>
        <v/>
      </c>
      <c r="AH348" s="54" t="str">
        <f>IF(ISBLANK(Table123[[#This Row],[Odds Spread]]), "",IF(AG348="W", Z348, IF(AG348="L",-O348, "")))</f>
        <v/>
      </c>
      <c r="AI348" s="45"/>
      <c r="AJ348" s="46" t="str">
        <f t="shared" si="37"/>
        <v/>
      </c>
      <c r="AK34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9" spans="1:38" x14ac:dyDescent="0.45">
      <c r="A349" s="34">
        <f>Games!A349</f>
        <v>0</v>
      </c>
      <c r="B349" s="34" t="str">
        <f>IF('Prediction Log'!B350=0, "",'Prediction Log'!B350)</f>
        <v/>
      </c>
      <c r="C349" s="34" t="str">
        <f>IF('Prediction Log'!C350=0, "",'Prediction Log'!C350)</f>
        <v/>
      </c>
      <c r="D349" s="34" t="str">
        <f>IF('Prediction Log'!D350=0, "",'Prediction Log'!D350)</f>
        <v/>
      </c>
      <c r="E349" s="34" t="str">
        <f>IF('Prediction Log'!E350=0, "",'Prediction Log'!E350)</f>
        <v/>
      </c>
      <c r="F349" s="34" t="str">
        <f>IF('Prediction Log'!H350=0, "",'Prediction Log'!H350)</f>
        <v/>
      </c>
      <c r="G349" s="10" t="str">
        <f>IF(ISBLANK(Games!B349), "",'Prediction Log'!$I350)</f>
        <v/>
      </c>
      <c r="H349" s="35" t="str">
        <f>'Prediction Log'!$J350</f>
        <v/>
      </c>
      <c r="I349" s="34" t="str">
        <f>IF(ISBLANK(Games!R349), "",IF(AND(Games!R349="",Games!S349=""),"",IF(ISTEXT(Games!S349), "Side",Games!R349)))</f>
        <v/>
      </c>
      <c r="J349" s="34" t="str">
        <f>IF(ISBLANK(Games!B349), "",IF(Games!P349="Y", Games!B349, Games!C349))</f>
        <v/>
      </c>
      <c r="K349" s="34" t="str">
        <f>Games!K349</f>
        <v/>
      </c>
      <c r="L349" s="34" t="str">
        <f>IF(ISBLANK(Games!D349), "",Games!D349)</f>
        <v/>
      </c>
      <c r="M349" s="34"/>
      <c r="N349" s="49" t="str">
        <f>IF(ISBLANK(Table123[[#This Row],[Odds Side - Difference Model]]), "", 1)</f>
        <v/>
      </c>
      <c r="O349" s="49" t="str">
        <f>IF(ISBLANK(Table123[[#This Row],[Odds Spread]]), "", 1)</f>
        <v/>
      </c>
      <c r="P349" s="36"/>
      <c r="Q349" s="36"/>
      <c r="R34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9" s="36"/>
      <c r="T349" s="36"/>
      <c r="U349" s="50" t="str">
        <f>IF(ISBLANK(Table123[[#This Row],[Odds Side - Difference Model]]), "",N349+IF(Q349&lt;0, (N349/(Q349/-100)), N349*(Q349/100)))</f>
        <v/>
      </c>
      <c r="V349" s="51" t="str">
        <f>IFERROR(IF(ISBLANK(Table123[[#This Row],[Odds Side - Win Probability Model]]), "",N349+IF(R349&lt;0, (N349/(R349/-100)), N349*(R349/100))),"")</f>
        <v/>
      </c>
      <c r="W349" s="50" t="str">
        <f t="shared" si="32"/>
        <v/>
      </c>
      <c r="X349" s="51" t="str">
        <f t="shared" si="33"/>
        <v/>
      </c>
      <c r="Y349" s="50" t="str">
        <f>IF(ISBLANK(Table123[[#This Row],[Odds Spread]]), "",O349+IF(S349&lt;0, (O349/(S349/-100)), O349*(S349/100)))</f>
        <v/>
      </c>
      <c r="Z349" s="50" t="str">
        <f t="shared" si="34"/>
        <v/>
      </c>
      <c r="AA349" s="37">
        <f t="shared" si="35"/>
        <v>0</v>
      </c>
      <c r="AB349" s="37">
        <f t="shared" si="36"/>
        <v>0</v>
      </c>
      <c r="AC349" s="52" t="str">
        <f>IF('Prediction Log'!$T350="Y", "W", IF('Prediction Log'!$T350="N","L",""))</f>
        <v/>
      </c>
      <c r="AD349" s="53" t="str">
        <f>IF('Prediction Log'!$V350="Y", "W", IF('Prediction Log'!$V350="N","L",""))</f>
        <v/>
      </c>
      <c r="AE349" s="54" t="str">
        <f>IF(ISBLANK(Table123[[#This Row],[Odds Side - Difference Model]]), "",IF(AC349="W", W349, IF(AC349="L",-N349, "")))</f>
        <v/>
      </c>
      <c r="AF349" s="55" t="str">
        <f>IFERROR((IF(ISERR(Table123[[#This Row],[Potential Payout Side - Win Probability Model]]), "",IF(AD349="W", X349, IF(AD349="L",-N349, "")))), "")</f>
        <v/>
      </c>
      <c r="AG349" s="52" t="str">
        <f>IF('Prediction Log'!$U350="Y", "W", IF('Prediction Log'!$U350="N", "L", ""))</f>
        <v/>
      </c>
      <c r="AH349" s="54" t="str">
        <f>IF(ISBLANK(Table123[[#This Row],[Odds Spread]]), "",IF(AG349="W", Z349, IF(AG349="L",-O349, "")))</f>
        <v/>
      </c>
      <c r="AI349" s="45"/>
      <c r="AJ349" s="46" t="str">
        <f t="shared" si="37"/>
        <v/>
      </c>
      <c r="AK34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0" spans="1:38" x14ac:dyDescent="0.45">
      <c r="A350" s="34">
        <f>Games!A350</f>
        <v>0</v>
      </c>
      <c r="B350" s="34" t="str">
        <f>IF('Prediction Log'!B351=0, "",'Prediction Log'!B351)</f>
        <v/>
      </c>
      <c r="C350" s="34" t="str">
        <f>IF('Prediction Log'!C351=0, "",'Prediction Log'!C351)</f>
        <v/>
      </c>
      <c r="D350" s="34" t="str">
        <f>IF('Prediction Log'!D351=0, "",'Prediction Log'!D351)</f>
        <v/>
      </c>
      <c r="E350" s="34" t="str">
        <f>IF('Prediction Log'!E351=0, "",'Prediction Log'!E351)</f>
        <v/>
      </c>
      <c r="F350" s="34" t="str">
        <f>IF('Prediction Log'!H351=0, "",'Prediction Log'!H351)</f>
        <v/>
      </c>
      <c r="G350" s="10" t="str">
        <f>IF(ISBLANK(Games!B350), "",'Prediction Log'!$I351)</f>
        <v/>
      </c>
      <c r="H350" s="35" t="str">
        <f>'Prediction Log'!$J351</f>
        <v/>
      </c>
      <c r="I350" s="34" t="str">
        <f>IF(ISBLANK(Games!R350), "",IF(AND(Games!R350="",Games!S350=""),"",IF(ISTEXT(Games!S350), "Side",Games!R350)))</f>
        <v/>
      </c>
      <c r="J350" s="34" t="str">
        <f>IF(ISBLANK(Games!B350), "",IF(Games!P350="Y", Games!B350, Games!C350))</f>
        <v/>
      </c>
      <c r="K350" s="34" t="str">
        <f>Games!K350</f>
        <v/>
      </c>
      <c r="L350" s="34" t="str">
        <f>IF(ISBLANK(Games!D350), "",Games!D350)</f>
        <v/>
      </c>
      <c r="M350" s="34"/>
      <c r="N350" s="49" t="str">
        <f>IF(ISBLANK(Table123[[#This Row],[Odds Side - Difference Model]]), "", 1)</f>
        <v/>
      </c>
      <c r="O350" s="49" t="str">
        <f>IF(ISBLANK(Table123[[#This Row],[Odds Spread]]), "", 1)</f>
        <v/>
      </c>
      <c r="P350" s="36"/>
      <c r="Q350" s="36"/>
      <c r="R35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0" s="36"/>
      <c r="T350" s="36"/>
      <c r="U350" s="50" t="str">
        <f>IF(ISBLANK(Table123[[#This Row],[Odds Side - Difference Model]]), "",N350+IF(Q350&lt;0, (N350/(Q350/-100)), N350*(Q350/100)))</f>
        <v/>
      </c>
      <c r="V350" s="51" t="str">
        <f>IFERROR(IF(ISBLANK(Table123[[#This Row],[Odds Side - Win Probability Model]]), "",N350+IF(R350&lt;0, (N350/(R350/-100)), N350*(R350/100))),"")</f>
        <v/>
      </c>
      <c r="W350" s="50" t="str">
        <f t="shared" si="32"/>
        <v/>
      </c>
      <c r="X350" s="51" t="str">
        <f t="shared" si="33"/>
        <v/>
      </c>
      <c r="Y350" s="50" t="str">
        <f>IF(ISBLANK(Table123[[#This Row],[Odds Spread]]), "",O350+IF(S350&lt;0, (O350/(S350/-100)), O350*(S350/100)))</f>
        <v/>
      </c>
      <c r="Z350" s="50" t="str">
        <f t="shared" si="34"/>
        <v/>
      </c>
      <c r="AA350" s="37">
        <f t="shared" si="35"/>
        <v>0</v>
      </c>
      <c r="AB350" s="37">
        <f t="shared" si="36"/>
        <v>0</v>
      </c>
      <c r="AC350" s="52" t="str">
        <f>IF('Prediction Log'!$T351="Y", "W", IF('Prediction Log'!$T351="N","L",""))</f>
        <v/>
      </c>
      <c r="AD350" s="53" t="str">
        <f>IF('Prediction Log'!$V351="Y", "W", IF('Prediction Log'!$V351="N","L",""))</f>
        <v/>
      </c>
      <c r="AE350" s="54" t="str">
        <f>IF(ISBLANK(Table123[[#This Row],[Odds Side - Difference Model]]), "",IF(AC350="W", W350, IF(AC350="L",-N350, "")))</f>
        <v/>
      </c>
      <c r="AF350" s="55" t="str">
        <f>IFERROR((IF(ISERR(Table123[[#This Row],[Potential Payout Side - Win Probability Model]]), "",IF(AD350="W", X350, IF(AD350="L",-N350, "")))), "")</f>
        <v/>
      </c>
      <c r="AG350" s="52" t="str">
        <f>IF('Prediction Log'!$U351="Y", "W", IF('Prediction Log'!$U351="N", "L", ""))</f>
        <v/>
      </c>
      <c r="AH350" s="54" t="str">
        <f>IF(ISBLANK(Table123[[#This Row],[Odds Spread]]), "",IF(AG350="W", Z350, IF(AG350="L",-O350, "")))</f>
        <v/>
      </c>
      <c r="AI350" s="45"/>
      <c r="AJ350" s="46" t="str">
        <f t="shared" si="37"/>
        <v/>
      </c>
      <c r="AK35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1" spans="1:38" x14ac:dyDescent="0.45">
      <c r="A351" s="34">
        <f>Games!A351</f>
        <v>0</v>
      </c>
      <c r="B351" s="34" t="str">
        <f>IF('Prediction Log'!B352=0, "",'Prediction Log'!B352)</f>
        <v/>
      </c>
      <c r="C351" s="34" t="str">
        <f>IF('Prediction Log'!C352=0, "",'Prediction Log'!C352)</f>
        <v/>
      </c>
      <c r="D351" s="34" t="str">
        <f>IF('Prediction Log'!D352=0, "",'Prediction Log'!D352)</f>
        <v/>
      </c>
      <c r="E351" s="34" t="str">
        <f>IF('Prediction Log'!E352=0, "",'Prediction Log'!E352)</f>
        <v/>
      </c>
      <c r="F351" s="34" t="str">
        <f>IF('Prediction Log'!H352=0, "",'Prediction Log'!H352)</f>
        <v/>
      </c>
      <c r="G351" s="10" t="str">
        <f>IF(ISBLANK(Games!B351), "",'Prediction Log'!$I352)</f>
        <v/>
      </c>
      <c r="H351" s="35" t="str">
        <f>'Prediction Log'!$J352</f>
        <v/>
      </c>
      <c r="I351" s="34" t="str">
        <f>IF(ISBLANK(Games!R351), "",IF(AND(Games!R351="",Games!S351=""),"",IF(ISTEXT(Games!S351), "Side",Games!R351)))</f>
        <v/>
      </c>
      <c r="J351" s="34" t="str">
        <f>IF(ISBLANK(Games!B351), "",IF(Games!P351="Y", Games!B351, Games!C351))</f>
        <v/>
      </c>
      <c r="K351" s="34" t="str">
        <f>Games!K351</f>
        <v/>
      </c>
      <c r="L351" s="34" t="str">
        <f>IF(ISBLANK(Games!D351), "",Games!D351)</f>
        <v/>
      </c>
      <c r="M351" s="34"/>
      <c r="N351" s="49" t="str">
        <f>IF(ISBLANK(Table123[[#This Row],[Odds Side - Difference Model]]), "", 1)</f>
        <v/>
      </c>
      <c r="O351" s="49" t="str">
        <f>IF(ISBLANK(Table123[[#This Row],[Odds Spread]]), "", 1)</f>
        <v/>
      </c>
      <c r="P351" s="36"/>
      <c r="Q351" s="36"/>
      <c r="R35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1" s="36"/>
      <c r="T351" s="36"/>
      <c r="U351" s="50" t="str">
        <f>IF(ISBLANK(Table123[[#This Row],[Odds Side - Difference Model]]), "",N351+IF(Q351&lt;0, (N351/(Q351/-100)), N351*(Q351/100)))</f>
        <v/>
      </c>
      <c r="V351" s="51" t="str">
        <f>IFERROR(IF(ISBLANK(Table123[[#This Row],[Odds Side - Win Probability Model]]), "",N351+IF(R351&lt;0, (N351/(R351/-100)), N351*(R351/100))),"")</f>
        <v/>
      </c>
      <c r="W351" s="50" t="str">
        <f t="shared" si="32"/>
        <v/>
      </c>
      <c r="X351" s="51" t="str">
        <f t="shared" si="33"/>
        <v/>
      </c>
      <c r="Y351" s="50" t="str">
        <f>IF(ISBLANK(Table123[[#This Row],[Odds Spread]]), "",O351+IF(S351&lt;0, (O351/(S351/-100)), O351*(S351/100)))</f>
        <v/>
      </c>
      <c r="Z351" s="50" t="str">
        <f t="shared" si="34"/>
        <v/>
      </c>
      <c r="AA351" s="37">
        <f t="shared" si="35"/>
        <v>0</v>
      </c>
      <c r="AB351" s="37">
        <f t="shared" si="36"/>
        <v>0</v>
      </c>
      <c r="AC351" s="52" t="str">
        <f>IF('Prediction Log'!$T352="Y", "W", IF('Prediction Log'!$T352="N","L",""))</f>
        <v/>
      </c>
      <c r="AD351" s="53" t="str">
        <f>IF('Prediction Log'!$V352="Y", "W", IF('Prediction Log'!$V352="N","L",""))</f>
        <v/>
      </c>
      <c r="AE351" s="54" t="str">
        <f>IF(ISBLANK(Table123[[#This Row],[Odds Side - Difference Model]]), "",IF(AC351="W", W351, IF(AC351="L",-N351, "")))</f>
        <v/>
      </c>
      <c r="AF351" s="55" t="str">
        <f>IFERROR((IF(ISERR(Table123[[#This Row],[Potential Payout Side - Win Probability Model]]), "",IF(AD351="W", X351, IF(AD351="L",-N351, "")))), "")</f>
        <v/>
      </c>
      <c r="AG351" s="52" t="str">
        <f>IF('Prediction Log'!$U352="Y", "W", IF('Prediction Log'!$U352="N", "L", ""))</f>
        <v/>
      </c>
      <c r="AH351" s="54" t="str">
        <f>IF(ISBLANK(Table123[[#This Row],[Odds Spread]]), "",IF(AG351="W", Z351, IF(AG351="L",-O351, "")))</f>
        <v/>
      </c>
      <c r="AI351" s="45"/>
      <c r="AJ351" s="46" t="str">
        <f t="shared" si="37"/>
        <v/>
      </c>
      <c r="AK35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2" spans="1:38" x14ac:dyDescent="0.45">
      <c r="A352" s="34">
        <f>Games!A352</f>
        <v>0</v>
      </c>
      <c r="B352" s="34" t="str">
        <f>IF('Prediction Log'!B353=0, "",'Prediction Log'!B353)</f>
        <v/>
      </c>
      <c r="C352" s="34" t="str">
        <f>IF('Prediction Log'!C353=0, "",'Prediction Log'!C353)</f>
        <v/>
      </c>
      <c r="D352" s="34" t="str">
        <f>IF('Prediction Log'!D353=0, "",'Prediction Log'!D353)</f>
        <v/>
      </c>
      <c r="E352" s="34" t="str">
        <f>IF('Prediction Log'!E353=0, "",'Prediction Log'!E353)</f>
        <v/>
      </c>
      <c r="F352" s="34" t="str">
        <f>IF('Prediction Log'!H353=0, "",'Prediction Log'!H353)</f>
        <v/>
      </c>
      <c r="G352" s="10" t="str">
        <f>IF(ISBLANK(Games!B352), "",'Prediction Log'!$I353)</f>
        <v/>
      </c>
      <c r="H352" s="35" t="str">
        <f>'Prediction Log'!$J353</f>
        <v/>
      </c>
      <c r="I352" s="34" t="str">
        <f>IF(ISBLANK(Games!R352), "",IF(AND(Games!R352="",Games!S352=""),"",IF(ISTEXT(Games!S352), "Side",Games!R352)))</f>
        <v/>
      </c>
      <c r="J352" s="34" t="str">
        <f>IF(ISBLANK(Games!B352), "",IF(Games!P352="Y", Games!B352, Games!C352))</f>
        <v/>
      </c>
      <c r="K352" s="34" t="str">
        <f>Games!K352</f>
        <v/>
      </c>
      <c r="L352" s="34" t="str">
        <f>IF(ISBLANK(Games!D352), "",Games!D352)</f>
        <v/>
      </c>
      <c r="M352" s="34"/>
      <c r="N352" s="49" t="str">
        <f>IF(ISBLANK(Table123[[#This Row],[Odds Side - Difference Model]]), "", 1)</f>
        <v/>
      </c>
      <c r="O352" s="49" t="str">
        <f>IF(ISBLANK(Table123[[#This Row],[Odds Spread]]), "", 1)</f>
        <v/>
      </c>
      <c r="P352" s="36"/>
      <c r="Q352" s="36"/>
      <c r="R35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2" s="36"/>
      <c r="T352" s="36"/>
      <c r="U352" s="50" t="str">
        <f>IF(ISBLANK(Table123[[#This Row],[Odds Side - Difference Model]]), "",N352+IF(Q352&lt;0, (N352/(Q352/-100)), N352*(Q352/100)))</f>
        <v/>
      </c>
      <c r="V352" s="51" t="str">
        <f>IFERROR(IF(ISBLANK(Table123[[#This Row],[Odds Side - Win Probability Model]]), "",N352+IF(R352&lt;0, (N352/(R352/-100)), N352*(R352/100))),"")</f>
        <v/>
      </c>
      <c r="W352" s="50" t="str">
        <f t="shared" si="32"/>
        <v/>
      </c>
      <c r="X352" s="51" t="str">
        <f t="shared" si="33"/>
        <v/>
      </c>
      <c r="Y352" s="50" t="str">
        <f>IF(ISBLANK(Table123[[#This Row],[Odds Spread]]), "",O352+IF(S352&lt;0, (O352/(S352/-100)), O352*(S352/100)))</f>
        <v/>
      </c>
      <c r="Z352" s="50" t="str">
        <f t="shared" si="34"/>
        <v/>
      </c>
      <c r="AA352" s="37">
        <f t="shared" si="35"/>
        <v>0</v>
      </c>
      <c r="AB352" s="37">
        <f t="shared" si="36"/>
        <v>0</v>
      </c>
      <c r="AC352" s="52" t="str">
        <f>IF('Prediction Log'!$T353="Y", "W", IF('Prediction Log'!$T353="N","L",""))</f>
        <v/>
      </c>
      <c r="AD352" s="53" t="str">
        <f>IF('Prediction Log'!$V353="Y", "W", IF('Prediction Log'!$V353="N","L",""))</f>
        <v/>
      </c>
      <c r="AE352" s="54" t="str">
        <f>IF(ISBLANK(Table123[[#This Row],[Odds Side - Difference Model]]), "",IF(AC352="W", W352, IF(AC352="L",-N352, "")))</f>
        <v/>
      </c>
      <c r="AF352" s="55" t="str">
        <f>IFERROR((IF(ISERR(Table123[[#This Row],[Potential Payout Side - Win Probability Model]]), "",IF(AD352="W", X352, IF(AD352="L",-N352, "")))), "")</f>
        <v/>
      </c>
      <c r="AG352" s="52" t="str">
        <f>IF('Prediction Log'!$U353="Y", "W", IF('Prediction Log'!$U353="N", "L", ""))</f>
        <v/>
      </c>
      <c r="AH352" s="54" t="str">
        <f>IF(ISBLANK(Table123[[#This Row],[Odds Spread]]), "",IF(AG352="W", Z352, IF(AG352="L",-O352, "")))</f>
        <v/>
      </c>
      <c r="AI352" s="45"/>
      <c r="AJ352" s="46" t="str">
        <f t="shared" si="37"/>
        <v/>
      </c>
      <c r="AK35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3" spans="1:38" x14ac:dyDescent="0.45">
      <c r="A353" s="34">
        <f>Games!A353</f>
        <v>0</v>
      </c>
      <c r="B353" s="34" t="str">
        <f>IF('Prediction Log'!B354=0, "",'Prediction Log'!B354)</f>
        <v/>
      </c>
      <c r="C353" s="34" t="str">
        <f>IF('Prediction Log'!C354=0, "",'Prediction Log'!C354)</f>
        <v/>
      </c>
      <c r="D353" s="34" t="str">
        <f>IF('Prediction Log'!D354=0, "",'Prediction Log'!D354)</f>
        <v/>
      </c>
      <c r="E353" s="34" t="str">
        <f>IF('Prediction Log'!E354=0, "",'Prediction Log'!E354)</f>
        <v/>
      </c>
      <c r="F353" s="34" t="str">
        <f>IF('Prediction Log'!H354=0, "",'Prediction Log'!H354)</f>
        <v/>
      </c>
      <c r="G353" s="10" t="str">
        <f>IF(ISBLANK(Games!B353), "",'Prediction Log'!$I354)</f>
        <v/>
      </c>
      <c r="H353" s="35" t="str">
        <f>'Prediction Log'!$J354</f>
        <v/>
      </c>
      <c r="I353" s="34" t="str">
        <f>IF(ISBLANK(Games!R353), "",IF(AND(Games!R353="",Games!S353=""),"",IF(ISTEXT(Games!S353), "Side",Games!R353)))</f>
        <v/>
      </c>
      <c r="J353" s="34" t="str">
        <f>IF(ISBLANK(Games!B353), "",IF(Games!P353="Y", Games!B353, Games!C353))</f>
        <v/>
      </c>
      <c r="K353" s="34" t="str">
        <f>Games!K353</f>
        <v/>
      </c>
      <c r="L353" s="34" t="str">
        <f>IF(ISBLANK(Games!D353), "",Games!D353)</f>
        <v/>
      </c>
      <c r="M353" s="34"/>
      <c r="N353" s="49" t="str">
        <f>IF(ISBLANK(Table123[[#This Row],[Odds Side - Difference Model]]), "", 1)</f>
        <v/>
      </c>
      <c r="O353" s="49" t="str">
        <f>IF(ISBLANK(Table123[[#This Row],[Odds Spread]]), "", 1)</f>
        <v/>
      </c>
      <c r="P353" s="36"/>
      <c r="Q353" s="36"/>
      <c r="R35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3" s="36"/>
      <c r="T353" s="36"/>
      <c r="U353" s="50" t="str">
        <f>IF(ISBLANK(Table123[[#This Row],[Odds Side - Difference Model]]), "",N353+IF(Q353&lt;0, (N353/(Q353/-100)), N353*(Q353/100)))</f>
        <v/>
      </c>
      <c r="V353" s="51" t="str">
        <f>IFERROR(IF(ISBLANK(Table123[[#This Row],[Odds Side - Win Probability Model]]), "",N353+IF(R353&lt;0, (N353/(R353/-100)), N353*(R353/100))),"")</f>
        <v/>
      </c>
      <c r="W353" s="50" t="str">
        <f t="shared" si="32"/>
        <v/>
      </c>
      <c r="X353" s="51" t="str">
        <f t="shared" si="33"/>
        <v/>
      </c>
      <c r="Y353" s="50" t="str">
        <f>IF(ISBLANK(Table123[[#This Row],[Odds Spread]]), "",O353+IF(S353&lt;0, (O353/(S353/-100)), O353*(S353/100)))</f>
        <v/>
      </c>
      <c r="Z353" s="50" t="str">
        <f t="shared" si="34"/>
        <v/>
      </c>
      <c r="AA353" s="37">
        <f t="shared" si="35"/>
        <v>0</v>
      </c>
      <c r="AB353" s="37">
        <f t="shared" si="36"/>
        <v>0</v>
      </c>
      <c r="AC353" s="52" t="str">
        <f>IF('Prediction Log'!$T354="Y", "W", IF('Prediction Log'!$T354="N","L",""))</f>
        <v/>
      </c>
      <c r="AD353" s="53" t="str">
        <f>IF('Prediction Log'!$V354="Y", "W", IF('Prediction Log'!$V354="N","L",""))</f>
        <v/>
      </c>
      <c r="AE353" s="54" t="str">
        <f>IF(ISBLANK(Table123[[#This Row],[Odds Side - Difference Model]]), "",IF(AC353="W", W353, IF(AC353="L",-N353, "")))</f>
        <v/>
      </c>
      <c r="AF353" s="55" t="str">
        <f>IFERROR((IF(ISERR(Table123[[#This Row],[Potential Payout Side - Win Probability Model]]), "",IF(AD353="W", X353, IF(AD353="L",-N353, "")))), "")</f>
        <v/>
      </c>
      <c r="AG353" s="52" t="str">
        <f>IF('Prediction Log'!$U354="Y", "W", IF('Prediction Log'!$U354="N", "L", ""))</f>
        <v/>
      </c>
      <c r="AH353" s="54" t="str">
        <f>IF(ISBLANK(Table123[[#This Row],[Odds Spread]]), "",IF(AG353="W", Z353, IF(AG353="L",-O353, "")))</f>
        <v/>
      </c>
      <c r="AI353" s="45"/>
      <c r="AJ353" s="46" t="str">
        <f t="shared" si="37"/>
        <v/>
      </c>
      <c r="AK35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4" spans="1:38" x14ac:dyDescent="0.45">
      <c r="A354" s="34">
        <f>Games!A354</f>
        <v>0</v>
      </c>
      <c r="B354" s="34" t="str">
        <f>IF('Prediction Log'!B355=0, "",'Prediction Log'!B355)</f>
        <v/>
      </c>
      <c r="C354" s="34" t="str">
        <f>IF('Prediction Log'!C355=0, "",'Prediction Log'!C355)</f>
        <v/>
      </c>
      <c r="D354" s="34" t="str">
        <f>IF('Prediction Log'!D355=0, "",'Prediction Log'!D355)</f>
        <v/>
      </c>
      <c r="E354" s="34" t="str">
        <f>IF('Prediction Log'!E355=0, "",'Prediction Log'!E355)</f>
        <v/>
      </c>
      <c r="F354" s="34" t="str">
        <f>IF('Prediction Log'!H355=0, "",'Prediction Log'!H355)</f>
        <v/>
      </c>
      <c r="G354" s="10" t="str">
        <f>IF(ISBLANK(Games!B354), "",'Prediction Log'!$I355)</f>
        <v/>
      </c>
      <c r="H354" s="35" t="str">
        <f>'Prediction Log'!$J355</f>
        <v/>
      </c>
      <c r="I354" s="34" t="str">
        <f>IF(ISBLANK(Games!R354), "",IF(AND(Games!R354="",Games!S354=""),"",IF(ISTEXT(Games!S354), "Side",Games!R354)))</f>
        <v/>
      </c>
      <c r="J354" s="34" t="str">
        <f>IF(ISBLANK(Games!B354), "",IF(Games!P354="Y", Games!B354, Games!C354))</f>
        <v/>
      </c>
      <c r="K354" s="34" t="str">
        <f>Games!K354</f>
        <v/>
      </c>
      <c r="L354" s="34" t="str">
        <f>IF(ISBLANK(Games!D354), "",Games!D354)</f>
        <v/>
      </c>
      <c r="M354" s="34"/>
      <c r="N354" s="49" t="str">
        <f>IF(ISBLANK(Table123[[#This Row],[Odds Side - Difference Model]]), "", 1)</f>
        <v/>
      </c>
      <c r="O354" s="49" t="str">
        <f>IF(ISBLANK(Table123[[#This Row],[Odds Spread]]), "", 1)</f>
        <v/>
      </c>
      <c r="P354" s="36"/>
      <c r="Q354" s="36"/>
      <c r="R35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4" s="36"/>
      <c r="T354" s="36"/>
      <c r="U354" s="50" t="str">
        <f>IF(ISBLANK(Table123[[#This Row],[Odds Side - Difference Model]]), "",N354+IF(Q354&lt;0, (N354/(Q354/-100)), N354*(Q354/100)))</f>
        <v/>
      </c>
      <c r="V354" s="51" t="str">
        <f>IFERROR(IF(ISBLANK(Table123[[#This Row],[Odds Side - Win Probability Model]]), "",N354+IF(R354&lt;0, (N354/(R354/-100)), N354*(R354/100))),"")</f>
        <v/>
      </c>
      <c r="W354" s="50" t="str">
        <f t="shared" si="32"/>
        <v/>
      </c>
      <c r="X354" s="51" t="str">
        <f t="shared" si="33"/>
        <v/>
      </c>
      <c r="Y354" s="50" t="str">
        <f>IF(ISBLANK(Table123[[#This Row],[Odds Spread]]), "",O354+IF(S354&lt;0, (O354/(S354/-100)), O354*(S354/100)))</f>
        <v/>
      </c>
      <c r="Z354" s="50" t="str">
        <f t="shared" si="34"/>
        <v/>
      </c>
      <c r="AA354" s="37">
        <f t="shared" si="35"/>
        <v>0</v>
      </c>
      <c r="AB354" s="37">
        <f t="shared" si="36"/>
        <v>0</v>
      </c>
      <c r="AC354" s="52" t="str">
        <f>IF('Prediction Log'!$T355="Y", "W", IF('Prediction Log'!$T355="N","L",""))</f>
        <v/>
      </c>
      <c r="AD354" s="53" t="str">
        <f>IF('Prediction Log'!$V355="Y", "W", IF('Prediction Log'!$V355="N","L",""))</f>
        <v/>
      </c>
      <c r="AE354" s="54" t="str">
        <f>IF(ISBLANK(Table123[[#This Row],[Odds Side - Difference Model]]), "",IF(AC354="W", W354, IF(AC354="L",-N354, "")))</f>
        <v/>
      </c>
      <c r="AF354" s="55" t="str">
        <f>IFERROR((IF(ISERR(Table123[[#This Row],[Potential Payout Side - Win Probability Model]]), "",IF(AD354="W", X354, IF(AD354="L",-N354, "")))), "")</f>
        <v/>
      </c>
      <c r="AG354" s="52" t="str">
        <f>IF('Prediction Log'!$U355="Y", "W", IF('Prediction Log'!$U355="N", "L", ""))</f>
        <v/>
      </c>
      <c r="AH354" s="54" t="str">
        <f>IF(ISBLANK(Table123[[#This Row],[Odds Spread]]), "",IF(AG354="W", Z354, IF(AG354="L",-O354, "")))</f>
        <v/>
      </c>
      <c r="AI354" s="45"/>
      <c r="AJ354" s="46" t="str">
        <f t="shared" si="37"/>
        <v/>
      </c>
      <c r="AK35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5" spans="1:38" x14ac:dyDescent="0.45">
      <c r="A355" s="34">
        <f>Games!A355</f>
        <v>0</v>
      </c>
      <c r="B355" s="34" t="str">
        <f>IF('Prediction Log'!B356=0, "",'Prediction Log'!B356)</f>
        <v/>
      </c>
      <c r="C355" s="34" t="str">
        <f>IF('Prediction Log'!C356=0, "",'Prediction Log'!C356)</f>
        <v/>
      </c>
      <c r="D355" s="34" t="str">
        <f>IF('Prediction Log'!D356=0, "",'Prediction Log'!D356)</f>
        <v/>
      </c>
      <c r="E355" s="34" t="str">
        <f>IF('Prediction Log'!E356=0, "",'Prediction Log'!E356)</f>
        <v/>
      </c>
      <c r="F355" s="34" t="str">
        <f>IF('Prediction Log'!H356=0, "",'Prediction Log'!H356)</f>
        <v/>
      </c>
      <c r="G355" s="10" t="str">
        <f>IF(ISBLANK(Games!B355), "",'Prediction Log'!$I356)</f>
        <v/>
      </c>
      <c r="H355" s="35" t="str">
        <f>'Prediction Log'!$J356</f>
        <v/>
      </c>
      <c r="I355" s="34" t="str">
        <f>IF(ISBLANK(Games!R355), "",IF(AND(Games!R355="",Games!S355=""),"",IF(ISTEXT(Games!S355), "Side",Games!R355)))</f>
        <v/>
      </c>
      <c r="J355" s="34" t="str">
        <f>IF(ISBLANK(Games!B355), "",IF(Games!P355="Y", Games!B355, Games!C355))</f>
        <v/>
      </c>
      <c r="K355" s="34" t="str">
        <f>Games!K355</f>
        <v/>
      </c>
      <c r="L355" s="34" t="str">
        <f>IF(ISBLANK(Games!D355), "",Games!D355)</f>
        <v/>
      </c>
      <c r="M355" s="34"/>
      <c r="N355" s="49" t="str">
        <f>IF(ISBLANK(Table123[[#This Row],[Odds Side - Difference Model]]), "", 1)</f>
        <v/>
      </c>
      <c r="O355" s="49" t="str">
        <f>IF(ISBLANK(Table123[[#This Row],[Odds Spread]]), "", 1)</f>
        <v/>
      </c>
      <c r="P355" s="36"/>
      <c r="Q355" s="36"/>
      <c r="R35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5" s="36"/>
      <c r="T355" s="36"/>
      <c r="U355" s="50" t="str">
        <f>IF(ISBLANK(Table123[[#This Row],[Odds Side - Difference Model]]), "",N355+IF(Q355&lt;0, (N355/(Q355/-100)), N355*(Q355/100)))</f>
        <v/>
      </c>
      <c r="V355" s="51" t="str">
        <f>IFERROR(IF(ISBLANK(Table123[[#This Row],[Odds Side - Win Probability Model]]), "",N355+IF(R355&lt;0, (N355/(R355/-100)), N355*(R355/100))),"")</f>
        <v/>
      </c>
      <c r="W355" s="50" t="str">
        <f t="shared" si="32"/>
        <v/>
      </c>
      <c r="X355" s="51" t="str">
        <f t="shared" si="33"/>
        <v/>
      </c>
      <c r="Y355" s="50" t="str">
        <f>IF(ISBLANK(Table123[[#This Row],[Odds Spread]]), "",O355+IF(S355&lt;0, (O355/(S355/-100)), O355*(S355/100)))</f>
        <v/>
      </c>
      <c r="Z355" s="50" t="str">
        <f t="shared" si="34"/>
        <v/>
      </c>
      <c r="AA355" s="37">
        <f t="shared" si="35"/>
        <v>0</v>
      </c>
      <c r="AB355" s="37">
        <f t="shared" si="36"/>
        <v>0</v>
      </c>
      <c r="AC355" s="52" t="str">
        <f>IF('Prediction Log'!$T356="Y", "W", IF('Prediction Log'!$T356="N","L",""))</f>
        <v/>
      </c>
      <c r="AD355" s="53" t="str">
        <f>IF('Prediction Log'!$V356="Y", "W", IF('Prediction Log'!$V356="N","L",""))</f>
        <v/>
      </c>
      <c r="AE355" s="54" t="str">
        <f>IF(ISBLANK(Table123[[#This Row],[Odds Side - Difference Model]]), "",IF(AC355="W", W355, IF(AC355="L",-N355, "")))</f>
        <v/>
      </c>
      <c r="AF355" s="55" t="str">
        <f>IFERROR((IF(ISERR(Table123[[#This Row],[Potential Payout Side - Win Probability Model]]), "",IF(AD355="W", X355, IF(AD355="L",-N355, "")))), "")</f>
        <v/>
      </c>
      <c r="AG355" s="52" t="str">
        <f>IF('Prediction Log'!$U356="Y", "W", IF('Prediction Log'!$U356="N", "L", ""))</f>
        <v/>
      </c>
      <c r="AH355" s="54" t="str">
        <f>IF(ISBLANK(Table123[[#This Row],[Odds Spread]]), "",IF(AG355="W", Z355, IF(AG355="L",-O355, "")))</f>
        <v/>
      </c>
      <c r="AI355" s="45"/>
      <c r="AJ355" s="46" t="str">
        <f t="shared" si="37"/>
        <v/>
      </c>
      <c r="AK35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6" spans="1:38" x14ac:dyDescent="0.45">
      <c r="A356" s="34">
        <f>Games!A356</f>
        <v>0</v>
      </c>
      <c r="B356" s="34" t="str">
        <f>IF('Prediction Log'!B357=0, "",'Prediction Log'!B357)</f>
        <v/>
      </c>
      <c r="C356" s="34" t="str">
        <f>IF('Prediction Log'!C357=0, "",'Prediction Log'!C357)</f>
        <v/>
      </c>
      <c r="D356" s="34" t="str">
        <f>IF('Prediction Log'!D357=0, "",'Prediction Log'!D357)</f>
        <v/>
      </c>
      <c r="E356" s="34" t="str">
        <f>IF('Prediction Log'!E357=0, "",'Prediction Log'!E357)</f>
        <v/>
      </c>
      <c r="F356" s="34" t="str">
        <f>IF('Prediction Log'!H357=0, "",'Prediction Log'!H357)</f>
        <v/>
      </c>
      <c r="G356" s="10" t="str">
        <f>IF(ISBLANK(Games!B356), "",'Prediction Log'!$I357)</f>
        <v/>
      </c>
      <c r="H356" s="35" t="str">
        <f>'Prediction Log'!$J357</f>
        <v/>
      </c>
      <c r="I356" s="34" t="str">
        <f>IF(ISBLANK(Games!R356), "",IF(AND(Games!R356="",Games!S356=""),"",IF(ISTEXT(Games!S356), "Side",Games!R356)))</f>
        <v/>
      </c>
      <c r="J356" s="34" t="str">
        <f>IF(ISBLANK(Games!B356), "",IF(Games!P356="Y", Games!B356, Games!C356))</f>
        <v/>
      </c>
      <c r="K356" s="34" t="str">
        <f>Games!K356</f>
        <v/>
      </c>
      <c r="L356" s="34" t="str">
        <f>IF(ISBLANK(Games!D356), "",Games!D356)</f>
        <v/>
      </c>
      <c r="M356" s="34"/>
      <c r="N356" s="49" t="str">
        <f>IF(ISBLANK(Table123[[#This Row],[Odds Side - Difference Model]]), "", 1)</f>
        <v/>
      </c>
      <c r="O356" s="49" t="str">
        <f>IF(ISBLANK(Table123[[#This Row],[Odds Spread]]), "", 1)</f>
        <v/>
      </c>
      <c r="P356" s="36"/>
      <c r="Q356" s="36"/>
      <c r="R35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6" s="36"/>
      <c r="T356" s="36"/>
      <c r="U356" s="50" t="str">
        <f>IF(ISBLANK(Table123[[#This Row],[Odds Side - Difference Model]]), "",N356+IF(Q356&lt;0, (N356/(Q356/-100)), N356*(Q356/100)))</f>
        <v/>
      </c>
      <c r="V356" s="51" t="str">
        <f>IFERROR(IF(ISBLANK(Table123[[#This Row],[Odds Side - Win Probability Model]]), "",N356+IF(R356&lt;0, (N356/(R356/-100)), N356*(R356/100))),"")</f>
        <v/>
      </c>
      <c r="W356" s="50" t="str">
        <f t="shared" si="32"/>
        <v/>
      </c>
      <c r="X356" s="51" t="str">
        <f t="shared" si="33"/>
        <v/>
      </c>
      <c r="Y356" s="50" t="str">
        <f>IF(ISBLANK(Table123[[#This Row],[Odds Spread]]), "",O356+IF(S356&lt;0, (O356/(S356/-100)), O356*(S356/100)))</f>
        <v/>
      </c>
      <c r="Z356" s="50" t="str">
        <f t="shared" si="34"/>
        <v/>
      </c>
      <c r="AA356" s="37">
        <f t="shared" si="35"/>
        <v>0</v>
      </c>
      <c r="AB356" s="37">
        <f t="shared" si="36"/>
        <v>0</v>
      </c>
      <c r="AC356" s="52" t="str">
        <f>IF('Prediction Log'!$T357="Y", "W", IF('Prediction Log'!$T357="N","L",""))</f>
        <v/>
      </c>
      <c r="AD356" s="53" t="str">
        <f>IF('Prediction Log'!$V357="Y", "W", IF('Prediction Log'!$V357="N","L",""))</f>
        <v/>
      </c>
      <c r="AE356" s="54" t="str">
        <f>IF(ISBLANK(Table123[[#This Row],[Odds Side - Difference Model]]), "",IF(AC356="W", W356, IF(AC356="L",-N356, "")))</f>
        <v/>
      </c>
      <c r="AF356" s="55" t="str">
        <f>IFERROR((IF(ISERR(Table123[[#This Row],[Potential Payout Side - Win Probability Model]]), "",IF(AD356="W", X356, IF(AD356="L",-N356, "")))), "")</f>
        <v/>
      </c>
      <c r="AG356" s="52" t="str">
        <f>IF('Prediction Log'!$U357="Y", "W", IF('Prediction Log'!$U357="N", "L", ""))</f>
        <v/>
      </c>
      <c r="AH356" s="54" t="str">
        <f>IF(ISBLANK(Table123[[#This Row],[Odds Spread]]), "",IF(AG356="W", Z356, IF(AG356="L",-O356, "")))</f>
        <v/>
      </c>
      <c r="AI356" s="45"/>
      <c r="AJ356" s="46" t="str">
        <f t="shared" si="37"/>
        <v/>
      </c>
      <c r="AK35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7" spans="1:38" x14ac:dyDescent="0.45">
      <c r="A357" s="34">
        <f>Games!A357</f>
        <v>0</v>
      </c>
      <c r="B357" s="34" t="str">
        <f>IF('Prediction Log'!B358=0, "",'Prediction Log'!B358)</f>
        <v/>
      </c>
      <c r="C357" s="34" t="str">
        <f>IF('Prediction Log'!C358=0, "",'Prediction Log'!C358)</f>
        <v/>
      </c>
      <c r="D357" s="34" t="str">
        <f>IF('Prediction Log'!D358=0, "",'Prediction Log'!D358)</f>
        <v/>
      </c>
      <c r="E357" s="34" t="str">
        <f>IF('Prediction Log'!E358=0, "",'Prediction Log'!E358)</f>
        <v/>
      </c>
      <c r="F357" s="34" t="str">
        <f>IF('Prediction Log'!H358=0, "",'Prediction Log'!H358)</f>
        <v/>
      </c>
      <c r="G357" s="10" t="str">
        <f>IF(ISBLANK(Games!B357), "",'Prediction Log'!$I358)</f>
        <v/>
      </c>
      <c r="H357" s="35" t="str">
        <f>'Prediction Log'!$J358</f>
        <v/>
      </c>
      <c r="I357" s="34" t="str">
        <f>IF(ISBLANK(Games!R357), "",IF(AND(Games!R357="",Games!S357=""),"",IF(ISTEXT(Games!S357), "Side",Games!R357)))</f>
        <v/>
      </c>
      <c r="J357" s="34" t="str">
        <f>IF(ISBLANK(Games!B357), "",IF(Games!P357="Y", Games!B357, Games!C357))</f>
        <v/>
      </c>
      <c r="K357" s="34" t="str">
        <f>Games!K357</f>
        <v/>
      </c>
      <c r="L357" s="34" t="str">
        <f>IF(ISBLANK(Games!D357), "",Games!D357)</f>
        <v/>
      </c>
      <c r="M357" s="34"/>
      <c r="N357" s="49" t="str">
        <f>IF(ISBLANK(Table123[[#This Row],[Odds Side - Difference Model]]), "", 1)</f>
        <v/>
      </c>
      <c r="O357" s="49" t="str">
        <f>IF(ISBLANK(Table123[[#This Row],[Odds Spread]]), "", 1)</f>
        <v/>
      </c>
      <c r="P357" s="36"/>
      <c r="Q357" s="36"/>
      <c r="R35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7" s="36"/>
      <c r="T357" s="36"/>
      <c r="U357" s="50" t="str">
        <f>IF(ISBLANK(Table123[[#This Row],[Odds Side - Difference Model]]), "",N357+IF(Q357&lt;0, (N357/(Q357/-100)), N357*(Q357/100)))</f>
        <v/>
      </c>
      <c r="V357" s="51" t="str">
        <f>IFERROR(IF(ISBLANK(Table123[[#This Row],[Odds Side - Win Probability Model]]), "",N357+IF(R357&lt;0, (N357/(R357/-100)), N357*(R357/100))),"")</f>
        <v/>
      </c>
      <c r="W357" s="50" t="str">
        <f t="shared" si="32"/>
        <v/>
      </c>
      <c r="X357" s="51" t="str">
        <f t="shared" si="33"/>
        <v/>
      </c>
      <c r="Y357" s="50" t="str">
        <f>IF(ISBLANK(Table123[[#This Row],[Odds Spread]]), "",O357+IF(S357&lt;0, (O357/(S357/-100)), O357*(S357/100)))</f>
        <v/>
      </c>
      <c r="Z357" s="50" t="str">
        <f t="shared" si="34"/>
        <v/>
      </c>
      <c r="AA357" s="37">
        <f t="shared" si="35"/>
        <v>0</v>
      </c>
      <c r="AB357" s="37">
        <f t="shared" si="36"/>
        <v>0</v>
      </c>
      <c r="AC357" s="52" t="str">
        <f>IF('Prediction Log'!$T358="Y", "W", IF('Prediction Log'!$T358="N","L",""))</f>
        <v/>
      </c>
      <c r="AD357" s="53" t="str">
        <f>IF('Prediction Log'!$V358="Y", "W", IF('Prediction Log'!$V358="N","L",""))</f>
        <v/>
      </c>
      <c r="AE357" s="54" t="str">
        <f>IF(ISBLANK(Table123[[#This Row],[Odds Side - Difference Model]]), "",IF(AC357="W", W357, IF(AC357="L",-N357, "")))</f>
        <v/>
      </c>
      <c r="AF357" s="55" t="str">
        <f>IFERROR((IF(ISERR(Table123[[#This Row],[Potential Payout Side - Win Probability Model]]), "",IF(AD357="W", X357, IF(AD357="L",-N357, "")))), "")</f>
        <v/>
      </c>
      <c r="AG357" s="52" t="str">
        <f>IF('Prediction Log'!$U358="Y", "W", IF('Prediction Log'!$U358="N", "L", ""))</f>
        <v/>
      </c>
      <c r="AH357" s="54" t="str">
        <f>IF(ISBLANK(Table123[[#This Row],[Odds Spread]]), "",IF(AG357="W", Z357, IF(AG357="L",-O357, "")))</f>
        <v/>
      </c>
      <c r="AI357" s="45"/>
      <c r="AJ357" s="46" t="str">
        <f t="shared" si="37"/>
        <v/>
      </c>
      <c r="AK35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8" spans="1:38" x14ac:dyDescent="0.45">
      <c r="A358" s="34">
        <f>Games!A358</f>
        <v>0</v>
      </c>
      <c r="B358" s="34" t="str">
        <f>IF('Prediction Log'!B359=0, "",'Prediction Log'!B359)</f>
        <v/>
      </c>
      <c r="C358" s="34" t="str">
        <f>IF('Prediction Log'!C359=0, "",'Prediction Log'!C359)</f>
        <v/>
      </c>
      <c r="D358" s="34" t="str">
        <f>IF('Prediction Log'!D359=0, "",'Prediction Log'!D359)</f>
        <v/>
      </c>
      <c r="E358" s="34" t="str">
        <f>IF('Prediction Log'!E359=0, "",'Prediction Log'!E359)</f>
        <v/>
      </c>
      <c r="F358" s="34" t="str">
        <f>IF('Prediction Log'!H359=0, "",'Prediction Log'!H359)</f>
        <v/>
      </c>
      <c r="G358" s="10" t="str">
        <f>IF(ISBLANK(Games!B358), "",'Prediction Log'!$I359)</f>
        <v/>
      </c>
      <c r="H358" s="35" t="str">
        <f>'Prediction Log'!$J359</f>
        <v/>
      </c>
      <c r="I358" s="34" t="str">
        <f>IF(ISBLANK(Games!R358), "",IF(AND(Games!R358="",Games!S358=""),"",IF(ISTEXT(Games!S358), "Side",Games!R358)))</f>
        <v/>
      </c>
      <c r="J358" s="34" t="str">
        <f>IF(ISBLANK(Games!B358), "",IF(Games!P358="Y", Games!B358, Games!C358))</f>
        <v/>
      </c>
      <c r="K358" s="34" t="str">
        <f>Games!K358</f>
        <v/>
      </c>
      <c r="L358" s="34" t="str">
        <f>IF(ISBLANK(Games!D358), "",Games!D358)</f>
        <v/>
      </c>
      <c r="M358" s="34"/>
      <c r="N358" s="49" t="str">
        <f>IF(ISBLANK(Table123[[#This Row],[Odds Side - Difference Model]]), "", 1)</f>
        <v/>
      </c>
      <c r="O358" s="49" t="str">
        <f>IF(ISBLANK(Table123[[#This Row],[Odds Spread]]), "", 1)</f>
        <v/>
      </c>
      <c r="P358" s="36"/>
      <c r="Q358" s="36"/>
      <c r="R35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8" s="36"/>
      <c r="T358" s="36"/>
      <c r="U358" s="50" t="str">
        <f>IF(ISBLANK(Table123[[#This Row],[Odds Side - Difference Model]]), "",N358+IF(Q358&lt;0, (N358/(Q358/-100)), N358*(Q358/100)))</f>
        <v/>
      </c>
      <c r="V358" s="51" t="str">
        <f>IFERROR(IF(ISBLANK(Table123[[#This Row],[Odds Side - Win Probability Model]]), "",N358+IF(R358&lt;0, (N358/(R358/-100)), N358*(R358/100))),"")</f>
        <v/>
      </c>
      <c r="W358" s="50" t="str">
        <f t="shared" si="32"/>
        <v/>
      </c>
      <c r="X358" s="51" t="str">
        <f t="shared" si="33"/>
        <v/>
      </c>
      <c r="Y358" s="50" t="str">
        <f>IF(ISBLANK(Table123[[#This Row],[Odds Spread]]), "",O358+IF(S358&lt;0, (O358/(S358/-100)), O358*(S358/100)))</f>
        <v/>
      </c>
      <c r="Z358" s="50" t="str">
        <f t="shared" si="34"/>
        <v/>
      </c>
      <c r="AA358" s="37">
        <f t="shared" si="35"/>
        <v>0</v>
      </c>
      <c r="AB358" s="37">
        <f t="shared" si="36"/>
        <v>0</v>
      </c>
      <c r="AC358" s="52" t="str">
        <f>IF('Prediction Log'!$T359="Y", "W", IF('Prediction Log'!$T359="N","L",""))</f>
        <v/>
      </c>
      <c r="AD358" s="53" t="str">
        <f>IF('Prediction Log'!$V359="Y", "W", IF('Prediction Log'!$V359="N","L",""))</f>
        <v/>
      </c>
      <c r="AE358" s="54" t="str">
        <f>IF(ISBLANK(Table123[[#This Row],[Odds Side - Difference Model]]), "",IF(AC358="W", W358, IF(AC358="L",-N358, "")))</f>
        <v/>
      </c>
      <c r="AF358" s="55" t="str">
        <f>IFERROR((IF(ISERR(Table123[[#This Row],[Potential Payout Side - Win Probability Model]]), "",IF(AD358="W", X358, IF(AD358="L",-N358, "")))), "")</f>
        <v/>
      </c>
      <c r="AG358" s="52" t="str">
        <f>IF('Prediction Log'!$U359="Y", "W", IF('Prediction Log'!$U359="N", "L", ""))</f>
        <v/>
      </c>
      <c r="AH358" s="54" t="str">
        <f>IF(ISBLANK(Table123[[#This Row],[Odds Spread]]), "",IF(AG358="W", Z358, IF(AG358="L",-O358, "")))</f>
        <v/>
      </c>
      <c r="AI358" s="45"/>
      <c r="AJ358" s="46" t="str">
        <f t="shared" si="37"/>
        <v/>
      </c>
      <c r="AK35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9" spans="1:38" x14ac:dyDescent="0.45">
      <c r="A359" s="34">
        <f>Games!A359</f>
        <v>0</v>
      </c>
      <c r="B359" s="34" t="str">
        <f>IF('Prediction Log'!B360=0, "",'Prediction Log'!B360)</f>
        <v/>
      </c>
      <c r="C359" s="34" t="str">
        <f>IF('Prediction Log'!C360=0, "",'Prediction Log'!C360)</f>
        <v/>
      </c>
      <c r="D359" s="34" t="str">
        <f>IF('Prediction Log'!D360=0, "",'Prediction Log'!D360)</f>
        <v/>
      </c>
      <c r="E359" s="34" t="str">
        <f>IF('Prediction Log'!E360=0, "",'Prediction Log'!E360)</f>
        <v/>
      </c>
      <c r="F359" s="34" t="str">
        <f>IF('Prediction Log'!H360=0, "",'Prediction Log'!H360)</f>
        <v/>
      </c>
      <c r="G359" s="10" t="str">
        <f>IF(ISBLANK(Games!B359), "",'Prediction Log'!$I360)</f>
        <v/>
      </c>
      <c r="H359" s="35" t="str">
        <f>'Prediction Log'!$J360</f>
        <v/>
      </c>
      <c r="I359" s="34" t="str">
        <f>IF(ISBLANK(Games!R359), "",IF(AND(Games!R359="",Games!S359=""),"",IF(ISTEXT(Games!S359), "Side",Games!R359)))</f>
        <v/>
      </c>
      <c r="J359" s="34" t="str">
        <f>IF(ISBLANK(Games!B359), "",IF(Games!P359="Y", Games!B359, Games!C359))</f>
        <v/>
      </c>
      <c r="K359" s="34" t="str">
        <f>Games!K359</f>
        <v/>
      </c>
      <c r="L359" s="34" t="str">
        <f>IF(ISBLANK(Games!D359), "",Games!D359)</f>
        <v/>
      </c>
      <c r="M359" s="34"/>
      <c r="N359" s="49" t="str">
        <f>IF(ISBLANK(Table123[[#This Row],[Odds Side - Difference Model]]), "", 1)</f>
        <v/>
      </c>
      <c r="O359" s="49" t="str">
        <f>IF(ISBLANK(Table123[[#This Row],[Odds Spread]]), "", 1)</f>
        <v/>
      </c>
      <c r="P359" s="36"/>
      <c r="Q359" s="36"/>
      <c r="R35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9" s="36"/>
      <c r="T359" s="36"/>
      <c r="U359" s="50" t="str">
        <f>IF(ISBLANK(Table123[[#This Row],[Odds Side - Difference Model]]), "",N359+IF(Q359&lt;0, (N359/(Q359/-100)), N359*(Q359/100)))</f>
        <v/>
      </c>
      <c r="V359" s="51" t="str">
        <f>IFERROR(IF(ISBLANK(Table123[[#This Row],[Odds Side - Win Probability Model]]), "",N359+IF(R359&lt;0, (N359/(R359/-100)), N359*(R359/100))),"")</f>
        <v/>
      </c>
      <c r="W359" s="50" t="str">
        <f t="shared" si="32"/>
        <v/>
      </c>
      <c r="X359" s="51" t="str">
        <f t="shared" si="33"/>
        <v/>
      </c>
      <c r="Y359" s="50" t="str">
        <f>IF(ISBLANK(Table123[[#This Row],[Odds Spread]]), "",O359+IF(S359&lt;0, (O359/(S359/-100)), O359*(S359/100)))</f>
        <v/>
      </c>
      <c r="Z359" s="50" t="str">
        <f t="shared" si="34"/>
        <v/>
      </c>
      <c r="AA359" s="37">
        <f t="shared" si="35"/>
        <v>0</v>
      </c>
      <c r="AB359" s="37">
        <f t="shared" si="36"/>
        <v>0</v>
      </c>
      <c r="AC359" s="52" t="str">
        <f>IF('Prediction Log'!$T360="Y", "W", IF('Prediction Log'!$T360="N","L",""))</f>
        <v/>
      </c>
      <c r="AD359" s="53" t="str">
        <f>IF('Prediction Log'!$V360="Y", "W", IF('Prediction Log'!$V360="N","L",""))</f>
        <v/>
      </c>
      <c r="AE359" s="54" t="str">
        <f>IF(ISBLANK(Table123[[#This Row],[Odds Side - Difference Model]]), "",IF(AC359="W", W359, IF(AC359="L",-N359, "")))</f>
        <v/>
      </c>
      <c r="AF359" s="55" t="str">
        <f>IFERROR((IF(ISERR(Table123[[#This Row],[Potential Payout Side - Win Probability Model]]), "",IF(AD359="W", X359, IF(AD359="L",-N359, "")))), "")</f>
        <v/>
      </c>
      <c r="AG359" s="52" t="str">
        <f>IF('Prediction Log'!$U360="Y", "W", IF('Prediction Log'!$U360="N", "L", ""))</f>
        <v/>
      </c>
      <c r="AH359" s="54" t="str">
        <f>IF(ISBLANK(Table123[[#This Row],[Odds Spread]]), "",IF(AG359="W", Z359, IF(AG359="L",-O359, "")))</f>
        <v/>
      </c>
      <c r="AI359" s="45"/>
      <c r="AJ359" s="46" t="str">
        <f t="shared" si="37"/>
        <v/>
      </c>
      <c r="AK35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0" spans="1:38" x14ac:dyDescent="0.45">
      <c r="A360" s="34">
        <f>Games!A360</f>
        <v>0</v>
      </c>
      <c r="B360" s="34" t="str">
        <f>IF('Prediction Log'!B361=0, "",'Prediction Log'!B361)</f>
        <v/>
      </c>
      <c r="C360" s="34" t="str">
        <f>IF('Prediction Log'!C361=0, "",'Prediction Log'!C361)</f>
        <v/>
      </c>
      <c r="D360" s="34" t="str">
        <f>IF('Prediction Log'!D361=0, "",'Prediction Log'!D361)</f>
        <v/>
      </c>
      <c r="E360" s="34" t="str">
        <f>IF('Prediction Log'!E361=0, "",'Prediction Log'!E361)</f>
        <v/>
      </c>
      <c r="F360" s="34" t="str">
        <f>IF('Prediction Log'!H361=0, "",'Prediction Log'!H361)</f>
        <v/>
      </c>
      <c r="G360" s="10" t="str">
        <f>IF(ISBLANK(Games!B360), "",'Prediction Log'!$I361)</f>
        <v/>
      </c>
      <c r="H360" s="35" t="str">
        <f>'Prediction Log'!$J361</f>
        <v/>
      </c>
      <c r="I360" s="34" t="str">
        <f>IF(ISBLANK(Games!R360), "",IF(AND(Games!R360="",Games!S360=""),"",IF(ISTEXT(Games!S360), "Side",Games!R360)))</f>
        <v/>
      </c>
      <c r="J360" s="34" t="str">
        <f>IF(ISBLANK(Games!B360), "",IF(Games!P360="Y", Games!B360, Games!C360))</f>
        <v/>
      </c>
      <c r="K360" s="34" t="str">
        <f>Games!K360</f>
        <v/>
      </c>
      <c r="L360" s="34" t="str">
        <f>IF(ISBLANK(Games!D360), "",Games!D360)</f>
        <v/>
      </c>
      <c r="M360" s="34"/>
      <c r="N360" s="49" t="str">
        <f>IF(ISBLANK(Table123[[#This Row],[Odds Side - Difference Model]]), "", 1)</f>
        <v/>
      </c>
      <c r="O360" s="49" t="str">
        <f>IF(ISBLANK(Table123[[#This Row],[Odds Spread]]), "", 1)</f>
        <v/>
      </c>
      <c r="P360" s="36"/>
      <c r="Q360" s="36"/>
      <c r="R36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0" s="36"/>
      <c r="T360" s="36"/>
      <c r="U360" s="50" t="str">
        <f>IF(ISBLANK(Table123[[#This Row],[Odds Side - Difference Model]]), "",N360+IF(Q360&lt;0, (N360/(Q360/-100)), N360*(Q360/100)))</f>
        <v/>
      </c>
      <c r="V360" s="51" t="str">
        <f>IFERROR(IF(ISBLANK(Table123[[#This Row],[Odds Side - Win Probability Model]]), "",N360+IF(R360&lt;0, (N360/(R360/-100)), N360*(R360/100))),"")</f>
        <v/>
      </c>
      <c r="W360" s="50" t="str">
        <f t="shared" si="32"/>
        <v/>
      </c>
      <c r="X360" s="51" t="str">
        <f t="shared" si="33"/>
        <v/>
      </c>
      <c r="Y360" s="50" t="str">
        <f>IF(ISBLANK(Table123[[#This Row],[Odds Spread]]), "",O360+IF(S360&lt;0, (O360/(S360/-100)), O360*(S360/100)))</f>
        <v/>
      </c>
      <c r="Z360" s="50" t="str">
        <f t="shared" si="34"/>
        <v/>
      </c>
      <c r="AA360" s="37">
        <f t="shared" si="35"/>
        <v>0</v>
      </c>
      <c r="AB360" s="37">
        <f t="shared" si="36"/>
        <v>0</v>
      </c>
      <c r="AC360" s="52" t="str">
        <f>IF('Prediction Log'!$T361="Y", "W", IF('Prediction Log'!$T361="N","L",""))</f>
        <v/>
      </c>
      <c r="AD360" s="53" t="str">
        <f>IF('Prediction Log'!$V361="Y", "W", IF('Prediction Log'!$V361="N","L",""))</f>
        <v/>
      </c>
      <c r="AE360" s="54" t="str">
        <f>IF(ISBLANK(Table123[[#This Row],[Odds Side - Difference Model]]), "",IF(AC360="W", W360, IF(AC360="L",-N360, "")))</f>
        <v/>
      </c>
      <c r="AF360" s="55" t="str">
        <f>IFERROR((IF(ISERR(Table123[[#This Row],[Potential Payout Side - Win Probability Model]]), "",IF(AD360="W", X360, IF(AD360="L",-N360, "")))), "")</f>
        <v/>
      </c>
      <c r="AG360" s="52" t="str">
        <f>IF('Prediction Log'!$U361="Y", "W", IF('Prediction Log'!$U361="N", "L", ""))</f>
        <v/>
      </c>
      <c r="AH360" s="54" t="str">
        <f>IF(ISBLANK(Table123[[#This Row],[Odds Spread]]), "",IF(AG360="W", Z360, IF(AG360="L",-O360, "")))</f>
        <v/>
      </c>
      <c r="AI360" s="45"/>
      <c r="AJ360" s="46" t="str">
        <f t="shared" si="37"/>
        <v/>
      </c>
      <c r="AK36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1" spans="1:38" x14ac:dyDescent="0.45">
      <c r="A361" s="34">
        <f>Games!A361</f>
        <v>0</v>
      </c>
      <c r="B361" s="34" t="str">
        <f>IF('Prediction Log'!B362=0, "",'Prediction Log'!B362)</f>
        <v/>
      </c>
      <c r="C361" s="34" t="str">
        <f>IF('Prediction Log'!C362=0, "",'Prediction Log'!C362)</f>
        <v/>
      </c>
      <c r="D361" s="34" t="str">
        <f>IF('Prediction Log'!D362=0, "",'Prediction Log'!D362)</f>
        <v/>
      </c>
      <c r="E361" s="34" t="str">
        <f>IF('Prediction Log'!E362=0, "",'Prediction Log'!E362)</f>
        <v/>
      </c>
      <c r="F361" s="34" t="str">
        <f>IF('Prediction Log'!H362=0, "",'Prediction Log'!H362)</f>
        <v/>
      </c>
      <c r="G361" s="10" t="str">
        <f>IF(ISBLANK(Games!B361), "",'Prediction Log'!$I362)</f>
        <v/>
      </c>
      <c r="H361" s="35" t="str">
        <f>'Prediction Log'!$J362</f>
        <v/>
      </c>
      <c r="I361" s="34" t="str">
        <f>IF(ISBLANK(Games!R361), "",IF(AND(Games!R361="",Games!S361=""),"",IF(ISTEXT(Games!S361), "Side",Games!R361)))</f>
        <v/>
      </c>
      <c r="J361" s="34" t="str">
        <f>IF(ISBLANK(Games!B361), "",IF(Games!P361="Y", Games!B361, Games!C361))</f>
        <v/>
      </c>
      <c r="K361" s="34" t="str">
        <f>Games!K361</f>
        <v/>
      </c>
      <c r="L361" s="34" t="str">
        <f>IF(ISBLANK(Games!D361), "",Games!D361)</f>
        <v/>
      </c>
      <c r="M361" s="34"/>
      <c r="N361" s="49" t="str">
        <f>IF(ISBLANK(Table123[[#This Row],[Odds Side - Difference Model]]), "", 1)</f>
        <v/>
      </c>
      <c r="O361" s="49" t="str">
        <f>IF(ISBLANK(Table123[[#This Row],[Odds Spread]]), "", 1)</f>
        <v/>
      </c>
      <c r="P361" s="36"/>
      <c r="Q361" s="36"/>
      <c r="R36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1" s="36"/>
      <c r="T361" s="36"/>
      <c r="U361" s="50" t="str">
        <f>IF(ISBLANK(Table123[[#This Row],[Odds Side - Difference Model]]), "",N361+IF(Q361&lt;0, (N361/(Q361/-100)), N361*(Q361/100)))</f>
        <v/>
      </c>
      <c r="V361" s="51" t="str">
        <f>IFERROR(IF(ISBLANK(Table123[[#This Row],[Odds Side - Win Probability Model]]), "",N361+IF(R361&lt;0, (N361/(R361/-100)), N361*(R361/100))),"")</f>
        <v/>
      </c>
      <c r="W361" s="50" t="str">
        <f t="shared" si="32"/>
        <v/>
      </c>
      <c r="X361" s="51" t="str">
        <f t="shared" si="33"/>
        <v/>
      </c>
      <c r="Y361" s="50" t="str">
        <f>IF(ISBLANK(Table123[[#This Row],[Odds Spread]]), "",O361+IF(S361&lt;0, (O361/(S361/-100)), O361*(S361/100)))</f>
        <v/>
      </c>
      <c r="Z361" s="50" t="str">
        <f t="shared" si="34"/>
        <v/>
      </c>
      <c r="AA361" s="37">
        <f t="shared" si="35"/>
        <v>0</v>
      </c>
      <c r="AB361" s="37">
        <f t="shared" si="36"/>
        <v>0</v>
      </c>
      <c r="AC361" s="52" t="str">
        <f>IF('Prediction Log'!$T362="Y", "W", IF('Prediction Log'!$T362="N","L",""))</f>
        <v/>
      </c>
      <c r="AD361" s="53" t="str">
        <f>IF('Prediction Log'!$V362="Y", "W", IF('Prediction Log'!$V362="N","L",""))</f>
        <v/>
      </c>
      <c r="AE361" s="54" t="str">
        <f>IF(ISBLANK(Table123[[#This Row],[Odds Side - Difference Model]]), "",IF(AC361="W", W361, IF(AC361="L",-N361, "")))</f>
        <v/>
      </c>
      <c r="AF361" s="55" t="str">
        <f>IFERROR((IF(ISERR(Table123[[#This Row],[Potential Payout Side - Win Probability Model]]), "",IF(AD361="W", X361, IF(AD361="L",-N361, "")))), "")</f>
        <v/>
      </c>
      <c r="AG361" s="52" t="str">
        <f>IF('Prediction Log'!$U362="Y", "W", IF('Prediction Log'!$U362="N", "L", ""))</f>
        <v/>
      </c>
      <c r="AH361" s="54" t="str">
        <f>IF(ISBLANK(Table123[[#This Row],[Odds Spread]]), "",IF(AG361="W", Z361, IF(AG361="L",-O361, "")))</f>
        <v/>
      </c>
      <c r="AI361" s="45"/>
      <c r="AJ361" s="46" t="str">
        <f t="shared" si="37"/>
        <v/>
      </c>
      <c r="AK36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2" spans="1:38" x14ac:dyDescent="0.45">
      <c r="A362" s="34">
        <f>Games!A362</f>
        <v>0</v>
      </c>
      <c r="B362" s="34" t="str">
        <f>IF('Prediction Log'!B363=0, "",'Prediction Log'!B363)</f>
        <v/>
      </c>
      <c r="C362" s="34" t="str">
        <f>IF('Prediction Log'!C363=0, "",'Prediction Log'!C363)</f>
        <v/>
      </c>
      <c r="D362" s="34" t="str">
        <f>IF('Prediction Log'!D363=0, "",'Prediction Log'!D363)</f>
        <v/>
      </c>
      <c r="E362" s="34" t="str">
        <f>IF('Prediction Log'!E363=0, "",'Prediction Log'!E363)</f>
        <v/>
      </c>
      <c r="F362" s="34" t="str">
        <f>IF('Prediction Log'!H363=0, "",'Prediction Log'!H363)</f>
        <v/>
      </c>
      <c r="G362" s="10" t="str">
        <f>IF(ISBLANK(Games!B362), "",'Prediction Log'!$I363)</f>
        <v/>
      </c>
      <c r="H362" s="35" t="str">
        <f>'Prediction Log'!$J363</f>
        <v/>
      </c>
      <c r="I362" s="34" t="str">
        <f>IF(ISBLANK(Games!R362), "",IF(AND(Games!R362="",Games!S362=""),"",IF(ISTEXT(Games!S362), "Side",Games!R362)))</f>
        <v/>
      </c>
      <c r="J362" s="34" t="str">
        <f>IF(ISBLANK(Games!B362), "",IF(Games!P362="Y", Games!B362, Games!C362))</f>
        <v/>
      </c>
      <c r="K362" s="34" t="str">
        <f>Games!K362</f>
        <v/>
      </c>
      <c r="L362" s="34" t="str">
        <f>IF(ISBLANK(Games!D362), "",Games!D362)</f>
        <v/>
      </c>
      <c r="M362" s="34"/>
      <c r="N362" s="49" t="str">
        <f>IF(ISBLANK(Table123[[#This Row],[Odds Side - Difference Model]]), "", 1)</f>
        <v/>
      </c>
      <c r="O362" s="49" t="str">
        <f>IF(ISBLANK(Table123[[#This Row],[Odds Spread]]), "", 1)</f>
        <v/>
      </c>
      <c r="P362" s="36"/>
      <c r="Q362" s="36"/>
      <c r="R36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2" s="36"/>
      <c r="T362" s="36"/>
      <c r="U362" s="50" t="str">
        <f>IF(ISBLANK(Table123[[#This Row],[Odds Side - Difference Model]]), "",N362+IF(Q362&lt;0, (N362/(Q362/-100)), N362*(Q362/100)))</f>
        <v/>
      </c>
      <c r="V362" s="51" t="str">
        <f>IFERROR(IF(ISBLANK(Table123[[#This Row],[Odds Side - Win Probability Model]]), "",N362+IF(R362&lt;0, (N362/(R362/-100)), N362*(R362/100))),"")</f>
        <v/>
      </c>
      <c r="W362" s="50" t="str">
        <f t="shared" si="32"/>
        <v/>
      </c>
      <c r="X362" s="51" t="str">
        <f t="shared" si="33"/>
        <v/>
      </c>
      <c r="Y362" s="50" t="str">
        <f>IF(ISBLANK(Table123[[#This Row],[Odds Spread]]), "",O362+IF(S362&lt;0, (O362/(S362/-100)), O362*(S362/100)))</f>
        <v/>
      </c>
      <c r="Z362" s="50" t="str">
        <f t="shared" si="34"/>
        <v/>
      </c>
      <c r="AA362" s="37">
        <f t="shared" si="35"/>
        <v>0</v>
      </c>
      <c r="AB362" s="37">
        <f t="shared" si="36"/>
        <v>0</v>
      </c>
      <c r="AC362" s="52" t="str">
        <f>IF('Prediction Log'!$T363="Y", "W", IF('Prediction Log'!$T363="N","L",""))</f>
        <v/>
      </c>
      <c r="AD362" s="53" t="str">
        <f>IF('Prediction Log'!$V363="Y", "W", IF('Prediction Log'!$V363="N","L",""))</f>
        <v/>
      </c>
      <c r="AE362" s="54" t="str">
        <f>IF(ISBLANK(Table123[[#This Row],[Odds Side - Difference Model]]), "",IF(AC362="W", W362, IF(AC362="L",-N362, "")))</f>
        <v/>
      </c>
      <c r="AF362" s="55" t="str">
        <f>IFERROR((IF(ISERR(Table123[[#This Row],[Potential Payout Side - Win Probability Model]]), "",IF(AD362="W", X362, IF(AD362="L",-N362, "")))), "")</f>
        <v/>
      </c>
      <c r="AG362" s="52" t="str">
        <f>IF('Prediction Log'!$U363="Y", "W", IF('Prediction Log'!$U363="N", "L", ""))</f>
        <v/>
      </c>
      <c r="AH362" s="54" t="str">
        <f>IF(ISBLANK(Table123[[#This Row],[Odds Spread]]), "",IF(AG362="W", Z362, IF(AG362="L",-O362, "")))</f>
        <v/>
      </c>
      <c r="AI362" s="45"/>
      <c r="AJ362" s="46" t="str">
        <f t="shared" si="37"/>
        <v/>
      </c>
      <c r="AK36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3" spans="1:38" x14ac:dyDescent="0.45">
      <c r="A363" s="34">
        <f>Games!A363</f>
        <v>0</v>
      </c>
      <c r="B363" s="34" t="str">
        <f>IF('Prediction Log'!B364=0, "",'Prediction Log'!B364)</f>
        <v/>
      </c>
      <c r="C363" s="34" t="str">
        <f>IF('Prediction Log'!C364=0, "",'Prediction Log'!C364)</f>
        <v/>
      </c>
      <c r="D363" s="34" t="str">
        <f>IF('Prediction Log'!D364=0, "",'Prediction Log'!D364)</f>
        <v/>
      </c>
      <c r="E363" s="34" t="str">
        <f>IF('Prediction Log'!E364=0, "",'Prediction Log'!E364)</f>
        <v/>
      </c>
      <c r="F363" s="34" t="str">
        <f>IF('Prediction Log'!H364=0, "",'Prediction Log'!H364)</f>
        <v/>
      </c>
      <c r="G363" s="10" t="str">
        <f>IF(ISBLANK(Games!B363), "",'Prediction Log'!$I364)</f>
        <v/>
      </c>
      <c r="H363" s="35" t="str">
        <f>'Prediction Log'!$J364</f>
        <v/>
      </c>
      <c r="I363" s="34" t="str">
        <f>IF(ISBLANK(Games!R363), "",IF(AND(Games!R363="",Games!S363=""),"",IF(ISTEXT(Games!S363), "Side",Games!R363)))</f>
        <v/>
      </c>
      <c r="J363" s="34" t="str">
        <f>IF(ISBLANK(Games!B363), "",IF(Games!P363="Y", Games!B363, Games!C363))</f>
        <v/>
      </c>
      <c r="K363" s="34" t="str">
        <f>Games!K363</f>
        <v/>
      </c>
      <c r="L363" s="34" t="str">
        <f>IF(ISBLANK(Games!D363), "",Games!D363)</f>
        <v/>
      </c>
      <c r="M363" s="34"/>
      <c r="N363" s="49" t="str">
        <f>IF(ISBLANK(Table123[[#This Row],[Odds Side - Difference Model]]), "", 1)</f>
        <v/>
      </c>
      <c r="O363" s="49" t="str">
        <f>IF(ISBLANK(Table123[[#This Row],[Odds Spread]]), "", 1)</f>
        <v/>
      </c>
      <c r="P363" s="36"/>
      <c r="Q363" s="36"/>
      <c r="R36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3" s="36"/>
      <c r="T363" s="36"/>
      <c r="U363" s="50" t="str">
        <f>IF(ISBLANK(Table123[[#This Row],[Odds Side - Difference Model]]), "",N363+IF(Q363&lt;0, (N363/(Q363/-100)), N363*(Q363/100)))</f>
        <v/>
      </c>
      <c r="V363" s="51" t="str">
        <f>IFERROR(IF(ISBLANK(Table123[[#This Row],[Odds Side - Win Probability Model]]), "",N363+IF(R363&lt;0, (N363/(R363/-100)), N363*(R363/100))),"")</f>
        <v/>
      </c>
      <c r="W363" s="50" t="str">
        <f t="shared" si="32"/>
        <v/>
      </c>
      <c r="X363" s="51" t="str">
        <f t="shared" si="33"/>
        <v/>
      </c>
      <c r="Y363" s="50" t="str">
        <f>IF(ISBLANK(Table123[[#This Row],[Odds Spread]]), "",O363+IF(S363&lt;0, (O363/(S363/-100)), O363*(S363/100)))</f>
        <v/>
      </c>
      <c r="Z363" s="50" t="str">
        <f t="shared" si="34"/>
        <v/>
      </c>
      <c r="AA363" s="37">
        <f t="shared" si="35"/>
        <v>0</v>
      </c>
      <c r="AB363" s="37">
        <f t="shared" si="36"/>
        <v>0</v>
      </c>
      <c r="AC363" s="52" t="str">
        <f>IF('Prediction Log'!$T364="Y", "W", IF('Prediction Log'!$T364="N","L",""))</f>
        <v/>
      </c>
      <c r="AD363" s="53" t="str">
        <f>IF('Prediction Log'!$V364="Y", "W", IF('Prediction Log'!$V364="N","L",""))</f>
        <v/>
      </c>
      <c r="AE363" s="54" t="str">
        <f>IF(ISBLANK(Table123[[#This Row],[Odds Side - Difference Model]]), "",IF(AC363="W", W363, IF(AC363="L",-N363, "")))</f>
        <v/>
      </c>
      <c r="AF363" s="55" t="str">
        <f>IFERROR((IF(ISERR(Table123[[#This Row],[Potential Payout Side - Win Probability Model]]), "",IF(AD363="W", X363, IF(AD363="L",-N363, "")))), "")</f>
        <v/>
      </c>
      <c r="AG363" s="52" t="str">
        <f>IF('Prediction Log'!$U364="Y", "W", IF('Prediction Log'!$U364="N", "L", ""))</f>
        <v/>
      </c>
      <c r="AH363" s="54" t="str">
        <f>IF(ISBLANK(Table123[[#This Row],[Odds Spread]]), "",IF(AG363="W", Z363, IF(AG363="L",-O363, "")))</f>
        <v/>
      </c>
      <c r="AI363" s="45"/>
      <c r="AJ363" s="46" t="str">
        <f t="shared" si="37"/>
        <v/>
      </c>
      <c r="AK36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4" spans="1:38" x14ac:dyDescent="0.45">
      <c r="A364" s="34">
        <f>Games!A364</f>
        <v>0</v>
      </c>
      <c r="B364" s="34" t="str">
        <f>IF('Prediction Log'!B365=0, "",'Prediction Log'!B365)</f>
        <v/>
      </c>
      <c r="C364" s="34" t="str">
        <f>IF('Prediction Log'!C365=0, "",'Prediction Log'!C365)</f>
        <v/>
      </c>
      <c r="D364" s="34" t="str">
        <f>IF('Prediction Log'!D365=0, "",'Prediction Log'!D365)</f>
        <v/>
      </c>
      <c r="E364" s="34" t="str">
        <f>IF('Prediction Log'!E365=0, "",'Prediction Log'!E365)</f>
        <v/>
      </c>
      <c r="F364" s="34" t="str">
        <f>IF('Prediction Log'!H365=0, "",'Prediction Log'!H365)</f>
        <v/>
      </c>
      <c r="G364" s="10" t="str">
        <f>IF(ISBLANK(Games!B364), "",'Prediction Log'!$I365)</f>
        <v/>
      </c>
      <c r="H364" s="35" t="str">
        <f>'Prediction Log'!$J365</f>
        <v/>
      </c>
      <c r="I364" s="34" t="str">
        <f>IF(ISBLANK(Games!R364), "",IF(AND(Games!R364="",Games!S364=""),"",IF(ISTEXT(Games!S364), "Side",Games!R364)))</f>
        <v/>
      </c>
      <c r="J364" s="34" t="str">
        <f>IF(ISBLANK(Games!B364), "",IF(Games!P364="Y", Games!B364, Games!C364))</f>
        <v/>
      </c>
      <c r="K364" s="34" t="str">
        <f>Games!K364</f>
        <v/>
      </c>
      <c r="L364" s="34" t="str">
        <f>IF(ISBLANK(Games!D364), "",Games!D364)</f>
        <v/>
      </c>
      <c r="M364" s="34"/>
      <c r="N364" s="49" t="str">
        <f>IF(ISBLANK(Table123[[#This Row],[Odds Side - Difference Model]]), "", 1)</f>
        <v/>
      </c>
      <c r="O364" s="49" t="str">
        <f>IF(ISBLANK(Table123[[#This Row],[Odds Spread]]), "", 1)</f>
        <v/>
      </c>
      <c r="P364" s="36"/>
      <c r="Q364" s="36"/>
      <c r="R36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4" s="36"/>
      <c r="T364" s="36"/>
      <c r="U364" s="50" t="str">
        <f>IF(ISBLANK(Table123[[#This Row],[Odds Side - Difference Model]]), "",N364+IF(Q364&lt;0, (N364/(Q364/-100)), N364*(Q364/100)))</f>
        <v/>
      </c>
      <c r="V364" s="51" t="str">
        <f>IFERROR(IF(ISBLANK(Table123[[#This Row],[Odds Side - Win Probability Model]]), "",N364+IF(R364&lt;0, (N364/(R364/-100)), N364*(R364/100))),"")</f>
        <v/>
      </c>
      <c r="W364" s="50" t="str">
        <f t="shared" si="32"/>
        <v/>
      </c>
      <c r="X364" s="51" t="str">
        <f t="shared" si="33"/>
        <v/>
      </c>
      <c r="Y364" s="50" t="str">
        <f>IF(ISBLANK(Table123[[#This Row],[Odds Spread]]), "",O364+IF(S364&lt;0, (O364/(S364/-100)), O364*(S364/100)))</f>
        <v/>
      </c>
      <c r="Z364" s="50" t="str">
        <f t="shared" si="34"/>
        <v/>
      </c>
      <c r="AA364" s="37">
        <f t="shared" si="35"/>
        <v>0</v>
      </c>
      <c r="AB364" s="37">
        <f t="shared" si="36"/>
        <v>0</v>
      </c>
      <c r="AC364" s="52" t="str">
        <f>IF('Prediction Log'!$T365="Y", "W", IF('Prediction Log'!$T365="N","L",""))</f>
        <v/>
      </c>
      <c r="AD364" s="53" t="str">
        <f>IF('Prediction Log'!$V365="Y", "W", IF('Prediction Log'!$V365="N","L",""))</f>
        <v/>
      </c>
      <c r="AE364" s="54" t="str">
        <f>IF(ISBLANK(Table123[[#This Row],[Odds Side - Difference Model]]), "",IF(AC364="W", W364, IF(AC364="L",-N364, "")))</f>
        <v/>
      </c>
      <c r="AF364" s="55" t="str">
        <f>IFERROR((IF(ISERR(Table123[[#This Row],[Potential Payout Side - Win Probability Model]]), "",IF(AD364="W", X364, IF(AD364="L",-N364, "")))), "")</f>
        <v/>
      </c>
      <c r="AG364" s="52" t="str">
        <f>IF('Prediction Log'!$U365="Y", "W", IF('Prediction Log'!$U365="N", "L", ""))</f>
        <v/>
      </c>
      <c r="AH364" s="54" t="str">
        <f>IF(ISBLANK(Table123[[#This Row],[Odds Spread]]), "",IF(AG364="W", Z364, IF(AG364="L",-O364, "")))</f>
        <v/>
      </c>
      <c r="AI364" s="45"/>
      <c r="AJ364" s="46" t="str">
        <f t="shared" si="37"/>
        <v/>
      </c>
      <c r="AK36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5" spans="1:38" x14ac:dyDescent="0.45">
      <c r="A365" s="34">
        <f>Games!A365</f>
        <v>0</v>
      </c>
      <c r="B365" s="34" t="str">
        <f>IF('Prediction Log'!B366=0, "",'Prediction Log'!B366)</f>
        <v/>
      </c>
      <c r="C365" s="34" t="str">
        <f>IF('Prediction Log'!C366=0, "",'Prediction Log'!C366)</f>
        <v/>
      </c>
      <c r="D365" s="34" t="str">
        <f>IF('Prediction Log'!D366=0, "",'Prediction Log'!D366)</f>
        <v/>
      </c>
      <c r="E365" s="34" t="str">
        <f>IF('Prediction Log'!E366=0, "",'Prediction Log'!E366)</f>
        <v/>
      </c>
      <c r="F365" s="34" t="str">
        <f>IF('Prediction Log'!H366=0, "",'Prediction Log'!H366)</f>
        <v/>
      </c>
      <c r="G365" s="10" t="str">
        <f>IF(ISBLANK(Games!B365), "",'Prediction Log'!$I366)</f>
        <v/>
      </c>
      <c r="H365" s="35" t="str">
        <f>'Prediction Log'!$J366</f>
        <v/>
      </c>
      <c r="I365" s="34" t="str">
        <f>IF(ISBLANK(Games!R365), "",IF(AND(Games!R365="",Games!S365=""),"",IF(ISTEXT(Games!S365), "Side",Games!R365)))</f>
        <v/>
      </c>
      <c r="J365" s="34" t="str">
        <f>IF(ISBLANK(Games!B365), "",IF(Games!P365="Y", Games!B365, Games!C365))</f>
        <v/>
      </c>
      <c r="K365" s="34" t="str">
        <f>Games!K365</f>
        <v/>
      </c>
      <c r="L365" s="34" t="str">
        <f>IF(ISBLANK(Games!D365), "",Games!D365)</f>
        <v/>
      </c>
      <c r="M365" s="34"/>
      <c r="N365" s="49" t="str">
        <f>IF(ISBLANK(Table123[[#This Row],[Odds Side - Difference Model]]), "", 1)</f>
        <v/>
      </c>
      <c r="O365" s="49" t="str">
        <f>IF(ISBLANK(Table123[[#This Row],[Odds Spread]]), "", 1)</f>
        <v/>
      </c>
      <c r="P365" s="36"/>
      <c r="Q365" s="36"/>
      <c r="R36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5" s="36"/>
      <c r="T365" s="36"/>
      <c r="U365" s="50" t="str">
        <f>IF(ISBLANK(Table123[[#This Row],[Odds Side - Difference Model]]), "",N365+IF(Q365&lt;0, (N365/(Q365/-100)), N365*(Q365/100)))</f>
        <v/>
      </c>
      <c r="V365" s="51" t="str">
        <f>IFERROR(IF(ISBLANK(Table123[[#This Row],[Odds Side - Win Probability Model]]), "",N365+IF(R365&lt;0, (N365/(R365/-100)), N365*(R365/100))),"")</f>
        <v/>
      </c>
      <c r="W365" s="50" t="str">
        <f t="shared" si="32"/>
        <v/>
      </c>
      <c r="X365" s="51" t="str">
        <f t="shared" si="33"/>
        <v/>
      </c>
      <c r="Y365" s="50" t="str">
        <f>IF(ISBLANK(Table123[[#This Row],[Odds Spread]]), "",O365+IF(S365&lt;0, (O365/(S365/-100)), O365*(S365/100)))</f>
        <v/>
      </c>
      <c r="Z365" s="50" t="str">
        <f t="shared" si="34"/>
        <v/>
      </c>
      <c r="AA365" s="37">
        <f t="shared" si="35"/>
        <v>0</v>
      </c>
      <c r="AB365" s="37">
        <f t="shared" si="36"/>
        <v>0</v>
      </c>
      <c r="AC365" s="52" t="str">
        <f>IF('Prediction Log'!$T366="Y", "W", IF('Prediction Log'!$T366="N","L",""))</f>
        <v/>
      </c>
      <c r="AD365" s="53" t="str">
        <f>IF('Prediction Log'!$V366="Y", "W", IF('Prediction Log'!$V366="N","L",""))</f>
        <v/>
      </c>
      <c r="AE365" s="54" t="str">
        <f>IF(ISBLANK(Table123[[#This Row],[Odds Side - Difference Model]]), "",IF(AC365="W", W365, IF(AC365="L",-N365, "")))</f>
        <v/>
      </c>
      <c r="AF365" s="55" t="str">
        <f>IFERROR((IF(ISERR(Table123[[#This Row],[Potential Payout Side - Win Probability Model]]), "",IF(AD365="W", X365, IF(AD365="L",-N365, "")))), "")</f>
        <v/>
      </c>
      <c r="AG365" s="52" t="str">
        <f>IF('Prediction Log'!$U366="Y", "W", IF('Prediction Log'!$U366="N", "L", ""))</f>
        <v/>
      </c>
      <c r="AH365" s="54" t="str">
        <f>IF(ISBLANK(Table123[[#This Row],[Odds Spread]]), "",IF(AG365="W", Z365, IF(AG365="L",-O365, "")))</f>
        <v/>
      </c>
      <c r="AI365" s="45"/>
      <c r="AJ365" s="46" t="str">
        <f t="shared" si="37"/>
        <v/>
      </c>
      <c r="AK36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6" spans="1:38" x14ac:dyDescent="0.45">
      <c r="A366" s="34">
        <f>Games!A366</f>
        <v>0</v>
      </c>
      <c r="B366" s="34" t="str">
        <f>IF('Prediction Log'!B367=0, "",'Prediction Log'!B367)</f>
        <v/>
      </c>
      <c r="C366" s="34" t="str">
        <f>IF('Prediction Log'!C367=0, "",'Prediction Log'!C367)</f>
        <v/>
      </c>
      <c r="D366" s="34" t="str">
        <f>IF('Prediction Log'!D367=0, "",'Prediction Log'!D367)</f>
        <v/>
      </c>
      <c r="E366" s="34" t="str">
        <f>IF('Prediction Log'!E367=0, "",'Prediction Log'!E367)</f>
        <v/>
      </c>
      <c r="F366" s="34" t="str">
        <f>IF('Prediction Log'!H367=0, "",'Prediction Log'!H367)</f>
        <v/>
      </c>
      <c r="G366" s="10" t="str">
        <f>IF(ISBLANK(Games!B366), "",'Prediction Log'!$I367)</f>
        <v/>
      </c>
      <c r="H366" s="35" t="str">
        <f>'Prediction Log'!$J367</f>
        <v/>
      </c>
      <c r="I366" s="34" t="str">
        <f>IF(ISBLANK(Games!R366), "",IF(AND(Games!R366="",Games!S366=""),"",IF(ISTEXT(Games!S366), "Side",Games!R366)))</f>
        <v/>
      </c>
      <c r="J366" s="34" t="str">
        <f>IF(ISBLANK(Games!B366), "",IF(Games!P366="Y", Games!B366, Games!C366))</f>
        <v/>
      </c>
      <c r="K366" s="34" t="str">
        <f>Games!K366</f>
        <v/>
      </c>
      <c r="L366" s="34" t="str">
        <f>IF(ISBLANK(Games!D366), "",Games!D366)</f>
        <v/>
      </c>
      <c r="M366" s="34"/>
      <c r="N366" s="49" t="str">
        <f>IF(ISBLANK(Table123[[#This Row],[Odds Side - Difference Model]]), "", 1)</f>
        <v/>
      </c>
      <c r="O366" s="49" t="str">
        <f>IF(ISBLANK(Table123[[#This Row],[Odds Spread]]), "", 1)</f>
        <v/>
      </c>
      <c r="P366" s="36"/>
      <c r="Q366" s="36"/>
      <c r="R36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6" s="36"/>
      <c r="T366" s="36"/>
      <c r="U366" s="50" t="str">
        <f>IF(ISBLANK(Table123[[#This Row],[Odds Side - Difference Model]]), "",N366+IF(Q366&lt;0, (N366/(Q366/-100)), N366*(Q366/100)))</f>
        <v/>
      </c>
      <c r="V366" s="51" t="str">
        <f>IFERROR(IF(ISBLANK(Table123[[#This Row],[Odds Side - Win Probability Model]]), "",N366+IF(R366&lt;0, (N366/(R366/-100)), N366*(R366/100))),"")</f>
        <v/>
      </c>
      <c r="W366" s="50" t="str">
        <f t="shared" si="32"/>
        <v/>
      </c>
      <c r="X366" s="51" t="str">
        <f t="shared" si="33"/>
        <v/>
      </c>
      <c r="Y366" s="50" t="str">
        <f>IF(ISBLANK(Table123[[#This Row],[Odds Spread]]), "",O366+IF(S366&lt;0, (O366/(S366/-100)), O366*(S366/100)))</f>
        <v/>
      </c>
      <c r="Z366" s="50" t="str">
        <f t="shared" si="34"/>
        <v/>
      </c>
      <c r="AA366" s="37">
        <f t="shared" si="35"/>
        <v>0</v>
      </c>
      <c r="AB366" s="37">
        <f t="shared" si="36"/>
        <v>0</v>
      </c>
      <c r="AC366" s="52" t="str">
        <f>IF('Prediction Log'!$T367="Y", "W", IF('Prediction Log'!$T367="N","L",""))</f>
        <v/>
      </c>
      <c r="AD366" s="53" t="str">
        <f>IF('Prediction Log'!$V367="Y", "W", IF('Prediction Log'!$V367="N","L",""))</f>
        <v/>
      </c>
      <c r="AE366" s="54" t="str">
        <f>IF(ISBLANK(Table123[[#This Row],[Odds Side - Difference Model]]), "",IF(AC366="W", W366, IF(AC366="L",-N366, "")))</f>
        <v/>
      </c>
      <c r="AF366" s="55" t="str">
        <f>IFERROR((IF(ISERR(Table123[[#This Row],[Potential Payout Side - Win Probability Model]]), "",IF(AD366="W", X366, IF(AD366="L",-N366, "")))), "")</f>
        <v/>
      </c>
      <c r="AG366" s="52" t="str">
        <f>IF('Prediction Log'!$U367="Y", "W", IF('Prediction Log'!$U367="N", "L", ""))</f>
        <v/>
      </c>
      <c r="AH366" s="54" t="str">
        <f>IF(ISBLANK(Table123[[#This Row],[Odds Spread]]), "",IF(AG366="W", Z366, IF(AG366="L",-O366, "")))</f>
        <v/>
      </c>
      <c r="AI366" s="45"/>
      <c r="AJ366" s="46" t="str">
        <f t="shared" si="37"/>
        <v/>
      </c>
      <c r="AK36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7" spans="1:38" x14ac:dyDescent="0.45">
      <c r="A367" s="34">
        <f>Games!A367</f>
        <v>0</v>
      </c>
      <c r="B367" s="34" t="str">
        <f>IF('Prediction Log'!B368=0, "",'Prediction Log'!B368)</f>
        <v/>
      </c>
      <c r="C367" s="34" t="str">
        <f>IF('Prediction Log'!C368=0, "",'Prediction Log'!C368)</f>
        <v/>
      </c>
      <c r="D367" s="34" t="str">
        <f>IF('Prediction Log'!D368=0, "",'Prediction Log'!D368)</f>
        <v/>
      </c>
      <c r="E367" s="34" t="str">
        <f>IF('Prediction Log'!E368=0, "",'Prediction Log'!E368)</f>
        <v/>
      </c>
      <c r="F367" s="34" t="str">
        <f>IF('Prediction Log'!H368=0, "",'Prediction Log'!H368)</f>
        <v/>
      </c>
      <c r="G367" s="10" t="str">
        <f>IF(ISBLANK(Games!B367), "",'Prediction Log'!$I368)</f>
        <v/>
      </c>
      <c r="H367" s="35" t="str">
        <f>'Prediction Log'!$J368</f>
        <v/>
      </c>
      <c r="I367" s="34" t="str">
        <f>IF(ISBLANK(Games!R367), "",IF(AND(Games!R367="",Games!S367=""),"",IF(ISTEXT(Games!S367), "Side",Games!R367)))</f>
        <v/>
      </c>
      <c r="J367" s="34" t="str">
        <f>IF(ISBLANK(Games!B367), "",IF(Games!P367="Y", Games!B367, Games!C367))</f>
        <v/>
      </c>
      <c r="K367" s="34" t="str">
        <f>Games!K367</f>
        <v/>
      </c>
      <c r="L367" s="34" t="str">
        <f>IF(ISBLANK(Games!D367), "",Games!D367)</f>
        <v/>
      </c>
      <c r="M367" s="34"/>
      <c r="N367" s="49" t="str">
        <f>IF(ISBLANK(Table123[[#This Row],[Odds Side - Difference Model]]), "", 1)</f>
        <v/>
      </c>
      <c r="O367" s="49" t="str">
        <f>IF(ISBLANK(Table123[[#This Row],[Odds Spread]]), "", 1)</f>
        <v/>
      </c>
      <c r="P367" s="36"/>
      <c r="Q367" s="36"/>
      <c r="R36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7" s="36"/>
      <c r="T367" s="36"/>
      <c r="U367" s="50" t="str">
        <f>IF(ISBLANK(Table123[[#This Row],[Odds Side - Difference Model]]), "",N367+IF(Q367&lt;0, (N367/(Q367/-100)), N367*(Q367/100)))</f>
        <v/>
      </c>
      <c r="V367" s="51" t="str">
        <f>IFERROR(IF(ISBLANK(Table123[[#This Row],[Odds Side - Win Probability Model]]), "",N367+IF(R367&lt;0, (N367/(R367/-100)), N367*(R367/100))),"")</f>
        <v/>
      </c>
      <c r="W367" s="50" t="str">
        <f t="shared" si="32"/>
        <v/>
      </c>
      <c r="X367" s="51" t="str">
        <f t="shared" si="33"/>
        <v/>
      </c>
      <c r="Y367" s="50" t="str">
        <f>IF(ISBLANK(Table123[[#This Row],[Odds Spread]]), "",O367+IF(S367&lt;0, (O367/(S367/-100)), O367*(S367/100)))</f>
        <v/>
      </c>
      <c r="Z367" s="50" t="str">
        <f t="shared" si="34"/>
        <v/>
      </c>
      <c r="AA367" s="37">
        <f t="shared" si="35"/>
        <v>0</v>
      </c>
      <c r="AB367" s="37">
        <f t="shared" si="36"/>
        <v>0</v>
      </c>
      <c r="AC367" s="52" t="str">
        <f>IF('Prediction Log'!$T368="Y", "W", IF('Prediction Log'!$T368="N","L",""))</f>
        <v/>
      </c>
      <c r="AD367" s="53" t="str">
        <f>IF('Prediction Log'!$V368="Y", "W", IF('Prediction Log'!$V368="N","L",""))</f>
        <v/>
      </c>
      <c r="AE367" s="54" t="str">
        <f>IF(ISBLANK(Table123[[#This Row],[Odds Side - Difference Model]]), "",IF(AC367="W", W367, IF(AC367="L",-N367, "")))</f>
        <v/>
      </c>
      <c r="AF367" s="55" t="str">
        <f>IFERROR((IF(ISERR(Table123[[#This Row],[Potential Payout Side - Win Probability Model]]), "",IF(AD367="W", X367, IF(AD367="L",-N367, "")))), "")</f>
        <v/>
      </c>
      <c r="AG367" s="52" t="str">
        <f>IF('Prediction Log'!$U368="Y", "W", IF('Prediction Log'!$U368="N", "L", ""))</f>
        <v/>
      </c>
      <c r="AH367" s="54" t="str">
        <f>IF(ISBLANK(Table123[[#This Row],[Odds Spread]]), "",IF(AG367="W", Z367, IF(AG367="L",-O367, "")))</f>
        <v/>
      </c>
      <c r="AI367" s="45"/>
      <c r="AJ367" s="46" t="str">
        <f t="shared" si="37"/>
        <v/>
      </c>
      <c r="AK36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8" spans="1:38" x14ac:dyDescent="0.45">
      <c r="A368" s="34">
        <f>Games!A368</f>
        <v>0</v>
      </c>
      <c r="B368" s="34" t="str">
        <f>IF('Prediction Log'!B369=0, "",'Prediction Log'!B369)</f>
        <v/>
      </c>
      <c r="C368" s="34" t="str">
        <f>IF('Prediction Log'!C369=0, "",'Prediction Log'!C369)</f>
        <v/>
      </c>
      <c r="D368" s="34" t="str">
        <f>IF('Prediction Log'!D369=0, "",'Prediction Log'!D369)</f>
        <v/>
      </c>
      <c r="E368" s="34" t="str">
        <f>IF('Prediction Log'!E369=0, "",'Prediction Log'!E369)</f>
        <v/>
      </c>
      <c r="F368" s="34" t="str">
        <f>IF('Prediction Log'!H369=0, "",'Prediction Log'!H369)</f>
        <v/>
      </c>
      <c r="G368" s="10" t="str">
        <f>IF(ISBLANK(Games!B368), "",'Prediction Log'!$I369)</f>
        <v/>
      </c>
      <c r="H368" s="35" t="str">
        <f>'Prediction Log'!$J369</f>
        <v/>
      </c>
      <c r="I368" s="34" t="str">
        <f>IF(ISBLANK(Games!R368), "",IF(AND(Games!R368="",Games!S368=""),"",IF(ISTEXT(Games!S368), "Side",Games!R368)))</f>
        <v/>
      </c>
      <c r="J368" s="34" t="str">
        <f>IF(ISBLANK(Games!B368), "",IF(Games!P368="Y", Games!B368, Games!C368))</f>
        <v/>
      </c>
      <c r="K368" s="34" t="str">
        <f>Games!K368</f>
        <v/>
      </c>
      <c r="L368" s="34" t="str">
        <f>IF(ISBLANK(Games!D368), "",Games!D368)</f>
        <v/>
      </c>
      <c r="M368" s="34"/>
      <c r="N368" s="49" t="str">
        <f>IF(ISBLANK(Table123[[#This Row],[Odds Side - Difference Model]]), "", 1)</f>
        <v/>
      </c>
      <c r="O368" s="49" t="str">
        <f>IF(ISBLANK(Table123[[#This Row],[Odds Spread]]), "", 1)</f>
        <v/>
      </c>
      <c r="P368" s="36"/>
      <c r="Q368" s="36"/>
      <c r="R36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8" s="36"/>
      <c r="T368" s="36"/>
      <c r="U368" s="50" t="str">
        <f>IF(ISBLANK(Table123[[#This Row],[Odds Side - Difference Model]]), "",N368+IF(Q368&lt;0, (N368/(Q368/-100)), N368*(Q368/100)))</f>
        <v/>
      </c>
      <c r="V368" s="51" t="str">
        <f>IFERROR(IF(ISBLANK(Table123[[#This Row],[Odds Side - Win Probability Model]]), "",N368+IF(R368&lt;0, (N368/(R368/-100)), N368*(R368/100))),"")</f>
        <v/>
      </c>
      <c r="W368" s="50" t="str">
        <f t="shared" si="32"/>
        <v/>
      </c>
      <c r="X368" s="51" t="str">
        <f t="shared" si="33"/>
        <v/>
      </c>
      <c r="Y368" s="50" t="str">
        <f>IF(ISBLANK(Table123[[#This Row],[Odds Spread]]), "",O368+IF(S368&lt;0, (O368/(S368/-100)), O368*(S368/100)))</f>
        <v/>
      </c>
      <c r="Z368" s="50" t="str">
        <f t="shared" si="34"/>
        <v/>
      </c>
      <c r="AA368" s="37">
        <f t="shared" si="35"/>
        <v>0</v>
      </c>
      <c r="AB368" s="37">
        <f t="shared" si="36"/>
        <v>0</v>
      </c>
      <c r="AC368" s="52" t="str">
        <f>IF('Prediction Log'!$T369="Y", "W", IF('Prediction Log'!$T369="N","L",""))</f>
        <v/>
      </c>
      <c r="AD368" s="53" t="str">
        <f>IF('Prediction Log'!$V369="Y", "W", IF('Prediction Log'!$V369="N","L",""))</f>
        <v/>
      </c>
      <c r="AE368" s="54" t="str">
        <f>IF(ISBLANK(Table123[[#This Row],[Odds Side - Difference Model]]), "",IF(AC368="W", W368, IF(AC368="L",-N368, "")))</f>
        <v/>
      </c>
      <c r="AF368" s="55" t="str">
        <f>IFERROR((IF(ISERR(Table123[[#This Row],[Potential Payout Side - Win Probability Model]]), "",IF(AD368="W", X368, IF(AD368="L",-N368, "")))), "")</f>
        <v/>
      </c>
      <c r="AG368" s="52" t="str">
        <f>IF('Prediction Log'!$U369="Y", "W", IF('Prediction Log'!$U369="N", "L", ""))</f>
        <v/>
      </c>
      <c r="AH368" s="54" t="str">
        <f>IF(ISBLANK(Table123[[#This Row],[Odds Spread]]), "",IF(AG368="W", Z368, IF(AG368="L",-O368, "")))</f>
        <v/>
      </c>
      <c r="AI368" s="45"/>
      <c r="AJ368" s="46" t="str">
        <f t="shared" si="37"/>
        <v/>
      </c>
      <c r="AK36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9" spans="1:38" x14ac:dyDescent="0.45">
      <c r="A369" s="34">
        <f>Games!A369</f>
        <v>0</v>
      </c>
      <c r="B369" s="34" t="str">
        <f>IF('Prediction Log'!B370=0, "",'Prediction Log'!B370)</f>
        <v/>
      </c>
      <c r="C369" s="34" t="str">
        <f>IF('Prediction Log'!C370=0, "",'Prediction Log'!C370)</f>
        <v/>
      </c>
      <c r="D369" s="34" t="str">
        <f>IF('Prediction Log'!D370=0, "",'Prediction Log'!D370)</f>
        <v/>
      </c>
      <c r="E369" s="34" t="str">
        <f>IF('Prediction Log'!E370=0, "",'Prediction Log'!E370)</f>
        <v/>
      </c>
      <c r="F369" s="34" t="str">
        <f>IF('Prediction Log'!H370=0, "",'Prediction Log'!H370)</f>
        <v/>
      </c>
      <c r="G369" s="10" t="str">
        <f>IF(ISBLANK(Games!B369), "",'Prediction Log'!$I370)</f>
        <v/>
      </c>
      <c r="H369" s="35" t="str">
        <f>'Prediction Log'!$J370</f>
        <v/>
      </c>
      <c r="I369" s="34" t="str">
        <f>IF(ISBLANK(Games!R369), "",IF(AND(Games!R369="",Games!S369=""),"",IF(ISTEXT(Games!S369), "Side",Games!R369)))</f>
        <v/>
      </c>
      <c r="J369" s="34" t="str">
        <f>IF(ISBLANK(Games!B369), "",IF(Games!P369="Y", Games!B369, Games!C369))</f>
        <v/>
      </c>
      <c r="K369" s="34" t="str">
        <f>Games!K369</f>
        <v/>
      </c>
      <c r="L369" s="34" t="str">
        <f>IF(ISBLANK(Games!D369), "",Games!D369)</f>
        <v/>
      </c>
      <c r="M369" s="34"/>
      <c r="N369" s="49" t="str">
        <f>IF(ISBLANK(Table123[[#This Row],[Odds Side - Difference Model]]), "", 1)</f>
        <v/>
      </c>
      <c r="O369" s="49" t="str">
        <f>IF(ISBLANK(Table123[[#This Row],[Odds Spread]]), "", 1)</f>
        <v/>
      </c>
      <c r="P369" s="36"/>
      <c r="Q369" s="36"/>
      <c r="R36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9" s="36"/>
      <c r="T369" s="36"/>
      <c r="U369" s="50" t="str">
        <f>IF(ISBLANK(Table123[[#This Row],[Odds Side - Difference Model]]), "",N369+IF(Q369&lt;0, (N369/(Q369/-100)), N369*(Q369/100)))</f>
        <v/>
      </c>
      <c r="V369" s="51" t="str">
        <f>IFERROR(IF(ISBLANK(Table123[[#This Row],[Odds Side - Win Probability Model]]), "",N369+IF(R369&lt;0, (N369/(R369/-100)), N369*(R369/100))),"")</f>
        <v/>
      </c>
      <c r="W369" s="50" t="str">
        <f t="shared" si="32"/>
        <v/>
      </c>
      <c r="X369" s="51" t="str">
        <f t="shared" si="33"/>
        <v/>
      </c>
      <c r="Y369" s="50" t="str">
        <f>IF(ISBLANK(Table123[[#This Row],[Odds Spread]]), "",O369+IF(S369&lt;0, (O369/(S369/-100)), O369*(S369/100)))</f>
        <v/>
      </c>
      <c r="Z369" s="50" t="str">
        <f t="shared" si="34"/>
        <v/>
      </c>
      <c r="AA369" s="37">
        <f t="shared" si="35"/>
        <v>0</v>
      </c>
      <c r="AB369" s="37">
        <f t="shared" si="36"/>
        <v>0</v>
      </c>
      <c r="AC369" s="52" t="str">
        <f>IF('Prediction Log'!$T370="Y", "W", IF('Prediction Log'!$T370="N","L",""))</f>
        <v/>
      </c>
      <c r="AD369" s="53" t="str">
        <f>IF('Prediction Log'!$V370="Y", "W", IF('Prediction Log'!$V370="N","L",""))</f>
        <v/>
      </c>
      <c r="AE369" s="54" t="str">
        <f>IF(ISBLANK(Table123[[#This Row],[Odds Side - Difference Model]]), "",IF(AC369="W", W369, IF(AC369="L",-N369, "")))</f>
        <v/>
      </c>
      <c r="AF369" s="55" t="str">
        <f>IFERROR((IF(ISERR(Table123[[#This Row],[Potential Payout Side - Win Probability Model]]), "",IF(AD369="W", X369, IF(AD369="L",-N369, "")))), "")</f>
        <v/>
      </c>
      <c r="AG369" s="52" t="str">
        <f>IF('Prediction Log'!$U370="Y", "W", IF('Prediction Log'!$U370="N", "L", ""))</f>
        <v/>
      </c>
      <c r="AH369" s="54" t="str">
        <f>IF(ISBLANK(Table123[[#This Row],[Odds Spread]]), "",IF(AG369="W", Z369, IF(AG369="L",-O369, "")))</f>
        <v/>
      </c>
      <c r="AI369" s="45"/>
      <c r="AJ369" s="46" t="str">
        <f t="shared" si="37"/>
        <v/>
      </c>
      <c r="AK36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0" spans="1:38" x14ac:dyDescent="0.45">
      <c r="A370" s="34">
        <f>Games!A370</f>
        <v>0</v>
      </c>
      <c r="B370" s="34" t="str">
        <f>IF('Prediction Log'!B371=0, "",'Prediction Log'!B371)</f>
        <v/>
      </c>
      <c r="C370" s="34" t="str">
        <f>IF('Prediction Log'!C371=0, "",'Prediction Log'!C371)</f>
        <v/>
      </c>
      <c r="D370" s="34" t="str">
        <f>IF('Prediction Log'!D371=0, "",'Prediction Log'!D371)</f>
        <v/>
      </c>
      <c r="E370" s="34" t="str">
        <f>IF('Prediction Log'!E371=0, "",'Prediction Log'!E371)</f>
        <v/>
      </c>
      <c r="F370" s="34" t="str">
        <f>IF('Prediction Log'!H371=0, "",'Prediction Log'!H371)</f>
        <v/>
      </c>
      <c r="G370" s="10" t="str">
        <f>IF(ISBLANK(Games!B370), "",'Prediction Log'!$I371)</f>
        <v/>
      </c>
      <c r="H370" s="35" t="str">
        <f>'Prediction Log'!$J371</f>
        <v/>
      </c>
      <c r="I370" s="34" t="str">
        <f>IF(ISBLANK(Games!R370), "",IF(AND(Games!R370="",Games!S370=""),"",IF(ISTEXT(Games!S370), "Side",Games!R370)))</f>
        <v/>
      </c>
      <c r="J370" s="34" t="str">
        <f>IF(ISBLANK(Games!B370), "",IF(Games!P370="Y", Games!B370, Games!C370))</f>
        <v/>
      </c>
      <c r="K370" s="34" t="str">
        <f>Games!K370</f>
        <v/>
      </c>
      <c r="L370" s="34" t="str">
        <f>IF(ISBLANK(Games!D370), "",Games!D370)</f>
        <v/>
      </c>
      <c r="M370" s="34"/>
      <c r="N370" s="49" t="str">
        <f>IF(ISBLANK(Table123[[#This Row],[Odds Side - Difference Model]]), "", 1)</f>
        <v/>
      </c>
      <c r="O370" s="49" t="str">
        <f>IF(ISBLANK(Table123[[#This Row],[Odds Spread]]), "", 1)</f>
        <v/>
      </c>
      <c r="P370" s="36"/>
      <c r="Q370" s="36"/>
      <c r="R37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0" s="36"/>
      <c r="T370" s="36"/>
      <c r="U370" s="50" t="str">
        <f>IF(ISBLANK(Table123[[#This Row],[Odds Side - Difference Model]]), "",N370+IF(Q370&lt;0, (N370/(Q370/-100)), N370*(Q370/100)))</f>
        <v/>
      </c>
      <c r="V370" s="51" t="str">
        <f>IFERROR(IF(ISBLANK(Table123[[#This Row],[Odds Side - Win Probability Model]]), "",N370+IF(R370&lt;0, (N370/(R370/-100)), N370*(R370/100))),"")</f>
        <v/>
      </c>
      <c r="W370" s="50" t="str">
        <f t="shared" si="32"/>
        <v/>
      </c>
      <c r="X370" s="51" t="str">
        <f t="shared" si="33"/>
        <v/>
      </c>
      <c r="Y370" s="50" t="str">
        <f>IF(ISBLANK(Table123[[#This Row],[Odds Spread]]), "",O370+IF(S370&lt;0, (O370/(S370/-100)), O370*(S370/100)))</f>
        <v/>
      </c>
      <c r="Z370" s="50" t="str">
        <f t="shared" si="34"/>
        <v/>
      </c>
      <c r="AA370" s="37">
        <f t="shared" si="35"/>
        <v>0</v>
      </c>
      <c r="AB370" s="37">
        <f t="shared" si="36"/>
        <v>0</v>
      </c>
      <c r="AC370" s="52" t="str">
        <f>IF('Prediction Log'!$T371="Y", "W", IF('Prediction Log'!$T371="N","L",""))</f>
        <v/>
      </c>
      <c r="AD370" s="53" t="str">
        <f>IF('Prediction Log'!$V371="Y", "W", IF('Prediction Log'!$V371="N","L",""))</f>
        <v/>
      </c>
      <c r="AE370" s="54" t="str">
        <f>IF(ISBLANK(Table123[[#This Row],[Odds Side - Difference Model]]), "",IF(AC370="W", W370, IF(AC370="L",-N370, "")))</f>
        <v/>
      </c>
      <c r="AF370" s="55" t="str">
        <f>IFERROR((IF(ISERR(Table123[[#This Row],[Potential Payout Side - Win Probability Model]]), "",IF(AD370="W", X370, IF(AD370="L",-N370, "")))), "")</f>
        <v/>
      </c>
      <c r="AG370" s="52" t="str">
        <f>IF('Prediction Log'!$U371="Y", "W", IF('Prediction Log'!$U371="N", "L", ""))</f>
        <v/>
      </c>
      <c r="AH370" s="54" t="str">
        <f>IF(ISBLANK(Table123[[#This Row],[Odds Spread]]), "",IF(AG370="W", Z370, IF(AG370="L",-O370, "")))</f>
        <v/>
      </c>
      <c r="AI370" s="45"/>
      <c r="AJ370" s="46" t="str">
        <f t="shared" si="37"/>
        <v/>
      </c>
      <c r="AK37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1" spans="1:38" x14ac:dyDescent="0.45">
      <c r="A371" s="34">
        <f>Games!A371</f>
        <v>0</v>
      </c>
      <c r="B371" s="34" t="str">
        <f>IF('Prediction Log'!B372=0, "",'Prediction Log'!B372)</f>
        <v/>
      </c>
      <c r="C371" s="34" t="str">
        <f>IF('Prediction Log'!C372=0, "",'Prediction Log'!C372)</f>
        <v/>
      </c>
      <c r="D371" s="34" t="str">
        <f>IF('Prediction Log'!D372=0, "",'Prediction Log'!D372)</f>
        <v/>
      </c>
      <c r="E371" s="34" t="str">
        <f>IF('Prediction Log'!E372=0, "",'Prediction Log'!E372)</f>
        <v/>
      </c>
      <c r="F371" s="34" t="str">
        <f>IF('Prediction Log'!H372=0, "",'Prediction Log'!H372)</f>
        <v/>
      </c>
      <c r="G371" s="10" t="str">
        <f>IF(ISBLANK(Games!B371), "",'Prediction Log'!$I372)</f>
        <v/>
      </c>
      <c r="H371" s="35" t="str">
        <f>'Prediction Log'!$J372</f>
        <v/>
      </c>
      <c r="I371" s="34" t="str">
        <f>IF(ISBLANK(Games!R371), "",IF(AND(Games!R371="",Games!S371=""),"",IF(ISTEXT(Games!S371), "Side",Games!R371)))</f>
        <v/>
      </c>
      <c r="J371" s="34" t="str">
        <f>IF(ISBLANK(Games!B371), "",IF(Games!P371="Y", Games!B371, Games!C371))</f>
        <v/>
      </c>
      <c r="K371" s="34" t="str">
        <f>Games!K371</f>
        <v/>
      </c>
      <c r="L371" s="34" t="str">
        <f>IF(ISBLANK(Games!D371), "",Games!D371)</f>
        <v/>
      </c>
      <c r="M371" s="34"/>
      <c r="N371" s="49" t="str">
        <f>IF(ISBLANK(Table123[[#This Row],[Odds Side - Difference Model]]), "", 1)</f>
        <v/>
      </c>
      <c r="O371" s="49" t="str">
        <f>IF(ISBLANK(Table123[[#This Row],[Odds Spread]]), "", 1)</f>
        <v/>
      </c>
      <c r="P371" s="36"/>
      <c r="Q371" s="36"/>
      <c r="R37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1" s="36"/>
      <c r="T371" s="36"/>
      <c r="U371" s="50" t="str">
        <f>IF(ISBLANK(Table123[[#This Row],[Odds Side - Difference Model]]), "",N371+IF(Q371&lt;0, (N371/(Q371/-100)), N371*(Q371/100)))</f>
        <v/>
      </c>
      <c r="V371" s="51" t="str">
        <f>IFERROR(IF(ISBLANK(Table123[[#This Row],[Odds Side - Win Probability Model]]), "",N371+IF(R371&lt;0, (N371/(R371/-100)), N371*(R371/100))),"")</f>
        <v/>
      </c>
      <c r="W371" s="50" t="str">
        <f t="shared" si="32"/>
        <v/>
      </c>
      <c r="X371" s="51" t="str">
        <f t="shared" si="33"/>
        <v/>
      </c>
      <c r="Y371" s="50" t="str">
        <f>IF(ISBLANK(Table123[[#This Row],[Odds Spread]]), "",O371+IF(S371&lt;0, (O371/(S371/-100)), O371*(S371/100)))</f>
        <v/>
      </c>
      <c r="Z371" s="50" t="str">
        <f t="shared" si="34"/>
        <v/>
      </c>
      <c r="AA371" s="37">
        <f t="shared" si="35"/>
        <v>0</v>
      </c>
      <c r="AB371" s="37">
        <f t="shared" si="36"/>
        <v>0</v>
      </c>
      <c r="AC371" s="52" t="str">
        <f>IF('Prediction Log'!$T372="Y", "W", IF('Prediction Log'!$T372="N","L",""))</f>
        <v/>
      </c>
      <c r="AD371" s="53" t="str">
        <f>IF('Prediction Log'!$V372="Y", "W", IF('Prediction Log'!$V372="N","L",""))</f>
        <v/>
      </c>
      <c r="AE371" s="54" t="str">
        <f>IF(ISBLANK(Table123[[#This Row],[Odds Side - Difference Model]]), "",IF(AC371="W", W371, IF(AC371="L",-N371, "")))</f>
        <v/>
      </c>
      <c r="AF371" s="55" t="str">
        <f>IFERROR((IF(ISERR(Table123[[#This Row],[Potential Payout Side - Win Probability Model]]), "",IF(AD371="W", X371, IF(AD371="L",-N371, "")))), "")</f>
        <v/>
      </c>
      <c r="AG371" s="52" t="str">
        <f>IF('Prediction Log'!$U372="Y", "W", IF('Prediction Log'!$U372="N", "L", ""))</f>
        <v/>
      </c>
      <c r="AH371" s="54" t="str">
        <f>IF(ISBLANK(Table123[[#This Row],[Odds Spread]]), "",IF(AG371="W", Z371, IF(AG371="L",-O371, "")))</f>
        <v/>
      </c>
      <c r="AI371" s="45"/>
      <c r="AJ371" s="46" t="str">
        <f t="shared" si="37"/>
        <v/>
      </c>
      <c r="AK37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2" spans="1:38" x14ac:dyDescent="0.45">
      <c r="A372" s="34">
        <f>Games!A372</f>
        <v>0</v>
      </c>
      <c r="B372" s="34" t="str">
        <f>IF('Prediction Log'!B373=0, "",'Prediction Log'!B373)</f>
        <v/>
      </c>
      <c r="C372" s="34" t="str">
        <f>IF('Prediction Log'!C373=0, "",'Prediction Log'!C373)</f>
        <v/>
      </c>
      <c r="D372" s="34" t="str">
        <f>IF('Prediction Log'!D373=0, "",'Prediction Log'!D373)</f>
        <v/>
      </c>
      <c r="E372" s="34" t="str">
        <f>IF('Prediction Log'!E373=0, "",'Prediction Log'!E373)</f>
        <v/>
      </c>
      <c r="F372" s="34" t="str">
        <f>IF('Prediction Log'!H373=0, "",'Prediction Log'!H373)</f>
        <v/>
      </c>
      <c r="G372" s="10" t="str">
        <f>IF(ISBLANK(Games!B372), "",'Prediction Log'!$I373)</f>
        <v/>
      </c>
      <c r="H372" s="35" t="str">
        <f>'Prediction Log'!$J373</f>
        <v/>
      </c>
      <c r="I372" s="34" t="str">
        <f>IF(ISBLANK(Games!R372), "",IF(AND(Games!R372="",Games!S372=""),"",IF(ISTEXT(Games!S372), "Side",Games!R372)))</f>
        <v/>
      </c>
      <c r="J372" s="34" t="str">
        <f>IF(ISBLANK(Games!B372), "",IF(Games!P372="Y", Games!B372, Games!C372))</f>
        <v/>
      </c>
      <c r="K372" s="34" t="str">
        <f>Games!K372</f>
        <v/>
      </c>
      <c r="L372" s="34" t="str">
        <f>IF(ISBLANK(Games!D372), "",Games!D372)</f>
        <v/>
      </c>
      <c r="M372" s="34"/>
      <c r="N372" s="49" t="str">
        <f>IF(ISBLANK(Table123[[#This Row],[Odds Side - Difference Model]]), "", 1)</f>
        <v/>
      </c>
      <c r="O372" s="49" t="str">
        <f>IF(ISBLANK(Table123[[#This Row],[Odds Spread]]), "", 1)</f>
        <v/>
      </c>
      <c r="P372" s="36"/>
      <c r="Q372" s="36"/>
      <c r="R37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2" s="36"/>
      <c r="T372" s="36"/>
      <c r="U372" s="50" t="str">
        <f>IF(ISBLANK(Table123[[#This Row],[Odds Side - Difference Model]]), "",N372+IF(Q372&lt;0, (N372/(Q372/-100)), N372*(Q372/100)))</f>
        <v/>
      </c>
      <c r="V372" s="51" t="str">
        <f>IFERROR(IF(ISBLANK(Table123[[#This Row],[Odds Side - Win Probability Model]]), "",N372+IF(R372&lt;0, (N372/(R372/-100)), N372*(R372/100))),"")</f>
        <v/>
      </c>
      <c r="W372" s="50" t="str">
        <f t="shared" si="32"/>
        <v/>
      </c>
      <c r="X372" s="51" t="str">
        <f t="shared" si="33"/>
        <v/>
      </c>
      <c r="Y372" s="50" t="str">
        <f>IF(ISBLANK(Table123[[#This Row],[Odds Spread]]), "",O372+IF(S372&lt;0, (O372/(S372/-100)), O372*(S372/100)))</f>
        <v/>
      </c>
      <c r="Z372" s="50" t="str">
        <f t="shared" si="34"/>
        <v/>
      </c>
      <c r="AA372" s="37">
        <f t="shared" si="35"/>
        <v>0</v>
      </c>
      <c r="AB372" s="37">
        <f t="shared" si="36"/>
        <v>0</v>
      </c>
      <c r="AC372" s="52" t="str">
        <f>IF('Prediction Log'!$T373="Y", "W", IF('Prediction Log'!$T373="N","L",""))</f>
        <v/>
      </c>
      <c r="AD372" s="53" t="str">
        <f>IF('Prediction Log'!$V373="Y", "W", IF('Prediction Log'!$V373="N","L",""))</f>
        <v/>
      </c>
      <c r="AE372" s="54" t="str">
        <f>IF(ISBLANK(Table123[[#This Row],[Odds Side - Difference Model]]), "",IF(AC372="W", W372, IF(AC372="L",-N372, "")))</f>
        <v/>
      </c>
      <c r="AF372" s="55" t="str">
        <f>IFERROR((IF(ISERR(Table123[[#This Row],[Potential Payout Side - Win Probability Model]]), "",IF(AD372="W", X372, IF(AD372="L",-N372, "")))), "")</f>
        <v/>
      </c>
      <c r="AG372" s="52" t="str">
        <f>IF('Prediction Log'!$U373="Y", "W", IF('Prediction Log'!$U373="N", "L", ""))</f>
        <v/>
      </c>
      <c r="AH372" s="54" t="str">
        <f>IF(ISBLANK(Table123[[#This Row],[Odds Spread]]), "",IF(AG372="W", Z372, IF(AG372="L",-O372, "")))</f>
        <v/>
      </c>
      <c r="AI372" s="45"/>
      <c r="AJ372" s="46" t="str">
        <f t="shared" si="37"/>
        <v/>
      </c>
      <c r="AK37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3" spans="1:38" x14ac:dyDescent="0.45">
      <c r="A373" s="34">
        <f>Games!A373</f>
        <v>0</v>
      </c>
      <c r="B373" s="34" t="str">
        <f>IF('Prediction Log'!B374=0, "",'Prediction Log'!B374)</f>
        <v/>
      </c>
      <c r="C373" s="34" t="str">
        <f>IF('Prediction Log'!C374=0, "",'Prediction Log'!C374)</f>
        <v/>
      </c>
      <c r="D373" s="34" t="str">
        <f>IF('Prediction Log'!D374=0, "",'Prediction Log'!D374)</f>
        <v/>
      </c>
      <c r="E373" s="34" t="str">
        <f>IF('Prediction Log'!E374=0, "",'Prediction Log'!E374)</f>
        <v/>
      </c>
      <c r="F373" s="34" t="str">
        <f>IF('Prediction Log'!H374=0, "",'Prediction Log'!H374)</f>
        <v/>
      </c>
      <c r="G373" s="10" t="str">
        <f>IF(ISBLANK(Games!B373), "",'Prediction Log'!$I374)</f>
        <v/>
      </c>
      <c r="H373" s="35" t="str">
        <f>'Prediction Log'!$J374</f>
        <v/>
      </c>
      <c r="I373" s="34" t="str">
        <f>IF(ISBLANK(Games!R373), "",IF(AND(Games!R373="",Games!S373=""),"",IF(ISTEXT(Games!S373), "Side",Games!R373)))</f>
        <v/>
      </c>
      <c r="J373" s="34" t="str">
        <f>IF(ISBLANK(Games!B373), "",IF(Games!P373="Y", Games!B373, Games!C373))</f>
        <v/>
      </c>
      <c r="K373" s="34" t="str">
        <f>Games!K373</f>
        <v/>
      </c>
      <c r="L373" s="34" t="str">
        <f>IF(ISBLANK(Games!D373), "",Games!D373)</f>
        <v/>
      </c>
      <c r="M373" s="34"/>
      <c r="N373" s="49" t="str">
        <f>IF(ISBLANK(Table123[[#This Row],[Odds Side - Difference Model]]), "", 1)</f>
        <v/>
      </c>
      <c r="O373" s="49" t="str">
        <f>IF(ISBLANK(Table123[[#This Row],[Odds Spread]]), "", 1)</f>
        <v/>
      </c>
      <c r="P373" s="36"/>
      <c r="Q373" s="36"/>
      <c r="R37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3" s="36"/>
      <c r="T373" s="36"/>
      <c r="U373" s="50" t="str">
        <f>IF(ISBLANK(Table123[[#This Row],[Odds Side - Difference Model]]), "",N373+IF(Q373&lt;0, (N373/(Q373/-100)), N373*(Q373/100)))</f>
        <v/>
      </c>
      <c r="V373" s="51" t="str">
        <f>IFERROR(IF(ISBLANK(Table123[[#This Row],[Odds Side - Win Probability Model]]), "",N373+IF(R373&lt;0, (N373/(R373/-100)), N373*(R373/100))),"")</f>
        <v/>
      </c>
      <c r="W373" s="50" t="str">
        <f t="shared" si="32"/>
        <v/>
      </c>
      <c r="X373" s="51" t="str">
        <f t="shared" si="33"/>
        <v/>
      </c>
      <c r="Y373" s="50" t="str">
        <f>IF(ISBLANK(Table123[[#This Row],[Odds Spread]]), "",O373+IF(S373&lt;0, (O373/(S373/-100)), O373*(S373/100)))</f>
        <v/>
      </c>
      <c r="Z373" s="50" t="str">
        <f t="shared" si="34"/>
        <v/>
      </c>
      <c r="AA373" s="37">
        <f t="shared" si="35"/>
        <v>0</v>
      </c>
      <c r="AB373" s="37">
        <f t="shared" si="36"/>
        <v>0</v>
      </c>
      <c r="AC373" s="52" t="str">
        <f>IF('Prediction Log'!$T374="Y", "W", IF('Prediction Log'!$T374="N","L",""))</f>
        <v/>
      </c>
      <c r="AD373" s="53" t="str">
        <f>IF('Prediction Log'!$V374="Y", "W", IF('Prediction Log'!$V374="N","L",""))</f>
        <v/>
      </c>
      <c r="AE373" s="54" t="str">
        <f>IF(ISBLANK(Table123[[#This Row],[Odds Side - Difference Model]]), "",IF(AC373="W", W373, IF(AC373="L",-N373, "")))</f>
        <v/>
      </c>
      <c r="AF373" s="55" t="str">
        <f>IFERROR((IF(ISERR(Table123[[#This Row],[Potential Payout Side - Win Probability Model]]), "",IF(AD373="W", X373, IF(AD373="L",-N373, "")))), "")</f>
        <v/>
      </c>
      <c r="AG373" s="52" t="str">
        <f>IF('Prediction Log'!$U374="Y", "W", IF('Prediction Log'!$U374="N", "L", ""))</f>
        <v/>
      </c>
      <c r="AH373" s="54" t="str">
        <f>IF(ISBLANK(Table123[[#This Row],[Odds Spread]]), "",IF(AG373="W", Z373, IF(AG373="L",-O373, "")))</f>
        <v/>
      </c>
      <c r="AI373" s="45"/>
      <c r="AJ373" s="46" t="str">
        <f t="shared" si="37"/>
        <v/>
      </c>
      <c r="AK37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4" spans="1:38" x14ac:dyDescent="0.45">
      <c r="A374" s="34">
        <f>Games!A374</f>
        <v>0</v>
      </c>
      <c r="B374" s="34" t="str">
        <f>IF('Prediction Log'!B375=0, "",'Prediction Log'!B375)</f>
        <v/>
      </c>
      <c r="C374" s="34" t="str">
        <f>IF('Prediction Log'!C375=0, "",'Prediction Log'!C375)</f>
        <v/>
      </c>
      <c r="D374" s="34" t="str">
        <f>IF('Prediction Log'!D375=0, "",'Prediction Log'!D375)</f>
        <v/>
      </c>
      <c r="E374" s="34" t="str">
        <f>IF('Prediction Log'!E375=0, "",'Prediction Log'!E375)</f>
        <v/>
      </c>
      <c r="F374" s="34" t="str">
        <f>IF('Prediction Log'!H375=0, "",'Prediction Log'!H375)</f>
        <v/>
      </c>
      <c r="G374" s="10" t="str">
        <f>IF(ISBLANK(Games!B374), "",'Prediction Log'!$I375)</f>
        <v/>
      </c>
      <c r="H374" s="35" t="str">
        <f>'Prediction Log'!$J375</f>
        <v/>
      </c>
      <c r="I374" s="34" t="str">
        <f>IF(ISBLANK(Games!R374), "",IF(AND(Games!R374="",Games!S374=""),"",IF(ISTEXT(Games!S374), "Side",Games!R374)))</f>
        <v/>
      </c>
      <c r="J374" s="34" t="str">
        <f>IF(ISBLANK(Games!B374), "",IF(Games!P374="Y", Games!B374, Games!C374))</f>
        <v/>
      </c>
      <c r="K374" s="34" t="str">
        <f>Games!K374</f>
        <v/>
      </c>
      <c r="L374" s="34" t="str">
        <f>IF(ISBLANK(Games!D374), "",Games!D374)</f>
        <v/>
      </c>
      <c r="M374" s="34"/>
      <c r="N374" s="49" t="str">
        <f>IF(ISBLANK(Table123[[#This Row],[Odds Side - Difference Model]]), "", 1)</f>
        <v/>
      </c>
      <c r="O374" s="49" t="str">
        <f>IF(ISBLANK(Table123[[#This Row],[Odds Spread]]), "", 1)</f>
        <v/>
      </c>
      <c r="P374" s="36"/>
      <c r="Q374" s="36"/>
      <c r="R37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4" s="36"/>
      <c r="T374" s="36"/>
      <c r="U374" s="50" t="str">
        <f>IF(ISBLANK(Table123[[#This Row],[Odds Side - Difference Model]]), "",N374+IF(Q374&lt;0, (N374/(Q374/-100)), N374*(Q374/100)))</f>
        <v/>
      </c>
      <c r="V374" s="51" t="str">
        <f>IFERROR(IF(ISBLANK(Table123[[#This Row],[Odds Side - Win Probability Model]]), "",N374+IF(R374&lt;0, (N374/(R374/-100)), N374*(R374/100))),"")</f>
        <v/>
      </c>
      <c r="W374" s="50" t="str">
        <f t="shared" si="32"/>
        <v/>
      </c>
      <c r="X374" s="51" t="str">
        <f t="shared" si="33"/>
        <v/>
      </c>
      <c r="Y374" s="50" t="str">
        <f>IF(ISBLANK(Table123[[#This Row],[Odds Spread]]), "",O374+IF(S374&lt;0, (O374/(S374/-100)), O374*(S374/100)))</f>
        <v/>
      </c>
      <c r="Z374" s="50" t="str">
        <f t="shared" si="34"/>
        <v/>
      </c>
      <c r="AA374" s="37">
        <f t="shared" si="35"/>
        <v>0</v>
      </c>
      <c r="AB374" s="37">
        <f t="shared" si="36"/>
        <v>0</v>
      </c>
      <c r="AC374" s="52" t="str">
        <f>IF('Prediction Log'!$T375="Y", "W", IF('Prediction Log'!$T375="N","L",""))</f>
        <v/>
      </c>
      <c r="AD374" s="53" t="str">
        <f>IF('Prediction Log'!$V375="Y", "W", IF('Prediction Log'!$V375="N","L",""))</f>
        <v/>
      </c>
      <c r="AE374" s="54" t="str">
        <f>IF(ISBLANK(Table123[[#This Row],[Odds Side - Difference Model]]), "",IF(AC374="W", W374, IF(AC374="L",-N374, "")))</f>
        <v/>
      </c>
      <c r="AF374" s="55" t="str">
        <f>IFERROR((IF(ISERR(Table123[[#This Row],[Potential Payout Side - Win Probability Model]]), "",IF(AD374="W", X374, IF(AD374="L",-N374, "")))), "")</f>
        <v/>
      </c>
      <c r="AG374" s="52" t="str">
        <f>IF('Prediction Log'!$U375="Y", "W", IF('Prediction Log'!$U375="N", "L", ""))</f>
        <v/>
      </c>
      <c r="AH374" s="54" t="str">
        <f>IF(ISBLANK(Table123[[#This Row],[Odds Spread]]), "",IF(AG374="W", Z374, IF(AG374="L",-O374, "")))</f>
        <v/>
      </c>
      <c r="AI374" s="45"/>
      <c r="AJ374" s="46" t="str">
        <f t="shared" si="37"/>
        <v/>
      </c>
      <c r="AK37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5" spans="1:38" x14ac:dyDescent="0.45">
      <c r="A375" s="34">
        <f>Games!A375</f>
        <v>0</v>
      </c>
      <c r="B375" s="34" t="str">
        <f>IF('Prediction Log'!B376=0, "",'Prediction Log'!B376)</f>
        <v/>
      </c>
      <c r="C375" s="34" t="str">
        <f>IF('Prediction Log'!C376=0, "",'Prediction Log'!C376)</f>
        <v/>
      </c>
      <c r="D375" s="34" t="str">
        <f>IF('Prediction Log'!D376=0, "",'Prediction Log'!D376)</f>
        <v/>
      </c>
      <c r="E375" s="34" t="str">
        <f>IF('Prediction Log'!E376=0, "",'Prediction Log'!E376)</f>
        <v/>
      </c>
      <c r="F375" s="34" t="str">
        <f>IF('Prediction Log'!H376=0, "",'Prediction Log'!H376)</f>
        <v/>
      </c>
      <c r="G375" s="10" t="str">
        <f>IF(ISBLANK(Games!B375), "",'Prediction Log'!$I376)</f>
        <v/>
      </c>
      <c r="H375" s="35" t="str">
        <f>'Prediction Log'!$J376</f>
        <v/>
      </c>
      <c r="I375" s="34" t="str">
        <f>IF(ISBLANK(Games!R375), "",IF(AND(Games!R375="",Games!S375=""),"",IF(ISTEXT(Games!S375), "Side",Games!R375)))</f>
        <v/>
      </c>
      <c r="J375" s="34" t="str">
        <f>IF(ISBLANK(Games!B375), "",IF(Games!P375="Y", Games!B375, Games!C375))</f>
        <v/>
      </c>
      <c r="K375" s="34" t="str">
        <f>Games!K375</f>
        <v/>
      </c>
      <c r="L375" s="34" t="str">
        <f>IF(ISBLANK(Games!D375), "",Games!D375)</f>
        <v/>
      </c>
      <c r="M375" s="34"/>
      <c r="N375" s="49" t="str">
        <f>IF(ISBLANK(Table123[[#This Row],[Odds Side - Difference Model]]), "", 1)</f>
        <v/>
      </c>
      <c r="O375" s="49" t="str">
        <f>IF(ISBLANK(Table123[[#This Row],[Odds Spread]]), "", 1)</f>
        <v/>
      </c>
      <c r="P375" s="36"/>
      <c r="Q375" s="36"/>
      <c r="R37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5" s="36"/>
      <c r="T375" s="36"/>
      <c r="U375" s="50" t="str">
        <f>IF(ISBLANK(Table123[[#This Row],[Odds Side - Difference Model]]), "",N375+IF(Q375&lt;0, (N375/(Q375/-100)), N375*(Q375/100)))</f>
        <v/>
      </c>
      <c r="V375" s="51" t="str">
        <f>IFERROR(IF(ISBLANK(Table123[[#This Row],[Odds Side - Win Probability Model]]), "",N375+IF(R375&lt;0, (N375/(R375/-100)), N375*(R375/100))),"")</f>
        <v/>
      </c>
      <c r="W375" s="50" t="str">
        <f t="shared" si="32"/>
        <v/>
      </c>
      <c r="X375" s="51" t="str">
        <f t="shared" si="33"/>
        <v/>
      </c>
      <c r="Y375" s="50" t="str">
        <f>IF(ISBLANK(Table123[[#This Row],[Odds Spread]]), "",O375+IF(S375&lt;0, (O375/(S375/-100)), O375*(S375/100)))</f>
        <v/>
      </c>
      <c r="Z375" s="50" t="str">
        <f t="shared" si="34"/>
        <v/>
      </c>
      <c r="AA375" s="37">
        <f t="shared" si="35"/>
        <v>0</v>
      </c>
      <c r="AB375" s="37">
        <f t="shared" si="36"/>
        <v>0</v>
      </c>
      <c r="AC375" s="52" t="str">
        <f>IF('Prediction Log'!$T376="Y", "W", IF('Prediction Log'!$T376="N","L",""))</f>
        <v/>
      </c>
      <c r="AD375" s="53" t="str">
        <f>IF('Prediction Log'!$V376="Y", "W", IF('Prediction Log'!$V376="N","L",""))</f>
        <v/>
      </c>
      <c r="AE375" s="54" t="str">
        <f>IF(ISBLANK(Table123[[#This Row],[Odds Side - Difference Model]]), "",IF(AC375="W", W375, IF(AC375="L",-N375, "")))</f>
        <v/>
      </c>
      <c r="AF375" s="55" t="str">
        <f>IFERROR((IF(ISERR(Table123[[#This Row],[Potential Payout Side - Win Probability Model]]), "",IF(AD375="W", X375, IF(AD375="L",-N375, "")))), "")</f>
        <v/>
      </c>
      <c r="AG375" s="52" t="str">
        <f>IF('Prediction Log'!$U376="Y", "W", IF('Prediction Log'!$U376="N", "L", ""))</f>
        <v/>
      </c>
      <c r="AH375" s="54" t="str">
        <f>IF(ISBLANK(Table123[[#This Row],[Odds Spread]]), "",IF(AG375="W", Z375, IF(AG375="L",-O375, "")))</f>
        <v/>
      </c>
      <c r="AI375" s="45"/>
      <c r="AJ375" s="46" t="str">
        <f t="shared" si="37"/>
        <v/>
      </c>
      <c r="AK37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6" spans="1:38" x14ac:dyDescent="0.45">
      <c r="A376" s="34">
        <f>Games!A376</f>
        <v>0</v>
      </c>
      <c r="B376" s="34" t="str">
        <f>IF('Prediction Log'!B377=0, "",'Prediction Log'!B377)</f>
        <v/>
      </c>
      <c r="C376" s="34" t="str">
        <f>IF('Prediction Log'!C377=0, "",'Prediction Log'!C377)</f>
        <v/>
      </c>
      <c r="D376" s="34" t="str">
        <f>IF('Prediction Log'!D377=0, "",'Prediction Log'!D377)</f>
        <v/>
      </c>
      <c r="E376" s="34" t="str">
        <f>IF('Prediction Log'!E377=0, "",'Prediction Log'!E377)</f>
        <v/>
      </c>
      <c r="F376" s="34" t="str">
        <f>IF('Prediction Log'!H377=0, "",'Prediction Log'!H377)</f>
        <v/>
      </c>
      <c r="G376" s="10" t="str">
        <f>IF(ISBLANK(Games!B376), "",'Prediction Log'!$I377)</f>
        <v/>
      </c>
      <c r="H376" s="35" t="str">
        <f>'Prediction Log'!$J377</f>
        <v/>
      </c>
      <c r="I376" s="34" t="str">
        <f>IF(ISBLANK(Games!R376), "",IF(AND(Games!R376="",Games!S376=""),"",IF(ISTEXT(Games!S376), "Side",Games!R376)))</f>
        <v/>
      </c>
      <c r="J376" s="34" t="str">
        <f>IF(ISBLANK(Games!B376), "",IF(Games!P376="Y", Games!B376, Games!C376))</f>
        <v/>
      </c>
      <c r="K376" s="34" t="str">
        <f>Games!K376</f>
        <v/>
      </c>
      <c r="L376" s="34" t="str">
        <f>IF(ISBLANK(Games!D376), "",Games!D376)</f>
        <v/>
      </c>
      <c r="M376" s="34"/>
      <c r="N376" s="49" t="str">
        <f>IF(ISBLANK(Table123[[#This Row],[Odds Side - Difference Model]]), "", 1)</f>
        <v/>
      </c>
      <c r="O376" s="49" t="str">
        <f>IF(ISBLANK(Table123[[#This Row],[Odds Spread]]), "", 1)</f>
        <v/>
      </c>
      <c r="P376" s="36"/>
      <c r="Q376" s="36"/>
      <c r="R37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6" s="36"/>
      <c r="T376" s="36"/>
      <c r="U376" s="50" t="str">
        <f>IF(ISBLANK(Table123[[#This Row],[Odds Side - Difference Model]]), "",N376+IF(Q376&lt;0, (N376/(Q376/-100)), N376*(Q376/100)))</f>
        <v/>
      </c>
      <c r="V376" s="51" t="str">
        <f>IFERROR(IF(ISBLANK(Table123[[#This Row],[Odds Side - Win Probability Model]]), "",N376+IF(R376&lt;0, (N376/(R376/-100)), N376*(R376/100))),"")</f>
        <v/>
      </c>
      <c r="W376" s="50" t="str">
        <f t="shared" si="32"/>
        <v/>
      </c>
      <c r="X376" s="51" t="str">
        <f t="shared" si="33"/>
        <v/>
      </c>
      <c r="Y376" s="50" t="str">
        <f>IF(ISBLANK(Table123[[#This Row],[Odds Spread]]), "",O376+IF(S376&lt;0, (O376/(S376/-100)), O376*(S376/100)))</f>
        <v/>
      </c>
      <c r="Z376" s="50" t="str">
        <f t="shared" si="34"/>
        <v/>
      </c>
      <c r="AA376" s="37">
        <f t="shared" si="35"/>
        <v>0</v>
      </c>
      <c r="AB376" s="37">
        <f t="shared" si="36"/>
        <v>0</v>
      </c>
      <c r="AC376" s="52" t="str">
        <f>IF('Prediction Log'!$T377="Y", "W", IF('Prediction Log'!$T377="N","L",""))</f>
        <v/>
      </c>
      <c r="AD376" s="53" t="str">
        <f>IF('Prediction Log'!$V377="Y", "W", IF('Prediction Log'!$V377="N","L",""))</f>
        <v/>
      </c>
      <c r="AE376" s="54" t="str">
        <f>IF(ISBLANK(Table123[[#This Row],[Odds Side - Difference Model]]), "",IF(AC376="W", W376, IF(AC376="L",-N376, "")))</f>
        <v/>
      </c>
      <c r="AF376" s="55" t="str">
        <f>IFERROR((IF(ISERR(Table123[[#This Row],[Potential Payout Side - Win Probability Model]]), "",IF(AD376="W", X376, IF(AD376="L",-N376, "")))), "")</f>
        <v/>
      </c>
      <c r="AG376" s="52" t="str">
        <f>IF('Prediction Log'!$U377="Y", "W", IF('Prediction Log'!$U377="N", "L", ""))</f>
        <v/>
      </c>
      <c r="AH376" s="54" t="str">
        <f>IF(ISBLANK(Table123[[#This Row],[Odds Spread]]), "",IF(AG376="W", Z376, IF(AG376="L",-O376, "")))</f>
        <v/>
      </c>
      <c r="AI376" s="45"/>
      <c r="AJ376" s="46" t="str">
        <f t="shared" si="37"/>
        <v/>
      </c>
      <c r="AK37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7" spans="1:38" x14ac:dyDescent="0.45">
      <c r="A377" s="34">
        <f>Games!A377</f>
        <v>0</v>
      </c>
      <c r="B377" s="34" t="str">
        <f>IF('Prediction Log'!B378=0, "",'Prediction Log'!B378)</f>
        <v/>
      </c>
      <c r="C377" s="34" t="str">
        <f>IF('Prediction Log'!C378=0, "",'Prediction Log'!C378)</f>
        <v/>
      </c>
      <c r="D377" s="34" t="str">
        <f>IF('Prediction Log'!D378=0, "",'Prediction Log'!D378)</f>
        <v/>
      </c>
      <c r="E377" s="34" t="str">
        <f>IF('Prediction Log'!E378=0, "",'Prediction Log'!E378)</f>
        <v/>
      </c>
      <c r="F377" s="34" t="str">
        <f>IF('Prediction Log'!H378=0, "",'Prediction Log'!H378)</f>
        <v/>
      </c>
      <c r="G377" s="10" t="str">
        <f>IF(ISBLANK(Games!B377), "",'Prediction Log'!$I378)</f>
        <v/>
      </c>
      <c r="H377" s="35" t="str">
        <f>'Prediction Log'!$J378</f>
        <v/>
      </c>
      <c r="I377" s="34" t="str">
        <f>IF(ISBLANK(Games!R377), "",IF(AND(Games!R377="",Games!S377=""),"",IF(ISTEXT(Games!S377), "Side",Games!R377)))</f>
        <v/>
      </c>
      <c r="J377" s="34" t="str">
        <f>IF(ISBLANK(Games!B377), "",IF(Games!P377="Y", Games!B377, Games!C377))</f>
        <v/>
      </c>
      <c r="K377" s="34" t="str">
        <f>Games!K377</f>
        <v/>
      </c>
      <c r="L377" s="34" t="str">
        <f>IF(ISBLANK(Games!D377), "",Games!D377)</f>
        <v/>
      </c>
      <c r="M377" s="34"/>
      <c r="N377" s="49" t="str">
        <f>IF(ISBLANK(Table123[[#This Row],[Odds Side - Difference Model]]), "", 1)</f>
        <v/>
      </c>
      <c r="O377" s="49" t="str">
        <f>IF(ISBLANK(Table123[[#This Row],[Odds Spread]]), "", 1)</f>
        <v/>
      </c>
      <c r="P377" s="36"/>
      <c r="Q377" s="36"/>
      <c r="R37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7" s="36"/>
      <c r="T377" s="36"/>
      <c r="U377" s="50" t="str">
        <f>IF(ISBLANK(Table123[[#This Row],[Odds Side - Difference Model]]), "",N377+IF(Q377&lt;0, (N377/(Q377/-100)), N377*(Q377/100)))</f>
        <v/>
      </c>
      <c r="V377" s="51" t="str">
        <f>IFERROR(IF(ISBLANK(Table123[[#This Row],[Odds Side - Win Probability Model]]), "",N377+IF(R377&lt;0, (N377/(R377/-100)), N377*(R377/100))),"")</f>
        <v/>
      </c>
      <c r="W377" s="50" t="str">
        <f t="shared" si="32"/>
        <v/>
      </c>
      <c r="X377" s="51" t="str">
        <f t="shared" si="33"/>
        <v/>
      </c>
      <c r="Y377" s="50" t="str">
        <f>IF(ISBLANK(Table123[[#This Row],[Odds Spread]]), "",O377+IF(S377&lt;0, (O377/(S377/-100)), O377*(S377/100)))</f>
        <v/>
      </c>
      <c r="Z377" s="50" t="str">
        <f t="shared" si="34"/>
        <v/>
      </c>
      <c r="AA377" s="37">
        <f t="shared" si="35"/>
        <v>0</v>
      </c>
      <c r="AB377" s="37">
        <f t="shared" si="36"/>
        <v>0</v>
      </c>
      <c r="AC377" s="52" t="str">
        <f>IF('Prediction Log'!$T378="Y", "W", IF('Prediction Log'!$T378="N","L",""))</f>
        <v/>
      </c>
      <c r="AD377" s="53" t="str">
        <f>IF('Prediction Log'!$V378="Y", "W", IF('Prediction Log'!$V378="N","L",""))</f>
        <v/>
      </c>
      <c r="AE377" s="54" t="str">
        <f>IF(ISBLANK(Table123[[#This Row],[Odds Side - Difference Model]]), "",IF(AC377="W", W377, IF(AC377="L",-N377, "")))</f>
        <v/>
      </c>
      <c r="AF377" s="55" t="str">
        <f>IFERROR((IF(ISERR(Table123[[#This Row],[Potential Payout Side - Win Probability Model]]), "",IF(AD377="W", X377, IF(AD377="L",-N377, "")))), "")</f>
        <v/>
      </c>
      <c r="AG377" s="52" t="str">
        <f>IF('Prediction Log'!$U378="Y", "W", IF('Prediction Log'!$U378="N", "L", ""))</f>
        <v/>
      </c>
      <c r="AH377" s="54" t="str">
        <f>IF(ISBLANK(Table123[[#This Row],[Odds Spread]]), "",IF(AG377="W", Z377, IF(AG377="L",-O377, "")))</f>
        <v/>
      </c>
      <c r="AI377" s="45"/>
      <c r="AJ377" s="46" t="str">
        <f t="shared" si="37"/>
        <v/>
      </c>
      <c r="AK37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8" spans="1:38" x14ac:dyDescent="0.45">
      <c r="A378" s="34">
        <f>Games!A378</f>
        <v>0</v>
      </c>
      <c r="B378" s="34" t="str">
        <f>IF('Prediction Log'!B379=0, "",'Prediction Log'!B379)</f>
        <v/>
      </c>
      <c r="C378" s="34" t="str">
        <f>IF('Prediction Log'!C379=0, "",'Prediction Log'!C379)</f>
        <v/>
      </c>
      <c r="D378" s="34" t="str">
        <f>IF('Prediction Log'!D379=0, "",'Prediction Log'!D379)</f>
        <v/>
      </c>
      <c r="E378" s="34" t="str">
        <f>IF('Prediction Log'!E379=0, "",'Prediction Log'!E379)</f>
        <v/>
      </c>
      <c r="F378" s="34" t="str">
        <f>IF('Prediction Log'!H379=0, "",'Prediction Log'!H379)</f>
        <v/>
      </c>
      <c r="G378" s="10" t="str">
        <f>IF(ISBLANK(Games!B378), "",'Prediction Log'!$I379)</f>
        <v/>
      </c>
      <c r="H378" s="35" t="str">
        <f>'Prediction Log'!$J379</f>
        <v/>
      </c>
      <c r="I378" s="34" t="str">
        <f>IF(ISBLANK(Games!R378), "",IF(AND(Games!R378="",Games!S378=""),"",IF(ISTEXT(Games!S378), "Side",Games!R378)))</f>
        <v/>
      </c>
      <c r="J378" s="34" t="str">
        <f>IF(ISBLANK(Games!B378), "",IF(Games!P378="Y", Games!B378, Games!C378))</f>
        <v/>
      </c>
      <c r="K378" s="34" t="str">
        <f>Games!K378</f>
        <v/>
      </c>
      <c r="L378" s="34" t="str">
        <f>IF(ISBLANK(Games!D378), "",Games!D378)</f>
        <v/>
      </c>
      <c r="M378" s="34"/>
      <c r="N378" s="49" t="str">
        <f>IF(ISBLANK(Table123[[#This Row],[Odds Side - Difference Model]]), "", 1)</f>
        <v/>
      </c>
      <c r="O378" s="49" t="str">
        <f>IF(ISBLANK(Table123[[#This Row],[Odds Spread]]), "", 1)</f>
        <v/>
      </c>
      <c r="P378" s="36"/>
      <c r="Q378" s="36"/>
      <c r="R37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8" s="36"/>
      <c r="T378" s="36"/>
      <c r="U378" s="50" t="str">
        <f>IF(ISBLANK(Table123[[#This Row],[Odds Side - Difference Model]]), "",N378+IF(Q378&lt;0, (N378/(Q378/-100)), N378*(Q378/100)))</f>
        <v/>
      </c>
      <c r="V378" s="51" t="str">
        <f>IFERROR(IF(ISBLANK(Table123[[#This Row],[Odds Side - Win Probability Model]]), "",N378+IF(R378&lt;0, (N378/(R378/-100)), N378*(R378/100))),"")</f>
        <v/>
      </c>
      <c r="W378" s="50" t="str">
        <f t="shared" si="32"/>
        <v/>
      </c>
      <c r="X378" s="51" t="str">
        <f t="shared" si="33"/>
        <v/>
      </c>
      <c r="Y378" s="50" t="str">
        <f>IF(ISBLANK(Table123[[#This Row],[Odds Spread]]), "",O378+IF(S378&lt;0, (O378/(S378/-100)), O378*(S378/100)))</f>
        <v/>
      </c>
      <c r="Z378" s="50" t="str">
        <f t="shared" si="34"/>
        <v/>
      </c>
      <c r="AA378" s="37">
        <f t="shared" si="35"/>
        <v>0</v>
      </c>
      <c r="AB378" s="37">
        <f t="shared" si="36"/>
        <v>0</v>
      </c>
      <c r="AC378" s="52" t="str">
        <f>IF('Prediction Log'!$T379="Y", "W", IF('Prediction Log'!$T379="N","L",""))</f>
        <v/>
      </c>
      <c r="AD378" s="53" t="str">
        <f>IF('Prediction Log'!$V379="Y", "W", IF('Prediction Log'!$V379="N","L",""))</f>
        <v/>
      </c>
      <c r="AE378" s="54" t="str">
        <f>IF(ISBLANK(Table123[[#This Row],[Odds Side - Difference Model]]), "",IF(AC378="W", W378, IF(AC378="L",-N378, "")))</f>
        <v/>
      </c>
      <c r="AF378" s="55" t="str">
        <f>IFERROR((IF(ISERR(Table123[[#This Row],[Potential Payout Side - Win Probability Model]]), "",IF(AD378="W", X378, IF(AD378="L",-N378, "")))), "")</f>
        <v/>
      </c>
      <c r="AG378" s="52" t="str">
        <f>IF('Prediction Log'!$U379="Y", "W", IF('Prediction Log'!$U379="N", "L", ""))</f>
        <v/>
      </c>
      <c r="AH378" s="54" t="str">
        <f>IF(ISBLANK(Table123[[#This Row],[Odds Spread]]), "",IF(AG378="W", Z378, IF(AG378="L",-O378, "")))</f>
        <v/>
      </c>
      <c r="AI378" s="45"/>
      <c r="AJ378" s="46" t="str">
        <f t="shared" si="37"/>
        <v/>
      </c>
      <c r="AK37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9" spans="1:38" x14ac:dyDescent="0.45">
      <c r="A379" s="34">
        <f>Games!A379</f>
        <v>0</v>
      </c>
      <c r="B379" s="34" t="str">
        <f>IF('Prediction Log'!B380=0, "",'Prediction Log'!B380)</f>
        <v/>
      </c>
      <c r="C379" s="34" t="str">
        <f>IF('Prediction Log'!C380=0, "",'Prediction Log'!C380)</f>
        <v/>
      </c>
      <c r="D379" s="34" t="str">
        <f>IF('Prediction Log'!D380=0, "",'Prediction Log'!D380)</f>
        <v/>
      </c>
      <c r="E379" s="34" t="str">
        <f>IF('Prediction Log'!E380=0, "",'Prediction Log'!E380)</f>
        <v/>
      </c>
      <c r="F379" s="34" t="str">
        <f>IF('Prediction Log'!H380=0, "",'Prediction Log'!H380)</f>
        <v/>
      </c>
      <c r="G379" s="10" t="str">
        <f>IF(ISBLANK(Games!B379), "",'Prediction Log'!$I380)</f>
        <v/>
      </c>
      <c r="H379" s="35" t="str">
        <f>'Prediction Log'!$J380</f>
        <v/>
      </c>
      <c r="I379" s="34" t="str">
        <f>IF(ISBLANK(Games!R379), "",IF(AND(Games!R379="",Games!S379=""),"",IF(ISTEXT(Games!S379), "Side",Games!R379)))</f>
        <v/>
      </c>
      <c r="J379" s="34" t="str">
        <f>IF(ISBLANK(Games!B379), "",IF(Games!P379="Y", Games!B379, Games!C379))</f>
        <v/>
      </c>
      <c r="K379" s="34" t="str">
        <f>Games!K379</f>
        <v/>
      </c>
      <c r="L379" s="34" t="str">
        <f>IF(ISBLANK(Games!D379), "",Games!D379)</f>
        <v/>
      </c>
      <c r="M379" s="34"/>
      <c r="N379" s="49" t="str">
        <f>IF(ISBLANK(Table123[[#This Row],[Odds Side - Difference Model]]), "", 1)</f>
        <v/>
      </c>
      <c r="O379" s="49" t="str">
        <f>IF(ISBLANK(Table123[[#This Row],[Odds Spread]]), "", 1)</f>
        <v/>
      </c>
      <c r="P379" s="36"/>
      <c r="Q379" s="36"/>
      <c r="R37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9" s="36"/>
      <c r="T379" s="36"/>
      <c r="U379" s="50" t="str">
        <f>IF(ISBLANK(Table123[[#This Row],[Odds Side - Difference Model]]), "",N379+IF(Q379&lt;0, (N379/(Q379/-100)), N379*(Q379/100)))</f>
        <v/>
      </c>
      <c r="V379" s="51" t="str">
        <f>IFERROR(IF(ISBLANK(Table123[[#This Row],[Odds Side - Win Probability Model]]), "",N379+IF(R379&lt;0, (N379/(R379/-100)), N379*(R379/100))),"")</f>
        <v/>
      </c>
      <c r="W379" s="50" t="str">
        <f t="shared" si="32"/>
        <v/>
      </c>
      <c r="X379" s="51" t="str">
        <f t="shared" si="33"/>
        <v/>
      </c>
      <c r="Y379" s="50" t="str">
        <f>IF(ISBLANK(Table123[[#This Row],[Odds Spread]]), "",O379+IF(S379&lt;0, (O379/(S379/-100)), O379*(S379/100)))</f>
        <v/>
      </c>
      <c r="Z379" s="50" t="str">
        <f t="shared" si="34"/>
        <v/>
      </c>
      <c r="AA379" s="37">
        <f t="shared" si="35"/>
        <v>0</v>
      </c>
      <c r="AB379" s="37">
        <f t="shared" si="36"/>
        <v>0</v>
      </c>
      <c r="AC379" s="52" t="str">
        <f>IF('Prediction Log'!$T380="Y", "W", IF('Prediction Log'!$T380="N","L",""))</f>
        <v/>
      </c>
      <c r="AD379" s="53" t="str">
        <f>IF('Prediction Log'!$V380="Y", "W", IF('Prediction Log'!$V380="N","L",""))</f>
        <v/>
      </c>
      <c r="AE379" s="54" t="str">
        <f>IF(ISBLANK(Table123[[#This Row],[Odds Side - Difference Model]]), "",IF(AC379="W", W379, IF(AC379="L",-N379, "")))</f>
        <v/>
      </c>
      <c r="AF379" s="55" t="str">
        <f>IFERROR((IF(ISERR(Table123[[#This Row],[Potential Payout Side - Win Probability Model]]), "",IF(AD379="W", X379, IF(AD379="L",-N379, "")))), "")</f>
        <v/>
      </c>
      <c r="AG379" s="52" t="str">
        <f>IF('Prediction Log'!$U380="Y", "W", IF('Prediction Log'!$U380="N", "L", ""))</f>
        <v/>
      </c>
      <c r="AH379" s="54" t="str">
        <f>IF(ISBLANK(Table123[[#This Row],[Odds Spread]]), "",IF(AG379="W", Z379, IF(AG379="L",-O379, "")))</f>
        <v/>
      </c>
      <c r="AI379" s="45"/>
      <c r="AJ379" s="46" t="str">
        <f t="shared" si="37"/>
        <v/>
      </c>
      <c r="AK37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0" spans="1:38" x14ac:dyDescent="0.45">
      <c r="A380" s="34">
        <f>Games!A380</f>
        <v>0</v>
      </c>
      <c r="B380" s="34" t="str">
        <f>IF('Prediction Log'!B381=0, "",'Prediction Log'!B381)</f>
        <v/>
      </c>
      <c r="C380" s="34" t="str">
        <f>IF('Prediction Log'!C381=0, "",'Prediction Log'!C381)</f>
        <v/>
      </c>
      <c r="D380" s="34" t="str">
        <f>IF('Prediction Log'!D381=0, "",'Prediction Log'!D381)</f>
        <v/>
      </c>
      <c r="E380" s="34" t="str">
        <f>IF('Prediction Log'!E381=0, "",'Prediction Log'!E381)</f>
        <v/>
      </c>
      <c r="F380" s="34" t="str">
        <f>IF('Prediction Log'!H381=0, "",'Prediction Log'!H381)</f>
        <v/>
      </c>
      <c r="G380" s="10" t="str">
        <f>IF(ISBLANK(Games!B380), "",'Prediction Log'!$I381)</f>
        <v/>
      </c>
      <c r="H380" s="35" t="str">
        <f>'Prediction Log'!$J381</f>
        <v/>
      </c>
      <c r="I380" s="34" t="str">
        <f>IF(ISBLANK(Games!R380), "",IF(AND(Games!R380="",Games!S380=""),"",IF(ISTEXT(Games!S380), "Side",Games!R380)))</f>
        <v/>
      </c>
      <c r="J380" s="34" t="str">
        <f>IF(ISBLANK(Games!B380), "",IF(Games!P380="Y", Games!B380, Games!C380))</f>
        <v/>
      </c>
      <c r="K380" s="34" t="str">
        <f>Games!K380</f>
        <v/>
      </c>
      <c r="L380" s="34" t="str">
        <f>IF(ISBLANK(Games!D380), "",Games!D380)</f>
        <v/>
      </c>
      <c r="M380" s="34"/>
      <c r="N380" s="49" t="str">
        <f>IF(ISBLANK(Table123[[#This Row],[Odds Side - Difference Model]]), "", 1)</f>
        <v/>
      </c>
      <c r="O380" s="49" t="str">
        <f>IF(ISBLANK(Table123[[#This Row],[Odds Spread]]), "", 1)</f>
        <v/>
      </c>
      <c r="P380" s="36"/>
      <c r="Q380" s="36"/>
      <c r="R38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0" s="36"/>
      <c r="T380" s="36"/>
      <c r="U380" s="50" t="str">
        <f>IF(ISBLANK(Table123[[#This Row],[Odds Side - Difference Model]]), "",N380+IF(Q380&lt;0, (N380/(Q380/-100)), N380*(Q380/100)))</f>
        <v/>
      </c>
      <c r="V380" s="51" t="str">
        <f>IFERROR(IF(ISBLANK(Table123[[#This Row],[Odds Side - Win Probability Model]]), "",N380+IF(R380&lt;0, (N380/(R380/-100)), N380*(R380/100))),"")</f>
        <v/>
      </c>
      <c r="W380" s="50" t="str">
        <f t="shared" si="32"/>
        <v/>
      </c>
      <c r="X380" s="51" t="str">
        <f t="shared" si="33"/>
        <v/>
      </c>
      <c r="Y380" s="50" t="str">
        <f>IF(ISBLANK(Table123[[#This Row],[Odds Spread]]), "",O380+IF(S380&lt;0, (O380/(S380/-100)), O380*(S380/100)))</f>
        <v/>
      </c>
      <c r="Z380" s="50" t="str">
        <f t="shared" si="34"/>
        <v/>
      </c>
      <c r="AA380" s="37">
        <f t="shared" si="35"/>
        <v>0</v>
      </c>
      <c r="AB380" s="37">
        <f t="shared" si="36"/>
        <v>0</v>
      </c>
      <c r="AC380" s="52" t="str">
        <f>IF('Prediction Log'!$T381="Y", "W", IF('Prediction Log'!$T381="N","L",""))</f>
        <v/>
      </c>
      <c r="AD380" s="53" t="str">
        <f>IF('Prediction Log'!$V381="Y", "W", IF('Prediction Log'!$V381="N","L",""))</f>
        <v/>
      </c>
      <c r="AE380" s="54" t="str">
        <f>IF(ISBLANK(Table123[[#This Row],[Odds Side - Difference Model]]), "",IF(AC380="W", W380, IF(AC380="L",-N380, "")))</f>
        <v/>
      </c>
      <c r="AF380" s="55" t="str">
        <f>IFERROR((IF(ISERR(Table123[[#This Row],[Potential Payout Side - Win Probability Model]]), "",IF(AD380="W", X380, IF(AD380="L",-N380, "")))), "")</f>
        <v/>
      </c>
      <c r="AG380" s="52" t="str">
        <f>IF('Prediction Log'!$U381="Y", "W", IF('Prediction Log'!$U381="N", "L", ""))</f>
        <v/>
      </c>
      <c r="AH380" s="54" t="str">
        <f>IF(ISBLANK(Table123[[#This Row],[Odds Spread]]), "",IF(AG380="W", Z380, IF(AG380="L",-O380, "")))</f>
        <v/>
      </c>
      <c r="AI380" s="45"/>
      <c r="AJ380" s="46" t="str">
        <f t="shared" si="37"/>
        <v/>
      </c>
      <c r="AK38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1" spans="1:38" x14ac:dyDescent="0.45">
      <c r="A381" s="34">
        <f>Games!A381</f>
        <v>0</v>
      </c>
      <c r="B381" s="34" t="str">
        <f>IF('Prediction Log'!B382=0, "",'Prediction Log'!B382)</f>
        <v/>
      </c>
      <c r="C381" s="34" t="str">
        <f>IF('Prediction Log'!C382=0, "",'Prediction Log'!C382)</f>
        <v/>
      </c>
      <c r="D381" s="34" t="str">
        <f>IF('Prediction Log'!D382=0, "",'Prediction Log'!D382)</f>
        <v/>
      </c>
      <c r="E381" s="34" t="str">
        <f>IF('Prediction Log'!E382=0, "",'Prediction Log'!E382)</f>
        <v/>
      </c>
      <c r="F381" s="34" t="str">
        <f>IF('Prediction Log'!H382=0, "",'Prediction Log'!H382)</f>
        <v/>
      </c>
      <c r="G381" s="10" t="str">
        <f>IF(ISBLANK(Games!B381), "",'Prediction Log'!$I382)</f>
        <v/>
      </c>
      <c r="H381" s="35" t="str">
        <f>'Prediction Log'!$J382</f>
        <v/>
      </c>
      <c r="I381" s="34" t="str">
        <f>IF(ISBLANK(Games!R381), "",IF(AND(Games!R381="",Games!S381=""),"",IF(ISTEXT(Games!S381), "Side",Games!R381)))</f>
        <v/>
      </c>
      <c r="J381" s="34" t="str">
        <f>IF(ISBLANK(Games!B381), "",IF(Games!P381="Y", Games!B381, Games!C381))</f>
        <v/>
      </c>
      <c r="K381" s="34" t="str">
        <f>Games!K381</f>
        <v/>
      </c>
      <c r="L381" s="34" t="str">
        <f>IF(ISBLANK(Games!D381), "",Games!D381)</f>
        <v/>
      </c>
      <c r="M381" s="34"/>
      <c r="N381" s="49" t="str">
        <f>IF(ISBLANK(Table123[[#This Row],[Odds Side - Difference Model]]), "", 1)</f>
        <v/>
      </c>
      <c r="O381" s="49" t="str">
        <f>IF(ISBLANK(Table123[[#This Row],[Odds Spread]]), "", 1)</f>
        <v/>
      </c>
      <c r="P381" s="36"/>
      <c r="Q381" s="36"/>
      <c r="R38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1" s="36"/>
      <c r="T381" s="36"/>
      <c r="U381" s="50" t="str">
        <f>IF(ISBLANK(Table123[[#This Row],[Odds Side - Difference Model]]), "",N381+IF(Q381&lt;0, (N381/(Q381/-100)), N381*(Q381/100)))</f>
        <v/>
      </c>
      <c r="V381" s="51" t="str">
        <f>IFERROR(IF(ISBLANK(Table123[[#This Row],[Odds Side - Win Probability Model]]), "",N381+IF(R381&lt;0, (N381/(R381/-100)), N381*(R381/100))),"")</f>
        <v/>
      </c>
      <c r="W381" s="50" t="str">
        <f t="shared" si="32"/>
        <v/>
      </c>
      <c r="X381" s="51" t="str">
        <f t="shared" si="33"/>
        <v/>
      </c>
      <c r="Y381" s="50" t="str">
        <f>IF(ISBLANK(Table123[[#This Row],[Odds Spread]]), "",O381+IF(S381&lt;0, (O381/(S381/-100)), O381*(S381/100)))</f>
        <v/>
      </c>
      <c r="Z381" s="50" t="str">
        <f t="shared" si="34"/>
        <v/>
      </c>
      <c r="AA381" s="37">
        <f t="shared" si="35"/>
        <v>0</v>
      </c>
      <c r="AB381" s="37">
        <f t="shared" si="36"/>
        <v>0</v>
      </c>
      <c r="AC381" s="52" t="str">
        <f>IF('Prediction Log'!$T382="Y", "W", IF('Prediction Log'!$T382="N","L",""))</f>
        <v/>
      </c>
      <c r="AD381" s="53" t="str">
        <f>IF('Prediction Log'!$V382="Y", "W", IF('Prediction Log'!$V382="N","L",""))</f>
        <v/>
      </c>
      <c r="AE381" s="54" t="str">
        <f>IF(ISBLANK(Table123[[#This Row],[Odds Side - Difference Model]]), "",IF(AC381="W", W381, IF(AC381="L",-N381, "")))</f>
        <v/>
      </c>
      <c r="AF381" s="55" t="str">
        <f>IFERROR((IF(ISERR(Table123[[#This Row],[Potential Payout Side - Win Probability Model]]), "",IF(AD381="W", X381, IF(AD381="L",-N381, "")))), "")</f>
        <v/>
      </c>
      <c r="AG381" s="52" t="str">
        <f>IF('Prediction Log'!$U382="Y", "W", IF('Prediction Log'!$U382="N", "L", ""))</f>
        <v/>
      </c>
      <c r="AH381" s="54" t="str">
        <f>IF(ISBLANK(Table123[[#This Row],[Odds Spread]]), "",IF(AG381="W", Z381, IF(AG381="L",-O381, "")))</f>
        <v/>
      </c>
      <c r="AI381" s="45"/>
      <c r="AJ381" s="46" t="str">
        <f t="shared" si="37"/>
        <v/>
      </c>
      <c r="AK38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2" spans="1:38" x14ac:dyDescent="0.45">
      <c r="A382" s="34">
        <f>Games!A382</f>
        <v>0</v>
      </c>
      <c r="B382" s="34" t="str">
        <f>IF('Prediction Log'!B383=0, "",'Prediction Log'!B383)</f>
        <v/>
      </c>
      <c r="C382" s="34" t="str">
        <f>IF('Prediction Log'!C383=0, "",'Prediction Log'!C383)</f>
        <v/>
      </c>
      <c r="D382" s="34" t="str">
        <f>IF('Prediction Log'!D383=0, "",'Prediction Log'!D383)</f>
        <v/>
      </c>
      <c r="E382" s="34" t="str">
        <f>IF('Prediction Log'!E383=0, "",'Prediction Log'!E383)</f>
        <v/>
      </c>
      <c r="F382" s="34" t="str">
        <f>IF('Prediction Log'!H383=0, "",'Prediction Log'!H383)</f>
        <v/>
      </c>
      <c r="G382" s="10" t="str">
        <f>IF(ISBLANK(Games!B382), "",'Prediction Log'!$I383)</f>
        <v/>
      </c>
      <c r="H382" s="35" t="str">
        <f>'Prediction Log'!$J383</f>
        <v/>
      </c>
      <c r="I382" s="34" t="str">
        <f>IF(ISBLANK(Games!R382), "",IF(AND(Games!R382="",Games!S382=""),"",IF(ISTEXT(Games!S382), "Side",Games!R382)))</f>
        <v/>
      </c>
      <c r="J382" s="34" t="str">
        <f>IF(ISBLANK(Games!B382), "",IF(Games!P382="Y", Games!B382, Games!C382))</f>
        <v/>
      </c>
      <c r="K382" s="34" t="str">
        <f>Games!K382</f>
        <v/>
      </c>
      <c r="L382" s="34" t="str">
        <f>IF(ISBLANK(Games!D382), "",Games!D382)</f>
        <v/>
      </c>
      <c r="M382" s="34"/>
      <c r="N382" s="49" t="str">
        <f>IF(ISBLANK(Table123[[#This Row],[Odds Side - Difference Model]]), "", 1)</f>
        <v/>
      </c>
      <c r="O382" s="49" t="str">
        <f>IF(ISBLANK(Table123[[#This Row],[Odds Spread]]), "", 1)</f>
        <v/>
      </c>
      <c r="P382" s="36"/>
      <c r="Q382" s="36"/>
      <c r="R38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2" s="36"/>
      <c r="T382" s="36"/>
      <c r="U382" s="50" t="str">
        <f>IF(ISBLANK(Table123[[#This Row],[Odds Side - Difference Model]]), "",N382+IF(Q382&lt;0, (N382/(Q382/-100)), N382*(Q382/100)))</f>
        <v/>
      </c>
      <c r="V382" s="51" t="str">
        <f>IFERROR(IF(ISBLANK(Table123[[#This Row],[Odds Side - Win Probability Model]]), "",N382+IF(R382&lt;0, (N382/(R382/-100)), N382*(R382/100))),"")</f>
        <v/>
      </c>
      <c r="W382" s="50" t="str">
        <f t="shared" si="32"/>
        <v/>
      </c>
      <c r="X382" s="51" t="str">
        <f t="shared" si="33"/>
        <v/>
      </c>
      <c r="Y382" s="50" t="str">
        <f>IF(ISBLANK(Table123[[#This Row],[Odds Spread]]), "",O382+IF(S382&lt;0, (O382/(S382/-100)), O382*(S382/100)))</f>
        <v/>
      </c>
      <c r="Z382" s="50" t="str">
        <f t="shared" si="34"/>
        <v/>
      </c>
      <c r="AA382" s="37">
        <f t="shared" si="35"/>
        <v>0</v>
      </c>
      <c r="AB382" s="37">
        <f t="shared" si="36"/>
        <v>0</v>
      </c>
      <c r="AC382" s="52" t="str">
        <f>IF('Prediction Log'!$T383="Y", "W", IF('Prediction Log'!$T383="N","L",""))</f>
        <v/>
      </c>
      <c r="AD382" s="53" t="str">
        <f>IF('Prediction Log'!$V383="Y", "W", IF('Prediction Log'!$V383="N","L",""))</f>
        <v/>
      </c>
      <c r="AE382" s="54" t="str">
        <f>IF(ISBLANK(Table123[[#This Row],[Odds Side - Difference Model]]), "",IF(AC382="W", W382, IF(AC382="L",-N382, "")))</f>
        <v/>
      </c>
      <c r="AF382" s="55" t="str">
        <f>IFERROR((IF(ISERR(Table123[[#This Row],[Potential Payout Side - Win Probability Model]]), "",IF(AD382="W", X382, IF(AD382="L",-N382, "")))), "")</f>
        <v/>
      </c>
      <c r="AG382" s="52" t="str">
        <f>IF('Prediction Log'!$U383="Y", "W", IF('Prediction Log'!$U383="N", "L", ""))</f>
        <v/>
      </c>
      <c r="AH382" s="54" t="str">
        <f>IF(ISBLANK(Table123[[#This Row],[Odds Spread]]), "",IF(AG382="W", Z382, IF(AG382="L",-O382, "")))</f>
        <v/>
      </c>
      <c r="AI382" s="45"/>
      <c r="AJ382" s="46" t="str">
        <f t="shared" si="37"/>
        <v/>
      </c>
      <c r="AK38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3" spans="1:38" x14ac:dyDescent="0.45">
      <c r="A383" s="34">
        <f>Games!A383</f>
        <v>0</v>
      </c>
      <c r="B383" s="34" t="str">
        <f>IF('Prediction Log'!B384=0, "",'Prediction Log'!B384)</f>
        <v/>
      </c>
      <c r="C383" s="34" t="str">
        <f>IF('Prediction Log'!C384=0, "",'Prediction Log'!C384)</f>
        <v/>
      </c>
      <c r="D383" s="34" t="str">
        <f>IF('Prediction Log'!D384=0, "",'Prediction Log'!D384)</f>
        <v/>
      </c>
      <c r="E383" s="34" t="str">
        <f>IF('Prediction Log'!E384=0, "",'Prediction Log'!E384)</f>
        <v/>
      </c>
      <c r="F383" s="34" t="str">
        <f>IF('Prediction Log'!H384=0, "",'Prediction Log'!H384)</f>
        <v/>
      </c>
      <c r="G383" s="10" t="str">
        <f>IF(ISBLANK(Games!B383), "",'Prediction Log'!$I384)</f>
        <v/>
      </c>
      <c r="H383" s="35" t="str">
        <f>'Prediction Log'!$J384</f>
        <v/>
      </c>
      <c r="I383" s="34" t="str">
        <f>IF(ISBLANK(Games!R383), "",IF(AND(Games!R383="",Games!S383=""),"",IF(ISTEXT(Games!S383), "Side",Games!R383)))</f>
        <v/>
      </c>
      <c r="J383" s="34" t="str">
        <f>IF(ISBLANK(Games!B383), "",IF(Games!P383="Y", Games!B383, Games!C383))</f>
        <v/>
      </c>
      <c r="K383" s="34" t="str">
        <f>Games!K383</f>
        <v/>
      </c>
      <c r="L383" s="34" t="str">
        <f>IF(ISBLANK(Games!D383), "",Games!D383)</f>
        <v/>
      </c>
      <c r="M383" s="34"/>
      <c r="N383" s="49" t="str">
        <f>IF(ISBLANK(Table123[[#This Row],[Odds Side - Difference Model]]), "", 1)</f>
        <v/>
      </c>
      <c r="O383" s="49" t="str">
        <f>IF(ISBLANK(Table123[[#This Row],[Odds Spread]]), "", 1)</f>
        <v/>
      </c>
      <c r="P383" s="36"/>
      <c r="Q383" s="36"/>
      <c r="R38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3" s="36"/>
      <c r="T383" s="36"/>
      <c r="U383" s="50" t="str">
        <f>IF(ISBLANK(Table123[[#This Row],[Odds Side - Difference Model]]), "",N383+IF(Q383&lt;0, (N383/(Q383/-100)), N383*(Q383/100)))</f>
        <v/>
      </c>
      <c r="V383" s="51" t="str">
        <f>IFERROR(IF(ISBLANK(Table123[[#This Row],[Odds Side - Win Probability Model]]), "",N383+IF(R383&lt;0, (N383/(R383/-100)), N383*(R383/100))),"")</f>
        <v/>
      </c>
      <c r="W383" s="50" t="str">
        <f t="shared" si="32"/>
        <v/>
      </c>
      <c r="X383" s="51" t="str">
        <f t="shared" si="33"/>
        <v/>
      </c>
      <c r="Y383" s="50" t="str">
        <f>IF(ISBLANK(Table123[[#This Row],[Odds Spread]]), "",O383+IF(S383&lt;0, (O383/(S383/-100)), O383*(S383/100)))</f>
        <v/>
      </c>
      <c r="Z383" s="50" t="str">
        <f t="shared" si="34"/>
        <v/>
      </c>
      <c r="AA383" s="37">
        <f t="shared" si="35"/>
        <v>0</v>
      </c>
      <c r="AB383" s="37">
        <f t="shared" si="36"/>
        <v>0</v>
      </c>
      <c r="AC383" s="52" t="str">
        <f>IF('Prediction Log'!$T384="Y", "W", IF('Prediction Log'!$T384="N","L",""))</f>
        <v/>
      </c>
      <c r="AD383" s="53" t="str">
        <f>IF('Prediction Log'!$V384="Y", "W", IF('Prediction Log'!$V384="N","L",""))</f>
        <v/>
      </c>
      <c r="AE383" s="54" t="str">
        <f>IF(ISBLANK(Table123[[#This Row],[Odds Side - Difference Model]]), "",IF(AC383="W", W383, IF(AC383="L",-N383, "")))</f>
        <v/>
      </c>
      <c r="AF383" s="55" t="str">
        <f>IFERROR((IF(ISERR(Table123[[#This Row],[Potential Payout Side - Win Probability Model]]), "",IF(AD383="W", X383, IF(AD383="L",-N383, "")))), "")</f>
        <v/>
      </c>
      <c r="AG383" s="52" t="str">
        <f>IF('Prediction Log'!$U384="Y", "W", IF('Prediction Log'!$U384="N", "L", ""))</f>
        <v/>
      </c>
      <c r="AH383" s="54" t="str">
        <f>IF(ISBLANK(Table123[[#This Row],[Odds Spread]]), "",IF(AG383="W", Z383, IF(AG383="L",-O383, "")))</f>
        <v/>
      </c>
      <c r="AI383" s="45"/>
      <c r="AJ383" s="46" t="str">
        <f t="shared" si="37"/>
        <v/>
      </c>
      <c r="AK38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4" spans="1:38" x14ac:dyDescent="0.45">
      <c r="A384" s="34">
        <f>Games!A367</f>
        <v>0</v>
      </c>
      <c r="B384" s="34" t="str">
        <f>IF('Prediction Log'!B385=0, "",'Prediction Log'!B385)</f>
        <v/>
      </c>
      <c r="C384" s="34" t="str">
        <f>IF('Prediction Log'!C385=0, "",'Prediction Log'!C385)</f>
        <v/>
      </c>
      <c r="D384" s="34" t="str">
        <f>IF('Prediction Log'!D385=0, "",'Prediction Log'!D385)</f>
        <v/>
      </c>
      <c r="E384" s="34" t="str">
        <f>IF('Prediction Log'!E385=0, "",'Prediction Log'!E385)</f>
        <v/>
      </c>
      <c r="F384" s="34" t="str">
        <f>IF('Prediction Log'!H385=0, "",'Prediction Log'!H385)</f>
        <v/>
      </c>
      <c r="G384" s="10" t="str">
        <f>IF(ISBLANK(Games!B367), "",'Prediction Log'!$I385)</f>
        <v/>
      </c>
      <c r="H384" s="35" t="str">
        <f>'Prediction Log'!$J385</f>
        <v/>
      </c>
      <c r="I384" s="34" t="str">
        <f>IF(ISBLANK(Games!R367), "",IF(AND(Games!R367="",Games!S367=""),"",IF(ISTEXT(Games!S367), "Side",Games!R367)))</f>
        <v/>
      </c>
      <c r="J384" s="34" t="str">
        <f>IF(ISBLANK(Games!B367), "",IF(Games!P367="Y", Games!B367, Games!C367))</f>
        <v/>
      </c>
      <c r="K384" s="34" t="str">
        <f>Games!K367</f>
        <v/>
      </c>
      <c r="L384" s="34" t="str">
        <f>IF(ISBLANK(Games!D367), "",Games!D367)</f>
        <v/>
      </c>
      <c r="M384" s="34"/>
      <c r="N384" s="49" t="str">
        <f>IF(ISBLANK(Table123[[#This Row],[Odds Side - Difference Model]]), "", 1)</f>
        <v/>
      </c>
      <c r="O384" s="49" t="str">
        <f>IF(ISBLANK(Table123[[#This Row],[Odds Spread]]), "", 1)</f>
        <v/>
      </c>
      <c r="P384" s="36"/>
      <c r="Q384" s="36"/>
      <c r="R38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4" s="36"/>
      <c r="T384" s="36"/>
      <c r="U384" s="50" t="str">
        <f>IF(ISBLANK(Table123[[#This Row],[Odds Side - Difference Model]]), "",N384+IF(Q384&lt;0, (N384/(Q384/-100)), N384*(Q384/100)))</f>
        <v/>
      </c>
      <c r="V384" s="51" t="str">
        <f>IFERROR(IF(ISBLANK(Table123[[#This Row],[Odds Side - Win Probability Model]]), "",N384+IF(R384&lt;0, (N384/(R384/-100)), N384*(R384/100))),"")</f>
        <v/>
      </c>
      <c r="W384" s="50" t="str">
        <f t="shared" ref="W323:W386" si="38">IFERROR(U384-N384, "")</f>
        <v/>
      </c>
      <c r="X384" s="51" t="str">
        <f t="shared" ref="X323:X386" si="39">IFERROR(V384-N384, "")</f>
        <v/>
      </c>
      <c r="Y384" s="50" t="str">
        <f>IF(ISBLANK(Table123[[#This Row],[Odds Spread]]), "",O384+IF(S384&lt;0, (O384/(S384/-100)), O384*(S384/100)))</f>
        <v/>
      </c>
      <c r="Z384" s="50" t="str">
        <f t="shared" ref="Z323:Z386" si="40">IFERROR(Y384-O384, "")</f>
        <v/>
      </c>
      <c r="AA384" s="37">
        <f t="shared" ref="AA323:AA386" si="41">P384+IF(T384&lt;0, (P384/(T384/-100)), P384*(T384/100))</f>
        <v>0</v>
      </c>
      <c r="AB384" s="37">
        <f t="shared" ref="AB323:AB386" si="42">T384-P384</f>
        <v>0</v>
      </c>
      <c r="AC384" s="52" t="str">
        <f>IF('Prediction Log'!$T385="Y", "W", IF('Prediction Log'!$T385="N","L",""))</f>
        <v/>
      </c>
      <c r="AD384" s="53" t="str">
        <f>IF('Prediction Log'!$V385="Y", "W", IF('Prediction Log'!$V385="N","L",""))</f>
        <v/>
      </c>
      <c r="AE384" s="54" t="str">
        <f>IF(ISBLANK(Table123[[#This Row],[Odds Side - Difference Model]]), "",IF(AC384="W", W384, IF(AC384="L",-N384, "")))</f>
        <v/>
      </c>
      <c r="AF384" s="55" t="str">
        <f>IFERROR((IF(ISERR(Table123[[#This Row],[Potential Payout Side - Win Probability Model]]), "",IF(AD384="W", X384, IF(AD384="L",-N384, "")))), "")</f>
        <v/>
      </c>
      <c r="AG384" s="52" t="str">
        <f>IF('Prediction Log'!$U385="Y", "W", IF('Prediction Log'!$U385="N", "L", ""))</f>
        <v/>
      </c>
      <c r="AH384" s="54" t="str">
        <f>IF(ISBLANK(Table123[[#This Row],[Odds Spread]]), "",IF(AG384="W", Z384, IF(AG384="L",-O384, "")))</f>
        <v/>
      </c>
      <c r="AI384" s="45"/>
      <c r="AJ384" s="46" t="str">
        <f t="shared" si="37"/>
        <v/>
      </c>
      <c r="AK38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5" spans="1:38" x14ac:dyDescent="0.45">
      <c r="A385" s="34">
        <f>Games!A368</f>
        <v>0</v>
      </c>
      <c r="B385" s="34" t="str">
        <f>IF('Prediction Log'!B386=0, "",'Prediction Log'!B386)</f>
        <v/>
      </c>
      <c r="C385" s="34" t="str">
        <f>IF('Prediction Log'!C386=0, "",'Prediction Log'!C386)</f>
        <v/>
      </c>
      <c r="D385" s="34" t="str">
        <f>IF('Prediction Log'!D386=0, "",'Prediction Log'!D386)</f>
        <v/>
      </c>
      <c r="E385" s="34" t="str">
        <f>IF('Prediction Log'!E386=0, "",'Prediction Log'!E386)</f>
        <v/>
      </c>
      <c r="F385" s="34" t="str">
        <f>IF('Prediction Log'!H386=0, "",'Prediction Log'!H386)</f>
        <v/>
      </c>
      <c r="G385" s="10" t="str">
        <f>IF(ISBLANK(Games!B368), "",'Prediction Log'!$I386)</f>
        <v/>
      </c>
      <c r="H385" s="35" t="str">
        <f>'Prediction Log'!$J386</f>
        <v/>
      </c>
      <c r="I385" s="34" t="str">
        <f>IF(ISBLANK(Games!R368), "",IF(AND(Games!R368="",Games!S368=""),"",IF(ISTEXT(Games!S368), "Side",Games!R368)))</f>
        <v/>
      </c>
      <c r="J385" s="34" t="str">
        <f>IF(ISBLANK(Games!B368), "",IF(Games!P368="Y", Games!B368, Games!C368))</f>
        <v/>
      </c>
      <c r="K385" s="34" t="str">
        <f>Games!K368</f>
        <v/>
      </c>
      <c r="L385" s="34" t="str">
        <f>IF(ISBLANK(Games!D368), "",Games!D368)</f>
        <v/>
      </c>
      <c r="M385" s="34"/>
      <c r="N385" s="49" t="str">
        <f>IF(ISBLANK(Table123[[#This Row],[Odds Side - Difference Model]]), "", 1)</f>
        <v/>
      </c>
      <c r="O385" s="49" t="str">
        <f>IF(ISBLANK(Table123[[#This Row],[Odds Spread]]), "", 1)</f>
        <v/>
      </c>
      <c r="P385" s="36"/>
      <c r="Q385" s="36"/>
      <c r="R38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5" s="36"/>
      <c r="T385" s="36"/>
      <c r="U385" s="50" t="str">
        <f>IF(ISBLANK(Table123[[#This Row],[Odds Side - Difference Model]]), "",N385+IF(Q385&lt;0, (N385/(Q385/-100)), N385*(Q385/100)))</f>
        <v/>
      </c>
      <c r="V385" s="51" t="str">
        <f>IFERROR(IF(ISBLANK(Table123[[#This Row],[Odds Side - Win Probability Model]]), "",N385+IF(R385&lt;0, (N385/(R385/-100)), N385*(R385/100))),"")</f>
        <v/>
      </c>
      <c r="W385" s="50" t="str">
        <f t="shared" si="38"/>
        <v/>
      </c>
      <c r="X385" s="51" t="str">
        <f t="shared" si="39"/>
        <v/>
      </c>
      <c r="Y385" s="50" t="str">
        <f>IF(ISBLANK(Table123[[#This Row],[Odds Spread]]), "",O385+IF(S385&lt;0, (O385/(S385/-100)), O385*(S385/100)))</f>
        <v/>
      </c>
      <c r="Z385" s="50" t="str">
        <f t="shared" si="40"/>
        <v/>
      </c>
      <c r="AA385" s="37">
        <f t="shared" si="41"/>
        <v>0</v>
      </c>
      <c r="AB385" s="37">
        <f t="shared" si="42"/>
        <v>0</v>
      </c>
      <c r="AC385" s="52" t="str">
        <f>IF('Prediction Log'!$T386="Y", "W", IF('Prediction Log'!$T386="N","L",""))</f>
        <v/>
      </c>
      <c r="AD385" s="53" t="str">
        <f>IF('Prediction Log'!$V386="Y", "W", IF('Prediction Log'!$V386="N","L",""))</f>
        <v/>
      </c>
      <c r="AE385" s="54" t="str">
        <f>IF(ISBLANK(Table123[[#This Row],[Odds Side - Difference Model]]), "",IF(AC385="W", W385, IF(AC385="L",-N385, "")))</f>
        <v/>
      </c>
      <c r="AF385" s="55" t="str">
        <f>IFERROR((IF(ISERR(Table123[[#This Row],[Potential Payout Side - Win Probability Model]]), "",IF(AD385="W", X385, IF(AD385="L",-N385, "")))), "")</f>
        <v/>
      </c>
      <c r="AG385" s="52" t="str">
        <f>IF('Prediction Log'!$U386="Y", "W", IF('Prediction Log'!$U386="N", "L", ""))</f>
        <v/>
      </c>
      <c r="AH385" s="54" t="str">
        <f>IF(ISBLANK(Table123[[#This Row],[Odds Spread]]), "",IF(AG385="W", Z385, IF(AG385="L",-O385, "")))</f>
        <v/>
      </c>
      <c r="AI385" s="45"/>
      <c r="AJ385" s="46" t="str">
        <f t="shared" si="37"/>
        <v/>
      </c>
      <c r="AK38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6" spans="1:38" x14ac:dyDescent="0.45">
      <c r="A386" s="34">
        <f>Games!A369</f>
        <v>0</v>
      </c>
      <c r="B386" s="34" t="str">
        <f>IF('Prediction Log'!B387=0, "",'Prediction Log'!B387)</f>
        <v/>
      </c>
      <c r="C386" s="34" t="str">
        <f>IF('Prediction Log'!C387=0, "",'Prediction Log'!C387)</f>
        <v/>
      </c>
      <c r="D386" s="34" t="str">
        <f>IF('Prediction Log'!D387=0, "",'Prediction Log'!D387)</f>
        <v/>
      </c>
      <c r="E386" s="34" t="str">
        <f>IF('Prediction Log'!E387=0, "",'Prediction Log'!E387)</f>
        <v/>
      </c>
      <c r="F386" s="34" t="str">
        <f>IF('Prediction Log'!H387=0, "",'Prediction Log'!H387)</f>
        <v/>
      </c>
      <c r="G386" s="10" t="str">
        <f>IF(ISBLANK(Games!B369), "",'Prediction Log'!$I387)</f>
        <v/>
      </c>
      <c r="H386" s="35" t="str">
        <f>'Prediction Log'!$J387</f>
        <v/>
      </c>
      <c r="I386" s="34" t="str">
        <f>IF(ISBLANK(Games!R369), "",IF(AND(Games!R369="",Games!S369=""),"",IF(ISTEXT(Games!S369), "Side",Games!R369)))</f>
        <v/>
      </c>
      <c r="J386" s="34" t="str">
        <f>IF(ISBLANK(Games!B369), "",IF(Games!P369="Y", Games!B369, Games!C369))</f>
        <v/>
      </c>
      <c r="K386" s="34" t="str">
        <f>Games!K369</f>
        <v/>
      </c>
      <c r="L386" s="34" t="str">
        <f>IF(ISBLANK(Games!D369), "",Games!D369)</f>
        <v/>
      </c>
      <c r="M386" s="34"/>
      <c r="N386" s="49" t="str">
        <f>IF(ISBLANK(Table123[[#This Row],[Odds Side - Difference Model]]), "", 1)</f>
        <v/>
      </c>
      <c r="O386" s="49" t="str">
        <f>IF(ISBLANK(Table123[[#This Row],[Odds Spread]]), "", 1)</f>
        <v/>
      </c>
      <c r="P386" s="36"/>
      <c r="Q386" s="36"/>
      <c r="R38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6" s="36"/>
      <c r="T386" s="36"/>
      <c r="U386" s="50" t="str">
        <f>IF(ISBLANK(Table123[[#This Row],[Odds Side - Difference Model]]), "",N386+IF(Q386&lt;0, (N386/(Q386/-100)), N386*(Q386/100)))</f>
        <v/>
      </c>
      <c r="V386" s="51" t="str">
        <f>IFERROR(IF(ISBLANK(Table123[[#This Row],[Odds Side - Win Probability Model]]), "",N386+IF(R386&lt;0, (N386/(R386/-100)), N386*(R386/100))),"")</f>
        <v/>
      </c>
      <c r="W386" s="50" t="str">
        <f t="shared" si="38"/>
        <v/>
      </c>
      <c r="X386" s="51" t="str">
        <f t="shared" si="39"/>
        <v/>
      </c>
      <c r="Y386" s="50" t="str">
        <f>IF(ISBLANK(Table123[[#This Row],[Odds Spread]]), "",O386+IF(S386&lt;0, (O386/(S386/-100)), O386*(S386/100)))</f>
        <v/>
      </c>
      <c r="Z386" s="50" t="str">
        <f t="shared" si="40"/>
        <v/>
      </c>
      <c r="AA386" s="37">
        <f t="shared" si="41"/>
        <v>0</v>
      </c>
      <c r="AB386" s="37">
        <f t="shared" si="42"/>
        <v>0</v>
      </c>
      <c r="AC386" s="52" t="str">
        <f>IF('Prediction Log'!$T387="Y", "W", IF('Prediction Log'!$T387="N","L",""))</f>
        <v/>
      </c>
      <c r="AD386" s="53" t="str">
        <f>IF('Prediction Log'!$V387="Y", "W", IF('Prediction Log'!$V387="N","L",""))</f>
        <v/>
      </c>
      <c r="AE386" s="54" t="str">
        <f>IF(ISBLANK(Table123[[#This Row],[Odds Side - Difference Model]]), "",IF(AC386="W", W386, IF(AC386="L",-N386, "")))</f>
        <v/>
      </c>
      <c r="AF386" s="55" t="str">
        <f>IFERROR((IF(ISERR(Table123[[#This Row],[Potential Payout Side - Win Probability Model]]), "",IF(AD386="W", X386, IF(AD386="L",-N386, "")))), "")</f>
        <v/>
      </c>
      <c r="AG386" s="52" t="str">
        <f>IF('Prediction Log'!$U387="Y", "W", IF('Prediction Log'!$U387="N", "L", ""))</f>
        <v/>
      </c>
      <c r="AH386" s="54" t="str">
        <f>IF(ISBLANK(Table123[[#This Row],[Odds Spread]]), "",IF(AG386="W", Z386, IF(AG386="L",-O386, "")))</f>
        <v/>
      </c>
      <c r="AI386" s="45"/>
      <c r="AJ386" s="46" t="str">
        <f t="shared" si="37"/>
        <v/>
      </c>
      <c r="AK38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7" spans="1:38" x14ac:dyDescent="0.45">
      <c r="A387" s="34">
        <f>Games!A370</f>
        <v>0</v>
      </c>
      <c r="B387" s="34" t="str">
        <f>IF('Prediction Log'!B388=0, "",'Prediction Log'!B388)</f>
        <v/>
      </c>
      <c r="C387" s="34" t="str">
        <f>IF('Prediction Log'!C388=0, "",'Prediction Log'!C388)</f>
        <v/>
      </c>
      <c r="D387" s="34" t="str">
        <f>IF('Prediction Log'!D388=0, "",'Prediction Log'!D388)</f>
        <v/>
      </c>
      <c r="E387" s="34" t="str">
        <f>IF('Prediction Log'!E388=0, "",'Prediction Log'!E388)</f>
        <v/>
      </c>
      <c r="F387" s="34" t="str">
        <f>IF('Prediction Log'!H388=0, "",'Prediction Log'!H388)</f>
        <v/>
      </c>
      <c r="G387" s="10" t="str">
        <f>IF(ISBLANK(Games!B370), "",'Prediction Log'!$I388)</f>
        <v/>
      </c>
      <c r="H387" s="35" t="str">
        <f>'Prediction Log'!$J388</f>
        <v/>
      </c>
      <c r="I387" s="34" t="str">
        <f>IF(ISBLANK(Games!R370), "",IF(AND(Games!R370="",Games!S370=""),"",IF(ISTEXT(Games!S370), "Side",Games!R370)))</f>
        <v/>
      </c>
      <c r="J387" s="34" t="str">
        <f>IF(ISBLANK(Games!B370), "",IF(Games!P370="Y", Games!B370, Games!C370))</f>
        <v/>
      </c>
      <c r="K387" s="34" t="str">
        <f>Games!K370</f>
        <v/>
      </c>
      <c r="L387" s="34" t="str">
        <f>IF(ISBLANK(Games!D370), "",Games!D370)</f>
        <v/>
      </c>
      <c r="M387" s="34"/>
      <c r="N387" s="49" t="str">
        <f>IF(ISBLANK(Table123[[#This Row],[Odds Side - Difference Model]]), "", 1)</f>
        <v/>
      </c>
      <c r="O387" s="49" t="str">
        <f>IF(ISBLANK(Table123[[#This Row],[Odds Spread]]), "", 1)</f>
        <v/>
      </c>
      <c r="P387" s="36"/>
      <c r="Q387" s="36"/>
      <c r="R38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7" s="36"/>
      <c r="T387" s="36"/>
      <c r="U387" s="50" t="str">
        <f>IF(ISBLANK(Table123[[#This Row],[Odds Side - Difference Model]]), "",N387+IF(Q387&lt;0, (N387/(Q387/-100)), N387*(Q387/100)))</f>
        <v/>
      </c>
      <c r="V387" s="51" t="str">
        <f>IFERROR(IF(ISBLANK(Table123[[#This Row],[Odds Side - Win Probability Model]]), "",N387+IF(R387&lt;0, (N387/(R387/-100)), N387*(R387/100))),"")</f>
        <v/>
      </c>
      <c r="W387" s="50" t="str">
        <f t="shared" ref="W387:W450" si="43">IFERROR(U387-N387, "")</f>
        <v/>
      </c>
      <c r="X387" s="51" t="str">
        <f t="shared" ref="X387:X450" si="44">IFERROR(V387-N387, "")</f>
        <v/>
      </c>
      <c r="Y387" s="50" t="str">
        <f>IF(ISBLANK(Table123[[#This Row],[Odds Spread]]), "",O387+IF(S387&lt;0, (O387/(S387/-100)), O387*(S387/100)))</f>
        <v/>
      </c>
      <c r="Z387" s="50" t="str">
        <f t="shared" ref="Z387:Z450" si="45">IFERROR(Y387-O387, "")</f>
        <v/>
      </c>
      <c r="AA387" s="37">
        <f t="shared" ref="AA387:AA450" si="46">P387+IF(T387&lt;0, (P387/(T387/-100)), P387*(T387/100))</f>
        <v>0</v>
      </c>
      <c r="AB387" s="37">
        <f t="shared" ref="AB387:AB450" si="47">T387-P387</f>
        <v>0</v>
      </c>
      <c r="AC387" s="52" t="str">
        <f>IF('Prediction Log'!$T388="Y", "W", IF('Prediction Log'!$T388="N","L",""))</f>
        <v/>
      </c>
      <c r="AD387" s="53" t="str">
        <f>IF('Prediction Log'!$V388="Y", "W", IF('Prediction Log'!$V388="N","L",""))</f>
        <v/>
      </c>
      <c r="AE387" s="54" t="str">
        <f>IF(ISBLANK(Table123[[#This Row],[Odds Side - Difference Model]]), "",IF(AC387="W", W387, IF(AC387="L",-N387, "")))</f>
        <v/>
      </c>
      <c r="AF387" s="55" t="str">
        <f>IFERROR((IF(ISERR(Table123[[#This Row],[Potential Payout Side - Win Probability Model]]), "",IF(AD387="W", X387, IF(AD387="L",-N387, "")))), "")</f>
        <v/>
      </c>
      <c r="AG387" s="52" t="str">
        <f>IF('Prediction Log'!$U388="Y", "W", IF('Prediction Log'!$U388="N", "L", ""))</f>
        <v/>
      </c>
      <c r="AH387" s="54" t="str">
        <f>IF(ISBLANK(Table123[[#This Row],[Odds Spread]]), "",IF(AG387="W", Z387, IF(AG387="L",-O387, "")))</f>
        <v/>
      </c>
      <c r="AI387" s="45"/>
      <c r="AJ387" s="46" t="str">
        <f t="shared" ref="AJ387:AJ450" si="48">IF(AI387="W", AB387, IF(AI387="L",-S387, ""))</f>
        <v/>
      </c>
      <c r="AK38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8" spans="1:38" x14ac:dyDescent="0.45">
      <c r="A388" s="34">
        <f>Games!A371</f>
        <v>0</v>
      </c>
      <c r="B388" s="34" t="str">
        <f>IF('Prediction Log'!B389=0, "",'Prediction Log'!B389)</f>
        <v/>
      </c>
      <c r="C388" s="34" t="str">
        <f>IF('Prediction Log'!C389=0, "",'Prediction Log'!C389)</f>
        <v/>
      </c>
      <c r="D388" s="34" t="str">
        <f>IF('Prediction Log'!D389=0, "",'Prediction Log'!D389)</f>
        <v/>
      </c>
      <c r="E388" s="34" t="str">
        <f>IF('Prediction Log'!E389=0, "",'Prediction Log'!E389)</f>
        <v/>
      </c>
      <c r="F388" s="34" t="str">
        <f>IF('Prediction Log'!H389=0, "",'Prediction Log'!H389)</f>
        <v/>
      </c>
      <c r="G388" s="10" t="str">
        <f>IF(ISBLANK(Games!B371), "",'Prediction Log'!$I389)</f>
        <v/>
      </c>
      <c r="H388" s="35" t="str">
        <f>'Prediction Log'!$J389</f>
        <v/>
      </c>
      <c r="I388" s="34" t="str">
        <f>IF(ISBLANK(Games!R371), "",IF(AND(Games!R371="",Games!S371=""),"",IF(ISTEXT(Games!S371), "Side",Games!R371)))</f>
        <v/>
      </c>
      <c r="J388" s="34" t="str">
        <f>IF(ISBLANK(Games!B371), "",IF(Games!P371="Y", Games!B371, Games!C371))</f>
        <v/>
      </c>
      <c r="K388" s="34" t="str">
        <f>Games!K371</f>
        <v/>
      </c>
      <c r="L388" s="34" t="str">
        <f>IF(ISBLANK(Games!D371), "",Games!D371)</f>
        <v/>
      </c>
      <c r="M388" s="34"/>
      <c r="N388" s="49" t="str">
        <f>IF(ISBLANK(Table123[[#This Row],[Odds Side - Difference Model]]), "", 1)</f>
        <v/>
      </c>
      <c r="O388" s="49" t="str">
        <f>IF(ISBLANK(Table123[[#This Row],[Odds Spread]]), "", 1)</f>
        <v/>
      </c>
      <c r="P388" s="36"/>
      <c r="Q388" s="36"/>
      <c r="R38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8" s="36"/>
      <c r="T388" s="36"/>
      <c r="U388" s="50" t="str">
        <f>IF(ISBLANK(Table123[[#This Row],[Odds Side - Difference Model]]), "",N388+IF(Q388&lt;0, (N388/(Q388/-100)), N388*(Q388/100)))</f>
        <v/>
      </c>
      <c r="V388" s="51" t="str">
        <f>IFERROR(IF(ISBLANK(Table123[[#This Row],[Odds Side - Win Probability Model]]), "",N388+IF(R388&lt;0, (N388/(R388/-100)), N388*(R388/100))),"")</f>
        <v/>
      </c>
      <c r="W388" s="50" t="str">
        <f t="shared" si="43"/>
        <v/>
      </c>
      <c r="X388" s="51" t="str">
        <f t="shared" si="44"/>
        <v/>
      </c>
      <c r="Y388" s="50" t="str">
        <f>IF(ISBLANK(Table123[[#This Row],[Odds Spread]]), "",O388+IF(S388&lt;0, (O388/(S388/-100)), O388*(S388/100)))</f>
        <v/>
      </c>
      <c r="Z388" s="50" t="str">
        <f t="shared" si="45"/>
        <v/>
      </c>
      <c r="AA388" s="37">
        <f t="shared" si="46"/>
        <v>0</v>
      </c>
      <c r="AB388" s="37">
        <f t="shared" si="47"/>
        <v>0</v>
      </c>
      <c r="AC388" s="52" t="str">
        <f>IF('Prediction Log'!$T389="Y", "W", IF('Prediction Log'!$T389="N","L",""))</f>
        <v/>
      </c>
      <c r="AD388" s="53" t="str">
        <f>IF('Prediction Log'!$V389="Y", "W", IF('Prediction Log'!$V389="N","L",""))</f>
        <v/>
      </c>
      <c r="AE388" s="54" t="str">
        <f>IF(ISBLANK(Table123[[#This Row],[Odds Side - Difference Model]]), "",IF(AC388="W", W388, IF(AC388="L",-N388, "")))</f>
        <v/>
      </c>
      <c r="AF388" s="55" t="str">
        <f>IFERROR((IF(ISERR(Table123[[#This Row],[Potential Payout Side - Win Probability Model]]), "",IF(AD388="W", X388, IF(AD388="L",-N388, "")))), "")</f>
        <v/>
      </c>
      <c r="AG388" s="52" t="str">
        <f>IF('Prediction Log'!$U389="Y", "W", IF('Prediction Log'!$U389="N", "L", ""))</f>
        <v/>
      </c>
      <c r="AH388" s="54" t="str">
        <f>IF(ISBLANK(Table123[[#This Row],[Odds Spread]]), "",IF(AG388="W", Z388, IF(AG388="L",-O388, "")))</f>
        <v/>
      </c>
      <c r="AI388" s="45"/>
      <c r="AJ388" s="46" t="str">
        <f t="shared" si="48"/>
        <v/>
      </c>
      <c r="AK38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9" spans="1:38" x14ac:dyDescent="0.45">
      <c r="A389" s="34">
        <f>Games!A372</f>
        <v>0</v>
      </c>
      <c r="B389" s="34" t="str">
        <f>IF('Prediction Log'!B390=0, "",'Prediction Log'!B390)</f>
        <v/>
      </c>
      <c r="C389" s="34" t="str">
        <f>IF('Prediction Log'!C390=0, "",'Prediction Log'!C390)</f>
        <v/>
      </c>
      <c r="D389" s="34" t="str">
        <f>IF('Prediction Log'!D390=0, "",'Prediction Log'!D390)</f>
        <v/>
      </c>
      <c r="E389" s="34" t="str">
        <f>IF('Prediction Log'!E390=0, "",'Prediction Log'!E390)</f>
        <v/>
      </c>
      <c r="F389" s="34" t="str">
        <f>IF('Prediction Log'!H390=0, "",'Prediction Log'!H390)</f>
        <v/>
      </c>
      <c r="G389" s="10" t="str">
        <f>IF(ISBLANK(Games!B372), "",'Prediction Log'!$I390)</f>
        <v/>
      </c>
      <c r="H389" s="35" t="str">
        <f>'Prediction Log'!$J390</f>
        <v/>
      </c>
      <c r="I389" s="34" t="str">
        <f>IF(ISBLANK(Games!R372), "",IF(AND(Games!R372="",Games!S372=""),"",IF(ISTEXT(Games!S372), "Side",Games!R372)))</f>
        <v/>
      </c>
      <c r="J389" s="34" t="str">
        <f>IF(ISBLANK(Games!B372), "",IF(Games!P372="Y", Games!B372, Games!C372))</f>
        <v/>
      </c>
      <c r="K389" s="34" t="str">
        <f>Games!K372</f>
        <v/>
      </c>
      <c r="L389" s="34" t="str">
        <f>IF(ISBLANK(Games!D372), "",Games!D372)</f>
        <v/>
      </c>
      <c r="M389" s="34"/>
      <c r="N389" s="49" t="str">
        <f>IF(ISBLANK(Table123[[#This Row],[Odds Side - Difference Model]]), "", 1)</f>
        <v/>
      </c>
      <c r="O389" s="49" t="str">
        <f>IF(ISBLANK(Table123[[#This Row],[Odds Spread]]), "", 1)</f>
        <v/>
      </c>
      <c r="P389" s="36"/>
      <c r="Q389" s="36"/>
      <c r="R38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9" s="36"/>
      <c r="T389" s="36"/>
      <c r="U389" s="50" t="str">
        <f>IF(ISBLANK(Table123[[#This Row],[Odds Side - Difference Model]]), "",N389+IF(Q389&lt;0, (N389/(Q389/-100)), N389*(Q389/100)))</f>
        <v/>
      </c>
      <c r="V389" s="51" t="str">
        <f>IFERROR(IF(ISBLANK(Table123[[#This Row],[Odds Side - Win Probability Model]]), "",N389+IF(R389&lt;0, (N389/(R389/-100)), N389*(R389/100))),"")</f>
        <v/>
      </c>
      <c r="W389" s="50" t="str">
        <f t="shared" si="43"/>
        <v/>
      </c>
      <c r="X389" s="51" t="str">
        <f t="shared" si="44"/>
        <v/>
      </c>
      <c r="Y389" s="50" t="str">
        <f>IF(ISBLANK(Table123[[#This Row],[Odds Spread]]), "",O389+IF(S389&lt;0, (O389/(S389/-100)), O389*(S389/100)))</f>
        <v/>
      </c>
      <c r="Z389" s="50" t="str">
        <f t="shared" si="45"/>
        <v/>
      </c>
      <c r="AA389" s="37">
        <f t="shared" si="46"/>
        <v>0</v>
      </c>
      <c r="AB389" s="37">
        <f t="shared" si="47"/>
        <v>0</v>
      </c>
      <c r="AC389" s="52" t="str">
        <f>IF('Prediction Log'!$T390="Y", "W", IF('Prediction Log'!$T390="N","L",""))</f>
        <v/>
      </c>
      <c r="AD389" s="53" t="str">
        <f>IF('Prediction Log'!$V390="Y", "W", IF('Prediction Log'!$V390="N","L",""))</f>
        <v/>
      </c>
      <c r="AE389" s="54" t="str">
        <f>IF(ISBLANK(Table123[[#This Row],[Odds Side - Difference Model]]), "",IF(AC389="W", W389, IF(AC389="L",-N389, "")))</f>
        <v/>
      </c>
      <c r="AF389" s="55" t="str">
        <f>IFERROR((IF(ISERR(Table123[[#This Row],[Potential Payout Side - Win Probability Model]]), "",IF(AD389="W", X389, IF(AD389="L",-N389, "")))), "")</f>
        <v/>
      </c>
      <c r="AG389" s="52" t="str">
        <f>IF('Prediction Log'!$U390="Y", "W", IF('Prediction Log'!$U390="N", "L", ""))</f>
        <v/>
      </c>
      <c r="AH389" s="54" t="str">
        <f>IF(ISBLANK(Table123[[#This Row],[Odds Spread]]), "",IF(AG389="W", Z389, IF(AG389="L",-O389, "")))</f>
        <v/>
      </c>
      <c r="AI389" s="45"/>
      <c r="AJ389" s="46" t="str">
        <f t="shared" si="48"/>
        <v/>
      </c>
      <c r="AK38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0" spans="1:38" x14ac:dyDescent="0.45">
      <c r="A390" s="34">
        <f>Games!A373</f>
        <v>0</v>
      </c>
      <c r="B390" s="34" t="str">
        <f>IF('Prediction Log'!B391=0, "",'Prediction Log'!B391)</f>
        <v/>
      </c>
      <c r="C390" s="34" t="str">
        <f>IF('Prediction Log'!C391=0, "",'Prediction Log'!C391)</f>
        <v/>
      </c>
      <c r="D390" s="34" t="str">
        <f>IF('Prediction Log'!D391=0, "",'Prediction Log'!D391)</f>
        <v/>
      </c>
      <c r="E390" s="34" t="str">
        <f>IF('Prediction Log'!E391=0, "",'Prediction Log'!E391)</f>
        <v/>
      </c>
      <c r="F390" s="34" t="str">
        <f>IF('Prediction Log'!H391=0, "",'Prediction Log'!H391)</f>
        <v/>
      </c>
      <c r="G390" s="10" t="str">
        <f>IF(ISBLANK(Games!B373), "",'Prediction Log'!$I391)</f>
        <v/>
      </c>
      <c r="H390" s="35" t="str">
        <f>'Prediction Log'!$J391</f>
        <v/>
      </c>
      <c r="I390" s="34" t="str">
        <f>IF(ISBLANK(Games!R373), "",IF(AND(Games!R373="",Games!S373=""),"",IF(ISTEXT(Games!S373), "Side",Games!R373)))</f>
        <v/>
      </c>
      <c r="J390" s="34" t="str">
        <f>IF(ISBLANK(Games!B373), "",IF(Games!P373="Y", Games!B373, Games!C373))</f>
        <v/>
      </c>
      <c r="K390" s="34" t="str">
        <f>Games!K373</f>
        <v/>
      </c>
      <c r="L390" s="34" t="str">
        <f>IF(ISBLANK(Games!D373), "",Games!D373)</f>
        <v/>
      </c>
      <c r="M390" s="34"/>
      <c r="N390" s="49" t="str">
        <f>IF(ISBLANK(Table123[[#This Row],[Odds Side - Difference Model]]), "", 1)</f>
        <v/>
      </c>
      <c r="O390" s="49" t="str">
        <f>IF(ISBLANK(Table123[[#This Row],[Odds Spread]]), "", 1)</f>
        <v/>
      </c>
      <c r="P390" s="36"/>
      <c r="Q390" s="36"/>
      <c r="R39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0" s="36"/>
      <c r="T390" s="36"/>
      <c r="U390" s="50" t="str">
        <f>IF(ISBLANK(Table123[[#This Row],[Odds Side - Difference Model]]), "",N390+IF(Q390&lt;0, (N390/(Q390/-100)), N390*(Q390/100)))</f>
        <v/>
      </c>
      <c r="V390" s="51" t="str">
        <f>IFERROR(IF(ISBLANK(Table123[[#This Row],[Odds Side - Win Probability Model]]), "",N390+IF(R390&lt;0, (N390/(R390/-100)), N390*(R390/100))),"")</f>
        <v/>
      </c>
      <c r="W390" s="50" t="str">
        <f t="shared" si="43"/>
        <v/>
      </c>
      <c r="X390" s="51" t="str">
        <f t="shared" si="44"/>
        <v/>
      </c>
      <c r="Y390" s="50" t="str">
        <f>IF(ISBLANK(Table123[[#This Row],[Odds Spread]]), "",O390+IF(S390&lt;0, (O390/(S390/-100)), O390*(S390/100)))</f>
        <v/>
      </c>
      <c r="Z390" s="50" t="str">
        <f t="shared" si="45"/>
        <v/>
      </c>
      <c r="AA390" s="37">
        <f t="shared" si="46"/>
        <v>0</v>
      </c>
      <c r="AB390" s="37">
        <f t="shared" si="47"/>
        <v>0</v>
      </c>
      <c r="AC390" s="52" t="str">
        <f>IF('Prediction Log'!$T391="Y", "W", IF('Prediction Log'!$T391="N","L",""))</f>
        <v/>
      </c>
      <c r="AD390" s="53" t="str">
        <f>IF('Prediction Log'!$V391="Y", "W", IF('Prediction Log'!$V391="N","L",""))</f>
        <v/>
      </c>
      <c r="AE390" s="54" t="str">
        <f>IF(ISBLANK(Table123[[#This Row],[Odds Side - Difference Model]]), "",IF(AC390="W", W390, IF(AC390="L",-N390, "")))</f>
        <v/>
      </c>
      <c r="AF390" s="55" t="str">
        <f>IFERROR((IF(ISERR(Table123[[#This Row],[Potential Payout Side - Win Probability Model]]), "",IF(AD390="W", X390, IF(AD390="L",-N390, "")))), "")</f>
        <v/>
      </c>
      <c r="AG390" s="52" t="str">
        <f>IF('Prediction Log'!$U391="Y", "W", IF('Prediction Log'!$U391="N", "L", ""))</f>
        <v/>
      </c>
      <c r="AH390" s="54" t="str">
        <f>IF(ISBLANK(Table123[[#This Row],[Odds Spread]]), "",IF(AG390="W", Z390, IF(AG390="L",-O390, "")))</f>
        <v/>
      </c>
      <c r="AI390" s="45"/>
      <c r="AJ390" s="46" t="str">
        <f t="shared" si="48"/>
        <v/>
      </c>
      <c r="AK39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1" spans="1:38" x14ac:dyDescent="0.45">
      <c r="A391" s="34">
        <f>Games!A374</f>
        <v>0</v>
      </c>
      <c r="B391" s="34" t="str">
        <f>IF('Prediction Log'!B392=0, "",'Prediction Log'!B392)</f>
        <v/>
      </c>
      <c r="C391" s="34" t="str">
        <f>IF('Prediction Log'!C392=0, "",'Prediction Log'!C392)</f>
        <v/>
      </c>
      <c r="D391" s="34" t="str">
        <f>IF('Prediction Log'!D392=0, "",'Prediction Log'!D392)</f>
        <v/>
      </c>
      <c r="E391" s="34" t="str">
        <f>IF('Prediction Log'!E392=0, "",'Prediction Log'!E392)</f>
        <v/>
      </c>
      <c r="F391" s="34" t="str">
        <f>IF('Prediction Log'!H392=0, "",'Prediction Log'!H392)</f>
        <v/>
      </c>
      <c r="G391" s="10" t="str">
        <f>IF(ISBLANK(Games!B374), "",'Prediction Log'!$I392)</f>
        <v/>
      </c>
      <c r="H391" s="35" t="str">
        <f>'Prediction Log'!$J392</f>
        <v/>
      </c>
      <c r="I391" s="34" t="str">
        <f>IF(ISBLANK(Games!R374), "",IF(AND(Games!R374="",Games!S374=""),"",IF(ISTEXT(Games!S374), "Side",Games!R374)))</f>
        <v/>
      </c>
      <c r="J391" s="34" t="str">
        <f>IF(ISBLANK(Games!B374), "",IF(Games!P374="Y", Games!B374, Games!C374))</f>
        <v/>
      </c>
      <c r="K391" s="34" t="str">
        <f>Games!K374</f>
        <v/>
      </c>
      <c r="L391" s="34" t="str">
        <f>IF(ISBLANK(Games!D374), "",Games!D374)</f>
        <v/>
      </c>
      <c r="M391" s="34"/>
      <c r="N391" s="49" t="str">
        <f>IF(ISBLANK(Table123[[#This Row],[Odds Side - Difference Model]]), "", 1)</f>
        <v/>
      </c>
      <c r="O391" s="49" t="str">
        <f>IF(ISBLANK(Table123[[#This Row],[Odds Spread]]), "", 1)</f>
        <v/>
      </c>
      <c r="P391" s="36"/>
      <c r="Q391" s="36"/>
      <c r="R39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1" s="36"/>
      <c r="T391" s="36"/>
      <c r="U391" s="50" t="str">
        <f>IF(ISBLANK(Table123[[#This Row],[Odds Side - Difference Model]]), "",N391+IF(Q391&lt;0, (N391/(Q391/-100)), N391*(Q391/100)))</f>
        <v/>
      </c>
      <c r="V391" s="51" t="str">
        <f>IFERROR(IF(ISBLANK(Table123[[#This Row],[Odds Side - Win Probability Model]]), "",N391+IF(R391&lt;0, (N391/(R391/-100)), N391*(R391/100))),"")</f>
        <v/>
      </c>
      <c r="W391" s="50" t="str">
        <f t="shared" si="43"/>
        <v/>
      </c>
      <c r="X391" s="51" t="str">
        <f t="shared" si="44"/>
        <v/>
      </c>
      <c r="Y391" s="50" t="str">
        <f>IF(ISBLANK(Table123[[#This Row],[Odds Spread]]), "",O391+IF(S391&lt;0, (O391/(S391/-100)), O391*(S391/100)))</f>
        <v/>
      </c>
      <c r="Z391" s="50" t="str">
        <f t="shared" si="45"/>
        <v/>
      </c>
      <c r="AA391" s="37">
        <f t="shared" si="46"/>
        <v>0</v>
      </c>
      <c r="AB391" s="37">
        <f t="shared" si="47"/>
        <v>0</v>
      </c>
      <c r="AC391" s="52" t="str">
        <f>IF('Prediction Log'!$T392="Y", "W", IF('Prediction Log'!$T392="N","L",""))</f>
        <v/>
      </c>
      <c r="AD391" s="53" t="str">
        <f>IF('Prediction Log'!$V392="Y", "W", IF('Prediction Log'!$V392="N","L",""))</f>
        <v/>
      </c>
      <c r="AE391" s="54" t="str">
        <f>IF(ISBLANK(Table123[[#This Row],[Odds Side - Difference Model]]), "",IF(AC391="W", W391, IF(AC391="L",-N391, "")))</f>
        <v/>
      </c>
      <c r="AF391" s="55" t="str">
        <f>IFERROR((IF(ISERR(Table123[[#This Row],[Potential Payout Side - Win Probability Model]]), "",IF(AD391="W", X391, IF(AD391="L",-N391, "")))), "")</f>
        <v/>
      </c>
      <c r="AG391" s="52" t="str">
        <f>IF('Prediction Log'!$U392="Y", "W", IF('Prediction Log'!$U392="N", "L", ""))</f>
        <v/>
      </c>
      <c r="AH391" s="54" t="str">
        <f>IF(ISBLANK(Table123[[#This Row],[Odds Spread]]), "",IF(AG391="W", Z391, IF(AG391="L",-O391, "")))</f>
        <v/>
      </c>
      <c r="AI391" s="45"/>
      <c r="AJ391" s="46" t="str">
        <f t="shared" si="48"/>
        <v/>
      </c>
      <c r="AK39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2" spans="1:38" x14ac:dyDescent="0.45">
      <c r="A392" s="34">
        <f>Games!A375</f>
        <v>0</v>
      </c>
      <c r="B392" s="34" t="str">
        <f>IF('Prediction Log'!B393=0, "",'Prediction Log'!B393)</f>
        <v/>
      </c>
      <c r="C392" s="34" t="str">
        <f>IF('Prediction Log'!C393=0, "",'Prediction Log'!C393)</f>
        <v/>
      </c>
      <c r="D392" s="34" t="str">
        <f>IF('Prediction Log'!D393=0, "",'Prediction Log'!D393)</f>
        <v/>
      </c>
      <c r="E392" s="34" t="str">
        <f>IF('Prediction Log'!E393=0, "",'Prediction Log'!E393)</f>
        <v/>
      </c>
      <c r="F392" s="34" t="str">
        <f>IF('Prediction Log'!H393=0, "",'Prediction Log'!H393)</f>
        <v/>
      </c>
      <c r="G392" s="10" t="str">
        <f>IF(ISBLANK(Games!B375), "",'Prediction Log'!$I393)</f>
        <v/>
      </c>
      <c r="H392" s="35" t="str">
        <f>'Prediction Log'!$J393</f>
        <v/>
      </c>
      <c r="I392" s="34" t="str">
        <f>IF(ISBLANK(Games!R375), "",IF(AND(Games!R375="",Games!S375=""),"",IF(ISTEXT(Games!S375), "Side",Games!R375)))</f>
        <v/>
      </c>
      <c r="J392" s="34" t="str">
        <f>IF(ISBLANK(Games!B375), "",IF(Games!P375="Y", Games!B375, Games!C375))</f>
        <v/>
      </c>
      <c r="K392" s="34" t="str">
        <f>Games!K375</f>
        <v/>
      </c>
      <c r="L392" s="34" t="str">
        <f>IF(ISBLANK(Games!D375), "",Games!D375)</f>
        <v/>
      </c>
      <c r="M392" s="34"/>
      <c r="N392" s="49" t="str">
        <f>IF(ISBLANK(Table123[[#This Row],[Odds Side - Difference Model]]), "", 1)</f>
        <v/>
      </c>
      <c r="O392" s="49" t="str">
        <f>IF(ISBLANK(Table123[[#This Row],[Odds Spread]]), "", 1)</f>
        <v/>
      </c>
      <c r="P392" s="36"/>
      <c r="Q392" s="36"/>
      <c r="R39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2" s="36"/>
      <c r="T392" s="36"/>
      <c r="U392" s="50" t="str">
        <f>IF(ISBLANK(Table123[[#This Row],[Odds Side - Difference Model]]), "",N392+IF(Q392&lt;0, (N392/(Q392/-100)), N392*(Q392/100)))</f>
        <v/>
      </c>
      <c r="V392" s="51" t="str">
        <f>IFERROR(IF(ISBLANK(Table123[[#This Row],[Odds Side - Win Probability Model]]), "",N392+IF(R392&lt;0, (N392/(R392/-100)), N392*(R392/100))),"")</f>
        <v/>
      </c>
      <c r="W392" s="50" t="str">
        <f t="shared" si="43"/>
        <v/>
      </c>
      <c r="X392" s="51" t="str">
        <f t="shared" si="44"/>
        <v/>
      </c>
      <c r="Y392" s="50" t="str">
        <f>IF(ISBLANK(Table123[[#This Row],[Odds Spread]]), "",O392+IF(S392&lt;0, (O392/(S392/-100)), O392*(S392/100)))</f>
        <v/>
      </c>
      <c r="Z392" s="50" t="str">
        <f t="shared" si="45"/>
        <v/>
      </c>
      <c r="AA392" s="37">
        <f t="shared" si="46"/>
        <v>0</v>
      </c>
      <c r="AB392" s="37">
        <f t="shared" si="47"/>
        <v>0</v>
      </c>
      <c r="AC392" s="52" t="str">
        <f>IF('Prediction Log'!$T393="Y", "W", IF('Prediction Log'!$T393="N","L",""))</f>
        <v/>
      </c>
      <c r="AD392" s="53" t="str">
        <f>IF('Prediction Log'!$V393="Y", "W", IF('Prediction Log'!$V393="N","L",""))</f>
        <v/>
      </c>
      <c r="AE392" s="54" t="str">
        <f>IF(ISBLANK(Table123[[#This Row],[Odds Side - Difference Model]]), "",IF(AC392="W", W392, IF(AC392="L",-N392, "")))</f>
        <v/>
      </c>
      <c r="AF392" s="55" t="str">
        <f>IFERROR((IF(ISERR(Table123[[#This Row],[Potential Payout Side - Win Probability Model]]), "",IF(AD392="W", X392, IF(AD392="L",-N392, "")))), "")</f>
        <v/>
      </c>
      <c r="AG392" s="52" t="str">
        <f>IF('Prediction Log'!$U393="Y", "W", IF('Prediction Log'!$U393="N", "L", ""))</f>
        <v/>
      </c>
      <c r="AH392" s="54" t="str">
        <f>IF(ISBLANK(Table123[[#This Row],[Odds Spread]]), "",IF(AG392="W", Z392, IF(AG392="L",-O392, "")))</f>
        <v/>
      </c>
      <c r="AI392" s="45"/>
      <c r="AJ392" s="46" t="str">
        <f t="shared" si="48"/>
        <v/>
      </c>
      <c r="AK39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3" spans="1:38" x14ac:dyDescent="0.45">
      <c r="A393" s="34">
        <f>Games!A376</f>
        <v>0</v>
      </c>
      <c r="B393" s="34" t="str">
        <f>IF('Prediction Log'!B394=0, "",'Prediction Log'!B394)</f>
        <v/>
      </c>
      <c r="C393" s="34" t="str">
        <f>IF('Prediction Log'!C394=0, "",'Prediction Log'!C394)</f>
        <v/>
      </c>
      <c r="D393" s="34" t="str">
        <f>IF('Prediction Log'!D394=0, "",'Prediction Log'!D394)</f>
        <v/>
      </c>
      <c r="E393" s="34" t="str">
        <f>IF('Prediction Log'!E394=0, "",'Prediction Log'!E394)</f>
        <v/>
      </c>
      <c r="F393" s="34" t="str">
        <f>IF('Prediction Log'!H394=0, "",'Prediction Log'!H394)</f>
        <v/>
      </c>
      <c r="G393" s="10" t="str">
        <f>IF(ISBLANK(Games!B376), "",'Prediction Log'!$I394)</f>
        <v/>
      </c>
      <c r="H393" s="35" t="str">
        <f>'Prediction Log'!$J394</f>
        <v/>
      </c>
      <c r="I393" s="34" t="str">
        <f>IF(ISBLANK(Games!R376), "",IF(AND(Games!R376="",Games!S376=""),"",IF(ISTEXT(Games!S376), "Side",Games!R376)))</f>
        <v/>
      </c>
      <c r="J393" s="34" t="str">
        <f>IF(ISBLANK(Games!B376), "",IF(Games!P376="Y", Games!B376, Games!C376))</f>
        <v/>
      </c>
      <c r="K393" s="34" t="str">
        <f>Games!K376</f>
        <v/>
      </c>
      <c r="L393" s="34" t="str">
        <f>IF(ISBLANK(Games!D376), "",Games!D376)</f>
        <v/>
      </c>
      <c r="M393" s="34"/>
      <c r="N393" s="49" t="str">
        <f>IF(ISBLANK(Table123[[#This Row],[Odds Side - Difference Model]]), "", 1)</f>
        <v/>
      </c>
      <c r="O393" s="49" t="str">
        <f>IF(ISBLANK(Table123[[#This Row],[Odds Spread]]), "", 1)</f>
        <v/>
      </c>
      <c r="P393" s="36"/>
      <c r="Q393" s="36"/>
      <c r="R39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3" s="36"/>
      <c r="T393" s="36"/>
      <c r="U393" s="50" t="str">
        <f>IF(ISBLANK(Table123[[#This Row],[Odds Side - Difference Model]]), "",N393+IF(Q393&lt;0, (N393/(Q393/-100)), N393*(Q393/100)))</f>
        <v/>
      </c>
      <c r="V393" s="51" t="str">
        <f>IFERROR(IF(ISBLANK(Table123[[#This Row],[Odds Side - Win Probability Model]]), "",N393+IF(R393&lt;0, (N393/(R393/-100)), N393*(R393/100))),"")</f>
        <v/>
      </c>
      <c r="W393" s="50" t="str">
        <f t="shared" si="43"/>
        <v/>
      </c>
      <c r="X393" s="51" t="str">
        <f t="shared" si="44"/>
        <v/>
      </c>
      <c r="Y393" s="50" t="str">
        <f>IF(ISBLANK(Table123[[#This Row],[Odds Spread]]), "",O393+IF(S393&lt;0, (O393/(S393/-100)), O393*(S393/100)))</f>
        <v/>
      </c>
      <c r="Z393" s="50" t="str">
        <f t="shared" si="45"/>
        <v/>
      </c>
      <c r="AA393" s="37">
        <f t="shared" si="46"/>
        <v>0</v>
      </c>
      <c r="AB393" s="37">
        <f t="shared" si="47"/>
        <v>0</v>
      </c>
      <c r="AC393" s="52" t="str">
        <f>IF('Prediction Log'!$T394="Y", "W", IF('Prediction Log'!$T394="N","L",""))</f>
        <v/>
      </c>
      <c r="AD393" s="53" t="str">
        <f>IF('Prediction Log'!$V394="Y", "W", IF('Prediction Log'!$V394="N","L",""))</f>
        <v/>
      </c>
      <c r="AE393" s="54" t="str">
        <f>IF(ISBLANK(Table123[[#This Row],[Odds Side - Difference Model]]), "",IF(AC393="W", W393, IF(AC393="L",-N393, "")))</f>
        <v/>
      </c>
      <c r="AF393" s="55" t="str">
        <f>IFERROR((IF(ISERR(Table123[[#This Row],[Potential Payout Side - Win Probability Model]]), "",IF(AD393="W", X393, IF(AD393="L",-N393, "")))), "")</f>
        <v/>
      </c>
      <c r="AG393" s="52" t="str">
        <f>IF('Prediction Log'!$U394="Y", "W", IF('Prediction Log'!$U394="N", "L", ""))</f>
        <v/>
      </c>
      <c r="AH393" s="54" t="str">
        <f>IF(ISBLANK(Table123[[#This Row],[Odds Spread]]), "",IF(AG393="W", Z393, IF(AG393="L",-O393, "")))</f>
        <v/>
      </c>
      <c r="AI393" s="45"/>
      <c r="AJ393" s="46" t="str">
        <f t="shared" si="48"/>
        <v/>
      </c>
      <c r="AK39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4" spans="1:38" x14ac:dyDescent="0.45">
      <c r="A394" s="34">
        <f>Games!A377</f>
        <v>0</v>
      </c>
      <c r="B394" s="34" t="str">
        <f>IF('Prediction Log'!B395=0, "",'Prediction Log'!B395)</f>
        <v/>
      </c>
      <c r="C394" s="34" t="str">
        <f>IF('Prediction Log'!C395=0, "",'Prediction Log'!C395)</f>
        <v/>
      </c>
      <c r="D394" s="34" t="str">
        <f>IF('Prediction Log'!D395=0, "",'Prediction Log'!D395)</f>
        <v/>
      </c>
      <c r="E394" s="34" t="str">
        <f>IF('Prediction Log'!E395=0, "",'Prediction Log'!E395)</f>
        <v/>
      </c>
      <c r="F394" s="34" t="str">
        <f>IF('Prediction Log'!H395=0, "",'Prediction Log'!H395)</f>
        <v/>
      </c>
      <c r="G394" s="10" t="str">
        <f>IF(ISBLANK(Games!B377), "",'Prediction Log'!$I395)</f>
        <v/>
      </c>
      <c r="H394" s="35" t="str">
        <f>'Prediction Log'!$J395</f>
        <v/>
      </c>
      <c r="I394" s="34" t="str">
        <f>IF(ISBLANK(Games!R377), "",IF(AND(Games!R377="",Games!S377=""),"",IF(ISTEXT(Games!S377), "Side",Games!R377)))</f>
        <v/>
      </c>
      <c r="J394" s="34" t="str">
        <f>IF(ISBLANK(Games!B377), "",IF(Games!P377="Y", Games!B377, Games!C377))</f>
        <v/>
      </c>
      <c r="K394" s="34" t="str">
        <f>Games!K377</f>
        <v/>
      </c>
      <c r="L394" s="34" t="str">
        <f>IF(ISBLANK(Games!D377), "",Games!D377)</f>
        <v/>
      </c>
      <c r="M394" s="34"/>
      <c r="N394" s="49" t="str">
        <f>IF(ISBLANK(Table123[[#This Row],[Odds Side - Difference Model]]), "", 1)</f>
        <v/>
      </c>
      <c r="O394" s="49" t="str">
        <f>IF(ISBLANK(Table123[[#This Row],[Odds Spread]]), "", 1)</f>
        <v/>
      </c>
      <c r="P394" s="36"/>
      <c r="Q394" s="36"/>
      <c r="R39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4" s="36"/>
      <c r="T394" s="36"/>
      <c r="U394" s="50" t="str">
        <f>IF(ISBLANK(Table123[[#This Row],[Odds Side - Difference Model]]), "",N394+IF(Q394&lt;0, (N394/(Q394/-100)), N394*(Q394/100)))</f>
        <v/>
      </c>
      <c r="V394" s="51" t="str">
        <f>IFERROR(IF(ISBLANK(Table123[[#This Row],[Odds Side - Win Probability Model]]), "",N394+IF(R394&lt;0, (N394/(R394/-100)), N394*(R394/100))),"")</f>
        <v/>
      </c>
      <c r="W394" s="50" t="str">
        <f t="shared" si="43"/>
        <v/>
      </c>
      <c r="X394" s="51" t="str">
        <f t="shared" si="44"/>
        <v/>
      </c>
      <c r="Y394" s="50" t="str">
        <f>IF(ISBLANK(Table123[[#This Row],[Odds Spread]]), "",O394+IF(S394&lt;0, (O394/(S394/-100)), O394*(S394/100)))</f>
        <v/>
      </c>
      <c r="Z394" s="50" t="str">
        <f t="shared" si="45"/>
        <v/>
      </c>
      <c r="AA394" s="37">
        <f t="shared" si="46"/>
        <v>0</v>
      </c>
      <c r="AB394" s="37">
        <f t="shared" si="47"/>
        <v>0</v>
      </c>
      <c r="AC394" s="52" t="str">
        <f>IF('Prediction Log'!$T395="Y", "W", IF('Prediction Log'!$T395="N","L",""))</f>
        <v/>
      </c>
      <c r="AD394" s="53" t="str">
        <f>IF('Prediction Log'!$V395="Y", "W", IF('Prediction Log'!$V395="N","L",""))</f>
        <v/>
      </c>
      <c r="AE394" s="54" t="str">
        <f>IF(ISBLANK(Table123[[#This Row],[Odds Side - Difference Model]]), "",IF(AC394="W", W394, IF(AC394="L",-N394, "")))</f>
        <v/>
      </c>
      <c r="AF394" s="55" t="str">
        <f>IFERROR((IF(ISERR(Table123[[#This Row],[Potential Payout Side - Win Probability Model]]), "",IF(AD394="W", X394, IF(AD394="L",-N394, "")))), "")</f>
        <v/>
      </c>
      <c r="AG394" s="52" t="str">
        <f>IF('Prediction Log'!$U395="Y", "W", IF('Prediction Log'!$U395="N", "L", ""))</f>
        <v/>
      </c>
      <c r="AH394" s="54" t="str">
        <f>IF(ISBLANK(Table123[[#This Row],[Odds Spread]]), "",IF(AG394="W", Z394, IF(AG394="L",-O394, "")))</f>
        <v/>
      </c>
      <c r="AI394" s="45"/>
      <c r="AJ394" s="46" t="str">
        <f t="shared" si="48"/>
        <v/>
      </c>
      <c r="AK39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5" spans="1:38" x14ac:dyDescent="0.45">
      <c r="A395" s="34">
        <f>Games!A378</f>
        <v>0</v>
      </c>
      <c r="B395" s="34" t="str">
        <f>IF('Prediction Log'!B396=0, "",'Prediction Log'!B396)</f>
        <v/>
      </c>
      <c r="C395" s="34" t="str">
        <f>IF('Prediction Log'!C396=0, "",'Prediction Log'!C396)</f>
        <v/>
      </c>
      <c r="D395" s="34" t="str">
        <f>IF('Prediction Log'!D396=0, "",'Prediction Log'!D396)</f>
        <v/>
      </c>
      <c r="E395" s="34" t="str">
        <f>IF('Prediction Log'!E396=0, "",'Prediction Log'!E396)</f>
        <v/>
      </c>
      <c r="F395" s="34" t="str">
        <f>IF('Prediction Log'!H396=0, "",'Prediction Log'!H396)</f>
        <v/>
      </c>
      <c r="G395" s="10" t="str">
        <f>IF(ISBLANK(Games!B378), "",'Prediction Log'!$I396)</f>
        <v/>
      </c>
      <c r="H395" s="35" t="str">
        <f>'Prediction Log'!$J396</f>
        <v/>
      </c>
      <c r="I395" s="34" t="str">
        <f>IF(ISBLANK(Games!R378), "",IF(AND(Games!R378="",Games!S378=""),"",IF(ISTEXT(Games!S378), "Side",Games!R378)))</f>
        <v/>
      </c>
      <c r="J395" s="34" t="str">
        <f>IF(ISBLANK(Games!B378), "",IF(Games!P378="Y", Games!B378, Games!C378))</f>
        <v/>
      </c>
      <c r="K395" s="34" t="str">
        <f>Games!K378</f>
        <v/>
      </c>
      <c r="L395" s="34" t="str">
        <f>IF(ISBLANK(Games!D378), "",Games!D378)</f>
        <v/>
      </c>
      <c r="M395" s="34"/>
      <c r="N395" s="49" t="str">
        <f>IF(ISBLANK(Table123[[#This Row],[Odds Side - Difference Model]]), "", 1)</f>
        <v/>
      </c>
      <c r="O395" s="49" t="str">
        <f>IF(ISBLANK(Table123[[#This Row],[Odds Spread]]), "", 1)</f>
        <v/>
      </c>
      <c r="P395" s="36"/>
      <c r="Q395" s="36"/>
      <c r="R39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5" s="36"/>
      <c r="T395" s="36"/>
      <c r="U395" s="50" t="str">
        <f>IF(ISBLANK(Table123[[#This Row],[Odds Side - Difference Model]]), "",N395+IF(Q395&lt;0, (N395/(Q395/-100)), N395*(Q395/100)))</f>
        <v/>
      </c>
      <c r="V395" s="51" t="str">
        <f>IFERROR(IF(ISBLANK(Table123[[#This Row],[Odds Side - Win Probability Model]]), "",N395+IF(R395&lt;0, (N395/(R395/-100)), N395*(R395/100))),"")</f>
        <v/>
      </c>
      <c r="W395" s="50" t="str">
        <f t="shared" si="43"/>
        <v/>
      </c>
      <c r="X395" s="51" t="str">
        <f t="shared" si="44"/>
        <v/>
      </c>
      <c r="Y395" s="50" t="str">
        <f>IF(ISBLANK(Table123[[#This Row],[Odds Spread]]), "",O395+IF(S395&lt;0, (O395/(S395/-100)), O395*(S395/100)))</f>
        <v/>
      </c>
      <c r="Z395" s="50" t="str">
        <f t="shared" si="45"/>
        <v/>
      </c>
      <c r="AA395" s="37">
        <f t="shared" si="46"/>
        <v>0</v>
      </c>
      <c r="AB395" s="37">
        <f t="shared" si="47"/>
        <v>0</v>
      </c>
      <c r="AC395" s="52" t="str">
        <f>IF('Prediction Log'!$T396="Y", "W", IF('Prediction Log'!$T396="N","L",""))</f>
        <v/>
      </c>
      <c r="AD395" s="53" t="str">
        <f>IF('Prediction Log'!$V396="Y", "W", IF('Prediction Log'!$V396="N","L",""))</f>
        <v/>
      </c>
      <c r="AE395" s="54" t="str">
        <f>IF(ISBLANK(Table123[[#This Row],[Odds Side - Difference Model]]), "",IF(AC395="W", W395, IF(AC395="L",-N395, "")))</f>
        <v/>
      </c>
      <c r="AF395" s="55" t="str">
        <f>IFERROR((IF(ISERR(Table123[[#This Row],[Potential Payout Side - Win Probability Model]]), "",IF(AD395="W", X395, IF(AD395="L",-N395, "")))), "")</f>
        <v/>
      </c>
      <c r="AG395" s="52" t="str">
        <f>IF('Prediction Log'!$U396="Y", "W", IF('Prediction Log'!$U396="N", "L", ""))</f>
        <v/>
      </c>
      <c r="AH395" s="54" t="str">
        <f>IF(ISBLANK(Table123[[#This Row],[Odds Spread]]), "",IF(AG395="W", Z395, IF(AG395="L",-O395, "")))</f>
        <v/>
      </c>
      <c r="AI395" s="45"/>
      <c r="AJ395" s="46" t="str">
        <f t="shared" si="48"/>
        <v/>
      </c>
      <c r="AK39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6" spans="1:38" x14ac:dyDescent="0.45">
      <c r="A396" s="34">
        <f>Games!A379</f>
        <v>0</v>
      </c>
      <c r="B396" s="34" t="str">
        <f>IF('Prediction Log'!B397=0, "",'Prediction Log'!B397)</f>
        <v/>
      </c>
      <c r="C396" s="34" t="str">
        <f>IF('Prediction Log'!C397=0, "",'Prediction Log'!C397)</f>
        <v/>
      </c>
      <c r="D396" s="34" t="str">
        <f>IF('Prediction Log'!D397=0, "",'Prediction Log'!D397)</f>
        <v/>
      </c>
      <c r="E396" s="34" t="str">
        <f>IF('Prediction Log'!E397=0, "",'Prediction Log'!E397)</f>
        <v/>
      </c>
      <c r="F396" s="34" t="str">
        <f>IF('Prediction Log'!H397=0, "",'Prediction Log'!H397)</f>
        <v/>
      </c>
      <c r="G396" s="10" t="str">
        <f>IF(ISBLANK(Games!B379), "",'Prediction Log'!$I397)</f>
        <v/>
      </c>
      <c r="H396" s="35" t="str">
        <f>'Prediction Log'!$J397</f>
        <v/>
      </c>
      <c r="I396" s="34" t="str">
        <f>IF(ISBLANK(Games!R379), "",IF(AND(Games!R379="",Games!S379=""),"",IF(ISTEXT(Games!S379), "Side",Games!R379)))</f>
        <v/>
      </c>
      <c r="J396" s="34" t="str">
        <f>IF(ISBLANK(Games!B379), "",IF(Games!P379="Y", Games!B379, Games!C379))</f>
        <v/>
      </c>
      <c r="K396" s="34" t="str">
        <f>Games!K379</f>
        <v/>
      </c>
      <c r="L396" s="34" t="str">
        <f>IF(ISBLANK(Games!D379), "",Games!D379)</f>
        <v/>
      </c>
      <c r="M396" s="34"/>
      <c r="N396" s="49" t="str">
        <f>IF(ISBLANK(Table123[[#This Row],[Odds Side - Difference Model]]), "", 1)</f>
        <v/>
      </c>
      <c r="O396" s="49" t="str">
        <f>IF(ISBLANK(Table123[[#This Row],[Odds Spread]]), "", 1)</f>
        <v/>
      </c>
      <c r="P396" s="36"/>
      <c r="Q396" s="36"/>
      <c r="R39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6" s="36"/>
      <c r="T396" s="36"/>
      <c r="U396" s="50" t="str">
        <f>IF(ISBLANK(Table123[[#This Row],[Odds Side - Difference Model]]), "",N396+IF(Q396&lt;0, (N396/(Q396/-100)), N396*(Q396/100)))</f>
        <v/>
      </c>
      <c r="V396" s="51" t="str">
        <f>IFERROR(IF(ISBLANK(Table123[[#This Row],[Odds Side - Win Probability Model]]), "",N396+IF(R396&lt;0, (N396/(R396/-100)), N396*(R396/100))),"")</f>
        <v/>
      </c>
      <c r="W396" s="50" t="str">
        <f t="shared" si="43"/>
        <v/>
      </c>
      <c r="X396" s="51" t="str">
        <f t="shared" si="44"/>
        <v/>
      </c>
      <c r="Y396" s="50" t="str">
        <f>IF(ISBLANK(Table123[[#This Row],[Odds Spread]]), "",O396+IF(S396&lt;0, (O396/(S396/-100)), O396*(S396/100)))</f>
        <v/>
      </c>
      <c r="Z396" s="50" t="str">
        <f t="shared" si="45"/>
        <v/>
      </c>
      <c r="AA396" s="37">
        <f t="shared" si="46"/>
        <v>0</v>
      </c>
      <c r="AB396" s="37">
        <f t="shared" si="47"/>
        <v>0</v>
      </c>
      <c r="AC396" s="52" t="str">
        <f>IF('Prediction Log'!$T397="Y", "W", IF('Prediction Log'!$T397="N","L",""))</f>
        <v/>
      </c>
      <c r="AD396" s="53" t="str">
        <f>IF('Prediction Log'!$V397="Y", "W", IF('Prediction Log'!$V397="N","L",""))</f>
        <v/>
      </c>
      <c r="AE396" s="54" t="str">
        <f>IF(ISBLANK(Table123[[#This Row],[Odds Side - Difference Model]]), "",IF(AC396="W", W396, IF(AC396="L",-N396, "")))</f>
        <v/>
      </c>
      <c r="AF396" s="55" t="str">
        <f>IFERROR((IF(ISERR(Table123[[#This Row],[Potential Payout Side - Win Probability Model]]), "",IF(AD396="W", X396, IF(AD396="L",-N396, "")))), "")</f>
        <v/>
      </c>
      <c r="AG396" s="52" t="str">
        <f>IF('Prediction Log'!$U397="Y", "W", IF('Prediction Log'!$U397="N", "L", ""))</f>
        <v/>
      </c>
      <c r="AH396" s="54" t="str">
        <f>IF(ISBLANK(Table123[[#This Row],[Odds Spread]]), "",IF(AG396="W", Z396, IF(AG396="L",-O396, "")))</f>
        <v/>
      </c>
      <c r="AI396" s="45"/>
      <c r="AJ396" s="46" t="str">
        <f t="shared" si="48"/>
        <v/>
      </c>
      <c r="AK39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7" spans="1:38" x14ac:dyDescent="0.45">
      <c r="A397" s="34">
        <f>Games!A380</f>
        <v>0</v>
      </c>
      <c r="B397" s="34" t="str">
        <f>IF('Prediction Log'!B398=0, "",'Prediction Log'!B398)</f>
        <v/>
      </c>
      <c r="C397" s="34" t="str">
        <f>IF('Prediction Log'!C398=0, "",'Prediction Log'!C398)</f>
        <v/>
      </c>
      <c r="D397" s="34" t="str">
        <f>IF('Prediction Log'!D398=0, "",'Prediction Log'!D398)</f>
        <v/>
      </c>
      <c r="E397" s="34" t="str">
        <f>IF('Prediction Log'!E398=0, "",'Prediction Log'!E398)</f>
        <v/>
      </c>
      <c r="F397" s="34" t="str">
        <f>IF('Prediction Log'!H398=0, "",'Prediction Log'!H398)</f>
        <v/>
      </c>
      <c r="G397" s="10" t="str">
        <f>IF(ISBLANK(Games!B380), "",'Prediction Log'!$I398)</f>
        <v/>
      </c>
      <c r="H397" s="35" t="str">
        <f>'Prediction Log'!$J398</f>
        <v/>
      </c>
      <c r="I397" s="34" t="str">
        <f>IF(ISBLANK(Games!R380), "",IF(AND(Games!R380="",Games!S380=""),"",IF(ISTEXT(Games!S380), "Side",Games!R380)))</f>
        <v/>
      </c>
      <c r="J397" s="34" t="str">
        <f>IF(ISBLANK(Games!B380), "",IF(Games!P380="Y", Games!B380, Games!C380))</f>
        <v/>
      </c>
      <c r="K397" s="34" t="str">
        <f>Games!K380</f>
        <v/>
      </c>
      <c r="L397" s="34" t="str">
        <f>IF(ISBLANK(Games!D380), "",Games!D380)</f>
        <v/>
      </c>
      <c r="M397" s="34"/>
      <c r="N397" s="49" t="str">
        <f>IF(ISBLANK(Table123[[#This Row],[Odds Side - Difference Model]]), "", 1)</f>
        <v/>
      </c>
      <c r="O397" s="49" t="str">
        <f>IF(ISBLANK(Table123[[#This Row],[Odds Spread]]), "", 1)</f>
        <v/>
      </c>
      <c r="P397" s="36"/>
      <c r="Q397" s="36"/>
      <c r="R39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7" s="36"/>
      <c r="T397" s="36"/>
      <c r="U397" s="50" t="str">
        <f>IF(ISBLANK(Table123[[#This Row],[Odds Side - Difference Model]]), "",N397+IF(Q397&lt;0, (N397/(Q397/-100)), N397*(Q397/100)))</f>
        <v/>
      </c>
      <c r="V397" s="51" t="str">
        <f>IFERROR(IF(ISBLANK(Table123[[#This Row],[Odds Side - Win Probability Model]]), "",N397+IF(R397&lt;0, (N397/(R397/-100)), N397*(R397/100))),"")</f>
        <v/>
      </c>
      <c r="W397" s="50" t="str">
        <f t="shared" si="43"/>
        <v/>
      </c>
      <c r="X397" s="51" t="str">
        <f t="shared" si="44"/>
        <v/>
      </c>
      <c r="Y397" s="50" t="str">
        <f>IF(ISBLANK(Table123[[#This Row],[Odds Spread]]), "",O397+IF(S397&lt;0, (O397/(S397/-100)), O397*(S397/100)))</f>
        <v/>
      </c>
      <c r="Z397" s="50" t="str">
        <f t="shared" si="45"/>
        <v/>
      </c>
      <c r="AA397" s="37">
        <f t="shared" si="46"/>
        <v>0</v>
      </c>
      <c r="AB397" s="37">
        <f t="shared" si="47"/>
        <v>0</v>
      </c>
      <c r="AC397" s="52" t="str">
        <f>IF('Prediction Log'!$T398="Y", "W", IF('Prediction Log'!$T398="N","L",""))</f>
        <v/>
      </c>
      <c r="AD397" s="53" t="str">
        <f>IF('Prediction Log'!$V398="Y", "W", IF('Prediction Log'!$V398="N","L",""))</f>
        <v/>
      </c>
      <c r="AE397" s="54" t="str">
        <f>IF(ISBLANK(Table123[[#This Row],[Odds Side - Difference Model]]), "",IF(AC397="W", W397, IF(AC397="L",-N397, "")))</f>
        <v/>
      </c>
      <c r="AF397" s="55" t="str">
        <f>IFERROR((IF(ISERR(Table123[[#This Row],[Potential Payout Side - Win Probability Model]]), "",IF(AD397="W", X397, IF(AD397="L",-N397, "")))), "")</f>
        <v/>
      </c>
      <c r="AG397" s="52" t="str">
        <f>IF('Prediction Log'!$U398="Y", "W", IF('Prediction Log'!$U398="N", "L", ""))</f>
        <v/>
      </c>
      <c r="AH397" s="54" t="str">
        <f>IF(ISBLANK(Table123[[#This Row],[Odds Spread]]), "",IF(AG397="W", Z397, IF(AG397="L",-O397, "")))</f>
        <v/>
      </c>
      <c r="AI397" s="45"/>
      <c r="AJ397" s="46" t="str">
        <f t="shared" si="48"/>
        <v/>
      </c>
      <c r="AK39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8" spans="1:38" x14ac:dyDescent="0.45">
      <c r="A398" s="34">
        <f>Games!A381</f>
        <v>0</v>
      </c>
      <c r="B398" s="34" t="str">
        <f>IF('Prediction Log'!B399=0, "",'Prediction Log'!B399)</f>
        <v/>
      </c>
      <c r="C398" s="34" t="str">
        <f>IF('Prediction Log'!C399=0, "",'Prediction Log'!C399)</f>
        <v/>
      </c>
      <c r="D398" s="34" t="str">
        <f>IF('Prediction Log'!D399=0, "",'Prediction Log'!D399)</f>
        <v/>
      </c>
      <c r="E398" s="34" t="str">
        <f>IF('Prediction Log'!E399=0, "",'Prediction Log'!E399)</f>
        <v/>
      </c>
      <c r="F398" s="34" t="str">
        <f>IF('Prediction Log'!H399=0, "",'Prediction Log'!H399)</f>
        <v/>
      </c>
      <c r="G398" s="10" t="str">
        <f>IF(ISBLANK(Games!B381), "",'Prediction Log'!$I399)</f>
        <v/>
      </c>
      <c r="H398" s="35" t="str">
        <f>'Prediction Log'!$J399</f>
        <v/>
      </c>
      <c r="I398" s="34" t="str">
        <f>IF(ISBLANK(Games!R381), "",IF(AND(Games!R381="",Games!S381=""),"",IF(ISTEXT(Games!S381), "Side",Games!R381)))</f>
        <v/>
      </c>
      <c r="J398" s="34" t="str">
        <f>IF(ISBLANK(Games!B381), "",IF(Games!P381="Y", Games!B381, Games!C381))</f>
        <v/>
      </c>
      <c r="K398" s="34" t="str">
        <f>Games!K381</f>
        <v/>
      </c>
      <c r="L398" s="34" t="str">
        <f>IF(ISBLANK(Games!D381), "",Games!D381)</f>
        <v/>
      </c>
      <c r="M398" s="34"/>
      <c r="N398" s="49" t="str">
        <f>IF(ISBLANK(Table123[[#This Row],[Odds Side - Difference Model]]), "", 1)</f>
        <v/>
      </c>
      <c r="O398" s="49" t="str">
        <f>IF(ISBLANK(Table123[[#This Row],[Odds Spread]]), "", 1)</f>
        <v/>
      </c>
      <c r="P398" s="36"/>
      <c r="Q398" s="36"/>
      <c r="R39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8" s="36"/>
      <c r="T398" s="36"/>
      <c r="U398" s="50" t="str">
        <f>IF(ISBLANK(Table123[[#This Row],[Odds Side - Difference Model]]), "",N398+IF(Q398&lt;0, (N398/(Q398/-100)), N398*(Q398/100)))</f>
        <v/>
      </c>
      <c r="V398" s="51" t="str">
        <f>IFERROR(IF(ISBLANK(Table123[[#This Row],[Odds Side - Win Probability Model]]), "",N398+IF(R398&lt;0, (N398/(R398/-100)), N398*(R398/100))),"")</f>
        <v/>
      </c>
      <c r="W398" s="50" t="str">
        <f t="shared" si="43"/>
        <v/>
      </c>
      <c r="X398" s="51" t="str">
        <f t="shared" si="44"/>
        <v/>
      </c>
      <c r="Y398" s="50" t="str">
        <f>IF(ISBLANK(Table123[[#This Row],[Odds Spread]]), "",O398+IF(S398&lt;0, (O398/(S398/-100)), O398*(S398/100)))</f>
        <v/>
      </c>
      <c r="Z398" s="50" t="str">
        <f t="shared" si="45"/>
        <v/>
      </c>
      <c r="AA398" s="37">
        <f t="shared" si="46"/>
        <v>0</v>
      </c>
      <c r="AB398" s="37">
        <f t="shared" si="47"/>
        <v>0</v>
      </c>
      <c r="AC398" s="52" t="str">
        <f>IF('Prediction Log'!$T399="Y", "W", IF('Prediction Log'!$T399="N","L",""))</f>
        <v/>
      </c>
      <c r="AD398" s="53" t="str">
        <f>IF('Prediction Log'!$V399="Y", "W", IF('Prediction Log'!$V399="N","L",""))</f>
        <v/>
      </c>
      <c r="AE398" s="54" t="str">
        <f>IF(ISBLANK(Table123[[#This Row],[Odds Side - Difference Model]]), "",IF(AC398="W", W398, IF(AC398="L",-N398, "")))</f>
        <v/>
      </c>
      <c r="AF398" s="55" t="str">
        <f>IFERROR((IF(ISERR(Table123[[#This Row],[Potential Payout Side - Win Probability Model]]), "",IF(AD398="W", X398, IF(AD398="L",-N398, "")))), "")</f>
        <v/>
      </c>
      <c r="AG398" s="52" t="str">
        <f>IF('Prediction Log'!$U399="Y", "W", IF('Prediction Log'!$U399="N", "L", ""))</f>
        <v/>
      </c>
      <c r="AH398" s="54" t="str">
        <f>IF(ISBLANK(Table123[[#This Row],[Odds Spread]]), "",IF(AG398="W", Z398, IF(AG398="L",-O398, "")))</f>
        <v/>
      </c>
      <c r="AI398" s="45"/>
      <c r="AJ398" s="46" t="str">
        <f t="shared" si="48"/>
        <v/>
      </c>
      <c r="AK39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9" spans="1:38" x14ac:dyDescent="0.45">
      <c r="A399" s="34">
        <f>Games!A382</f>
        <v>0</v>
      </c>
      <c r="B399" s="34" t="str">
        <f>IF('Prediction Log'!B400=0, "",'Prediction Log'!B400)</f>
        <v/>
      </c>
      <c r="C399" s="34" t="str">
        <f>IF('Prediction Log'!C400=0, "",'Prediction Log'!C400)</f>
        <v/>
      </c>
      <c r="D399" s="34" t="str">
        <f>IF('Prediction Log'!D400=0, "",'Prediction Log'!D400)</f>
        <v/>
      </c>
      <c r="E399" s="34" t="str">
        <f>IF('Prediction Log'!E400=0, "",'Prediction Log'!E400)</f>
        <v/>
      </c>
      <c r="F399" s="34" t="str">
        <f>IF('Prediction Log'!H400=0, "",'Prediction Log'!H400)</f>
        <v/>
      </c>
      <c r="G399" s="10" t="str">
        <f>IF(ISBLANK(Games!B382), "",'Prediction Log'!$I400)</f>
        <v/>
      </c>
      <c r="H399" s="35" t="str">
        <f>'Prediction Log'!$J400</f>
        <v/>
      </c>
      <c r="I399" s="34" t="str">
        <f>IF(ISBLANK(Games!R382), "",IF(AND(Games!R382="",Games!S382=""),"",IF(ISTEXT(Games!S382), "Side",Games!R382)))</f>
        <v/>
      </c>
      <c r="J399" s="34" t="str">
        <f>IF(ISBLANK(Games!B382), "",IF(Games!P382="Y", Games!B382, Games!C382))</f>
        <v/>
      </c>
      <c r="K399" s="34" t="str">
        <f>Games!K382</f>
        <v/>
      </c>
      <c r="L399" s="34" t="str">
        <f>IF(ISBLANK(Games!D382), "",Games!D382)</f>
        <v/>
      </c>
      <c r="M399" s="34"/>
      <c r="N399" s="49" t="str">
        <f>IF(ISBLANK(Table123[[#This Row],[Odds Side - Difference Model]]), "", 1)</f>
        <v/>
      </c>
      <c r="O399" s="49" t="str">
        <f>IF(ISBLANK(Table123[[#This Row],[Odds Spread]]), "", 1)</f>
        <v/>
      </c>
      <c r="P399" s="36"/>
      <c r="Q399" s="36"/>
      <c r="R39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9" s="36"/>
      <c r="T399" s="36"/>
      <c r="U399" s="50" t="str">
        <f>IF(ISBLANK(Table123[[#This Row],[Odds Side - Difference Model]]), "",N399+IF(Q399&lt;0, (N399/(Q399/-100)), N399*(Q399/100)))</f>
        <v/>
      </c>
      <c r="V399" s="51" t="str">
        <f>IFERROR(IF(ISBLANK(Table123[[#This Row],[Odds Side - Win Probability Model]]), "",N399+IF(R399&lt;0, (N399/(R399/-100)), N399*(R399/100))),"")</f>
        <v/>
      </c>
      <c r="W399" s="50" t="str">
        <f t="shared" si="43"/>
        <v/>
      </c>
      <c r="X399" s="51" t="str">
        <f t="shared" si="44"/>
        <v/>
      </c>
      <c r="Y399" s="50" t="str">
        <f>IF(ISBLANK(Table123[[#This Row],[Odds Spread]]), "",O399+IF(S399&lt;0, (O399/(S399/-100)), O399*(S399/100)))</f>
        <v/>
      </c>
      <c r="Z399" s="50" t="str">
        <f t="shared" si="45"/>
        <v/>
      </c>
      <c r="AA399" s="37">
        <f t="shared" si="46"/>
        <v>0</v>
      </c>
      <c r="AB399" s="37">
        <f t="shared" si="47"/>
        <v>0</v>
      </c>
      <c r="AC399" s="52" t="str">
        <f>IF('Prediction Log'!$T400="Y", "W", IF('Prediction Log'!$T400="N","L",""))</f>
        <v/>
      </c>
      <c r="AD399" s="53" t="str">
        <f>IF('Prediction Log'!$V400="Y", "W", IF('Prediction Log'!$V400="N","L",""))</f>
        <v/>
      </c>
      <c r="AE399" s="54" t="str">
        <f>IF(ISBLANK(Table123[[#This Row],[Odds Side - Difference Model]]), "",IF(AC399="W", W399, IF(AC399="L",-N399, "")))</f>
        <v/>
      </c>
      <c r="AF399" s="55" t="str">
        <f>IFERROR((IF(ISERR(Table123[[#This Row],[Potential Payout Side - Win Probability Model]]), "",IF(AD399="W", X399, IF(AD399="L",-N399, "")))), "")</f>
        <v/>
      </c>
      <c r="AG399" s="52" t="str">
        <f>IF('Prediction Log'!$U400="Y", "W", IF('Prediction Log'!$U400="N", "L", ""))</f>
        <v/>
      </c>
      <c r="AH399" s="54" t="str">
        <f>IF(ISBLANK(Table123[[#This Row],[Odds Spread]]), "",IF(AG399="W", Z399, IF(AG399="L",-O399, "")))</f>
        <v/>
      </c>
      <c r="AI399" s="45"/>
      <c r="AJ399" s="46" t="str">
        <f t="shared" si="48"/>
        <v/>
      </c>
      <c r="AK39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0" spans="1:38" x14ac:dyDescent="0.45">
      <c r="A400" s="34">
        <f>Games!A383</f>
        <v>0</v>
      </c>
      <c r="B400" s="34" t="str">
        <f>IF('Prediction Log'!B401=0, "",'Prediction Log'!B401)</f>
        <v/>
      </c>
      <c r="C400" s="34" t="str">
        <f>IF('Prediction Log'!C401=0, "",'Prediction Log'!C401)</f>
        <v/>
      </c>
      <c r="D400" s="34" t="str">
        <f>IF('Prediction Log'!D401=0, "",'Prediction Log'!D401)</f>
        <v/>
      </c>
      <c r="E400" s="34" t="str">
        <f>IF('Prediction Log'!E401=0, "",'Prediction Log'!E401)</f>
        <v/>
      </c>
      <c r="F400" s="34" t="str">
        <f>IF('Prediction Log'!H401=0, "",'Prediction Log'!H401)</f>
        <v/>
      </c>
      <c r="G400" s="10" t="str">
        <f>IF(ISBLANK(Games!B383), "",'Prediction Log'!$I401)</f>
        <v/>
      </c>
      <c r="H400" s="35" t="str">
        <f>'Prediction Log'!$J401</f>
        <v/>
      </c>
      <c r="I400" s="34" t="str">
        <f>IF(ISBLANK(Games!R383), "",IF(AND(Games!R383="",Games!S383=""),"",IF(ISTEXT(Games!S383), "Side",Games!R383)))</f>
        <v/>
      </c>
      <c r="J400" s="34" t="str">
        <f>IF(ISBLANK(Games!B383), "",IF(Games!P383="Y", Games!B383, Games!C383))</f>
        <v/>
      </c>
      <c r="K400" s="34" t="str">
        <f>Games!K383</f>
        <v/>
      </c>
      <c r="L400" s="34" t="str">
        <f>IF(ISBLANK(Games!D383), "",Games!D383)</f>
        <v/>
      </c>
      <c r="M400" s="34"/>
      <c r="N400" s="49" t="str">
        <f>IF(ISBLANK(Table123[[#This Row],[Odds Side - Difference Model]]), "", 1)</f>
        <v/>
      </c>
      <c r="O400" s="49" t="str">
        <f>IF(ISBLANK(Table123[[#This Row],[Odds Spread]]), "", 1)</f>
        <v/>
      </c>
      <c r="P400" s="36"/>
      <c r="Q400" s="36"/>
      <c r="R40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0" s="36"/>
      <c r="T400" s="36"/>
      <c r="U400" s="50" t="str">
        <f>IF(ISBLANK(Table123[[#This Row],[Odds Side - Difference Model]]), "",N400+IF(Q400&lt;0, (N400/(Q400/-100)), N400*(Q400/100)))</f>
        <v/>
      </c>
      <c r="V400" s="51" t="str">
        <f>IFERROR(IF(ISBLANK(Table123[[#This Row],[Odds Side - Win Probability Model]]), "",N400+IF(R400&lt;0, (N400/(R400/-100)), N400*(R400/100))),"")</f>
        <v/>
      </c>
      <c r="W400" s="50" t="str">
        <f t="shared" si="43"/>
        <v/>
      </c>
      <c r="X400" s="51" t="str">
        <f t="shared" si="44"/>
        <v/>
      </c>
      <c r="Y400" s="50" t="str">
        <f>IF(ISBLANK(Table123[[#This Row],[Odds Spread]]), "",O400+IF(S400&lt;0, (O400/(S400/-100)), O400*(S400/100)))</f>
        <v/>
      </c>
      <c r="Z400" s="50" t="str">
        <f t="shared" si="45"/>
        <v/>
      </c>
      <c r="AA400" s="37">
        <f t="shared" si="46"/>
        <v>0</v>
      </c>
      <c r="AB400" s="37">
        <f t="shared" si="47"/>
        <v>0</v>
      </c>
      <c r="AC400" s="52" t="str">
        <f>IF('Prediction Log'!$T401="Y", "W", IF('Prediction Log'!$T401="N","L",""))</f>
        <v/>
      </c>
      <c r="AD400" s="53" t="str">
        <f>IF('Prediction Log'!$V401="Y", "W", IF('Prediction Log'!$V401="N","L",""))</f>
        <v/>
      </c>
      <c r="AE400" s="54" t="str">
        <f>IF(ISBLANK(Table123[[#This Row],[Odds Side - Difference Model]]), "",IF(AC400="W", W400, IF(AC400="L",-N400, "")))</f>
        <v/>
      </c>
      <c r="AF400" s="55" t="str">
        <f>IFERROR((IF(ISERR(Table123[[#This Row],[Potential Payout Side - Win Probability Model]]), "",IF(AD400="W", X400, IF(AD400="L",-N400, "")))), "")</f>
        <v/>
      </c>
      <c r="AG400" s="52" t="str">
        <f>IF('Prediction Log'!$U401="Y", "W", IF('Prediction Log'!$U401="N", "L", ""))</f>
        <v/>
      </c>
      <c r="AH400" s="54" t="str">
        <f>IF(ISBLANK(Table123[[#This Row],[Odds Spread]]), "",IF(AG400="W", Z400, IF(AG400="L",-O400, "")))</f>
        <v/>
      </c>
      <c r="AI400" s="45"/>
      <c r="AJ400" s="46" t="str">
        <f t="shared" si="48"/>
        <v/>
      </c>
      <c r="AK40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1" spans="1:38" x14ac:dyDescent="0.45">
      <c r="A401" s="34">
        <f>Games!A384</f>
        <v>0</v>
      </c>
      <c r="B401" s="34" t="str">
        <f>IF('Prediction Log'!B402=0, "",'Prediction Log'!B402)</f>
        <v/>
      </c>
      <c r="C401" s="34" t="str">
        <f>IF('Prediction Log'!C402=0, "",'Prediction Log'!C402)</f>
        <v/>
      </c>
      <c r="D401" s="34" t="str">
        <f>IF('Prediction Log'!D402=0, "",'Prediction Log'!D402)</f>
        <v/>
      </c>
      <c r="E401" s="34" t="str">
        <f>IF('Prediction Log'!E402=0, "",'Prediction Log'!E402)</f>
        <v/>
      </c>
      <c r="F401" s="34" t="str">
        <f>IF('Prediction Log'!H402=0, "",'Prediction Log'!H402)</f>
        <v/>
      </c>
      <c r="G401" s="10" t="str">
        <f>IF(ISBLANK(Games!B384), "",'Prediction Log'!$I402)</f>
        <v/>
      </c>
      <c r="H401" s="35" t="str">
        <f>'Prediction Log'!$J402</f>
        <v/>
      </c>
      <c r="I401" s="34" t="str">
        <f>IF(ISBLANK(Games!R384), "",IF(AND(Games!R384="",Games!S384=""),"",IF(ISTEXT(Games!S384), "Side",Games!R384)))</f>
        <v/>
      </c>
      <c r="J401" s="34" t="str">
        <f>IF(ISBLANK(Games!B384), "",IF(Games!P384="Y", Games!B384, Games!C384))</f>
        <v/>
      </c>
      <c r="K401" s="34" t="str">
        <f>Games!K384</f>
        <v/>
      </c>
      <c r="L401" s="34" t="str">
        <f>IF(ISBLANK(Games!D384), "",Games!D384)</f>
        <v/>
      </c>
      <c r="M401" s="34"/>
      <c r="N401" s="49" t="str">
        <f>IF(ISBLANK(Table123[[#This Row],[Odds Side - Difference Model]]), "", 1)</f>
        <v/>
      </c>
      <c r="O401" s="49" t="str">
        <f>IF(ISBLANK(Table123[[#This Row],[Odds Spread]]), "", 1)</f>
        <v/>
      </c>
      <c r="P401" s="36"/>
      <c r="Q401" s="36"/>
      <c r="R40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1" s="36"/>
      <c r="T401" s="36"/>
      <c r="U401" s="50" t="str">
        <f>IF(ISBLANK(Table123[[#This Row],[Odds Side - Difference Model]]), "",N401+IF(Q401&lt;0, (N401/(Q401/-100)), N401*(Q401/100)))</f>
        <v/>
      </c>
      <c r="V401" s="51" t="str">
        <f>IFERROR(IF(ISBLANK(Table123[[#This Row],[Odds Side - Win Probability Model]]), "",N401+IF(R401&lt;0, (N401/(R401/-100)), N401*(R401/100))),"")</f>
        <v/>
      </c>
      <c r="W401" s="50" t="str">
        <f t="shared" si="43"/>
        <v/>
      </c>
      <c r="X401" s="51" t="str">
        <f t="shared" si="44"/>
        <v/>
      </c>
      <c r="Y401" s="50" t="str">
        <f>IF(ISBLANK(Table123[[#This Row],[Odds Spread]]), "",O401+IF(S401&lt;0, (O401/(S401/-100)), O401*(S401/100)))</f>
        <v/>
      </c>
      <c r="Z401" s="50" t="str">
        <f t="shared" si="45"/>
        <v/>
      </c>
      <c r="AA401" s="37">
        <f t="shared" si="46"/>
        <v>0</v>
      </c>
      <c r="AB401" s="37">
        <f t="shared" si="47"/>
        <v>0</v>
      </c>
      <c r="AC401" s="52" t="str">
        <f>IF('Prediction Log'!$T402="Y", "W", IF('Prediction Log'!$T402="N","L",""))</f>
        <v/>
      </c>
      <c r="AD401" s="53" t="str">
        <f>IF('Prediction Log'!$V402="Y", "W", IF('Prediction Log'!$V402="N","L",""))</f>
        <v/>
      </c>
      <c r="AE401" s="54" t="str">
        <f>IF(ISBLANK(Table123[[#This Row],[Odds Side - Difference Model]]), "",IF(AC401="W", W401, IF(AC401="L",-N401, "")))</f>
        <v/>
      </c>
      <c r="AF401" s="55" t="str">
        <f>IFERROR((IF(ISERR(Table123[[#This Row],[Potential Payout Side - Win Probability Model]]), "",IF(AD401="W", X401, IF(AD401="L",-N401, "")))), "")</f>
        <v/>
      </c>
      <c r="AG401" s="52" t="str">
        <f>IF('Prediction Log'!$U402="Y", "W", IF('Prediction Log'!$U402="N", "L", ""))</f>
        <v/>
      </c>
      <c r="AH401" s="54" t="str">
        <f>IF(ISBLANK(Table123[[#This Row],[Odds Spread]]), "",IF(AG401="W", Z401, IF(AG401="L",-O401, "")))</f>
        <v/>
      </c>
      <c r="AI401" s="45"/>
      <c r="AJ401" s="46" t="str">
        <f t="shared" si="48"/>
        <v/>
      </c>
      <c r="AK40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2" spans="1:38" x14ac:dyDescent="0.45">
      <c r="A402" s="34">
        <f>Games!A385</f>
        <v>0</v>
      </c>
      <c r="B402" s="34" t="str">
        <f>IF('Prediction Log'!B403=0, "",'Prediction Log'!B403)</f>
        <v/>
      </c>
      <c r="C402" s="34" t="str">
        <f>IF('Prediction Log'!C403=0, "",'Prediction Log'!C403)</f>
        <v/>
      </c>
      <c r="D402" s="34" t="str">
        <f>IF('Prediction Log'!D403=0, "",'Prediction Log'!D403)</f>
        <v/>
      </c>
      <c r="E402" s="34" t="str">
        <f>IF('Prediction Log'!E403=0, "",'Prediction Log'!E403)</f>
        <v/>
      </c>
      <c r="F402" s="34" t="str">
        <f>IF('Prediction Log'!H403=0, "",'Prediction Log'!H403)</f>
        <v/>
      </c>
      <c r="G402" s="10" t="str">
        <f>IF(ISBLANK(Games!B385), "",'Prediction Log'!$I403)</f>
        <v/>
      </c>
      <c r="H402" s="35" t="str">
        <f>'Prediction Log'!$J403</f>
        <v/>
      </c>
      <c r="I402" s="34" t="str">
        <f>IF(ISBLANK(Games!R385), "",IF(AND(Games!R385="",Games!S385=""),"",IF(ISTEXT(Games!S385), "Side",Games!R385)))</f>
        <v/>
      </c>
      <c r="J402" s="34" t="str">
        <f>IF(ISBLANK(Games!B385), "",IF(Games!P385="Y", Games!B385, Games!C385))</f>
        <v/>
      </c>
      <c r="K402" s="34" t="str">
        <f>Games!K385</f>
        <v/>
      </c>
      <c r="L402" s="34" t="str">
        <f>IF(ISBLANK(Games!D385), "",Games!D385)</f>
        <v/>
      </c>
      <c r="M402" s="34"/>
      <c r="N402" s="49" t="str">
        <f>IF(ISBLANK(Table123[[#This Row],[Odds Side - Difference Model]]), "", 1)</f>
        <v/>
      </c>
      <c r="O402" s="49" t="str">
        <f>IF(ISBLANK(Table123[[#This Row],[Odds Spread]]), "", 1)</f>
        <v/>
      </c>
      <c r="P402" s="36"/>
      <c r="Q402" s="36"/>
      <c r="R40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2" s="36"/>
      <c r="T402" s="36"/>
      <c r="U402" s="50" t="str">
        <f>IF(ISBLANK(Table123[[#This Row],[Odds Side - Difference Model]]), "",N402+IF(Q402&lt;0, (N402/(Q402/-100)), N402*(Q402/100)))</f>
        <v/>
      </c>
      <c r="V402" s="51" t="str">
        <f>IFERROR(IF(ISBLANK(Table123[[#This Row],[Odds Side - Win Probability Model]]), "",N402+IF(R402&lt;0, (N402/(R402/-100)), N402*(R402/100))),"")</f>
        <v/>
      </c>
      <c r="W402" s="50" t="str">
        <f t="shared" si="43"/>
        <v/>
      </c>
      <c r="X402" s="51" t="str">
        <f t="shared" si="44"/>
        <v/>
      </c>
      <c r="Y402" s="50" t="str">
        <f>IF(ISBLANK(Table123[[#This Row],[Odds Spread]]), "",O402+IF(S402&lt;0, (O402/(S402/-100)), O402*(S402/100)))</f>
        <v/>
      </c>
      <c r="Z402" s="50" t="str">
        <f t="shared" si="45"/>
        <v/>
      </c>
      <c r="AA402" s="37">
        <f t="shared" si="46"/>
        <v>0</v>
      </c>
      <c r="AB402" s="37">
        <f t="shared" si="47"/>
        <v>0</v>
      </c>
      <c r="AC402" s="52" t="str">
        <f>IF('Prediction Log'!$T403="Y", "W", IF('Prediction Log'!$T403="N","L",""))</f>
        <v/>
      </c>
      <c r="AD402" s="53" t="str">
        <f>IF('Prediction Log'!$V403="Y", "W", IF('Prediction Log'!$V403="N","L",""))</f>
        <v/>
      </c>
      <c r="AE402" s="54" t="str">
        <f>IF(ISBLANK(Table123[[#This Row],[Odds Side - Difference Model]]), "",IF(AC402="W", W402, IF(AC402="L",-N402, "")))</f>
        <v/>
      </c>
      <c r="AF402" s="55" t="str">
        <f>IFERROR((IF(ISERR(Table123[[#This Row],[Potential Payout Side - Win Probability Model]]), "",IF(AD402="W", X402, IF(AD402="L",-N402, "")))), "")</f>
        <v/>
      </c>
      <c r="AG402" s="52" t="str">
        <f>IF('Prediction Log'!$U403="Y", "W", IF('Prediction Log'!$U403="N", "L", ""))</f>
        <v/>
      </c>
      <c r="AH402" s="54" t="str">
        <f>IF(ISBLANK(Table123[[#This Row],[Odds Spread]]), "",IF(AG402="W", Z402, IF(AG402="L",-O402, "")))</f>
        <v/>
      </c>
      <c r="AI402" s="45"/>
      <c r="AJ402" s="46" t="str">
        <f t="shared" si="48"/>
        <v/>
      </c>
      <c r="AK40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3" spans="1:38" x14ac:dyDescent="0.45">
      <c r="A403" s="34">
        <f>Games!A386</f>
        <v>0</v>
      </c>
      <c r="B403" s="34" t="str">
        <f>IF('Prediction Log'!B404=0, "",'Prediction Log'!B404)</f>
        <v/>
      </c>
      <c r="C403" s="34" t="str">
        <f>IF('Prediction Log'!C404=0, "",'Prediction Log'!C404)</f>
        <v/>
      </c>
      <c r="D403" s="34" t="str">
        <f>IF('Prediction Log'!D404=0, "",'Prediction Log'!D404)</f>
        <v/>
      </c>
      <c r="E403" s="34" t="str">
        <f>IF('Prediction Log'!E404=0, "",'Prediction Log'!E404)</f>
        <v/>
      </c>
      <c r="F403" s="34" t="str">
        <f>IF('Prediction Log'!H404=0, "",'Prediction Log'!H404)</f>
        <v/>
      </c>
      <c r="G403" s="10" t="str">
        <f>IF(ISBLANK(Games!B386), "",'Prediction Log'!$I404)</f>
        <v/>
      </c>
      <c r="H403" s="35" t="str">
        <f>'Prediction Log'!$J404</f>
        <v/>
      </c>
      <c r="I403" s="34" t="str">
        <f>IF(ISBLANK(Games!R386), "",IF(AND(Games!R386="",Games!S386=""),"",IF(ISTEXT(Games!S386), "Side",Games!R386)))</f>
        <v/>
      </c>
      <c r="J403" s="34" t="str">
        <f>IF(ISBLANK(Games!B386), "",IF(Games!P386="Y", Games!B386, Games!C386))</f>
        <v/>
      </c>
      <c r="K403" s="34" t="str">
        <f>Games!K386</f>
        <v/>
      </c>
      <c r="L403" s="34" t="str">
        <f>IF(ISBLANK(Games!D386), "",Games!D386)</f>
        <v/>
      </c>
      <c r="M403" s="34"/>
      <c r="N403" s="49" t="str">
        <f>IF(ISBLANK(Table123[[#This Row],[Odds Side - Difference Model]]), "", 1)</f>
        <v/>
      </c>
      <c r="O403" s="49" t="str">
        <f>IF(ISBLANK(Table123[[#This Row],[Odds Spread]]), "", 1)</f>
        <v/>
      </c>
      <c r="P403" s="36"/>
      <c r="Q403" s="36"/>
      <c r="R40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3" s="36"/>
      <c r="T403" s="36"/>
      <c r="U403" s="50" t="str">
        <f>IF(ISBLANK(Table123[[#This Row],[Odds Side - Difference Model]]), "",N403+IF(Q403&lt;0, (N403/(Q403/-100)), N403*(Q403/100)))</f>
        <v/>
      </c>
      <c r="V403" s="51" t="str">
        <f>IFERROR(IF(ISBLANK(Table123[[#This Row],[Odds Side - Win Probability Model]]), "",N403+IF(R403&lt;0, (N403/(R403/-100)), N403*(R403/100))),"")</f>
        <v/>
      </c>
      <c r="W403" s="50" t="str">
        <f t="shared" si="43"/>
        <v/>
      </c>
      <c r="X403" s="51" t="str">
        <f t="shared" si="44"/>
        <v/>
      </c>
      <c r="Y403" s="50" t="str">
        <f>IF(ISBLANK(Table123[[#This Row],[Odds Spread]]), "",O403+IF(S403&lt;0, (O403/(S403/-100)), O403*(S403/100)))</f>
        <v/>
      </c>
      <c r="Z403" s="50" t="str">
        <f t="shared" si="45"/>
        <v/>
      </c>
      <c r="AA403" s="37">
        <f t="shared" si="46"/>
        <v>0</v>
      </c>
      <c r="AB403" s="37">
        <f t="shared" si="47"/>
        <v>0</v>
      </c>
      <c r="AC403" s="52" t="str">
        <f>IF('Prediction Log'!$T404="Y", "W", IF('Prediction Log'!$T404="N","L",""))</f>
        <v/>
      </c>
      <c r="AD403" s="53" t="str">
        <f>IF('Prediction Log'!$V404="Y", "W", IF('Prediction Log'!$V404="N","L",""))</f>
        <v/>
      </c>
      <c r="AE403" s="54" t="str">
        <f>IF(ISBLANK(Table123[[#This Row],[Odds Side - Difference Model]]), "",IF(AC403="W", W403, IF(AC403="L",-N403, "")))</f>
        <v/>
      </c>
      <c r="AF403" s="55" t="str">
        <f>IFERROR((IF(ISERR(Table123[[#This Row],[Potential Payout Side - Win Probability Model]]), "",IF(AD403="W", X403, IF(AD403="L",-N403, "")))), "")</f>
        <v/>
      </c>
      <c r="AG403" s="52" t="str">
        <f>IF('Prediction Log'!$U404="Y", "W", IF('Prediction Log'!$U404="N", "L", ""))</f>
        <v/>
      </c>
      <c r="AH403" s="54" t="str">
        <f>IF(ISBLANK(Table123[[#This Row],[Odds Spread]]), "",IF(AG403="W", Z403, IF(AG403="L",-O403, "")))</f>
        <v/>
      </c>
      <c r="AI403" s="45"/>
      <c r="AJ403" s="46" t="str">
        <f t="shared" si="48"/>
        <v/>
      </c>
      <c r="AK40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4" spans="1:38" x14ac:dyDescent="0.45">
      <c r="A404" s="34">
        <f>Games!A387</f>
        <v>0</v>
      </c>
      <c r="B404" s="34" t="str">
        <f>IF('Prediction Log'!B405=0, "",'Prediction Log'!B405)</f>
        <v/>
      </c>
      <c r="C404" s="34" t="str">
        <f>IF('Prediction Log'!C405=0, "",'Prediction Log'!C405)</f>
        <v/>
      </c>
      <c r="D404" s="34" t="str">
        <f>IF('Prediction Log'!D405=0, "",'Prediction Log'!D405)</f>
        <v/>
      </c>
      <c r="E404" s="34" t="str">
        <f>IF('Prediction Log'!E405=0, "",'Prediction Log'!E405)</f>
        <v/>
      </c>
      <c r="F404" s="34" t="str">
        <f>IF('Prediction Log'!H405=0, "",'Prediction Log'!H405)</f>
        <v/>
      </c>
      <c r="G404" s="10" t="str">
        <f>IF(ISBLANK(Games!B387), "",'Prediction Log'!$I405)</f>
        <v/>
      </c>
      <c r="H404" s="35" t="str">
        <f>'Prediction Log'!$J405</f>
        <v/>
      </c>
      <c r="I404" s="34" t="str">
        <f>IF(ISBLANK(Games!R387), "",IF(AND(Games!R387="",Games!S387=""),"",IF(ISTEXT(Games!S387), "Side",Games!R387)))</f>
        <v/>
      </c>
      <c r="J404" s="34" t="str">
        <f>IF(ISBLANK(Games!B387), "",IF(Games!P387="Y", Games!B387, Games!C387))</f>
        <v/>
      </c>
      <c r="K404" s="34" t="str">
        <f>Games!K387</f>
        <v/>
      </c>
      <c r="L404" s="34" t="str">
        <f>IF(ISBLANK(Games!D387), "",Games!D387)</f>
        <v/>
      </c>
      <c r="M404" s="34"/>
      <c r="N404" s="49" t="str">
        <f>IF(ISBLANK(Table123[[#This Row],[Odds Side - Difference Model]]), "", 1)</f>
        <v/>
      </c>
      <c r="O404" s="49" t="str">
        <f>IF(ISBLANK(Table123[[#This Row],[Odds Spread]]), "", 1)</f>
        <v/>
      </c>
      <c r="P404" s="36"/>
      <c r="Q404" s="36"/>
      <c r="R40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4" s="36"/>
      <c r="T404" s="36"/>
      <c r="U404" s="50" t="str">
        <f>IF(ISBLANK(Table123[[#This Row],[Odds Side - Difference Model]]), "",N404+IF(Q404&lt;0, (N404/(Q404/-100)), N404*(Q404/100)))</f>
        <v/>
      </c>
      <c r="V404" s="51" t="str">
        <f>IFERROR(IF(ISBLANK(Table123[[#This Row],[Odds Side - Win Probability Model]]), "",N404+IF(R404&lt;0, (N404/(R404/-100)), N404*(R404/100))),"")</f>
        <v/>
      </c>
      <c r="W404" s="50" t="str">
        <f t="shared" si="43"/>
        <v/>
      </c>
      <c r="X404" s="51" t="str">
        <f t="shared" si="44"/>
        <v/>
      </c>
      <c r="Y404" s="50" t="str">
        <f>IF(ISBLANK(Table123[[#This Row],[Odds Spread]]), "",O404+IF(S404&lt;0, (O404/(S404/-100)), O404*(S404/100)))</f>
        <v/>
      </c>
      <c r="Z404" s="50" t="str">
        <f t="shared" si="45"/>
        <v/>
      </c>
      <c r="AA404" s="37">
        <f t="shared" si="46"/>
        <v>0</v>
      </c>
      <c r="AB404" s="37">
        <f t="shared" si="47"/>
        <v>0</v>
      </c>
      <c r="AC404" s="52" t="str">
        <f>IF('Prediction Log'!$T405="Y", "W", IF('Prediction Log'!$T405="N","L",""))</f>
        <v/>
      </c>
      <c r="AD404" s="53" t="str">
        <f>IF('Prediction Log'!$V405="Y", "W", IF('Prediction Log'!$V405="N","L",""))</f>
        <v/>
      </c>
      <c r="AE404" s="54" t="str">
        <f>IF(ISBLANK(Table123[[#This Row],[Odds Side - Difference Model]]), "",IF(AC404="W", W404, IF(AC404="L",-N404, "")))</f>
        <v/>
      </c>
      <c r="AF404" s="55" t="str">
        <f>IFERROR((IF(ISERR(Table123[[#This Row],[Potential Payout Side - Win Probability Model]]), "",IF(AD404="W", X404, IF(AD404="L",-N404, "")))), "")</f>
        <v/>
      </c>
      <c r="AG404" s="52" t="str">
        <f>IF('Prediction Log'!$U405="Y", "W", IF('Prediction Log'!$U405="N", "L", ""))</f>
        <v/>
      </c>
      <c r="AH404" s="54" t="str">
        <f>IF(ISBLANK(Table123[[#This Row],[Odds Spread]]), "",IF(AG404="W", Z404, IF(AG404="L",-O404, "")))</f>
        <v/>
      </c>
      <c r="AI404" s="45"/>
      <c r="AJ404" s="46" t="str">
        <f t="shared" si="48"/>
        <v/>
      </c>
      <c r="AK40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5" spans="1:38" x14ac:dyDescent="0.45">
      <c r="A405" s="34">
        <f>Games!A388</f>
        <v>0</v>
      </c>
      <c r="B405" s="34" t="str">
        <f>IF('Prediction Log'!B406=0, "",'Prediction Log'!B406)</f>
        <v/>
      </c>
      <c r="C405" s="34" t="str">
        <f>IF('Prediction Log'!C406=0, "",'Prediction Log'!C406)</f>
        <v/>
      </c>
      <c r="D405" s="34" t="str">
        <f>IF('Prediction Log'!D406=0, "",'Prediction Log'!D406)</f>
        <v/>
      </c>
      <c r="E405" s="34" t="str">
        <f>IF('Prediction Log'!E406=0, "",'Prediction Log'!E406)</f>
        <v/>
      </c>
      <c r="F405" s="34" t="str">
        <f>IF('Prediction Log'!H406=0, "",'Prediction Log'!H406)</f>
        <v/>
      </c>
      <c r="G405" s="10" t="str">
        <f>IF(ISBLANK(Games!B388), "",'Prediction Log'!$I406)</f>
        <v/>
      </c>
      <c r="H405" s="35" t="str">
        <f>'Prediction Log'!$J406</f>
        <v/>
      </c>
      <c r="I405" s="34" t="str">
        <f>IF(ISBLANK(Games!R388), "",IF(AND(Games!R388="",Games!S388=""),"",IF(ISTEXT(Games!S388), "Side",Games!R388)))</f>
        <v/>
      </c>
      <c r="J405" s="34" t="str">
        <f>IF(ISBLANK(Games!B388), "",IF(Games!P388="Y", Games!B388, Games!C388))</f>
        <v/>
      </c>
      <c r="K405" s="34" t="str">
        <f>Games!K388</f>
        <v/>
      </c>
      <c r="L405" s="34" t="str">
        <f>IF(ISBLANK(Games!D388), "",Games!D388)</f>
        <v/>
      </c>
      <c r="M405" s="34"/>
      <c r="N405" s="49" t="str">
        <f>IF(ISBLANK(Table123[[#This Row],[Odds Side - Difference Model]]), "", 1)</f>
        <v/>
      </c>
      <c r="O405" s="49" t="str">
        <f>IF(ISBLANK(Table123[[#This Row],[Odds Spread]]), "", 1)</f>
        <v/>
      </c>
      <c r="P405" s="36"/>
      <c r="Q405" s="36"/>
      <c r="R40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5" s="36"/>
      <c r="T405" s="36"/>
      <c r="U405" s="50" t="str">
        <f>IF(ISBLANK(Table123[[#This Row],[Odds Side - Difference Model]]), "",N405+IF(Q405&lt;0, (N405/(Q405/-100)), N405*(Q405/100)))</f>
        <v/>
      </c>
      <c r="V405" s="51" t="str">
        <f>IFERROR(IF(ISBLANK(Table123[[#This Row],[Odds Side - Win Probability Model]]), "",N405+IF(R405&lt;0, (N405/(R405/-100)), N405*(R405/100))),"")</f>
        <v/>
      </c>
      <c r="W405" s="50" t="str">
        <f t="shared" si="43"/>
        <v/>
      </c>
      <c r="X405" s="51" t="str">
        <f t="shared" si="44"/>
        <v/>
      </c>
      <c r="Y405" s="50" t="str">
        <f>IF(ISBLANK(Table123[[#This Row],[Odds Spread]]), "",O405+IF(S405&lt;0, (O405/(S405/-100)), O405*(S405/100)))</f>
        <v/>
      </c>
      <c r="Z405" s="50" t="str">
        <f t="shared" si="45"/>
        <v/>
      </c>
      <c r="AA405" s="37">
        <f t="shared" si="46"/>
        <v>0</v>
      </c>
      <c r="AB405" s="37">
        <f t="shared" si="47"/>
        <v>0</v>
      </c>
      <c r="AC405" s="52" t="str">
        <f>IF('Prediction Log'!$T406="Y", "W", IF('Prediction Log'!$T406="N","L",""))</f>
        <v/>
      </c>
      <c r="AD405" s="53" t="str">
        <f>IF('Prediction Log'!$V406="Y", "W", IF('Prediction Log'!$V406="N","L",""))</f>
        <v/>
      </c>
      <c r="AE405" s="54" t="str">
        <f>IF(ISBLANK(Table123[[#This Row],[Odds Side - Difference Model]]), "",IF(AC405="W", W405, IF(AC405="L",-N405, "")))</f>
        <v/>
      </c>
      <c r="AF405" s="55" t="str">
        <f>IFERROR((IF(ISERR(Table123[[#This Row],[Potential Payout Side - Win Probability Model]]), "",IF(AD405="W", X405, IF(AD405="L",-N405, "")))), "")</f>
        <v/>
      </c>
      <c r="AG405" s="52" t="str">
        <f>IF('Prediction Log'!$U406="Y", "W", IF('Prediction Log'!$U406="N", "L", ""))</f>
        <v/>
      </c>
      <c r="AH405" s="54" t="str">
        <f>IF(ISBLANK(Table123[[#This Row],[Odds Spread]]), "",IF(AG405="W", Z405, IF(AG405="L",-O405, "")))</f>
        <v/>
      </c>
      <c r="AI405" s="45"/>
      <c r="AJ405" s="46" t="str">
        <f t="shared" si="48"/>
        <v/>
      </c>
      <c r="AK40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6" spans="1:38" x14ac:dyDescent="0.45">
      <c r="A406" s="34">
        <f>Games!A389</f>
        <v>0</v>
      </c>
      <c r="B406" s="34" t="str">
        <f>IF('Prediction Log'!B407=0, "",'Prediction Log'!B407)</f>
        <v/>
      </c>
      <c r="C406" s="34" t="str">
        <f>IF('Prediction Log'!C407=0, "",'Prediction Log'!C407)</f>
        <v/>
      </c>
      <c r="D406" s="34" t="str">
        <f>IF('Prediction Log'!D407=0, "",'Prediction Log'!D407)</f>
        <v/>
      </c>
      <c r="E406" s="34" t="str">
        <f>IF('Prediction Log'!E407=0, "",'Prediction Log'!E407)</f>
        <v/>
      </c>
      <c r="F406" s="34" t="str">
        <f>IF('Prediction Log'!H407=0, "",'Prediction Log'!H407)</f>
        <v/>
      </c>
      <c r="G406" s="10" t="str">
        <f>IF(ISBLANK(Games!B389), "",'Prediction Log'!$I407)</f>
        <v/>
      </c>
      <c r="H406" s="35" t="str">
        <f>'Prediction Log'!$J407</f>
        <v/>
      </c>
      <c r="I406" s="34" t="str">
        <f>IF(ISBLANK(Games!R389), "",IF(AND(Games!R389="",Games!S389=""),"",IF(ISTEXT(Games!S389), "Side",Games!R389)))</f>
        <v/>
      </c>
      <c r="J406" s="34" t="str">
        <f>IF(ISBLANK(Games!B389), "",IF(Games!P389="Y", Games!B389, Games!C389))</f>
        <v/>
      </c>
      <c r="K406" s="34" t="str">
        <f>Games!K389</f>
        <v/>
      </c>
      <c r="L406" s="34" t="str">
        <f>IF(ISBLANK(Games!D389), "",Games!D389)</f>
        <v/>
      </c>
      <c r="M406" s="34"/>
      <c r="N406" s="49" t="str">
        <f>IF(ISBLANK(Table123[[#This Row],[Odds Side - Difference Model]]), "", 1)</f>
        <v/>
      </c>
      <c r="O406" s="49" t="str">
        <f>IF(ISBLANK(Table123[[#This Row],[Odds Spread]]), "", 1)</f>
        <v/>
      </c>
      <c r="P406" s="36"/>
      <c r="Q406" s="36"/>
      <c r="R40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6" s="36"/>
      <c r="T406" s="36"/>
      <c r="U406" s="50" t="str">
        <f>IF(ISBLANK(Table123[[#This Row],[Odds Side - Difference Model]]), "",N406+IF(Q406&lt;0, (N406/(Q406/-100)), N406*(Q406/100)))</f>
        <v/>
      </c>
      <c r="V406" s="51" t="str">
        <f>IFERROR(IF(ISBLANK(Table123[[#This Row],[Odds Side - Win Probability Model]]), "",N406+IF(R406&lt;0, (N406/(R406/-100)), N406*(R406/100))),"")</f>
        <v/>
      </c>
      <c r="W406" s="50" t="str">
        <f t="shared" si="43"/>
        <v/>
      </c>
      <c r="X406" s="51" t="str">
        <f t="shared" si="44"/>
        <v/>
      </c>
      <c r="Y406" s="50" t="str">
        <f>IF(ISBLANK(Table123[[#This Row],[Odds Spread]]), "",O406+IF(S406&lt;0, (O406/(S406/-100)), O406*(S406/100)))</f>
        <v/>
      </c>
      <c r="Z406" s="50" t="str">
        <f t="shared" si="45"/>
        <v/>
      </c>
      <c r="AA406" s="37">
        <f t="shared" si="46"/>
        <v>0</v>
      </c>
      <c r="AB406" s="37">
        <f t="shared" si="47"/>
        <v>0</v>
      </c>
      <c r="AC406" s="52" t="str">
        <f>IF('Prediction Log'!$T407="Y", "W", IF('Prediction Log'!$T407="N","L",""))</f>
        <v/>
      </c>
      <c r="AD406" s="53" t="str">
        <f>IF('Prediction Log'!$V407="Y", "W", IF('Prediction Log'!$V407="N","L",""))</f>
        <v/>
      </c>
      <c r="AE406" s="54" t="str">
        <f>IF(ISBLANK(Table123[[#This Row],[Odds Side - Difference Model]]), "",IF(AC406="W", W406, IF(AC406="L",-N406, "")))</f>
        <v/>
      </c>
      <c r="AF406" s="55" t="str">
        <f>IFERROR((IF(ISERR(Table123[[#This Row],[Potential Payout Side - Win Probability Model]]), "",IF(AD406="W", X406, IF(AD406="L",-N406, "")))), "")</f>
        <v/>
      </c>
      <c r="AG406" s="52" t="str">
        <f>IF('Prediction Log'!$U407="Y", "W", IF('Prediction Log'!$U407="N", "L", ""))</f>
        <v/>
      </c>
      <c r="AH406" s="54" t="str">
        <f>IF(ISBLANK(Table123[[#This Row],[Odds Spread]]), "",IF(AG406="W", Z406, IF(AG406="L",-O406, "")))</f>
        <v/>
      </c>
      <c r="AI406" s="45"/>
      <c r="AJ406" s="46" t="str">
        <f t="shared" si="48"/>
        <v/>
      </c>
      <c r="AK40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7" spans="1:38" x14ac:dyDescent="0.45">
      <c r="A407" s="34">
        <f>Games!A390</f>
        <v>0</v>
      </c>
      <c r="B407" s="34" t="str">
        <f>IF('Prediction Log'!B408=0, "",'Prediction Log'!B408)</f>
        <v/>
      </c>
      <c r="C407" s="34" t="str">
        <f>IF('Prediction Log'!C408=0, "",'Prediction Log'!C408)</f>
        <v/>
      </c>
      <c r="D407" s="34" t="str">
        <f>IF('Prediction Log'!D408=0, "",'Prediction Log'!D408)</f>
        <v/>
      </c>
      <c r="E407" s="34" t="str">
        <f>IF('Prediction Log'!E408=0, "",'Prediction Log'!E408)</f>
        <v/>
      </c>
      <c r="F407" s="34" t="str">
        <f>IF('Prediction Log'!H408=0, "",'Prediction Log'!H408)</f>
        <v/>
      </c>
      <c r="G407" s="10" t="str">
        <f>IF(ISBLANK(Games!B390), "",'Prediction Log'!$I408)</f>
        <v/>
      </c>
      <c r="H407" s="35" t="str">
        <f>'Prediction Log'!$J408</f>
        <v/>
      </c>
      <c r="I407" s="34" t="str">
        <f>IF(ISBLANK(Games!R390), "",IF(AND(Games!R390="",Games!S390=""),"",IF(ISTEXT(Games!S390), "Side",Games!R390)))</f>
        <v/>
      </c>
      <c r="J407" s="34" t="str">
        <f>IF(ISBLANK(Games!B390), "",IF(Games!P390="Y", Games!B390, Games!C390))</f>
        <v/>
      </c>
      <c r="K407" s="34" t="str">
        <f>Games!K390</f>
        <v/>
      </c>
      <c r="L407" s="34" t="str">
        <f>IF(ISBLANK(Games!D390), "",Games!D390)</f>
        <v/>
      </c>
      <c r="M407" s="34"/>
      <c r="N407" s="49" t="str">
        <f>IF(ISBLANK(Table123[[#This Row],[Odds Side - Difference Model]]), "", 1)</f>
        <v/>
      </c>
      <c r="O407" s="49" t="str">
        <f>IF(ISBLANK(Table123[[#This Row],[Odds Spread]]), "", 1)</f>
        <v/>
      </c>
      <c r="P407" s="36"/>
      <c r="Q407" s="36"/>
      <c r="R40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7" s="36"/>
      <c r="T407" s="36"/>
      <c r="U407" s="50" t="str">
        <f>IF(ISBLANK(Table123[[#This Row],[Odds Side - Difference Model]]), "",N407+IF(Q407&lt;0, (N407/(Q407/-100)), N407*(Q407/100)))</f>
        <v/>
      </c>
      <c r="V407" s="51" t="str">
        <f>IFERROR(IF(ISBLANK(Table123[[#This Row],[Odds Side - Win Probability Model]]), "",N407+IF(R407&lt;0, (N407/(R407/-100)), N407*(R407/100))),"")</f>
        <v/>
      </c>
      <c r="W407" s="50" t="str">
        <f t="shared" si="43"/>
        <v/>
      </c>
      <c r="X407" s="51" t="str">
        <f t="shared" si="44"/>
        <v/>
      </c>
      <c r="Y407" s="50" t="str">
        <f>IF(ISBLANK(Table123[[#This Row],[Odds Spread]]), "",O407+IF(S407&lt;0, (O407/(S407/-100)), O407*(S407/100)))</f>
        <v/>
      </c>
      <c r="Z407" s="50" t="str">
        <f t="shared" si="45"/>
        <v/>
      </c>
      <c r="AA407" s="37">
        <f t="shared" si="46"/>
        <v>0</v>
      </c>
      <c r="AB407" s="37">
        <f t="shared" si="47"/>
        <v>0</v>
      </c>
      <c r="AC407" s="52" t="str">
        <f>IF('Prediction Log'!$T408="Y", "W", IF('Prediction Log'!$T408="N","L",""))</f>
        <v/>
      </c>
      <c r="AD407" s="53" t="str">
        <f>IF('Prediction Log'!$V408="Y", "W", IF('Prediction Log'!$V408="N","L",""))</f>
        <v/>
      </c>
      <c r="AE407" s="54" t="str">
        <f>IF(ISBLANK(Table123[[#This Row],[Odds Side - Difference Model]]), "",IF(AC407="W", W407, IF(AC407="L",-N407, "")))</f>
        <v/>
      </c>
      <c r="AF407" s="55" t="str">
        <f>IFERROR((IF(ISERR(Table123[[#This Row],[Potential Payout Side - Win Probability Model]]), "",IF(AD407="W", X407, IF(AD407="L",-N407, "")))), "")</f>
        <v/>
      </c>
      <c r="AG407" s="52" t="str">
        <f>IF('Prediction Log'!$U408="Y", "W", IF('Prediction Log'!$U408="N", "L", ""))</f>
        <v/>
      </c>
      <c r="AH407" s="54" t="str">
        <f>IF(ISBLANK(Table123[[#This Row],[Odds Spread]]), "",IF(AG407="W", Z407, IF(AG407="L",-O407, "")))</f>
        <v/>
      </c>
      <c r="AI407" s="45"/>
      <c r="AJ407" s="46" t="str">
        <f t="shared" si="48"/>
        <v/>
      </c>
      <c r="AK40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8" spans="1:38" x14ac:dyDescent="0.45">
      <c r="A408" s="34">
        <f>Games!A391</f>
        <v>0</v>
      </c>
      <c r="B408" s="34" t="str">
        <f>IF('Prediction Log'!B409=0, "",'Prediction Log'!B409)</f>
        <v/>
      </c>
      <c r="C408" s="34" t="str">
        <f>IF('Prediction Log'!C409=0, "",'Prediction Log'!C409)</f>
        <v/>
      </c>
      <c r="D408" s="34" t="str">
        <f>IF('Prediction Log'!D409=0, "",'Prediction Log'!D409)</f>
        <v/>
      </c>
      <c r="E408" s="34" t="str">
        <f>IF('Prediction Log'!E409=0, "",'Prediction Log'!E409)</f>
        <v/>
      </c>
      <c r="F408" s="34" t="str">
        <f>IF('Prediction Log'!H409=0, "",'Prediction Log'!H409)</f>
        <v/>
      </c>
      <c r="G408" s="10" t="str">
        <f>IF(ISBLANK(Games!B391), "",'Prediction Log'!$I409)</f>
        <v/>
      </c>
      <c r="H408" s="35" t="str">
        <f>'Prediction Log'!$J409</f>
        <v/>
      </c>
      <c r="I408" s="34" t="str">
        <f>IF(ISBLANK(Games!R391), "",IF(AND(Games!R391="",Games!S391=""),"",IF(ISTEXT(Games!S391), "Side",Games!R391)))</f>
        <v/>
      </c>
      <c r="J408" s="34" t="str">
        <f>IF(ISBLANK(Games!B391), "",IF(Games!P391="Y", Games!B391, Games!C391))</f>
        <v/>
      </c>
      <c r="K408" s="34" t="str">
        <f>Games!K391</f>
        <v/>
      </c>
      <c r="L408" s="34" t="str">
        <f>IF(ISBLANK(Games!D391), "",Games!D391)</f>
        <v/>
      </c>
      <c r="M408" s="34"/>
      <c r="N408" s="49" t="str">
        <f>IF(ISBLANK(Table123[[#This Row],[Odds Side - Difference Model]]), "", 1)</f>
        <v/>
      </c>
      <c r="O408" s="49" t="str">
        <f>IF(ISBLANK(Table123[[#This Row],[Odds Spread]]), "", 1)</f>
        <v/>
      </c>
      <c r="P408" s="36"/>
      <c r="Q408" s="36"/>
      <c r="R40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8" s="36"/>
      <c r="T408" s="36"/>
      <c r="U408" s="50" t="str">
        <f>IF(ISBLANK(Table123[[#This Row],[Odds Side - Difference Model]]), "",N408+IF(Q408&lt;0, (N408/(Q408/-100)), N408*(Q408/100)))</f>
        <v/>
      </c>
      <c r="V408" s="51" t="str">
        <f>IFERROR(IF(ISBLANK(Table123[[#This Row],[Odds Side - Win Probability Model]]), "",N408+IF(R408&lt;0, (N408/(R408/-100)), N408*(R408/100))),"")</f>
        <v/>
      </c>
      <c r="W408" s="50" t="str">
        <f t="shared" si="43"/>
        <v/>
      </c>
      <c r="X408" s="51" t="str">
        <f t="shared" si="44"/>
        <v/>
      </c>
      <c r="Y408" s="50" t="str">
        <f>IF(ISBLANK(Table123[[#This Row],[Odds Spread]]), "",O408+IF(S408&lt;0, (O408/(S408/-100)), O408*(S408/100)))</f>
        <v/>
      </c>
      <c r="Z408" s="50" t="str">
        <f t="shared" si="45"/>
        <v/>
      </c>
      <c r="AA408" s="37">
        <f t="shared" si="46"/>
        <v>0</v>
      </c>
      <c r="AB408" s="37">
        <f t="shared" si="47"/>
        <v>0</v>
      </c>
      <c r="AC408" s="52" t="str">
        <f>IF('Prediction Log'!$T409="Y", "W", IF('Prediction Log'!$T409="N","L",""))</f>
        <v/>
      </c>
      <c r="AD408" s="53" t="str">
        <f>IF('Prediction Log'!$V409="Y", "W", IF('Prediction Log'!$V409="N","L",""))</f>
        <v/>
      </c>
      <c r="AE408" s="54" t="str">
        <f>IF(ISBLANK(Table123[[#This Row],[Odds Side - Difference Model]]), "",IF(AC408="W", W408, IF(AC408="L",-N408, "")))</f>
        <v/>
      </c>
      <c r="AF408" s="55" t="str">
        <f>IFERROR((IF(ISERR(Table123[[#This Row],[Potential Payout Side - Win Probability Model]]), "",IF(AD408="W", X408, IF(AD408="L",-N408, "")))), "")</f>
        <v/>
      </c>
      <c r="AG408" s="52" t="str">
        <f>IF('Prediction Log'!$U409="Y", "W", IF('Prediction Log'!$U409="N", "L", ""))</f>
        <v/>
      </c>
      <c r="AH408" s="54" t="str">
        <f>IF(ISBLANK(Table123[[#This Row],[Odds Spread]]), "",IF(AG408="W", Z408, IF(AG408="L",-O408, "")))</f>
        <v/>
      </c>
      <c r="AI408" s="45"/>
      <c r="AJ408" s="46" t="str">
        <f t="shared" si="48"/>
        <v/>
      </c>
      <c r="AK40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9" spans="1:38" x14ac:dyDescent="0.45">
      <c r="A409" s="34">
        <f>Games!A392</f>
        <v>0</v>
      </c>
      <c r="B409" s="34" t="str">
        <f>IF('Prediction Log'!B410=0, "",'Prediction Log'!B410)</f>
        <v/>
      </c>
      <c r="C409" s="34" t="str">
        <f>IF('Prediction Log'!C410=0, "",'Prediction Log'!C410)</f>
        <v/>
      </c>
      <c r="D409" s="34" t="str">
        <f>IF('Prediction Log'!D410=0, "",'Prediction Log'!D410)</f>
        <v/>
      </c>
      <c r="E409" s="34" t="str">
        <f>IF('Prediction Log'!E410=0, "",'Prediction Log'!E410)</f>
        <v/>
      </c>
      <c r="F409" s="34" t="str">
        <f>IF('Prediction Log'!H410=0, "",'Prediction Log'!H410)</f>
        <v/>
      </c>
      <c r="G409" s="10" t="str">
        <f>IF(ISBLANK(Games!B392), "",'Prediction Log'!$I410)</f>
        <v/>
      </c>
      <c r="H409" s="35" t="str">
        <f>'Prediction Log'!$J410</f>
        <v/>
      </c>
      <c r="I409" s="34" t="str">
        <f>IF(ISBLANK(Games!R392), "",IF(AND(Games!R392="",Games!S392=""),"",IF(ISTEXT(Games!S392), "Side",Games!R392)))</f>
        <v/>
      </c>
      <c r="J409" s="34" t="str">
        <f>IF(ISBLANK(Games!B392), "",IF(Games!P392="Y", Games!B392, Games!C392))</f>
        <v/>
      </c>
      <c r="K409" s="34" t="str">
        <f>Games!K392</f>
        <v/>
      </c>
      <c r="L409" s="34" t="str">
        <f>IF(ISBLANK(Games!D392), "",Games!D392)</f>
        <v/>
      </c>
      <c r="M409" s="34"/>
      <c r="N409" s="49" t="str">
        <f>IF(ISBLANK(Table123[[#This Row],[Odds Side - Difference Model]]), "", 1)</f>
        <v/>
      </c>
      <c r="O409" s="49" t="str">
        <f>IF(ISBLANK(Table123[[#This Row],[Odds Spread]]), "", 1)</f>
        <v/>
      </c>
      <c r="P409" s="36"/>
      <c r="Q409" s="36"/>
      <c r="R40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9" s="36"/>
      <c r="T409" s="36"/>
      <c r="U409" s="50" t="str">
        <f>IF(ISBLANK(Table123[[#This Row],[Odds Side - Difference Model]]), "",N409+IF(Q409&lt;0, (N409/(Q409/-100)), N409*(Q409/100)))</f>
        <v/>
      </c>
      <c r="V409" s="51" t="str">
        <f>IFERROR(IF(ISBLANK(Table123[[#This Row],[Odds Side - Win Probability Model]]), "",N409+IF(R409&lt;0, (N409/(R409/-100)), N409*(R409/100))),"")</f>
        <v/>
      </c>
      <c r="W409" s="50" t="str">
        <f t="shared" si="43"/>
        <v/>
      </c>
      <c r="X409" s="51" t="str">
        <f t="shared" si="44"/>
        <v/>
      </c>
      <c r="Y409" s="50" t="str">
        <f>IF(ISBLANK(Table123[[#This Row],[Odds Spread]]), "",O409+IF(S409&lt;0, (O409/(S409/-100)), O409*(S409/100)))</f>
        <v/>
      </c>
      <c r="Z409" s="50" t="str">
        <f t="shared" si="45"/>
        <v/>
      </c>
      <c r="AA409" s="37">
        <f t="shared" si="46"/>
        <v>0</v>
      </c>
      <c r="AB409" s="37">
        <f t="shared" si="47"/>
        <v>0</v>
      </c>
      <c r="AC409" s="52" t="str">
        <f>IF('Prediction Log'!$T410="Y", "W", IF('Prediction Log'!$T410="N","L",""))</f>
        <v/>
      </c>
      <c r="AD409" s="53" t="str">
        <f>IF('Prediction Log'!$V410="Y", "W", IF('Prediction Log'!$V410="N","L",""))</f>
        <v/>
      </c>
      <c r="AE409" s="54" t="str">
        <f>IF(ISBLANK(Table123[[#This Row],[Odds Side - Difference Model]]), "",IF(AC409="W", W409, IF(AC409="L",-N409, "")))</f>
        <v/>
      </c>
      <c r="AF409" s="55" t="str">
        <f>IFERROR((IF(ISERR(Table123[[#This Row],[Potential Payout Side - Win Probability Model]]), "",IF(AD409="W", X409, IF(AD409="L",-N409, "")))), "")</f>
        <v/>
      </c>
      <c r="AG409" s="52" t="str">
        <f>IF('Prediction Log'!$U410="Y", "W", IF('Prediction Log'!$U410="N", "L", ""))</f>
        <v/>
      </c>
      <c r="AH409" s="54" t="str">
        <f>IF(ISBLANK(Table123[[#This Row],[Odds Spread]]), "",IF(AG409="W", Z409, IF(AG409="L",-O409, "")))</f>
        <v/>
      </c>
      <c r="AI409" s="45"/>
      <c r="AJ409" s="46" t="str">
        <f t="shared" si="48"/>
        <v/>
      </c>
      <c r="AK40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0" spans="1:38" x14ac:dyDescent="0.45">
      <c r="A410" s="34">
        <f>Games!A393</f>
        <v>0</v>
      </c>
      <c r="B410" s="34" t="str">
        <f>IF('Prediction Log'!B411=0, "",'Prediction Log'!B411)</f>
        <v/>
      </c>
      <c r="C410" s="34" t="str">
        <f>IF('Prediction Log'!C411=0, "",'Prediction Log'!C411)</f>
        <v/>
      </c>
      <c r="D410" s="34" t="str">
        <f>IF('Prediction Log'!D411=0, "",'Prediction Log'!D411)</f>
        <v/>
      </c>
      <c r="E410" s="34" t="str">
        <f>IF('Prediction Log'!E411=0, "",'Prediction Log'!E411)</f>
        <v/>
      </c>
      <c r="F410" s="34" t="str">
        <f>IF('Prediction Log'!H411=0, "",'Prediction Log'!H411)</f>
        <v/>
      </c>
      <c r="G410" s="10" t="str">
        <f>IF(ISBLANK(Games!B393), "",'Prediction Log'!$I411)</f>
        <v/>
      </c>
      <c r="H410" s="35" t="str">
        <f>'Prediction Log'!$J411</f>
        <v/>
      </c>
      <c r="I410" s="34" t="str">
        <f>IF(ISBLANK(Games!R393), "",IF(AND(Games!R393="",Games!S393=""),"",IF(ISTEXT(Games!S393), "Side",Games!R393)))</f>
        <v/>
      </c>
      <c r="J410" s="34" t="str">
        <f>IF(ISBLANK(Games!B393), "",IF(Games!P393="Y", Games!B393, Games!C393))</f>
        <v/>
      </c>
      <c r="K410" s="34" t="str">
        <f>Games!K393</f>
        <v/>
      </c>
      <c r="L410" s="34" t="str">
        <f>IF(ISBLANK(Games!D393), "",Games!D393)</f>
        <v/>
      </c>
      <c r="M410" s="34"/>
      <c r="N410" s="49" t="str">
        <f>IF(ISBLANK(Table123[[#This Row],[Odds Side - Difference Model]]), "", 1)</f>
        <v/>
      </c>
      <c r="O410" s="49" t="str">
        <f>IF(ISBLANK(Table123[[#This Row],[Odds Spread]]), "", 1)</f>
        <v/>
      </c>
      <c r="P410" s="36"/>
      <c r="Q410" s="36"/>
      <c r="R41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0" s="36"/>
      <c r="T410" s="36"/>
      <c r="U410" s="50" t="str">
        <f>IF(ISBLANK(Table123[[#This Row],[Odds Side - Difference Model]]), "",N410+IF(Q410&lt;0, (N410/(Q410/-100)), N410*(Q410/100)))</f>
        <v/>
      </c>
      <c r="V410" s="51" t="str">
        <f>IFERROR(IF(ISBLANK(Table123[[#This Row],[Odds Side - Win Probability Model]]), "",N410+IF(R410&lt;0, (N410/(R410/-100)), N410*(R410/100))),"")</f>
        <v/>
      </c>
      <c r="W410" s="50" t="str">
        <f t="shared" si="43"/>
        <v/>
      </c>
      <c r="X410" s="51" t="str">
        <f t="shared" si="44"/>
        <v/>
      </c>
      <c r="Y410" s="50" t="str">
        <f>IF(ISBLANK(Table123[[#This Row],[Odds Spread]]), "",O410+IF(S410&lt;0, (O410/(S410/-100)), O410*(S410/100)))</f>
        <v/>
      </c>
      <c r="Z410" s="50" t="str">
        <f t="shared" si="45"/>
        <v/>
      </c>
      <c r="AA410" s="37">
        <f t="shared" si="46"/>
        <v>0</v>
      </c>
      <c r="AB410" s="37">
        <f t="shared" si="47"/>
        <v>0</v>
      </c>
      <c r="AC410" s="52" t="str">
        <f>IF('Prediction Log'!$T411="Y", "W", IF('Prediction Log'!$T411="N","L",""))</f>
        <v/>
      </c>
      <c r="AD410" s="53" t="str">
        <f>IF('Prediction Log'!$V411="Y", "W", IF('Prediction Log'!$V411="N","L",""))</f>
        <v/>
      </c>
      <c r="AE410" s="54" t="str">
        <f>IF(ISBLANK(Table123[[#This Row],[Odds Side - Difference Model]]), "",IF(AC410="W", W410, IF(AC410="L",-N410, "")))</f>
        <v/>
      </c>
      <c r="AF410" s="55" t="str">
        <f>IFERROR((IF(ISERR(Table123[[#This Row],[Potential Payout Side - Win Probability Model]]), "",IF(AD410="W", X410, IF(AD410="L",-N410, "")))), "")</f>
        <v/>
      </c>
      <c r="AG410" s="52" t="str">
        <f>IF('Prediction Log'!$U411="Y", "W", IF('Prediction Log'!$U411="N", "L", ""))</f>
        <v/>
      </c>
      <c r="AH410" s="54" t="str">
        <f>IF(ISBLANK(Table123[[#This Row],[Odds Spread]]), "",IF(AG410="W", Z410, IF(AG410="L",-O410, "")))</f>
        <v/>
      </c>
      <c r="AI410" s="45"/>
      <c r="AJ410" s="46" t="str">
        <f t="shared" si="48"/>
        <v/>
      </c>
      <c r="AK41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1" spans="1:38" x14ac:dyDescent="0.45">
      <c r="A411" s="34">
        <f>Games!A394</f>
        <v>0</v>
      </c>
      <c r="B411" s="34" t="str">
        <f>IF('Prediction Log'!B412=0, "",'Prediction Log'!B412)</f>
        <v/>
      </c>
      <c r="C411" s="34" t="str">
        <f>IF('Prediction Log'!C412=0, "",'Prediction Log'!C412)</f>
        <v/>
      </c>
      <c r="D411" s="34" t="str">
        <f>IF('Prediction Log'!D412=0, "",'Prediction Log'!D412)</f>
        <v/>
      </c>
      <c r="E411" s="34" t="str">
        <f>IF('Prediction Log'!E412=0, "",'Prediction Log'!E412)</f>
        <v/>
      </c>
      <c r="F411" s="34" t="str">
        <f>IF('Prediction Log'!H412=0, "",'Prediction Log'!H412)</f>
        <v/>
      </c>
      <c r="G411" s="10" t="str">
        <f>IF(ISBLANK(Games!B394), "",'Prediction Log'!$I412)</f>
        <v/>
      </c>
      <c r="H411" s="35" t="str">
        <f>'Prediction Log'!$J412</f>
        <v/>
      </c>
      <c r="I411" s="34" t="str">
        <f>IF(ISBLANK(Games!R394), "",IF(AND(Games!R394="",Games!S394=""),"",IF(ISTEXT(Games!S394), "Side",Games!R394)))</f>
        <v/>
      </c>
      <c r="J411" s="34" t="str">
        <f>IF(ISBLANK(Games!B394), "",IF(Games!P394="Y", Games!B394, Games!C394))</f>
        <v/>
      </c>
      <c r="K411" s="34" t="str">
        <f>Games!K394</f>
        <v/>
      </c>
      <c r="L411" s="34" t="str">
        <f>IF(ISBLANK(Games!D394), "",Games!D394)</f>
        <v/>
      </c>
      <c r="M411" s="34"/>
      <c r="N411" s="49" t="str">
        <f>IF(ISBLANK(Table123[[#This Row],[Odds Side - Difference Model]]), "", 1)</f>
        <v/>
      </c>
      <c r="O411" s="49" t="str">
        <f>IF(ISBLANK(Table123[[#This Row],[Odds Spread]]), "", 1)</f>
        <v/>
      </c>
      <c r="P411" s="36"/>
      <c r="Q411" s="36"/>
      <c r="R41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1" s="36"/>
      <c r="T411" s="36"/>
      <c r="U411" s="50" t="str">
        <f>IF(ISBLANK(Table123[[#This Row],[Odds Side - Difference Model]]), "",N411+IF(Q411&lt;0, (N411/(Q411/-100)), N411*(Q411/100)))</f>
        <v/>
      </c>
      <c r="V411" s="51" t="str">
        <f>IFERROR(IF(ISBLANK(Table123[[#This Row],[Odds Side - Win Probability Model]]), "",N411+IF(R411&lt;0, (N411/(R411/-100)), N411*(R411/100))),"")</f>
        <v/>
      </c>
      <c r="W411" s="50" t="str">
        <f t="shared" si="43"/>
        <v/>
      </c>
      <c r="X411" s="51" t="str">
        <f t="shared" si="44"/>
        <v/>
      </c>
      <c r="Y411" s="50" t="str">
        <f>IF(ISBLANK(Table123[[#This Row],[Odds Spread]]), "",O411+IF(S411&lt;0, (O411/(S411/-100)), O411*(S411/100)))</f>
        <v/>
      </c>
      <c r="Z411" s="50" t="str">
        <f t="shared" si="45"/>
        <v/>
      </c>
      <c r="AA411" s="37">
        <f t="shared" si="46"/>
        <v>0</v>
      </c>
      <c r="AB411" s="37">
        <f t="shared" si="47"/>
        <v>0</v>
      </c>
      <c r="AC411" s="52" t="str">
        <f>IF('Prediction Log'!$T412="Y", "W", IF('Prediction Log'!$T412="N","L",""))</f>
        <v/>
      </c>
      <c r="AD411" s="53" t="str">
        <f>IF('Prediction Log'!$V412="Y", "W", IF('Prediction Log'!$V412="N","L",""))</f>
        <v/>
      </c>
      <c r="AE411" s="54" t="str">
        <f>IF(ISBLANK(Table123[[#This Row],[Odds Side - Difference Model]]), "",IF(AC411="W", W411, IF(AC411="L",-N411, "")))</f>
        <v/>
      </c>
      <c r="AF411" s="55" t="str">
        <f>IFERROR((IF(ISERR(Table123[[#This Row],[Potential Payout Side - Win Probability Model]]), "",IF(AD411="W", X411, IF(AD411="L",-N411, "")))), "")</f>
        <v/>
      </c>
      <c r="AG411" s="52" t="str">
        <f>IF('Prediction Log'!$U412="Y", "W", IF('Prediction Log'!$U412="N", "L", ""))</f>
        <v/>
      </c>
      <c r="AH411" s="54" t="str">
        <f>IF(ISBLANK(Table123[[#This Row],[Odds Spread]]), "",IF(AG411="W", Z411, IF(AG411="L",-O411, "")))</f>
        <v/>
      </c>
      <c r="AI411" s="45"/>
      <c r="AJ411" s="46" t="str">
        <f t="shared" si="48"/>
        <v/>
      </c>
      <c r="AK41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2" spans="1:38" x14ac:dyDescent="0.45">
      <c r="A412" s="34">
        <f>Games!A395</f>
        <v>0</v>
      </c>
      <c r="B412" s="34" t="str">
        <f>IF('Prediction Log'!B413=0, "",'Prediction Log'!B413)</f>
        <v/>
      </c>
      <c r="C412" s="34" t="str">
        <f>IF('Prediction Log'!C413=0, "",'Prediction Log'!C413)</f>
        <v/>
      </c>
      <c r="D412" s="34" t="str">
        <f>IF('Prediction Log'!D413=0, "",'Prediction Log'!D413)</f>
        <v/>
      </c>
      <c r="E412" s="34" t="str">
        <f>IF('Prediction Log'!E413=0, "",'Prediction Log'!E413)</f>
        <v/>
      </c>
      <c r="F412" s="34" t="str">
        <f>IF('Prediction Log'!H413=0, "",'Prediction Log'!H413)</f>
        <v/>
      </c>
      <c r="G412" s="10" t="str">
        <f>IF(ISBLANK(Games!B395), "",'Prediction Log'!$I413)</f>
        <v/>
      </c>
      <c r="H412" s="35" t="str">
        <f>'Prediction Log'!$J413</f>
        <v/>
      </c>
      <c r="I412" s="34" t="str">
        <f>IF(ISBLANK(Games!R395), "",IF(AND(Games!R395="",Games!S395=""),"",IF(ISTEXT(Games!S395), "Side",Games!R395)))</f>
        <v/>
      </c>
      <c r="J412" s="34" t="str">
        <f>IF(ISBLANK(Games!B395), "",IF(Games!P395="Y", Games!B395, Games!C395))</f>
        <v/>
      </c>
      <c r="K412" s="34" t="str">
        <f>Games!K395</f>
        <v/>
      </c>
      <c r="L412" s="34" t="str">
        <f>IF(ISBLANK(Games!D395), "",Games!D395)</f>
        <v/>
      </c>
      <c r="M412" s="34"/>
      <c r="N412" s="49" t="str">
        <f>IF(ISBLANK(Table123[[#This Row],[Odds Side - Difference Model]]), "", 1)</f>
        <v/>
      </c>
      <c r="O412" s="49" t="str">
        <f>IF(ISBLANK(Table123[[#This Row],[Odds Spread]]), "", 1)</f>
        <v/>
      </c>
      <c r="P412" s="36"/>
      <c r="Q412" s="36"/>
      <c r="R41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2" s="36"/>
      <c r="T412" s="36"/>
      <c r="U412" s="50" t="str">
        <f>IF(ISBLANK(Table123[[#This Row],[Odds Side - Difference Model]]), "",N412+IF(Q412&lt;0, (N412/(Q412/-100)), N412*(Q412/100)))</f>
        <v/>
      </c>
      <c r="V412" s="51" t="str">
        <f>IFERROR(IF(ISBLANK(Table123[[#This Row],[Odds Side - Win Probability Model]]), "",N412+IF(R412&lt;0, (N412/(R412/-100)), N412*(R412/100))),"")</f>
        <v/>
      </c>
      <c r="W412" s="50" t="str">
        <f t="shared" si="43"/>
        <v/>
      </c>
      <c r="X412" s="51" t="str">
        <f t="shared" si="44"/>
        <v/>
      </c>
      <c r="Y412" s="50" t="str">
        <f>IF(ISBLANK(Table123[[#This Row],[Odds Spread]]), "",O412+IF(S412&lt;0, (O412/(S412/-100)), O412*(S412/100)))</f>
        <v/>
      </c>
      <c r="Z412" s="50" t="str">
        <f t="shared" si="45"/>
        <v/>
      </c>
      <c r="AA412" s="37">
        <f t="shared" si="46"/>
        <v>0</v>
      </c>
      <c r="AB412" s="37">
        <f t="shared" si="47"/>
        <v>0</v>
      </c>
      <c r="AC412" s="52" t="str">
        <f>IF('Prediction Log'!$T413="Y", "W", IF('Prediction Log'!$T413="N","L",""))</f>
        <v/>
      </c>
      <c r="AD412" s="53" t="str">
        <f>IF('Prediction Log'!$V413="Y", "W", IF('Prediction Log'!$V413="N","L",""))</f>
        <v/>
      </c>
      <c r="AE412" s="54" t="str">
        <f>IF(ISBLANK(Table123[[#This Row],[Odds Side - Difference Model]]), "",IF(AC412="W", W412, IF(AC412="L",-N412, "")))</f>
        <v/>
      </c>
      <c r="AF412" s="55" t="str">
        <f>IFERROR((IF(ISERR(Table123[[#This Row],[Potential Payout Side - Win Probability Model]]), "",IF(AD412="W", X412, IF(AD412="L",-N412, "")))), "")</f>
        <v/>
      </c>
      <c r="AG412" s="52" t="str">
        <f>IF('Prediction Log'!$U413="Y", "W", IF('Prediction Log'!$U413="N", "L", ""))</f>
        <v/>
      </c>
      <c r="AH412" s="54" t="str">
        <f>IF(ISBLANK(Table123[[#This Row],[Odds Spread]]), "",IF(AG412="W", Z412, IF(AG412="L",-O412, "")))</f>
        <v/>
      </c>
      <c r="AI412" s="45"/>
      <c r="AJ412" s="46" t="str">
        <f t="shared" si="48"/>
        <v/>
      </c>
      <c r="AK41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3" spans="1:38" x14ac:dyDescent="0.45">
      <c r="A413" s="34">
        <f>Games!A396</f>
        <v>0</v>
      </c>
      <c r="B413" s="34" t="str">
        <f>IF('Prediction Log'!B414=0, "",'Prediction Log'!B414)</f>
        <v/>
      </c>
      <c r="C413" s="34" t="str">
        <f>IF('Prediction Log'!C414=0, "",'Prediction Log'!C414)</f>
        <v/>
      </c>
      <c r="D413" s="34" t="str">
        <f>IF('Prediction Log'!D414=0, "",'Prediction Log'!D414)</f>
        <v/>
      </c>
      <c r="E413" s="34" t="str">
        <f>IF('Prediction Log'!E414=0, "",'Prediction Log'!E414)</f>
        <v/>
      </c>
      <c r="F413" s="34" t="str">
        <f>IF('Prediction Log'!H414=0, "",'Prediction Log'!H414)</f>
        <v/>
      </c>
      <c r="G413" s="10" t="str">
        <f>IF(ISBLANK(Games!B396), "",'Prediction Log'!$I414)</f>
        <v/>
      </c>
      <c r="H413" s="35" t="str">
        <f>'Prediction Log'!$J414</f>
        <v/>
      </c>
      <c r="I413" s="34" t="str">
        <f>IF(ISBLANK(Games!R396), "",IF(AND(Games!R396="",Games!S396=""),"",IF(ISTEXT(Games!S396), "Side",Games!R396)))</f>
        <v/>
      </c>
      <c r="J413" s="34" t="str">
        <f>IF(ISBLANK(Games!B396), "",IF(Games!P396="Y", Games!B396, Games!C396))</f>
        <v/>
      </c>
      <c r="K413" s="34" t="str">
        <f>Games!K396</f>
        <v/>
      </c>
      <c r="L413" s="34" t="str">
        <f>IF(ISBLANK(Games!D396), "",Games!D396)</f>
        <v/>
      </c>
      <c r="M413" s="34"/>
      <c r="N413" s="49" t="str">
        <f>IF(ISBLANK(Table123[[#This Row],[Odds Side - Difference Model]]), "", 1)</f>
        <v/>
      </c>
      <c r="O413" s="49" t="str">
        <f>IF(ISBLANK(Table123[[#This Row],[Odds Spread]]), "", 1)</f>
        <v/>
      </c>
      <c r="P413" s="36"/>
      <c r="Q413" s="36"/>
      <c r="R41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3" s="36"/>
      <c r="T413" s="36"/>
      <c r="U413" s="50" t="str">
        <f>IF(ISBLANK(Table123[[#This Row],[Odds Side - Difference Model]]), "",N413+IF(Q413&lt;0, (N413/(Q413/-100)), N413*(Q413/100)))</f>
        <v/>
      </c>
      <c r="V413" s="51" t="str">
        <f>IFERROR(IF(ISBLANK(Table123[[#This Row],[Odds Side - Win Probability Model]]), "",N413+IF(R413&lt;0, (N413/(R413/-100)), N413*(R413/100))),"")</f>
        <v/>
      </c>
      <c r="W413" s="50" t="str">
        <f t="shared" si="43"/>
        <v/>
      </c>
      <c r="X413" s="51" t="str">
        <f t="shared" si="44"/>
        <v/>
      </c>
      <c r="Y413" s="50" t="str">
        <f>IF(ISBLANK(Table123[[#This Row],[Odds Spread]]), "",O413+IF(S413&lt;0, (O413/(S413/-100)), O413*(S413/100)))</f>
        <v/>
      </c>
      <c r="Z413" s="50" t="str">
        <f t="shared" si="45"/>
        <v/>
      </c>
      <c r="AA413" s="37">
        <f t="shared" si="46"/>
        <v>0</v>
      </c>
      <c r="AB413" s="37">
        <f t="shared" si="47"/>
        <v>0</v>
      </c>
      <c r="AC413" s="52" t="str">
        <f>IF('Prediction Log'!$T414="Y", "W", IF('Prediction Log'!$T414="N","L",""))</f>
        <v/>
      </c>
      <c r="AD413" s="53" t="str">
        <f>IF('Prediction Log'!$V414="Y", "W", IF('Prediction Log'!$V414="N","L",""))</f>
        <v/>
      </c>
      <c r="AE413" s="54" t="str">
        <f>IF(ISBLANK(Table123[[#This Row],[Odds Side - Difference Model]]), "",IF(AC413="W", W413, IF(AC413="L",-N413, "")))</f>
        <v/>
      </c>
      <c r="AF413" s="55" t="str">
        <f>IFERROR((IF(ISERR(Table123[[#This Row],[Potential Payout Side - Win Probability Model]]), "",IF(AD413="W", X413, IF(AD413="L",-N413, "")))), "")</f>
        <v/>
      </c>
      <c r="AG413" s="52" t="str">
        <f>IF('Prediction Log'!$U414="Y", "W", IF('Prediction Log'!$U414="N", "L", ""))</f>
        <v/>
      </c>
      <c r="AH413" s="54" t="str">
        <f>IF(ISBLANK(Table123[[#This Row],[Odds Spread]]), "",IF(AG413="W", Z413, IF(AG413="L",-O413, "")))</f>
        <v/>
      </c>
      <c r="AI413" s="45"/>
      <c r="AJ413" s="46" t="str">
        <f t="shared" si="48"/>
        <v/>
      </c>
      <c r="AK41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4" spans="1:38" x14ac:dyDescent="0.45">
      <c r="A414" s="34">
        <f>Games!A397</f>
        <v>0</v>
      </c>
      <c r="B414" s="34" t="str">
        <f>IF('Prediction Log'!B415=0, "",'Prediction Log'!B415)</f>
        <v/>
      </c>
      <c r="C414" s="34" t="str">
        <f>IF('Prediction Log'!C415=0, "",'Prediction Log'!C415)</f>
        <v/>
      </c>
      <c r="D414" s="34" t="str">
        <f>IF('Prediction Log'!D415=0, "",'Prediction Log'!D415)</f>
        <v/>
      </c>
      <c r="E414" s="34" t="str">
        <f>IF('Prediction Log'!E415=0, "",'Prediction Log'!E415)</f>
        <v/>
      </c>
      <c r="F414" s="34" t="str">
        <f>IF('Prediction Log'!H415=0, "",'Prediction Log'!H415)</f>
        <v/>
      </c>
      <c r="G414" s="10" t="str">
        <f>IF(ISBLANK(Games!B397), "",'Prediction Log'!$I415)</f>
        <v/>
      </c>
      <c r="H414" s="35" t="str">
        <f>'Prediction Log'!$J415</f>
        <v/>
      </c>
      <c r="I414" s="34" t="str">
        <f>IF(ISBLANK(Games!R397), "",IF(AND(Games!R397="",Games!S397=""),"",IF(ISTEXT(Games!S397), "Side",Games!R397)))</f>
        <v/>
      </c>
      <c r="J414" s="34" t="str">
        <f>IF(ISBLANK(Games!B397), "",IF(Games!P397="Y", Games!B397, Games!C397))</f>
        <v/>
      </c>
      <c r="K414" s="34" t="str">
        <f>Games!K397</f>
        <v/>
      </c>
      <c r="L414" s="34" t="str">
        <f>IF(ISBLANK(Games!D397), "",Games!D397)</f>
        <v/>
      </c>
      <c r="M414" s="34"/>
      <c r="N414" s="49" t="str">
        <f>IF(ISBLANK(Table123[[#This Row],[Odds Side - Difference Model]]), "", 1)</f>
        <v/>
      </c>
      <c r="O414" s="49" t="str">
        <f>IF(ISBLANK(Table123[[#This Row],[Odds Spread]]), "", 1)</f>
        <v/>
      </c>
      <c r="P414" s="36"/>
      <c r="Q414" s="36"/>
      <c r="R41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4" s="36"/>
      <c r="T414" s="36"/>
      <c r="U414" s="50" t="str">
        <f>IF(ISBLANK(Table123[[#This Row],[Odds Side - Difference Model]]), "",N414+IF(Q414&lt;0, (N414/(Q414/-100)), N414*(Q414/100)))</f>
        <v/>
      </c>
      <c r="V414" s="51" t="str">
        <f>IFERROR(IF(ISBLANK(Table123[[#This Row],[Odds Side - Win Probability Model]]), "",N414+IF(R414&lt;0, (N414/(R414/-100)), N414*(R414/100))),"")</f>
        <v/>
      </c>
      <c r="W414" s="50" t="str">
        <f t="shared" si="43"/>
        <v/>
      </c>
      <c r="X414" s="51" t="str">
        <f t="shared" si="44"/>
        <v/>
      </c>
      <c r="Y414" s="50" t="str">
        <f>IF(ISBLANK(Table123[[#This Row],[Odds Spread]]), "",O414+IF(S414&lt;0, (O414/(S414/-100)), O414*(S414/100)))</f>
        <v/>
      </c>
      <c r="Z414" s="50" t="str">
        <f t="shared" si="45"/>
        <v/>
      </c>
      <c r="AA414" s="37">
        <f t="shared" si="46"/>
        <v>0</v>
      </c>
      <c r="AB414" s="37">
        <f t="shared" si="47"/>
        <v>0</v>
      </c>
      <c r="AC414" s="52" t="str">
        <f>IF('Prediction Log'!$T415="Y", "W", IF('Prediction Log'!$T415="N","L",""))</f>
        <v/>
      </c>
      <c r="AD414" s="53" t="str">
        <f>IF('Prediction Log'!$V415="Y", "W", IF('Prediction Log'!$V415="N","L",""))</f>
        <v/>
      </c>
      <c r="AE414" s="54" t="str">
        <f>IF(ISBLANK(Table123[[#This Row],[Odds Side - Difference Model]]), "",IF(AC414="W", W414, IF(AC414="L",-N414, "")))</f>
        <v/>
      </c>
      <c r="AF414" s="55" t="str">
        <f>IFERROR((IF(ISERR(Table123[[#This Row],[Potential Payout Side - Win Probability Model]]), "",IF(AD414="W", X414, IF(AD414="L",-N414, "")))), "")</f>
        <v/>
      </c>
      <c r="AG414" s="52" t="str">
        <f>IF('Prediction Log'!$U415="Y", "W", IF('Prediction Log'!$U415="N", "L", ""))</f>
        <v/>
      </c>
      <c r="AH414" s="54" t="str">
        <f>IF(ISBLANK(Table123[[#This Row],[Odds Spread]]), "",IF(AG414="W", Z414, IF(AG414="L",-O414, "")))</f>
        <v/>
      </c>
      <c r="AI414" s="45"/>
      <c r="AJ414" s="46" t="str">
        <f t="shared" si="48"/>
        <v/>
      </c>
      <c r="AK41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5" spans="1:38" x14ac:dyDescent="0.45">
      <c r="A415" s="34">
        <f>Games!A398</f>
        <v>0</v>
      </c>
      <c r="B415" s="34" t="str">
        <f>IF('Prediction Log'!B416=0, "",'Prediction Log'!B416)</f>
        <v/>
      </c>
      <c r="C415" s="34" t="str">
        <f>IF('Prediction Log'!C416=0, "",'Prediction Log'!C416)</f>
        <v/>
      </c>
      <c r="D415" s="34" t="str">
        <f>IF('Prediction Log'!D416=0, "",'Prediction Log'!D416)</f>
        <v/>
      </c>
      <c r="E415" s="34" t="str">
        <f>IF('Prediction Log'!E416=0, "",'Prediction Log'!E416)</f>
        <v/>
      </c>
      <c r="F415" s="34" t="str">
        <f>IF('Prediction Log'!H416=0, "",'Prediction Log'!H416)</f>
        <v/>
      </c>
      <c r="G415" s="10" t="str">
        <f>IF(ISBLANK(Games!B398), "",'Prediction Log'!$I416)</f>
        <v/>
      </c>
      <c r="H415" s="35" t="str">
        <f>'Prediction Log'!$J416</f>
        <v/>
      </c>
      <c r="I415" s="34" t="str">
        <f>IF(ISBLANK(Games!R398), "",IF(AND(Games!R398="",Games!S398=""),"",IF(ISTEXT(Games!S398), "Side",Games!R398)))</f>
        <v/>
      </c>
      <c r="J415" s="34" t="str">
        <f>IF(ISBLANK(Games!B398), "",IF(Games!P398="Y", Games!B398, Games!C398))</f>
        <v/>
      </c>
      <c r="K415" s="34" t="str">
        <f>Games!K398</f>
        <v/>
      </c>
      <c r="L415" s="34" t="str">
        <f>IF(ISBLANK(Games!D398), "",Games!D398)</f>
        <v/>
      </c>
      <c r="M415" s="34"/>
      <c r="N415" s="49" t="str">
        <f>IF(ISBLANK(Table123[[#This Row],[Odds Side - Difference Model]]), "", 1)</f>
        <v/>
      </c>
      <c r="O415" s="49" t="str">
        <f>IF(ISBLANK(Table123[[#This Row],[Odds Spread]]), "", 1)</f>
        <v/>
      </c>
      <c r="P415" s="36"/>
      <c r="Q415" s="36"/>
      <c r="R41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5" s="36"/>
      <c r="T415" s="36"/>
      <c r="U415" s="50" t="str">
        <f>IF(ISBLANK(Table123[[#This Row],[Odds Side - Difference Model]]), "",N415+IF(Q415&lt;0, (N415/(Q415/-100)), N415*(Q415/100)))</f>
        <v/>
      </c>
      <c r="V415" s="51" t="str">
        <f>IFERROR(IF(ISBLANK(Table123[[#This Row],[Odds Side - Win Probability Model]]), "",N415+IF(R415&lt;0, (N415/(R415/-100)), N415*(R415/100))),"")</f>
        <v/>
      </c>
      <c r="W415" s="50" t="str">
        <f t="shared" si="43"/>
        <v/>
      </c>
      <c r="X415" s="51" t="str">
        <f t="shared" si="44"/>
        <v/>
      </c>
      <c r="Y415" s="50" t="str">
        <f>IF(ISBLANK(Table123[[#This Row],[Odds Spread]]), "",O415+IF(S415&lt;0, (O415/(S415/-100)), O415*(S415/100)))</f>
        <v/>
      </c>
      <c r="Z415" s="50" t="str">
        <f t="shared" si="45"/>
        <v/>
      </c>
      <c r="AA415" s="37">
        <f t="shared" si="46"/>
        <v>0</v>
      </c>
      <c r="AB415" s="37">
        <f t="shared" si="47"/>
        <v>0</v>
      </c>
      <c r="AC415" s="52" t="str">
        <f>IF('Prediction Log'!$T416="Y", "W", IF('Prediction Log'!$T416="N","L",""))</f>
        <v/>
      </c>
      <c r="AD415" s="53" t="str">
        <f>IF('Prediction Log'!$V416="Y", "W", IF('Prediction Log'!$V416="N","L",""))</f>
        <v/>
      </c>
      <c r="AE415" s="54" t="str">
        <f>IF(ISBLANK(Table123[[#This Row],[Odds Side - Difference Model]]), "",IF(AC415="W", W415, IF(AC415="L",-N415, "")))</f>
        <v/>
      </c>
      <c r="AF415" s="55" t="str">
        <f>IFERROR((IF(ISERR(Table123[[#This Row],[Potential Payout Side - Win Probability Model]]), "",IF(AD415="W", X415, IF(AD415="L",-N415, "")))), "")</f>
        <v/>
      </c>
      <c r="AG415" s="52" t="str">
        <f>IF('Prediction Log'!$U416="Y", "W", IF('Prediction Log'!$U416="N", "L", ""))</f>
        <v/>
      </c>
      <c r="AH415" s="54" t="str">
        <f>IF(ISBLANK(Table123[[#This Row],[Odds Spread]]), "",IF(AG415="W", Z415, IF(AG415="L",-O415, "")))</f>
        <v/>
      </c>
      <c r="AI415" s="45"/>
      <c r="AJ415" s="46" t="str">
        <f t="shared" si="48"/>
        <v/>
      </c>
      <c r="AK41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6" spans="1:38" x14ac:dyDescent="0.45">
      <c r="A416" s="34">
        <f>Games!A399</f>
        <v>0</v>
      </c>
      <c r="B416" s="34" t="str">
        <f>IF('Prediction Log'!B417=0, "",'Prediction Log'!B417)</f>
        <v/>
      </c>
      <c r="C416" s="34" t="str">
        <f>IF('Prediction Log'!C417=0, "",'Prediction Log'!C417)</f>
        <v/>
      </c>
      <c r="D416" s="34" t="str">
        <f>IF('Prediction Log'!D417=0, "",'Prediction Log'!D417)</f>
        <v/>
      </c>
      <c r="E416" s="34" t="str">
        <f>IF('Prediction Log'!E417=0, "",'Prediction Log'!E417)</f>
        <v/>
      </c>
      <c r="F416" s="34" t="str">
        <f>IF('Prediction Log'!H417=0, "",'Prediction Log'!H417)</f>
        <v/>
      </c>
      <c r="G416" s="10" t="str">
        <f>IF(ISBLANK(Games!B399), "",'Prediction Log'!$I417)</f>
        <v/>
      </c>
      <c r="H416" s="35" t="str">
        <f>'Prediction Log'!$J417</f>
        <v/>
      </c>
      <c r="I416" s="34" t="str">
        <f>IF(ISBLANK(Games!R399), "",IF(AND(Games!R399="",Games!S399=""),"",IF(ISTEXT(Games!S399), "Side",Games!R399)))</f>
        <v/>
      </c>
      <c r="J416" s="34" t="str">
        <f>IF(ISBLANK(Games!B399), "",IF(Games!P399="Y", Games!B399, Games!C399))</f>
        <v/>
      </c>
      <c r="K416" s="34" t="str">
        <f>Games!K399</f>
        <v/>
      </c>
      <c r="L416" s="34" t="str">
        <f>IF(ISBLANK(Games!D399), "",Games!D399)</f>
        <v/>
      </c>
      <c r="M416" s="34"/>
      <c r="N416" s="49" t="str">
        <f>IF(ISBLANK(Table123[[#This Row],[Odds Side - Difference Model]]), "", 1)</f>
        <v/>
      </c>
      <c r="O416" s="49" t="str">
        <f>IF(ISBLANK(Table123[[#This Row],[Odds Spread]]), "", 1)</f>
        <v/>
      </c>
      <c r="P416" s="36"/>
      <c r="Q416" s="36"/>
      <c r="R41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6" s="36"/>
      <c r="T416" s="36"/>
      <c r="U416" s="50" t="str">
        <f>IF(ISBLANK(Table123[[#This Row],[Odds Side - Difference Model]]), "",N416+IF(Q416&lt;0, (N416/(Q416/-100)), N416*(Q416/100)))</f>
        <v/>
      </c>
      <c r="V416" s="51" t="str">
        <f>IFERROR(IF(ISBLANK(Table123[[#This Row],[Odds Side - Win Probability Model]]), "",N416+IF(R416&lt;0, (N416/(R416/-100)), N416*(R416/100))),"")</f>
        <v/>
      </c>
      <c r="W416" s="50" t="str">
        <f t="shared" si="43"/>
        <v/>
      </c>
      <c r="X416" s="51" t="str">
        <f t="shared" si="44"/>
        <v/>
      </c>
      <c r="Y416" s="50" t="str">
        <f>IF(ISBLANK(Table123[[#This Row],[Odds Spread]]), "",O416+IF(S416&lt;0, (O416/(S416/-100)), O416*(S416/100)))</f>
        <v/>
      </c>
      <c r="Z416" s="50" t="str">
        <f t="shared" si="45"/>
        <v/>
      </c>
      <c r="AA416" s="37">
        <f t="shared" si="46"/>
        <v>0</v>
      </c>
      <c r="AB416" s="37">
        <f t="shared" si="47"/>
        <v>0</v>
      </c>
      <c r="AC416" s="52" t="str">
        <f>IF('Prediction Log'!$T417="Y", "W", IF('Prediction Log'!$T417="N","L",""))</f>
        <v/>
      </c>
      <c r="AD416" s="53" t="str">
        <f>IF('Prediction Log'!$V417="Y", "W", IF('Prediction Log'!$V417="N","L",""))</f>
        <v/>
      </c>
      <c r="AE416" s="54" t="str">
        <f>IF(ISBLANK(Table123[[#This Row],[Odds Side - Difference Model]]), "",IF(AC416="W", W416, IF(AC416="L",-N416, "")))</f>
        <v/>
      </c>
      <c r="AF416" s="55" t="str">
        <f>IFERROR((IF(ISERR(Table123[[#This Row],[Potential Payout Side - Win Probability Model]]), "",IF(AD416="W", X416, IF(AD416="L",-N416, "")))), "")</f>
        <v/>
      </c>
      <c r="AG416" s="52" t="str">
        <f>IF('Prediction Log'!$U417="Y", "W", IF('Prediction Log'!$U417="N", "L", ""))</f>
        <v/>
      </c>
      <c r="AH416" s="54" t="str">
        <f>IF(ISBLANK(Table123[[#This Row],[Odds Spread]]), "",IF(AG416="W", Z416, IF(AG416="L",-O416, "")))</f>
        <v/>
      </c>
      <c r="AI416" s="45"/>
      <c r="AJ416" s="46" t="str">
        <f t="shared" si="48"/>
        <v/>
      </c>
      <c r="AK41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7" spans="1:38" x14ac:dyDescent="0.45">
      <c r="A417" s="34">
        <f>Games!A400</f>
        <v>0</v>
      </c>
      <c r="B417" s="34" t="str">
        <f>IF('Prediction Log'!B418=0, "",'Prediction Log'!B418)</f>
        <v/>
      </c>
      <c r="C417" s="34" t="str">
        <f>IF('Prediction Log'!C418=0, "",'Prediction Log'!C418)</f>
        <v/>
      </c>
      <c r="D417" s="34" t="str">
        <f>IF('Prediction Log'!D418=0, "",'Prediction Log'!D418)</f>
        <v/>
      </c>
      <c r="E417" s="34" t="str">
        <f>IF('Prediction Log'!E418=0, "",'Prediction Log'!E418)</f>
        <v/>
      </c>
      <c r="F417" s="34" t="str">
        <f>IF('Prediction Log'!H418=0, "",'Prediction Log'!H418)</f>
        <v/>
      </c>
      <c r="G417" s="10" t="str">
        <f>IF(ISBLANK(Games!B400), "",'Prediction Log'!$I418)</f>
        <v/>
      </c>
      <c r="H417" s="35" t="str">
        <f>'Prediction Log'!$J418</f>
        <v/>
      </c>
      <c r="I417" s="34" t="str">
        <f>IF(ISBLANK(Games!R400), "",IF(AND(Games!R400="",Games!S400=""),"",IF(ISTEXT(Games!S400), "Side",Games!R400)))</f>
        <v/>
      </c>
      <c r="J417" s="34" t="str">
        <f>IF(ISBLANK(Games!B400), "",IF(Games!P400="Y", Games!B400, Games!C400))</f>
        <v/>
      </c>
      <c r="K417" s="34" t="str">
        <f>Games!K400</f>
        <v/>
      </c>
      <c r="L417" s="34" t="str">
        <f>IF(ISBLANK(Games!D400), "",Games!D400)</f>
        <v/>
      </c>
      <c r="M417" s="34"/>
      <c r="N417" s="49" t="str">
        <f>IF(ISBLANK(Table123[[#This Row],[Odds Side - Difference Model]]), "", 1)</f>
        <v/>
      </c>
      <c r="O417" s="49" t="str">
        <f>IF(ISBLANK(Table123[[#This Row],[Odds Spread]]), "", 1)</f>
        <v/>
      </c>
      <c r="P417" s="36"/>
      <c r="Q417" s="36"/>
      <c r="R41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7" s="36"/>
      <c r="T417" s="36"/>
      <c r="U417" s="50" t="str">
        <f>IF(ISBLANK(Table123[[#This Row],[Odds Side - Difference Model]]), "",N417+IF(Q417&lt;0, (N417/(Q417/-100)), N417*(Q417/100)))</f>
        <v/>
      </c>
      <c r="V417" s="51" t="str">
        <f>IFERROR(IF(ISBLANK(Table123[[#This Row],[Odds Side - Win Probability Model]]), "",N417+IF(R417&lt;0, (N417/(R417/-100)), N417*(R417/100))),"")</f>
        <v/>
      </c>
      <c r="W417" s="50" t="str">
        <f t="shared" si="43"/>
        <v/>
      </c>
      <c r="X417" s="51" t="str">
        <f t="shared" si="44"/>
        <v/>
      </c>
      <c r="Y417" s="50" t="str">
        <f>IF(ISBLANK(Table123[[#This Row],[Odds Spread]]), "",O417+IF(S417&lt;0, (O417/(S417/-100)), O417*(S417/100)))</f>
        <v/>
      </c>
      <c r="Z417" s="50" t="str">
        <f t="shared" si="45"/>
        <v/>
      </c>
      <c r="AA417" s="37">
        <f t="shared" si="46"/>
        <v>0</v>
      </c>
      <c r="AB417" s="37">
        <f t="shared" si="47"/>
        <v>0</v>
      </c>
      <c r="AC417" s="52" t="str">
        <f>IF('Prediction Log'!$T418="Y", "W", IF('Prediction Log'!$T418="N","L",""))</f>
        <v/>
      </c>
      <c r="AD417" s="53" t="str">
        <f>IF('Prediction Log'!$V418="Y", "W", IF('Prediction Log'!$V418="N","L",""))</f>
        <v/>
      </c>
      <c r="AE417" s="54" t="str">
        <f>IF(ISBLANK(Table123[[#This Row],[Odds Side - Difference Model]]), "",IF(AC417="W", W417, IF(AC417="L",-N417, "")))</f>
        <v/>
      </c>
      <c r="AF417" s="55" t="str">
        <f>IFERROR((IF(ISERR(Table123[[#This Row],[Potential Payout Side - Win Probability Model]]), "",IF(AD417="W", X417, IF(AD417="L",-N417, "")))), "")</f>
        <v/>
      </c>
      <c r="AG417" s="52" t="str">
        <f>IF('Prediction Log'!$U418="Y", "W", IF('Prediction Log'!$U418="N", "L", ""))</f>
        <v/>
      </c>
      <c r="AH417" s="54" t="str">
        <f>IF(ISBLANK(Table123[[#This Row],[Odds Spread]]), "",IF(AG417="W", Z417, IF(AG417="L",-O417, "")))</f>
        <v/>
      </c>
      <c r="AI417" s="45"/>
      <c r="AJ417" s="46" t="str">
        <f t="shared" si="48"/>
        <v/>
      </c>
      <c r="AK41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8" spans="1:38" x14ac:dyDescent="0.45">
      <c r="A418" s="34">
        <f>Games!A401</f>
        <v>0</v>
      </c>
      <c r="B418" s="34" t="str">
        <f>IF('Prediction Log'!B419=0, "",'Prediction Log'!B419)</f>
        <v/>
      </c>
      <c r="C418" s="34" t="str">
        <f>IF('Prediction Log'!C419=0, "",'Prediction Log'!C419)</f>
        <v/>
      </c>
      <c r="D418" s="34" t="str">
        <f>IF('Prediction Log'!D419=0, "",'Prediction Log'!D419)</f>
        <v/>
      </c>
      <c r="E418" s="34" t="str">
        <f>IF('Prediction Log'!E419=0, "",'Prediction Log'!E419)</f>
        <v/>
      </c>
      <c r="F418" s="34" t="str">
        <f>IF('Prediction Log'!H419=0, "",'Prediction Log'!H419)</f>
        <v/>
      </c>
      <c r="G418" s="10" t="str">
        <f>IF(ISBLANK(Games!B401), "",'Prediction Log'!$I419)</f>
        <v/>
      </c>
      <c r="H418" s="35" t="str">
        <f>'Prediction Log'!$J419</f>
        <v/>
      </c>
      <c r="I418" s="34" t="str">
        <f>IF(ISBLANK(Games!R401), "",IF(AND(Games!R401="",Games!S401=""),"",IF(ISTEXT(Games!S401), "Side",Games!R401)))</f>
        <v/>
      </c>
      <c r="J418" s="34" t="str">
        <f>IF(ISBLANK(Games!B401), "",IF(Games!P401="Y", Games!B401, Games!C401))</f>
        <v/>
      </c>
      <c r="K418" s="34" t="str">
        <f>Games!K401</f>
        <v/>
      </c>
      <c r="L418" s="34" t="str">
        <f>IF(ISBLANK(Games!D401), "",Games!D401)</f>
        <v/>
      </c>
      <c r="M418" s="34"/>
      <c r="N418" s="49" t="str">
        <f>IF(ISBLANK(Table123[[#This Row],[Odds Side - Difference Model]]), "", 1)</f>
        <v/>
      </c>
      <c r="O418" s="49" t="str">
        <f>IF(ISBLANK(Table123[[#This Row],[Odds Spread]]), "", 1)</f>
        <v/>
      </c>
      <c r="P418" s="36"/>
      <c r="Q418" s="36"/>
      <c r="R41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8" s="36"/>
      <c r="T418" s="36"/>
      <c r="U418" s="50" t="str">
        <f>IF(ISBLANK(Table123[[#This Row],[Odds Side - Difference Model]]), "",N418+IF(Q418&lt;0, (N418/(Q418/-100)), N418*(Q418/100)))</f>
        <v/>
      </c>
      <c r="V418" s="51" t="str">
        <f>IFERROR(IF(ISBLANK(Table123[[#This Row],[Odds Side - Win Probability Model]]), "",N418+IF(R418&lt;0, (N418/(R418/-100)), N418*(R418/100))),"")</f>
        <v/>
      </c>
      <c r="W418" s="50" t="str">
        <f t="shared" si="43"/>
        <v/>
      </c>
      <c r="X418" s="51" t="str">
        <f t="shared" si="44"/>
        <v/>
      </c>
      <c r="Y418" s="50" t="str">
        <f>IF(ISBLANK(Table123[[#This Row],[Odds Spread]]), "",O418+IF(S418&lt;0, (O418/(S418/-100)), O418*(S418/100)))</f>
        <v/>
      </c>
      <c r="Z418" s="50" t="str">
        <f t="shared" si="45"/>
        <v/>
      </c>
      <c r="AA418" s="37">
        <f t="shared" si="46"/>
        <v>0</v>
      </c>
      <c r="AB418" s="37">
        <f t="shared" si="47"/>
        <v>0</v>
      </c>
      <c r="AC418" s="52" t="str">
        <f>IF('Prediction Log'!$T419="Y", "W", IF('Prediction Log'!$T419="N","L",""))</f>
        <v/>
      </c>
      <c r="AD418" s="53" t="str">
        <f>IF('Prediction Log'!$V419="Y", "W", IF('Prediction Log'!$V419="N","L",""))</f>
        <v/>
      </c>
      <c r="AE418" s="54" t="str">
        <f>IF(ISBLANK(Table123[[#This Row],[Odds Side - Difference Model]]), "",IF(AC418="W", W418, IF(AC418="L",-N418, "")))</f>
        <v/>
      </c>
      <c r="AF418" s="55" t="str">
        <f>IFERROR((IF(ISERR(Table123[[#This Row],[Potential Payout Side - Win Probability Model]]), "",IF(AD418="W", X418, IF(AD418="L",-N418, "")))), "")</f>
        <v/>
      </c>
      <c r="AG418" s="52" t="str">
        <f>IF('Prediction Log'!$U419="Y", "W", IF('Prediction Log'!$U419="N", "L", ""))</f>
        <v/>
      </c>
      <c r="AH418" s="54" t="str">
        <f>IF(ISBLANK(Table123[[#This Row],[Odds Spread]]), "",IF(AG418="W", Z418, IF(AG418="L",-O418, "")))</f>
        <v/>
      </c>
      <c r="AI418" s="45"/>
      <c r="AJ418" s="46" t="str">
        <f t="shared" si="48"/>
        <v/>
      </c>
      <c r="AK41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9" spans="1:38" x14ac:dyDescent="0.45">
      <c r="A419" s="34">
        <f>Games!A402</f>
        <v>0</v>
      </c>
      <c r="B419" s="34" t="str">
        <f>IF('Prediction Log'!B420=0, "",'Prediction Log'!B420)</f>
        <v/>
      </c>
      <c r="C419" s="34" t="str">
        <f>IF('Prediction Log'!C420=0, "",'Prediction Log'!C420)</f>
        <v/>
      </c>
      <c r="D419" s="34" t="str">
        <f>IF('Prediction Log'!D420=0, "",'Prediction Log'!D420)</f>
        <v/>
      </c>
      <c r="E419" s="34" t="str">
        <f>IF('Prediction Log'!E420=0, "",'Prediction Log'!E420)</f>
        <v/>
      </c>
      <c r="F419" s="34" t="str">
        <f>IF('Prediction Log'!H420=0, "",'Prediction Log'!H420)</f>
        <v/>
      </c>
      <c r="G419" s="10" t="str">
        <f>IF(ISBLANK(Games!B402), "",'Prediction Log'!$I420)</f>
        <v/>
      </c>
      <c r="H419" s="35" t="str">
        <f>'Prediction Log'!$J420</f>
        <v/>
      </c>
      <c r="I419" s="34" t="str">
        <f>IF(ISBLANK(Games!R402), "",IF(AND(Games!R402="",Games!S402=""),"",IF(ISTEXT(Games!S402), "Side",Games!R402)))</f>
        <v/>
      </c>
      <c r="J419" s="34" t="str">
        <f>IF(ISBLANK(Games!B402), "",IF(Games!P402="Y", Games!B402, Games!C402))</f>
        <v/>
      </c>
      <c r="K419" s="34" t="str">
        <f>Games!K402</f>
        <v/>
      </c>
      <c r="L419" s="34" t="str">
        <f>IF(ISBLANK(Games!D402), "",Games!D402)</f>
        <v/>
      </c>
      <c r="M419" s="34"/>
      <c r="N419" s="49" t="str">
        <f>IF(ISBLANK(Table123[[#This Row],[Odds Side - Difference Model]]), "", 1)</f>
        <v/>
      </c>
      <c r="O419" s="49" t="str">
        <f>IF(ISBLANK(Table123[[#This Row],[Odds Spread]]), "", 1)</f>
        <v/>
      </c>
      <c r="P419" s="36"/>
      <c r="Q419" s="36"/>
      <c r="R41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9" s="36"/>
      <c r="T419" s="36"/>
      <c r="U419" s="50" t="str">
        <f>IF(ISBLANK(Table123[[#This Row],[Odds Side - Difference Model]]), "",N419+IF(Q419&lt;0, (N419/(Q419/-100)), N419*(Q419/100)))</f>
        <v/>
      </c>
      <c r="V419" s="51" t="str">
        <f>IFERROR(IF(ISBLANK(Table123[[#This Row],[Odds Side - Win Probability Model]]), "",N419+IF(R419&lt;0, (N419/(R419/-100)), N419*(R419/100))),"")</f>
        <v/>
      </c>
      <c r="W419" s="50" t="str">
        <f t="shared" si="43"/>
        <v/>
      </c>
      <c r="X419" s="51" t="str">
        <f t="shared" si="44"/>
        <v/>
      </c>
      <c r="Y419" s="50" t="str">
        <f>IF(ISBLANK(Table123[[#This Row],[Odds Spread]]), "",O419+IF(S419&lt;0, (O419/(S419/-100)), O419*(S419/100)))</f>
        <v/>
      </c>
      <c r="Z419" s="50" t="str">
        <f t="shared" si="45"/>
        <v/>
      </c>
      <c r="AA419" s="37">
        <f t="shared" si="46"/>
        <v>0</v>
      </c>
      <c r="AB419" s="37">
        <f t="shared" si="47"/>
        <v>0</v>
      </c>
      <c r="AC419" s="52" t="str">
        <f>IF('Prediction Log'!$T420="Y", "W", IF('Prediction Log'!$T420="N","L",""))</f>
        <v/>
      </c>
      <c r="AD419" s="53" t="str">
        <f>IF('Prediction Log'!$V420="Y", "W", IF('Prediction Log'!$V420="N","L",""))</f>
        <v/>
      </c>
      <c r="AE419" s="54" t="str">
        <f>IF(ISBLANK(Table123[[#This Row],[Odds Side - Difference Model]]), "",IF(AC419="W", W419, IF(AC419="L",-N419, "")))</f>
        <v/>
      </c>
      <c r="AF419" s="55" t="str">
        <f>IFERROR((IF(ISERR(Table123[[#This Row],[Potential Payout Side - Win Probability Model]]), "",IF(AD419="W", X419, IF(AD419="L",-N419, "")))), "")</f>
        <v/>
      </c>
      <c r="AG419" s="52" t="str">
        <f>IF('Prediction Log'!$U420="Y", "W", IF('Prediction Log'!$U420="N", "L", ""))</f>
        <v/>
      </c>
      <c r="AH419" s="54" t="str">
        <f>IF(ISBLANK(Table123[[#This Row],[Odds Spread]]), "",IF(AG419="W", Z419, IF(AG419="L",-O419, "")))</f>
        <v/>
      </c>
      <c r="AI419" s="45"/>
      <c r="AJ419" s="46" t="str">
        <f t="shared" si="48"/>
        <v/>
      </c>
      <c r="AK41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0" spans="1:38" x14ac:dyDescent="0.45">
      <c r="A420" s="34">
        <f>Games!A403</f>
        <v>0</v>
      </c>
      <c r="B420" s="34" t="str">
        <f>IF('Prediction Log'!B421=0, "",'Prediction Log'!B421)</f>
        <v/>
      </c>
      <c r="C420" s="34" t="str">
        <f>IF('Prediction Log'!C421=0, "",'Prediction Log'!C421)</f>
        <v/>
      </c>
      <c r="D420" s="34" t="str">
        <f>IF('Prediction Log'!D421=0, "",'Prediction Log'!D421)</f>
        <v/>
      </c>
      <c r="E420" s="34" t="str">
        <f>IF('Prediction Log'!E421=0, "",'Prediction Log'!E421)</f>
        <v/>
      </c>
      <c r="F420" s="34" t="str">
        <f>IF('Prediction Log'!H421=0, "",'Prediction Log'!H421)</f>
        <v/>
      </c>
      <c r="G420" s="10" t="str">
        <f>IF(ISBLANK(Games!B403), "",'Prediction Log'!$I421)</f>
        <v/>
      </c>
      <c r="H420" s="35" t="str">
        <f>'Prediction Log'!$J421</f>
        <v/>
      </c>
      <c r="I420" s="34" t="str">
        <f>IF(ISBLANK(Games!R403), "",IF(AND(Games!R403="",Games!S403=""),"",IF(ISTEXT(Games!S403), "Side",Games!R403)))</f>
        <v/>
      </c>
      <c r="J420" s="34" t="str">
        <f>IF(ISBLANK(Games!B403), "",IF(Games!P403="Y", Games!B403, Games!C403))</f>
        <v/>
      </c>
      <c r="K420" s="34" t="str">
        <f>Games!K403</f>
        <v/>
      </c>
      <c r="L420" s="34" t="str">
        <f>IF(ISBLANK(Games!D403), "",Games!D403)</f>
        <v/>
      </c>
      <c r="M420" s="34"/>
      <c r="N420" s="49" t="str">
        <f>IF(ISBLANK(Table123[[#This Row],[Odds Side - Difference Model]]), "", 1)</f>
        <v/>
      </c>
      <c r="O420" s="49" t="str">
        <f>IF(ISBLANK(Table123[[#This Row],[Odds Spread]]), "", 1)</f>
        <v/>
      </c>
      <c r="P420" s="36"/>
      <c r="Q420" s="36"/>
      <c r="R42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0" s="36"/>
      <c r="T420" s="36"/>
      <c r="U420" s="50" t="str">
        <f>IF(ISBLANK(Table123[[#This Row],[Odds Side - Difference Model]]), "",N420+IF(Q420&lt;0, (N420/(Q420/-100)), N420*(Q420/100)))</f>
        <v/>
      </c>
      <c r="V420" s="51" t="str">
        <f>IFERROR(IF(ISBLANK(Table123[[#This Row],[Odds Side - Win Probability Model]]), "",N420+IF(R420&lt;0, (N420/(R420/-100)), N420*(R420/100))),"")</f>
        <v/>
      </c>
      <c r="W420" s="50" t="str">
        <f t="shared" si="43"/>
        <v/>
      </c>
      <c r="X420" s="51" t="str">
        <f t="shared" si="44"/>
        <v/>
      </c>
      <c r="Y420" s="50" t="str">
        <f>IF(ISBLANK(Table123[[#This Row],[Odds Spread]]), "",O420+IF(S420&lt;0, (O420/(S420/-100)), O420*(S420/100)))</f>
        <v/>
      </c>
      <c r="Z420" s="50" t="str">
        <f t="shared" si="45"/>
        <v/>
      </c>
      <c r="AA420" s="37">
        <f t="shared" si="46"/>
        <v>0</v>
      </c>
      <c r="AB420" s="37">
        <f t="shared" si="47"/>
        <v>0</v>
      </c>
      <c r="AC420" s="52" t="str">
        <f>IF('Prediction Log'!$T421="Y", "W", IF('Prediction Log'!$T421="N","L",""))</f>
        <v/>
      </c>
      <c r="AD420" s="53" t="str">
        <f>IF('Prediction Log'!$V421="Y", "W", IF('Prediction Log'!$V421="N","L",""))</f>
        <v/>
      </c>
      <c r="AE420" s="54" t="str">
        <f>IF(ISBLANK(Table123[[#This Row],[Odds Side - Difference Model]]), "",IF(AC420="W", W420, IF(AC420="L",-N420, "")))</f>
        <v/>
      </c>
      <c r="AF420" s="55" t="str">
        <f>IFERROR((IF(ISERR(Table123[[#This Row],[Potential Payout Side - Win Probability Model]]), "",IF(AD420="W", X420, IF(AD420="L",-N420, "")))), "")</f>
        <v/>
      </c>
      <c r="AG420" s="52" t="str">
        <f>IF('Prediction Log'!$U421="Y", "W", IF('Prediction Log'!$U421="N", "L", ""))</f>
        <v/>
      </c>
      <c r="AH420" s="54" t="str">
        <f>IF(ISBLANK(Table123[[#This Row],[Odds Spread]]), "",IF(AG420="W", Z420, IF(AG420="L",-O420, "")))</f>
        <v/>
      </c>
      <c r="AI420" s="45"/>
      <c r="AJ420" s="46" t="str">
        <f t="shared" si="48"/>
        <v/>
      </c>
      <c r="AK42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1" spans="1:38" x14ac:dyDescent="0.45">
      <c r="A421" s="34">
        <f>Games!A404</f>
        <v>0</v>
      </c>
      <c r="B421" s="34" t="str">
        <f>IF('Prediction Log'!B422=0, "",'Prediction Log'!B422)</f>
        <v/>
      </c>
      <c r="C421" s="34" t="str">
        <f>IF('Prediction Log'!C422=0, "",'Prediction Log'!C422)</f>
        <v/>
      </c>
      <c r="D421" s="34" t="str">
        <f>IF('Prediction Log'!D422=0, "",'Prediction Log'!D422)</f>
        <v/>
      </c>
      <c r="E421" s="34" t="str">
        <f>IF('Prediction Log'!E422=0, "",'Prediction Log'!E422)</f>
        <v/>
      </c>
      <c r="F421" s="34" t="str">
        <f>IF('Prediction Log'!H422=0, "",'Prediction Log'!H422)</f>
        <v/>
      </c>
      <c r="G421" s="10" t="str">
        <f>IF(ISBLANK(Games!B404), "",'Prediction Log'!$I422)</f>
        <v/>
      </c>
      <c r="H421" s="35" t="str">
        <f>'Prediction Log'!$J422</f>
        <v/>
      </c>
      <c r="I421" s="34" t="str">
        <f>IF(ISBLANK(Games!R404), "",IF(AND(Games!R404="",Games!S404=""),"",IF(ISTEXT(Games!S404), "Side",Games!R404)))</f>
        <v/>
      </c>
      <c r="J421" s="34" t="str">
        <f>IF(ISBLANK(Games!B404), "",IF(Games!P404="Y", Games!B404, Games!C404))</f>
        <v/>
      </c>
      <c r="K421" s="34" t="str">
        <f>Games!K404</f>
        <v/>
      </c>
      <c r="L421" s="34" t="str">
        <f>IF(ISBLANK(Games!D404), "",Games!D404)</f>
        <v/>
      </c>
      <c r="M421" s="34"/>
      <c r="N421" s="49" t="str">
        <f>IF(ISBLANK(Table123[[#This Row],[Odds Side - Difference Model]]), "", 1)</f>
        <v/>
      </c>
      <c r="O421" s="49" t="str">
        <f>IF(ISBLANK(Table123[[#This Row],[Odds Spread]]), "", 1)</f>
        <v/>
      </c>
      <c r="P421" s="36"/>
      <c r="Q421" s="36"/>
      <c r="R42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1" s="36"/>
      <c r="T421" s="36"/>
      <c r="U421" s="50" t="str">
        <f>IF(ISBLANK(Table123[[#This Row],[Odds Side - Difference Model]]), "",N421+IF(Q421&lt;0, (N421/(Q421/-100)), N421*(Q421/100)))</f>
        <v/>
      </c>
      <c r="V421" s="51" t="str">
        <f>IFERROR(IF(ISBLANK(Table123[[#This Row],[Odds Side - Win Probability Model]]), "",N421+IF(R421&lt;0, (N421/(R421/-100)), N421*(R421/100))),"")</f>
        <v/>
      </c>
      <c r="W421" s="50" t="str">
        <f t="shared" si="43"/>
        <v/>
      </c>
      <c r="X421" s="51" t="str">
        <f t="shared" si="44"/>
        <v/>
      </c>
      <c r="Y421" s="50" t="str">
        <f>IF(ISBLANK(Table123[[#This Row],[Odds Spread]]), "",O421+IF(S421&lt;0, (O421/(S421/-100)), O421*(S421/100)))</f>
        <v/>
      </c>
      <c r="Z421" s="50" t="str">
        <f t="shared" si="45"/>
        <v/>
      </c>
      <c r="AA421" s="37">
        <f t="shared" si="46"/>
        <v>0</v>
      </c>
      <c r="AB421" s="37">
        <f t="shared" si="47"/>
        <v>0</v>
      </c>
      <c r="AC421" s="52" t="str">
        <f>IF('Prediction Log'!$T422="Y", "W", IF('Prediction Log'!$T422="N","L",""))</f>
        <v/>
      </c>
      <c r="AD421" s="53" t="str">
        <f>IF('Prediction Log'!$V422="Y", "W", IF('Prediction Log'!$V422="N","L",""))</f>
        <v/>
      </c>
      <c r="AE421" s="54" t="str">
        <f>IF(ISBLANK(Table123[[#This Row],[Odds Side - Difference Model]]), "",IF(AC421="W", W421, IF(AC421="L",-N421, "")))</f>
        <v/>
      </c>
      <c r="AF421" s="55" t="str">
        <f>IFERROR((IF(ISERR(Table123[[#This Row],[Potential Payout Side - Win Probability Model]]), "",IF(AD421="W", X421, IF(AD421="L",-N421, "")))), "")</f>
        <v/>
      </c>
      <c r="AG421" s="52" t="str">
        <f>IF('Prediction Log'!$U422="Y", "W", IF('Prediction Log'!$U422="N", "L", ""))</f>
        <v/>
      </c>
      <c r="AH421" s="54" t="str">
        <f>IF(ISBLANK(Table123[[#This Row],[Odds Spread]]), "",IF(AG421="W", Z421, IF(AG421="L",-O421, "")))</f>
        <v/>
      </c>
      <c r="AI421" s="45"/>
      <c r="AJ421" s="46" t="str">
        <f t="shared" si="48"/>
        <v/>
      </c>
      <c r="AK42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2" spans="1:38" x14ac:dyDescent="0.45">
      <c r="A422" s="34">
        <f>Games!A405</f>
        <v>0</v>
      </c>
      <c r="B422" s="34" t="str">
        <f>IF('Prediction Log'!B423=0, "",'Prediction Log'!B423)</f>
        <v/>
      </c>
      <c r="C422" s="34" t="str">
        <f>IF('Prediction Log'!C423=0, "",'Prediction Log'!C423)</f>
        <v/>
      </c>
      <c r="D422" s="34" t="str">
        <f>IF('Prediction Log'!D423=0, "",'Prediction Log'!D423)</f>
        <v/>
      </c>
      <c r="E422" s="34" t="str">
        <f>IF('Prediction Log'!E423=0, "",'Prediction Log'!E423)</f>
        <v/>
      </c>
      <c r="F422" s="34" t="str">
        <f>IF('Prediction Log'!H423=0, "",'Prediction Log'!H423)</f>
        <v/>
      </c>
      <c r="G422" s="10" t="str">
        <f>IF(ISBLANK(Games!B405), "",'Prediction Log'!$I423)</f>
        <v/>
      </c>
      <c r="H422" s="35" t="str">
        <f>'Prediction Log'!$J423</f>
        <v/>
      </c>
      <c r="I422" s="34" t="str">
        <f>IF(ISBLANK(Games!R405), "",IF(AND(Games!R405="",Games!S405=""),"",IF(ISTEXT(Games!S405), "Side",Games!R405)))</f>
        <v/>
      </c>
      <c r="J422" s="34" t="str">
        <f>IF(ISBLANK(Games!B405), "",IF(Games!P405="Y", Games!B405, Games!C405))</f>
        <v/>
      </c>
      <c r="K422" s="34" t="str">
        <f>Games!K405</f>
        <v/>
      </c>
      <c r="L422" s="34" t="str">
        <f>IF(ISBLANK(Games!D405), "",Games!D405)</f>
        <v/>
      </c>
      <c r="M422" s="34"/>
      <c r="N422" s="49" t="str">
        <f>IF(ISBLANK(Table123[[#This Row],[Odds Side - Difference Model]]), "", 1)</f>
        <v/>
      </c>
      <c r="O422" s="49" t="str">
        <f>IF(ISBLANK(Table123[[#This Row],[Odds Spread]]), "", 1)</f>
        <v/>
      </c>
      <c r="P422" s="36"/>
      <c r="Q422" s="36"/>
      <c r="R42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2" s="36"/>
      <c r="T422" s="36"/>
      <c r="U422" s="50" t="str">
        <f>IF(ISBLANK(Table123[[#This Row],[Odds Side - Difference Model]]), "",N422+IF(Q422&lt;0, (N422/(Q422/-100)), N422*(Q422/100)))</f>
        <v/>
      </c>
      <c r="V422" s="51" t="str">
        <f>IFERROR(IF(ISBLANK(Table123[[#This Row],[Odds Side - Win Probability Model]]), "",N422+IF(R422&lt;0, (N422/(R422/-100)), N422*(R422/100))),"")</f>
        <v/>
      </c>
      <c r="W422" s="50" t="str">
        <f t="shared" si="43"/>
        <v/>
      </c>
      <c r="X422" s="51" t="str">
        <f t="shared" si="44"/>
        <v/>
      </c>
      <c r="Y422" s="50" t="str">
        <f>IF(ISBLANK(Table123[[#This Row],[Odds Spread]]), "",O422+IF(S422&lt;0, (O422/(S422/-100)), O422*(S422/100)))</f>
        <v/>
      </c>
      <c r="Z422" s="50" t="str">
        <f t="shared" si="45"/>
        <v/>
      </c>
      <c r="AA422" s="37">
        <f t="shared" si="46"/>
        <v>0</v>
      </c>
      <c r="AB422" s="37">
        <f t="shared" si="47"/>
        <v>0</v>
      </c>
      <c r="AC422" s="52" t="str">
        <f>IF('Prediction Log'!$T423="Y", "W", IF('Prediction Log'!$T423="N","L",""))</f>
        <v/>
      </c>
      <c r="AD422" s="53" t="str">
        <f>IF('Prediction Log'!$V423="Y", "W", IF('Prediction Log'!$V423="N","L",""))</f>
        <v/>
      </c>
      <c r="AE422" s="54" t="str">
        <f>IF(ISBLANK(Table123[[#This Row],[Odds Side - Difference Model]]), "",IF(AC422="W", W422, IF(AC422="L",-N422, "")))</f>
        <v/>
      </c>
      <c r="AF422" s="55" t="str">
        <f>IFERROR((IF(ISERR(Table123[[#This Row],[Potential Payout Side - Win Probability Model]]), "",IF(AD422="W", X422, IF(AD422="L",-N422, "")))), "")</f>
        <v/>
      </c>
      <c r="AG422" s="52" t="str">
        <f>IF('Prediction Log'!$U423="Y", "W", IF('Prediction Log'!$U423="N", "L", ""))</f>
        <v/>
      </c>
      <c r="AH422" s="54" t="str">
        <f>IF(ISBLANK(Table123[[#This Row],[Odds Spread]]), "",IF(AG422="W", Z422, IF(AG422="L",-O422, "")))</f>
        <v/>
      </c>
      <c r="AI422" s="45"/>
      <c r="AJ422" s="46" t="str">
        <f t="shared" si="48"/>
        <v/>
      </c>
      <c r="AK42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3" spans="1:38" x14ac:dyDescent="0.45">
      <c r="A423" s="34">
        <f>Games!A406</f>
        <v>0</v>
      </c>
      <c r="B423" s="34" t="str">
        <f>IF('Prediction Log'!B424=0, "",'Prediction Log'!B424)</f>
        <v/>
      </c>
      <c r="C423" s="34" t="str">
        <f>IF('Prediction Log'!C424=0, "",'Prediction Log'!C424)</f>
        <v/>
      </c>
      <c r="D423" s="34" t="str">
        <f>IF('Prediction Log'!D424=0, "",'Prediction Log'!D424)</f>
        <v/>
      </c>
      <c r="E423" s="34" t="str">
        <f>IF('Prediction Log'!E424=0, "",'Prediction Log'!E424)</f>
        <v/>
      </c>
      <c r="F423" s="34" t="str">
        <f>IF('Prediction Log'!H424=0, "",'Prediction Log'!H424)</f>
        <v/>
      </c>
      <c r="G423" s="10" t="str">
        <f>IF(ISBLANK(Games!B406), "",'Prediction Log'!$I424)</f>
        <v/>
      </c>
      <c r="H423" s="35" t="str">
        <f>'Prediction Log'!$J424</f>
        <v/>
      </c>
      <c r="I423" s="34" t="str">
        <f>IF(ISBLANK(Games!R406), "",IF(AND(Games!R406="",Games!S406=""),"",IF(ISTEXT(Games!S406), "Side",Games!R406)))</f>
        <v/>
      </c>
      <c r="J423" s="34" t="str">
        <f>IF(ISBLANK(Games!B406), "",IF(Games!P406="Y", Games!B406, Games!C406))</f>
        <v/>
      </c>
      <c r="K423" s="34" t="str">
        <f>Games!K406</f>
        <v/>
      </c>
      <c r="L423" s="34" t="str">
        <f>IF(ISBLANK(Games!D406), "",Games!D406)</f>
        <v/>
      </c>
      <c r="M423" s="34"/>
      <c r="N423" s="49" t="str">
        <f>IF(ISBLANK(Table123[[#This Row],[Odds Side - Difference Model]]), "", 1)</f>
        <v/>
      </c>
      <c r="O423" s="49" t="str">
        <f>IF(ISBLANK(Table123[[#This Row],[Odds Spread]]), "", 1)</f>
        <v/>
      </c>
      <c r="P423" s="36"/>
      <c r="Q423" s="36"/>
      <c r="R42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3" s="36"/>
      <c r="T423" s="36"/>
      <c r="U423" s="50" t="str">
        <f>IF(ISBLANK(Table123[[#This Row],[Odds Side - Difference Model]]), "",N423+IF(Q423&lt;0, (N423/(Q423/-100)), N423*(Q423/100)))</f>
        <v/>
      </c>
      <c r="V423" s="51" t="str">
        <f>IFERROR(IF(ISBLANK(Table123[[#This Row],[Odds Side - Win Probability Model]]), "",N423+IF(R423&lt;0, (N423/(R423/-100)), N423*(R423/100))),"")</f>
        <v/>
      </c>
      <c r="W423" s="50" t="str">
        <f t="shared" si="43"/>
        <v/>
      </c>
      <c r="X423" s="51" t="str">
        <f t="shared" si="44"/>
        <v/>
      </c>
      <c r="Y423" s="50" t="str">
        <f>IF(ISBLANK(Table123[[#This Row],[Odds Spread]]), "",O423+IF(S423&lt;0, (O423/(S423/-100)), O423*(S423/100)))</f>
        <v/>
      </c>
      <c r="Z423" s="50" t="str">
        <f t="shared" si="45"/>
        <v/>
      </c>
      <c r="AA423" s="37">
        <f t="shared" si="46"/>
        <v>0</v>
      </c>
      <c r="AB423" s="37">
        <f t="shared" si="47"/>
        <v>0</v>
      </c>
      <c r="AC423" s="52" t="str">
        <f>IF('Prediction Log'!$T424="Y", "W", IF('Prediction Log'!$T424="N","L",""))</f>
        <v/>
      </c>
      <c r="AD423" s="53" t="str">
        <f>IF('Prediction Log'!$V424="Y", "W", IF('Prediction Log'!$V424="N","L",""))</f>
        <v/>
      </c>
      <c r="AE423" s="54" t="str">
        <f>IF(ISBLANK(Table123[[#This Row],[Odds Side - Difference Model]]), "",IF(AC423="W", W423, IF(AC423="L",-N423, "")))</f>
        <v/>
      </c>
      <c r="AF423" s="55" t="str">
        <f>IFERROR((IF(ISERR(Table123[[#This Row],[Potential Payout Side - Win Probability Model]]), "",IF(AD423="W", X423, IF(AD423="L",-N423, "")))), "")</f>
        <v/>
      </c>
      <c r="AG423" s="52" t="str">
        <f>IF('Prediction Log'!$U424="Y", "W", IF('Prediction Log'!$U424="N", "L", ""))</f>
        <v/>
      </c>
      <c r="AH423" s="54" t="str">
        <f>IF(ISBLANK(Table123[[#This Row],[Odds Spread]]), "",IF(AG423="W", Z423, IF(AG423="L",-O423, "")))</f>
        <v/>
      </c>
      <c r="AI423" s="45"/>
      <c r="AJ423" s="46" t="str">
        <f t="shared" si="48"/>
        <v/>
      </c>
      <c r="AK42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4" spans="1:38" x14ac:dyDescent="0.45">
      <c r="A424" s="34">
        <f>Games!A407</f>
        <v>0</v>
      </c>
      <c r="B424" s="34" t="str">
        <f>IF('Prediction Log'!B425=0, "",'Prediction Log'!B425)</f>
        <v/>
      </c>
      <c r="C424" s="34" t="str">
        <f>IF('Prediction Log'!C425=0, "",'Prediction Log'!C425)</f>
        <v/>
      </c>
      <c r="D424" s="34" t="str">
        <f>IF('Prediction Log'!D425=0, "",'Prediction Log'!D425)</f>
        <v/>
      </c>
      <c r="E424" s="34" t="str">
        <f>IF('Prediction Log'!E425=0, "",'Prediction Log'!E425)</f>
        <v/>
      </c>
      <c r="F424" s="34" t="str">
        <f>IF('Prediction Log'!H425=0, "",'Prediction Log'!H425)</f>
        <v/>
      </c>
      <c r="G424" s="10" t="str">
        <f>IF(ISBLANK(Games!B407), "",'Prediction Log'!$I425)</f>
        <v/>
      </c>
      <c r="H424" s="35" t="str">
        <f>'Prediction Log'!$J425</f>
        <v/>
      </c>
      <c r="I424" s="34" t="str">
        <f>IF(ISBLANK(Games!R407), "",IF(AND(Games!R407="",Games!S407=""),"",IF(ISTEXT(Games!S407), "Side",Games!R407)))</f>
        <v/>
      </c>
      <c r="J424" s="34" t="str">
        <f>IF(ISBLANK(Games!B407), "",IF(Games!P407="Y", Games!B407, Games!C407))</f>
        <v/>
      </c>
      <c r="K424" s="34" t="str">
        <f>Games!K407</f>
        <v/>
      </c>
      <c r="L424" s="34" t="str">
        <f>IF(ISBLANK(Games!D407), "",Games!D407)</f>
        <v/>
      </c>
      <c r="M424" s="34"/>
      <c r="N424" s="49" t="str">
        <f>IF(ISBLANK(Table123[[#This Row],[Odds Side - Difference Model]]), "", 1)</f>
        <v/>
      </c>
      <c r="O424" s="49" t="str">
        <f>IF(ISBLANK(Table123[[#This Row],[Odds Spread]]), "", 1)</f>
        <v/>
      </c>
      <c r="P424" s="36"/>
      <c r="Q424" s="36"/>
      <c r="R42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4" s="36"/>
      <c r="T424" s="36"/>
      <c r="U424" s="50" t="str">
        <f>IF(ISBLANK(Table123[[#This Row],[Odds Side - Difference Model]]), "",N424+IF(Q424&lt;0, (N424/(Q424/-100)), N424*(Q424/100)))</f>
        <v/>
      </c>
      <c r="V424" s="51" t="str">
        <f>IFERROR(IF(ISBLANK(Table123[[#This Row],[Odds Side - Win Probability Model]]), "",N424+IF(R424&lt;0, (N424/(R424/-100)), N424*(R424/100))),"")</f>
        <v/>
      </c>
      <c r="W424" s="50" t="str">
        <f t="shared" si="43"/>
        <v/>
      </c>
      <c r="X424" s="51" t="str">
        <f t="shared" si="44"/>
        <v/>
      </c>
      <c r="Y424" s="50" t="str">
        <f>IF(ISBLANK(Table123[[#This Row],[Odds Spread]]), "",O424+IF(S424&lt;0, (O424/(S424/-100)), O424*(S424/100)))</f>
        <v/>
      </c>
      <c r="Z424" s="50" t="str">
        <f t="shared" si="45"/>
        <v/>
      </c>
      <c r="AA424" s="37">
        <f t="shared" si="46"/>
        <v>0</v>
      </c>
      <c r="AB424" s="37">
        <f t="shared" si="47"/>
        <v>0</v>
      </c>
      <c r="AC424" s="52" t="str">
        <f>IF('Prediction Log'!$T425="Y", "W", IF('Prediction Log'!$T425="N","L",""))</f>
        <v/>
      </c>
      <c r="AD424" s="53" t="str">
        <f>IF('Prediction Log'!$V425="Y", "W", IF('Prediction Log'!$V425="N","L",""))</f>
        <v/>
      </c>
      <c r="AE424" s="54" t="str">
        <f>IF(ISBLANK(Table123[[#This Row],[Odds Side - Difference Model]]), "",IF(AC424="W", W424, IF(AC424="L",-N424, "")))</f>
        <v/>
      </c>
      <c r="AF424" s="55" t="str">
        <f>IFERROR((IF(ISERR(Table123[[#This Row],[Potential Payout Side - Win Probability Model]]), "",IF(AD424="W", X424, IF(AD424="L",-N424, "")))), "")</f>
        <v/>
      </c>
      <c r="AG424" s="52" t="str">
        <f>IF('Prediction Log'!$U425="Y", "W", IF('Prediction Log'!$U425="N", "L", ""))</f>
        <v/>
      </c>
      <c r="AH424" s="54" t="str">
        <f>IF(ISBLANK(Table123[[#This Row],[Odds Spread]]), "",IF(AG424="W", Z424, IF(AG424="L",-O424, "")))</f>
        <v/>
      </c>
      <c r="AI424" s="45"/>
      <c r="AJ424" s="46" t="str">
        <f t="shared" si="48"/>
        <v/>
      </c>
      <c r="AK42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5" spans="1:38" x14ac:dyDescent="0.45">
      <c r="A425" s="34">
        <f>Games!A408</f>
        <v>0</v>
      </c>
      <c r="B425" s="34" t="str">
        <f>IF('Prediction Log'!B426=0, "",'Prediction Log'!B426)</f>
        <v/>
      </c>
      <c r="C425" s="34" t="str">
        <f>IF('Prediction Log'!C426=0, "",'Prediction Log'!C426)</f>
        <v/>
      </c>
      <c r="D425" s="34" t="str">
        <f>IF('Prediction Log'!D426=0, "",'Prediction Log'!D426)</f>
        <v/>
      </c>
      <c r="E425" s="34" t="str">
        <f>IF('Prediction Log'!E426=0, "",'Prediction Log'!E426)</f>
        <v/>
      </c>
      <c r="F425" s="34" t="str">
        <f>IF('Prediction Log'!H426=0, "",'Prediction Log'!H426)</f>
        <v/>
      </c>
      <c r="G425" s="10" t="str">
        <f>IF(ISBLANK(Games!B408), "",'Prediction Log'!$I426)</f>
        <v/>
      </c>
      <c r="H425" s="35" t="str">
        <f>'Prediction Log'!$J426</f>
        <v/>
      </c>
      <c r="I425" s="34" t="str">
        <f>IF(ISBLANK(Games!R408), "",IF(AND(Games!R408="",Games!S408=""),"",IF(ISTEXT(Games!S408), "Side",Games!R408)))</f>
        <v/>
      </c>
      <c r="J425" s="34" t="str">
        <f>IF(ISBLANK(Games!B408), "",IF(Games!P408="Y", Games!B408, Games!C408))</f>
        <v/>
      </c>
      <c r="K425" s="34" t="str">
        <f>Games!K408</f>
        <v/>
      </c>
      <c r="L425" s="34" t="str">
        <f>IF(ISBLANK(Games!D408), "",Games!D408)</f>
        <v/>
      </c>
      <c r="M425" s="34"/>
      <c r="N425" s="49" t="str">
        <f>IF(ISBLANK(Table123[[#This Row],[Odds Side - Difference Model]]), "", 1)</f>
        <v/>
      </c>
      <c r="O425" s="49" t="str">
        <f>IF(ISBLANK(Table123[[#This Row],[Odds Spread]]), "", 1)</f>
        <v/>
      </c>
      <c r="P425" s="36"/>
      <c r="Q425" s="36"/>
      <c r="R42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5" s="36"/>
      <c r="T425" s="36"/>
      <c r="U425" s="50" t="str">
        <f>IF(ISBLANK(Table123[[#This Row],[Odds Side - Difference Model]]), "",N425+IF(Q425&lt;0, (N425/(Q425/-100)), N425*(Q425/100)))</f>
        <v/>
      </c>
      <c r="V425" s="51" t="str">
        <f>IFERROR(IF(ISBLANK(Table123[[#This Row],[Odds Side - Win Probability Model]]), "",N425+IF(R425&lt;0, (N425/(R425/-100)), N425*(R425/100))),"")</f>
        <v/>
      </c>
      <c r="W425" s="50" t="str">
        <f t="shared" si="43"/>
        <v/>
      </c>
      <c r="X425" s="51" t="str">
        <f t="shared" si="44"/>
        <v/>
      </c>
      <c r="Y425" s="50" t="str">
        <f>IF(ISBLANK(Table123[[#This Row],[Odds Spread]]), "",O425+IF(S425&lt;0, (O425/(S425/-100)), O425*(S425/100)))</f>
        <v/>
      </c>
      <c r="Z425" s="50" t="str">
        <f t="shared" si="45"/>
        <v/>
      </c>
      <c r="AA425" s="37">
        <f t="shared" si="46"/>
        <v>0</v>
      </c>
      <c r="AB425" s="37">
        <f t="shared" si="47"/>
        <v>0</v>
      </c>
      <c r="AC425" s="52" t="str">
        <f>IF('Prediction Log'!$T426="Y", "W", IF('Prediction Log'!$T426="N","L",""))</f>
        <v/>
      </c>
      <c r="AD425" s="53" t="str">
        <f>IF('Prediction Log'!$V426="Y", "W", IF('Prediction Log'!$V426="N","L",""))</f>
        <v/>
      </c>
      <c r="AE425" s="54" t="str">
        <f>IF(ISBLANK(Table123[[#This Row],[Odds Side - Difference Model]]), "",IF(AC425="W", W425, IF(AC425="L",-N425, "")))</f>
        <v/>
      </c>
      <c r="AF425" s="55" t="str">
        <f>IFERROR((IF(ISERR(Table123[[#This Row],[Potential Payout Side - Win Probability Model]]), "",IF(AD425="W", X425, IF(AD425="L",-N425, "")))), "")</f>
        <v/>
      </c>
      <c r="AG425" s="52" t="str">
        <f>IF('Prediction Log'!$U426="Y", "W", IF('Prediction Log'!$U426="N", "L", ""))</f>
        <v/>
      </c>
      <c r="AH425" s="54" t="str">
        <f>IF(ISBLANK(Table123[[#This Row],[Odds Spread]]), "",IF(AG425="W", Z425, IF(AG425="L",-O425, "")))</f>
        <v/>
      </c>
      <c r="AI425" s="45"/>
      <c r="AJ425" s="46" t="str">
        <f t="shared" si="48"/>
        <v/>
      </c>
      <c r="AK42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6" spans="1:38" x14ac:dyDescent="0.45">
      <c r="A426" s="34">
        <f>Games!A409</f>
        <v>0</v>
      </c>
      <c r="B426" s="34" t="str">
        <f>IF('Prediction Log'!B427=0, "",'Prediction Log'!B427)</f>
        <v/>
      </c>
      <c r="C426" s="34" t="str">
        <f>IF('Prediction Log'!C427=0, "",'Prediction Log'!C427)</f>
        <v/>
      </c>
      <c r="D426" s="34" t="str">
        <f>IF('Prediction Log'!D427=0, "",'Prediction Log'!D427)</f>
        <v/>
      </c>
      <c r="E426" s="34" t="str">
        <f>IF('Prediction Log'!E427=0, "",'Prediction Log'!E427)</f>
        <v/>
      </c>
      <c r="F426" s="34" t="str">
        <f>IF('Prediction Log'!H427=0, "",'Prediction Log'!H427)</f>
        <v/>
      </c>
      <c r="G426" s="10" t="str">
        <f>IF(ISBLANK(Games!B409), "",'Prediction Log'!$I427)</f>
        <v/>
      </c>
      <c r="H426" s="35" t="str">
        <f>'Prediction Log'!$J427</f>
        <v/>
      </c>
      <c r="I426" s="34" t="str">
        <f>IF(ISBLANK(Games!R409), "",IF(AND(Games!R409="",Games!S409=""),"",IF(ISTEXT(Games!S409), "Side",Games!R409)))</f>
        <v/>
      </c>
      <c r="J426" s="34" t="str">
        <f>IF(ISBLANK(Games!B409), "",IF(Games!P409="Y", Games!B409, Games!C409))</f>
        <v/>
      </c>
      <c r="K426" s="34" t="str">
        <f>Games!K409</f>
        <v/>
      </c>
      <c r="L426" s="34" t="str">
        <f>IF(ISBLANK(Games!D409), "",Games!D409)</f>
        <v/>
      </c>
      <c r="M426" s="34"/>
      <c r="N426" s="49" t="str">
        <f>IF(ISBLANK(Table123[[#This Row],[Odds Side - Difference Model]]), "", 1)</f>
        <v/>
      </c>
      <c r="O426" s="49" t="str">
        <f>IF(ISBLANK(Table123[[#This Row],[Odds Spread]]), "", 1)</f>
        <v/>
      </c>
      <c r="P426" s="36"/>
      <c r="Q426" s="36"/>
      <c r="R42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6" s="36"/>
      <c r="T426" s="36"/>
      <c r="U426" s="50" t="str">
        <f>IF(ISBLANK(Table123[[#This Row],[Odds Side - Difference Model]]), "",N426+IF(Q426&lt;0, (N426/(Q426/-100)), N426*(Q426/100)))</f>
        <v/>
      </c>
      <c r="V426" s="51" t="str">
        <f>IFERROR(IF(ISBLANK(Table123[[#This Row],[Odds Side - Win Probability Model]]), "",N426+IF(R426&lt;0, (N426/(R426/-100)), N426*(R426/100))),"")</f>
        <v/>
      </c>
      <c r="W426" s="50" t="str">
        <f t="shared" si="43"/>
        <v/>
      </c>
      <c r="X426" s="51" t="str">
        <f t="shared" si="44"/>
        <v/>
      </c>
      <c r="Y426" s="50" t="str">
        <f>IF(ISBLANK(Table123[[#This Row],[Odds Spread]]), "",O426+IF(S426&lt;0, (O426/(S426/-100)), O426*(S426/100)))</f>
        <v/>
      </c>
      <c r="Z426" s="50" t="str">
        <f t="shared" si="45"/>
        <v/>
      </c>
      <c r="AA426" s="37">
        <f t="shared" si="46"/>
        <v>0</v>
      </c>
      <c r="AB426" s="37">
        <f t="shared" si="47"/>
        <v>0</v>
      </c>
      <c r="AC426" s="52" t="str">
        <f>IF('Prediction Log'!$T427="Y", "W", IF('Prediction Log'!$T427="N","L",""))</f>
        <v/>
      </c>
      <c r="AD426" s="53" t="str">
        <f>IF('Prediction Log'!$V427="Y", "W", IF('Prediction Log'!$V427="N","L",""))</f>
        <v/>
      </c>
      <c r="AE426" s="54" t="str">
        <f>IF(ISBLANK(Table123[[#This Row],[Odds Side - Difference Model]]), "",IF(AC426="W", W426, IF(AC426="L",-N426, "")))</f>
        <v/>
      </c>
      <c r="AF426" s="55" t="str">
        <f>IFERROR((IF(ISERR(Table123[[#This Row],[Potential Payout Side - Win Probability Model]]), "",IF(AD426="W", X426, IF(AD426="L",-N426, "")))), "")</f>
        <v/>
      </c>
      <c r="AG426" s="52" t="str">
        <f>IF('Prediction Log'!$U427="Y", "W", IF('Prediction Log'!$U427="N", "L", ""))</f>
        <v/>
      </c>
      <c r="AH426" s="54" t="str">
        <f>IF(ISBLANK(Table123[[#This Row],[Odds Spread]]), "",IF(AG426="W", Z426, IF(AG426="L",-O426, "")))</f>
        <v/>
      </c>
      <c r="AI426" s="45"/>
      <c r="AJ426" s="46" t="str">
        <f t="shared" si="48"/>
        <v/>
      </c>
      <c r="AK42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7" spans="1:38" x14ac:dyDescent="0.45">
      <c r="A427" s="34">
        <f>Games!A410</f>
        <v>0</v>
      </c>
      <c r="B427" s="34" t="str">
        <f>IF('Prediction Log'!B428=0, "",'Prediction Log'!B428)</f>
        <v/>
      </c>
      <c r="C427" s="34" t="str">
        <f>IF('Prediction Log'!C428=0, "",'Prediction Log'!C428)</f>
        <v/>
      </c>
      <c r="D427" s="34" t="str">
        <f>IF('Prediction Log'!D428=0, "",'Prediction Log'!D428)</f>
        <v/>
      </c>
      <c r="E427" s="34" t="str">
        <f>IF('Prediction Log'!E428=0, "",'Prediction Log'!E428)</f>
        <v/>
      </c>
      <c r="F427" s="34" t="str">
        <f>IF('Prediction Log'!H428=0, "",'Prediction Log'!H428)</f>
        <v/>
      </c>
      <c r="G427" s="10" t="str">
        <f>IF(ISBLANK(Games!B410), "",'Prediction Log'!$I428)</f>
        <v/>
      </c>
      <c r="H427" s="35" t="str">
        <f>'Prediction Log'!$J428</f>
        <v/>
      </c>
      <c r="I427" s="34" t="str">
        <f>IF(ISBLANK(Games!R410), "",IF(AND(Games!R410="",Games!S410=""),"",IF(ISTEXT(Games!S410), "Side",Games!R410)))</f>
        <v/>
      </c>
      <c r="J427" s="34" t="str">
        <f>IF(ISBLANK(Games!B410), "",IF(Games!P410="Y", Games!B410, Games!C410))</f>
        <v/>
      </c>
      <c r="K427" s="34" t="str">
        <f>Games!K410</f>
        <v/>
      </c>
      <c r="L427" s="34" t="str">
        <f>IF(ISBLANK(Games!D410), "",Games!D410)</f>
        <v/>
      </c>
      <c r="M427" s="34"/>
      <c r="N427" s="49" t="str">
        <f>IF(ISBLANK(Table123[[#This Row],[Odds Side - Difference Model]]), "", 1)</f>
        <v/>
      </c>
      <c r="O427" s="49" t="str">
        <f>IF(ISBLANK(Table123[[#This Row],[Odds Spread]]), "", 1)</f>
        <v/>
      </c>
      <c r="P427" s="36"/>
      <c r="Q427" s="36"/>
      <c r="R42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7" s="36"/>
      <c r="T427" s="36"/>
      <c r="U427" s="50" t="str">
        <f>IF(ISBLANK(Table123[[#This Row],[Odds Side - Difference Model]]), "",N427+IF(Q427&lt;0, (N427/(Q427/-100)), N427*(Q427/100)))</f>
        <v/>
      </c>
      <c r="V427" s="51" t="str">
        <f>IFERROR(IF(ISBLANK(Table123[[#This Row],[Odds Side - Win Probability Model]]), "",N427+IF(R427&lt;0, (N427/(R427/-100)), N427*(R427/100))),"")</f>
        <v/>
      </c>
      <c r="W427" s="50" t="str">
        <f t="shared" si="43"/>
        <v/>
      </c>
      <c r="X427" s="51" t="str">
        <f t="shared" si="44"/>
        <v/>
      </c>
      <c r="Y427" s="50" t="str">
        <f>IF(ISBLANK(Table123[[#This Row],[Odds Spread]]), "",O427+IF(S427&lt;0, (O427/(S427/-100)), O427*(S427/100)))</f>
        <v/>
      </c>
      <c r="Z427" s="50" t="str">
        <f t="shared" si="45"/>
        <v/>
      </c>
      <c r="AA427" s="37">
        <f t="shared" si="46"/>
        <v>0</v>
      </c>
      <c r="AB427" s="37">
        <f t="shared" si="47"/>
        <v>0</v>
      </c>
      <c r="AC427" s="52" t="str">
        <f>IF('Prediction Log'!$T428="Y", "W", IF('Prediction Log'!$T428="N","L",""))</f>
        <v/>
      </c>
      <c r="AD427" s="53" t="str">
        <f>IF('Prediction Log'!$V428="Y", "W", IF('Prediction Log'!$V428="N","L",""))</f>
        <v/>
      </c>
      <c r="AE427" s="54" t="str">
        <f>IF(ISBLANK(Table123[[#This Row],[Odds Side - Difference Model]]), "",IF(AC427="W", W427, IF(AC427="L",-N427, "")))</f>
        <v/>
      </c>
      <c r="AF427" s="55" t="str">
        <f>IFERROR((IF(ISERR(Table123[[#This Row],[Potential Payout Side - Win Probability Model]]), "",IF(AD427="W", X427, IF(AD427="L",-N427, "")))), "")</f>
        <v/>
      </c>
      <c r="AG427" s="52" t="str">
        <f>IF('Prediction Log'!$U428="Y", "W", IF('Prediction Log'!$U428="N", "L", ""))</f>
        <v/>
      </c>
      <c r="AH427" s="54" t="str">
        <f>IF(ISBLANK(Table123[[#This Row],[Odds Spread]]), "",IF(AG427="W", Z427, IF(AG427="L",-O427, "")))</f>
        <v/>
      </c>
      <c r="AI427" s="45"/>
      <c r="AJ427" s="46" t="str">
        <f t="shared" si="48"/>
        <v/>
      </c>
      <c r="AK42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8" spans="1:38" x14ac:dyDescent="0.45">
      <c r="A428" s="34">
        <f>Games!A411</f>
        <v>0</v>
      </c>
      <c r="B428" s="34" t="str">
        <f>IF('Prediction Log'!B429=0, "",'Prediction Log'!B429)</f>
        <v/>
      </c>
      <c r="C428" s="34" t="str">
        <f>IF('Prediction Log'!C429=0, "",'Prediction Log'!C429)</f>
        <v/>
      </c>
      <c r="D428" s="34" t="str">
        <f>IF('Prediction Log'!D429=0, "",'Prediction Log'!D429)</f>
        <v/>
      </c>
      <c r="E428" s="34" t="str">
        <f>IF('Prediction Log'!E429=0, "",'Prediction Log'!E429)</f>
        <v/>
      </c>
      <c r="F428" s="34" t="str">
        <f>IF('Prediction Log'!H429=0, "",'Prediction Log'!H429)</f>
        <v/>
      </c>
      <c r="G428" s="10" t="str">
        <f>IF(ISBLANK(Games!B411), "",'Prediction Log'!$I429)</f>
        <v/>
      </c>
      <c r="H428" s="35" t="str">
        <f>'Prediction Log'!$J429</f>
        <v/>
      </c>
      <c r="I428" s="34" t="str">
        <f>IF(ISBLANK(Games!R411), "",IF(AND(Games!R411="",Games!S411=""),"",IF(ISTEXT(Games!S411), "Side",Games!R411)))</f>
        <v/>
      </c>
      <c r="J428" s="34" t="str">
        <f>IF(ISBLANK(Games!B411), "",IF(Games!P411="Y", Games!B411, Games!C411))</f>
        <v/>
      </c>
      <c r="K428" s="34" t="str">
        <f>Games!K411</f>
        <v/>
      </c>
      <c r="L428" s="34" t="str">
        <f>IF(ISBLANK(Games!D411), "",Games!D411)</f>
        <v/>
      </c>
      <c r="M428" s="34"/>
      <c r="N428" s="49" t="str">
        <f>IF(ISBLANK(Table123[[#This Row],[Odds Side - Difference Model]]), "", 1)</f>
        <v/>
      </c>
      <c r="O428" s="49" t="str">
        <f>IF(ISBLANK(Table123[[#This Row],[Odds Spread]]), "", 1)</f>
        <v/>
      </c>
      <c r="P428" s="36"/>
      <c r="Q428" s="36"/>
      <c r="R42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8" s="36"/>
      <c r="T428" s="36"/>
      <c r="U428" s="50" t="str">
        <f>IF(ISBLANK(Table123[[#This Row],[Odds Side - Difference Model]]), "",N428+IF(Q428&lt;0, (N428/(Q428/-100)), N428*(Q428/100)))</f>
        <v/>
      </c>
      <c r="V428" s="51" t="str">
        <f>IFERROR(IF(ISBLANK(Table123[[#This Row],[Odds Side - Win Probability Model]]), "",N428+IF(R428&lt;0, (N428/(R428/-100)), N428*(R428/100))),"")</f>
        <v/>
      </c>
      <c r="W428" s="50" t="str">
        <f t="shared" si="43"/>
        <v/>
      </c>
      <c r="X428" s="51" t="str">
        <f t="shared" si="44"/>
        <v/>
      </c>
      <c r="Y428" s="50" t="str">
        <f>IF(ISBLANK(Table123[[#This Row],[Odds Spread]]), "",O428+IF(S428&lt;0, (O428/(S428/-100)), O428*(S428/100)))</f>
        <v/>
      </c>
      <c r="Z428" s="50" t="str">
        <f t="shared" si="45"/>
        <v/>
      </c>
      <c r="AA428" s="37">
        <f t="shared" si="46"/>
        <v>0</v>
      </c>
      <c r="AB428" s="37">
        <f t="shared" si="47"/>
        <v>0</v>
      </c>
      <c r="AC428" s="52" t="str">
        <f>IF('Prediction Log'!$T429="Y", "W", IF('Prediction Log'!$T429="N","L",""))</f>
        <v/>
      </c>
      <c r="AD428" s="53" t="str">
        <f>IF('Prediction Log'!$V429="Y", "W", IF('Prediction Log'!$V429="N","L",""))</f>
        <v/>
      </c>
      <c r="AE428" s="54" t="str">
        <f>IF(ISBLANK(Table123[[#This Row],[Odds Side - Difference Model]]), "",IF(AC428="W", W428, IF(AC428="L",-N428, "")))</f>
        <v/>
      </c>
      <c r="AF428" s="55" t="str">
        <f>IFERROR((IF(ISERR(Table123[[#This Row],[Potential Payout Side - Win Probability Model]]), "",IF(AD428="W", X428, IF(AD428="L",-N428, "")))), "")</f>
        <v/>
      </c>
      <c r="AG428" s="52" t="str">
        <f>IF('Prediction Log'!$U429="Y", "W", IF('Prediction Log'!$U429="N", "L", ""))</f>
        <v/>
      </c>
      <c r="AH428" s="54" t="str">
        <f>IF(ISBLANK(Table123[[#This Row],[Odds Spread]]), "",IF(AG428="W", Z428, IF(AG428="L",-O428, "")))</f>
        <v/>
      </c>
      <c r="AI428" s="45"/>
      <c r="AJ428" s="46" t="str">
        <f t="shared" si="48"/>
        <v/>
      </c>
      <c r="AK42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9" spans="1:38" x14ac:dyDescent="0.45">
      <c r="A429" s="34">
        <f>Games!A412</f>
        <v>0</v>
      </c>
      <c r="B429" s="34" t="str">
        <f>IF('Prediction Log'!B430=0, "",'Prediction Log'!B430)</f>
        <v/>
      </c>
      <c r="C429" s="34" t="str">
        <f>IF('Prediction Log'!C430=0, "",'Prediction Log'!C430)</f>
        <v/>
      </c>
      <c r="D429" s="34" t="str">
        <f>IF('Prediction Log'!D430=0, "",'Prediction Log'!D430)</f>
        <v/>
      </c>
      <c r="E429" s="34" t="str">
        <f>IF('Prediction Log'!E430=0, "",'Prediction Log'!E430)</f>
        <v/>
      </c>
      <c r="F429" s="34" t="str">
        <f>IF('Prediction Log'!H430=0, "",'Prediction Log'!H430)</f>
        <v/>
      </c>
      <c r="G429" s="10" t="str">
        <f>IF(ISBLANK(Games!B412), "",'Prediction Log'!$I430)</f>
        <v/>
      </c>
      <c r="H429" s="35" t="str">
        <f>'Prediction Log'!$J430</f>
        <v/>
      </c>
      <c r="I429" s="34" t="str">
        <f>IF(ISBLANK(Games!R412), "",IF(AND(Games!R412="",Games!S412=""),"",IF(ISTEXT(Games!S412), "Side",Games!R412)))</f>
        <v/>
      </c>
      <c r="J429" s="34" t="str">
        <f>IF(ISBLANK(Games!B412), "",IF(Games!P412="Y", Games!B412, Games!C412))</f>
        <v/>
      </c>
      <c r="K429" s="34" t="str">
        <f>Games!K412</f>
        <v/>
      </c>
      <c r="L429" s="34" t="str">
        <f>IF(ISBLANK(Games!D412), "",Games!D412)</f>
        <v/>
      </c>
      <c r="M429" s="34"/>
      <c r="N429" s="49" t="str">
        <f>IF(ISBLANK(Table123[[#This Row],[Odds Side - Difference Model]]), "", 1)</f>
        <v/>
      </c>
      <c r="O429" s="49" t="str">
        <f>IF(ISBLANK(Table123[[#This Row],[Odds Spread]]), "", 1)</f>
        <v/>
      </c>
      <c r="P429" s="36"/>
      <c r="Q429" s="36"/>
      <c r="R42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9" s="36"/>
      <c r="T429" s="36"/>
      <c r="U429" s="50" t="str">
        <f>IF(ISBLANK(Table123[[#This Row],[Odds Side - Difference Model]]), "",N429+IF(Q429&lt;0, (N429/(Q429/-100)), N429*(Q429/100)))</f>
        <v/>
      </c>
      <c r="V429" s="51" t="str">
        <f>IFERROR(IF(ISBLANK(Table123[[#This Row],[Odds Side - Win Probability Model]]), "",N429+IF(R429&lt;0, (N429/(R429/-100)), N429*(R429/100))),"")</f>
        <v/>
      </c>
      <c r="W429" s="50" t="str">
        <f t="shared" si="43"/>
        <v/>
      </c>
      <c r="X429" s="51" t="str">
        <f t="shared" si="44"/>
        <v/>
      </c>
      <c r="Y429" s="50" t="str">
        <f>IF(ISBLANK(Table123[[#This Row],[Odds Spread]]), "",O429+IF(S429&lt;0, (O429/(S429/-100)), O429*(S429/100)))</f>
        <v/>
      </c>
      <c r="Z429" s="50" t="str">
        <f t="shared" si="45"/>
        <v/>
      </c>
      <c r="AA429" s="37">
        <f t="shared" si="46"/>
        <v>0</v>
      </c>
      <c r="AB429" s="37">
        <f t="shared" si="47"/>
        <v>0</v>
      </c>
      <c r="AC429" s="52" t="str">
        <f>IF('Prediction Log'!$T430="Y", "W", IF('Prediction Log'!$T430="N","L",""))</f>
        <v/>
      </c>
      <c r="AD429" s="53" t="str">
        <f>IF('Prediction Log'!$V430="Y", "W", IF('Prediction Log'!$V430="N","L",""))</f>
        <v/>
      </c>
      <c r="AE429" s="54" t="str">
        <f>IF(ISBLANK(Table123[[#This Row],[Odds Side - Difference Model]]), "",IF(AC429="W", W429, IF(AC429="L",-N429, "")))</f>
        <v/>
      </c>
      <c r="AF429" s="55" t="str">
        <f>IFERROR((IF(ISERR(Table123[[#This Row],[Potential Payout Side - Win Probability Model]]), "",IF(AD429="W", X429, IF(AD429="L",-N429, "")))), "")</f>
        <v/>
      </c>
      <c r="AG429" s="52" t="str">
        <f>IF('Prediction Log'!$U430="Y", "W", IF('Prediction Log'!$U430="N", "L", ""))</f>
        <v/>
      </c>
      <c r="AH429" s="54" t="str">
        <f>IF(ISBLANK(Table123[[#This Row],[Odds Spread]]), "",IF(AG429="W", Z429, IF(AG429="L",-O429, "")))</f>
        <v/>
      </c>
      <c r="AI429" s="45"/>
      <c r="AJ429" s="46" t="str">
        <f t="shared" si="48"/>
        <v/>
      </c>
      <c r="AK42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0" spans="1:38" x14ac:dyDescent="0.45">
      <c r="A430" s="34">
        <f>Games!A413</f>
        <v>0</v>
      </c>
      <c r="B430" s="34" t="str">
        <f>IF('Prediction Log'!B431=0, "",'Prediction Log'!B431)</f>
        <v/>
      </c>
      <c r="C430" s="34" t="str">
        <f>IF('Prediction Log'!C431=0, "",'Prediction Log'!C431)</f>
        <v/>
      </c>
      <c r="D430" s="34" t="str">
        <f>IF('Prediction Log'!D431=0, "",'Prediction Log'!D431)</f>
        <v/>
      </c>
      <c r="E430" s="34" t="str">
        <f>IF('Prediction Log'!E431=0, "",'Prediction Log'!E431)</f>
        <v/>
      </c>
      <c r="F430" s="34" t="str">
        <f>IF('Prediction Log'!H431=0, "",'Prediction Log'!H431)</f>
        <v/>
      </c>
      <c r="G430" s="10" t="str">
        <f>IF(ISBLANK(Games!B413), "",'Prediction Log'!$I431)</f>
        <v/>
      </c>
      <c r="H430" s="35" t="str">
        <f>'Prediction Log'!$J431</f>
        <v/>
      </c>
      <c r="I430" s="34" t="str">
        <f>IF(ISBLANK(Games!R413), "",IF(AND(Games!R413="",Games!S413=""),"",IF(ISTEXT(Games!S413), "Side",Games!R413)))</f>
        <v/>
      </c>
      <c r="J430" s="34" t="str">
        <f>IF(ISBLANK(Games!B413), "",IF(Games!P413="Y", Games!B413, Games!C413))</f>
        <v/>
      </c>
      <c r="K430" s="34" t="str">
        <f>Games!K413</f>
        <v/>
      </c>
      <c r="L430" s="34" t="str">
        <f>IF(ISBLANK(Games!D413), "",Games!D413)</f>
        <v/>
      </c>
      <c r="M430" s="34"/>
      <c r="N430" s="49" t="str">
        <f>IF(ISBLANK(Table123[[#This Row],[Odds Side - Difference Model]]), "", 1)</f>
        <v/>
      </c>
      <c r="O430" s="49" t="str">
        <f>IF(ISBLANK(Table123[[#This Row],[Odds Spread]]), "", 1)</f>
        <v/>
      </c>
      <c r="P430" s="36"/>
      <c r="Q430" s="36"/>
      <c r="R43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0" s="36"/>
      <c r="T430" s="36"/>
      <c r="U430" s="50" t="str">
        <f>IF(ISBLANK(Table123[[#This Row],[Odds Side - Difference Model]]), "",N430+IF(Q430&lt;0, (N430/(Q430/-100)), N430*(Q430/100)))</f>
        <v/>
      </c>
      <c r="V430" s="51" t="str">
        <f>IFERROR(IF(ISBLANK(Table123[[#This Row],[Odds Side - Win Probability Model]]), "",N430+IF(R430&lt;0, (N430/(R430/-100)), N430*(R430/100))),"")</f>
        <v/>
      </c>
      <c r="W430" s="50" t="str">
        <f t="shared" si="43"/>
        <v/>
      </c>
      <c r="X430" s="51" t="str">
        <f t="shared" si="44"/>
        <v/>
      </c>
      <c r="Y430" s="50" t="str">
        <f>IF(ISBLANK(Table123[[#This Row],[Odds Spread]]), "",O430+IF(S430&lt;0, (O430/(S430/-100)), O430*(S430/100)))</f>
        <v/>
      </c>
      <c r="Z430" s="50" t="str">
        <f t="shared" si="45"/>
        <v/>
      </c>
      <c r="AA430" s="37">
        <f t="shared" si="46"/>
        <v>0</v>
      </c>
      <c r="AB430" s="37">
        <f t="shared" si="47"/>
        <v>0</v>
      </c>
      <c r="AC430" s="52" t="str">
        <f>IF('Prediction Log'!$T431="Y", "W", IF('Prediction Log'!$T431="N","L",""))</f>
        <v/>
      </c>
      <c r="AD430" s="53" t="str">
        <f>IF('Prediction Log'!$V431="Y", "W", IF('Prediction Log'!$V431="N","L",""))</f>
        <v/>
      </c>
      <c r="AE430" s="54" t="str">
        <f>IF(ISBLANK(Table123[[#This Row],[Odds Side - Difference Model]]), "",IF(AC430="W", W430, IF(AC430="L",-N430, "")))</f>
        <v/>
      </c>
      <c r="AF430" s="55" t="str">
        <f>IFERROR((IF(ISERR(Table123[[#This Row],[Potential Payout Side - Win Probability Model]]), "",IF(AD430="W", X430, IF(AD430="L",-N430, "")))), "")</f>
        <v/>
      </c>
      <c r="AG430" s="52" t="str">
        <f>IF('Prediction Log'!$U431="Y", "W", IF('Prediction Log'!$U431="N", "L", ""))</f>
        <v/>
      </c>
      <c r="AH430" s="54" t="str">
        <f>IF(ISBLANK(Table123[[#This Row],[Odds Spread]]), "",IF(AG430="W", Z430, IF(AG430="L",-O430, "")))</f>
        <v/>
      </c>
      <c r="AI430" s="45"/>
      <c r="AJ430" s="46" t="str">
        <f t="shared" si="48"/>
        <v/>
      </c>
      <c r="AK43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1" spans="1:38" x14ac:dyDescent="0.45">
      <c r="A431" s="34">
        <f>Games!A414</f>
        <v>0</v>
      </c>
      <c r="B431" s="34" t="str">
        <f>IF('Prediction Log'!B432=0, "",'Prediction Log'!B432)</f>
        <v/>
      </c>
      <c r="C431" s="34" t="str">
        <f>IF('Prediction Log'!C432=0, "",'Prediction Log'!C432)</f>
        <v/>
      </c>
      <c r="D431" s="34" t="str">
        <f>IF('Prediction Log'!D432=0, "",'Prediction Log'!D432)</f>
        <v/>
      </c>
      <c r="E431" s="34" t="str">
        <f>IF('Prediction Log'!E432=0, "",'Prediction Log'!E432)</f>
        <v/>
      </c>
      <c r="F431" s="34" t="str">
        <f>IF('Prediction Log'!H432=0, "",'Prediction Log'!H432)</f>
        <v/>
      </c>
      <c r="G431" s="10" t="str">
        <f>IF(ISBLANK(Games!B414), "",'Prediction Log'!$I432)</f>
        <v/>
      </c>
      <c r="H431" s="35" t="str">
        <f>'Prediction Log'!$J432</f>
        <v/>
      </c>
      <c r="I431" s="34" t="str">
        <f>IF(ISBLANK(Games!R414), "",IF(AND(Games!R414="",Games!S414=""),"",IF(ISTEXT(Games!S414), "Side",Games!R414)))</f>
        <v/>
      </c>
      <c r="J431" s="34" t="str">
        <f>IF(ISBLANK(Games!B414), "",IF(Games!P414="Y", Games!B414, Games!C414))</f>
        <v/>
      </c>
      <c r="K431" s="34" t="str">
        <f>Games!K414</f>
        <v/>
      </c>
      <c r="L431" s="34" t="str">
        <f>IF(ISBLANK(Games!D414), "",Games!D414)</f>
        <v/>
      </c>
      <c r="M431" s="34"/>
      <c r="N431" s="49" t="str">
        <f>IF(ISBLANK(Table123[[#This Row],[Odds Side - Difference Model]]), "", 1)</f>
        <v/>
      </c>
      <c r="O431" s="49" t="str">
        <f>IF(ISBLANK(Table123[[#This Row],[Odds Spread]]), "", 1)</f>
        <v/>
      </c>
      <c r="P431" s="36"/>
      <c r="Q431" s="36"/>
      <c r="R43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1" s="36"/>
      <c r="T431" s="36"/>
      <c r="U431" s="50" t="str">
        <f>IF(ISBLANK(Table123[[#This Row],[Odds Side - Difference Model]]), "",N431+IF(Q431&lt;0, (N431/(Q431/-100)), N431*(Q431/100)))</f>
        <v/>
      </c>
      <c r="V431" s="51" t="str">
        <f>IFERROR(IF(ISBLANK(Table123[[#This Row],[Odds Side - Win Probability Model]]), "",N431+IF(R431&lt;0, (N431/(R431/-100)), N431*(R431/100))),"")</f>
        <v/>
      </c>
      <c r="W431" s="50" t="str">
        <f t="shared" si="43"/>
        <v/>
      </c>
      <c r="X431" s="51" t="str">
        <f t="shared" si="44"/>
        <v/>
      </c>
      <c r="Y431" s="50" t="str">
        <f>IF(ISBLANK(Table123[[#This Row],[Odds Spread]]), "",O431+IF(S431&lt;0, (O431/(S431/-100)), O431*(S431/100)))</f>
        <v/>
      </c>
      <c r="Z431" s="50" t="str">
        <f t="shared" si="45"/>
        <v/>
      </c>
      <c r="AA431" s="37">
        <f t="shared" si="46"/>
        <v>0</v>
      </c>
      <c r="AB431" s="37">
        <f t="shared" si="47"/>
        <v>0</v>
      </c>
      <c r="AC431" s="52" t="str">
        <f>IF('Prediction Log'!$T432="Y", "W", IF('Prediction Log'!$T432="N","L",""))</f>
        <v/>
      </c>
      <c r="AD431" s="53" t="str">
        <f>IF('Prediction Log'!$V432="Y", "W", IF('Prediction Log'!$V432="N","L",""))</f>
        <v/>
      </c>
      <c r="AE431" s="54" t="str">
        <f>IF(ISBLANK(Table123[[#This Row],[Odds Side - Difference Model]]), "",IF(AC431="W", W431, IF(AC431="L",-N431, "")))</f>
        <v/>
      </c>
      <c r="AF431" s="55" t="str">
        <f>IFERROR((IF(ISERR(Table123[[#This Row],[Potential Payout Side - Win Probability Model]]), "",IF(AD431="W", X431, IF(AD431="L",-N431, "")))), "")</f>
        <v/>
      </c>
      <c r="AG431" s="52" t="str">
        <f>IF('Prediction Log'!$U432="Y", "W", IF('Prediction Log'!$U432="N", "L", ""))</f>
        <v/>
      </c>
      <c r="AH431" s="54" t="str">
        <f>IF(ISBLANK(Table123[[#This Row],[Odds Spread]]), "",IF(AG431="W", Z431, IF(AG431="L",-O431, "")))</f>
        <v/>
      </c>
      <c r="AI431" s="45"/>
      <c r="AJ431" s="46" t="str">
        <f t="shared" si="48"/>
        <v/>
      </c>
      <c r="AK43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2" spans="1:38" x14ac:dyDescent="0.45">
      <c r="A432" s="34">
        <f>Games!A415</f>
        <v>0</v>
      </c>
      <c r="B432" s="34" t="str">
        <f>IF('Prediction Log'!B433=0, "",'Prediction Log'!B433)</f>
        <v/>
      </c>
      <c r="C432" s="34" t="str">
        <f>IF('Prediction Log'!C433=0, "",'Prediction Log'!C433)</f>
        <v/>
      </c>
      <c r="D432" s="34" t="str">
        <f>IF('Prediction Log'!D433=0, "",'Prediction Log'!D433)</f>
        <v/>
      </c>
      <c r="E432" s="34" t="str">
        <f>IF('Prediction Log'!E433=0, "",'Prediction Log'!E433)</f>
        <v/>
      </c>
      <c r="F432" s="34" t="str">
        <f>IF('Prediction Log'!H433=0, "",'Prediction Log'!H433)</f>
        <v/>
      </c>
      <c r="G432" s="10" t="str">
        <f>IF(ISBLANK(Games!B415), "",'Prediction Log'!$I433)</f>
        <v/>
      </c>
      <c r="H432" s="35" t="str">
        <f>'Prediction Log'!$J433</f>
        <v/>
      </c>
      <c r="I432" s="34" t="str">
        <f>IF(ISBLANK(Games!R415), "",IF(AND(Games!R415="",Games!S415=""),"",IF(ISTEXT(Games!S415), "Side",Games!R415)))</f>
        <v/>
      </c>
      <c r="J432" s="34" t="str">
        <f>IF(ISBLANK(Games!B415), "",IF(Games!P415="Y", Games!B415, Games!C415))</f>
        <v/>
      </c>
      <c r="K432" s="34" t="str">
        <f>Games!K415</f>
        <v/>
      </c>
      <c r="L432" s="34" t="str">
        <f>IF(ISBLANK(Games!D415), "",Games!D415)</f>
        <v/>
      </c>
      <c r="M432" s="34"/>
      <c r="N432" s="49" t="str">
        <f>IF(ISBLANK(Table123[[#This Row],[Odds Side - Difference Model]]), "", 1)</f>
        <v/>
      </c>
      <c r="O432" s="49" t="str">
        <f>IF(ISBLANK(Table123[[#This Row],[Odds Spread]]), "", 1)</f>
        <v/>
      </c>
      <c r="P432" s="36"/>
      <c r="Q432" s="36"/>
      <c r="R43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2" s="36"/>
      <c r="T432" s="36"/>
      <c r="U432" s="50" t="str">
        <f>IF(ISBLANK(Table123[[#This Row],[Odds Side - Difference Model]]), "",N432+IF(Q432&lt;0, (N432/(Q432/-100)), N432*(Q432/100)))</f>
        <v/>
      </c>
      <c r="V432" s="51" t="str">
        <f>IFERROR(IF(ISBLANK(Table123[[#This Row],[Odds Side - Win Probability Model]]), "",N432+IF(R432&lt;0, (N432/(R432/-100)), N432*(R432/100))),"")</f>
        <v/>
      </c>
      <c r="W432" s="50" t="str">
        <f t="shared" si="43"/>
        <v/>
      </c>
      <c r="X432" s="51" t="str">
        <f t="shared" si="44"/>
        <v/>
      </c>
      <c r="Y432" s="50" t="str">
        <f>IF(ISBLANK(Table123[[#This Row],[Odds Spread]]), "",O432+IF(S432&lt;0, (O432/(S432/-100)), O432*(S432/100)))</f>
        <v/>
      </c>
      <c r="Z432" s="50" t="str">
        <f t="shared" si="45"/>
        <v/>
      </c>
      <c r="AA432" s="37">
        <f t="shared" si="46"/>
        <v>0</v>
      </c>
      <c r="AB432" s="37">
        <f t="shared" si="47"/>
        <v>0</v>
      </c>
      <c r="AC432" s="52" t="str">
        <f>IF('Prediction Log'!$T433="Y", "W", IF('Prediction Log'!$T433="N","L",""))</f>
        <v/>
      </c>
      <c r="AD432" s="53" t="str">
        <f>IF('Prediction Log'!$V433="Y", "W", IF('Prediction Log'!$V433="N","L",""))</f>
        <v/>
      </c>
      <c r="AE432" s="54" t="str">
        <f>IF(ISBLANK(Table123[[#This Row],[Odds Side - Difference Model]]), "",IF(AC432="W", W432, IF(AC432="L",-N432, "")))</f>
        <v/>
      </c>
      <c r="AF432" s="55" t="str">
        <f>IFERROR((IF(ISERR(Table123[[#This Row],[Potential Payout Side - Win Probability Model]]), "",IF(AD432="W", X432, IF(AD432="L",-N432, "")))), "")</f>
        <v/>
      </c>
      <c r="AG432" s="52" t="str">
        <f>IF('Prediction Log'!$U433="Y", "W", IF('Prediction Log'!$U433="N", "L", ""))</f>
        <v/>
      </c>
      <c r="AH432" s="54" t="str">
        <f>IF(ISBLANK(Table123[[#This Row],[Odds Spread]]), "",IF(AG432="W", Z432, IF(AG432="L",-O432, "")))</f>
        <v/>
      </c>
      <c r="AI432" s="45"/>
      <c r="AJ432" s="46" t="str">
        <f t="shared" si="48"/>
        <v/>
      </c>
      <c r="AK43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3" spans="1:38" x14ac:dyDescent="0.45">
      <c r="A433" s="34">
        <f>Games!A416</f>
        <v>0</v>
      </c>
      <c r="B433" s="34" t="str">
        <f>IF('Prediction Log'!B434=0, "",'Prediction Log'!B434)</f>
        <v/>
      </c>
      <c r="C433" s="34" t="str">
        <f>IF('Prediction Log'!C434=0, "",'Prediction Log'!C434)</f>
        <v/>
      </c>
      <c r="D433" s="34" t="str">
        <f>IF('Prediction Log'!D434=0, "",'Prediction Log'!D434)</f>
        <v/>
      </c>
      <c r="E433" s="34" t="str">
        <f>IF('Prediction Log'!E434=0, "",'Prediction Log'!E434)</f>
        <v/>
      </c>
      <c r="F433" s="34" t="str">
        <f>IF('Prediction Log'!H434=0, "",'Prediction Log'!H434)</f>
        <v/>
      </c>
      <c r="G433" s="10" t="str">
        <f>IF(ISBLANK(Games!B416), "",'Prediction Log'!$I434)</f>
        <v/>
      </c>
      <c r="H433" s="35" t="str">
        <f>'Prediction Log'!$J434</f>
        <v/>
      </c>
      <c r="I433" s="34" t="str">
        <f>IF(ISBLANK(Games!R416), "",IF(AND(Games!R416="",Games!S416=""),"",IF(ISTEXT(Games!S416), "Side",Games!R416)))</f>
        <v/>
      </c>
      <c r="J433" s="34" t="str">
        <f>IF(ISBLANK(Games!B416), "",IF(Games!P416="Y", Games!B416, Games!C416))</f>
        <v/>
      </c>
      <c r="K433" s="34" t="str">
        <f>Games!K416</f>
        <v/>
      </c>
      <c r="L433" s="34" t="str">
        <f>IF(ISBLANK(Games!D416), "",Games!D416)</f>
        <v/>
      </c>
      <c r="M433" s="34"/>
      <c r="N433" s="49" t="str">
        <f>IF(ISBLANK(Table123[[#This Row],[Odds Side - Difference Model]]), "", 1)</f>
        <v/>
      </c>
      <c r="O433" s="49" t="str">
        <f>IF(ISBLANK(Table123[[#This Row],[Odds Spread]]), "", 1)</f>
        <v/>
      </c>
      <c r="P433" s="36"/>
      <c r="Q433" s="36"/>
      <c r="R43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3" s="36"/>
      <c r="T433" s="36"/>
      <c r="U433" s="50" t="str">
        <f>IF(ISBLANK(Table123[[#This Row],[Odds Side - Difference Model]]), "",N433+IF(Q433&lt;0, (N433/(Q433/-100)), N433*(Q433/100)))</f>
        <v/>
      </c>
      <c r="V433" s="51" t="str">
        <f>IFERROR(IF(ISBLANK(Table123[[#This Row],[Odds Side - Win Probability Model]]), "",N433+IF(R433&lt;0, (N433/(R433/-100)), N433*(R433/100))),"")</f>
        <v/>
      </c>
      <c r="W433" s="50" t="str">
        <f t="shared" si="43"/>
        <v/>
      </c>
      <c r="X433" s="51" t="str">
        <f t="shared" si="44"/>
        <v/>
      </c>
      <c r="Y433" s="50" t="str">
        <f>IF(ISBLANK(Table123[[#This Row],[Odds Spread]]), "",O433+IF(S433&lt;0, (O433/(S433/-100)), O433*(S433/100)))</f>
        <v/>
      </c>
      <c r="Z433" s="50" t="str">
        <f t="shared" si="45"/>
        <v/>
      </c>
      <c r="AA433" s="37">
        <f t="shared" si="46"/>
        <v>0</v>
      </c>
      <c r="AB433" s="37">
        <f t="shared" si="47"/>
        <v>0</v>
      </c>
      <c r="AC433" s="52" t="str">
        <f>IF('Prediction Log'!$T434="Y", "W", IF('Prediction Log'!$T434="N","L",""))</f>
        <v/>
      </c>
      <c r="AD433" s="53" t="str">
        <f>IF('Prediction Log'!$V434="Y", "W", IF('Prediction Log'!$V434="N","L",""))</f>
        <v/>
      </c>
      <c r="AE433" s="54" t="str">
        <f>IF(ISBLANK(Table123[[#This Row],[Odds Side - Difference Model]]), "",IF(AC433="W", W433, IF(AC433="L",-N433, "")))</f>
        <v/>
      </c>
      <c r="AF433" s="55" t="str">
        <f>IFERROR((IF(ISERR(Table123[[#This Row],[Potential Payout Side - Win Probability Model]]), "",IF(AD433="W", X433, IF(AD433="L",-N433, "")))), "")</f>
        <v/>
      </c>
      <c r="AG433" s="52" t="str">
        <f>IF('Prediction Log'!$U434="Y", "W", IF('Prediction Log'!$U434="N", "L", ""))</f>
        <v/>
      </c>
      <c r="AH433" s="54" t="str">
        <f>IF(ISBLANK(Table123[[#This Row],[Odds Spread]]), "",IF(AG433="W", Z433, IF(AG433="L",-O433, "")))</f>
        <v/>
      </c>
      <c r="AI433" s="45"/>
      <c r="AJ433" s="46" t="str">
        <f t="shared" si="48"/>
        <v/>
      </c>
      <c r="AK43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4" spans="1:38" x14ac:dyDescent="0.45">
      <c r="A434" s="34">
        <f>Games!A417</f>
        <v>0</v>
      </c>
      <c r="B434" s="34" t="str">
        <f>IF('Prediction Log'!B435=0, "",'Prediction Log'!B435)</f>
        <v/>
      </c>
      <c r="C434" s="34" t="str">
        <f>IF('Prediction Log'!C435=0, "",'Prediction Log'!C435)</f>
        <v/>
      </c>
      <c r="D434" s="34" t="str">
        <f>IF('Prediction Log'!D435=0, "",'Prediction Log'!D435)</f>
        <v/>
      </c>
      <c r="E434" s="34" t="str">
        <f>IF('Prediction Log'!E435=0, "",'Prediction Log'!E435)</f>
        <v/>
      </c>
      <c r="F434" s="34" t="str">
        <f>IF('Prediction Log'!H435=0, "",'Prediction Log'!H435)</f>
        <v/>
      </c>
      <c r="G434" s="10" t="str">
        <f>IF(ISBLANK(Games!B417), "",'Prediction Log'!$I435)</f>
        <v/>
      </c>
      <c r="H434" s="35" t="str">
        <f>'Prediction Log'!$J435</f>
        <v/>
      </c>
      <c r="I434" s="34" t="str">
        <f>IF(ISBLANK(Games!R417), "",IF(AND(Games!R417="",Games!S417=""),"",IF(ISTEXT(Games!S417), "Side",Games!R417)))</f>
        <v/>
      </c>
      <c r="J434" s="34" t="str">
        <f>IF(ISBLANK(Games!B417), "",IF(Games!P417="Y", Games!B417, Games!C417))</f>
        <v/>
      </c>
      <c r="K434" s="34" t="str">
        <f>Games!K417</f>
        <v/>
      </c>
      <c r="L434" s="34" t="str">
        <f>IF(ISBLANK(Games!D417), "",Games!D417)</f>
        <v/>
      </c>
      <c r="M434" s="34"/>
      <c r="N434" s="49" t="str">
        <f>IF(ISBLANK(Table123[[#This Row],[Odds Side - Difference Model]]), "", 1)</f>
        <v/>
      </c>
      <c r="O434" s="49" t="str">
        <f>IF(ISBLANK(Table123[[#This Row],[Odds Spread]]), "", 1)</f>
        <v/>
      </c>
      <c r="P434" s="36"/>
      <c r="Q434" s="36"/>
      <c r="R43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4" s="36"/>
      <c r="T434" s="36"/>
      <c r="U434" s="50" t="str">
        <f>IF(ISBLANK(Table123[[#This Row],[Odds Side - Difference Model]]), "",N434+IF(Q434&lt;0, (N434/(Q434/-100)), N434*(Q434/100)))</f>
        <v/>
      </c>
      <c r="V434" s="51" t="str">
        <f>IFERROR(IF(ISBLANK(Table123[[#This Row],[Odds Side - Win Probability Model]]), "",N434+IF(R434&lt;0, (N434/(R434/-100)), N434*(R434/100))),"")</f>
        <v/>
      </c>
      <c r="W434" s="50" t="str">
        <f t="shared" si="43"/>
        <v/>
      </c>
      <c r="X434" s="51" t="str">
        <f t="shared" si="44"/>
        <v/>
      </c>
      <c r="Y434" s="50" t="str">
        <f>IF(ISBLANK(Table123[[#This Row],[Odds Spread]]), "",O434+IF(S434&lt;0, (O434/(S434/-100)), O434*(S434/100)))</f>
        <v/>
      </c>
      <c r="Z434" s="50" t="str">
        <f t="shared" si="45"/>
        <v/>
      </c>
      <c r="AA434" s="37">
        <f t="shared" si="46"/>
        <v>0</v>
      </c>
      <c r="AB434" s="37">
        <f t="shared" si="47"/>
        <v>0</v>
      </c>
      <c r="AC434" s="52" t="str">
        <f>IF('Prediction Log'!$T435="Y", "W", IF('Prediction Log'!$T435="N","L",""))</f>
        <v/>
      </c>
      <c r="AD434" s="53" t="str">
        <f>IF('Prediction Log'!$V435="Y", "W", IF('Prediction Log'!$V435="N","L",""))</f>
        <v/>
      </c>
      <c r="AE434" s="54" t="str">
        <f>IF(ISBLANK(Table123[[#This Row],[Odds Side - Difference Model]]), "",IF(AC434="W", W434, IF(AC434="L",-N434, "")))</f>
        <v/>
      </c>
      <c r="AF434" s="55" t="str">
        <f>IFERROR((IF(ISERR(Table123[[#This Row],[Potential Payout Side - Win Probability Model]]), "",IF(AD434="W", X434, IF(AD434="L",-N434, "")))), "")</f>
        <v/>
      </c>
      <c r="AG434" s="52" t="str">
        <f>IF('Prediction Log'!$U435="Y", "W", IF('Prediction Log'!$U435="N", "L", ""))</f>
        <v/>
      </c>
      <c r="AH434" s="54" t="str">
        <f>IF(ISBLANK(Table123[[#This Row],[Odds Spread]]), "",IF(AG434="W", Z434, IF(AG434="L",-O434, "")))</f>
        <v/>
      </c>
      <c r="AI434" s="45"/>
      <c r="AJ434" s="46" t="str">
        <f t="shared" si="48"/>
        <v/>
      </c>
      <c r="AK43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5" spans="1:38" x14ac:dyDescent="0.45">
      <c r="A435" s="34">
        <f>Games!A418</f>
        <v>0</v>
      </c>
      <c r="B435" s="34" t="str">
        <f>IF('Prediction Log'!B436=0, "",'Prediction Log'!B436)</f>
        <v/>
      </c>
      <c r="C435" s="34" t="str">
        <f>IF('Prediction Log'!C436=0, "",'Prediction Log'!C436)</f>
        <v/>
      </c>
      <c r="D435" s="34" t="str">
        <f>IF('Prediction Log'!D436=0, "",'Prediction Log'!D436)</f>
        <v/>
      </c>
      <c r="E435" s="34" t="str">
        <f>IF('Prediction Log'!E436=0, "",'Prediction Log'!E436)</f>
        <v/>
      </c>
      <c r="F435" s="34" t="str">
        <f>IF('Prediction Log'!H436=0, "",'Prediction Log'!H436)</f>
        <v/>
      </c>
      <c r="G435" s="10" t="str">
        <f>IF(ISBLANK(Games!B418), "",'Prediction Log'!$I436)</f>
        <v/>
      </c>
      <c r="H435" s="35" t="str">
        <f>'Prediction Log'!$J436</f>
        <v/>
      </c>
      <c r="I435" s="34" t="str">
        <f>IF(ISBLANK(Games!R418), "",IF(AND(Games!R418="",Games!S418=""),"",IF(ISTEXT(Games!S418), "Side",Games!R418)))</f>
        <v/>
      </c>
      <c r="J435" s="34" t="str">
        <f>IF(ISBLANK(Games!B418), "",IF(Games!P418="Y", Games!B418, Games!C418))</f>
        <v/>
      </c>
      <c r="K435" s="34" t="str">
        <f>Games!K418</f>
        <v/>
      </c>
      <c r="L435" s="34" t="str">
        <f>IF(ISBLANK(Games!D418), "",Games!D418)</f>
        <v/>
      </c>
      <c r="M435" s="34"/>
      <c r="N435" s="49" t="str">
        <f>IF(ISBLANK(Table123[[#This Row],[Odds Side - Difference Model]]), "", 1)</f>
        <v/>
      </c>
      <c r="O435" s="49" t="str">
        <f>IF(ISBLANK(Table123[[#This Row],[Odds Spread]]), "", 1)</f>
        <v/>
      </c>
      <c r="P435" s="36"/>
      <c r="Q435" s="36"/>
      <c r="R43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5" s="36"/>
      <c r="T435" s="36"/>
      <c r="U435" s="50" t="str">
        <f>IF(ISBLANK(Table123[[#This Row],[Odds Side - Difference Model]]), "",N435+IF(Q435&lt;0, (N435/(Q435/-100)), N435*(Q435/100)))</f>
        <v/>
      </c>
      <c r="V435" s="51" t="str">
        <f>IFERROR(IF(ISBLANK(Table123[[#This Row],[Odds Side - Win Probability Model]]), "",N435+IF(R435&lt;0, (N435/(R435/-100)), N435*(R435/100))),"")</f>
        <v/>
      </c>
      <c r="W435" s="50" t="str">
        <f t="shared" si="43"/>
        <v/>
      </c>
      <c r="X435" s="51" t="str">
        <f t="shared" si="44"/>
        <v/>
      </c>
      <c r="Y435" s="50" t="str">
        <f>IF(ISBLANK(Table123[[#This Row],[Odds Spread]]), "",O435+IF(S435&lt;0, (O435/(S435/-100)), O435*(S435/100)))</f>
        <v/>
      </c>
      <c r="Z435" s="50" t="str">
        <f t="shared" si="45"/>
        <v/>
      </c>
      <c r="AA435" s="37">
        <f t="shared" si="46"/>
        <v>0</v>
      </c>
      <c r="AB435" s="37">
        <f t="shared" si="47"/>
        <v>0</v>
      </c>
      <c r="AC435" s="52" t="str">
        <f>IF('Prediction Log'!$T436="Y", "W", IF('Prediction Log'!$T436="N","L",""))</f>
        <v/>
      </c>
      <c r="AD435" s="53" t="str">
        <f>IF('Prediction Log'!$V436="Y", "W", IF('Prediction Log'!$V436="N","L",""))</f>
        <v/>
      </c>
      <c r="AE435" s="54" t="str">
        <f>IF(ISBLANK(Table123[[#This Row],[Odds Side - Difference Model]]), "",IF(AC435="W", W435, IF(AC435="L",-N435, "")))</f>
        <v/>
      </c>
      <c r="AF435" s="55" t="str">
        <f>IFERROR((IF(ISERR(Table123[[#This Row],[Potential Payout Side - Win Probability Model]]), "",IF(AD435="W", X435, IF(AD435="L",-N435, "")))), "")</f>
        <v/>
      </c>
      <c r="AG435" s="52" t="str">
        <f>IF('Prediction Log'!$U436="Y", "W", IF('Prediction Log'!$U436="N", "L", ""))</f>
        <v/>
      </c>
      <c r="AH435" s="54" t="str">
        <f>IF(ISBLANK(Table123[[#This Row],[Odds Spread]]), "",IF(AG435="W", Z435, IF(AG435="L",-O435, "")))</f>
        <v/>
      </c>
      <c r="AI435" s="45"/>
      <c r="AJ435" s="46" t="str">
        <f t="shared" si="48"/>
        <v/>
      </c>
      <c r="AK43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6" spans="1:38" x14ac:dyDescent="0.45">
      <c r="A436" s="34">
        <f>Games!A419</f>
        <v>0</v>
      </c>
      <c r="B436" s="34" t="str">
        <f>IF('Prediction Log'!B437=0, "",'Prediction Log'!B437)</f>
        <v/>
      </c>
      <c r="C436" s="34" t="str">
        <f>IF('Prediction Log'!C437=0, "",'Prediction Log'!C437)</f>
        <v/>
      </c>
      <c r="D436" s="34" t="str">
        <f>IF('Prediction Log'!D437=0, "",'Prediction Log'!D437)</f>
        <v/>
      </c>
      <c r="E436" s="34" t="str">
        <f>IF('Prediction Log'!E437=0, "",'Prediction Log'!E437)</f>
        <v/>
      </c>
      <c r="F436" s="34" t="str">
        <f>IF('Prediction Log'!H437=0, "",'Prediction Log'!H437)</f>
        <v/>
      </c>
      <c r="G436" s="10" t="str">
        <f>IF(ISBLANK(Games!B419), "",'Prediction Log'!$I437)</f>
        <v/>
      </c>
      <c r="H436" s="35" t="str">
        <f>'Prediction Log'!$J437</f>
        <v/>
      </c>
      <c r="I436" s="34" t="str">
        <f>IF(ISBLANK(Games!R419), "",IF(AND(Games!R419="",Games!S419=""),"",IF(ISTEXT(Games!S419), "Side",Games!R419)))</f>
        <v/>
      </c>
      <c r="J436" s="34" t="str">
        <f>IF(ISBLANK(Games!B419), "",IF(Games!P419="Y", Games!B419, Games!C419))</f>
        <v/>
      </c>
      <c r="K436" s="34" t="str">
        <f>Games!K419</f>
        <v/>
      </c>
      <c r="L436" s="34" t="str">
        <f>IF(ISBLANK(Games!D419), "",Games!D419)</f>
        <v/>
      </c>
      <c r="M436" s="34"/>
      <c r="N436" s="49" t="str">
        <f>IF(ISBLANK(Table123[[#This Row],[Odds Side - Difference Model]]), "", 1)</f>
        <v/>
      </c>
      <c r="O436" s="49" t="str">
        <f>IF(ISBLANK(Table123[[#This Row],[Odds Spread]]), "", 1)</f>
        <v/>
      </c>
      <c r="P436" s="36"/>
      <c r="Q436" s="36"/>
      <c r="R43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6" s="36"/>
      <c r="T436" s="36"/>
      <c r="U436" s="50" t="str">
        <f>IF(ISBLANK(Table123[[#This Row],[Odds Side - Difference Model]]), "",N436+IF(Q436&lt;0, (N436/(Q436/-100)), N436*(Q436/100)))</f>
        <v/>
      </c>
      <c r="V436" s="51" t="str">
        <f>IFERROR(IF(ISBLANK(Table123[[#This Row],[Odds Side - Win Probability Model]]), "",N436+IF(R436&lt;0, (N436/(R436/-100)), N436*(R436/100))),"")</f>
        <v/>
      </c>
      <c r="W436" s="50" t="str">
        <f t="shared" si="43"/>
        <v/>
      </c>
      <c r="X436" s="51" t="str">
        <f t="shared" si="44"/>
        <v/>
      </c>
      <c r="Y436" s="50" t="str">
        <f>IF(ISBLANK(Table123[[#This Row],[Odds Spread]]), "",O436+IF(S436&lt;0, (O436/(S436/-100)), O436*(S436/100)))</f>
        <v/>
      </c>
      <c r="Z436" s="50" t="str">
        <f t="shared" si="45"/>
        <v/>
      </c>
      <c r="AA436" s="37">
        <f t="shared" si="46"/>
        <v>0</v>
      </c>
      <c r="AB436" s="37">
        <f t="shared" si="47"/>
        <v>0</v>
      </c>
      <c r="AC436" s="52" t="str">
        <f>IF('Prediction Log'!$T437="Y", "W", IF('Prediction Log'!$T437="N","L",""))</f>
        <v/>
      </c>
      <c r="AD436" s="53" t="str">
        <f>IF('Prediction Log'!$V437="Y", "W", IF('Prediction Log'!$V437="N","L",""))</f>
        <v/>
      </c>
      <c r="AE436" s="54" t="str">
        <f>IF(ISBLANK(Table123[[#This Row],[Odds Side - Difference Model]]), "",IF(AC436="W", W436, IF(AC436="L",-N436, "")))</f>
        <v/>
      </c>
      <c r="AF436" s="55" t="str">
        <f>IFERROR((IF(ISERR(Table123[[#This Row],[Potential Payout Side - Win Probability Model]]), "",IF(AD436="W", X436, IF(AD436="L",-N436, "")))), "")</f>
        <v/>
      </c>
      <c r="AG436" s="52" t="str">
        <f>IF('Prediction Log'!$U437="Y", "W", IF('Prediction Log'!$U437="N", "L", ""))</f>
        <v/>
      </c>
      <c r="AH436" s="54" t="str">
        <f>IF(ISBLANK(Table123[[#This Row],[Odds Spread]]), "",IF(AG436="W", Z436, IF(AG436="L",-O436, "")))</f>
        <v/>
      </c>
      <c r="AI436" s="45"/>
      <c r="AJ436" s="46" t="str">
        <f t="shared" si="48"/>
        <v/>
      </c>
      <c r="AK43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7" spans="1:38" x14ac:dyDescent="0.45">
      <c r="A437" s="34">
        <f>Games!A420</f>
        <v>0</v>
      </c>
      <c r="B437" s="34" t="str">
        <f>IF('Prediction Log'!B438=0, "",'Prediction Log'!B438)</f>
        <v/>
      </c>
      <c r="C437" s="34" t="str">
        <f>IF('Prediction Log'!C438=0, "",'Prediction Log'!C438)</f>
        <v/>
      </c>
      <c r="D437" s="34" t="str">
        <f>IF('Prediction Log'!D438=0, "",'Prediction Log'!D438)</f>
        <v/>
      </c>
      <c r="E437" s="34" t="str">
        <f>IF('Prediction Log'!E438=0, "",'Prediction Log'!E438)</f>
        <v/>
      </c>
      <c r="F437" s="34" t="str">
        <f>IF('Prediction Log'!H438=0, "",'Prediction Log'!H438)</f>
        <v/>
      </c>
      <c r="G437" s="10" t="str">
        <f>IF(ISBLANK(Games!B420), "",'Prediction Log'!$I438)</f>
        <v/>
      </c>
      <c r="H437" s="35" t="str">
        <f>'Prediction Log'!$J438</f>
        <v/>
      </c>
      <c r="I437" s="34" t="str">
        <f>IF(ISBLANK(Games!R420), "",IF(AND(Games!R420="",Games!S420=""),"",IF(ISTEXT(Games!S420), "Side",Games!R420)))</f>
        <v/>
      </c>
      <c r="J437" s="34" t="str">
        <f>IF(ISBLANK(Games!B420), "",IF(Games!P420="Y", Games!B420, Games!C420))</f>
        <v/>
      </c>
      <c r="K437" s="34" t="str">
        <f>Games!K420</f>
        <v/>
      </c>
      <c r="L437" s="34" t="str">
        <f>IF(ISBLANK(Games!D420), "",Games!D420)</f>
        <v/>
      </c>
      <c r="M437" s="34"/>
      <c r="N437" s="49" t="str">
        <f>IF(ISBLANK(Table123[[#This Row],[Odds Side - Difference Model]]), "", 1)</f>
        <v/>
      </c>
      <c r="O437" s="49" t="str">
        <f>IF(ISBLANK(Table123[[#This Row],[Odds Spread]]), "", 1)</f>
        <v/>
      </c>
      <c r="P437" s="36"/>
      <c r="Q437" s="36"/>
      <c r="R43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7" s="36"/>
      <c r="T437" s="36"/>
      <c r="U437" s="50" t="str">
        <f>IF(ISBLANK(Table123[[#This Row],[Odds Side - Difference Model]]), "",N437+IF(Q437&lt;0, (N437/(Q437/-100)), N437*(Q437/100)))</f>
        <v/>
      </c>
      <c r="V437" s="51" t="str">
        <f>IFERROR(IF(ISBLANK(Table123[[#This Row],[Odds Side - Win Probability Model]]), "",N437+IF(R437&lt;0, (N437/(R437/-100)), N437*(R437/100))),"")</f>
        <v/>
      </c>
      <c r="W437" s="50" t="str">
        <f t="shared" si="43"/>
        <v/>
      </c>
      <c r="X437" s="51" t="str">
        <f t="shared" si="44"/>
        <v/>
      </c>
      <c r="Y437" s="50" t="str">
        <f>IF(ISBLANK(Table123[[#This Row],[Odds Spread]]), "",O437+IF(S437&lt;0, (O437/(S437/-100)), O437*(S437/100)))</f>
        <v/>
      </c>
      <c r="Z437" s="50" t="str">
        <f t="shared" si="45"/>
        <v/>
      </c>
      <c r="AA437" s="37">
        <f t="shared" si="46"/>
        <v>0</v>
      </c>
      <c r="AB437" s="37">
        <f t="shared" si="47"/>
        <v>0</v>
      </c>
      <c r="AC437" s="52" t="str">
        <f>IF('Prediction Log'!$T438="Y", "W", IF('Prediction Log'!$T438="N","L",""))</f>
        <v/>
      </c>
      <c r="AD437" s="53" t="str">
        <f>IF('Prediction Log'!$V438="Y", "W", IF('Prediction Log'!$V438="N","L",""))</f>
        <v/>
      </c>
      <c r="AE437" s="54" t="str">
        <f>IF(ISBLANK(Table123[[#This Row],[Odds Side - Difference Model]]), "",IF(AC437="W", W437, IF(AC437="L",-N437, "")))</f>
        <v/>
      </c>
      <c r="AF437" s="55" t="str">
        <f>IFERROR((IF(ISERR(Table123[[#This Row],[Potential Payout Side - Win Probability Model]]), "",IF(AD437="W", X437, IF(AD437="L",-N437, "")))), "")</f>
        <v/>
      </c>
      <c r="AG437" s="52" t="str">
        <f>IF('Prediction Log'!$U438="Y", "W", IF('Prediction Log'!$U438="N", "L", ""))</f>
        <v/>
      </c>
      <c r="AH437" s="54" t="str">
        <f>IF(ISBLANK(Table123[[#This Row],[Odds Spread]]), "",IF(AG437="W", Z437, IF(AG437="L",-O437, "")))</f>
        <v/>
      </c>
      <c r="AI437" s="45"/>
      <c r="AJ437" s="46" t="str">
        <f t="shared" si="48"/>
        <v/>
      </c>
      <c r="AK43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8" spans="1:38" x14ac:dyDescent="0.45">
      <c r="A438" s="34">
        <f>Games!A421</f>
        <v>0</v>
      </c>
      <c r="B438" s="34" t="str">
        <f>IF('Prediction Log'!B439=0, "",'Prediction Log'!B439)</f>
        <v/>
      </c>
      <c r="C438" s="34" t="str">
        <f>IF('Prediction Log'!C439=0, "",'Prediction Log'!C439)</f>
        <v/>
      </c>
      <c r="D438" s="34" t="str">
        <f>IF('Prediction Log'!D439=0, "",'Prediction Log'!D439)</f>
        <v/>
      </c>
      <c r="E438" s="34" t="str">
        <f>IF('Prediction Log'!E439=0, "",'Prediction Log'!E439)</f>
        <v/>
      </c>
      <c r="F438" s="34" t="str">
        <f>IF('Prediction Log'!H439=0, "",'Prediction Log'!H439)</f>
        <v/>
      </c>
      <c r="G438" s="10" t="str">
        <f>IF(ISBLANK(Games!B421), "",'Prediction Log'!$I439)</f>
        <v/>
      </c>
      <c r="H438" s="35" t="str">
        <f>'Prediction Log'!$J439</f>
        <v/>
      </c>
      <c r="I438" s="34" t="str">
        <f>IF(ISBLANK(Games!R421), "",IF(AND(Games!R421="",Games!S421=""),"",IF(ISTEXT(Games!S421), "Side",Games!R421)))</f>
        <v/>
      </c>
      <c r="J438" s="34" t="str">
        <f>IF(ISBLANK(Games!B421), "",IF(Games!P421="Y", Games!B421, Games!C421))</f>
        <v/>
      </c>
      <c r="K438" s="34" t="str">
        <f>Games!K421</f>
        <v/>
      </c>
      <c r="L438" s="34" t="str">
        <f>IF(ISBLANK(Games!D421), "",Games!D421)</f>
        <v/>
      </c>
      <c r="M438" s="34"/>
      <c r="N438" s="49" t="str">
        <f>IF(ISBLANK(Table123[[#This Row],[Odds Side - Difference Model]]), "", 1)</f>
        <v/>
      </c>
      <c r="O438" s="49" t="str">
        <f>IF(ISBLANK(Table123[[#This Row],[Odds Spread]]), "", 1)</f>
        <v/>
      </c>
      <c r="P438" s="36"/>
      <c r="Q438" s="36"/>
      <c r="R43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8" s="36"/>
      <c r="T438" s="36"/>
      <c r="U438" s="50" t="str">
        <f>IF(ISBLANK(Table123[[#This Row],[Odds Side - Difference Model]]), "",N438+IF(Q438&lt;0, (N438/(Q438/-100)), N438*(Q438/100)))</f>
        <v/>
      </c>
      <c r="V438" s="51" t="str">
        <f>IFERROR(IF(ISBLANK(Table123[[#This Row],[Odds Side - Win Probability Model]]), "",N438+IF(R438&lt;0, (N438/(R438/-100)), N438*(R438/100))),"")</f>
        <v/>
      </c>
      <c r="W438" s="50" t="str">
        <f t="shared" si="43"/>
        <v/>
      </c>
      <c r="X438" s="51" t="str">
        <f t="shared" si="44"/>
        <v/>
      </c>
      <c r="Y438" s="50" t="str">
        <f>IF(ISBLANK(Table123[[#This Row],[Odds Spread]]), "",O438+IF(S438&lt;0, (O438/(S438/-100)), O438*(S438/100)))</f>
        <v/>
      </c>
      <c r="Z438" s="50" t="str">
        <f t="shared" si="45"/>
        <v/>
      </c>
      <c r="AA438" s="37">
        <f t="shared" si="46"/>
        <v>0</v>
      </c>
      <c r="AB438" s="37">
        <f t="shared" si="47"/>
        <v>0</v>
      </c>
      <c r="AC438" s="52" t="str">
        <f>IF('Prediction Log'!$T439="Y", "W", IF('Prediction Log'!$T439="N","L",""))</f>
        <v/>
      </c>
      <c r="AD438" s="53" t="str">
        <f>IF('Prediction Log'!$V439="Y", "W", IF('Prediction Log'!$V439="N","L",""))</f>
        <v/>
      </c>
      <c r="AE438" s="54" t="str">
        <f>IF(ISBLANK(Table123[[#This Row],[Odds Side - Difference Model]]), "",IF(AC438="W", W438, IF(AC438="L",-N438, "")))</f>
        <v/>
      </c>
      <c r="AF438" s="55" t="str">
        <f>IFERROR((IF(ISERR(Table123[[#This Row],[Potential Payout Side - Win Probability Model]]), "",IF(AD438="W", X438, IF(AD438="L",-N438, "")))), "")</f>
        <v/>
      </c>
      <c r="AG438" s="52" t="str">
        <f>IF('Prediction Log'!$U439="Y", "W", IF('Prediction Log'!$U439="N", "L", ""))</f>
        <v/>
      </c>
      <c r="AH438" s="54" t="str">
        <f>IF(ISBLANK(Table123[[#This Row],[Odds Spread]]), "",IF(AG438="W", Z438, IF(AG438="L",-O438, "")))</f>
        <v/>
      </c>
      <c r="AI438" s="45"/>
      <c r="AJ438" s="46" t="str">
        <f t="shared" si="48"/>
        <v/>
      </c>
      <c r="AK43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9" spans="1:38" x14ac:dyDescent="0.45">
      <c r="A439" s="34">
        <f>Games!A422</f>
        <v>0</v>
      </c>
      <c r="B439" s="34" t="str">
        <f>IF('Prediction Log'!B440=0, "",'Prediction Log'!B440)</f>
        <v/>
      </c>
      <c r="C439" s="34" t="str">
        <f>IF('Prediction Log'!C440=0, "",'Prediction Log'!C440)</f>
        <v/>
      </c>
      <c r="D439" s="34" t="str">
        <f>IF('Prediction Log'!D440=0, "",'Prediction Log'!D440)</f>
        <v/>
      </c>
      <c r="E439" s="34" t="str">
        <f>IF('Prediction Log'!E440=0, "",'Prediction Log'!E440)</f>
        <v/>
      </c>
      <c r="F439" s="34" t="str">
        <f>IF('Prediction Log'!H440=0, "",'Prediction Log'!H440)</f>
        <v/>
      </c>
      <c r="G439" s="10" t="str">
        <f>IF(ISBLANK(Games!B422), "",'Prediction Log'!$I440)</f>
        <v/>
      </c>
      <c r="H439" s="35" t="str">
        <f>'Prediction Log'!$J440</f>
        <v/>
      </c>
      <c r="I439" s="34" t="str">
        <f>IF(ISBLANK(Games!R422), "",IF(AND(Games!R422="",Games!S422=""),"",IF(ISTEXT(Games!S422), "Side",Games!R422)))</f>
        <v/>
      </c>
      <c r="J439" s="34" t="str">
        <f>IF(ISBLANK(Games!B422), "",IF(Games!P422="Y", Games!B422, Games!C422))</f>
        <v/>
      </c>
      <c r="K439" s="34" t="str">
        <f>Games!K422</f>
        <v/>
      </c>
      <c r="L439" s="34" t="str">
        <f>IF(ISBLANK(Games!D422), "",Games!D422)</f>
        <v/>
      </c>
      <c r="M439" s="34"/>
      <c r="N439" s="49" t="str">
        <f>IF(ISBLANK(Table123[[#This Row],[Odds Side - Difference Model]]), "", 1)</f>
        <v/>
      </c>
      <c r="O439" s="49" t="str">
        <f>IF(ISBLANK(Table123[[#This Row],[Odds Spread]]), "", 1)</f>
        <v/>
      </c>
      <c r="P439" s="36"/>
      <c r="Q439" s="36"/>
      <c r="R43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9" s="36"/>
      <c r="T439" s="36"/>
      <c r="U439" s="50" t="str">
        <f>IF(ISBLANK(Table123[[#This Row],[Odds Side - Difference Model]]), "",N439+IF(Q439&lt;0, (N439/(Q439/-100)), N439*(Q439/100)))</f>
        <v/>
      </c>
      <c r="V439" s="51" t="str">
        <f>IFERROR(IF(ISBLANK(Table123[[#This Row],[Odds Side - Win Probability Model]]), "",N439+IF(R439&lt;0, (N439/(R439/-100)), N439*(R439/100))),"")</f>
        <v/>
      </c>
      <c r="W439" s="50" t="str">
        <f t="shared" si="43"/>
        <v/>
      </c>
      <c r="X439" s="51" t="str">
        <f t="shared" si="44"/>
        <v/>
      </c>
      <c r="Y439" s="50" t="str">
        <f>IF(ISBLANK(Table123[[#This Row],[Odds Spread]]), "",O439+IF(S439&lt;0, (O439/(S439/-100)), O439*(S439/100)))</f>
        <v/>
      </c>
      <c r="Z439" s="50" t="str">
        <f t="shared" si="45"/>
        <v/>
      </c>
      <c r="AA439" s="37">
        <f t="shared" si="46"/>
        <v>0</v>
      </c>
      <c r="AB439" s="37">
        <f t="shared" si="47"/>
        <v>0</v>
      </c>
      <c r="AC439" s="52" t="str">
        <f>IF('Prediction Log'!$T440="Y", "W", IF('Prediction Log'!$T440="N","L",""))</f>
        <v/>
      </c>
      <c r="AD439" s="53" t="str">
        <f>IF('Prediction Log'!$V440="Y", "W", IF('Prediction Log'!$V440="N","L",""))</f>
        <v/>
      </c>
      <c r="AE439" s="54" t="str">
        <f>IF(ISBLANK(Table123[[#This Row],[Odds Side - Difference Model]]), "",IF(AC439="W", W439, IF(AC439="L",-N439, "")))</f>
        <v/>
      </c>
      <c r="AF439" s="55" t="str">
        <f>IFERROR((IF(ISERR(Table123[[#This Row],[Potential Payout Side - Win Probability Model]]), "",IF(AD439="W", X439, IF(AD439="L",-N439, "")))), "")</f>
        <v/>
      </c>
      <c r="AG439" s="52" t="str">
        <f>IF('Prediction Log'!$U440="Y", "W", IF('Prediction Log'!$U440="N", "L", ""))</f>
        <v/>
      </c>
      <c r="AH439" s="54" t="str">
        <f>IF(ISBLANK(Table123[[#This Row],[Odds Spread]]), "",IF(AG439="W", Z439, IF(AG439="L",-O439, "")))</f>
        <v/>
      </c>
      <c r="AI439" s="45"/>
      <c r="AJ439" s="46" t="str">
        <f t="shared" si="48"/>
        <v/>
      </c>
      <c r="AK43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0" spans="1:38" x14ac:dyDescent="0.45">
      <c r="A440" s="34">
        <f>Games!A423</f>
        <v>0</v>
      </c>
      <c r="B440" s="34" t="str">
        <f>IF('Prediction Log'!B441=0, "",'Prediction Log'!B441)</f>
        <v/>
      </c>
      <c r="C440" s="34" t="str">
        <f>IF('Prediction Log'!C441=0, "",'Prediction Log'!C441)</f>
        <v/>
      </c>
      <c r="D440" s="34" t="str">
        <f>IF('Prediction Log'!D441=0, "",'Prediction Log'!D441)</f>
        <v/>
      </c>
      <c r="E440" s="34" t="str">
        <f>IF('Prediction Log'!E441=0, "",'Prediction Log'!E441)</f>
        <v/>
      </c>
      <c r="F440" s="34" t="str">
        <f>IF('Prediction Log'!H441=0, "",'Prediction Log'!H441)</f>
        <v/>
      </c>
      <c r="G440" s="10" t="str">
        <f>IF(ISBLANK(Games!B423), "",'Prediction Log'!$I441)</f>
        <v/>
      </c>
      <c r="H440" s="35" t="str">
        <f>'Prediction Log'!$J441</f>
        <v/>
      </c>
      <c r="I440" s="34" t="str">
        <f>IF(ISBLANK(Games!R423), "",IF(AND(Games!R423="",Games!S423=""),"",IF(ISTEXT(Games!S423), "Side",Games!R423)))</f>
        <v/>
      </c>
      <c r="J440" s="34" t="str">
        <f>IF(ISBLANK(Games!B423), "",IF(Games!P423="Y", Games!B423, Games!C423))</f>
        <v/>
      </c>
      <c r="K440" s="34" t="str">
        <f>Games!K423</f>
        <v/>
      </c>
      <c r="L440" s="34" t="str">
        <f>IF(ISBLANK(Games!D423), "",Games!D423)</f>
        <v/>
      </c>
      <c r="M440" s="34"/>
      <c r="N440" s="49" t="str">
        <f>IF(ISBLANK(Table123[[#This Row],[Odds Side - Difference Model]]), "", 1)</f>
        <v/>
      </c>
      <c r="O440" s="49" t="str">
        <f>IF(ISBLANK(Table123[[#This Row],[Odds Spread]]), "", 1)</f>
        <v/>
      </c>
      <c r="P440" s="36"/>
      <c r="Q440" s="36"/>
      <c r="R44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0" s="36"/>
      <c r="T440" s="36"/>
      <c r="U440" s="50" t="str">
        <f>IF(ISBLANK(Table123[[#This Row],[Odds Side - Difference Model]]), "",N440+IF(Q440&lt;0, (N440/(Q440/-100)), N440*(Q440/100)))</f>
        <v/>
      </c>
      <c r="V440" s="51" t="str">
        <f>IFERROR(IF(ISBLANK(Table123[[#This Row],[Odds Side - Win Probability Model]]), "",N440+IF(R440&lt;0, (N440/(R440/-100)), N440*(R440/100))),"")</f>
        <v/>
      </c>
      <c r="W440" s="50" t="str">
        <f t="shared" si="43"/>
        <v/>
      </c>
      <c r="X440" s="51" t="str">
        <f t="shared" si="44"/>
        <v/>
      </c>
      <c r="Y440" s="50" t="str">
        <f>IF(ISBLANK(Table123[[#This Row],[Odds Spread]]), "",O440+IF(S440&lt;0, (O440/(S440/-100)), O440*(S440/100)))</f>
        <v/>
      </c>
      <c r="Z440" s="50" t="str">
        <f t="shared" si="45"/>
        <v/>
      </c>
      <c r="AA440" s="37">
        <f t="shared" si="46"/>
        <v>0</v>
      </c>
      <c r="AB440" s="37">
        <f t="shared" si="47"/>
        <v>0</v>
      </c>
      <c r="AC440" s="52" t="str">
        <f>IF('Prediction Log'!$T441="Y", "W", IF('Prediction Log'!$T441="N","L",""))</f>
        <v/>
      </c>
      <c r="AD440" s="53" t="str">
        <f>IF('Prediction Log'!$V441="Y", "W", IF('Prediction Log'!$V441="N","L",""))</f>
        <v/>
      </c>
      <c r="AE440" s="54" t="str">
        <f>IF(ISBLANK(Table123[[#This Row],[Odds Side - Difference Model]]), "",IF(AC440="W", W440, IF(AC440="L",-N440, "")))</f>
        <v/>
      </c>
      <c r="AF440" s="55" t="str">
        <f>IFERROR((IF(ISERR(Table123[[#This Row],[Potential Payout Side - Win Probability Model]]), "",IF(AD440="W", X440, IF(AD440="L",-N440, "")))), "")</f>
        <v/>
      </c>
      <c r="AG440" s="52" t="str">
        <f>IF('Prediction Log'!$U441="Y", "W", IF('Prediction Log'!$U441="N", "L", ""))</f>
        <v/>
      </c>
      <c r="AH440" s="54" t="str">
        <f>IF(ISBLANK(Table123[[#This Row],[Odds Spread]]), "",IF(AG440="W", Z440, IF(AG440="L",-O440, "")))</f>
        <v/>
      </c>
      <c r="AI440" s="45"/>
      <c r="AJ440" s="46" t="str">
        <f t="shared" si="48"/>
        <v/>
      </c>
      <c r="AK44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1" spans="1:38" x14ac:dyDescent="0.45">
      <c r="A441" s="34">
        <f>Games!A424</f>
        <v>0</v>
      </c>
      <c r="B441" s="34" t="str">
        <f>IF('Prediction Log'!B442=0, "",'Prediction Log'!B442)</f>
        <v/>
      </c>
      <c r="C441" s="34" t="str">
        <f>IF('Prediction Log'!C442=0, "",'Prediction Log'!C442)</f>
        <v/>
      </c>
      <c r="D441" s="34" t="str">
        <f>IF('Prediction Log'!D442=0, "",'Prediction Log'!D442)</f>
        <v/>
      </c>
      <c r="E441" s="34" t="str">
        <f>IF('Prediction Log'!E442=0, "",'Prediction Log'!E442)</f>
        <v/>
      </c>
      <c r="F441" s="34" t="str">
        <f>IF('Prediction Log'!H442=0, "",'Prediction Log'!H442)</f>
        <v/>
      </c>
      <c r="G441" s="10" t="str">
        <f>IF(ISBLANK(Games!B424), "",'Prediction Log'!$I442)</f>
        <v/>
      </c>
      <c r="H441" s="35" t="str">
        <f>'Prediction Log'!$J442</f>
        <v/>
      </c>
      <c r="I441" s="34" t="str">
        <f>IF(ISBLANK(Games!R424), "",IF(AND(Games!R424="",Games!S424=""),"",IF(ISTEXT(Games!S424), "Side",Games!R424)))</f>
        <v/>
      </c>
      <c r="J441" s="34" t="str">
        <f>IF(ISBLANK(Games!B424), "",IF(Games!P424="Y", Games!B424, Games!C424))</f>
        <v/>
      </c>
      <c r="K441" s="34" t="str">
        <f>Games!K424</f>
        <v/>
      </c>
      <c r="L441" s="34" t="str">
        <f>IF(ISBLANK(Games!D424), "",Games!D424)</f>
        <v/>
      </c>
      <c r="M441" s="34"/>
      <c r="N441" s="49" t="str">
        <f>IF(ISBLANK(Table123[[#This Row],[Odds Side - Difference Model]]), "", 1)</f>
        <v/>
      </c>
      <c r="O441" s="49" t="str">
        <f>IF(ISBLANK(Table123[[#This Row],[Odds Spread]]), "", 1)</f>
        <v/>
      </c>
      <c r="P441" s="36"/>
      <c r="Q441" s="36"/>
      <c r="R44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1" s="36"/>
      <c r="T441" s="36"/>
      <c r="U441" s="50" t="str">
        <f>IF(ISBLANK(Table123[[#This Row],[Odds Side - Difference Model]]), "",N441+IF(Q441&lt;0, (N441/(Q441/-100)), N441*(Q441/100)))</f>
        <v/>
      </c>
      <c r="V441" s="51" t="str">
        <f>IFERROR(IF(ISBLANK(Table123[[#This Row],[Odds Side - Win Probability Model]]), "",N441+IF(R441&lt;0, (N441/(R441/-100)), N441*(R441/100))),"")</f>
        <v/>
      </c>
      <c r="W441" s="50" t="str">
        <f t="shared" si="43"/>
        <v/>
      </c>
      <c r="X441" s="51" t="str">
        <f t="shared" si="44"/>
        <v/>
      </c>
      <c r="Y441" s="50" t="str">
        <f>IF(ISBLANK(Table123[[#This Row],[Odds Spread]]), "",O441+IF(S441&lt;0, (O441/(S441/-100)), O441*(S441/100)))</f>
        <v/>
      </c>
      <c r="Z441" s="50" t="str">
        <f t="shared" si="45"/>
        <v/>
      </c>
      <c r="AA441" s="37">
        <f t="shared" si="46"/>
        <v>0</v>
      </c>
      <c r="AB441" s="37">
        <f t="shared" si="47"/>
        <v>0</v>
      </c>
      <c r="AC441" s="52" t="str">
        <f>IF('Prediction Log'!$T442="Y", "W", IF('Prediction Log'!$T442="N","L",""))</f>
        <v/>
      </c>
      <c r="AD441" s="53" t="str">
        <f>IF('Prediction Log'!$V442="Y", "W", IF('Prediction Log'!$V442="N","L",""))</f>
        <v/>
      </c>
      <c r="AE441" s="54" t="str">
        <f>IF(ISBLANK(Table123[[#This Row],[Odds Side - Difference Model]]), "",IF(AC441="W", W441, IF(AC441="L",-N441, "")))</f>
        <v/>
      </c>
      <c r="AF441" s="55" t="str">
        <f>IFERROR((IF(ISERR(Table123[[#This Row],[Potential Payout Side - Win Probability Model]]), "",IF(AD441="W", X441, IF(AD441="L",-N441, "")))), "")</f>
        <v/>
      </c>
      <c r="AG441" s="52" t="str">
        <f>IF('Prediction Log'!$U442="Y", "W", IF('Prediction Log'!$U442="N", "L", ""))</f>
        <v/>
      </c>
      <c r="AH441" s="54" t="str">
        <f>IF(ISBLANK(Table123[[#This Row],[Odds Spread]]), "",IF(AG441="W", Z441, IF(AG441="L",-O441, "")))</f>
        <v/>
      </c>
      <c r="AI441" s="45"/>
      <c r="AJ441" s="46" t="str">
        <f t="shared" si="48"/>
        <v/>
      </c>
      <c r="AK44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2" spans="1:38" x14ac:dyDescent="0.45">
      <c r="A442" s="34">
        <f>Games!A425</f>
        <v>0</v>
      </c>
      <c r="B442" s="34" t="str">
        <f>IF('Prediction Log'!B443=0, "",'Prediction Log'!B443)</f>
        <v/>
      </c>
      <c r="C442" s="34" t="str">
        <f>IF('Prediction Log'!C443=0, "",'Prediction Log'!C443)</f>
        <v/>
      </c>
      <c r="D442" s="34" t="str">
        <f>IF('Prediction Log'!D443=0, "",'Prediction Log'!D443)</f>
        <v/>
      </c>
      <c r="E442" s="34" t="str">
        <f>IF('Prediction Log'!E443=0, "",'Prediction Log'!E443)</f>
        <v/>
      </c>
      <c r="F442" s="34" t="str">
        <f>IF('Prediction Log'!H443=0, "",'Prediction Log'!H443)</f>
        <v/>
      </c>
      <c r="G442" s="10" t="str">
        <f>IF(ISBLANK(Games!B425), "",'Prediction Log'!$I443)</f>
        <v/>
      </c>
      <c r="H442" s="35" t="str">
        <f>'Prediction Log'!$J443</f>
        <v/>
      </c>
      <c r="I442" s="34" t="str">
        <f>IF(ISBLANK(Games!R425), "",IF(AND(Games!R425="",Games!S425=""),"",IF(ISTEXT(Games!S425), "Side",Games!R425)))</f>
        <v/>
      </c>
      <c r="J442" s="34" t="str">
        <f>IF(ISBLANK(Games!B425), "",IF(Games!P425="Y", Games!B425, Games!C425))</f>
        <v/>
      </c>
      <c r="K442" s="34" t="str">
        <f>Games!K425</f>
        <v/>
      </c>
      <c r="L442" s="34" t="str">
        <f>IF(ISBLANK(Games!D425), "",Games!D425)</f>
        <v/>
      </c>
      <c r="M442" s="34"/>
      <c r="N442" s="49" t="str">
        <f>IF(ISBLANK(Table123[[#This Row],[Odds Side - Difference Model]]), "", 1)</f>
        <v/>
      </c>
      <c r="O442" s="49" t="str">
        <f>IF(ISBLANK(Table123[[#This Row],[Odds Spread]]), "", 1)</f>
        <v/>
      </c>
      <c r="P442" s="36"/>
      <c r="Q442" s="36"/>
      <c r="R44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2" s="36"/>
      <c r="T442" s="36"/>
      <c r="U442" s="50" t="str">
        <f>IF(ISBLANK(Table123[[#This Row],[Odds Side - Difference Model]]), "",N442+IF(Q442&lt;0, (N442/(Q442/-100)), N442*(Q442/100)))</f>
        <v/>
      </c>
      <c r="V442" s="51" t="str">
        <f>IFERROR(IF(ISBLANK(Table123[[#This Row],[Odds Side - Win Probability Model]]), "",N442+IF(R442&lt;0, (N442/(R442/-100)), N442*(R442/100))),"")</f>
        <v/>
      </c>
      <c r="W442" s="50" t="str">
        <f t="shared" si="43"/>
        <v/>
      </c>
      <c r="X442" s="51" t="str">
        <f t="shared" si="44"/>
        <v/>
      </c>
      <c r="Y442" s="50" t="str">
        <f>IF(ISBLANK(Table123[[#This Row],[Odds Spread]]), "",O442+IF(S442&lt;0, (O442/(S442/-100)), O442*(S442/100)))</f>
        <v/>
      </c>
      <c r="Z442" s="50" t="str">
        <f t="shared" si="45"/>
        <v/>
      </c>
      <c r="AA442" s="37">
        <f t="shared" si="46"/>
        <v>0</v>
      </c>
      <c r="AB442" s="37">
        <f t="shared" si="47"/>
        <v>0</v>
      </c>
      <c r="AC442" s="52" t="str">
        <f>IF('Prediction Log'!$T443="Y", "W", IF('Prediction Log'!$T443="N","L",""))</f>
        <v/>
      </c>
      <c r="AD442" s="53" t="str">
        <f>IF('Prediction Log'!$V443="Y", "W", IF('Prediction Log'!$V443="N","L",""))</f>
        <v/>
      </c>
      <c r="AE442" s="54" t="str">
        <f>IF(ISBLANK(Table123[[#This Row],[Odds Side - Difference Model]]), "",IF(AC442="W", W442, IF(AC442="L",-N442, "")))</f>
        <v/>
      </c>
      <c r="AF442" s="55" t="str">
        <f>IFERROR((IF(ISERR(Table123[[#This Row],[Potential Payout Side - Win Probability Model]]), "",IF(AD442="W", X442, IF(AD442="L",-N442, "")))), "")</f>
        <v/>
      </c>
      <c r="AG442" s="52" t="str">
        <f>IF('Prediction Log'!$U443="Y", "W", IF('Prediction Log'!$U443="N", "L", ""))</f>
        <v/>
      </c>
      <c r="AH442" s="54" t="str">
        <f>IF(ISBLANK(Table123[[#This Row],[Odds Spread]]), "",IF(AG442="W", Z442, IF(AG442="L",-O442, "")))</f>
        <v/>
      </c>
      <c r="AI442" s="45"/>
      <c r="AJ442" s="46" t="str">
        <f t="shared" si="48"/>
        <v/>
      </c>
      <c r="AK44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3" spans="1:38" x14ac:dyDescent="0.45">
      <c r="A443" s="34">
        <f>Games!A426</f>
        <v>0</v>
      </c>
      <c r="B443" s="34" t="str">
        <f>IF('Prediction Log'!B444=0, "",'Prediction Log'!B444)</f>
        <v/>
      </c>
      <c r="C443" s="34" t="str">
        <f>IF('Prediction Log'!C444=0, "",'Prediction Log'!C444)</f>
        <v/>
      </c>
      <c r="D443" s="34" t="str">
        <f>IF('Prediction Log'!D444=0, "",'Prediction Log'!D444)</f>
        <v/>
      </c>
      <c r="E443" s="34" t="str">
        <f>IF('Prediction Log'!E444=0, "",'Prediction Log'!E444)</f>
        <v/>
      </c>
      <c r="F443" s="34" t="str">
        <f>IF('Prediction Log'!H444=0, "",'Prediction Log'!H444)</f>
        <v/>
      </c>
      <c r="G443" s="10" t="str">
        <f>IF(ISBLANK(Games!B426), "",'Prediction Log'!$I444)</f>
        <v/>
      </c>
      <c r="H443" s="35" t="str">
        <f>'Prediction Log'!$J444</f>
        <v/>
      </c>
      <c r="I443" s="34" t="str">
        <f>IF(ISBLANK(Games!R426), "",IF(AND(Games!R426="",Games!S426=""),"",IF(ISTEXT(Games!S426), "Side",Games!R426)))</f>
        <v/>
      </c>
      <c r="J443" s="34" t="str">
        <f>IF(ISBLANK(Games!B426), "",IF(Games!P426="Y", Games!B426, Games!C426))</f>
        <v/>
      </c>
      <c r="K443" s="34" t="str">
        <f>Games!K426</f>
        <v/>
      </c>
      <c r="L443" s="34" t="str">
        <f>IF(ISBLANK(Games!D426), "",Games!D426)</f>
        <v/>
      </c>
      <c r="M443" s="34"/>
      <c r="N443" s="49" t="str">
        <f>IF(ISBLANK(Table123[[#This Row],[Odds Side - Difference Model]]), "", 1)</f>
        <v/>
      </c>
      <c r="O443" s="49" t="str">
        <f>IF(ISBLANK(Table123[[#This Row],[Odds Spread]]), "", 1)</f>
        <v/>
      </c>
      <c r="P443" s="36"/>
      <c r="Q443" s="36"/>
      <c r="R44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3" s="36"/>
      <c r="T443" s="36"/>
      <c r="U443" s="50" t="str">
        <f>IF(ISBLANK(Table123[[#This Row],[Odds Side - Difference Model]]), "",N443+IF(Q443&lt;0, (N443/(Q443/-100)), N443*(Q443/100)))</f>
        <v/>
      </c>
      <c r="V443" s="51" t="str">
        <f>IFERROR(IF(ISBLANK(Table123[[#This Row],[Odds Side - Win Probability Model]]), "",N443+IF(R443&lt;0, (N443/(R443/-100)), N443*(R443/100))),"")</f>
        <v/>
      </c>
      <c r="W443" s="50" t="str">
        <f t="shared" si="43"/>
        <v/>
      </c>
      <c r="X443" s="51" t="str">
        <f t="shared" si="44"/>
        <v/>
      </c>
      <c r="Y443" s="50" t="str">
        <f>IF(ISBLANK(Table123[[#This Row],[Odds Spread]]), "",O443+IF(S443&lt;0, (O443/(S443/-100)), O443*(S443/100)))</f>
        <v/>
      </c>
      <c r="Z443" s="50" t="str">
        <f t="shared" si="45"/>
        <v/>
      </c>
      <c r="AA443" s="37">
        <f t="shared" si="46"/>
        <v>0</v>
      </c>
      <c r="AB443" s="37">
        <f t="shared" si="47"/>
        <v>0</v>
      </c>
      <c r="AC443" s="52" t="str">
        <f>IF('Prediction Log'!$T444="Y", "W", IF('Prediction Log'!$T444="N","L",""))</f>
        <v/>
      </c>
      <c r="AD443" s="53" t="str">
        <f>IF('Prediction Log'!$V444="Y", "W", IF('Prediction Log'!$V444="N","L",""))</f>
        <v/>
      </c>
      <c r="AE443" s="54" t="str">
        <f>IF(ISBLANK(Table123[[#This Row],[Odds Side - Difference Model]]), "",IF(AC443="W", W443, IF(AC443="L",-N443, "")))</f>
        <v/>
      </c>
      <c r="AF443" s="55" t="str">
        <f>IFERROR((IF(ISERR(Table123[[#This Row],[Potential Payout Side - Win Probability Model]]), "",IF(AD443="W", X443, IF(AD443="L",-N443, "")))), "")</f>
        <v/>
      </c>
      <c r="AG443" s="52" t="str">
        <f>IF('Prediction Log'!$U444="Y", "W", IF('Prediction Log'!$U444="N", "L", ""))</f>
        <v/>
      </c>
      <c r="AH443" s="54" t="str">
        <f>IF(ISBLANK(Table123[[#This Row],[Odds Spread]]), "",IF(AG443="W", Z443, IF(AG443="L",-O443, "")))</f>
        <v/>
      </c>
      <c r="AI443" s="45"/>
      <c r="AJ443" s="46" t="str">
        <f t="shared" si="48"/>
        <v/>
      </c>
      <c r="AK44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4" spans="1:38" x14ac:dyDescent="0.45">
      <c r="A444" s="34">
        <f>Games!A427</f>
        <v>0</v>
      </c>
      <c r="B444" s="34" t="str">
        <f>IF('Prediction Log'!B445=0, "",'Prediction Log'!B445)</f>
        <v/>
      </c>
      <c r="C444" s="34" t="str">
        <f>IF('Prediction Log'!C445=0, "",'Prediction Log'!C445)</f>
        <v/>
      </c>
      <c r="D444" s="34" t="str">
        <f>IF('Prediction Log'!D445=0, "",'Prediction Log'!D445)</f>
        <v/>
      </c>
      <c r="E444" s="34" t="str">
        <f>IF('Prediction Log'!E445=0, "",'Prediction Log'!E445)</f>
        <v/>
      </c>
      <c r="F444" s="34" t="str">
        <f>IF('Prediction Log'!H445=0, "",'Prediction Log'!H445)</f>
        <v/>
      </c>
      <c r="G444" s="10" t="str">
        <f>IF(ISBLANK(Games!B427), "",'Prediction Log'!$I445)</f>
        <v/>
      </c>
      <c r="H444" s="35" t="str">
        <f>'Prediction Log'!$J445</f>
        <v/>
      </c>
      <c r="I444" s="34" t="str">
        <f>IF(ISBLANK(Games!R427), "",IF(AND(Games!R427="",Games!S427=""),"",IF(ISTEXT(Games!S427), "Side",Games!R427)))</f>
        <v/>
      </c>
      <c r="J444" s="34" t="str">
        <f>IF(ISBLANK(Games!B427), "",IF(Games!P427="Y", Games!B427, Games!C427))</f>
        <v/>
      </c>
      <c r="K444" s="34" t="str">
        <f>Games!K427</f>
        <v/>
      </c>
      <c r="L444" s="34" t="str">
        <f>IF(ISBLANK(Games!D427), "",Games!D427)</f>
        <v/>
      </c>
      <c r="M444" s="34"/>
      <c r="N444" s="49" t="str">
        <f>IF(ISBLANK(Table123[[#This Row],[Odds Side - Difference Model]]), "", 1)</f>
        <v/>
      </c>
      <c r="O444" s="49" t="str">
        <f>IF(ISBLANK(Table123[[#This Row],[Odds Spread]]), "", 1)</f>
        <v/>
      </c>
      <c r="P444" s="36"/>
      <c r="Q444" s="36"/>
      <c r="R44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4" s="36"/>
      <c r="T444" s="36"/>
      <c r="U444" s="50" t="str">
        <f>IF(ISBLANK(Table123[[#This Row],[Odds Side - Difference Model]]), "",N444+IF(Q444&lt;0, (N444/(Q444/-100)), N444*(Q444/100)))</f>
        <v/>
      </c>
      <c r="V444" s="51" t="str">
        <f>IFERROR(IF(ISBLANK(Table123[[#This Row],[Odds Side - Win Probability Model]]), "",N444+IF(R444&lt;0, (N444/(R444/-100)), N444*(R444/100))),"")</f>
        <v/>
      </c>
      <c r="W444" s="50" t="str">
        <f t="shared" si="43"/>
        <v/>
      </c>
      <c r="X444" s="51" t="str">
        <f t="shared" si="44"/>
        <v/>
      </c>
      <c r="Y444" s="50" t="str">
        <f>IF(ISBLANK(Table123[[#This Row],[Odds Spread]]), "",O444+IF(S444&lt;0, (O444/(S444/-100)), O444*(S444/100)))</f>
        <v/>
      </c>
      <c r="Z444" s="50" t="str">
        <f t="shared" si="45"/>
        <v/>
      </c>
      <c r="AA444" s="37">
        <f t="shared" si="46"/>
        <v>0</v>
      </c>
      <c r="AB444" s="37">
        <f t="shared" si="47"/>
        <v>0</v>
      </c>
      <c r="AC444" s="52" t="str">
        <f>IF('Prediction Log'!$T445="Y", "W", IF('Prediction Log'!$T445="N","L",""))</f>
        <v/>
      </c>
      <c r="AD444" s="53" t="str">
        <f>IF('Prediction Log'!$V445="Y", "W", IF('Prediction Log'!$V445="N","L",""))</f>
        <v/>
      </c>
      <c r="AE444" s="54" t="str">
        <f>IF(ISBLANK(Table123[[#This Row],[Odds Side - Difference Model]]), "",IF(AC444="W", W444, IF(AC444="L",-N444, "")))</f>
        <v/>
      </c>
      <c r="AF444" s="55" t="str">
        <f>IFERROR((IF(ISERR(Table123[[#This Row],[Potential Payout Side - Win Probability Model]]), "",IF(AD444="W", X444, IF(AD444="L",-N444, "")))), "")</f>
        <v/>
      </c>
      <c r="AG444" s="52" t="str">
        <f>IF('Prediction Log'!$U445="Y", "W", IF('Prediction Log'!$U445="N", "L", ""))</f>
        <v/>
      </c>
      <c r="AH444" s="54" t="str">
        <f>IF(ISBLANK(Table123[[#This Row],[Odds Spread]]), "",IF(AG444="W", Z444, IF(AG444="L",-O444, "")))</f>
        <v/>
      </c>
      <c r="AI444" s="45"/>
      <c r="AJ444" s="46" t="str">
        <f t="shared" si="48"/>
        <v/>
      </c>
      <c r="AK44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5" spans="1:38" x14ac:dyDescent="0.45">
      <c r="A445" s="34">
        <f>Games!A428</f>
        <v>0</v>
      </c>
      <c r="B445" s="34" t="str">
        <f>IF('Prediction Log'!B446=0, "",'Prediction Log'!B446)</f>
        <v/>
      </c>
      <c r="C445" s="34" t="str">
        <f>IF('Prediction Log'!C446=0, "",'Prediction Log'!C446)</f>
        <v/>
      </c>
      <c r="D445" s="34" t="str">
        <f>IF('Prediction Log'!D446=0, "",'Prediction Log'!D446)</f>
        <v/>
      </c>
      <c r="E445" s="34" t="str">
        <f>IF('Prediction Log'!E446=0, "",'Prediction Log'!E446)</f>
        <v/>
      </c>
      <c r="F445" s="34" t="str">
        <f>IF('Prediction Log'!H446=0, "",'Prediction Log'!H446)</f>
        <v/>
      </c>
      <c r="G445" s="10" t="str">
        <f>IF(ISBLANK(Games!B428), "",'Prediction Log'!$I446)</f>
        <v/>
      </c>
      <c r="H445" s="35" t="str">
        <f>'Prediction Log'!$J446</f>
        <v/>
      </c>
      <c r="I445" s="34" t="str">
        <f>IF(ISBLANK(Games!R428), "",IF(AND(Games!R428="",Games!S428=""),"",IF(ISTEXT(Games!S428), "Side",Games!R428)))</f>
        <v/>
      </c>
      <c r="J445" s="34" t="str">
        <f>IF(ISBLANK(Games!B428), "",IF(Games!P428="Y", Games!B428, Games!C428))</f>
        <v/>
      </c>
      <c r="K445" s="34" t="str">
        <f>Games!K428</f>
        <v/>
      </c>
      <c r="L445" s="34" t="str">
        <f>IF(ISBLANK(Games!D428), "",Games!D428)</f>
        <v/>
      </c>
      <c r="M445" s="34"/>
      <c r="N445" s="49" t="str">
        <f>IF(ISBLANK(Table123[[#This Row],[Odds Side - Difference Model]]), "", 1)</f>
        <v/>
      </c>
      <c r="O445" s="49" t="str">
        <f>IF(ISBLANK(Table123[[#This Row],[Odds Spread]]), "", 1)</f>
        <v/>
      </c>
      <c r="P445" s="36"/>
      <c r="Q445" s="36"/>
      <c r="R44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5" s="36"/>
      <c r="T445" s="36"/>
      <c r="U445" s="50" t="str">
        <f>IF(ISBLANK(Table123[[#This Row],[Odds Side - Difference Model]]), "",N445+IF(Q445&lt;0, (N445/(Q445/-100)), N445*(Q445/100)))</f>
        <v/>
      </c>
      <c r="V445" s="51" t="str">
        <f>IFERROR(IF(ISBLANK(Table123[[#This Row],[Odds Side - Win Probability Model]]), "",N445+IF(R445&lt;0, (N445/(R445/-100)), N445*(R445/100))),"")</f>
        <v/>
      </c>
      <c r="W445" s="50" t="str">
        <f t="shared" si="43"/>
        <v/>
      </c>
      <c r="X445" s="51" t="str">
        <f t="shared" si="44"/>
        <v/>
      </c>
      <c r="Y445" s="50" t="str">
        <f>IF(ISBLANK(Table123[[#This Row],[Odds Spread]]), "",O445+IF(S445&lt;0, (O445/(S445/-100)), O445*(S445/100)))</f>
        <v/>
      </c>
      <c r="Z445" s="50" t="str">
        <f t="shared" si="45"/>
        <v/>
      </c>
      <c r="AA445" s="37">
        <f t="shared" si="46"/>
        <v>0</v>
      </c>
      <c r="AB445" s="37">
        <f t="shared" si="47"/>
        <v>0</v>
      </c>
      <c r="AC445" s="52" t="str">
        <f>IF('Prediction Log'!$T446="Y", "W", IF('Prediction Log'!$T446="N","L",""))</f>
        <v/>
      </c>
      <c r="AD445" s="53" t="str">
        <f>IF('Prediction Log'!$V446="Y", "W", IF('Prediction Log'!$V446="N","L",""))</f>
        <v/>
      </c>
      <c r="AE445" s="54" t="str">
        <f>IF(ISBLANK(Table123[[#This Row],[Odds Side - Difference Model]]), "",IF(AC445="W", W445, IF(AC445="L",-N445, "")))</f>
        <v/>
      </c>
      <c r="AF445" s="55" t="str">
        <f>IFERROR((IF(ISERR(Table123[[#This Row],[Potential Payout Side - Win Probability Model]]), "",IF(AD445="W", X445, IF(AD445="L",-N445, "")))), "")</f>
        <v/>
      </c>
      <c r="AG445" s="52" t="str">
        <f>IF('Prediction Log'!$U446="Y", "W", IF('Prediction Log'!$U446="N", "L", ""))</f>
        <v/>
      </c>
      <c r="AH445" s="54" t="str">
        <f>IF(ISBLANK(Table123[[#This Row],[Odds Spread]]), "",IF(AG445="W", Z445, IF(AG445="L",-O445, "")))</f>
        <v/>
      </c>
      <c r="AI445" s="45"/>
      <c r="AJ445" s="46" t="str">
        <f t="shared" si="48"/>
        <v/>
      </c>
      <c r="AK44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6" spans="1:38" x14ac:dyDescent="0.45">
      <c r="A446" s="34">
        <f>Games!A429</f>
        <v>0</v>
      </c>
      <c r="B446" s="34" t="str">
        <f>IF('Prediction Log'!B447=0, "",'Prediction Log'!B447)</f>
        <v/>
      </c>
      <c r="C446" s="34" t="str">
        <f>IF('Prediction Log'!C447=0, "",'Prediction Log'!C447)</f>
        <v/>
      </c>
      <c r="D446" s="34" t="str">
        <f>IF('Prediction Log'!D447=0, "",'Prediction Log'!D447)</f>
        <v/>
      </c>
      <c r="E446" s="34" t="str">
        <f>IF('Prediction Log'!E447=0, "",'Prediction Log'!E447)</f>
        <v/>
      </c>
      <c r="F446" s="34" t="str">
        <f>IF('Prediction Log'!H447=0, "",'Prediction Log'!H447)</f>
        <v/>
      </c>
      <c r="G446" s="10" t="str">
        <f>IF(ISBLANK(Games!B429), "",'Prediction Log'!$I447)</f>
        <v/>
      </c>
      <c r="H446" s="35" t="str">
        <f>'Prediction Log'!$J447</f>
        <v/>
      </c>
      <c r="I446" s="34" t="str">
        <f>IF(ISBLANK(Games!R429), "",IF(AND(Games!R429="",Games!S429=""),"",IF(ISTEXT(Games!S429), "Side",Games!R429)))</f>
        <v/>
      </c>
      <c r="J446" s="34" t="str">
        <f>IF(ISBLANK(Games!B429), "",IF(Games!P429="Y", Games!B429, Games!C429))</f>
        <v/>
      </c>
      <c r="K446" s="34" t="str">
        <f>Games!K429</f>
        <v/>
      </c>
      <c r="L446" s="34" t="str">
        <f>IF(ISBLANK(Games!D429), "",Games!D429)</f>
        <v/>
      </c>
      <c r="M446" s="34"/>
      <c r="N446" s="49" t="str">
        <f>IF(ISBLANK(Table123[[#This Row],[Odds Side - Difference Model]]), "", 1)</f>
        <v/>
      </c>
      <c r="O446" s="49" t="str">
        <f>IF(ISBLANK(Table123[[#This Row],[Odds Spread]]), "", 1)</f>
        <v/>
      </c>
      <c r="P446" s="36"/>
      <c r="Q446" s="36"/>
      <c r="R44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6" s="36"/>
      <c r="T446" s="36"/>
      <c r="U446" s="50" t="str">
        <f>IF(ISBLANK(Table123[[#This Row],[Odds Side - Difference Model]]), "",N446+IF(Q446&lt;0, (N446/(Q446/-100)), N446*(Q446/100)))</f>
        <v/>
      </c>
      <c r="V446" s="51" t="str">
        <f>IFERROR(IF(ISBLANK(Table123[[#This Row],[Odds Side - Win Probability Model]]), "",N446+IF(R446&lt;0, (N446/(R446/-100)), N446*(R446/100))),"")</f>
        <v/>
      </c>
      <c r="W446" s="50" t="str">
        <f t="shared" si="43"/>
        <v/>
      </c>
      <c r="X446" s="51" t="str">
        <f t="shared" si="44"/>
        <v/>
      </c>
      <c r="Y446" s="50" t="str">
        <f>IF(ISBLANK(Table123[[#This Row],[Odds Spread]]), "",O446+IF(S446&lt;0, (O446/(S446/-100)), O446*(S446/100)))</f>
        <v/>
      </c>
      <c r="Z446" s="50" t="str">
        <f t="shared" si="45"/>
        <v/>
      </c>
      <c r="AA446" s="37">
        <f t="shared" si="46"/>
        <v>0</v>
      </c>
      <c r="AB446" s="37">
        <f t="shared" si="47"/>
        <v>0</v>
      </c>
      <c r="AC446" s="52" t="str">
        <f>IF('Prediction Log'!$T447="Y", "W", IF('Prediction Log'!$T447="N","L",""))</f>
        <v/>
      </c>
      <c r="AD446" s="53" t="str">
        <f>IF('Prediction Log'!$V447="Y", "W", IF('Prediction Log'!$V447="N","L",""))</f>
        <v/>
      </c>
      <c r="AE446" s="54" t="str">
        <f>IF(ISBLANK(Table123[[#This Row],[Odds Side - Difference Model]]), "",IF(AC446="W", W446, IF(AC446="L",-N446, "")))</f>
        <v/>
      </c>
      <c r="AF446" s="55" t="str">
        <f>IFERROR((IF(ISERR(Table123[[#This Row],[Potential Payout Side - Win Probability Model]]), "",IF(AD446="W", X446, IF(AD446="L",-N446, "")))), "")</f>
        <v/>
      </c>
      <c r="AG446" s="52" t="str">
        <f>IF('Prediction Log'!$U447="Y", "W", IF('Prediction Log'!$U447="N", "L", ""))</f>
        <v/>
      </c>
      <c r="AH446" s="54" t="str">
        <f>IF(ISBLANK(Table123[[#This Row],[Odds Spread]]), "",IF(AG446="W", Z446, IF(AG446="L",-O446, "")))</f>
        <v/>
      </c>
      <c r="AI446" s="45"/>
      <c r="AJ446" s="46" t="str">
        <f t="shared" si="48"/>
        <v/>
      </c>
      <c r="AK44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7" spans="1:38" x14ac:dyDescent="0.45">
      <c r="A447" s="34">
        <f>Games!A430</f>
        <v>0</v>
      </c>
      <c r="B447" s="34" t="str">
        <f>IF('Prediction Log'!B448=0, "",'Prediction Log'!B448)</f>
        <v/>
      </c>
      <c r="C447" s="34" t="str">
        <f>IF('Prediction Log'!C448=0, "",'Prediction Log'!C448)</f>
        <v/>
      </c>
      <c r="D447" s="34" t="str">
        <f>IF('Prediction Log'!D448=0, "",'Prediction Log'!D448)</f>
        <v/>
      </c>
      <c r="E447" s="34" t="str">
        <f>IF('Prediction Log'!E448=0, "",'Prediction Log'!E448)</f>
        <v/>
      </c>
      <c r="F447" s="34" t="str">
        <f>IF('Prediction Log'!H448=0, "",'Prediction Log'!H448)</f>
        <v/>
      </c>
      <c r="G447" s="10" t="str">
        <f>IF(ISBLANK(Games!B430), "",'Prediction Log'!$I448)</f>
        <v/>
      </c>
      <c r="H447" s="35" t="str">
        <f>'Prediction Log'!$J448</f>
        <v/>
      </c>
      <c r="I447" s="34" t="str">
        <f>IF(ISBLANK(Games!R430), "",IF(AND(Games!R430="",Games!S430=""),"",IF(ISTEXT(Games!S430), "Side",Games!R430)))</f>
        <v/>
      </c>
      <c r="J447" s="34" t="str">
        <f>IF(ISBLANK(Games!B430), "",IF(Games!P430="Y", Games!B430, Games!C430))</f>
        <v/>
      </c>
      <c r="K447" s="34" t="str">
        <f>Games!K430</f>
        <v/>
      </c>
      <c r="L447" s="34" t="str">
        <f>IF(ISBLANK(Games!D430), "",Games!D430)</f>
        <v/>
      </c>
      <c r="M447" s="34"/>
      <c r="N447" s="49" t="str">
        <f>IF(ISBLANK(Table123[[#This Row],[Odds Side - Difference Model]]), "", 1)</f>
        <v/>
      </c>
      <c r="O447" s="49" t="str">
        <f>IF(ISBLANK(Table123[[#This Row],[Odds Spread]]), "", 1)</f>
        <v/>
      </c>
      <c r="P447" s="36"/>
      <c r="Q447" s="36"/>
      <c r="R44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7" s="36"/>
      <c r="T447" s="36"/>
      <c r="U447" s="50" t="str">
        <f>IF(ISBLANK(Table123[[#This Row],[Odds Side - Difference Model]]), "",N447+IF(Q447&lt;0, (N447/(Q447/-100)), N447*(Q447/100)))</f>
        <v/>
      </c>
      <c r="V447" s="51" t="str">
        <f>IFERROR(IF(ISBLANK(Table123[[#This Row],[Odds Side - Win Probability Model]]), "",N447+IF(R447&lt;0, (N447/(R447/-100)), N447*(R447/100))),"")</f>
        <v/>
      </c>
      <c r="W447" s="50" t="str">
        <f t="shared" si="43"/>
        <v/>
      </c>
      <c r="X447" s="51" t="str">
        <f t="shared" si="44"/>
        <v/>
      </c>
      <c r="Y447" s="50" t="str">
        <f>IF(ISBLANK(Table123[[#This Row],[Odds Spread]]), "",O447+IF(S447&lt;0, (O447/(S447/-100)), O447*(S447/100)))</f>
        <v/>
      </c>
      <c r="Z447" s="50" t="str">
        <f t="shared" si="45"/>
        <v/>
      </c>
      <c r="AA447" s="37">
        <f t="shared" si="46"/>
        <v>0</v>
      </c>
      <c r="AB447" s="37">
        <f t="shared" si="47"/>
        <v>0</v>
      </c>
      <c r="AC447" s="52" t="str">
        <f>IF('Prediction Log'!$T448="Y", "W", IF('Prediction Log'!$T448="N","L",""))</f>
        <v/>
      </c>
      <c r="AD447" s="53" t="str">
        <f>IF('Prediction Log'!$V448="Y", "W", IF('Prediction Log'!$V448="N","L",""))</f>
        <v/>
      </c>
      <c r="AE447" s="54" t="str">
        <f>IF(ISBLANK(Table123[[#This Row],[Odds Side - Difference Model]]), "",IF(AC447="W", W447, IF(AC447="L",-N447, "")))</f>
        <v/>
      </c>
      <c r="AF447" s="55" t="str">
        <f>IFERROR((IF(ISERR(Table123[[#This Row],[Potential Payout Side - Win Probability Model]]), "",IF(AD447="W", X447, IF(AD447="L",-N447, "")))), "")</f>
        <v/>
      </c>
      <c r="AG447" s="52" t="str">
        <f>IF('Prediction Log'!$U448="Y", "W", IF('Prediction Log'!$U448="N", "L", ""))</f>
        <v/>
      </c>
      <c r="AH447" s="54" t="str">
        <f>IF(ISBLANK(Table123[[#This Row],[Odds Spread]]), "",IF(AG447="W", Z447, IF(AG447="L",-O447, "")))</f>
        <v/>
      </c>
      <c r="AI447" s="45"/>
      <c r="AJ447" s="46" t="str">
        <f t="shared" si="48"/>
        <v/>
      </c>
      <c r="AK44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8" spans="1:38" x14ac:dyDescent="0.45">
      <c r="A448" s="34">
        <f>Games!A431</f>
        <v>0</v>
      </c>
      <c r="B448" s="34" t="str">
        <f>IF('Prediction Log'!B449=0, "",'Prediction Log'!B449)</f>
        <v/>
      </c>
      <c r="C448" s="34" t="str">
        <f>IF('Prediction Log'!C449=0, "",'Prediction Log'!C449)</f>
        <v/>
      </c>
      <c r="D448" s="34" t="str">
        <f>IF('Prediction Log'!D449=0, "",'Prediction Log'!D449)</f>
        <v/>
      </c>
      <c r="E448" s="34" t="str">
        <f>IF('Prediction Log'!E449=0, "",'Prediction Log'!E449)</f>
        <v/>
      </c>
      <c r="F448" s="34" t="str">
        <f>IF('Prediction Log'!H449=0, "",'Prediction Log'!H449)</f>
        <v/>
      </c>
      <c r="G448" s="10" t="str">
        <f>IF(ISBLANK(Games!B431), "",'Prediction Log'!$I449)</f>
        <v/>
      </c>
      <c r="H448" s="35" t="str">
        <f>'Prediction Log'!$J449</f>
        <v/>
      </c>
      <c r="I448" s="34" t="str">
        <f>IF(ISBLANK(Games!R431), "",IF(AND(Games!R431="",Games!S431=""),"",IF(ISTEXT(Games!S431), "Side",Games!R431)))</f>
        <v/>
      </c>
      <c r="J448" s="34" t="str">
        <f>IF(ISBLANK(Games!B431), "",IF(Games!P431="Y", Games!B431, Games!C431))</f>
        <v/>
      </c>
      <c r="K448" s="34" t="str">
        <f>Games!K431</f>
        <v/>
      </c>
      <c r="L448" s="34" t="str">
        <f>IF(ISBLANK(Games!D431), "",Games!D431)</f>
        <v/>
      </c>
      <c r="M448" s="34"/>
      <c r="N448" s="49" t="str">
        <f>IF(ISBLANK(Table123[[#This Row],[Odds Side - Difference Model]]), "", 1)</f>
        <v/>
      </c>
      <c r="O448" s="49" t="str">
        <f>IF(ISBLANK(Table123[[#This Row],[Odds Spread]]), "", 1)</f>
        <v/>
      </c>
      <c r="P448" s="36"/>
      <c r="Q448" s="36"/>
      <c r="R44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8" s="36"/>
      <c r="T448" s="36"/>
      <c r="U448" s="50" t="str">
        <f>IF(ISBLANK(Table123[[#This Row],[Odds Side - Difference Model]]), "",N448+IF(Q448&lt;0, (N448/(Q448/-100)), N448*(Q448/100)))</f>
        <v/>
      </c>
      <c r="V448" s="51" t="str">
        <f>IFERROR(IF(ISBLANK(Table123[[#This Row],[Odds Side - Win Probability Model]]), "",N448+IF(R448&lt;0, (N448/(R448/-100)), N448*(R448/100))),"")</f>
        <v/>
      </c>
      <c r="W448" s="50" t="str">
        <f t="shared" si="43"/>
        <v/>
      </c>
      <c r="X448" s="51" t="str">
        <f t="shared" si="44"/>
        <v/>
      </c>
      <c r="Y448" s="50" t="str">
        <f>IF(ISBLANK(Table123[[#This Row],[Odds Spread]]), "",O448+IF(S448&lt;0, (O448/(S448/-100)), O448*(S448/100)))</f>
        <v/>
      </c>
      <c r="Z448" s="50" t="str">
        <f t="shared" si="45"/>
        <v/>
      </c>
      <c r="AA448" s="37">
        <f t="shared" si="46"/>
        <v>0</v>
      </c>
      <c r="AB448" s="37">
        <f t="shared" si="47"/>
        <v>0</v>
      </c>
      <c r="AC448" s="52" t="str">
        <f>IF('Prediction Log'!$T449="Y", "W", IF('Prediction Log'!$T449="N","L",""))</f>
        <v/>
      </c>
      <c r="AD448" s="53" t="str">
        <f>IF('Prediction Log'!$V449="Y", "W", IF('Prediction Log'!$V449="N","L",""))</f>
        <v/>
      </c>
      <c r="AE448" s="54" t="str">
        <f>IF(ISBLANK(Table123[[#This Row],[Odds Side - Difference Model]]), "",IF(AC448="W", W448, IF(AC448="L",-N448, "")))</f>
        <v/>
      </c>
      <c r="AF448" s="55" t="str">
        <f>IFERROR((IF(ISERR(Table123[[#This Row],[Potential Payout Side - Win Probability Model]]), "",IF(AD448="W", X448, IF(AD448="L",-N448, "")))), "")</f>
        <v/>
      </c>
      <c r="AG448" s="52" t="str">
        <f>IF('Prediction Log'!$U449="Y", "W", IF('Prediction Log'!$U449="N", "L", ""))</f>
        <v/>
      </c>
      <c r="AH448" s="54" t="str">
        <f>IF(ISBLANK(Table123[[#This Row],[Odds Spread]]), "",IF(AG448="W", Z448, IF(AG448="L",-O448, "")))</f>
        <v/>
      </c>
      <c r="AI448" s="45"/>
      <c r="AJ448" s="46" t="str">
        <f t="shared" si="48"/>
        <v/>
      </c>
      <c r="AK44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9" spans="1:38" x14ac:dyDescent="0.45">
      <c r="A449" s="34">
        <f>Games!A432</f>
        <v>0</v>
      </c>
      <c r="B449" s="34" t="str">
        <f>IF('Prediction Log'!B450=0, "",'Prediction Log'!B450)</f>
        <v/>
      </c>
      <c r="C449" s="34" t="str">
        <f>IF('Prediction Log'!C450=0, "",'Prediction Log'!C450)</f>
        <v/>
      </c>
      <c r="D449" s="34" t="str">
        <f>IF('Prediction Log'!D450=0, "",'Prediction Log'!D450)</f>
        <v/>
      </c>
      <c r="E449" s="34" t="str">
        <f>IF('Prediction Log'!E450=0, "",'Prediction Log'!E450)</f>
        <v/>
      </c>
      <c r="F449" s="34" t="str">
        <f>IF('Prediction Log'!H450=0, "",'Prediction Log'!H450)</f>
        <v/>
      </c>
      <c r="G449" s="10" t="str">
        <f>IF(ISBLANK(Games!B432), "",'Prediction Log'!$I450)</f>
        <v/>
      </c>
      <c r="H449" s="35" t="str">
        <f>'Prediction Log'!$J450</f>
        <v/>
      </c>
      <c r="I449" s="34" t="str">
        <f>IF(ISBLANK(Games!R432), "",IF(AND(Games!R432="",Games!S432=""),"",IF(ISTEXT(Games!S432), "Side",Games!R432)))</f>
        <v/>
      </c>
      <c r="J449" s="34" t="str">
        <f>IF(ISBLANK(Games!B432), "",IF(Games!P432="Y", Games!B432, Games!C432))</f>
        <v/>
      </c>
      <c r="K449" s="34" t="str">
        <f>Games!K432</f>
        <v/>
      </c>
      <c r="L449" s="34" t="str">
        <f>IF(ISBLANK(Games!D432), "",Games!D432)</f>
        <v/>
      </c>
      <c r="M449" s="34"/>
      <c r="N449" s="49" t="str">
        <f>IF(ISBLANK(Table123[[#This Row],[Odds Side - Difference Model]]), "", 1)</f>
        <v/>
      </c>
      <c r="O449" s="49" t="str">
        <f>IF(ISBLANK(Table123[[#This Row],[Odds Spread]]), "", 1)</f>
        <v/>
      </c>
      <c r="P449" s="36"/>
      <c r="Q449" s="36"/>
      <c r="R44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9" s="36"/>
      <c r="T449" s="36"/>
      <c r="U449" s="50" t="str">
        <f>IF(ISBLANK(Table123[[#This Row],[Odds Side - Difference Model]]), "",N449+IF(Q449&lt;0, (N449/(Q449/-100)), N449*(Q449/100)))</f>
        <v/>
      </c>
      <c r="V449" s="51" t="str">
        <f>IFERROR(IF(ISBLANK(Table123[[#This Row],[Odds Side - Win Probability Model]]), "",N449+IF(R449&lt;0, (N449/(R449/-100)), N449*(R449/100))),"")</f>
        <v/>
      </c>
      <c r="W449" s="50" t="str">
        <f t="shared" si="43"/>
        <v/>
      </c>
      <c r="X449" s="51" t="str">
        <f t="shared" si="44"/>
        <v/>
      </c>
      <c r="Y449" s="50" t="str">
        <f>IF(ISBLANK(Table123[[#This Row],[Odds Spread]]), "",O449+IF(S449&lt;0, (O449/(S449/-100)), O449*(S449/100)))</f>
        <v/>
      </c>
      <c r="Z449" s="50" t="str">
        <f t="shared" si="45"/>
        <v/>
      </c>
      <c r="AA449" s="37">
        <f t="shared" si="46"/>
        <v>0</v>
      </c>
      <c r="AB449" s="37">
        <f t="shared" si="47"/>
        <v>0</v>
      </c>
      <c r="AC449" s="52" t="str">
        <f>IF('Prediction Log'!$T450="Y", "W", IF('Prediction Log'!$T450="N","L",""))</f>
        <v/>
      </c>
      <c r="AD449" s="53" t="str">
        <f>IF('Prediction Log'!$V450="Y", "W", IF('Prediction Log'!$V450="N","L",""))</f>
        <v/>
      </c>
      <c r="AE449" s="54" t="str">
        <f>IF(ISBLANK(Table123[[#This Row],[Odds Side - Difference Model]]), "",IF(AC449="W", W449, IF(AC449="L",-N449, "")))</f>
        <v/>
      </c>
      <c r="AF449" s="55" t="str">
        <f>IFERROR((IF(ISERR(Table123[[#This Row],[Potential Payout Side - Win Probability Model]]), "",IF(AD449="W", X449, IF(AD449="L",-N449, "")))), "")</f>
        <v/>
      </c>
      <c r="AG449" s="52" t="str">
        <f>IF('Prediction Log'!$U450="Y", "W", IF('Prediction Log'!$U450="N", "L", ""))</f>
        <v/>
      </c>
      <c r="AH449" s="54" t="str">
        <f>IF(ISBLANK(Table123[[#This Row],[Odds Spread]]), "",IF(AG449="W", Z449, IF(AG449="L",-O449, "")))</f>
        <v/>
      </c>
      <c r="AI449" s="45"/>
      <c r="AJ449" s="46" t="str">
        <f t="shared" si="48"/>
        <v/>
      </c>
      <c r="AK44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0" spans="1:38" x14ac:dyDescent="0.45">
      <c r="A450" s="34">
        <f>Games!A433</f>
        <v>0</v>
      </c>
      <c r="B450" s="34" t="str">
        <f>IF('Prediction Log'!B451=0, "",'Prediction Log'!B451)</f>
        <v/>
      </c>
      <c r="C450" s="34" t="str">
        <f>IF('Prediction Log'!C451=0, "",'Prediction Log'!C451)</f>
        <v/>
      </c>
      <c r="D450" s="34" t="str">
        <f>IF('Prediction Log'!D451=0, "",'Prediction Log'!D451)</f>
        <v/>
      </c>
      <c r="E450" s="34" t="str">
        <f>IF('Prediction Log'!E451=0, "",'Prediction Log'!E451)</f>
        <v/>
      </c>
      <c r="F450" s="34" t="str">
        <f>IF('Prediction Log'!H451=0, "",'Prediction Log'!H451)</f>
        <v/>
      </c>
      <c r="G450" s="10" t="str">
        <f>IF(ISBLANK(Games!B433), "",'Prediction Log'!$I451)</f>
        <v/>
      </c>
      <c r="H450" s="35" t="str">
        <f>'Prediction Log'!$J451</f>
        <v/>
      </c>
      <c r="I450" s="34" t="str">
        <f>IF(ISBLANK(Games!R433), "",IF(AND(Games!R433="",Games!S433=""),"",IF(ISTEXT(Games!S433), "Side",Games!R433)))</f>
        <v/>
      </c>
      <c r="J450" s="34" t="str">
        <f>IF(ISBLANK(Games!B433), "",IF(Games!P433="Y", Games!B433, Games!C433))</f>
        <v/>
      </c>
      <c r="K450" s="34" t="str">
        <f>Games!K433</f>
        <v/>
      </c>
      <c r="L450" s="34" t="str">
        <f>IF(ISBLANK(Games!D433), "",Games!D433)</f>
        <v/>
      </c>
      <c r="M450" s="34"/>
      <c r="N450" s="49" t="str">
        <f>IF(ISBLANK(Table123[[#This Row],[Odds Side - Difference Model]]), "", 1)</f>
        <v/>
      </c>
      <c r="O450" s="49" t="str">
        <f>IF(ISBLANK(Table123[[#This Row],[Odds Spread]]), "", 1)</f>
        <v/>
      </c>
      <c r="P450" s="36"/>
      <c r="Q450" s="36"/>
      <c r="R45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0" s="36"/>
      <c r="T450" s="36"/>
      <c r="U450" s="50" t="str">
        <f>IF(ISBLANK(Table123[[#This Row],[Odds Side - Difference Model]]), "",N450+IF(Q450&lt;0, (N450/(Q450/-100)), N450*(Q450/100)))</f>
        <v/>
      </c>
      <c r="V450" s="51" t="str">
        <f>IFERROR(IF(ISBLANK(Table123[[#This Row],[Odds Side - Win Probability Model]]), "",N450+IF(R450&lt;0, (N450/(R450/-100)), N450*(R450/100))),"")</f>
        <v/>
      </c>
      <c r="W450" s="50" t="str">
        <f t="shared" si="43"/>
        <v/>
      </c>
      <c r="X450" s="51" t="str">
        <f t="shared" si="44"/>
        <v/>
      </c>
      <c r="Y450" s="50" t="str">
        <f>IF(ISBLANK(Table123[[#This Row],[Odds Spread]]), "",O450+IF(S450&lt;0, (O450/(S450/-100)), O450*(S450/100)))</f>
        <v/>
      </c>
      <c r="Z450" s="50" t="str">
        <f t="shared" si="45"/>
        <v/>
      </c>
      <c r="AA450" s="37">
        <f t="shared" si="46"/>
        <v>0</v>
      </c>
      <c r="AB450" s="37">
        <f t="shared" si="47"/>
        <v>0</v>
      </c>
      <c r="AC450" s="52" t="str">
        <f>IF('Prediction Log'!$T451="Y", "W", IF('Prediction Log'!$T451="N","L",""))</f>
        <v/>
      </c>
      <c r="AD450" s="53" t="str">
        <f>IF('Prediction Log'!$V451="Y", "W", IF('Prediction Log'!$V451="N","L",""))</f>
        <v/>
      </c>
      <c r="AE450" s="54" t="str">
        <f>IF(ISBLANK(Table123[[#This Row],[Odds Side - Difference Model]]), "",IF(AC450="W", W450, IF(AC450="L",-N450, "")))</f>
        <v/>
      </c>
      <c r="AF450" s="55" t="str">
        <f>IFERROR((IF(ISERR(Table123[[#This Row],[Potential Payout Side - Win Probability Model]]), "",IF(AD450="W", X450, IF(AD450="L",-N450, "")))), "")</f>
        <v/>
      </c>
      <c r="AG450" s="52" t="str">
        <f>IF('Prediction Log'!$U451="Y", "W", IF('Prediction Log'!$U451="N", "L", ""))</f>
        <v/>
      </c>
      <c r="AH450" s="54" t="str">
        <f>IF(ISBLANK(Table123[[#This Row],[Odds Spread]]), "",IF(AG450="W", Z450, IF(AG450="L",-O450, "")))</f>
        <v/>
      </c>
      <c r="AI450" s="45"/>
      <c r="AJ450" s="46" t="str">
        <f t="shared" si="48"/>
        <v/>
      </c>
      <c r="AK45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1" spans="1:38" x14ac:dyDescent="0.45">
      <c r="A451" s="34">
        <f>Games!A434</f>
        <v>0</v>
      </c>
      <c r="B451" s="34" t="str">
        <f>IF('Prediction Log'!B452=0, "",'Prediction Log'!B452)</f>
        <v/>
      </c>
      <c r="C451" s="34" t="str">
        <f>IF('Prediction Log'!C452=0, "",'Prediction Log'!C452)</f>
        <v/>
      </c>
      <c r="D451" s="34" t="str">
        <f>IF('Prediction Log'!D452=0, "",'Prediction Log'!D452)</f>
        <v/>
      </c>
      <c r="E451" s="34" t="str">
        <f>IF('Prediction Log'!E452=0, "",'Prediction Log'!E452)</f>
        <v/>
      </c>
      <c r="F451" s="34" t="str">
        <f>IF('Prediction Log'!H452=0, "",'Prediction Log'!H452)</f>
        <v/>
      </c>
      <c r="G451" s="10" t="str">
        <f>IF(ISBLANK(Games!B434), "",'Prediction Log'!$I452)</f>
        <v/>
      </c>
      <c r="H451" s="35" t="str">
        <f>'Prediction Log'!$J452</f>
        <v/>
      </c>
      <c r="I451" s="34" t="str">
        <f>IF(ISBLANK(Games!R434), "",IF(AND(Games!R434="",Games!S434=""),"",IF(ISTEXT(Games!S434), "Side",Games!R434)))</f>
        <v/>
      </c>
      <c r="J451" s="34" t="str">
        <f>IF(ISBLANK(Games!B434), "",IF(Games!P434="Y", Games!B434, Games!C434))</f>
        <v/>
      </c>
      <c r="K451" s="34" t="str">
        <f>Games!K434</f>
        <v/>
      </c>
      <c r="L451" s="34" t="str">
        <f>IF(ISBLANK(Games!D434), "",Games!D434)</f>
        <v/>
      </c>
      <c r="M451" s="34"/>
      <c r="N451" s="49" t="str">
        <f>IF(ISBLANK(Table123[[#This Row],[Odds Side - Difference Model]]), "", 1)</f>
        <v/>
      </c>
      <c r="O451" s="49" t="str">
        <f>IF(ISBLANK(Table123[[#This Row],[Odds Spread]]), "", 1)</f>
        <v/>
      </c>
      <c r="P451" s="36"/>
      <c r="Q451" s="36"/>
      <c r="R45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1" s="36"/>
      <c r="T451" s="36"/>
      <c r="U451" s="50" t="str">
        <f>IF(ISBLANK(Table123[[#This Row],[Odds Side - Difference Model]]), "",N451+IF(Q451&lt;0, (N451/(Q451/-100)), N451*(Q451/100)))</f>
        <v/>
      </c>
      <c r="V451" s="51" t="str">
        <f>IFERROR(IF(ISBLANK(Table123[[#This Row],[Odds Side - Win Probability Model]]), "",N451+IF(R451&lt;0, (N451/(R451/-100)), N451*(R451/100))),"")</f>
        <v/>
      </c>
      <c r="W451" s="50" t="str">
        <f t="shared" ref="W451:W514" si="49">IFERROR(U451-N451, "")</f>
        <v/>
      </c>
      <c r="X451" s="51" t="str">
        <f t="shared" ref="X451:X514" si="50">IFERROR(V451-N451, "")</f>
        <v/>
      </c>
      <c r="Y451" s="50" t="str">
        <f>IF(ISBLANK(Table123[[#This Row],[Odds Spread]]), "",O451+IF(S451&lt;0, (O451/(S451/-100)), O451*(S451/100)))</f>
        <v/>
      </c>
      <c r="Z451" s="50" t="str">
        <f t="shared" ref="Z451:Z514" si="51">IFERROR(Y451-O451, "")</f>
        <v/>
      </c>
      <c r="AA451" s="37">
        <f t="shared" ref="AA451:AA514" si="52">P451+IF(T451&lt;0, (P451/(T451/-100)), P451*(T451/100))</f>
        <v>0</v>
      </c>
      <c r="AB451" s="37">
        <f t="shared" ref="AB451:AB514" si="53">T451-P451</f>
        <v>0</v>
      </c>
      <c r="AC451" s="52" t="str">
        <f>IF('Prediction Log'!$T452="Y", "W", IF('Prediction Log'!$T452="N","L",""))</f>
        <v/>
      </c>
      <c r="AD451" s="53" t="str">
        <f>IF('Prediction Log'!$V452="Y", "W", IF('Prediction Log'!$V452="N","L",""))</f>
        <v/>
      </c>
      <c r="AE451" s="54" t="str">
        <f>IF(ISBLANK(Table123[[#This Row],[Odds Side - Difference Model]]), "",IF(AC451="W", W451, IF(AC451="L",-N451, "")))</f>
        <v/>
      </c>
      <c r="AF451" s="55" t="str">
        <f>IFERROR((IF(ISERR(Table123[[#This Row],[Potential Payout Side - Win Probability Model]]), "",IF(AD451="W", X451, IF(AD451="L",-N451, "")))), "")</f>
        <v/>
      </c>
      <c r="AG451" s="52" t="str">
        <f>IF('Prediction Log'!$U452="Y", "W", IF('Prediction Log'!$U452="N", "L", ""))</f>
        <v/>
      </c>
      <c r="AH451" s="54" t="str">
        <f>IF(ISBLANK(Table123[[#This Row],[Odds Spread]]), "",IF(AG451="W", Z451, IF(AG451="L",-O451, "")))</f>
        <v/>
      </c>
      <c r="AI451" s="45"/>
      <c r="AJ451" s="46" t="str">
        <f t="shared" ref="AJ451:AJ514" si="54">IF(AI451="W", AB451, IF(AI451="L",-S451, ""))</f>
        <v/>
      </c>
      <c r="AK45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2" spans="1:38" x14ac:dyDescent="0.45">
      <c r="A452" s="34">
        <f>Games!A435</f>
        <v>0</v>
      </c>
      <c r="B452" s="34" t="str">
        <f>IF('Prediction Log'!B453=0, "",'Prediction Log'!B453)</f>
        <v/>
      </c>
      <c r="C452" s="34" t="str">
        <f>IF('Prediction Log'!C453=0, "",'Prediction Log'!C453)</f>
        <v/>
      </c>
      <c r="D452" s="34" t="str">
        <f>IF('Prediction Log'!D453=0, "",'Prediction Log'!D453)</f>
        <v/>
      </c>
      <c r="E452" s="34" t="str">
        <f>IF('Prediction Log'!E453=0, "",'Prediction Log'!E453)</f>
        <v/>
      </c>
      <c r="F452" s="34" t="str">
        <f>IF('Prediction Log'!H453=0, "",'Prediction Log'!H453)</f>
        <v/>
      </c>
      <c r="G452" s="10" t="str">
        <f>IF(ISBLANK(Games!B435), "",'Prediction Log'!$I453)</f>
        <v/>
      </c>
      <c r="H452" s="35" t="str">
        <f>'Prediction Log'!$J453</f>
        <v/>
      </c>
      <c r="I452" s="34" t="str">
        <f>IF(ISBLANK(Games!R435), "",IF(AND(Games!R435="",Games!S435=""),"",IF(ISTEXT(Games!S435), "Side",Games!R435)))</f>
        <v/>
      </c>
      <c r="J452" s="34" t="str">
        <f>IF(ISBLANK(Games!B435), "",IF(Games!P435="Y", Games!B435, Games!C435))</f>
        <v/>
      </c>
      <c r="K452" s="34" t="str">
        <f>Games!K435</f>
        <v/>
      </c>
      <c r="L452" s="34" t="str">
        <f>IF(ISBLANK(Games!D435), "",Games!D435)</f>
        <v/>
      </c>
      <c r="M452" s="34"/>
      <c r="N452" s="49" t="str">
        <f>IF(ISBLANK(Table123[[#This Row],[Odds Side - Difference Model]]), "", 1)</f>
        <v/>
      </c>
      <c r="O452" s="49" t="str">
        <f>IF(ISBLANK(Table123[[#This Row],[Odds Spread]]), "", 1)</f>
        <v/>
      </c>
      <c r="P452" s="36"/>
      <c r="Q452" s="36"/>
      <c r="R45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2" s="36"/>
      <c r="T452" s="36"/>
      <c r="U452" s="50" t="str">
        <f>IF(ISBLANK(Table123[[#This Row],[Odds Side - Difference Model]]), "",N452+IF(Q452&lt;0, (N452/(Q452/-100)), N452*(Q452/100)))</f>
        <v/>
      </c>
      <c r="V452" s="51" t="str">
        <f>IFERROR(IF(ISBLANK(Table123[[#This Row],[Odds Side - Win Probability Model]]), "",N452+IF(R452&lt;0, (N452/(R452/-100)), N452*(R452/100))),"")</f>
        <v/>
      </c>
      <c r="W452" s="50" t="str">
        <f t="shared" si="49"/>
        <v/>
      </c>
      <c r="X452" s="51" t="str">
        <f t="shared" si="50"/>
        <v/>
      </c>
      <c r="Y452" s="50" t="str">
        <f>IF(ISBLANK(Table123[[#This Row],[Odds Spread]]), "",O452+IF(S452&lt;0, (O452/(S452/-100)), O452*(S452/100)))</f>
        <v/>
      </c>
      <c r="Z452" s="50" t="str">
        <f t="shared" si="51"/>
        <v/>
      </c>
      <c r="AA452" s="37">
        <f t="shared" si="52"/>
        <v>0</v>
      </c>
      <c r="AB452" s="37">
        <f t="shared" si="53"/>
        <v>0</v>
      </c>
      <c r="AC452" s="52" t="str">
        <f>IF('Prediction Log'!$T453="Y", "W", IF('Prediction Log'!$T453="N","L",""))</f>
        <v/>
      </c>
      <c r="AD452" s="53" t="str">
        <f>IF('Prediction Log'!$V453="Y", "W", IF('Prediction Log'!$V453="N","L",""))</f>
        <v/>
      </c>
      <c r="AE452" s="54" t="str">
        <f>IF(ISBLANK(Table123[[#This Row],[Odds Side - Difference Model]]), "",IF(AC452="W", W452, IF(AC452="L",-N452, "")))</f>
        <v/>
      </c>
      <c r="AF452" s="55" t="str">
        <f>IFERROR((IF(ISERR(Table123[[#This Row],[Potential Payout Side - Win Probability Model]]), "",IF(AD452="W", X452, IF(AD452="L",-N452, "")))), "")</f>
        <v/>
      </c>
      <c r="AG452" s="52" t="str">
        <f>IF('Prediction Log'!$U453="Y", "W", IF('Prediction Log'!$U453="N", "L", ""))</f>
        <v/>
      </c>
      <c r="AH452" s="54" t="str">
        <f>IF(ISBLANK(Table123[[#This Row],[Odds Spread]]), "",IF(AG452="W", Z452, IF(AG452="L",-O452, "")))</f>
        <v/>
      </c>
      <c r="AI452" s="45"/>
      <c r="AJ452" s="46" t="str">
        <f t="shared" si="54"/>
        <v/>
      </c>
      <c r="AK45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3" spans="1:38" x14ac:dyDescent="0.45">
      <c r="A453" s="34">
        <f>Games!A436</f>
        <v>0</v>
      </c>
      <c r="B453" s="34" t="str">
        <f>IF('Prediction Log'!B454=0, "",'Prediction Log'!B454)</f>
        <v/>
      </c>
      <c r="C453" s="34" t="str">
        <f>IF('Prediction Log'!C454=0, "",'Prediction Log'!C454)</f>
        <v/>
      </c>
      <c r="D453" s="34" t="str">
        <f>IF('Prediction Log'!D454=0, "",'Prediction Log'!D454)</f>
        <v/>
      </c>
      <c r="E453" s="34" t="str">
        <f>IF('Prediction Log'!E454=0, "",'Prediction Log'!E454)</f>
        <v/>
      </c>
      <c r="F453" s="34" t="str">
        <f>IF('Prediction Log'!H454=0, "",'Prediction Log'!H454)</f>
        <v/>
      </c>
      <c r="G453" s="10" t="str">
        <f>IF(ISBLANK(Games!B436), "",'Prediction Log'!$I454)</f>
        <v/>
      </c>
      <c r="H453" s="35" t="str">
        <f>'Prediction Log'!$J454</f>
        <v/>
      </c>
      <c r="I453" s="34" t="str">
        <f>IF(ISBLANK(Games!R436), "",IF(AND(Games!R436="",Games!S436=""),"",IF(ISTEXT(Games!S436), "Side",Games!R436)))</f>
        <v/>
      </c>
      <c r="J453" s="34" t="str">
        <f>IF(ISBLANK(Games!B436), "",IF(Games!P436="Y", Games!B436, Games!C436))</f>
        <v/>
      </c>
      <c r="K453" s="34" t="str">
        <f>Games!K436</f>
        <v/>
      </c>
      <c r="L453" s="34" t="str">
        <f>IF(ISBLANK(Games!D436), "",Games!D436)</f>
        <v/>
      </c>
      <c r="M453" s="34"/>
      <c r="N453" s="49" t="str">
        <f>IF(ISBLANK(Table123[[#This Row],[Odds Side - Difference Model]]), "", 1)</f>
        <v/>
      </c>
      <c r="O453" s="49" t="str">
        <f>IF(ISBLANK(Table123[[#This Row],[Odds Spread]]), "", 1)</f>
        <v/>
      </c>
      <c r="P453" s="36"/>
      <c r="Q453" s="36"/>
      <c r="R45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3" s="36"/>
      <c r="T453" s="36"/>
      <c r="U453" s="50" t="str">
        <f>IF(ISBLANK(Table123[[#This Row],[Odds Side - Difference Model]]), "",N453+IF(Q453&lt;0, (N453/(Q453/-100)), N453*(Q453/100)))</f>
        <v/>
      </c>
      <c r="V453" s="51" t="str">
        <f>IFERROR(IF(ISBLANK(Table123[[#This Row],[Odds Side - Win Probability Model]]), "",N453+IF(R453&lt;0, (N453/(R453/-100)), N453*(R453/100))),"")</f>
        <v/>
      </c>
      <c r="W453" s="50" t="str">
        <f t="shared" si="49"/>
        <v/>
      </c>
      <c r="X453" s="51" t="str">
        <f t="shared" si="50"/>
        <v/>
      </c>
      <c r="Y453" s="50" t="str">
        <f>IF(ISBLANK(Table123[[#This Row],[Odds Spread]]), "",O453+IF(S453&lt;0, (O453/(S453/-100)), O453*(S453/100)))</f>
        <v/>
      </c>
      <c r="Z453" s="50" t="str">
        <f t="shared" si="51"/>
        <v/>
      </c>
      <c r="AA453" s="37">
        <f t="shared" si="52"/>
        <v>0</v>
      </c>
      <c r="AB453" s="37">
        <f t="shared" si="53"/>
        <v>0</v>
      </c>
      <c r="AC453" s="52" t="str">
        <f>IF('Prediction Log'!$T454="Y", "W", IF('Prediction Log'!$T454="N","L",""))</f>
        <v/>
      </c>
      <c r="AD453" s="53" t="str">
        <f>IF('Prediction Log'!$V454="Y", "W", IF('Prediction Log'!$V454="N","L",""))</f>
        <v/>
      </c>
      <c r="AE453" s="54" t="str">
        <f>IF(ISBLANK(Table123[[#This Row],[Odds Side - Difference Model]]), "",IF(AC453="W", W453, IF(AC453="L",-N453, "")))</f>
        <v/>
      </c>
      <c r="AF453" s="55" t="str">
        <f>IFERROR((IF(ISERR(Table123[[#This Row],[Potential Payout Side - Win Probability Model]]), "",IF(AD453="W", X453, IF(AD453="L",-N453, "")))), "")</f>
        <v/>
      </c>
      <c r="AG453" s="52" t="str">
        <f>IF('Prediction Log'!$U454="Y", "W", IF('Prediction Log'!$U454="N", "L", ""))</f>
        <v/>
      </c>
      <c r="AH453" s="54" t="str">
        <f>IF(ISBLANK(Table123[[#This Row],[Odds Spread]]), "",IF(AG453="W", Z453, IF(AG453="L",-O453, "")))</f>
        <v/>
      </c>
      <c r="AI453" s="45"/>
      <c r="AJ453" s="46" t="str">
        <f t="shared" si="54"/>
        <v/>
      </c>
      <c r="AK45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4" spans="1:38" x14ac:dyDescent="0.45">
      <c r="A454" s="34">
        <f>Games!A437</f>
        <v>0</v>
      </c>
      <c r="B454" s="34" t="str">
        <f>IF('Prediction Log'!B455=0, "",'Prediction Log'!B455)</f>
        <v/>
      </c>
      <c r="C454" s="34" t="str">
        <f>IF('Prediction Log'!C455=0, "",'Prediction Log'!C455)</f>
        <v/>
      </c>
      <c r="D454" s="34" t="str">
        <f>IF('Prediction Log'!D455=0, "",'Prediction Log'!D455)</f>
        <v/>
      </c>
      <c r="E454" s="34" t="str">
        <f>IF('Prediction Log'!E455=0, "",'Prediction Log'!E455)</f>
        <v/>
      </c>
      <c r="F454" s="34" t="str">
        <f>IF('Prediction Log'!H455=0, "",'Prediction Log'!H455)</f>
        <v/>
      </c>
      <c r="G454" s="10" t="str">
        <f>IF(ISBLANK(Games!B437), "",'Prediction Log'!$I455)</f>
        <v/>
      </c>
      <c r="H454" s="35" t="str">
        <f>'Prediction Log'!$J455</f>
        <v/>
      </c>
      <c r="I454" s="34" t="str">
        <f>IF(ISBLANK(Games!R437), "",IF(AND(Games!R437="",Games!S437=""),"",IF(ISTEXT(Games!S437), "Side",Games!R437)))</f>
        <v/>
      </c>
      <c r="J454" s="34" t="str">
        <f>IF(ISBLANK(Games!B437), "",IF(Games!P437="Y", Games!B437, Games!C437))</f>
        <v/>
      </c>
      <c r="K454" s="34" t="str">
        <f>Games!K437</f>
        <v/>
      </c>
      <c r="L454" s="34" t="str">
        <f>IF(ISBLANK(Games!D437), "",Games!D437)</f>
        <v/>
      </c>
      <c r="M454" s="34"/>
      <c r="N454" s="49" t="str">
        <f>IF(ISBLANK(Table123[[#This Row],[Odds Side - Difference Model]]), "", 1)</f>
        <v/>
      </c>
      <c r="O454" s="49" t="str">
        <f>IF(ISBLANK(Table123[[#This Row],[Odds Spread]]), "", 1)</f>
        <v/>
      </c>
      <c r="P454" s="36"/>
      <c r="Q454" s="36"/>
      <c r="R45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4" s="36"/>
      <c r="T454" s="36"/>
      <c r="U454" s="50" t="str">
        <f>IF(ISBLANK(Table123[[#This Row],[Odds Side - Difference Model]]), "",N454+IF(Q454&lt;0, (N454/(Q454/-100)), N454*(Q454/100)))</f>
        <v/>
      </c>
      <c r="V454" s="51" t="str">
        <f>IFERROR(IF(ISBLANK(Table123[[#This Row],[Odds Side - Win Probability Model]]), "",N454+IF(R454&lt;0, (N454/(R454/-100)), N454*(R454/100))),"")</f>
        <v/>
      </c>
      <c r="W454" s="50" t="str">
        <f t="shared" si="49"/>
        <v/>
      </c>
      <c r="X454" s="51" t="str">
        <f t="shared" si="50"/>
        <v/>
      </c>
      <c r="Y454" s="50" t="str">
        <f>IF(ISBLANK(Table123[[#This Row],[Odds Spread]]), "",O454+IF(S454&lt;0, (O454/(S454/-100)), O454*(S454/100)))</f>
        <v/>
      </c>
      <c r="Z454" s="50" t="str">
        <f t="shared" si="51"/>
        <v/>
      </c>
      <c r="AA454" s="37">
        <f t="shared" si="52"/>
        <v>0</v>
      </c>
      <c r="AB454" s="37">
        <f t="shared" si="53"/>
        <v>0</v>
      </c>
      <c r="AC454" s="52" t="str">
        <f>IF('Prediction Log'!$T455="Y", "W", IF('Prediction Log'!$T455="N","L",""))</f>
        <v/>
      </c>
      <c r="AD454" s="53" t="str">
        <f>IF('Prediction Log'!$V455="Y", "W", IF('Prediction Log'!$V455="N","L",""))</f>
        <v/>
      </c>
      <c r="AE454" s="54" t="str">
        <f>IF(ISBLANK(Table123[[#This Row],[Odds Side - Difference Model]]), "",IF(AC454="W", W454, IF(AC454="L",-N454, "")))</f>
        <v/>
      </c>
      <c r="AF454" s="55" t="str">
        <f>IFERROR((IF(ISERR(Table123[[#This Row],[Potential Payout Side - Win Probability Model]]), "",IF(AD454="W", X454, IF(AD454="L",-N454, "")))), "")</f>
        <v/>
      </c>
      <c r="AG454" s="52" t="str">
        <f>IF('Prediction Log'!$U455="Y", "W", IF('Prediction Log'!$U455="N", "L", ""))</f>
        <v/>
      </c>
      <c r="AH454" s="54" t="str">
        <f>IF(ISBLANK(Table123[[#This Row],[Odds Spread]]), "",IF(AG454="W", Z454, IF(AG454="L",-O454, "")))</f>
        <v/>
      </c>
      <c r="AI454" s="45"/>
      <c r="AJ454" s="46" t="str">
        <f t="shared" si="54"/>
        <v/>
      </c>
      <c r="AK45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5" spans="1:38" x14ac:dyDescent="0.45">
      <c r="A455" s="34">
        <f>Games!A438</f>
        <v>0</v>
      </c>
      <c r="B455" s="34" t="str">
        <f>IF('Prediction Log'!B456=0, "",'Prediction Log'!B456)</f>
        <v/>
      </c>
      <c r="C455" s="34" t="str">
        <f>IF('Prediction Log'!C456=0, "",'Prediction Log'!C456)</f>
        <v/>
      </c>
      <c r="D455" s="34" t="str">
        <f>IF('Prediction Log'!D456=0, "",'Prediction Log'!D456)</f>
        <v/>
      </c>
      <c r="E455" s="34" t="str">
        <f>IF('Prediction Log'!E456=0, "",'Prediction Log'!E456)</f>
        <v/>
      </c>
      <c r="F455" s="34" t="str">
        <f>IF('Prediction Log'!H456=0, "",'Prediction Log'!H456)</f>
        <v/>
      </c>
      <c r="G455" s="10" t="str">
        <f>IF(ISBLANK(Games!B438), "",'Prediction Log'!$I456)</f>
        <v/>
      </c>
      <c r="H455" s="35" t="str">
        <f>'Prediction Log'!$J456</f>
        <v/>
      </c>
      <c r="I455" s="34" t="str">
        <f>IF(ISBLANK(Games!R438), "",IF(AND(Games!R438="",Games!S438=""),"",IF(ISTEXT(Games!S438), "Side",Games!R438)))</f>
        <v/>
      </c>
      <c r="J455" s="34" t="str">
        <f>IF(ISBLANK(Games!B438), "",IF(Games!P438="Y", Games!B438, Games!C438))</f>
        <v/>
      </c>
      <c r="K455" s="34" t="str">
        <f>Games!K438</f>
        <v/>
      </c>
      <c r="L455" s="34" t="str">
        <f>IF(ISBLANK(Games!D438), "",Games!D438)</f>
        <v/>
      </c>
      <c r="M455" s="34"/>
      <c r="N455" s="49" t="str">
        <f>IF(ISBLANK(Table123[[#This Row],[Odds Side - Difference Model]]), "", 1)</f>
        <v/>
      </c>
      <c r="O455" s="49" t="str">
        <f>IF(ISBLANK(Table123[[#This Row],[Odds Spread]]), "", 1)</f>
        <v/>
      </c>
      <c r="P455" s="36"/>
      <c r="Q455" s="36"/>
      <c r="R45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5" s="36"/>
      <c r="T455" s="36"/>
      <c r="U455" s="50" t="str">
        <f>IF(ISBLANK(Table123[[#This Row],[Odds Side - Difference Model]]), "",N455+IF(Q455&lt;0, (N455/(Q455/-100)), N455*(Q455/100)))</f>
        <v/>
      </c>
      <c r="V455" s="51" t="str">
        <f>IFERROR(IF(ISBLANK(Table123[[#This Row],[Odds Side - Win Probability Model]]), "",N455+IF(R455&lt;0, (N455/(R455/-100)), N455*(R455/100))),"")</f>
        <v/>
      </c>
      <c r="W455" s="50" t="str">
        <f t="shared" si="49"/>
        <v/>
      </c>
      <c r="X455" s="51" t="str">
        <f t="shared" si="50"/>
        <v/>
      </c>
      <c r="Y455" s="50" t="str">
        <f>IF(ISBLANK(Table123[[#This Row],[Odds Spread]]), "",O455+IF(S455&lt;0, (O455/(S455/-100)), O455*(S455/100)))</f>
        <v/>
      </c>
      <c r="Z455" s="50" t="str">
        <f t="shared" si="51"/>
        <v/>
      </c>
      <c r="AA455" s="37">
        <f t="shared" si="52"/>
        <v>0</v>
      </c>
      <c r="AB455" s="37">
        <f t="shared" si="53"/>
        <v>0</v>
      </c>
      <c r="AC455" s="52" t="str">
        <f>IF('Prediction Log'!$T456="Y", "W", IF('Prediction Log'!$T456="N","L",""))</f>
        <v/>
      </c>
      <c r="AD455" s="53" t="str">
        <f>IF('Prediction Log'!$V456="Y", "W", IF('Prediction Log'!$V456="N","L",""))</f>
        <v/>
      </c>
      <c r="AE455" s="54" t="str">
        <f>IF(ISBLANK(Table123[[#This Row],[Odds Side - Difference Model]]), "",IF(AC455="W", W455, IF(AC455="L",-N455, "")))</f>
        <v/>
      </c>
      <c r="AF455" s="55" t="str">
        <f>IFERROR((IF(ISERR(Table123[[#This Row],[Potential Payout Side - Win Probability Model]]), "",IF(AD455="W", X455, IF(AD455="L",-N455, "")))), "")</f>
        <v/>
      </c>
      <c r="AG455" s="52" t="str">
        <f>IF('Prediction Log'!$U456="Y", "W", IF('Prediction Log'!$U456="N", "L", ""))</f>
        <v/>
      </c>
      <c r="AH455" s="54" t="str">
        <f>IF(ISBLANK(Table123[[#This Row],[Odds Spread]]), "",IF(AG455="W", Z455, IF(AG455="L",-O455, "")))</f>
        <v/>
      </c>
      <c r="AI455" s="45"/>
      <c r="AJ455" s="46" t="str">
        <f t="shared" si="54"/>
        <v/>
      </c>
      <c r="AK45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6" spans="1:38" x14ac:dyDescent="0.45">
      <c r="A456" s="34">
        <f>Games!A439</f>
        <v>0</v>
      </c>
      <c r="B456" s="34" t="str">
        <f>IF('Prediction Log'!B457=0, "",'Prediction Log'!B457)</f>
        <v/>
      </c>
      <c r="C456" s="34" t="str">
        <f>IF('Prediction Log'!C457=0, "",'Prediction Log'!C457)</f>
        <v/>
      </c>
      <c r="D456" s="34" t="str">
        <f>IF('Prediction Log'!D457=0, "",'Prediction Log'!D457)</f>
        <v/>
      </c>
      <c r="E456" s="34" t="str">
        <f>IF('Prediction Log'!E457=0, "",'Prediction Log'!E457)</f>
        <v/>
      </c>
      <c r="F456" s="34" t="str">
        <f>IF('Prediction Log'!H457=0, "",'Prediction Log'!H457)</f>
        <v/>
      </c>
      <c r="G456" s="10" t="str">
        <f>IF(ISBLANK(Games!B439), "",'Prediction Log'!$I457)</f>
        <v/>
      </c>
      <c r="H456" s="35" t="str">
        <f>'Prediction Log'!$J457</f>
        <v/>
      </c>
      <c r="I456" s="34" t="str">
        <f>IF(ISBLANK(Games!R439), "",IF(AND(Games!R439="",Games!S439=""),"",IF(ISTEXT(Games!S439), "Side",Games!R439)))</f>
        <v/>
      </c>
      <c r="J456" s="34" t="str">
        <f>IF(ISBLANK(Games!B439), "",IF(Games!P439="Y", Games!B439, Games!C439))</f>
        <v/>
      </c>
      <c r="K456" s="34" t="str">
        <f>Games!K439</f>
        <v/>
      </c>
      <c r="L456" s="34" t="str">
        <f>IF(ISBLANK(Games!D439), "",Games!D439)</f>
        <v/>
      </c>
      <c r="M456" s="34"/>
      <c r="N456" s="49" t="str">
        <f>IF(ISBLANK(Table123[[#This Row],[Odds Side - Difference Model]]), "", 1)</f>
        <v/>
      </c>
      <c r="O456" s="49" t="str">
        <f>IF(ISBLANK(Table123[[#This Row],[Odds Spread]]), "", 1)</f>
        <v/>
      </c>
      <c r="P456" s="36"/>
      <c r="Q456" s="36"/>
      <c r="R45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6" s="36"/>
      <c r="T456" s="36"/>
      <c r="U456" s="50" t="str">
        <f>IF(ISBLANK(Table123[[#This Row],[Odds Side - Difference Model]]), "",N456+IF(Q456&lt;0, (N456/(Q456/-100)), N456*(Q456/100)))</f>
        <v/>
      </c>
      <c r="V456" s="51" t="str">
        <f>IFERROR(IF(ISBLANK(Table123[[#This Row],[Odds Side - Win Probability Model]]), "",N456+IF(R456&lt;0, (N456/(R456/-100)), N456*(R456/100))),"")</f>
        <v/>
      </c>
      <c r="W456" s="50" t="str">
        <f t="shared" si="49"/>
        <v/>
      </c>
      <c r="X456" s="51" t="str">
        <f t="shared" si="50"/>
        <v/>
      </c>
      <c r="Y456" s="50" t="str">
        <f>IF(ISBLANK(Table123[[#This Row],[Odds Spread]]), "",O456+IF(S456&lt;0, (O456/(S456/-100)), O456*(S456/100)))</f>
        <v/>
      </c>
      <c r="Z456" s="50" t="str">
        <f t="shared" si="51"/>
        <v/>
      </c>
      <c r="AA456" s="37">
        <f t="shared" si="52"/>
        <v>0</v>
      </c>
      <c r="AB456" s="37">
        <f t="shared" si="53"/>
        <v>0</v>
      </c>
      <c r="AC456" s="52" t="str">
        <f>IF('Prediction Log'!$T457="Y", "W", IF('Prediction Log'!$T457="N","L",""))</f>
        <v/>
      </c>
      <c r="AD456" s="53" t="str">
        <f>IF('Prediction Log'!$V457="Y", "W", IF('Prediction Log'!$V457="N","L",""))</f>
        <v/>
      </c>
      <c r="AE456" s="54" t="str">
        <f>IF(ISBLANK(Table123[[#This Row],[Odds Side - Difference Model]]), "",IF(AC456="W", W456, IF(AC456="L",-N456, "")))</f>
        <v/>
      </c>
      <c r="AF456" s="55" t="str">
        <f>IFERROR((IF(ISERR(Table123[[#This Row],[Potential Payout Side - Win Probability Model]]), "",IF(AD456="W", X456, IF(AD456="L",-N456, "")))), "")</f>
        <v/>
      </c>
      <c r="AG456" s="52" t="str">
        <f>IF('Prediction Log'!$U457="Y", "W", IF('Prediction Log'!$U457="N", "L", ""))</f>
        <v/>
      </c>
      <c r="AH456" s="54" t="str">
        <f>IF(ISBLANK(Table123[[#This Row],[Odds Spread]]), "",IF(AG456="W", Z456, IF(AG456="L",-O456, "")))</f>
        <v/>
      </c>
      <c r="AI456" s="45"/>
      <c r="AJ456" s="46" t="str">
        <f t="shared" si="54"/>
        <v/>
      </c>
      <c r="AK45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7" spans="1:38" x14ac:dyDescent="0.45">
      <c r="A457" s="34">
        <f>Games!A440</f>
        <v>0</v>
      </c>
      <c r="B457" s="34" t="str">
        <f>IF('Prediction Log'!B458=0, "",'Prediction Log'!B458)</f>
        <v/>
      </c>
      <c r="C457" s="34" t="str">
        <f>IF('Prediction Log'!C458=0, "",'Prediction Log'!C458)</f>
        <v/>
      </c>
      <c r="D457" s="34" t="str">
        <f>IF('Prediction Log'!D458=0, "",'Prediction Log'!D458)</f>
        <v/>
      </c>
      <c r="E457" s="34" t="str">
        <f>IF('Prediction Log'!E458=0, "",'Prediction Log'!E458)</f>
        <v/>
      </c>
      <c r="F457" s="34" t="str">
        <f>IF('Prediction Log'!H458=0, "",'Prediction Log'!H458)</f>
        <v/>
      </c>
      <c r="G457" s="10" t="str">
        <f>IF(ISBLANK(Games!B440), "",'Prediction Log'!$I458)</f>
        <v/>
      </c>
      <c r="H457" s="35" t="str">
        <f>'Prediction Log'!$J458</f>
        <v/>
      </c>
      <c r="I457" s="34" t="str">
        <f>IF(ISBLANK(Games!R440), "",IF(AND(Games!R440="",Games!S440=""),"",IF(ISTEXT(Games!S440), "Side",Games!R440)))</f>
        <v/>
      </c>
      <c r="J457" s="34" t="str">
        <f>IF(ISBLANK(Games!B440), "",IF(Games!P440="Y", Games!B440, Games!C440))</f>
        <v/>
      </c>
      <c r="K457" s="34" t="str">
        <f>Games!K440</f>
        <v/>
      </c>
      <c r="L457" s="34" t="str">
        <f>IF(ISBLANK(Games!D440), "",Games!D440)</f>
        <v/>
      </c>
      <c r="M457" s="34"/>
      <c r="N457" s="49" t="str">
        <f>IF(ISBLANK(Table123[[#This Row],[Odds Side - Difference Model]]), "", 1)</f>
        <v/>
      </c>
      <c r="O457" s="49" t="str">
        <f>IF(ISBLANK(Table123[[#This Row],[Odds Spread]]), "", 1)</f>
        <v/>
      </c>
      <c r="P457" s="36"/>
      <c r="Q457" s="36"/>
      <c r="R45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7" s="36"/>
      <c r="T457" s="36"/>
      <c r="U457" s="50" t="str">
        <f>IF(ISBLANK(Table123[[#This Row],[Odds Side - Difference Model]]), "",N457+IF(Q457&lt;0, (N457/(Q457/-100)), N457*(Q457/100)))</f>
        <v/>
      </c>
      <c r="V457" s="51" t="str">
        <f>IFERROR(IF(ISBLANK(Table123[[#This Row],[Odds Side - Win Probability Model]]), "",N457+IF(R457&lt;0, (N457/(R457/-100)), N457*(R457/100))),"")</f>
        <v/>
      </c>
      <c r="W457" s="50" t="str">
        <f t="shared" si="49"/>
        <v/>
      </c>
      <c r="X457" s="51" t="str">
        <f t="shared" si="50"/>
        <v/>
      </c>
      <c r="Y457" s="50" t="str">
        <f>IF(ISBLANK(Table123[[#This Row],[Odds Spread]]), "",O457+IF(S457&lt;0, (O457/(S457/-100)), O457*(S457/100)))</f>
        <v/>
      </c>
      <c r="Z457" s="50" t="str">
        <f t="shared" si="51"/>
        <v/>
      </c>
      <c r="AA457" s="37">
        <f t="shared" si="52"/>
        <v>0</v>
      </c>
      <c r="AB457" s="37">
        <f t="shared" si="53"/>
        <v>0</v>
      </c>
      <c r="AC457" s="52" t="str">
        <f>IF('Prediction Log'!$T458="Y", "W", IF('Prediction Log'!$T458="N","L",""))</f>
        <v/>
      </c>
      <c r="AD457" s="53" t="str">
        <f>IF('Prediction Log'!$V458="Y", "W", IF('Prediction Log'!$V458="N","L",""))</f>
        <v/>
      </c>
      <c r="AE457" s="54" t="str">
        <f>IF(ISBLANK(Table123[[#This Row],[Odds Side - Difference Model]]), "",IF(AC457="W", W457, IF(AC457="L",-N457, "")))</f>
        <v/>
      </c>
      <c r="AF457" s="55" t="str">
        <f>IFERROR((IF(ISERR(Table123[[#This Row],[Potential Payout Side - Win Probability Model]]), "",IF(AD457="W", X457, IF(AD457="L",-N457, "")))), "")</f>
        <v/>
      </c>
      <c r="AG457" s="52" t="str">
        <f>IF('Prediction Log'!$U458="Y", "W", IF('Prediction Log'!$U458="N", "L", ""))</f>
        <v/>
      </c>
      <c r="AH457" s="54" t="str">
        <f>IF(ISBLANK(Table123[[#This Row],[Odds Spread]]), "",IF(AG457="W", Z457, IF(AG457="L",-O457, "")))</f>
        <v/>
      </c>
      <c r="AI457" s="45"/>
      <c r="AJ457" s="46" t="str">
        <f t="shared" si="54"/>
        <v/>
      </c>
      <c r="AK45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8" spans="1:38" x14ac:dyDescent="0.45">
      <c r="A458" s="34">
        <f>Games!A441</f>
        <v>0</v>
      </c>
      <c r="B458" s="34" t="str">
        <f>IF('Prediction Log'!B459=0, "",'Prediction Log'!B459)</f>
        <v/>
      </c>
      <c r="C458" s="34" t="str">
        <f>IF('Prediction Log'!C459=0, "",'Prediction Log'!C459)</f>
        <v/>
      </c>
      <c r="D458" s="34" t="str">
        <f>IF('Prediction Log'!D459=0, "",'Prediction Log'!D459)</f>
        <v/>
      </c>
      <c r="E458" s="34" t="str">
        <f>IF('Prediction Log'!E459=0, "",'Prediction Log'!E459)</f>
        <v/>
      </c>
      <c r="F458" s="34" t="str">
        <f>IF('Prediction Log'!H459=0, "",'Prediction Log'!H459)</f>
        <v/>
      </c>
      <c r="G458" s="10" t="str">
        <f>IF(ISBLANK(Games!B441), "",'Prediction Log'!$I459)</f>
        <v/>
      </c>
      <c r="H458" s="35" t="str">
        <f>'Prediction Log'!$J459</f>
        <v/>
      </c>
      <c r="I458" s="34" t="str">
        <f>IF(ISBLANK(Games!R441), "",IF(AND(Games!R441="",Games!S441=""),"",IF(ISTEXT(Games!S441), "Side",Games!R441)))</f>
        <v/>
      </c>
      <c r="J458" s="34" t="str">
        <f>IF(ISBLANK(Games!B441), "",IF(Games!P441="Y", Games!B441, Games!C441))</f>
        <v/>
      </c>
      <c r="K458" s="34" t="str">
        <f>Games!K441</f>
        <v/>
      </c>
      <c r="L458" s="34" t="str">
        <f>IF(ISBLANK(Games!D441), "",Games!D441)</f>
        <v/>
      </c>
      <c r="M458" s="34"/>
      <c r="N458" s="49" t="str">
        <f>IF(ISBLANK(Table123[[#This Row],[Odds Side - Difference Model]]), "", 1)</f>
        <v/>
      </c>
      <c r="O458" s="49" t="str">
        <f>IF(ISBLANK(Table123[[#This Row],[Odds Spread]]), "", 1)</f>
        <v/>
      </c>
      <c r="P458" s="36"/>
      <c r="Q458" s="36"/>
      <c r="R45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8" s="36"/>
      <c r="T458" s="36"/>
      <c r="U458" s="50" t="str">
        <f>IF(ISBLANK(Table123[[#This Row],[Odds Side - Difference Model]]), "",N458+IF(Q458&lt;0, (N458/(Q458/-100)), N458*(Q458/100)))</f>
        <v/>
      </c>
      <c r="V458" s="51" t="str">
        <f>IFERROR(IF(ISBLANK(Table123[[#This Row],[Odds Side - Win Probability Model]]), "",N458+IF(R458&lt;0, (N458/(R458/-100)), N458*(R458/100))),"")</f>
        <v/>
      </c>
      <c r="W458" s="50" t="str">
        <f t="shared" si="49"/>
        <v/>
      </c>
      <c r="X458" s="51" t="str">
        <f t="shared" si="50"/>
        <v/>
      </c>
      <c r="Y458" s="50" t="str">
        <f>IF(ISBLANK(Table123[[#This Row],[Odds Spread]]), "",O458+IF(S458&lt;0, (O458/(S458/-100)), O458*(S458/100)))</f>
        <v/>
      </c>
      <c r="Z458" s="50" t="str">
        <f t="shared" si="51"/>
        <v/>
      </c>
      <c r="AA458" s="37">
        <f t="shared" si="52"/>
        <v>0</v>
      </c>
      <c r="AB458" s="37">
        <f t="shared" si="53"/>
        <v>0</v>
      </c>
      <c r="AC458" s="52" t="str">
        <f>IF('Prediction Log'!$T459="Y", "W", IF('Prediction Log'!$T459="N","L",""))</f>
        <v/>
      </c>
      <c r="AD458" s="53" t="str">
        <f>IF('Prediction Log'!$V459="Y", "W", IF('Prediction Log'!$V459="N","L",""))</f>
        <v/>
      </c>
      <c r="AE458" s="54" t="str">
        <f>IF(ISBLANK(Table123[[#This Row],[Odds Side - Difference Model]]), "",IF(AC458="W", W458, IF(AC458="L",-N458, "")))</f>
        <v/>
      </c>
      <c r="AF458" s="55" t="str">
        <f>IFERROR((IF(ISERR(Table123[[#This Row],[Potential Payout Side - Win Probability Model]]), "",IF(AD458="W", X458, IF(AD458="L",-N458, "")))), "")</f>
        <v/>
      </c>
      <c r="AG458" s="52" t="str">
        <f>IF('Prediction Log'!$U459="Y", "W", IF('Prediction Log'!$U459="N", "L", ""))</f>
        <v/>
      </c>
      <c r="AH458" s="54" t="str">
        <f>IF(ISBLANK(Table123[[#This Row],[Odds Spread]]), "",IF(AG458="W", Z458, IF(AG458="L",-O458, "")))</f>
        <v/>
      </c>
      <c r="AI458" s="45"/>
      <c r="AJ458" s="46" t="str">
        <f t="shared" si="54"/>
        <v/>
      </c>
      <c r="AK45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9" spans="1:38" x14ac:dyDescent="0.45">
      <c r="A459" s="34">
        <f>Games!A442</f>
        <v>0</v>
      </c>
      <c r="B459" s="34" t="str">
        <f>IF('Prediction Log'!B460=0, "",'Prediction Log'!B460)</f>
        <v/>
      </c>
      <c r="C459" s="34" t="str">
        <f>IF('Prediction Log'!C460=0, "",'Prediction Log'!C460)</f>
        <v/>
      </c>
      <c r="D459" s="34" t="str">
        <f>IF('Prediction Log'!D460=0, "",'Prediction Log'!D460)</f>
        <v/>
      </c>
      <c r="E459" s="34" t="str">
        <f>IF('Prediction Log'!E460=0, "",'Prediction Log'!E460)</f>
        <v/>
      </c>
      <c r="F459" s="34" t="str">
        <f>IF('Prediction Log'!H460=0, "",'Prediction Log'!H460)</f>
        <v/>
      </c>
      <c r="G459" s="10" t="str">
        <f>IF(ISBLANK(Games!B442), "",'Prediction Log'!$I460)</f>
        <v/>
      </c>
      <c r="H459" s="35" t="str">
        <f>'Prediction Log'!$J460</f>
        <v/>
      </c>
      <c r="I459" s="34" t="str">
        <f>IF(ISBLANK(Games!R442), "",IF(AND(Games!R442="",Games!S442=""),"",IF(ISTEXT(Games!S442), "Side",Games!R442)))</f>
        <v/>
      </c>
      <c r="J459" s="34" t="str">
        <f>IF(ISBLANK(Games!B442), "",IF(Games!P442="Y", Games!B442, Games!C442))</f>
        <v/>
      </c>
      <c r="K459" s="34" t="str">
        <f>Games!K442</f>
        <v/>
      </c>
      <c r="L459" s="34" t="str">
        <f>IF(ISBLANK(Games!D442), "",Games!D442)</f>
        <v/>
      </c>
      <c r="M459" s="34"/>
      <c r="N459" s="49" t="str">
        <f>IF(ISBLANK(Table123[[#This Row],[Odds Side - Difference Model]]), "", 1)</f>
        <v/>
      </c>
      <c r="O459" s="49" t="str">
        <f>IF(ISBLANK(Table123[[#This Row],[Odds Spread]]), "", 1)</f>
        <v/>
      </c>
      <c r="P459" s="36"/>
      <c r="Q459" s="36"/>
      <c r="R45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9" s="36"/>
      <c r="T459" s="36"/>
      <c r="U459" s="50" t="str">
        <f>IF(ISBLANK(Table123[[#This Row],[Odds Side - Difference Model]]), "",N459+IF(Q459&lt;0, (N459/(Q459/-100)), N459*(Q459/100)))</f>
        <v/>
      </c>
      <c r="V459" s="51" t="str">
        <f>IFERROR(IF(ISBLANK(Table123[[#This Row],[Odds Side - Win Probability Model]]), "",N459+IF(R459&lt;0, (N459/(R459/-100)), N459*(R459/100))),"")</f>
        <v/>
      </c>
      <c r="W459" s="50" t="str">
        <f t="shared" si="49"/>
        <v/>
      </c>
      <c r="X459" s="51" t="str">
        <f t="shared" si="50"/>
        <v/>
      </c>
      <c r="Y459" s="50" t="str">
        <f>IF(ISBLANK(Table123[[#This Row],[Odds Spread]]), "",O459+IF(S459&lt;0, (O459/(S459/-100)), O459*(S459/100)))</f>
        <v/>
      </c>
      <c r="Z459" s="50" t="str">
        <f t="shared" si="51"/>
        <v/>
      </c>
      <c r="AA459" s="37">
        <f t="shared" si="52"/>
        <v>0</v>
      </c>
      <c r="AB459" s="37">
        <f t="shared" si="53"/>
        <v>0</v>
      </c>
      <c r="AC459" s="52" t="str">
        <f>IF('Prediction Log'!$T460="Y", "W", IF('Prediction Log'!$T460="N","L",""))</f>
        <v/>
      </c>
      <c r="AD459" s="53" t="str">
        <f>IF('Prediction Log'!$V460="Y", "W", IF('Prediction Log'!$V460="N","L",""))</f>
        <v/>
      </c>
      <c r="AE459" s="54" t="str">
        <f>IF(ISBLANK(Table123[[#This Row],[Odds Side - Difference Model]]), "",IF(AC459="W", W459, IF(AC459="L",-N459, "")))</f>
        <v/>
      </c>
      <c r="AF459" s="55" t="str">
        <f>IFERROR((IF(ISERR(Table123[[#This Row],[Potential Payout Side - Win Probability Model]]), "",IF(AD459="W", X459, IF(AD459="L",-N459, "")))), "")</f>
        <v/>
      </c>
      <c r="AG459" s="52" t="str">
        <f>IF('Prediction Log'!$U460="Y", "W", IF('Prediction Log'!$U460="N", "L", ""))</f>
        <v/>
      </c>
      <c r="AH459" s="54" t="str">
        <f>IF(ISBLANK(Table123[[#This Row],[Odds Spread]]), "",IF(AG459="W", Z459, IF(AG459="L",-O459, "")))</f>
        <v/>
      </c>
      <c r="AI459" s="45"/>
      <c r="AJ459" s="46" t="str">
        <f t="shared" si="54"/>
        <v/>
      </c>
      <c r="AK45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0" spans="1:38" x14ac:dyDescent="0.45">
      <c r="A460" s="34">
        <f>Games!A443</f>
        <v>0</v>
      </c>
      <c r="B460" s="34" t="str">
        <f>IF('Prediction Log'!B461=0, "",'Prediction Log'!B461)</f>
        <v/>
      </c>
      <c r="C460" s="34" t="str">
        <f>IF('Prediction Log'!C461=0, "",'Prediction Log'!C461)</f>
        <v/>
      </c>
      <c r="D460" s="34" t="str">
        <f>IF('Prediction Log'!D461=0, "",'Prediction Log'!D461)</f>
        <v/>
      </c>
      <c r="E460" s="34" t="str">
        <f>IF('Prediction Log'!E461=0, "",'Prediction Log'!E461)</f>
        <v/>
      </c>
      <c r="F460" s="34" t="str">
        <f>IF('Prediction Log'!H461=0, "",'Prediction Log'!H461)</f>
        <v/>
      </c>
      <c r="G460" s="10" t="str">
        <f>IF(ISBLANK(Games!B443), "",'Prediction Log'!$I461)</f>
        <v/>
      </c>
      <c r="H460" s="35" t="str">
        <f>'Prediction Log'!$J461</f>
        <v/>
      </c>
      <c r="I460" s="34" t="str">
        <f>IF(ISBLANK(Games!R443), "",IF(AND(Games!R443="",Games!S443=""),"",IF(ISTEXT(Games!S443), "Side",Games!R443)))</f>
        <v/>
      </c>
      <c r="J460" s="34" t="str">
        <f>IF(ISBLANK(Games!B443), "",IF(Games!P443="Y", Games!B443, Games!C443))</f>
        <v/>
      </c>
      <c r="K460" s="34" t="str">
        <f>Games!K443</f>
        <v/>
      </c>
      <c r="L460" s="34" t="str">
        <f>IF(ISBLANK(Games!D443), "",Games!D443)</f>
        <v/>
      </c>
      <c r="M460" s="34"/>
      <c r="N460" s="49" t="str">
        <f>IF(ISBLANK(Table123[[#This Row],[Odds Side - Difference Model]]), "", 1)</f>
        <v/>
      </c>
      <c r="O460" s="49" t="str">
        <f>IF(ISBLANK(Table123[[#This Row],[Odds Spread]]), "", 1)</f>
        <v/>
      </c>
      <c r="P460" s="36"/>
      <c r="Q460" s="36"/>
      <c r="R46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0" s="36"/>
      <c r="T460" s="36"/>
      <c r="U460" s="50" t="str">
        <f>IF(ISBLANK(Table123[[#This Row],[Odds Side - Difference Model]]), "",N460+IF(Q460&lt;0, (N460/(Q460/-100)), N460*(Q460/100)))</f>
        <v/>
      </c>
      <c r="V460" s="51" t="str">
        <f>IFERROR(IF(ISBLANK(Table123[[#This Row],[Odds Side - Win Probability Model]]), "",N460+IF(R460&lt;0, (N460/(R460/-100)), N460*(R460/100))),"")</f>
        <v/>
      </c>
      <c r="W460" s="50" t="str">
        <f t="shared" si="49"/>
        <v/>
      </c>
      <c r="X460" s="51" t="str">
        <f t="shared" si="50"/>
        <v/>
      </c>
      <c r="Y460" s="50" t="str">
        <f>IF(ISBLANK(Table123[[#This Row],[Odds Spread]]), "",O460+IF(S460&lt;0, (O460/(S460/-100)), O460*(S460/100)))</f>
        <v/>
      </c>
      <c r="Z460" s="50" t="str">
        <f t="shared" si="51"/>
        <v/>
      </c>
      <c r="AA460" s="37">
        <f t="shared" si="52"/>
        <v>0</v>
      </c>
      <c r="AB460" s="37">
        <f t="shared" si="53"/>
        <v>0</v>
      </c>
      <c r="AC460" s="52" t="str">
        <f>IF('Prediction Log'!$T461="Y", "W", IF('Prediction Log'!$T461="N","L",""))</f>
        <v/>
      </c>
      <c r="AD460" s="53" t="str">
        <f>IF('Prediction Log'!$V461="Y", "W", IF('Prediction Log'!$V461="N","L",""))</f>
        <v/>
      </c>
      <c r="AE460" s="54" t="str">
        <f>IF(ISBLANK(Table123[[#This Row],[Odds Side - Difference Model]]), "",IF(AC460="W", W460, IF(AC460="L",-N460, "")))</f>
        <v/>
      </c>
      <c r="AF460" s="55" t="str">
        <f>IFERROR((IF(ISERR(Table123[[#This Row],[Potential Payout Side - Win Probability Model]]), "",IF(AD460="W", X460, IF(AD460="L",-N460, "")))), "")</f>
        <v/>
      </c>
      <c r="AG460" s="52" t="str">
        <f>IF('Prediction Log'!$U461="Y", "W", IF('Prediction Log'!$U461="N", "L", ""))</f>
        <v/>
      </c>
      <c r="AH460" s="54" t="str">
        <f>IF(ISBLANK(Table123[[#This Row],[Odds Spread]]), "",IF(AG460="W", Z460, IF(AG460="L",-O460, "")))</f>
        <v/>
      </c>
      <c r="AI460" s="45"/>
      <c r="AJ460" s="46" t="str">
        <f t="shared" si="54"/>
        <v/>
      </c>
      <c r="AK46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1" spans="1:38" x14ac:dyDescent="0.45">
      <c r="A461" s="34">
        <f>Games!A444</f>
        <v>0</v>
      </c>
      <c r="B461" s="34" t="str">
        <f>IF('Prediction Log'!B462=0, "",'Prediction Log'!B462)</f>
        <v/>
      </c>
      <c r="C461" s="34" t="str">
        <f>IF('Prediction Log'!C462=0, "",'Prediction Log'!C462)</f>
        <v/>
      </c>
      <c r="D461" s="34" t="str">
        <f>IF('Prediction Log'!D462=0, "",'Prediction Log'!D462)</f>
        <v/>
      </c>
      <c r="E461" s="34" t="str">
        <f>IF('Prediction Log'!E462=0, "",'Prediction Log'!E462)</f>
        <v/>
      </c>
      <c r="F461" s="34" t="str">
        <f>IF('Prediction Log'!H462=0, "",'Prediction Log'!H462)</f>
        <v/>
      </c>
      <c r="G461" s="10" t="str">
        <f>IF(ISBLANK(Games!B444), "",'Prediction Log'!$I462)</f>
        <v/>
      </c>
      <c r="H461" s="35" t="str">
        <f>'Prediction Log'!$J462</f>
        <v/>
      </c>
      <c r="I461" s="34" t="str">
        <f>IF(ISBLANK(Games!R444), "",IF(AND(Games!R444="",Games!S444=""),"",IF(ISTEXT(Games!S444), "Side",Games!R444)))</f>
        <v/>
      </c>
      <c r="J461" s="34" t="str">
        <f>IF(ISBLANK(Games!B444), "",IF(Games!P444="Y", Games!B444, Games!C444))</f>
        <v/>
      </c>
      <c r="K461" s="34" t="str">
        <f>Games!K444</f>
        <v/>
      </c>
      <c r="L461" s="34" t="str">
        <f>IF(ISBLANK(Games!D444), "",Games!D444)</f>
        <v/>
      </c>
      <c r="M461" s="34"/>
      <c r="N461" s="49" t="str">
        <f>IF(ISBLANK(Table123[[#This Row],[Odds Side - Difference Model]]), "", 1)</f>
        <v/>
      </c>
      <c r="O461" s="49" t="str">
        <f>IF(ISBLANK(Table123[[#This Row],[Odds Spread]]), "", 1)</f>
        <v/>
      </c>
      <c r="P461" s="36"/>
      <c r="Q461" s="36"/>
      <c r="R46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1" s="36"/>
      <c r="T461" s="36"/>
      <c r="U461" s="50" t="str">
        <f>IF(ISBLANK(Table123[[#This Row],[Odds Side - Difference Model]]), "",N461+IF(Q461&lt;0, (N461/(Q461/-100)), N461*(Q461/100)))</f>
        <v/>
      </c>
      <c r="V461" s="51" t="str">
        <f>IFERROR(IF(ISBLANK(Table123[[#This Row],[Odds Side - Win Probability Model]]), "",N461+IF(R461&lt;0, (N461/(R461/-100)), N461*(R461/100))),"")</f>
        <v/>
      </c>
      <c r="W461" s="50" t="str">
        <f t="shared" si="49"/>
        <v/>
      </c>
      <c r="X461" s="51" t="str">
        <f t="shared" si="50"/>
        <v/>
      </c>
      <c r="Y461" s="50" t="str">
        <f>IF(ISBLANK(Table123[[#This Row],[Odds Spread]]), "",O461+IF(S461&lt;0, (O461/(S461/-100)), O461*(S461/100)))</f>
        <v/>
      </c>
      <c r="Z461" s="50" t="str">
        <f t="shared" si="51"/>
        <v/>
      </c>
      <c r="AA461" s="37">
        <f t="shared" si="52"/>
        <v>0</v>
      </c>
      <c r="AB461" s="37">
        <f t="shared" si="53"/>
        <v>0</v>
      </c>
      <c r="AC461" s="52" t="str">
        <f>IF('Prediction Log'!$T462="Y", "W", IF('Prediction Log'!$T462="N","L",""))</f>
        <v/>
      </c>
      <c r="AD461" s="53" t="str">
        <f>IF('Prediction Log'!$V462="Y", "W", IF('Prediction Log'!$V462="N","L",""))</f>
        <v/>
      </c>
      <c r="AE461" s="54" t="str">
        <f>IF(ISBLANK(Table123[[#This Row],[Odds Side - Difference Model]]), "",IF(AC461="W", W461, IF(AC461="L",-N461, "")))</f>
        <v/>
      </c>
      <c r="AF461" s="55" t="str">
        <f>IFERROR((IF(ISERR(Table123[[#This Row],[Potential Payout Side - Win Probability Model]]), "",IF(AD461="W", X461, IF(AD461="L",-N461, "")))), "")</f>
        <v/>
      </c>
      <c r="AG461" s="52" t="str">
        <f>IF('Prediction Log'!$U462="Y", "W", IF('Prediction Log'!$U462="N", "L", ""))</f>
        <v/>
      </c>
      <c r="AH461" s="54" t="str">
        <f>IF(ISBLANK(Table123[[#This Row],[Odds Spread]]), "",IF(AG461="W", Z461, IF(AG461="L",-O461, "")))</f>
        <v/>
      </c>
      <c r="AI461" s="45"/>
      <c r="AJ461" s="46" t="str">
        <f t="shared" si="54"/>
        <v/>
      </c>
      <c r="AK46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2" spans="1:38" x14ac:dyDescent="0.45">
      <c r="A462" s="34">
        <f>Games!A445</f>
        <v>0</v>
      </c>
      <c r="B462" s="34" t="str">
        <f>IF('Prediction Log'!B463=0, "",'Prediction Log'!B463)</f>
        <v/>
      </c>
      <c r="C462" s="34" t="str">
        <f>IF('Prediction Log'!C463=0, "",'Prediction Log'!C463)</f>
        <v/>
      </c>
      <c r="D462" s="34" t="str">
        <f>IF('Prediction Log'!D463=0, "",'Prediction Log'!D463)</f>
        <v/>
      </c>
      <c r="E462" s="34" t="str">
        <f>IF('Prediction Log'!E463=0, "",'Prediction Log'!E463)</f>
        <v/>
      </c>
      <c r="F462" s="34" t="str">
        <f>IF('Prediction Log'!H463=0, "",'Prediction Log'!H463)</f>
        <v/>
      </c>
      <c r="G462" s="10" t="str">
        <f>IF(ISBLANK(Games!B445), "",'Prediction Log'!$I463)</f>
        <v/>
      </c>
      <c r="H462" s="35" t="str">
        <f>'Prediction Log'!$J463</f>
        <v/>
      </c>
      <c r="I462" s="34" t="str">
        <f>IF(ISBLANK(Games!R445), "",IF(AND(Games!R445="",Games!S445=""),"",IF(ISTEXT(Games!S445), "Side",Games!R445)))</f>
        <v/>
      </c>
      <c r="J462" s="34" t="str">
        <f>IF(ISBLANK(Games!B445), "",IF(Games!P445="Y", Games!B445, Games!C445))</f>
        <v/>
      </c>
      <c r="K462" s="34" t="str">
        <f>Games!K445</f>
        <v/>
      </c>
      <c r="L462" s="34" t="str">
        <f>IF(ISBLANK(Games!D445), "",Games!D445)</f>
        <v/>
      </c>
      <c r="M462" s="34"/>
      <c r="N462" s="49" t="str">
        <f>IF(ISBLANK(Table123[[#This Row],[Odds Side - Difference Model]]), "", 1)</f>
        <v/>
      </c>
      <c r="O462" s="49" t="str">
        <f>IF(ISBLANK(Table123[[#This Row],[Odds Spread]]), "", 1)</f>
        <v/>
      </c>
      <c r="P462" s="36"/>
      <c r="Q462" s="36"/>
      <c r="R46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2" s="36"/>
      <c r="T462" s="36"/>
      <c r="U462" s="50" t="str">
        <f>IF(ISBLANK(Table123[[#This Row],[Odds Side - Difference Model]]), "",N462+IF(Q462&lt;0, (N462/(Q462/-100)), N462*(Q462/100)))</f>
        <v/>
      </c>
      <c r="V462" s="51" t="str">
        <f>IFERROR(IF(ISBLANK(Table123[[#This Row],[Odds Side - Win Probability Model]]), "",N462+IF(R462&lt;0, (N462/(R462/-100)), N462*(R462/100))),"")</f>
        <v/>
      </c>
      <c r="W462" s="50" t="str">
        <f t="shared" si="49"/>
        <v/>
      </c>
      <c r="X462" s="51" t="str">
        <f t="shared" si="50"/>
        <v/>
      </c>
      <c r="Y462" s="50" t="str">
        <f>IF(ISBLANK(Table123[[#This Row],[Odds Spread]]), "",O462+IF(S462&lt;0, (O462/(S462/-100)), O462*(S462/100)))</f>
        <v/>
      </c>
      <c r="Z462" s="50" t="str">
        <f t="shared" si="51"/>
        <v/>
      </c>
      <c r="AA462" s="37">
        <f t="shared" si="52"/>
        <v>0</v>
      </c>
      <c r="AB462" s="37">
        <f t="shared" si="53"/>
        <v>0</v>
      </c>
      <c r="AC462" s="52" t="str">
        <f>IF('Prediction Log'!$T463="Y", "W", IF('Prediction Log'!$T463="N","L",""))</f>
        <v/>
      </c>
      <c r="AD462" s="53" t="str">
        <f>IF('Prediction Log'!$V463="Y", "W", IF('Prediction Log'!$V463="N","L",""))</f>
        <v/>
      </c>
      <c r="AE462" s="54" t="str">
        <f>IF(ISBLANK(Table123[[#This Row],[Odds Side - Difference Model]]), "",IF(AC462="W", W462, IF(AC462="L",-N462, "")))</f>
        <v/>
      </c>
      <c r="AF462" s="55" t="str">
        <f>IFERROR((IF(ISERR(Table123[[#This Row],[Potential Payout Side - Win Probability Model]]), "",IF(AD462="W", X462, IF(AD462="L",-N462, "")))), "")</f>
        <v/>
      </c>
      <c r="AG462" s="52" t="str">
        <f>IF('Prediction Log'!$U463="Y", "W", IF('Prediction Log'!$U463="N", "L", ""))</f>
        <v/>
      </c>
      <c r="AH462" s="54" t="str">
        <f>IF(ISBLANK(Table123[[#This Row],[Odds Spread]]), "",IF(AG462="W", Z462, IF(AG462="L",-O462, "")))</f>
        <v/>
      </c>
      <c r="AI462" s="45"/>
      <c r="AJ462" s="46" t="str">
        <f t="shared" si="54"/>
        <v/>
      </c>
      <c r="AK46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3" spans="1:38" x14ac:dyDescent="0.45">
      <c r="A463" s="34">
        <f>Games!A446</f>
        <v>0</v>
      </c>
      <c r="B463" s="34" t="str">
        <f>IF('Prediction Log'!B464=0, "",'Prediction Log'!B464)</f>
        <v/>
      </c>
      <c r="C463" s="34" t="str">
        <f>IF('Prediction Log'!C464=0, "",'Prediction Log'!C464)</f>
        <v/>
      </c>
      <c r="D463" s="34" t="str">
        <f>IF('Prediction Log'!D464=0, "",'Prediction Log'!D464)</f>
        <v/>
      </c>
      <c r="E463" s="34" t="str">
        <f>IF('Prediction Log'!E464=0, "",'Prediction Log'!E464)</f>
        <v/>
      </c>
      <c r="F463" s="34" t="str">
        <f>IF('Prediction Log'!H464=0, "",'Prediction Log'!H464)</f>
        <v/>
      </c>
      <c r="G463" s="10" t="str">
        <f>IF(ISBLANK(Games!B446), "",'Prediction Log'!$I464)</f>
        <v/>
      </c>
      <c r="H463" s="35" t="str">
        <f>'Prediction Log'!$J464</f>
        <v/>
      </c>
      <c r="I463" s="34" t="str">
        <f>IF(ISBLANK(Games!R446), "",IF(AND(Games!R446="",Games!S446=""),"",IF(ISTEXT(Games!S446), "Side",Games!R446)))</f>
        <v/>
      </c>
      <c r="J463" s="34" t="str">
        <f>IF(ISBLANK(Games!B446), "",IF(Games!P446="Y", Games!B446, Games!C446))</f>
        <v/>
      </c>
      <c r="K463" s="34" t="str">
        <f>Games!K446</f>
        <v/>
      </c>
      <c r="L463" s="34" t="str">
        <f>IF(ISBLANK(Games!D446), "",Games!D446)</f>
        <v/>
      </c>
      <c r="M463" s="34"/>
      <c r="N463" s="49" t="str">
        <f>IF(ISBLANK(Table123[[#This Row],[Odds Side - Difference Model]]), "", 1)</f>
        <v/>
      </c>
      <c r="O463" s="49" t="str">
        <f>IF(ISBLANK(Table123[[#This Row],[Odds Spread]]), "", 1)</f>
        <v/>
      </c>
      <c r="P463" s="36"/>
      <c r="Q463" s="36"/>
      <c r="R46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3" s="36"/>
      <c r="T463" s="36"/>
      <c r="U463" s="50" t="str">
        <f>IF(ISBLANK(Table123[[#This Row],[Odds Side - Difference Model]]), "",N463+IF(Q463&lt;0, (N463/(Q463/-100)), N463*(Q463/100)))</f>
        <v/>
      </c>
      <c r="V463" s="51" t="str">
        <f>IFERROR(IF(ISBLANK(Table123[[#This Row],[Odds Side - Win Probability Model]]), "",N463+IF(R463&lt;0, (N463/(R463/-100)), N463*(R463/100))),"")</f>
        <v/>
      </c>
      <c r="W463" s="50" t="str">
        <f t="shared" si="49"/>
        <v/>
      </c>
      <c r="X463" s="51" t="str">
        <f t="shared" si="50"/>
        <v/>
      </c>
      <c r="Y463" s="50" t="str">
        <f>IF(ISBLANK(Table123[[#This Row],[Odds Spread]]), "",O463+IF(S463&lt;0, (O463/(S463/-100)), O463*(S463/100)))</f>
        <v/>
      </c>
      <c r="Z463" s="50" t="str">
        <f t="shared" si="51"/>
        <v/>
      </c>
      <c r="AA463" s="37">
        <f t="shared" si="52"/>
        <v>0</v>
      </c>
      <c r="AB463" s="37">
        <f t="shared" si="53"/>
        <v>0</v>
      </c>
      <c r="AC463" s="52" t="str">
        <f>IF('Prediction Log'!$T464="Y", "W", IF('Prediction Log'!$T464="N","L",""))</f>
        <v/>
      </c>
      <c r="AD463" s="53" t="str">
        <f>IF('Prediction Log'!$V464="Y", "W", IF('Prediction Log'!$V464="N","L",""))</f>
        <v/>
      </c>
      <c r="AE463" s="54" t="str">
        <f>IF(ISBLANK(Table123[[#This Row],[Odds Side - Difference Model]]), "",IF(AC463="W", W463, IF(AC463="L",-N463, "")))</f>
        <v/>
      </c>
      <c r="AF463" s="55" t="str">
        <f>IFERROR((IF(ISERR(Table123[[#This Row],[Potential Payout Side - Win Probability Model]]), "",IF(AD463="W", X463, IF(AD463="L",-N463, "")))), "")</f>
        <v/>
      </c>
      <c r="AG463" s="52" t="str">
        <f>IF('Prediction Log'!$U464="Y", "W", IF('Prediction Log'!$U464="N", "L", ""))</f>
        <v/>
      </c>
      <c r="AH463" s="54" t="str">
        <f>IF(ISBLANK(Table123[[#This Row],[Odds Spread]]), "",IF(AG463="W", Z463, IF(AG463="L",-O463, "")))</f>
        <v/>
      </c>
      <c r="AI463" s="45"/>
      <c r="AJ463" s="46" t="str">
        <f t="shared" si="54"/>
        <v/>
      </c>
      <c r="AK46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4" spans="1:38" x14ac:dyDescent="0.45">
      <c r="A464" s="34">
        <f>Games!A447</f>
        <v>0</v>
      </c>
      <c r="B464" s="34" t="str">
        <f>IF('Prediction Log'!B465=0, "",'Prediction Log'!B465)</f>
        <v/>
      </c>
      <c r="C464" s="34" t="str">
        <f>IF('Prediction Log'!C465=0, "",'Prediction Log'!C465)</f>
        <v/>
      </c>
      <c r="D464" s="34" t="str">
        <f>IF('Prediction Log'!D465=0, "",'Prediction Log'!D465)</f>
        <v/>
      </c>
      <c r="E464" s="34" t="str">
        <f>IF('Prediction Log'!E465=0, "",'Prediction Log'!E465)</f>
        <v/>
      </c>
      <c r="F464" s="34" t="str">
        <f>IF('Prediction Log'!H465=0, "",'Prediction Log'!H465)</f>
        <v/>
      </c>
      <c r="G464" s="10" t="str">
        <f>IF(ISBLANK(Games!B447), "",'Prediction Log'!$I465)</f>
        <v/>
      </c>
      <c r="H464" s="35" t="str">
        <f>'Prediction Log'!$J465</f>
        <v/>
      </c>
      <c r="I464" s="34" t="str">
        <f>IF(ISBLANK(Games!R447), "",IF(AND(Games!R447="",Games!S447=""),"",IF(ISTEXT(Games!S447), "Side",Games!R447)))</f>
        <v/>
      </c>
      <c r="J464" s="34" t="str">
        <f>IF(ISBLANK(Games!B447), "",IF(Games!P447="Y", Games!B447, Games!C447))</f>
        <v/>
      </c>
      <c r="K464" s="34" t="str">
        <f>Games!K447</f>
        <v/>
      </c>
      <c r="L464" s="34" t="str">
        <f>IF(ISBLANK(Games!D447), "",Games!D447)</f>
        <v/>
      </c>
      <c r="M464" s="34"/>
      <c r="N464" s="49" t="str">
        <f>IF(ISBLANK(Table123[[#This Row],[Odds Side - Difference Model]]), "", 1)</f>
        <v/>
      </c>
      <c r="O464" s="49" t="str">
        <f>IF(ISBLANK(Table123[[#This Row],[Odds Spread]]), "", 1)</f>
        <v/>
      </c>
      <c r="P464" s="36"/>
      <c r="Q464" s="36"/>
      <c r="R46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4" s="36"/>
      <c r="T464" s="36"/>
      <c r="U464" s="50" t="str">
        <f>IF(ISBLANK(Table123[[#This Row],[Odds Side - Difference Model]]), "",N464+IF(Q464&lt;0, (N464/(Q464/-100)), N464*(Q464/100)))</f>
        <v/>
      </c>
      <c r="V464" s="51" t="str">
        <f>IFERROR(IF(ISBLANK(Table123[[#This Row],[Odds Side - Win Probability Model]]), "",N464+IF(R464&lt;0, (N464/(R464/-100)), N464*(R464/100))),"")</f>
        <v/>
      </c>
      <c r="W464" s="50" t="str">
        <f t="shared" si="49"/>
        <v/>
      </c>
      <c r="X464" s="51" t="str">
        <f t="shared" si="50"/>
        <v/>
      </c>
      <c r="Y464" s="50" t="str">
        <f>IF(ISBLANK(Table123[[#This Row],[Odds Spread]]), "",O464+IF(S464&lt;0, (O464/(S464/-100)), O464*(S464/100)))</f>
        <v/>
      </c>
      <c r="Z464" s="50" t="str">
        <f t="shared" si="51"/>
        <v/>
      </c>
      <c r="AA464" s="37">
        <f t="shared" si="52"/>
        <v>0</v>
      </c>
      <c r="AB464" s="37">
        <f t="shared" si="53"/>
        <v>0</v>
      </c>
      <c r="AC464" s="52" t="str">
        <f>IF('Prediction Log'!$T465="Y", "W", IF('Prediction Log'!$T465="N","L",""))</f>
        <v/>
      </c>
      <c r="AD464" s="53" t="str">
        <f>IF('Prediction Log'!$V465="Y", "W", IF('Prediction Log'!$V465="N","L",""))</f>
        <v/>
      </c>
      <c r="AE464" s="54" t="str">
        <f>IF(ISBLANK(Table123[[#This Row],[Odds Side - Difference Model]]), "",IF(AC464="W", W464, IF(AC464="L",-N464, "")))</f>
        <v/>
      </c>
      <c r="AF464" s="55" t="str">
        <f>IFERROR((IF(ISERR(Table123[[#This Row],[Potential Payout Side - Win Probability Model]]), "",IF(AD464="W", X464, IF(AD464="L",-N464, "")))), "")</f>
        <v/>
      </c>
      <c r="AG464" s="52" t="str">
        <f>IF('Prediction Log'!$U465="Y", "W", IF('Prediction Log'!$U465="N", "L", ""))</f>
        <v/>
      </c>
      <c r="AH464" s="54" t="str">
        <f>IF(ISBLANK(Table123[[#This Row],[Odds Spread]]), "",IF(AG464="W", Z464, IF(AG464="L",-O464, "")))</f>
        <v/>
      </c>
      <c r="AI464" s="45"/>
      <c r="AJ464" s="46" t="str">
        <f t="shared" si="54"/>
        <v/>
      </c>
      <c r="AK46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5" spans="1:38" x14ac:dyDescent="0.45">
      <c r="A465" s="34">
        <f>Games!A448</f>
        <v>0</v>
      </c>
      <c r="B465" s="34" t="str">
        <f>IF('Prediction Log'!B466=0, "",'Prediction Log'!B466)</f>
        <v/>
      </c>
      <c r="C465" s="34" t="str">
        <f>IF('Prediction Log'!C466=0, "",'Prediction Log'!C466)</f>
        <v/>
      </c>
      <c r="D465" s="34" t="str">
        <f>IF('Prediction Log'!D466=0, "",'Prediction Log'!D466)</f>
        <v/>
      </c>
      <c r="E465" s="34" t="str">
        <f>IF('Prediction Log'!E466=0, "",'Prediction Log'!E466)</f>
        <v/>
      </c>
      <c r="F465" s="34" t="str">
        <f>IF('Prediction Log'!H466=0, "",'Prediction Log'!H466)</f>
        <v/>
      </c>
      <c r="G465" s="10" t="str">
        <f>IF(ISBLANK(Games!B448), "",'Prediction Log'!$I466)</f>
        <v/>
      </c>
      <c r="H465" s="35" t="str">
        <f>'Prediction Log'!$J466</f>
        <v/>
      </c>
      <c r="I465" s="34" t="str">
        <f>IF(ISBLANK(Games!R448), "",IF(AND(Games!R448="",Games!S448=""),"",IF(ISTEXT(Games!S448), "Side",Games!R448)))</f>
        <v/>
      </c>
      <c r="J465" s="34" t="str">
        <f>IF(ISBLANK(Games!B448), "",IF(Games!P448="Y", Games!B448, Games!C448))</f>
        <v/>
      </c>
      <c r="K465" s="34" t="str">
        <f>Games!K448</f>
        <v/>
      </c>
      <c r="L465" s="34" t="str">
        <f>IF(ISBLANK(Games!D448), "",Games!D448)</f>
        <v/>
      </c>
      <c r="M465" s="34"/>
      <c r="N465" s="49" t="str">
        <f>IF(ISBLANK(Table123[[#This Row],[Odds Side - Difference Model]]), "", 1)</f>
        <v/>
      </c>
      <c r="O465" s="49" t="str">
        <f>IF(ISBLANK(Table123[[#This Row],[Odds Spread]]), "", 1)</f>
        <v/>
      </c>
      <c r="P465" s="36"/>
      <c r="Q465" s="36"/>
      <c r="R46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5" s="36"/>
      <c r="T465" s="36"/>
      <c r="U465" s="50" t="str">
        <f>IF(ISBLANK(Table123[[#This Row],[Odds Side - Difference Model]]), "",N465+IF(Q465&lt;0, (N465/(Q465/-100)), N465*(Q465/100)))</f>
        <v/>
      </c>
      <c r="V465" s="51" t="str">
        <f>IFERROR(IF(ISBLANK(Table123[[#This Row],[Odds Side - Win Probability Model]]), "",N465+IF(R465&lt;0, (N465/(R465/-100)), N465*(R465/100))),"")</f>
        <v/>
      </c>
      <c r="W465" s="50" t="str">
        <f t="shared" si="49"/>
        <v/>
      </c>
      <c r="X465" s="51" t="str">
        <f t="shared" si="50"/>
        <v/>
      </c>
      <c r="Y465" s="50" t="str">
        <f>IF(ISBLANK(Table123[[#This Row],[Odds Spread]]), "",O465+IF(S465&lt;0, (O465/(S465/-100)), O465*(S465/100)))</f>
        <v/>
      </c>
      <c r="Z465" s="50" t="str">
        <f t="shared" si="51"/>
        <v/>
      </c>
      <c r="AA465" s="37">
        <f t="shared" si="52"/>
        <v>0</v>
      </c>
      <c r="AB465" s="37">
        <f t="shared" si="53"/>
        <v>0</v>
      </c>
      <c r="AC465" s="52" t="str">
        <f>IF('Prediction Log'!$T466="Y", "W", IF('Prediction Log'!$T466="N","L",""))</f>
        <v/>
      </c>
      <c r="AD465" s="53" t="str">
        <f>IF('Prediction Log'!$V466="Y", "W", IF('Prediction Log'!$V466="N","L",""))</f>
        <v/>
      </c>
      <c r="AE465" s="54" t="str">
        <f>IF(ISBLANK(Table123[[#This Row],[Odds Side - Difference Model]]), "",IF(AC465="W", W465, IF(AC465="L",-N465, "")))</f>
        <v/>
      </c>
      <c r="AF465" s="55" t="str">
        <f>IFERROR((IF(ISERR(Table123[[#This Row],[Potential Payout Side - Win Probability Model]]), "",IF(AD465="W", X465, IF(AD465="L",-N465, "")))), "")</f>
        <v/>
      </c>
      <c r="AG465" s="52" t="str">
        <f>IF('Prediction Log'!$U466="Y", "W", IF('Prediction Log'!$U466="N", "L", ""))</f>
        <v/>
      </c>
      <c r="AH465" s="54" t="str">
        <f>IF(ISBLANK(Table123[[#This Row],[Odds Spread]]), "",IF(AG465="W", Z465, IF(AG465="L",-O465, "")))</f>
        <v/>
      </c>
      <c r="AI465" s="45"/>
      <c r="AJ465" s="46" t="str">
        <f t="shared" si="54"/>
        <v/>
      </c>
      <c r="AK46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6" spans="1:38" x14ac:dyDescent="0.45">
      <c r="A466" s="34">
        <f>Games!A449</f>
        <v>0</v>
      </c>
      <c r="B466" s="34" t="str">
        <f>IF('Prediction Log'!B467=0, "",'Prediction Log'!B467)</f>
        <v/>
      </c>
      <c r="C466" s="34" t="str">
        <f>IF('Prediction Log'!C467=0, "",'Prediction Log'!C467)</f>
        <v/>
      </c>
      <c r="D466" s="34" t="str">
        <f>IF('Prediction Log'!D467=0, "",'Prediction Log'!D467)</f>
        <v/>
      </c>
      <c r="E466" s="34" t="str">
        <f>IF('Prediction Log'!E467=0, "",'Prediction Log'!E467)</f>
        <v/>
      </c>
      <c r="F466" s="34" t="str">
        <f>IF('Prediction Log'!H467=0, "",'Prediction Log'!H467)</f>
        <v/>
      </c>
      <c r="G466" s="10" t="str">
        <f>IF(ISBLANK(Games!B449), "",'Prediction Log'!$I467)</f>
        <v/>
      </c>
      <c r="H466" s="35" t="str">
        <f>'Prediction Log'!$J467</f>
        <v/>
      </c>
      <c r="I466" s="34" t="str">
        <f>IF(ISBLANK(Games!R449), "",IF(AND(Games!R449="",Games!S449=""),"",IF(ISTEXT(Games!S449), "Side",Games!R449)))</f>
        <v/>
      </c>
      <c r="J466" s="34" t="str">
        <f>IF(ISBLANK(Games!B449), "",IF(Games!P449="Y", Games!B449, Games!C449))</f>
        <v/>
      </c>
      <c r="K466" s="34" t="str">
        <f>Games!K449</f>
        <v/>
      </c>
      <c r="L466" s="34" t="str">
        <f>IF(ISBLANK(Games!D449), "",Games!D449)</f>
        <v/>
      </c>
      <c r="M466" s="34"/>
      <c r="N466" s="49" t="str">
        <f>IF(ISBLANK(Table123[[#This Row],[Odds Side - Difference Model]]), "", 1)</f>
        <v/>
      </c>
      <c r="O466" s="49" t="str">
        <f>IF(ISBLANK(Table123[[#This Row],[Odds Spread]]), "", 1)</f>
        <v/>
      </c>
      <c r="P466" s="36"/>
      <c r="Q466" s="36"/>
      <c r="R46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6" s="36"/>
      <c r="T466" s="36"/>
      <c r="U466" s="50" t="str">
        <f>IF(ISBLANK(Table123[[#This Row],[Odds Side - Difference Model]]), "",N466+IF(Q466&lt;0, (N466/(Q466/-100)), N466*(Q466/100)))</f>
        <v/>
      </c>
      <c r="V466" s="51" t="str">
        <f>IFERROR(IF(ISBLANK(Table123[[#This Row],[Odds Side - Win Probability Model]]), "",N466+IF(R466&lt;0, (N466/(R466/-100)), N466*(R466/100))),"")</f>
        <v/>
      </c>
      <c r="W466" s="50" t="str">
        <f t="shared" si="49"/>
        <v/>
      </c>
      <c r="X466" s="51" t="str">
        <f t="shared" si="50"/>
        <v/>
      </c>
      <c r="Y466" s="50" t="str">
        <f>IF(ISBLANK(Table123[[#This Row],[Odds Spread]]), "",O466+IF(S466&lt;0, (O466/(S466/-100)), O466*(S466/100)))</f>
        <v/>
      </c>
      <c r="Z466" s="50" t="str">
        <f t="shared" si="51"/>
        <v/>
      </c>
      <c r="AA466" s="37">
        <f t="shared" si="52"/>
        <v>0</v>
      </c>
      <c r="AB466" s="37">
        <f t="shared" si="53"/>
        <v>0</v>
      </c>
      <c r="AC466" s="52" t="str">
        <f>IF('Prediction Log'!$T467="Y", "W", IF('Prediction Log'!$T467="N","L",""))</f>
        <v/>
      </c>
      <c r="AD466" s="53" t="str">
        <f>IF('Prediction Log'!$V467="Y", "W", IF('Prediction Log'!$V467="N","L",""))</f>
        <v/>
      </c>
      <c r="AE466" s="54" t="str">
        <f>IF(ISBLANK(Table123[[#This Row],[Odds Side - Difference Model]]), "",IF(AC466="W", W466, IF(AC466="L",-N466, "")))</f>
        <v/>
      </c>
      <c r="AF466" s="55" t="str">
        <f>IFERROR((IF(ISERR(Table123[[#This Row],[Potential Payout Side - Win Probability Model]]), "",IF(AD466="W", X466, IF(AD466="L",-N466, "")))), "")</f>
        <v/>
      </c>
      <c r="AG466" s="52" t="str">
        <f>IF('Prediction Log'!$U467="Y", "W", IF('Prediction Log'!$U467="N", "L", ""))</f>
        <v/>
      </c>
      <c r="AH466" s="54" t="str">
        <f>IF(ISBLANK(Table123[[#This Row],[Odds Spread]]), "",IF(AG466="W", Z466, IF(AG466="L",-O466, "")))</f>
        <v/>
      </c>
      <c r="AI466" s="45"/>
      <c r="AJ466" s="46" t="str">
        <f t="shared" si="54"/>
        <v/>
      </c>
      <c r="AK46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7" spans="1:38" x14ac:dyDescent="0.45">
      <c r="A467" s="34">
        <f>Games!A450</f>
        <v>0</v>
      </c>
      <c r="B467" s="34" t="str">
        <f>IF('Prediction Log'!B468=0, "",'Prediction Log'!B468)</f>
        <v/>
      </c>
      <c r="C467" s="34" t="str">
        <f>IF('Prediction Log'!C468=0, "",'Prediction Log'!C468)</f>
        <v/>
      </c>
      <c r="D467" s="34" t="str">
        <f>IF('Prediction Log'!D468=0, "",'Prediction Log'!D468)</f>
        <v/>
      </c>
      <c r="E467" s="34" t="str">
        <f>IF('Prediction Log'!E468=0, "",'Prediction Log'!E468)</f>
        <v/>
      </c>
      <c r="F467" s="34" t="str">
        <f>IF('Prediction Log'!H468=0, "",'Prediction Log'!H468)</f>
        <v/>
      </c>
      <c r="G467" s="10" t="str">
        <f>IF(ISBLANK(Games!B450), "",'Prediction Log'!$I468)</f>
        <v/>
      </c>
      <c r="H467" s="35" t="str">
        <f>'Prediction Log'!$J468</f>
        <v/>
      </c>
      <c r="I467" s="34" t="str">
        <f>IF(ISBLANK(Games!R450), "",IF(AND(Games!R450="",Games!S450=""),"",IF(ISTEXT(Games!S450), "Side",Games!R450)))</f>
        <v/>
      </c>
      <c r="J467" s="34" t="str">
        <f>IF(ISBLANK(Games!B450), "",IF(Games!P450="Y", Games!B450, Games!C450))</f>
        <v/>
      </c>
      <c r="K467" s="34" t="str">
        <f>Games!K450</f>
        <v/>
      </c>
      <c r="L467" s="34" t="str">
        <f>IF(ISBLANK(Games!D450), "",Games!D450)</f>
        <v/>
      </c>
      <c r="M467" s="34"/>
      <c r="N467" s="49" t="str">
        <f>IF(ISBLANK(Table123[[#This Row],[Odds Side - Difference Model]]), "", 1)</f>
        <v/>
      </c>
      <c r="O467" s="49" t="str">
        <f>IF(ISBLANK(Table123[[#This Row],[Odds Spread]]), "", 1)</f>
        <v/>
      </c>
      <c r="P467" s="36"/>
      <c r="Q467" s="36"/>
      <c r="R46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7" s="36"/>
      <c r="T467" s="36"/>
      <c r="U467" s="50" t="str">
        <f>IF(ISBLANK(Table123[[#This Row],[Odds Side - Difference Model]]), "",N467+IF(Q467&lt;0, (N467/(Q467/-100)), N467*(Q467/100)))</f>
        <v/>
      </c>
      <c r="V467" s="51" t="str">
        <f>IFERROR(IF(ISBLANK(Table123[[#This Row],[Odds Side - Win Probability Model]]), "",N467+IF(R467&lt;0, (N467/(R467/-100)), N467*(R467/100))),"")</f>
        <v/>
      </c>
      <c r="W467" s="50" t="str">
        <f t="shared" si="49"/>
        <v/>
      </c>
      <c r="X467" s="51" t="str">
        <f t="shared" si="50"/>
        <v/>
      </c>
      <c r="Y467" s="50" t="str">
        <f>IF(ISBLANK(Table123[[#This Row],[Odds Spread]]), "",O467+IF(S467&lt;0, (O467/(S467/-100)), O467*(S467/100)))</f>
        <v/>
      </c>
      <c r="Z467" s="50" t="str">
        <f t="shared" si="51"/>
        <v/>
      </c>
      <c r="AA467" s="37">
        <f t="shared" si="52"/>
        <v>0</v>
      </c>
      <c r="AB467" s="37">
        <f t="shared" si="53"/>
        <v>0</v>
      </c>
      <c r="AC467" s="52" t="str">
        <f>IF('Prediction Log'!$T468="Y", "W", IF('Prediction Log'!$T468="N","L",""))</f>
        <v/>
      </c>
      <c r="AD467" s="53" t="str">
        <f>IF('Prediction Log'!$V468="Y", "W", IF('Prediction Log'!$V468="N","L",""))</f>
        <v/>
      </c>
      <c r="AE467" s="54" t="str">
        <f>IF(ISBLANK(Table123[[#This Row],[Odds Side - Difference Model]]), "",IF(AC467="W", W467, IF(AC467="L",-N467, "")))</f>
        <v/>
      </c>
      <c r="AF467" s="55" t="str">
        <f>IFERROR((IF(ISERR(Table123[[#This Row],[Potential Payout Side - Win Probability Model]]), "",IF(AD467="W", X467, IF(AD467="L",-N467, "")))), "")</f>
        <v/>
      </c>
      <c r="AG467" s="52" t="str">
        <f>IF('Prediction Log'!$U468="Y", "W", IF('Prediction Log'!$U468="N", "L", ""))</f>
        <v/>
      </c>
      <c r="AH467" s="54" t="str">
        <f>IF(ISBLANK(Table123[[#This Row],[Odds Spread]]), "",IF(AG467="W", Z467, IF(AG467="L",-O467, "")))</f>
        <v/>
      </c>
      <c r="AI467" s="45"/>
      <c r="AJ467" s="46" t="str">
        <f t="shared" si="54"/>
        <v/>
      </c>
      <c r="AK46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8" spans="1:38" x14ac:dyDescent="0.45">
      <c r="A468" s="34">
        <f>Games!A451</f>
        <v>0</v>
      </c>
      <c r="B468" s="34" t="str">
        <f>IF('Prediction Log'!B469=0, "",'Prediction Log'!B469)</f>
        <v/>
      </c>
      <c r="C468" s="34" t="str">
        <f>IF('Prediction Log'!C469=0, "",'Prediction Log'!C469)</f>
        <v/>
      </c>
      <c r="D468" s="34" t="str">
        <f>IF('Prediction Log'!D469=0, "",'Prediction Log'!D469)</f>
        <v/>
      </c>
      <c r="E468" s="34" t="str">
        <f>IF('Prediction Log'!E469=0, "",'Prediction Log'!E469)</f>
        <v/>
      </c>
      <c r="F468" s="34" t="str">
        <f>IF('Prediction Log'!H469=0, "",'Prediction Log'!H469)</f>
        <v/>
      </c>
      <c r="G468" s="10" t="str">
        <f>IF(ISBLANK(Games!B451), "",'Prediction Log'!$I469)</f>
        <v/>
      </c>
      <c r="H468" s="35" t="str">
        <f>'Prediction Log'!$J469</f>
        <v/>
      </c>
      <c r="I468" s="34" t="str">
        <f>IF(ISBLANK(Games!R451), "",IF(AND(Games!R451="",Games!S451=""),"",IF(ISTEXT(Games!S451), "Side",Games!R451)))</f>
        <v/>
      </c>
      <c r="J468" s="34" t="str">
        <f>IF(ISBLANK(Games!B451), "",IF(Games!P451="Y", Games!B451, Games!C451))</f>
        <v/>
      </c>
      <c r="K468" s="34" t="str">
        <f>Games!K451</f>
        <v/>
      </c>
      <c r="L468" s="34" t="str">
        <f>IF(ISBLANK(Games!D451), "",Games!D451)</f>
        <v/>
      </c>
      <c r="M468" s="34"/>
      <c r="N468" s="49" t="str">
        <f>IF(ISBLANK(Table123[[#This Row],[Odds Side - Difference Model]]), "", 1)</f>
        <v/>
      </c>
      <c r="O468" s="49" t="str">
        <f>IF(ISBLANK(Table123[[#This Row],[Odds Spread]]), "", 1)</f>
        <v/>
      </c>
      <c r="P468" s="36"/>
      <c r="Q468" s="36"/>
      <c r="R46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8" s="36"/>
      <c r="T468" s="36"/>
      <c r="U468" s="50" t="str">
        <f>IF(ISBLANK(Table123[[#This Row],[Odds Side - Difference Model]]), "",N468+IF(Q468&lt;0, (N468/(Q468/-100)), N468*(Q468/100)))</f>
        <v/>
      </c>
      <c r="V468" s="51" t="str">
        <f>IFERROR(IF(ISBLANK(Table123[[#This Row],[Odds Side - Win Probability Model]]), "",N468+IF(R468&lt;0, (N468/(R468/-100)), N468*(R468/100))),"")</f>
        <v/>
      </c>
      <c r="W468" s="50" t="str">
        <f t="shared" si="49"/>
        <v/>
      </c>
      <c r="X468" s="51" t="str">
        <f t="shared" si="50"/>
        <v/>
      </c>
      <c r="Y468" s="50" t="str">
        <f>IF(ISBLANK(Table123[[#This Row],[Odds Spread]]), "",O468+IF(S468&lt;0, (O468/(S468/-100)), O468*(S468/100)))</f>
        <v/>
      </c>
      <c r="Z468" s="50" t="str">
        <f t="shared" si="51"/>
        <v/>
      </c>
      <c r="AA468" s="37">
        <f t="shared" si="52"/>
        <v>0</v>
      </c>
      <c r="AB468" s="37">
        <f t="shared" si="53"/>
        <v>0</v>
      </c>
      <c r="AC468" s="52" t="str">
        <f>IF('Prediction Log'!$T469="Y", "W", IF('Prediction Log'!$T469="N","L",""))</f>
        <v/>
      </c>
      <c r="AD468" s="53" t="str">
        <f>IF('Prediction Log'!$V469="Y", "W", IF('Prediction Log'!$V469="N","L",""))</f>
        <v/>
      </c>
      <c r="AE468" s="54" t="str">
        <f>IF(ISBLANK(Table123[[#This Row],[Odds Side - Difference Model]]), "",IF(AC468="W", W468, IF(AC468="L",-N468, "")))</f>
        <v/>
      </c>
      <c r="AF468" s="55" t="str">
        <f>IFERROR((IF(ISERR(Table123[[#This Row],[Potential Payout Side - Win Probability Model]]), "",IF(AD468="W", X468, IF(AD468="L",-N468, "")))), "")</f>
        <v/>
      </c>
      <c r="AG468" s="52" t="str">
        <f>IF('Prediction Log'!$U469="Y", "W", IF('Prediction Log'!$U469="N", "L", ""))</f>
        <v/>
      </c>
      <c r="AH468" s="54" t="str">
        <f>IF(ISBLANK(Table123[[#This Row],[Odds Spread]]), "",IF(AG468="W", Z468, IF(AG468="L",-O468, "")))</f>
        <v/>
      </c>
      <c r="AI468" s="45"/>
      <c r="AJ468" s="46" t="str">
        <f t="shared" si="54"/>
        <v/>
      </c>
      <c r="AK46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9" spans="1:38" x14ac:dyDescent="0.45">
      <c r="A469" s="34">
        <f>Games!A452</f>
        <v>0</v>
      </c>
      <c r="B469" s="34" t="str">
        <f>IF('Prediction Log'!B470=0, "",'Prediction Log'!B470)</f>
        <v/>
      </c>
      <c r="C469" s="34" t="str">
        <f>IF('Prediction Log'!C470=0, "",'Prediction Log'!C470)</f>
        <v/>
      </c>
      <c r="D469" s="34" t="str">
        <f>IF('Prediction Log'!D470=0, "",'Prediction Log'!D470)</f>
        <v/>
      </c>
      <c r="E469" s="34" t="str">
        <f>IF('Prediction Log'!E470=0, "",'Prediction Log'!E470)</f>
        <v/>
      </c>
      <c r="F469" s="34" t="str">
        <f>IF('Prediction Log'!H470=0, "",'Prediction Log'!H470)</f>
        <v/>
      </c>
      <c r="G469" s="10" t="str">
        <f>IF(ISBLANK(Games!B452), "",'Prediction Log'!$I470)</f>
        <v/>
      </c>
      <c r="H469" s="35" t="str">
        <f>'Prediction Log'!$J470</f>
        <v/>
      </c>
      <c r="I469" s="34" t="str">
        <f>IF(ISBLANK(Games!R452), "",IF(AND(Games!R452="",Games!S452=""),"",IF(ISTEXT(Games!S452), "Side",Games!R452)))</f>
        <v/>
      </c>
      <c r="J469" s="34" t="str">
        <f>IF(ISBLANK(Games!B452), "",IF(Games!P452="Y", Games!B452, Games!C452))</f>
        <v/>
      </c>
      <c r="K469" s="34" t="str">
        <f>Games!K452</f>
        <v/>
      </c>
      <c r="L469" s="34" t="str">
        <f>IF(ISBLANK(Games!D452), "",Games!D452)</f>
        <v/>
      </c>
      <c r="M469" s="34"/>
      <c r="N469" s="49" t="str">
        <f>IF(ISBLANK(Table123[[#This Row],[Odds Side - Difference Model]]), "", 1)</f>
        <v/>
      </c>
      <c r="O469" s="49" t="str">
        <f>IF(ISBLANK(Table123[[#This Row],[Odds Spread]]), "", 1)</f>
        <v/>
      </c>
      <c r="P469" s="36"/>
      <c r="Q469" s="36"/>
      <c r="R46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9" s="36"/>
      <c r="T469" s="36"/>
      <c r="U469" s="50" t="str">
        <f>IF(ISBLANK(Table123[[#This Row],[Odds Side - Difference Model]]), "",N469+IF(Q469&lt;0, (N469/(Q469/-100)), N469*(Q469/100)))</f>
        <v/>
      </c>
      <c r="V469" s="51" t="str">
        <f>IFERROR(IF(ISBLANK(Table123[[#This Row],[Odds Side - Win Probability Model]]), "",N469+IF(R469&lt;0, (N469/(R469/-100)), N469*(R469/100))),"")</f>
        <v/>
      </c>
      <c r="W469" s="50" t="str">
        <f t="shared" si="49"/>
        <v/>
      </c>
      <c r="X469" s="51" t="str">
        <f t="shared" si="50"/>
        <v/>
      </c>
      <c r="Y469" s="50" t="str">
        <f>IF(ISBLANK(Table123[[#This Row],[Odds Spread]]), "",O469+IF(S469&lt;0, (O469/(S469/-100)), O469*(S469/100)))</f>
        <v/>
      </c>
      <c r="Z469" s="50" t="str">
        <f t="shared" si="51"/>
        <v/>
      </c>
      <c r="AA469" s="37">
        <f t="shared" si="52"/>
        <v>0</v>
      </c>
      <c r="AB469" s="37">
        <f t="shared" si="53"/>
        <v>0</v>
      </c>
      <c r="AC469" s="52" t="str">
        <f>IF('Prediction Log'!$T470="Y", "W", IF('Prediction Log'!$T470="N","L",""))</f>
        <v/>
      </c>
      <c r="AD469" s="53" t="str">
        <f>IF('Prediction Log'!$V470="Y", "W", IF('Prediction Log'!$V470="N","L",""))</f>
        <v/>
      </c>
      <c r="AE469" s="54" t="str">
        <f>IF(ISBLANK(Table123[[#This Row],[Odds Side - Difference Model]]), "",IF(AC469="W", W469, IF(AC469="L",-N469, "")))</f>
        <v/>
      </c>
      <c r="AF469" s="55" t="str">
        <f>IFERROR((IF(ISERR(Table123[[#This Row],[Potential Payout Side - Win Probability Model]]), "",IF(AD469="W", X469, IF(AD469="L",-N469, "")))), "")</f>
        <v/>
      </c>
      <c r="AG469" s="52" t="str">
        <f>IF('Prediction Log'!$U470="Y", "W", IF('Prediction Log'!$U470="N", "L", ""))</f>
        <v/>
      </c>
      <c r="AH469" s="54" t="str">
        <f>IF(ISBLANK(Table123[[#This Row],[Odds Spread]]), "",IF(AG469="W", Z469, IF(AG469="L",-O469, "")))</f>
        <v/>
      </c>
      <c r="AI469" s="45"/>
      <c r="AJ469" s="46" t="str">
        <f t="shared" si="54"/>
        <v/>
      </c>
      <c r="AK46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0" spans="1:38" x14ac:dyDescent="0.45">
      <c r="A470" s="34">
        <f>Games!A453</f>
        <v>0</v>
      </c>
      <c r="B470" s="34" t="str">
        <f>IF('Prediction Log'!B471=0, "",'Prediction Log'!B471)</f>
        <v/>
      </c>
      <c r="C470" s="34" t="str">
        <f>IF('Prediction Log'!C471=0, "",'Prediction Log'!C471)</f>
        <v/>
      </c>
      <c r="D470" s="34" t="str">
        <f>IF('Prediction Log'!D471=0, "",'Prediction Log'!D471)</f>
        <v/>
      </c>
      <c r="E470" s="34" t="str">
        <f>IF('Prediction Log'!E471=0, "",'Prediction Log'!E471)</f>
        <v/>
      </c>
      <c r="F470" s="34" t="str">
        <f>IF('Prediction Log'!H471=0, "",'Prediction Log'!H471)</f>
        <v/>
      </c>
      <c r="G470" s="10" t="str">
        <f>IF(ISBLANK(Games!B453), "",'Prediction Log'!$I471)</f>
        <v/>
      </c>
      <c r="H470" s="35" t="str">
        <f>'Prediction Log'!$J471</f>
        <v/>
      </c>
      <c r="I470" s="34" t="str">
        <f>IF(ISBLANK(Games!R453), "",IF(AND(Games!R453="",Games!S453=""),"",IF(ISTEXT(Games!S453), "Side",Games!R453)))</f>
        <v/>
      </c>
      <c r="J470" s="34" t="str">
        <f>IF(ISBLANK(Games!B453), "",IF(Games!P453="Y", Games!B453, Games!C453))</f>
        <v/>
      </c>
      <c r="K470" s="34" t="str">
        <f>Games!K453</f>
        <v/>
      </c>
      <c r="L470" s="34" t="str">
        <f>IF(ISBLANK(Games!D453), "",Games!D453)</f>
        <v/>
      </c>
      <c r="M470" s="34"/>
      <c r="N470" s="49" t="str">
        <f>IF(ISBLANK(Table123[[#This Row],[Odds Side - Difference Model]]), "", 1)</f>
        <v/>
      </c>
      <c r="O470" s="49" t="str">
        <f>IF(ISBLANK(Table123[[#This Row],[Odds Spread]]), "", 1)</f>
        <v/>
      </c>
      <c r="P470" s="36"/>
      <c r="Q470" s="36"/>
      <c r="R47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0" s="36"/>
      <c r="T470" s="36"/>
      <c r="U470" s="50" t="str">
        <f>IF(ISBLANK(Table123[[#This Row],[Odds Side - Difference Model]]), "",N470+IF(Q470&lt;0, (N470/(Q470/-100)), N470*(Q470/100)))</f>
        <v/>
      </c>
      <c r="V470" s="51" t="str">
        <f>IFERROR(IF(ISBLANK(Table123[[#This Row],[Odds Side - Win Probability Model]]), "",N470+IF(R470&lt;0, (N470/(R470/-100)), N470*(R470/100))),"")</f>
        <v/>
      </c>
      <c r="W470" s="50" t="str">
        <f t="shared" si="49"/>
        <v/>
      </c>
      <c r="X470" s="51" t="str">
        <f t="shared" si="50"/>
        <v/>
      </c>
      <c r="Y470" s="50" t="str">
        <f>IF(ISBLANK(Table123[[#This Row],[Odds Spread]]), "",O470+IF(S470&lt;0, (O470/(S470/-100)), O470*(S470/100)))</f>
        <v/>
      </c>
      <c r="Z470" s="50" t="str">
        <f t="shared" si="51"/>
        <v/>
      </c>
      <c r="AA470" s="37">
        <f t="shared" si="52"/>
        <v>0</v>
      </c>
      <c r="AB470" s="37">
        <f t="shared" si="53"/>
        <v>0</v>
      </c>
      <c r="AC470" s="52" t="str">
        <f>IF('Prediction Log'!$T471="Y", "W", IF('Prediction Log'!$T471="N","L",""))</f>
        <v/>
      </c>
      <c r="AD470" s="53" t="str">
        <f>IF('Prediction Log'!$V471="Y", "W", IF('Prediction Log'!$V471="N","L",""))</f>
        <v/>
      </c>
      <c r="AE470" s="54" t="str">
        <f>IF(ISBLANK(Table123[[#This Row],[Odds Side - Difference Model]]), "",IF(AC470="W", W470, IF(AC470="L",-N470, "")))</f>
        <v/>
      </c>
      <c r="AF470" s="55" t="str">
        <f>IFERROR((IF(ISERR(Table123[[#This Row],[Potential Payout Side - Win Probability Model]]), "",IF(AD470="W", X470, IF(AD470="L",-N470, "")))), "")</f>
        <v/>
      </c>
      <c r="AG470" s="52" t="str">
        <f>IF('Prediction Log'!$U471="Y", "W", IF('Prediction Log'!$U471="N", "L", ""))</f>
        <v/>
      </c>
      <c r="AH470" s="54" t="str">
        <f>IF(ISBLANK(Table123[[#This Row],[Odds Spread]]), "",IF(AG470="W", Z470, IF(AG470="L",-O470, "")))</f>
        <v/>
      </c>
      <c r="AI470" s="45"/>
      <c r="AJ470" s="46" t="str">
        <f t="shared" si="54"/>
        <v/>
      </c>
      <c r="AK47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1" spans="1:38" x14ac:dyDescent="0.45">
      <c r="A471" s="34">
        <f>Games!A454</f>
        <v>0</v>
      </c>
      <c r="B471" s="34" t="str">
        <f>IF('Prediction Log'!B472=0, "",'Prediction Log'!B472)</f>
        <v/>
      </c>
      <c r="C471" s="34" t="str">
        <f>IF('Prediction Log'!C472=0, "",'Prediction Log'!C472)</f>
        <v/>
      </c>
      <c r="D471" s="34" t="str">
        <f>IF('Prediction Log'!D472=0, "",'Prediction Log'!D472)</f>
        <v/>
      </c>
      <c r="E471" s="34" t="str">
        <f>IF('Prediction Log'!E472=0, "",'Prediction Log'!E472)</f>
        <v/>
      </c>
      <c r="F471" s="34" t="str">
        <f>IF('Prediction Log'!H472=0, "",'Prediction Log'!H472)</f>
        <v/>
      </c>
      <c r="G471" s="10" t="str">
        <f>IF(ISBLANK(Games!B454), "",'Prediction Log'!$I472)</f>
        <v/>
      </c>
      <c r="H471" s="35" t="str">
        <f>'Prediction Log'!$J472</f>
        <v/>
      </c>
      <c r="I471" s="34" t="str">
        <f>IF(ISBLANK(Games!R454), "",IF(AND(Games!R454="",Games!S454=""),"",IF(ISTEXT(Games!S454), "Side",Games!R454)))</f>
        <v/>
      </c>
      <c r="J471" s="34" t="str">
        <f>IF(ISBLANK(Games!B454), "",IF(Games!P454="Y", Games!B454, Games!C454))</f>
        <v/>
      </c>
      <c r="K471" s="34" t="str">
        <f>Games!K454</f>
        <v/>
      </c>
      <c r="L471" s="34" t="str">
        <f>IF(ISBLANK(Games!D454), "",Games!D454)</f>
        <v/>
      </c>
      <c r="M471" s="34"/>
      <c r="N471" s="49" t="str">
        <f>IF(ISBLANK(Table123[[#This Row],[Odds Side - Difference Model]]), "", 1)</f>
        <v/>
      </c>
      <c r="O471" s="49" t="str">
        <f>IF(ISBLANK(Table123[[#This Row],[Odds Spread]]), "", 1)</f>
        <v/>
      </c>
      <c r="P471" s="36"/>
      <c r="Q471" s="36"/>
      <c r="R47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1" s="36"/>
      <c r="T471" s="36"/>
      <c r="U471" s="50" t="str">
        <f>IF(ISBLANK(Table123[[#This Row],[Odds Side - Difference Model]]), "",N471+IF(Q471&lt;0, (N471/(Q471/-100)), N471*(Q471/100)))</f>
        <v/>
      </c>
      <c r="V471" s="51" t="str">
        <f>IFERROR(IF(ISBLANK(Table123[[#This Row],[Odds Side - Win Probability Model]]), "",N471+IF(R471&lt;0, (N471/(R471/-100)), N471*(R471/100))),"")</f>
        <v/>
      </c>
      <c r="W471" s="50" t="str">
        <f t="shared" si="49"/>
        <v/>
      </c>
      <c r="X471" s="51" t="str">
        <f t="shared" si="50"/>
        <v/>
      </c>
      <c r="Y471" s="50" t="str">
        <f>IF(ISBLANK(Table123[[#This Row],[Odds Spread]]), "",O471+IF(S471&lt;0, (O471/(S471/-100)), O471*(S471/100)))</f>
        <v/>
      </c>
      <c r="Z471" s="50" t="str">
        <f t="shared" si="51"/>
        <v/>
      </c>
      <c r="AA471" s="37">
        <f t="shared" si="52"/>
        <v>0</v>
      </c>
      <c r="AB471" s="37">
        <f t="shared" si="53"/>
        <v>0</v>
      </c>
      <c r="AC471" s="52" t="str">
        <f>IF('Prediction Log'!$T472="Y", "W", IF('Prediction Log'!$T472="N","L",""))</f>
        <v/>
      </c>
      <c r="AD471" s="53" t="str">
        <f>IF('Prediction Log'!$V472="Y", "W", IF('Prediction Log'!$V472="N","L",""))</f>
        <v/>
      </c>
      <c r="AE471" s="54" t="str">
        <f>IF(ISBLANK(Table123[[#This Row],[Odds Side - Difference Model]]), "",IF(AC471="W", W471, IF(AC471="L",-N471, "")))</f>
        <v/>
      </c>
      <c r="AF471" s="55" t="str">
        <f>IFERROR((IF(ISERR(Table123[[#This Row],[Potential Payout Side - Win Probability Model]]), "",IF(AD471="W", X471, IF(AD471="L",-N471, "")))), "")</f>
        <v/>
      </c>
      <c r="AG471" s="52" t="str">
        <f>IF('Prediction Log'!$U472="Y", "W", IF('Prediction Log'!$U472="N", "L", ""))</f>
        <v/>
      </c>
      <c r="AH471" s="54" t="str">
        <f>IF(ISBLANK(Table123[[#This Row],[Odds Spread]]), "",IF(AG471="W", Z471, IF(AG471="L",-O471, "")))</f>
        <v/>
      </c>
      <c r="AI471" s="45"/>
      <c r="AJ471" s="46" t="str">
        <f t="shared" si="54"/>
        <v/>
      </c>
      <c r="AK47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2" spans="1:38" x14ac:dyDescent="0.45">
      <c r="A472" s="34">
        <f>Games!A455</f>
        <v>0</v>
      </c>
      <c r="B472" s="34" t="str">
        <f>IF('Prediction Log'!B473=0, "",'Prediction Log'!B473)</f>
        <v/>
      </c>
      <c r="C472" s="34" t="str">
        <f>IF('Prediction Log'!C473=0, "",'Prediction Log'!C473)</f>
        <v/>
      </c>
      <c r="D472" s="34" t="str">
        <f>IF('Prediction Log'!D473=0, "",'Prediction Log'!D473)</f>
        <v/>
      </c>
      <c r="E472" s="34" t="str">
        <f>IF('Prediction Log'!E473=0, "",'Prediction Log'!E473)</f>
        <v/>
      </c>
      <c r="F472" s="34" t="str">
        <f>IF('Prediction Log'!H473=0, "",'Prediction Log'!H473)</f>
        <v/>
      </c>
      <c r="G472" s="10" t="str">
        <f>IF(ISBLANK(Games!B455), "",'Prediction Log'!$I473)</f>
        <v/>
      </c>
      <c r="H472" s="35" t="str">
        <f>'Prediction Log'!$J473</f>
        <v/>
      </c>
      <c r="I472" s="34" t="str">
        <f>IF(ISBLANK(Games!R455), "",IF(AND(Games!R455="",Games!S455=""),"",IF(ISTEXT(Games!S455), "Side",Games!R455)))</f>
        <v/>
      </c>
      <c r="J472" s="34" t="str">
        <f>IF(ISBLANK(Games!B455), "",IF(Games!P455="Y", Games!B455, Games!C455))</f>
        <v/>
      </c>
      <c r="K472" s="34" t="str">
        <f>Games!K455</f>
        <v/>
      </c>
      <c r="L472" s="34" t="str">
        <f>IF(ISBLANK(Games!D455), "",Games!D455)</f>
        <v/>
      </c>
      <c r="M472" s="34"/>
      <c r="N472" s="49" t="str">
        <f>IF(ISBLANK(Table123[[#This Row],[Odds Side - Difference Model]]), "", 1)</f>
        <v/>
      </c>
      <c r="O472" s="49" t="str">
        <f>IF(ISBLANK(Table123[[#This Row],[Odds Spread]]), "", 1)</f>
        <v/>
      </c>
      <c r="P472" s="36"/>
      <c r="Q472" s="36"/>
      <c r="R47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2" s="36"/>
      <c r="T472" s="36"/>
      <c r="U472" s="50" t="str">
        <f>IF(ISBLANK(Table123[[#This Row],[Odds Side - Difference Model]]), "",N472+IF(Q472&lt;0, (N472/(Q472/-100)), N472*(Q472/100)))</f>
        <v/>
      </c>
      <c r="V472" s="51" t="str">
        <f>IFERROR(IF(ISBLANK(Table123[[#This Row],[Odds Side - Win Probability Model]]), "",N472+IF(R472&lt;0, (N472/(R472/-100)), N472*(R472/100))),"")</f>
        <v/>
      </c>
      <c r="W472" s="50" t="str">
        <f t="shared" si="49"/>
        <v/>
      </c>
      <c r="X472" s="51" t="str">
        <f t="shared" si="50"/>
        <v/>
      </c>
      <c r="Y472" s="50" t="str">
        <f>IF(ISBLANK(Table123[[#This Row],[Odds Spread]]), "",O472+IF(S472&lt;0, (O472/(S472/-100)), O472*(S472/100)))</f>
        <v/>
      </c>
      <c r="Z472" s="50" t="str">
        <f t="shared" si="51"/>
        <v/>
      </c>
      <c r="AA472" s="37">
        <f t="shared" si="52"/>
        <v>0</v>
      </c>
      <c r="AB472" s="37">
        <f t="shared" si="53"/>
        <v>0</v>
      </c>
      <c r="AC472" s="52" t="str">
        <f>IF('Prediction Log'!$T473="Y", "W", IF('Prediction Log'!$T473="N","L",""))</f>
        <v/>
      </c>
      <c r="AD472" s="53" t="str">
        <f>IF('Prediction Log'!$V473="Y", "W", IF('Prediction Log'!$V473="N","L",""))</f>
        <v/>
      </c>
      <c r="AE472" s="54" t="str">
        <f>IF(ISBLANK(Table123[[#This Row],[Odds Side - Difference Model]]), "",IF(AC472="W", W472, IF(AC472="L",-N472, "")))</f>
        <v/>
      </c>
      <c r="AF472" s="55" t="str">
        <f>IFERROR((IF(ISERR(Table123[[#This Row],[Potential Payout Side - Win Probability Model]]), "",IF(AD472="W", X472, IF(AD472="L",-N472, "")))), "")</f>
        <v/>
      </c>
      <c r="AG472" s="52" t="str">
        <f>IF('Prediction Log'!$U473="Y", "W", IF('Prediction Log'!$U473="N", "L", ""))</f>
        <v/>
      </c>
      <c r="AH472" s="54" t="str">
        <f>IF(ISBLANK(Table123[[#This Row],[Odds Spread]]), "",IF(AG472="W", Z472, IF(AG472="L",-O472, "")))</f>
        <v/>
      </c>
      <c r="AI472" s="45"/>
      <c r="AJ472" s="46" t="str">
        <f t="shared" si="54"/>
        <v/>
      </c>
      <c r="AK47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3" spans="1:38" x14ac:dyDescent="0.45">
      <c r="A473" s="34">
        <f>Games!A456</f>
        <v>0</v>
      </c>
      <c r="B473" s="34" t="str">
        <f>IF('Prediction Log'!B474=0, "",'Prediction Log'!B474)</f>
        <v/>
      </c>
      <c r="C473" s="34" t="str">
        <f>IF('Prediction Log'!C474=0, "",'Prediction Log'!C474)</f>
        <v/>
      </c>
      <c r="D473" s="34" t="str">
        <f>IF('Prediction Log'!D474=0, "",'Prediction Log'!D474)</f>
        <v/>
      </c>
      <c r="E473" s="34" t="str">
        <f>IF('Prediction Log'!E474=0, "",'Prediction Log'!E474)</f>
        <v/>
      </c>
      <c r="F473" s="34" t="str">
        <f>IF('Prediction Log'!H474=0, "",'Prediction Log'!H474)</f>
        <v/>
      </c>
      <c r="G473" s="10" t="str">
        <f>IF(ISBLANK(Games!B456), "",'Prediction Log'!$I474)</f>
        <v/>
      </c>
      <c r="H473" s="35" t="str">
        <f>'Prediction Log'!$J474</f>
        <v/>
      </c>
      <c r="I473" s="34" t="str">
        <f>IF(ISBLANK(Games!R456), "",IF(AND(Games!R456="",Games!S456=""),"",IF(ISTEXT(Games!S456), "Side",Games!R456)))</f>
        <v/>
      </c>
      <c r="J473" s="34" t="str">
        <f>IF(ISBLANK(Games!B456), "",IF(Games!P456="Y", Games!B456, Games!C456))</f>
        <v/>
      </c>
      <c r="K473" s="34" t="str">
        <f>Games!K456</f>
        <v/>
      </c>
      <c r="L473" s="34" t="str">
        <f>IF(ISBLANK(Games!D456), "",Games!D456)</f>
        <v/>
      </c>
      <c r="M473" s="34"/>
      <c r="N473" s="49" t="str">
        <f>IF(ISBLANK(Table123[[#This Row],[Odds Side - Difference Model]]), "", 1)</f>
        <v/>
      </c>
      <c r="O473" s="49" t="str">
        <f>IF(ISBLANK(Table123[[#This Row],[Odds Spread]]), "", 1)</f>
        <v/>
      </c>
      <c r="P473" s="36"/>
      <c r="Q473" s="36"/>
      <c r="R47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3" s="36"/>
      <c r="T473" s="36"/>
      <c r="U473" s="50" t="str">
        <f>IF(ISBLANK(Table123[[#This Row],[Odds Side - Difference Model]]), "",N473+IF(Q473&lt;0, (N473/(Q473/-100)), N473*(Q473/100)))</f>
        <v/>
      </c>
      <c r="V473" s="51" t="str">
        <f>IFERROR(IF(ISBLANK(Table123[[#This Row],[Odds Side - Win Probability Model]]), "",N473+IF(R473&lt;0, (N473/(R473/-100)), N473*(R473/100))),"")</f>
        <v/>
      </c>
      <c r="W473" s="50" t="str">
        <f t="shared" si="49"/>
        <v/>
      </c>
      <c r="X473" s="51" t="str">
        <f t="shared" si="50"/>
        <v/>
      </c>
      <c r="Y473" s="50" t="str">
        <f>IF(ISBLANK(Table123[[#This Row],[Odds Spread]]), "",O473+IF(S473&lt;0, (O473/(S473/-100)), O473*(S473/100)))</f>
        <v/>
      </c>
      <c r="Z473" s="50" t="str">
        <f t="shared" si="51"/>
        <v/>
      </c>
      <c r="AA473" s="37">
        <f t="shared" si="52"/>
        <v>0</v>
      </c>
      <c r="AB473" s="37">
        <f t="shared" si="53"/>
        <v>0</v>
      </c>
      <c r="AC473" s="52" t="str">
        <f>IF('Prediction Log'!$T474="Y", "W", IF('Prediction Log'!$T474="N","L",""))</f>
        <v/>
      </c>
      <c r="AD473" s="53" t="str">
        <f>IF('Prediction Log'!$V474="Y", "W", IF('Prediction Log'!$V474="N","L",""))</f>
        <v/>
      </c>
      <c r="AE473" s="54" t="str">
        <f>IF(ISBLANK(Table123[[#This Row],[Odds Side - Difference Model]]), "",IF(AC473="W", W473, IF(AC473="L",-N473, "")))</f>
        <v/>
      </c>
      <c r="AF473" s="55" t="str">
        <f>IFERROR((IF(ISERR(Table123[[#This Row],[Potential Payout Side - Win Probability Model]]), "",IF(AD473="W", X473, IF(AD473="L",-N473, "")))), "")</f>
        <v/>
      </c>
      <c r="AG473" s="52" t="str">
        <f>IF('Prediction Log'!$U474="Y", "W", IF('Prediction Log'!$U474="N", "L", ""))</f>
        <v/>
      </c>
      <c r="AH473" s="54" t="str">
        <f>IF(ISBLANK(Table123[[#This Row],[Odds Spread]]), "",IF(AG473="W", Z473, IF(AG473="L",-O473, "")))</f>
        <v/>
      </c>
      <c r="AI473" s="45"/>
      <c r="AJ473" s="46" t="str">
        <f t="shared" si="54"/>
        <v/>
      </c>
      <c r="AK47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4" spans="1:38" x14ac:dyDescent="0.45">
      <c r="A474" s="34">
        <f>Games!A457</f>
        <v>0</v>
      </c>
      <c r="B474" s="34" t="str">
        <f>IF('Prediction Log'!B475=0, "",'Prediction Log'!B475)</f>
        <v/>
      </c>
      <c r="C474" s="34" t="str">
        <f>IF('Prediction Log'!C475=0, "",'Prediction Log'!C475)</f>
        <v/>
      </c>
      <c r="D474" s="34" t="str">
        <f>IF('Prediction Log'!D475=0, "",'Prediction Log'!D475)</f>
        <v/>
      </c>
      <c r="E474" s="34" t="str">
        <f>IF('Prediction Log'!E475=0, "",'Prediction Log'!E475)</f>
        <v/>
      </c>
      <c r="F474" s="34" t="str">
        <f>IF('Prediction Log'!H475=0, "",'Prediction Log'!H475)</f>
        <v/>
      </c>
      <c r="G474" s="10" t="str">
        <f>IF(ISBLANK(Games!B457), "",'Prediction Log'!$I475)</f>
        <v/>
      </c>
      <c r="H474" s="35" t="str">
        <f>'Prediction Log'!$J475</f>
        <v/>
      </c>
      <c r="I474" s="34" t="str">
        <f>IF(ISBLANK(Games!R457), "",IF(AND(Games!R457="",Games!S457=""),"",IF(ISTEXT(Games!S457), "Side",Games!R457)))</f>
        <v/>
      </c>
      <c r="J474" s="34" t="str">
        <f>IF(ISBLANK(Games!B457), "",IF(Games!P457="Y", Games!B457, Games!C457))</f>
        <v/>
      </c>
      <c r="K474" s="34" t="str">
        <f>Games!K457</f>
        <v/>
      </c>
      <c r="L474" s="34" t="str">
        <f>IF(ISBLANK(Games!D457), "",Games!D457)</f>
        <v/>
      </c>
      <c r="M474" s="34"/>
      <c r="N474" s="49" t="str">
        <f>IF(ISBLANK(Table123[[#This Row],[Odds Side - Difference Model]]), "", 1)</f>
        <v/>
      </c>
      <c r="O474" s="49" t="str">
        <f>IF(ISBLANK(Table123[[#This Row],[Odds Spread]]), "", 1)</f>
        <v/>
      </c>
      <c r="P474" s="36"/>
      <c r="Q474" s="36"/>
      <c r="R47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4" s="36"/>
      <c r="T474" s="36"/>
      <c r="U474" s="50" t="str">
        <f>IF(ISBLANK(Table123[[#This Row],[Odds Side - Difference Model]]), "",N474+IF(Q474&lt;0, (N474/(Q474/-100)), N474*(Q474/100)))</f>
        <v/>
      </c>
      <c r="V474" s="51" t="str">
        <f>IFERROR(IF(ISBLANK(Table123[[#This Row],[Odds Side - Win Probability Model]]), "",N474+IF(R474&lt;0, (N474/(R474/-100)), N474*(R474/100))),"")</f>
        <v/>
      </c>
      <c r="W474" s="50" t="str">
        <f t="shared" si="49"/>
        <v/>
      </c>
      <c r="X474" s="51" t="str">
        <f t="shared" si="50"/>
        <v/>
      </c>
      <c r="Y474" s="50" t="str">
        <f>IF(ISBLANK(Table123[[#This Row],[Odds Spread]]), "",O474+IF(S474&lt;0, (O474/(S474/-100)), O474*(S474/100)))</f>
        <v/>
      </c>
      <c r="Z474" s="50" t="str">
        <f t="shared" si="51"/>
        <v/>
      </c>
      <c r="AA474" s="37">
        <f t="shared" si="52"/>
        <v>0</v>
      </c>
      <c r="AB474" s="37">
        <f t="shared" si="53"/>
        <v>0</v>
      </c>
      <c r="AC474" s="52" t="str">
        <f>IF('Prediction Log'!$T475="Y", "W", IF('Prediction Log'!$T475="N","L",""))</f>
        <v/>
      </c>
      <c r="AD474" s="53" t="str">
        <f>IF('Prediction Log'!$V475="Y", "W", IF('Prediction Log'!$V475="N","L",""))</f>
        <v/>
      </c>
      <c r="AE474" s="54" t="str">
        <f>IF(ISBLANK(Table123[[#This Row],[Odds Side - Difference Model]]), "",IF(AC474="W", W474, IF(AC474="L",-N474, "")))</f>
        <v/>
      </c>
      <c r="AF474" s="55" t="str">
        <f>IFERROR((IF(ISERR(Table123[[#This Row],[Potential Payout Side - Win Probability Model]]), "",IF(AD474="W", X474, IF(AD474="L",-N474, "")))), "")</f>
        <v/>
      </c>
      <c r="AG474" s="52" t="str">
        <f>IF('Prediction Log'!$U475="Y", "W", IF('Prediction Log'!$U475="N", "L", ""))</f>
        <v/>
      </c>
      <c r="AH474" s="54" t="str">
        <f>IF(ISBLANK(Table123[[#This Row],[Odds Spread]]), "",IF(AG474="W", Z474, IF(AG474="L",-O474, "")))</f>
        <v/>
      </c>
      <c r="AI474" s="45"/>
      <c r="AJ474" s="46" t="str">
        <f t="shared" si="54"/>
        <v/>
      </c>
      <c r="AK47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5" spans="1:38" x14ac:dyDescent="0.45">
      <c r="A475" s="34">
        <f>Games!A458</f>
        <v>0</v>
      </c>
      <c r="B475" s="34" t="str">
        <f>IF('Prediction Log'!B476=0, "",'Prediction Log'!B476)</f>
        <v/>
      </c>
      <c r="C475" s="34" t="str">
        <f>IF('Prediction Log'!C476=0, "",'Prediction Log'!C476)</f>
        <v/>
      </c>
      <c r="D475" s="34" t="str">
        <f>IF('Prediction Log'!D476=0, "",'Prediction Log'!D476)</f>
        <v/>
      </c>
      <c r="E475" s="34" t="str">
        <f>IF('Prediction Log'!E476=0, "",'Prediction Log'!E476)</f>
        <v/>
      </c>
      <c r="F475" s="34" t="str">
        <f>IF('Prediction Log'!H476=0, "",'Prediction Log'!H476)</f>
        <v/>
      </c>
      <c r="G475" s="10" t="str">
        <f>IF(ISBLANK(Games!B458), "",'Prediction Log'!$I476)</f>
        <v/>
      </c>
      <c r="H475" s="35" t="str">
        <f>'Prediction Log'!$J476</f>
        <v/>
      </c>
      <c r="I475" s="34" t="str">
        <f>IF(ISBLANK(Games!R458), "",IF(AND(Games!R458="",Games!S458=""),"",IF(ISTEXT(Games!S458), "Side",Games!R458)))</f>
        <v/>
      </c>
      <c r="J475" s="34" t="str">
        <f>IF(ISBLANK(Games!B458), "",IF(Games!P458="Y", Games!B458, Games!C458))</f>
        <v/>
      </c>
      <c r="K475" s="34" t="str">
        <f>Games!K458</f>
        <v/>
      </c>
      <c r="L475" s="34" t="str">
        <f>IF(ISBLANK(Games!D458), "",Games!D458)</f>
        <v/>
      </c>
      <c r="M475" s="34"/>
      <c r="N475" s="49" t="str">
        <f>IF(ISBLANK(Table123[[#This Row],[Odds Side - Difference Model]]), "", 1)</f>
        <v/>
      </c>
      <c r="O475" s="49" t="str">
        <f>IF(ISBLANK(Table123[[#This Row],[Odds Spread]]), "", 1)</f>
        <v/>
      </c>
      <c r="P475" s="36"/>
      <c r="Q475" s="36"/>
      <c r="R47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5" s="36"/>
      <c r="T475" s="36"/>
      <c r="U475" s="50" t="str">
        <f>IF(ISBLANK(Table123[[#This Row],[Odds Side - Difference Model]]), "",N475+IF(Q475&lt;0, (N475/(Q475/-100)), N475*(Q475/100)))</f>
        <v/>
      </c>
      <c r="V475" s="51" t="str">
        <f>IFERROR(IF(ISBLANK(Table123[[#This Row],[Odds Side - Win Probability Model]]), "",N475+IF(R475&lt;0, (N475/(R475/-100)), N475*(R475/100))),"")</f>
        <v/>
      </c>
      <c r="W475" s="50" t="str">
        <f t="shared" si="49"/>
        <v/>
      </c>
      <c r="X475" s="51" t="str">
        <f t="shared" si="50"/>
        <v/>
      </c>
      <c r="Y475" s="50" t="str">
        <f>IF(ISBLANK(Table123[[#This Row],[Odds Spread]]), "",O475+IF(S475&lt;0, (O475/(S475/-100)), O475*(S475/100)))</f>
        <v/>
      </c>
      <c r="Z475" s="50" t="str">
        <f t="shared" si="51"/>
        <v/>
      </c>
      <c r="AA475" s="37">
        <f t="shared" si="52"/>
        <v>0</v>
      </c>
      <c r="AB475" s="37">
        <f t="shared" si="53"/>
        <v>0</v>
      </c>
      <c r="AC475" s="52" t="str">
        <f>IF('Prediction Log'!$T476="Y", "W", IF('Prediction Log'!$T476="N","L",""))</f>
        <v/>
      </c>
      <c r="AD475" s="53" t="str">
        <f>IF('Prediction Log'!$V476="Y", "W", IF('Prediction Log'!$V476="N","L",""))</f>
        <v/>
      </c>
      <c r="AE475" s="54" t="str">
        <f>IF(ISBLANK(Table123[[#This Row],[Odds Side - Difference Model]]), "",IF(AC475="W", W475, IF(AC475="L",-N475, "")))</f>
        <v/>
      </c>
      <c r="AF475" s="55" t="str">
        <f>IFERROR((IF(ISERR(Table123[[#This Row],[Potential Payout Side - Win Probability Model]]), "",IF(AD475="W", X475, IF(AD475="L",-N475, "")))), "")</f>
        <v/>
      </c>
      <c r="AG475" s="52" t="str">
        <f>IF('Prediction Log'!$U476="Y", "W", IF('Prediction Log'!$U476="N", "L", ""))</f>
        <v/>
      </c>
      <c r="AH475" s="54" t="str">
        <f>IF(ISBLANK(Table123[[#This Row],[Odds Spread]]), "",IF(AG475="W", Z475, IF(AG475="L",-O475, "")))</f>
        <v/>
      </c>
      <c r="AI475" s="45"/>
      <c r="AJ475" s="46" t="str">
        <f t="shared" si="54"/>
        <v/>
      </c>
      <c r="AK47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6" spans="1:38" x14ac:dyDescent="0.45">
      <c r="A476" s="34">
        <f>Games!A459</f>
        <v>0</v>
      </c>
      <c r="B476" s="34" t="str">
        <f>IF('Prediction Log'!B477=0, "",'Prediction Log'!B477)</f>
        <v/>
      </c>
      <c r="C476" s="34" t="str">
        <f>IF('Prediction Log'!C477=0, "",'Prediction Log'!C477)</f>
        <v/>
      </c>
      <c r="D476" s="34" t="str">
        <f>IF('Prediction Log'!D477=0, "",'Prediction Log'!D477)</f>
        <v/>
      </c>
      <c r="E476" s="34" t="str">
        <f>IF('Prediction Log'!E477=0, "",'Prediction Log'!E477)</f>
        <v/>
      </c>
      <c r="F476" s="34" t="str">
        <f>IF('Prediction Log'!H477=0, "",'Prediction Log'!H477)</f>
        <v/>
      </c>
      <c r="G476" s="10" t="str">
        <f>IF(ISBLANK(Games!B459), "",'Prediction Log'!$I477)</f>
        <v/>
      </c>
      <c r="H476" s="35" t="str">
        <f>'Prediction Log'!$J477</f>
        <v/>
      </c>
      <c r="I476" s="34" t="str">
        <f>IF(ISBLANK(Games!R459), "",IF(AND(Games!R459="",Games!S459=""),"",IF(ISTEXT(Games!S459), "Side",Games!R459)))</f>
        <v/>
      </c>
      <c r="J476" s="34" t="str">
        <f>IF(ISBLANK(Games!B459), "",IF(Games!P459="Y", Games!B459, Games!C459))</f>
        <v/>
      </c>
      <c r="K476" s="34" t="str">
        <f>Games!K459</f>
        <v/>
      </c>
      <c r="L476" s="34" t="str">
        <f>IF(ISBLANK(Games!D459), "",Games!D459)</f>
        <v/>
      </c>
      <c r="M476" s="34"/>
      <c r="N476" s="49" t="str">
        <f>IF(ISBLANK(Table123[[#This Row],[Odds Side - Difference Model]]), "", 1)</f>
        <v/>
      </c>
      <c r="O476" s="49" t="str">
        <f>IF(ISBLANK(Table123[[#This Row],[Odds Spread]]), "", 1)</f>
        <v/>
      </c>
      <c r="P476" s="36"/>
      <c r="Q476" s="36"/>
      <c r="R47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6" s="36"/>
      <c r="T476" s="36"/>
      <c r="U476" s="50" t="str">
        <f>IF(ISBLANK(Table123[[#This Row],[Odds Side - Difference Model]]), "",N476+IF(Q476&lt;0, (N476/(Q476/-100)), N476*(Q476/100)))</f>
        <v/>
      </c>
      <c r="V476" s="51" t="str">
        <f>IFERROR(IF(ISBLANK(Table123[[#This Row],[Odds Side - Win Probability Model]]), "",N476+IF(R476&lt;0, (N476/(R476/-100)), N476*(R476/100))),"")</f>
        <v/>
      </c>
      <c r="W476" s="50" t="str">
        <f t="shared" si="49"/>
        <v/>
      </c>
      <c r="X476" s="51" t="str">
        <f t="shared" si="50"/>
        <v/>
      </c>
      <c r="Y476" s="50" t="str">
        <f>IF(ISBLANK(Table123[[#This Row],[Odds Spread]]), "",O476+IF(S476&lt;0, (O476/(S476/-100)), O476*(S476/100)))</f>
        <v/>
      </c>
      <c r="Z476" s="50" t="str">
        <f t="shared" si="51"/>
        <v/>
      </c>
      <c r="AA476" s="37">
        <f t="shared" si="52"/>
        <v>0</v>
      </c>
      <c r="AB476" s="37">
        <f t="shared" si="53"/>
        <v>0</v>
      </c>
      <c r="AC476" s="52" t="str">
        <f>IF('Prediction Log'!$T477="Y", "W", IF('Prediction Log'!$T477="N","L",""))</f>
        <v/>
      </c>
      <c r="AD476" s="53" t="str">
        <f>IF('Prediction Log'!$V477="Y", "W", IF('Prediction Log'!$V477="N","L",""))</f>
        <v/>
      </c>
      <c r="AE476" s="54" t="str">
        <f>IF(ISBLANK(Table123[[#This Row],[Odds Side - Difference Model]]), "",IF(AC476="W", W476, IF(AC476="L",-N476, "")))</f>
        <v/>
      </c>
      <c r="AF476" s="55" t="str">
        <f>IFERROR((IF(ISERR(Table123[[#This Row],[Potential Payout Side - Win Probability Model]]), "",IF(AD476="W", X476, IF(AD476="L",-N476, "")))), "")</f>
        <v/>
      </c>
      <c r="AG476" s="52" t="str">
        <f>IF('Prediction Log'!$U477="Y", "W", IF('Prediction Log'!$U477="N", "L", ""))</f>
        <v/>
      </c>
      <c r="AH476" s="54" t="str">
        <f>IF(ISBLANK(Table123[[#This Row],[Odds Spread]]), "",IF(AG476="W", Z476, IF(AG476="L",-O476, "")))</f>
        <v/>
      </c>
      <c r="AI476" s="45"/>
      <c r="AJ476" s="46" t="str">
        <f t="shared" si="54"/>
        <v/>
      </c>
      <c r="AK47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7" spans="1:38" x14ac:dyDescent="0.45">
      <c r="A477" s="34">
        <f>Games!A460</f>
        <v>0</v>
      </c>
      <c r="B477" s="34" t="str">
        <f>IF('Prediction Log'!B478=0, "",'Prediction Log'!B478)</f>
        <v/>
      </c>
      <c r="C477" s="34" t="str">
        <f>IF('Prediction Log'!C478=0, "",'Prediction Log'!C478)</f>
        <v/>
      </c>
      <c r="D477" s="34" t="str">
        <f>IF('Prediction Log'!D478=0, "",'Prediction Log'!D478)</f>
        <v/>
      </c>
      <c r="E477" s="34" t="str">
        <f>IF('Prediction Log'!E478=0, "",'Prediction Log'!E478)</f>
        <v/>
      </c>
      <c r="F477" s="34" t="str">
        <f>IF('Prediction Log'!H478=0, "",'Prediction Log'!H478)</f>
        <v/>
      </c>
      <c r="G477" s="10" t="str">
        <f>IF(ISBLANK(Games!B460), "",'Prediction Log'!$I478)</f>
        <v/>
      </c>
      <c r="H477" s="35" t="str">
        <f>'Prediction Log'!$J478</f>
        <v/>
      </c>
      <c r="I477" s="34" t="str">
        <f>IF(ISBLANK(Games!R460), "",IF(AND(Games!R460="",Games!S460=""),"",IF(ISTEXT(Games!S460), "Side",Games!R460)))</f>
        <v/>
      </c>
      <c r="J477" s="34" t="str">
        <f>IF(ISBLANK(Games!B460), "",IF(Games!P460="Y", Games!B460, Games!C460))</f>
        <v/>
      </c>
      <c r="K477" s="34" t="str">
        <f>Games!K460</f>
        <v/>
      </c>
      <c r="L477" s="34" t="str">
        <f>IF(ISBLANK(Games!D460), "",Games!D460)</f>
        <v/>
      </c>
      <c r="M477" s="34"/>
      <c r="N477" s="49" t="str">
        <f>IF(ISBLANK(Table123[[#This Row],[Odds Side - Difference Model]]), "", 1)</f>
        <v/>
      </c>
      <c r="O477" s="49" t="str">
        <f>IF(ISBLANK(Table123[[#This Row],[Odds Spread]]), "", 1)</f>
        <v/>
      </c>
      <c r="P477" s="36"/>
      <c r="Q477" s="36"/>
      <c r="R47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7" s="36"/>
      <c r="T477" s="36"/>
      <c r="U477" s="50" t="str">
        <f>IF(ISBLANK(Table123[[#This Row],[Odds Side - Difference Model]]), "",N477+IF(Q477&lt;0, (N477/(Q477/-100)), N477*(Q477/100)))</f>
        <v/>
      </c>
      <c r="V477" s="51" t="str">
        <f>IFERROR(IF(ISBLANK(Table123[[#This Row],[Odds Side - Win Probability Model]]), "",N477+IF(R477&lt;0, (N477/(R477/-100)), N477*(R477/100))),"")</f>
        <v/>
      </c>
      <c r="W477" s="50" t="str">
        <f t="shared" si="49"/>
        <v/>
      </c>
      <c r="X477" s="51" t="str">
        <f t="shared" si="50"/>
        <v/>
      </c>
      <c r="Y477" s="50" t="str">
        <f>IF(ISBLANK(Table123[[#This Row],[Odds Spread]]), "",O477+IF(S477&lt;0, (O477/(S477/-100)), O477*(S477/100)))</f>
        <v/>
      </c>
      <c r="Z477" s="50" t="str">
        <f t="shared" si="51"/>
        <v/>
      </c>
      <c r="AA477" s="37">
        <f t="shared" si="52"/>
        <v>0</v>
      </c>
      <c r="AB477" s="37">
        <f t="shared" si="53"/>
        <v>0</v>
      </c>
      <c r="AC477" s="52" t="str">
        <f>IF('Prediction Log'!$T478="Y", "W", IF('Prediction Log'!$T478="N","L",""))</f>
        <v/>
      </c>
      <c r="AD477" s="53" t="str">
        <f>IF('Prediction Log'!$V478="Y", "W", IF('Prediction Log'!$V478="N","L",""))</f>
        <v/>
      </c>
      <c r="AE477" s="54" t="str">
        <f>IF(ISBLANK(Table123[[#This Row],[Odds Side - Difference Model]]), "",IF(AC477="W", W477, IF(AC477="L",-N477, "")))</f>
        <v/>
      </c>
      <c r="AF477" s="55" t="str">
        <f>IFERROR((IF(ISERR(Table123[[#This Row],[Potential Payout Side - Win Probability Model]]), "",IF(AD477="W", X477, IF(AD477="L",-N477, "")))), "")</f>
        <v/>
      </c>
      <c r="AG477" s="52" t="str">
        <f>IF('Prediction Log'!$U478="Y", "W", IF('Prediction Log'!$U478="N", "L", ""))</f>
        <v/>
      </c>
      <c r="AH477" s="54" t="str">
        <f>IF(ISBLANK(Table123[[#This Row],[Odds Spread]]), "",IF(AG477="W", Z477, IF(AG477="L",-O477, "")))</f>
        <v/>
      </c>
      <c r="AI477" s="45"/>
      <c r="AJ477" s="46" t="str">
        <f t="shared" si="54"/>
        <v/>
      </c>
      <c r="AK47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8" spans="1:38" x14ac:dyDescent="0.45">
      <c r="A478" s="34">
        <f>Games!A461</f>
        <v>0</v>
      </c>
      <c r="B478" s="34" t="str">
        <f>IF('Prediction Log'!B479=0, "",'Prediction Log'!B479)</f>
        <v/>
      </c>
      <c r="C478" s="34" t="str">
        <f>IF('Prediction Log'!C479=0, "",'Prediction Log'!C479)</f>
        <v/>
      </c>
      <c r="D478" s="34" t="str">
        <f>IF('Prediction Log'!D479=0, "",'Prediction Log'!D479)</f>
        <v/>
      </c>
      <c r="E478" s="34" t="str">
        <f>IF('Prediction Log'!E479=0, "",'Prediction Log'!E479)</f>
        <v/>
      </c>
      <c r="F478" s="34" t="str">
        <f>IF('Prediction Log'!H479=0, "",'Prediction Log'!H479)</f>
        <v/>
      </c>
      <c r="G478" s="10" t="str">
        <f>IF(ISBLANK(Games!B461), "",'Prediction Log'!$I479)</f>
        <v/>
      </c>
      <c r="H478" s="35" t="str">
        <f>'Prediction Log'!$J479</f>
        <v/>
      </c>
      <c r="I478" s="34" t="str">
        <f>IF(ISBLANK(Games!R461), "",IF(AND(Games!R461="",Games!S461=""),"",IF(ISTEXT(Games!S461), "Side",Games!R461)))</f>
        <v/>
      </c>
      <c r="J478" s="34" t="str">
        <f>IF(ISBLANK(Games!B461), "",IF(Games!P461="Y", Games!B461, Games!C461))</f>
        <v/>
      </c>
      <c r="K478" s="34" t="str">
        <f>Games!K461</f>
        <v/>
      </c>
      <c r="L478" s="34" t="str">
        <f>IF(ISBLANK(Games!D461), "",Games!D461)</f>
        <v/>
      </c>
      <c r="M478" s="34"/>
      <c r="N478" s="49" t="str">
        <f>IF(ISBLANK(Table123[[#This Row],[Odds Side - Difference Model]]), "", 1)</f>
        <v/>
      </c>
      <c r="O478" s="49" t="str">
        <f>IF(ISBLANK(Table123[[#This Row],[Odds Spread]]), "", 1)</f>
        <v/>
      </c>
      <c r="P478" s="36"/>
      <c r="Q478" s="36"/>
      <c r="R47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8" s="36"/>
      <c r="T478" s="36"/>
      <c r="U478" s="50" t="str">
        <f>IF(ISBLANK(Table123[[#This Row],[Odds Side - Difference Model]]), "",N478+IF(Q478&lt;0, (N478/(Q478/-100)), N478*(Q478/100)))</f>
        <v/>
      </c>
      <c r="V478" s="51" t="str">
        <f>IFERROR(IF(ISBLANK(Table123[[#This Row],[Odds Side - Win Probability Model]]), "",N478+IF(R478&lt;0, (N478/(R478/-100)), N478*(R478/100))),"")</f>
        <v/>
      </c>
      <c r="W478" s="50" t="str">
        <f t="shared" si="49"/>
        <v/>
      </c>
      <c r="X478" s="51" t="str">
        <f t="shared" si="50"/>
        <v/>
      </c>
      <c r="Y478" s="50" t="str">
        <f>IF(ISBLANK(Table123[[#This Row],[Odds Spread]]), "",O478+IF(S478&lt;0, (O478/(S478/-100)), O478*(S478/100)))</f>
        <v/>
      </c>
      <c r="Z478" s="50" t="str">
        <f t="shared" si="51"/>
        <v/>
      </c>
      <c r="AA478" s="37">
        <f t="shared" si="52"/>
        <v>0</v>
      </c>
      <c r="AB478" s="37">
        <f t="shared" si="53"/>
        <v>0</v>
      </c>
      <c r="AC478" s="52" t="str">
        <f>IF('Prediction Log'!$T479="Y", "W", IF('Prediction Log'!$T479="N","L",""))</f>
        <v/>
      </c>
      <c r="AD478" s="53" t="str">
        <f>IF('Prediction Log'!$V479="Y", "W", IF('Prediction Log'!$V479="N","L",""))</f>
        <v/>
      </c>
      <c r="AE478" s="54" t="str">
        <f>IF(ISBLANK(Table123[[#This Row],[Odds Side - Difference Model]]), "",IF(AC478="W", W478, IF(AC478="L",-N478, "")))</f>
        <v/>
      </c>
      <c r="AF478" s="55" t="str">
        <f>IFERROR((IF(ISERR(Table123[[#This Row],[Potential Payout Side - Win Probability Model]]), "",IF(AD478="W", X478, IF(AD478="L",-N478, "")))), "")</f>
        <v/>
      </c>
      <c r="AG478" s="52" t="str">
        <f>IF('Prediction Log'!$U479="Y", "W", IF('Prediction Log'!$U479="N", "L", ""))</f>
        <v/>
      </c>
      <c r="AH478" s="54" t="str">
        <f>IF(ISBLANK(Table123[[#This Row],[Odds Spread]]), "",IF(AG478="W", Z478, IF(AG478="L",-O478, "")))</f>
        <v/>
      </c>
      <c r="AI478" s="45"/>
      <c r="AJ478" s="46" t="str">
        <f t="shared" si="54"/>
        <v/>
      </c>
      <c r="AK47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9" spans="1:38" x14ac:dyDescent="0.45">
      <c r="A479" s="34">
        <f>Games!A462</f>
        <v>0</v>
      </c>
      <c r="B479" s="34" t="str">
        <f>IF('Prediction Log'!B480=0, "",'Prediction Log'!B480)</f>
        <v/>
      </c>
      <c r="C479" s="34" t="str">
        <f>IF('Prediction Log'!C480=0, "",'Prediction Log'!C480)</f>
        <v/>
      </c>
      <c r="D479" s="34" t="str">
        <f>IF('Prediction Log'!D480=0, "",'Prediction Log'!D480)</f>
        <v/>
      </c>
      <c r="E479" s="34" t="str">
        <f>IF('Prediction Log'!E480=0, "",'Prediction Log'!E480)</f>
        <v/>
      </c>
      <c r="F479" s="34" t="str">
        <f>IF('Prediction Log'!H480=0, "",'Prediction Log'!H480)</f>
        <v/>
      </c>
      <c r="G479" s="10" t="str">
        <f>IF(ISBLANK(Games!B462), "",'Prediction Log'!$I480)</f>
        <v/>
      </c>
      <c r="H479" s="35" t="str">
        <f>'Prediction Log'!$J480</f>
        <v/>
      </c>
      <c r="I479" s="34" t="str">
        <f>IF(ISBLANK(Games!R462), "",IF(AND(Games!R462="",Games!S462=""),"",IF(ISTEXT(Games!S462), "Side",Games!R462)))</f>
        <v/>
      </c>
      <c r="J479" s="34" t="str">
        <f>IF(ISBLANK(Games!B462), "",IF(Games!P462="Y", Games!B462, Games!C462))</f>
        <v/>
      </c>
      <c r="K479" s="34" t="str">
        <f>Games!K462</f>
        <v/>
      </c>
      <c r="L479" s="34" t="str">
        <f>IF(ISBLANK(Games!D462), "",Games!D462)</f>
        <v/>
      </c>
      <c r="M479" s="34"/>
      <c r="N479" s="49" t="str">
        <f>IF(ISBLANK(Table123[[#This Row],[Odds Side - Difference Model]]), "", 1)</f>
        <v/>
      </c>
      <c r="O479" s="49" t="str">
        <f>IF(ISBLANK(Table123[[#This Row],[Odds Spread]]), "", 1)</f>
        <v/>
      </c>
      <c r="P479" s="36"/>
      <c r="Q479" s="36"/>
      <c r="R47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9" s="36"/>
      <c r="T479" s="36"/>
      <c r="U479" s="50" t="str">
        <f>IF(ISBLANK(Table123[[#This Row],[Odds Side - Difference Model]]), "",N479+IF(Q479&lt;0, (N479/(Q479/-100)), N479*(Q479/100)))</f>
        <v/>
      </c>
      <c r="V479" s="51" t="str">
        <f>IFERROR(IF(ISBLANK(Table123[[#This Row],[Odds Side - Win Probability Model]]), "",N479+IF(R479&lt;0, (N479/(R479/-100)), N479*(R479/100))),"")</f>
        <v/>
      </c>
      <c r="W479" s="50" t="str">
        <f t="shared" si="49"/>
        <v/>
      </c>
      <c r="X479" s="51" t="str">
        <f t="shared" si="50"/>
        <v/>
      </c>
      <c r="Y479" s="50" t="str">
        <f>IF(ISBLANK(Table123[[#This Row],[Odds Spread]]), "",O479+IF(S479&lt;0, (O479/(S479/-100)), O479*(S479/100)))</f>
        <v/>
      </c>
      <c r="Z479" s="50" t="str">
        <f t="shared" si="51"/>
        <v/>
      </c>
      <c r="AA479" s="37">
        <f t="shared" si="52"/>
        <v>0</v>
      </c>
      <c r="AB479" s="37">
        <f t="shared" si="53"/>
        <v>0</v>
      </c>
      <c r="AC479" s="52" t="str">
        <f>IF('Prediction Log'!$T480="Y", "W", IF('Prediction Log'!$T480="N","L",""))</f>
        <v/>
      </c>
      <c r="AD479" s="53" t="str">
        <f>IF('Prediction Log'!$V480="Y", "W", IF('Prediction Log'!$V480="N","L",""))</f>
        <v/>
      </c>
      <c r="AE479" s="54" t="str">
        <f>IF(ISBLANK(Table123[[#This Row],[Odds Side - Difference Model]]), "",IF(AC479="W", W479, IF(AC479="L",-N479, "")))</f>
        <v/>
      </c>
      <c r="AF479" s="55" t="str">
        <f>IFERROR((IF(ISERR(Table123[[#This Row],[Potential Payout Side - Win Probability Model]]), "",IF(AD479="W", X479, IF(AD479="L",-N479, "")))), "")</f>
        <v/>
      </c>
      <c r="AG479" s="52" t="str">
        <f>IF('Prediction Log'!$U480="Y", "W", IF('Prediction Log'!$U480="N", "L", ""))</f>
        <v/>
      </c>
      <c r="AH479" s="54" t="str">
        <f>IF(ISBLANK(Table123[[#This Row],[Odds Spread]]), "",IF(AG479="W", Z479, IF(AG479="L",-O479, "")))</f>
        <v/>
      </c>
      <c r="AI479" s="45"/>
      <c r="AJ479" s="46" t="str">
        <f t="shared" si="54"/>
        <v/>
      </c>
      <c r="AK47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0" spans="1:38" x14ac:dyDescent="0.45">
      <c r="A480" s="34">
        <f>Games!A463</f>
        <v>0</v>
      </c>
      <c r="B480" s="34" t="str">
        <f>IF('Prediction Log'!B481=0, "",'Prediction Log'!B481)</f>
        <v/>
      </c>
      <c r="C480" s="34" t="str">
        <f>IF('Prediction Log'!C481=0, "",'Prediction Log'!C481)</f>
        <v/>
      </c>
      <c r="D480" s="34" t="str">
        <f>IF('Prediction Log'!D481=0, "",'Prediction Log'!D481)</f>
        <v/>
      </c>
      <c r="E480" s="34" t="str">
        <f>IF('Prediction Log'!E481=0, "",'Prediction Log'!E481)</f>
        <v/>
      </c>
      <c r="F480" s="34" t="str">
        <f>IF('Prediction Log'!H481=0, "",'Prediction Log'!H481)</f>
        <v/>
      </c>
      <c r="G480" s="10" t="str">
        <f>IF(ISBLANK(Games!B463), "",'Prediction Log'!$I481)</f>
        <v/>
      </c>
      <c r="H480" s="35" t="str">
        <f>'Prediction Log'!$J481</f>
        <v/>
      </c>
      <c r="I480" s="34" t="str">
        <f>IF(ISBLANK(Games!R463), "",IF(AND(Games!R463="",Games!S463=""),"",IF(ISTEXT(Games!S463), "Side",Games!R463)))</f>
        <v/>
      </c>
      <c r="J480" s="34" t="str">
        <f>IF(ISBLANK(Games!B463), "",IF(Games!P463="Y", Games!B463, Games!C463))</f>
        <v/>
      </c>
      <c r="K480" s="34" t="str">
        <f>Games!K463</f>
        <v/>
      </c>
      <c r="L480" s="34" t="str">
        <f>IF(ISBLANK(Games!D463), "",Games!D463)</f>
        <v/>
      </c>
      <c r="M480" s="34"/>
      <c r="N480" s="49" t="str">
        <f>IF(ISBLANK(Table123[[#This Row],[Odds Side - Difference Model]]), "", 1)</f>
        <v/>
      </c>
      <c r="O480" s="49" t="str">
        <f>IF(ISBLANK(Table123[[#This Row],[Odds Spread]]), "", 1)</f>
        <v/>
      </c>
      <c r="P480" s="36"/>
      <c r="Q480" s="36"/>
      <c r="R48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0" s="36"/>
      <c r="T480" s="36"/>
      <c r="U480" s="50" t="str">
        <f>IF(ISBLANK(Table123[[#This Row],[Odds Side - Difference Model]]), "",N480+IF(Q480&lt;0, (N480/(Q480/-100)), N480*(Q480/100)))</f>
        <v/>
      </c>
      <c r="V480" s="51" t="str">
        <f>IFERROR(IF(ISBLANK(Table123[[#This Row],[Odds Side - Win Probability Model]]), "",N480+IF(R480&lt;0, (N480/(R480/-100)), N480*(R480/100))),"")</f>
        <v/>
      </c>
      <c r="W480" s="50" t="str">
        <f t="shared" si="49"/>
        <v/>
      </c>
      <c r="X480" s="51" t="str">
        <f t="shared" si="50"/>
        <v/>
      </c>
      <c r="Y480" s="50" t="str">
        <f>IF(ISBLANK(Table123[[#This Row],[Odds Spread]]), "",O480+IF(S480&lt;0, (O480/(S480/-100)), O480*(S480/100)))</f>
        <v/>
      </c>
      <c r="Z480" s="50" t="str">
        <f t="shared" si="51"/>
        <v/>
      </c>
      <c r="AA480" s="37">
        <f t="shared" si="52"/>
        <v>0</v>
      </c>
      <c r="AB480" s="37">
        <f t="shared" si="53"/>
        <v>0</v>
      </c>
      <c r="AC480" s="52" t="str">
        <f>IF('Prediction Log'!$T481="Y", "W", IF('Prediction Log'!$T481="N","L",""))</f>
        <v/>
      </c>
      <c r="AD480" s="53" t="str">
        <f>IF('Prediction Log'!$V481="Y", "W", IF('Prediction Log'!$V481="N","L",""))</f>
        <v/>
      </c>
      <c r="AE480" s="54" t="str">
        <f>IF(ISBLANK(Table123[[#This Row],[Odds Side - Difference Model]]), "",IF(AC480="W", W480, IF(AC480="L",-N480, "")))</f>
        <v/>
      </c>
      <c r="AF480" s="55" t="str">
        <f>IFERROR((IF(ISERR(Table123[[#This Row],[Potential Payout Side - Win Probability Model]]), "",IF(AD480="W", X480, IF(AD480="L",-N480, "")))), "")</f>
        <v/>
      </c>
      <c r="AG480" s="52" t="str">
        <f>IF('Prediction Log'!$U481="Y", "W", IF('Prediction Log'!$U481="N", "L", ""))</f>
        <v/>
      </c>
      <c r="AH480" s="54" t="str">
        <f>IF(ISBLANK(Table123[[#This Row],[Odds Spread]]), "",IF(AG480="W", Z480, IF(AG480="L",-O480, "")))</f>
        <v/>
      </c>
      <c r="AI480" s="45"/>
      <c r="AJ480" s="46" t="str">
        <f t="shared" si="54"/>
        <v/>
      </c>
      <c r="AK48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1" spans="1:38" x14ac:dyDescent="0.45">
      <c r="A481" s="34">
        <f>Games!A464</f>
        <v>0</v>
      </c>
      <c r="B481" s="34" t="str">
        <f>IF('Prediction Log'!B482=0, "",'Prediction Log'!B482)</f>
        <v/>
      </c>
      <c r="C481" s="34" t="str">
        <f>IF('Prediction Log'!C482=0, "",'Prediction Log'!C482)</f>
        <v/>
      </c>
      <c r="D481" s="34" t="str">
        <f>IF('Prediction Log'!D482=0, "",'Prediction Log'!D482)</f>
        <v/>
      </c>
      <c r="E481" s="34" t="str">
        <f>IF('Prediction Log'!E482=0, "",'Prediction Log'!E482)</f>
        <v/>
      </c>
      <c r="F481" s="34" t="str">
        <f>IF('Prediction Log'!H482=0, "",'Prediction Log'!H482)</f>
        <v/>
      </c>
      <c r="G481" s="10" t="str">
        <f>IF(ISBLANK(Games!B464), "",'Prediction Log'!$I482)</f>
        <v/>
      </c>
      <c r="H481" s="35" t="str">
        <f>'Prediction Log'!$J482</f>
        <v/>
      </c>
      <c r="I481" s="34" t="str">
        <f>IF(ISBLANK(Games!R464), "",IF(AND(Games!R464="",Games!S464=""),"",IF(ISTEXT(Games!S464), "Side",Games!R464)))</f>
        <v/>
      </c>
      <c r="J481" s="34" t="str">
        <f>IF(ISBLANK(Games!B464), "",IF(Games!P464="Y", Games!B464, Games!C464))</f>
        <v/>
      </c>
      <c r="K481" s="34" t="str">
        <f>Games!K464</f>
        <v/>
      </c>
      <c r="L481" s="34" t="str">
        <f>IF(ISBLANK(Games!D464), "",Games!D464)</f>
        <v/>
      </c>
      <c r="M481" s="34"/>
      <c r="N481" s="49" t="str">
        <f>IF(ISBLANK(Table123[[#This Row],[Odds Side - Difference Model]]), "", 1)</f>
        <v/>
      </c>
      <c r="O481" s="49" t="str">
        <f>IF(ISBLANK(Table123[[#This Row],[Odds Spread]]), "", 1)</f>
        <v/>
      </c>
      <c r="P481" s="36"/>
      <c r="Q481" s="36"/>
      <c r="R48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1" s="36"/>
      <c r="T481" s="36"/>
      <c r="U481" s="50" t="str">
        <f>IF(ISBLANK(Table123[[#This Row],[Odds Side - Difference Model]]), "",N481+IF(Q481&lt;0, (N481/(Q481/-100)), N481*(Q481/100)))</f>
        <v/>
      </c>
      <c r="V481" s="51" t="str">
        <f>IFERROR(IF(ISBLANK(Table123[[#This Row],[Odds Side - Win Probability Model]]), "",N481+IF(R481&lt;0, (N481/(R481/-100)), N481*(R481/100))),"")</f>
        <v/>
      </c>
      <c r="W481" s="50" t="str">
        <f t="shared" si="49"/>
        <v/>
      </c>
      <c r="X481" s="51" t="str">
        <f t="shared" si="50"/>
        <v/>
      </c>
      <c r="Y481" s="50" t="str">
        <f>IF(ISBLANK(Table123[[#This Row],[Odds Spread]]), "",O481+IF(S481&lt;0, (O481/(S481/-100)), O481*(S481/100)))</f>
        <v/>
      </c>
      <c r="Z481" s="50" t="str">
        <f t="shared" si="51"/>
        <v/>
      </c>
      <c r="AA481" s="37">
        <f t="shared" si="52"/>
        <v>0</v>
      </c>
      <c r="AB481" s="37">
        <f t="shared" si="53"/>
        <v>0</v>
      </c>
      <c r="AC481" s="52" t="str">
        <f>IF('Prediction Log'!$T482="Y", "W", IF('Prediction Log'!$T482="N","L",""))</f>
        <v/>
      </c>
      <c r="AD481" s="53" t="str">
        <f>IF('Prediction Log'!$V482="Y", "W", IF('Prediction Log'!$V482="N","L",""))</f>
        <v/>
      </c>
      <c r="AE481" s="54" t="str">
        <f>IF(ISBLANK(Table123[[#This Row],[Odds Side - Difference Model]]), "",IF(AC481="W", W481, IF(AC481="L",-N481, "")))</f>
        <v/>
      </c>
      <c r="AF481" s="55" t="str">
        <f>IFERROR((IF(ISERR(Table123[[#This Row],[Potential Payout Side - Win Probability Model]]), "",IF(AD481="W", X481, IF(AD481="L",-N481, "")))), "")</f>
        <v/>
      </c>
      <c r="AG481" s="52" t="str">
        <f>IF('Prediction Log'!$U482="Y", "W", IF('Prediction Log'!$U482="N", "L", ""))</f>
        <v/>
      </c>
      <c r="AH481" s="54" t="str">
        <f>IF(ISBLANK(Table123[[#This Row],[Odds Spread]]), "",IF(AG481="W", Z481, IF(AG481="L",-O481, "")))</f>
        <v/>
      </c>
      <c r="AI481" s="45"/>
      <c r="AJ481" s="46" t="str">
        <f t="shared" si="54"/>
        <v/>
      </c>
      <c r="AK48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2" spans="1:38" x14ac:dyDescent="0.45">
      <c r="A482" s="34">
        <f>Games!A465</f>
        <v>0</v>
      </c>
      <c r="B482" s="34" t="str">
        <f>IF('Prediction Log'!B483=0, "",'Prediction Log'!B483)</f>
        <v/>
      </c>
      <c r="C482" s="34" t="str">
        <f>IF('Prediction Log'!C483=0, "",'Prediction Log'!C483)</f>
        <v/>
      </c>
      <c r="D482" s="34" t="str">
        <f>IF('Prediction Log'!D483=0, "",'Prediction Log'!D483)</f>
        <v/>
      </c>
      <c r="E482" s="34" t="str">
        <f>IF('Prediction Log'!E483=0, "",'Prediction Log'!E483)</f>
        <v/>
      </c>
      <c r="F482" s="34" t="str">
        <f>IF('Prediction Log'!H483=0, "",'Prediction Log'!H483)</f>
        <v/>
      </c>
      <c r="G482" s="10" t="str">
        <f>IF(ISBLANK(Games!B465), "",'Prediction Log'!$I483)</f>
        <v/>
      </c>
      <c r="H482" s="35" t="str">
        <f>'Prediction Log'!$J483</f>
        <v/>
      </c>
      <c r="I482" s="34" t="str">
        <f>IF(ISBLANK(Games!R465), "",IF(AND(Games!R465="",Games!S465=""),"",IF(ISTEXT(Games!S465), "Side",Games!R465)))</f>
        <v/>
      </c>
      <c r="J482" s="34" t="str">
        <f>IF(ISBLANK(Games!B465), "",IF(Games!P465="Y", Games!B465, Games!C465))</f>
        <v/>
      </c>
      <c r="K482" s="34" t="str">
        <f>Games!K465</f>
        <v/>
      </c>
      <c r="L482" s="34" t="str">
        <f>IF(ISBLANK(Games!D465), "",Games!D465)</f>
        <v/>
      </c>
      <c r="M482" s="34"/>
      <c r="N482" s="49" t="str">
        <f>IF(ISBLANK(Table123[[#This Row],[Odds Side - Difference Model]]), "", 1)</f>
        <v/>
      </c>
      <c r="O482" s="49" t="str">
        <f>IF(ISBLANK(Table123[[#This Row],[Odds Spread]]), "", 1)</f>
        <v/>
      </c>
      <c r="P482" s="36"/>
      <c r="Q482" s="36"/>
      <c r="R48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2" s="36"/>
      <c r="T482" s="36"/>
      <c r="U482" s="50" t="str">
        <f>IF(ISBLANK(Table123[[#This Row],[Odds Side - Difference Model]]), "",N482+IF(Q482&lt;0, (N482/(Q482/-100)), N482*(Q482/100)))</f>
        <v/>
      </c>
      <c r="V482" s="51" t="str">
        <f>IFERROR(IF(ISBLANK(Table123[[#This Row],[Odds Side - Win Probability Model]]), "",N482+IF(R482&lt;0, (N482/(R482/-100)), N482*(R482/100))),"")</f>
        <v/>
      </c>
      <c r="W482" s="50" t="str">
        <f t="shared" si="49"/>
        <v/>
      </c>
      <c r="X482" s="51" t="str">
        <f t="shared" si="50"/>
        <v/>
      </c>
      <c r="Y482" s="50" t="str">
        <f>IF(ISBLANK(Table123[[#This Row],[Odds Spread]]), "",O482+IF(S482&lt;0, (O482/(S482/-100)), O482*(S482/100)))</f>
        <v/>
      </c>
      <c r="Z482" s="50" t="str">
        <f t="shared" si="51"/>
        <v/>
      </c>
      <c r="AA482" s="37">
        <f t="shared" si="52"/>
        <v>0</v>
      </c>
      <c r="AB482" s="37">
        <f t="shared" si="53"/>
        <v>0</v>
      </c>
      <c r="AC482" s="52" t="str">
        <f>IF('Prediction Log'!$T483="Y", "W", IF('Prediction Log'!$T483="N","L",""))</f>
        <v/>
      </c>
      <c r="AD482" s="53" t="str">
        <f>IF('Prediction Log'!$V483="Y", "W", IF('Prediction Log'!$V483="N","L",""))</f>
        <v/>
      </c>
      <c r="AE482" s="54" t="str">
        <f>IF(ISBLANK(Table123[[#This Row],[Odds Side - Difference Model]]), "",IF(AC482="W", W482, IF(AC482="L",-N482, "")))</f>
        <v/>
      </c>
      <c r="AF482" s="55" t="str">
        <f>IFERROR((IF(ISERR(Table123[[#This Row],[Potential Payout Side - Win Probability Model]]), "",IF(AD482="W", X482, IF(AD482="L",-N482, "")))), "")</f>
        <v/>
      </c>
      <c r="AG482" s="52" t="str">
        <f>IF('Prediction Log'!$U483="Y", "W", IF('Prediction Log'!$U483="N", "L", ""))</f>
        <v/>
      </c>
      <c r="AH482" s="54" t="str">
        <f>IF(ISBLANK(Table123[[#This Row],[Odds Spread]]), "",IF(AG482="W", Z482, IF(AG482="L",-O482, "")))</f>
        <v/>
      </c>
      <c r="AI482" s="45"/>
      <c r="AJ482" s="46" t="str">
        <f t="shared" si="54"/>
        <v/>
      </c>
      <c r="AK48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3" spans="1:38" x14ac:dyDescent="0.45">
      <c r="A483" s="34">
        <f>Games!A466</f>
        <v>0</v>
      </c>
      <c r="B483" s="34" t="str">
        <f>IF('Prediction Log'!B484=0, "",'Prediction Log'!B484)</f>
        <v/>
      </c>
      <c r="C483" s="34" t="str">
        <f>IF('Prediction Log'!C484=0, "",'Prediction Log'!C484)</f>
        <v/>
      </c>
      <c r="D483" s="34" t="str">
        <f>IF('Prediction Log'!D484=0, "",'Prediction Log'!D484)</f>
        <v/>
      </c>
      <c r="E483" s="34" t="str">
        <f>IF('Prediction Log'!E484=0, "",'Prediction Log'!E484)</f>
        <v/>
      </c>
      <c r="F483" s="34" t="str">
        <f>IF('Prediction Log'!H484=0, "",'Prediction Log'!H484)</f>
        <v/>
      </c>
      <c r="G483" s="10" t="str">
        <f>IF(ISBLANK(Games!B466), "",'Prediction Log'!$I484)</f>
        <v/>
      </c>
      <c r="H483" s="35" t="str">
        <f>'Prediction Log'!$J484</f>
        <v/>
      </c>
      <c r="I483" s="34" t="str">
        <f>IF(ISBLANK(Games!R466), "",IF(AND(Games!R466="",Games!S466=""),"",IF(ISTEXT(Games!S466), "Side",Games!R466)))</f>
        <v/>
      </c>
      <c r="J483" s="34" t="str">
        <f>IF(ISBLANK(Games!B466), "",IF(Games!P466="Y", Games!B466, Games!C466))</f>
        <v/>
      </c>
      <c r="K483" s="34" t="str">
        <f>Games!K466</f>
        <v/>
      </c>
      <c r="L483" s="34" t="str">
        <f>IF(ISBLANK(Games!D466), "",Games!D466)</f>
        <v/>
      </c>
      <c r="M483" s="34"/>
      <c r="N483" s="49" t="str">
        <f>IF(ISBLANK(Table123[[#This Row],[Odds Side - Difference Model]]), "", 1)</f>
        <v/>
      </c>
      <c r="O483" s="49" t="str">
        <f>IF(ISBLANK(Table123[[#This Row],[Odds Spread]]), "", 1)</f>
        <v/>
      </c>
      <c r="P483" s="36"/>
      <c r="Q483" s="36"/>
      <c r="R48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3" s="36"/>
      <c r="T483" s="36"/>
      <c r="U483" s="50" t="str">
        <f>IF(ISBLANK(Table123[[#This Row],[Odds Side - Difference Model]]), "",N483+IF(Q483&lt;0, (N483/(Q483/-100)), N483*(Q483/100)))</f>
        <v/>
      </c>
      <c r="V483" s="51" t="str">
        <f>IFERROR(IF(ISBLANK(Table123[[#This Row],[Odds Side - Win Probability Model]]), "",N483+IF(R483&lt;0, (N483/(R483/-100)), N483*(R483/100))),"")</f>
        <v/>
      </c>
      <c r="W483" s="50" t="str">
        <f t="shared" si="49"/>
        <v/>
      </c>
      <c r="X483" s="51" t="str">
        <f t="shared" si="50"/>
        <v/>
      </c>
      <c r="Y483" s="50" t="str">
        <f>IF(ISBLANK(Table123[[#This Row],[Odds Spread]]), "",O483+IF(S483&lt;0, (O483/(S483/-100)), O483*(S483/100)))</f>
        <v/>
      </c>
      <c r="Z483" s="50" t="str">
        <f t="shared" si="51"/>
        <v/>
      </c>
      <c r="AA483" s="37">
        <f t="shared" si="52"/>
        <v>0</v>
      </c>
      <c r="AB483" s="37">
        <f t="shared" si="53"/>
        <v>0</v>
      </c>
      <c r="AC483" s="52" t="str">
        <f>IF('Prediction Log'!$T484="Y", "W", IF('Prediction Log'!$T484="N","L",""))</f>
        <v/>
      </c>
      <c r="AD483" s="53" t="str">
        <f>IF('Prediction Log'!$V484="Y", "W", IF('Prediction Log'!$V484="N","L",""))</f>
        <v/>
      </c>
      <c r="AE483" s="54" t="str">
        <f>IF(ISBLANK(Table123[[#This Row],[Odds Side - Difference Model]]), "",IF(AC483="W", W483, IF(AC483="L",-N483, "")))</f>
        <v/>
      </c>
      <c r="AF483" s="55" t="str">
        <f>IFERROR((IF(ISERR(Table123[[#This Row],[Potential Payout Side - Win Probability Model]]), "",IF(AD483="W", X483, IF(AD483="L",-N483, "")))), "")</f>
        <v/>
      </c>
      <c r="AG483" s="52" t="str">
        <f>IF('Prediction Log'!$U484="Y", "W", IF('Prediction Log'!$U484="N", "L", ""))</f>
        <v/>
      </c>
      <c r="AH483" s="54" t="str">
        <f>IF(ISBLANK(Table123[[#This Row],[Odds Spread]]), "",IF(AG483="W", Z483, IF(AG483="L",-O483, "")))</f>
        <v/>
      </c>
      <c r="AI483" s="45"/>
      <c r="AJ483" s="46" t="str">
        <f t="shared" si="54"/>
        <v/>
      </c>
      <c r="AK48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4" spans="1:38" x14ac:dyDescent="0.45">
      <c r="A484" s="34">
        <f>Games!A467</f>
        <v>0</v>
      </c>
      <c r="B484" s="34" t="str">
        <f>IF('Prediction Log'!B485=0, "",'Prediction Log'!B485)</f>
        <v/>
      </c>
      <c r="C484" s="34" t="str">
        <f>IF('Prediction Log'!C485=0, "",'Prediction Log'!C485)</f>
        <v/>
      </c>
      <c r="D484" s="34" t="str">
        <f>IF('Prediction Log'!D485=0, "",'Prediction Log'!D485)</f>
        <v/>
      </c>
      <c r="E484" s="34" t="str">
        <f>IF('Prediction Log'!E485=0, "",'Prediction Log'!E485)</f>
        <v/>
      </c>
      <c r="F484" s="34" t="str">
        <f>IF('Prediction Log'!H485=0, "",'Prediction Log'!H485)</f>
        <v/>
      </c>
      <c r="G484" s="10" t="str">
        <f>IF(ISBLANK(Games!B467), "",'Prediction Log'!$I485)</f>
        <v/>
      </c>
      <c r="H484" s="35" t="str">
        <f>'Prediction Log'!$J485</f>
        <v/>
      </c>
      <c r="I484" s="34" t="str">
        <f>IF(ISBLANK(Games!R467), "",IF(AND(Games!R467="",Games!S467=""),"",IF(ISTEXT(Games!S467), "Side",Games!R467)))</f>
        <v/>
      </c>
      <c r="J484" s="34" t="str">
        <f>IF(ISBLANK(Games!B467), "",IF(Games!P467="Y", Games!B467, Games!C467))</f>
        <v/>
      </c>
      <c r="K484" s="34" t="str">
        <f>Games!K467</f>
        <v/>
      </c>
      <c r="L484" s="34" t="str">
        <f>IF(ISBLANK(Games!D467), "",Games!D467)</f>
        <v/>
      </c>
      <c r="M484" s="34"/>
      <c r="N484" s="49" t="str">
        <f>IF(ISBLANK(Table123[[#This Row],[Odds Side - Difference Model]]), "", 1)</f>
        <v/>
      </c>
      <c r="O484" s="49" t="str">
        <f>IF(ISBLANK(Table123[[#This Row],[Odds Spread]]), "", 1)</f>
        <v/>
      </c>
      <c r="P484" s="36"/>
      <c r="Q484" s="36"/>
      <c r="R48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4" s="36"/>
      <c r="T484" s="36"/>
      <c r="U484" s="50" t="str">
        <f>IF(ISBLANK(Table123[[#This Row],[Odds Side - Difference Model]]), "",N484+IF(Q484&lt;0, (N484/(Q484/-100)), N484*(Q484/100)))</f>
        <v/>
      </c>
      <c r="V484" s="51" t="str">
        <f>IFERROR(IF(ISBLANK(Table123[[#This Row],[Odds Side - Win Probability Model]]), "",N484+IF(R484&lt;0, (N484/(R484/-100)), N484*(R484/100))),"")</f>
        <v/>
      </c>
      <c r="W484" s="50" t="str">
        <f t="shared" si="49"/>
        <v/>
      </c>
      <c r="X484" s="51" t="str">
        <f t="shared" si="50"/>
        <v/>
      </c>
      <c r="Y484" s="50" t="str">
        <f>IF(ISBLANK(Table123[[#This Row],[Odds Spread]]), "",O484+IF(S484&lt;0, (O484/(S484/-100)), O484*(S484/100)))</f>
        <v/>
      </c>
      <c r="Z484" s="50" t="str">
        <f t="shared" si="51"/>
        <v/>
      </c>
      <c r="AA484" s="37">
        <f t="shared" si="52"/>
        <v>0</v>
      </c>
      <c r="AB484" s="37">
        <f t="shared" si="53"/>
        <v>0</v>
      </c>
      <c r="AC484" s="52" t="str">
        <f>IF('Prediction Log'!$T485="Y", "W", IF('Prediction Log'!$T485="N","L",""))</f>
        <v/>
      </c>
      <c r="AD484" s="53" t="str">
        <f>IF('Prediction Log'!$V485="Y", "W", IF('Prediction Log'!$V485="N","L",""))</f>
        <v/>
      </c>
      <c r="AE484" s="54" t="str">
        <f>IF(ISBLANK(Table123[[#This Row],[Odds Side - Difference Model]]), "",IF(AC484="W", W484, IF(AC484="L",-N484, "")))</f>
        <v/>
      </c>
      <c r="AF484" s="55" t="str">
        <f>IFERROR((IF(ISERR(Table123[[#This Row],[Potential Payout Side - Win Probability Model]]), "",IF(AD484="W", X484, IF(AD484="L",-N484, "")))), "")</f>
        <v/>
      </c>
      <c r="AG484" s="52" t="str">
        <f>IF('Prediction Log'!$U485="Y", "W", IF('Prediction Log'!$U485="N", "L", ""))</f>
        <v/>
      </c>
      <c r="AH484" s="54" t="str">
        <f>IF(ISBLANK(Table123[[#This Row],[Odds Spread]]), "",IF(AG484="W", Z484, IF(AG484="L",-O484, "")))</f>
        <v/>
      </c>
      <c r="AI484" s="45"/>
      <c r="AJ484" s="46" t="str">
        <f t="shared" si="54"/>
        <v/>
      </c>
      <c r="AK48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5" spans="1:38" x14ac:dyDescent="0.45">
      <c r="A485" s="34">
        <f>Games!A468</f>
        <v>0</v>
      </c>
      <c r="B485" s="34" t="str">
        <f>IF('Prediction Log'!B486=0, "",'Prediction Log'!B486)</f>
        <v/>
      </c>
      <c r="C485" s="34" t="str">
        <f>IF('Prediction Log'!C486=0, "",'Prediction Log'!C486)</f>
        <v/>
      </c>
      <c r="D485" s="34" t="str">
        <f>IF('Prediction Log'!D486=0, "",'Prediction Log'!D486)</f>
        <v/>
      </c>
      <c r="E485" s="34" t="str">
        <f>IF('Prediction Log'!E486=0, "",'Prediction Log'!E486)</f>
        <v/>
      </c>
      <c r="F485" s="34" t="str">
        <f>IF('Prediction Log'!H486=0, "",'Prediction Log'!H486)</f>
        <v/>
      </c>
      <c r="G485" s="10" t="str">
        <f>IF(ISBLANK(Games!B468), "",'Prediction Log'!$I486)</f>
        <v/>
      </c>
      <c r="H485" s="35" t="str">
        <f>'Prediction Log'!$J486</f>
        <v/>
      </c>
      <c r="I485" s="34" t="str">
        <f>IF(ISBLANK(Games!R468), "",IF(AND(Games!R468="",Games!S468=""),"",IF(ISTEXT(Games!S468), "Side",Games!R468)))</f>
        <v/>
      </c>
      <c r="J485" s="34" t="str">
        <f>IF(ISBLANK(Games!B468), "",IF(Games!P468="Y", Games!B468, Games!C468))</f>
        <v/>
      </c>
      <c r="K485" s="34" t="str">
        <f>Games!K468</f>
        <v/>
      </c>
      <c r="L485" s="34" t="str">
        <f>IF(ISBLANK(Games!D468), "",Games!D468)</f>
        <v/>
      </c>
      <c r="M485" s="34"/>
      <c r="N485" s="49" t="str">
        <f>IF(ISBLANK(Table123[[#This Row],[Odds Side - Difference Model]]), "", 1)</f>
        <v/>
      </c>
      <c r="O485" s="49" t="str">
        <f>IF(ISBLANK(Table123[[#This Row],[Odds Spread]]), "", 1)</f>
        <v/>
      </c>
      <c r="P485" s="36"/>
      <c r="Q485" s="36"/>
      <c r="R48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5" s="36"/>
      <c r="T485" s="36"/>
      <c r="U485" s="50" t="str">
        <f>IF(ISBLANK(Table123[[#This Row],[Odds Side - Difference Model]]), "",N485+IF(Q485&lt;0, (N485/(Q485/-100)), N485*(Q485/100)))</f>
        <v/>
      </c>
      <c r="V485" s="51" t="str">
        <f>IFERROR(IF(ISBLANK(Table123[[#This Row],[Odds Side - Win Probability Model]]), "",N485+IF(R485&lt;0, (N485/(R485/-100)), N485*(R485/100))),"")</f>
        <v/>
      </c>
      <c r="W485" s="50" t="str">
        <f t="shared" si="49"/>
        <v/>
      </c>
      <c r="X485" s="51" t="str">
        <f t="shared" si="50"/>
        <v/>
      </c>
      <c r="Y485" s="50" t="str">
        <f>IF(ISBLANK(Table123[[#This Row],[Odds Spread]]), "",O485+IF(S485&lt;0, (O485/(S485/-100)), O485*(S485/100)))</f>
        <v/>
      </c>
      <c r="Z485" s="50" t="str">
        <f t="shared" si="51"/>
        <v/>
      </c>
      <c r="AA485" s="37">
        <f t="shared" si="52"/>
        <v>0</v>
      </c>
      <c r="AB485" s="37">
        <f t="shared" si="53"/>
        <v>0</v>
      </c>
      <c r="AC485" s="52" t="str">
        <f>IF('Prediction Log'!$T486="Y", "W", IF('Prediction Log'!$T486="N","L",""))</f>
        <v/>
      </c>
      <c r="AD485" s="53" t="str">
        <f>IF('Prediction Log'!$V486="Y", "W", IF('Prediction Log'!$V486="N","L",""))</f>
        <v/>
      </c>
      <c r="AE485" s="54" t="str">
        <f>IF(ISBLANK(Table123[[#This Row],[Odds Side - Difference Model]]), "",IF(AC485="W", W485, IF(AC485="L",-N485, "")))</f>
        <v/>
      </c>
      <c r="AF485" s="55" t="str">
        <f>IFERROR((IF(ISERR(Table123[[#This Row],[Potential Payout Side - Win Probability Model]]), "",IF(AD485="W", X485, IF(AD485="L",-N485, "")))), "")</f>
        <v/>
      </c>
      <c r="AG485" s="52" t="str">
        <f>IF('Prediction Log'!$U486="Y", "W", IF('Prediction Log'!$U486="N", "L", ""))</f>
        <v/>
      </c>
      <c r="AH485" s="54" t="str">
        <f>IF(ISBLANK(Table123[[#This Row],[Odds Spread]]), "",IF(AG485="W", Z485, IF(AG485="L",-O485, "")))</f>
        <v/>
      </c>
      <c r="AI485" s="45"/>
      <c r="AJ485" s="46" t="str">
        <f t="shared" si="54"/>
        <v/>
      </c>
      <c r="AK48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6" spans="1:38" x14ac:dyDescent="0.45">
      <c r="A486" s="34">
        <f>Games!A469</f>
        <v>0</v>
      </c>
      <c r="B486" s="34" t="str">
        <f>IF('Prediction Log'!B487=0, "",'Prediction Log'!B487)</f>
        <v/>
      </c>
      <c r="C486" s="34" t="str">
        <f>IF('Prediction Log'!C487=0, "",'Prediction Log'!C487)</f>
        <v/>
      </c>
      <c r="D486" s="34" t="str">
        <f>IF('Prediction Log'!D487=0, "",'Prediction Log'!D487)</f>
        <v/>
      </c>
      <c r="E486" s="34" t="str">
        <f>IF('Prediction Log'!E487=0, "",'Prediction Log'!E487)</f>
        <v/>
      </c>
      <c r="F486" s="34" t="str">
        <f>IF('Prediction Log'!H487=0, "",'Prediction Log'!H487)</f>
        <v/>
      </c>
      <c r="G486" s="10" t="str">
        <f>IF(ISBLANK(Games!B469), "",'Prediction Log'!$I487)</f>
        <v/>
      </c>
      <c r="H486" s="35" t="str">
        <f>'Prediction Log'!$J487</f>
        <v/>
      </c>
      <c r="I486" s="34" t="str">
        <f>IF(ISBLANK(Games!R469), "",IF(AND(Games!R469="",Games!S469=""),"",IF(ISTEXT(Games!S469), "Side",Games!R469)))</f>
        <v/>
      </c>
      <c r="J486" s="34" t="str">
        <f>IF(ISBLANK(Games!B469), "",IF(Games!P469="Y", Games!B469, Games!C469))</f>
        <v/>
      </c>
      <c r="K486" s="34" t="str">
        <f>Games!K469</f>
        <v/>
      </c>
      <c r="L486" s="34" t="str">
        <f>IF(ISBLANK(Games!D469), "",Games!D469)</f>
        <v/>
      </c>
      <c r="M486" s="34"/>
      <c r="N486" s="49" t="str">
        <f>IF(ISBLANK(Table123[[#This Row],[Odds Side - Difference Model]]), "", 1)</f>
        <v/>
      </c>
      <c r="O486" s="49" t="str">
        <f>IF(ISBLANK(Table123[[#This Row],[Odds Spread]]), "", 1)</f>
        <v/>
      </c>
      <c r="P486" s="36"/>
      <c r="Q486" s="36"/>
      <c r="R48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6" s="36"/>
      <c r="T486" s="36"/>
      <c r="U486" s="50" t="str">
        <f>IF(ISBLANK(Table123[[#This Row],[Odds Side - Difference Model]]), "",N486+IF(Q486&lt;0, (N486/(Q486/-100)), N486*(Q486/100)))</f>
        <v/>
      </c>
      <c r="V486" s="51" t="str">
        <f>IFERROR(IF(ISBLANK(Table123[[#This Row],[Odds Side - Win Probability Model]]), "",N486+IF(R486&lt;0, (N486/(R486/-100)), N486*(R486/100))),"")</f>
        <v/>
      </c>
      <c r="W486" s="50" t="str">
        <f t="shared" si="49"/>
        <v/>
      </c>
      <c r="X486" s="51" t="str">
        <f t="shared" si="50"/>
        <v/>
      </c>
      <c r="Y486" s="50" t="str">
        <f>IF(ISBLANK(Table123[[#This Row],[Odds Spread]]), "",O486+IF(S486&lt;0, (O486/(S486/-100)), O486*(S486/100)))</f>
        <v/>
      </c>
      <c r="Z486" s="50" t="str">
        <f t="shared" si="51"/>
        <v/>
      </c>
      <c r="AA486" s="37">
        <f t="shared" si="52"/>
        <v>0</v>
      </c>
      <c r="AB486" s="37">
        <f t="shared" si="53"/>
        <v>0</v>
      </c>
      <c r="AC486" s="52" t="str">
        <f>IF('Prediction Log'!$T487="Y", "W", IF('Prediction Log'!$T487="N","L",""))</f>
        <v/>
      </c>
      <c r="AD486" s="53" t="str">
        <f>IF('Prediction Log'!$V487="Y", "W", IF('Prediction Log'!$V487="N","L",""))</f>
        <v/>
      </c>
      <c r="AE486" s="54" t="str">
        <f>IF(ISBLANK(Table123[[#This Row],[Odds Side - Difference Model]]), "",IF(AC486="W", W486, IF(AC486="L",-N486, "")))</f>
        <v/>
      </c>
      <c r="AF486" s="55" t="str">
        <f>IFERROR((IF(ISERR(Table123[[#This Row],[Potential Payout Side - Win Probability Model]]), "",IF(AD486="W", X486, IF(AD486="L",-N486, "")))), "")</f>
        <v/>
      </c>
      <c r="AG486" s="52" t="str">
        <f>IF('Prediction Log'!$U487="Y", "W", IF('Prediction Log'!$U487="N", "L", ""))</f>
        <v/>
      </c>
      <c r="AH486" s="54" t="str">
        <f>IF(ISBLANK(Table123[[#This Row],[Odds Spread]]), "",IF(AG486="W", Z486, IF(AG486="L",-O486, "")))</f>
        <v/>
      </c>
      <c r="AI486" s="45"/>
      <c r="AJ486" s="46" t="str">
        <f t="shared" si="54"/>
        <v/>
      </c>
      <c r="AK48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7" spans="1:38" x14ac:dyDescent="0.45">
      <c r="A487" s="34">
        <f>Games!A470</f>
        <v>0</v>
      </c>
      <c r="B487" s="34" t="str">
        <f>IF('Prediction Log'!B488=0, "",'Prediction Log'!B488)</f>
        <v/>
      </c>
      <c r="C487" s="34" t="str">
        <f>IF('Prediction Log'!C488=0, "",'Prediction Log'!C488)</f>
        <v/>
      </c>
      <c r="D487" s="34" t="str">
        <f>IF('Prediction Log'!D488=0, "",'Prediction Log'!D488)</f>
        <v/>
      </c>
      <c r="E487" s="34" t="str">
        <f>IF('Prediction Log'!E488=0, "",'Prediction Log'!E488)</f>
        <v/>
      </c>
      <c r="F487" s="34" t="str">
        <f>IF('Prediction Log'!H488=0, "",'Prediction Log'!H488)</f>
        <v/>
      </c>
      <c r="G487" s="10" t="str">
        <f>IF(ISBLANK(Games!B470), "",'Prediction Log'!$I488)</f>
        <v/>
      </c>
      <c r="H487" s="35" t="str">
        <f>'Prediction Log'!$J488</f>
        <v/>
      </c>
      <c r="I487" s="34" t="str">
        <f>IF(ISBLANK(Games!R470), "",IF(AND(Games!R470="",Games!S470=""),"",IF(ISTEXT(Games!S470), "Side",Games!R470)))</f>
        <v/>
      </c>
      <c r="J487" s="34" t="str">
        <f>IF(ISBLANK(Games!B470), "",IF(Games!P470="Y", Games!B470, Games!C470))</f>
        <v/>
      </c>
      <c r="K487" s="34" t="str">
        <f>Games!K470</f>
        <v/>
      </c>
      <c r="L487" s="34" t="str">
        <f>IF(ISBLANK(Games!D470), "",Games!D470)</f>
        <v/>
      </c>
      <c r="M487" s="34"/>
      <c r="N487" s="49" t="str">
        <f>IF(ISBLANK(Table123[[#This Row],[Odds Side - Difference Model]]), "", 1)</f>
        <v/>
      </c>
      <c r="O487" s="49" t="str">
        <f>IF(ISBLANK(Table123[[#This Row],[Odds Spread]]), "", 1)</f>
        <v/>
      </c>
      <c r="P487" s="36"/>
      <c r="Q487" s="36"/>
      <c r="R48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7" s="36"/>
      <c r="T487" s="36"/>
      <c r="U487" s="50" t="str">
        <f>IF(ISBLANK(Table123[[#This Row],[Odds Side - Difference Model]]), "",N487+IF(Q487&lt;0, (N487/(Q487/-100)), N487*(Q487/100)))</f>
        <v/>
      </c>
      <c r="V487" s="51" t="str">
        <f>IFERROR(IF(ISBLANK(Table123[[#This Row],[Odds Side - Win Probability Model]]), "",N487+IF(R487&lt;0, (N487/(R487/-100)), N487*(R487/100))),"")</f>
        <v/>
      </c>
      <c r="W487" s="50" t="str">
        <f t="shared" si="49"/>
        <v/>
      </c>
      <c r="X487" s="51" t="str">
        <f t="shared" si="50"/>
        <v/>
      </c>
      <c r="Y487" s="50" t="str">
        <f>IF(ISBLANK(Table123[[#This Row],[Odds Spread]]), "",O487+IF(S487&lt;0, (O487/(S487/-100)), O487*(S487/100)))</f>
        <v/>
      </c>
      <c r="Z487" s="50" t="str">
        <f t="shared" si="51"/>
        <v/>
      </c>
      <c r="AA487" s="37">
        <f t="shared" si="52"/>
        <v>0</v>
      </c>
      <c r="AB487" s="37">
        <f t="shared" si="53"/>
        <v>0</v>
      </c>
      <c r="AC487" s="52" t="str">
        <f>IF('Prediction Log'!$T488="Y", "W", IF('Prediction Log'!$T488="N","L",""))</f>
        <v/>
      </c>
      <c r="AD487" s="53" t="str">
        <f>IF('Prediction Log'!$V488="Y", "W", IF('Prediction Log'!$V488="N","L",""))</f>
        <v/>
      </c>
      <c r="AE487" s="54" t="str">
        <f>IF(ISBLANK(Table123[[#This Row],[Odds Side - Difference Model]]), "",IF(AC487="W", W487, IF(AC487="L",-N487, "")))</f>
        <v/>
      </c>
      <c r="AF487" s="55" t="str">
        <f>IFERROR((IF(ISERR(Table123[[#This Row],[Potential Payout Side - Win Probability Model]]), "",IF(AD487="W", X487, IF(AD487="L",-N487, "")))), "")</f>
        <v/>
      </c>
      <c r="AG487" s="52" t="str">
        <f>IF('Prediction Log'!$U488="Y", "W", IF('Prediction Log'!$U488="N", "L", ""))</f>
        <v/>
      </c>
      <c r="AH487" s="54" t="str">
        <f>IF(ISBLANK(Table123[[#This Row],[Odds Spread]]), "",IF(AG487="W", Z487, IF(AG487="L",-O487, "")))</f>
        <v/>
      </c>
      <c r="AI487" s="45"/>
      <c r="AJ487" s="46" t="str">
        <f t="shared" si="54"/>
        <v/>
      </c>
      <c r="AK48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8" spans="1:38" x14ac:dyDescent="0.45">
      <c r="A488" s="34">
        <f>Games!A471</f>
        <v>0</v>
      </c>
      <c r="B488" s="34" t="str">
        <f>IF('Prediction Log'!B489=0, "",'Prediction Log'!B489)</f>
        <v/>
      </c>
      <c r="C488" s="34" t="str">
        <f>IF('Prediction Log'!C489=0, "",'Prediction Log'!C489)</f>
        <v/>
      </c>
      <c r="D488" s="34" t="str">
        <f>IF('Prediction Log'!D489=0, "",'Prediction Log'!D489)</f>
        <v/>
      </c>
      <c r="E488" s="34" t="str">
        <f>IF('Prediction Log'!E489=0, "",'Prediction Log'!E489)</f>
        <v/>
      </c>
      <c r="F488" s="34" t="str">
        <f>IF('Prediction Log'!H489=0, "",'Prediction Log'!H489)</f>
        <v/>
      </c>
      <c r="G488" s="10" t="str">
        <f>IF(ISBLANK(Games!B471), "",'Prediction Log'!$I489)</f>
        <v/>
      </c>
      <c r="H488" s="35" t="str">
        <f>'Prediction Log'!$J489</f>
        <v/>
      </c>
      <c r="I488" s="34" t="str">
        <f>IF(ISBLANK(Games!R471), "",IF(AND(Games!R471="",Games!S471=""),"",IF(ISTEXT(Games!S471), "Side",Games!R471)))</f>
        <v/>
      </c>
      <c r="J488" s="34" t="str">
        <f>IF(ISBLANK(Games!B471), "",IF(Games!P471="Y", Games!B471, Games!C471))</f>
        <v/>
      </c>
      <c r="K488" s="34" t="str">
        <f>Games!K471</f>
        <v/>
      </c>
      <c r="L488" s="34" t="str">
        <f>IF(ISBLANK(Games!D471), "",Games!D471)</f>
        <v/>
      </c>
      <c r="M488" s="34"/>
      <c r="N488" s="49" t="str">
        <f>IF(ISBLANK(Table123[[#This Row],[Odds Side - Difference Model]]), "", 1)</f>
        <v/>
      </c>
      <c r="O488" s="49" t="str">
        <f>IF(ISBLANK(Table123[[#This Row],[Odds Spread]]), "", 1)</f>
        <v/>
      </c>
      <c r="P488" s="36"/>
      <c r="Q488" s="36"/>
      <c r="R48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8" s="36"/>
      <c r="T488" s="36"/>
      <c r="U488" s="50" t="str">
        <f>IF(ISBLANK(Table123[[#This Row],[Odds Side - Difference Model]]), "",N488+IF(Q488&lt;0, (N488/(Q488/-100)), N488*(Q488/100)))</f>
        <v/>
      </c>
      <c r="V488" s="51" t="str">
        <f>IFERROR(IF(ISBLANK(Table123[[#This Row],[Odds Side - Win Probability Model]]), "",N488+IF(R488&lt;0, (N488/(R488/-100)), N488*(R488/100))),"")</f>
        <v/>
      </c>
      <c r="W488" s="50" t="str">
        <f t="shared" si="49"/>
        <v/>
      </c>
      <c r="X488" s="51" t="str">
        <f t="shared" si="50"/>
        <v/>
      </c>
      <c r="Y488" s="50" t="str">
        <f>IF(ISBLANK(Table123[[#This Row],[Odds Spread]]), "",O488+IF(S488&lt;0, (O488/(S488/-100)), O488*(S488/100)))</f>
        <v/>
      </c>
      <c r="Z488" s="50" t="str">
        <f t="shared" si="51"/>
        <v/>
      </c>
      <c r="AA488" s="37">
        <f t="shared" si="52"/>
        <v>0</v>
      </c>
      <c r="AB488" s="37">
        <f t="shared" si="53"/>
        <v>0</v>
      </c>
      <c r="AC488" s="52" t="str">
        <f>IF('Prediction Log'!$T489="Y", "W", IF('Prediction Log'!$T489="N","L",""))</f>
        <v/>
      </c>
      <c r="AD488" s="53" t="str">
        <f>IF('Prediction Log'!$V489="Y", "W", IF('Prediction Log'!$V489="N","L",""))</f>
        <v/>
      </c>
      <c r="AE488" s="54" t="str">
        <f>IF(ISBLANK(Table123[[#This Row],[Odds Side - Difference Model]]), "",IF(AC488="W", W488, IF(AC488="L",-N488, "")))</f>
        <v/>
      </c>
      <c r="AF488" s="55" t="str">
        <f>IFERROR((IF(ISERR(Table123[[#This Row],[Potential Payout Side - Win Probability Model]]), "",IF(AD488="W", X488, IF(AD488="L",-N488, "")))), "")</f>
        <v/>
      </c>
      <c r="AG488" s="52" t="str">
        <f>IF('Prediction Log'!$U489="Y", "W", IF('Prediction Log'!$U489="N", "L", ""))</f>
        <v/>
      </c>
      <c r="AH488" s="54" t="str">
        <f>IF(ISBLANK(Table123[[#This Row],[Odds Spread]]), "",IF(AG488="W", Z488, IF(AG488="L",-O488, "")))</f>
        <v/>
      </c>
      <c r="AI488" s="45"/>
      <c r="AJ488" s="46" t="str">
        <f t="shared" si="54"/>
        <v/>
      </c>
      <c r="AK48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9" spans="1:38" x14ac:dyDescent="0.45">
      <c r="A489" s="34">
        <f>Games!A472</f>
        <v>0</v>
      </c>
      <c r="B489" s="34" t="str">
        <f>IF('Prediction Log'!B490=0, "",'Prediction Log'!B490)</f>
        <v/>
      </c>
      <c r="C489" s="34" t="str">
        <f>IF('Prediction Log'!C490=0, "",'Prediction Log'!C490)</f>
        <v/>
      </c>
      <c r="D489" s="34" t="str">
        <f>IF('Prediction Log'!D490=0, "",'Prediction Log'!D490)</f>
        <v/>
      </c>
      <c r="E489" s="34" t="str">
        <f>IF('Prediction Log'!E490=0, "",'Prediction Log'!E490)</f>
        <v/>
      </c>
      <c r="F489" s="34" t="str">
        <f>IF('Prediction Log'!H490=0, "",'Prediction Log'!H490)</f>
        <v/>
      </c>
      <c r="G489" s="10" t="str">
        <f>IF(ISBLANK(Games!B472), "",'Prediction Log'!$I490)</f>
        <v/>
      </c>
      <c r="H489" s="35" t="str">
        <f>'Prediction Log'!$J490</f>
        <v/>
      </c>
      <c r="I489" s="34" t="str">
        <f>IF(ISBLANK(Games!R472), "",IF(AND(Games!R472="",Games!S472=""),"",IF(ISTEXT(Games!S472), "Side",Games!R472)))</f>
        <v/>
      </c>
      <c r="J489" s="34" t="str">
        <f>IF(ISBLANK(Games!B472), "",IF(Games!P472="Y", Games!B472, Games!C472))</f>
        <v/>
      </c>
      <c r="K489" s="34" t="str">
        <f>Games!K472</f>
        <v/>
      </c>
      <c r="L489" s="34" t="str">
        <f>IF(ISBLANK(Games!D472), "",Games!D472)</f>
        <v/>
      </c>
      <c r="M489" s="34"/>
      <c r="N489" s="49" t="str">
        <f>IF(ISBLANK(Table123[[#This Row],[Odds Side - Difference Model]]), "", 1)</f>
        <v/>
      </c>
      <c r="O489" s="49" t="str">
        <f>IF(ISBLANK(Table123[[#This Row],[Odds Spread]]), "", 1)</f>
        <v/>
      </c>
      <c r="P489" s="36"/>
      <c r="Q489" s="36"/>
      <c r="R48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9" s="36"/>
      <c r="T489" s="36"/>
      <c r="U489" s="50" t="str">
        <f>IF(ISBLANK(Table123[[#This Row],[Odds Side - Difference Model]]), "",N489+IF(Q489&lt;0, (N489/(Q489/-100)), N489*(Q489/100)))</f>
        <v/>
      </c>
      <c r="V489" s="51" t="str">
        <f>IFERROR(IF(ISBLANK(Table123[[#This Row],[Odds Side - Win Probability Model]]), "",N489+IF(R489&lt;0, (N489/(R489/-100)), N489*(R489/100))),"")</f>
        <v/>
      </c>
      <c r="W489" s="50" t="str">
        <f t="shared" si="49"/>
        <v/>
      </c>
      <c r="X489" s="51" t="str">
        <f t="shared" si="50"/>
        <v/>
      </c>
      <c r="Y489" s="50" t="str">
        <f>IF(ISBLANK(Table123[[#This Row],[Odds Spread]]), "",O489+IF(S489&lt;0, (O489/(S489/-100)), O489*(S489/100)))</f>
        <v/>
      </c>
      <c r="Z489" s="50" t="str">
        <f t="shared" si="51"/>
        <v/>
      </c>
      <c r="AA489" s="37">
        <f t="shared" si="52"/>
        <v>0</v>
      </c>
      <c r="AB489" s="37">
        <f t="shared" si="53"/>
        <v>0</v>
      </c>
      <c r="AC489" s="52" t="str">
        <f>IF('Prediction Log'!$T490="Y", "W", IF('Prediction Log'!$T490="N","L",""))</f>
        <v/>
      </c>
      <c r="AD489" s="53" t="str">
        <f>IF('Prediction Log'!$V490="Y", "W", IF('Prediction Log'!$V490="N","L",""))</f>
        <v/>
      </c>
      <c r="AE489" s="54" t="str">
        <f>IF(ISBLANK(Table123[[#This Row],[Odds Side - Difference Model]]), "",IF(AC489="W", W489, IF(AC489="L",-N489, "")))</f>
        <v/>
      </c>
      <c r="AF489" s="55" t="str">
        <f>IFERROR((IF(ISERR(Table123[[#This Row],[Potential Payout Side - Win Probability Model]]), "",IF(AD489="W", X489, IF(AD489="L",-N489, "")))), "")</f>
        <v/>
      </c>
      <c r="AG489" s="52" t="str">
        <f>IF('Prediction Log'!$U490="Y", "W", IF('Prediction Log'!$U490="N", "L", ""))</f>
        <v/>
      </c>
      <c r="AH489" s="54" t="str">
        <f>IF(ISBLANK(Table123[[#This Row],[Odds Spread]]), "",IF(AG489="W", Z489, IF(AG489="L",-O489, "")))</f>
        <v/>
      </c>
      <c r="AI489" s="45"/>
      <c r="AJ489" s="46" t="str">
        <f t="shared" si="54"/>
        <v/>
      </c>
      <c r="AK48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0" spans="1:38" x14ac:dyDescent="0.45">
      <c r="A490" s="34">
        <f>Games!A473</f>
        <v>0</v>
      </c>
      <c r="B490" s="34" t="str">
        <f>IF('Prediction Log'!B491=0, "",'Prediction Log'!B491)</f>
        <v/>
      </c>
      <c r="C490" s="34" t="str">
        <f>IF('Prediction Log'!C491=0, "",'Prediction Log'!C491)</f>
        <v/>
      </c>
      <c r="D490" s="34" t="str">
        <f>IF('Prediction Log'!D491=0, "",'Prediction Log'!D491)</f>
        <v/>
      </c>
      <c r="E490" s="34" t="str">
        <f>IF('Prediction Log'!E491=0, "",'Prediction Log'!E491)</f>
        <v/>
      </c>
      <c r="F490" s="34" t="str">
        <f>IF('Prediction Log'!H491=0, "",'Prediction Log'!H491)</f>
        <v/>
      </c>
      <c r="G490" s="10" t="str">
        <f>IF(ISBLANK(Games!B473), "",'Prediction Log'!$I491)</f>
        <v/>
      </c>
      <c r="H490" s="35" t="str">
        <f>'Prediction Log'!$J491</f>
        <v/>
      </c>
      <c r="I490" s="34" t="str">
        <f>IF(ISBLANK(Games!R473), "",IF(AND(Games!R473="",Games!S473=""),"",IF(ISTEXT(Games!S473), "Side",Games!R473)))</f>
        <v/>
      </c>
      <c r="J490" s="34" t="str">
        <f>IF(ISBLANK(Games!B473), "",IF(Games!P473="Y", Games!B473, Games!C473))</f>
        <v/>
      </c>
      <c r="K490" s="34" t="str">
        <f>Games!K473</f>
        <v/>
      </c>
      <c r="L490" s="34" t="str">
        <f>IF(ISBLANK(Games!D473), "",Games!D473)</f>
        <v/>
      </c>
      <c r="M490" s="34"/>
      <c r="N490" s="49" t="str">
        <f>IF(ISBLANK(Table123[[#This Row],[Odds Side - Difference Model]]), "", 1)</f>
        <v/>
      </c>
      <c r="O490" s="49" t="str">
        <f>IF(ISBLANK(Table123[[#This Row],[Odds Spread]]), "", 1)</f>
        <v/>
      </c>
      <c r="P490" s="36"/>
      <c r="Q490" s="36"/>
      <c r="R49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0" s="36"/>
      <c r="T490" s="36"/>
      <c r="U490" s="50" t="str">
        <f>IF(ISBLANK(Table123[[#This Row],[Odds Side - Difference Model]]), "",N490+IF(Q490&lt;0, (N490/(Q490/-100)), N490*(Q490/100)))</f>
        <v/>
      </c>
      <c r="V490" s="51" t="str">
        <f>IFERROR(IF(ISBLANK(Table123[[#This Row],[Odds Side - Win Probability Model]]), "",N490+IF(R490&lt;0, (N490/(R490/-100)), N490*(R490/100))),"")</f>
        <v/>
      </c>
      <c r="W490" s="50" t="str">
        <f t="shared" si="49"/>
        <v/>
      </c>
      <c r="X490" s="51" t="str">
        <f t="shared" si="50"/>
        <v/>
      </c>
      <c r="Y490" s="50" t="str">
        <f>IF(ISBLANK(Table123[[#This Row],[Odds Spread]]), "",O490+IF(S490&lt;0, (O490/(S490/-100)), O490*(S490/100)))</f>
        <v/>
      </c>
      <c r="Z490" s="50" t="str">
        <f t="shared" si="51"/>
        <v/>
      </c>
      <c r="AA490" s="37">
        <f t="shared" si="52"/>
        <v>0</v>
      </c>
      <c r="AB490" s="37">
        <f t="shared" si="53"/>
        <v>0</v>
      </c>
      <c r="AC490" s="52" t="str">
        <f>IF('Prediction Log'!$T491="Y", "W", IF('Prediction Log'!$T491="N","L",""))</f>
        <v/>
      </c>
      <c r="AD490" s="53" t="str">
        <f>IF('Prediction Log'!$V491="Y", "W", IF('Prediction Log'!$V491="N","L",""))</f>
        <v/>
      </c>
      <c r="AE490" s="54" t="str">
        <f>IF(ISBLANK(Table123[[#This Row],[Odds Side - Difference Model]]), "",IF(AC490="W", W490, IF(AC490="L",-N490, "")))</f>
        <v/>
      </c>
      <c r="AF490" s="55" t="str">
        <f>IFERROR((IF(ISERR(Table123[[#This Row],[Potential Payout Side - Win Probability Model]]), "",IF(AD490="W", X490, IF(AD490="L",-N490, "")))), "")</f>
        <v/>
      </c>
      <c r="AG490" s="52" t="str">
        <f>IF('Prediction Log'!$U491="Y", "W", IF('Prediction Log'!$U491="N", "L", ""))</f>
        <v/>
      </c>
      <c r="AH490" s="54" t="str">
        <f>IF(ISBLANK(Table123[[#This Row],[Odds Spread]]), "",IF(AG490="W", Z490, IF(AG490="L",-O490, "")))</f>
        <v/>
      </c>
      <c r="AI490" s="45"/>
      <c r="AJ490" s="46" t="str">
        <f t="shared" si="54"/>
        <v/>
      </c>
      <c r="AK49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1" spans="1:38" x14ac:dyDescent="0.45">
      <c r="A491" s="34">
        <f>Games!A474</f>
        <v>0</v>
      </c>
      <c r="B491" s="34" t="str">
        <f>IF('Prediction Log'!B492=0, "",'Prediction Log'!B492)</f>
        <v/>
      </c>
      <c r="C491" s="34" t="str">
        <f>IF('Prediction Log'!C492=0, "",'Prediction Log'!C492)</f>
        <v/>
      </c>
      <c r="D491" s="34" t="str">
        <f>IF('Prediction Log'!D492=0, "",'Prediction Log'!D492)</f>
        <v/>
      </c>
      <c r="E491" s="34" t="str">
        <f>IF('Prediction Log'!E492=0, "",'Prediction Log'!E492)</f>
        <v/>
      </c>
      <c r="F491" s="34" t="str">
        <f>IF('Prediction Log'!H492=0, "",'Prediction Log'!H492)</f>
        <v/>
      </c>
      <c r="G491" s="10" t="str">
        <f>IF(ISBLANK(Games!B474), "",'Prediction Log'!$I492)</f>
        <v/>
      </c>
      <c r="H491" s="35" t="str">
        <f>'Prediction Log'!$J492</f>
        <v/>
      </c>
      <c r="I491" s="34" t="str">
        <f>IF(ISBLANK(Games!R474), "",IF(AND(Games!R474="",Games!S474=""),"",IF(ISTEXT(Games!S474), "Side",Games!R474)))</f>
        <v/>
      </c>
      <c r="J491" s="34" t="str">
        <f>IF(ISBLANK(Games!B474), "",IF(Games!P474="Y", Games!B474, Games!C474))</f>
        <v/>
      </c>
      <c r="K491" s="34" t="str">
        <f>Games!K474</f>
        <v/>
      </c>
      <c r="L491" s="34" t="str">
        <f>IF(ISBLANK(Games!D474), "",Games!D474)</f>
        <v/>
      </c>
      <c r="M491" s="34"/>
      <c r="N491" s="49" t="str">
        <f>IF(ISBLANK(Table123[[#This Row],[Odds Side - Difference Model]]), "", 1)</f>
        <v/>
      </c>
      <c r="O491" s="49" t="str">
        <f>IF(ISBLANK(Table123[[#This Row],[Odds Spread]]), "", 1)</f>
        <v/>
      </c>
      <c r="P491" s="36"/>
      <c r="Q491" s="36"/>
      <c r="R49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1" s="36"/>
      <c r="T491" s="36"/>
      <c r="U491" s="50" t="str">
        <f>IF(ISBLANK(Table123[[#This Row],[Odds Side - Difference Model]]), "",N491+IF(Q491&lt;0, (N491/(Q491/-100)), N491*(Q491/100)))</f>
        <v/>
      </c>
      <c r="V491" s="51" t="str">
        <f>IFERROR(IF(ISBLANK(Table123[[#This Row],[Odds Side - Win Probability Model]]), "",N491+IF(R491&lt;0, (N491/(R491/-100)), N491*(R491/100))),"")</f>
        <v/>
      </c>
      <c r="W491" s="50" t="str">
        <f t="shared" si="49"/>
        <v/>
      </c>
      <c r="X491" s="51" t="str">
        <f t="shared" si="50"/>
        <v/>
      </c>
      <c r="Y491" s="50" t="str">
        <f>IF(ISBLANK(Table123[[#This Row],[Odds Spread]]), "",O491+IF(S491&lt;0, (O491/(S491/-100)), O491*(S491/100)))</f>
        <v/>
      </c>
      <c r="Z491" s="50" t="str">
        <f t="shared" si="51"/>
        <v/>
      </c>
      <c r="AA491" s="37">
        <f t="shared" si="52"/>
        <v>0</v>
      </c>
      <c r="AB491" s="37">
        <f t="shared" si="53"/>
        <v>0</v>
      </c>
      <c r="AC491" s="52" t="str">
        <f>IF('Prediction Log'!$T492="Y", "W", IF('Prediction Log'!$T492="N","L",""))</f>
        <v/>
      </c>
      <c r="AD491" s="53" t="str">
        <f>IF('Prediction Log'!$V492="Y", "W", IF('Prediction Log'!$V492="N","L",""))</f>
        <v/>
      </c>
      <c r="AE491" s="54" t="str">
        <f>IF(ISBLANK(Table123[[#This Row],[Odds Side - Difference Model]]), "",IF(AC491="W", W491, IF(AC491="L",-N491, "")))</f>
        <v/>
      </c>
      <c r="AF491" s="55" t="str">
        <f>IFERROR((IF(ISERR(Table123[[#This Row],[Potential Payout Side - Win Probability Model]]), "",IF(AD491="W", X491, IF(AD491="L",-N491, "")))), "")</f>
        <v/>
      </c>
      <c r="AG491" s="52" t="str">
        <f>IF('Prediction Log'!$U492="Y", "W", IF('Prediction Log'!$U492="N", "L", ""))</f>
        <v/>
      </c>
      <c r="AH491" s="54" t="str">
        <f>IF(ISBLANK(Table123[[#This Row],[Odds Spread]]), "",IF(AG491="W", Z491, IF(AG491="L",-O491, "")))</f>
        <v/>
      </c>
      <c r="AI491" s="45"/>
      <c r="AJ491" s="46" t="str">
        <f t="shared" si="54"/>
        <v/>
      </c>
      <c r="AK49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2" spans="1:38" x14ac:dyDescent="0.45">
      <c r="A492" s="34">
        <f>Games!A475</f>
        <v>0</v>
      </c>
      <c r="B492" s="34" t="str">
        <f>IF('Prediction Log'!B493=0, "",'Prediction Log'!B493)</f>
        <v/>
      </c>
      <c r="C492" s="34" t="str">
        <f>IF('Prediction Log'!C493=0, "",'Prediction Log'!C493)</f>
        <v/>
      </c>
      <c r="D492" s="34" t="str">
        <f>IF('Prediction Log'!D493=0, "",'Prediction Log'!D493)</f>
        <v/>
      </c>
      <c r="E492" s="34" t="str">
        <f>IF('Prediction Log'!E493=0, "",'Prediction Log'!E493)</f>
        <v/>
      </c>
      <c r="F492" s="34" t="str">
        <f>IF('Prediction Log'!H493=0, "",'Prediction Log'!H493)</f>
        <v/>
      </c>
      <c r="G492" s="10" t="str">
        <f>IF(ISBLANK(Games!B475), "",'Prediction Log'!$I493)</f>
        <v/>
      </c>
      <c r="H492" s="35" t="str">
        <f>'Prediction Log'!$J493</f>
        <v/>
      </c>
      <c r="I492" s="34" t="str">
        <f>IF(ISBLANK(Games!R475), "",IF(AND(Games!R475="",Games!S475=""),"",IF(ISTEXT(Games!S475), "Side",Games!R475)))</f>
        <v/>
      </c>
      <c r="J492" s="34" t="str">
        <f>IF(ISBLANK(Games!B475), "",IF(Games!P475="Y", Games!B475, Games!C475))</f>
        <v/>
      </c>
      <c r="K492" s="34" t="str">
        <f>Games!K475</f>
        <v/>
      </c>
      <c r="L492" s="34" t="str">
        <f>IF(ISBLANK(Games!D475), "",Games!D475)</f>
        <v/>
      </c>
      <c r="M492" s="34"/>
      <c r="N492" s="49" t="str">
        <f>IF(ISBLANK(Table123[[#This Row],[Odds Side - Difference Model]]), "", 1)</f>
        <v/>
      </c>
      <c r="O492" s="49" t="str">
        <f>IF(ISBLANK(Table123[[#This Row],[Odds Spread]]), "", 1)</f>
        <v/>
      </c>
      <c r="P492" s="36"/>
      <c r="Q492" s="36"/>
      <c r="R49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2" s="36"/>
      <c r="T492" s="36"/>
      <c r="U492" s="50" t="str">
        <f>IF(ISBLANK(Table123[[#This Row],[Odds Side - Difference Model]]), "",N492+IF(Q492&lt;0, (N492/(Q492/-100)), N492*(Q492/100)))</f>
        <v/>
      </c>
      <c r="V492" s="51" t="str">
        <f>IFERROR(IF(ISBLANK(Table123[[#This Row],[Odds Side - Win Probability Model]]), "",N492+IF(R492&lt;0, (N492/(R492/-100)), N492*(R492/100))),"")</f>
        <v/>
      </c>
      <c r="W492" s="50" t="str">
        <f t="shared" si="49"/>
        <v/>
      </c>
      <c r="X492" s="51" t="str">
        <f t="shared" si="50"/>
        <v/>
      </c>
      <c r="Y492" s="50" t="str">
        <f>IF(ISBLANK(Table123[[#This Row],[Odds Spread]]), "",O492+IF(S492&lt;0, (O492/(S492/-100)), O492*(S492/100)))</f>
        <v/>
      </c>
      <c r="Z492" s="50" t="str">
        <f t="shared" si="51"/>
        <v/>
      </c>
      <c r="AA492" s="37">
        <f t="shared" si="52"/>
        <v>0</v>
      </c>
      <c r="AB492" s="37">
        <f t="shared" si="53"/>
        <v>0</v>
      </c>
      <c r="AC492" s="52" t="str">
        <f>IF('Prediction Log'!$T493="Y", "W", IF('Prediction Log'!$T493="N","L",""))</f>
        <v/>
      </c>
      <c r="AD492" s="53" t="str">
        <f>IF('Prediction Log'!$V493="Y", "W", IF('Prediction Log'!$V493="N","L",""))</f>
        <v/>
      </c>
      <c r="AE492" s="54" t="str">
        <f>IF(ISBLANK(Table123[[#This Row],[Odds Side - Difference Model]]), "",IF(AC492="W", W492, IF(AC492="L",-N492, "")))</f>
        <v/>
      </c>
      <c r="AF492" s="55" t="str">
        <f>IFERROR((IF(ISERR(Table123[[#This Row],[Potential Payout Side - Win Probability Model]]), "",IF(AD492="W", X492, IF(AD492="L",-N492, "")))), "")</f>
        <v/>
      </c>
      <c r="AG492" s="52" t="str">
        <f>IF('Prediction Log'!$U493="Y", "W", IF('Prediction Log'!$U493="N", "L", ""))</f>
        <v/>
      </c>
      <c r="AH492" s="54" t="str">
        <f>IF(ISBLANK(Table123[[#This Row],[Odds Spread]]), "",IF(AG492="W", Z492, IF(AG492="L",-O492, "")))</f>
        <v/>
      </c>
      <c r="AI492" s="45"/>
      <c r="AJ492" s="46" t="str">
        <f t="shared" si="54"/>
        <v/>
      </c>
      <c r="AK49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3" spans="1:38" x14ac:dyDescent="0.45">
      <c r="A493" s="34">
        <f>Games!A476</f>
        <v>0</v>
      </c>
      <c r="B493" s="34" t="str">
        <f>IF('Prediction Log'!B494=0, "",'Prediction Log'!B494)</f>
        <v/>
      </c>
      <c r="C493" s="34" t="str">
        <f>IF('Prediction Log'!C494=0, "",'Prediction Log'!C494)</f>
        <v/>
      </c>
      <c r="D493" s="34" t="str">
        <f>IF('Prediction Log'!D494=0, "",'Prediction Log'!D494)</f>
        <v/>
      </c>
      <c r="E493" s="34" t="str">
        <f>IF('Prediction Log'!E494=0, "",'Prediction Log'!E494)</f>
        <v/>
      </c>
      <c r="F493" s="34" t="str">
        <f>IF('Prediction Log'!H494=0, "",'Prediction Log'!H494)</f>
        <v/>
      </c>
      <c r="G493" s="10" t="str">
        <f>IF(ISBLANK(Games!B476), "",'Prediction Log'!$I494)</f>
        <v/>
      </c>
      <c r="H493" s="35" t="str">
        <f>'Prediction Log'!$J494</f>
        <v/>
      </c>
      <c r="I493" s="34" t="str">
        <f>IF(ISBLANK(Games!R476), "",IF(AND(Games!R476="",Games!S476=""),"",IF(ISTEXT(Games!S476), "Side",Games!R476)))</f>
        <v/>
      </c>
      <c r="J493" s="34" t="str">
        <f>IF(ISBLANK(Games!B476), "",IF(Games!P476="Y", Games!B476, Games!C476))</f>
        <v/>
      </c>
      <c r="K493" s="34" t="str">
        <f>Games!K476</f>
        <v/>
      </c>
      <c r="L493" s="34" t="str">
        <f>IF(ISBLANK(Games!D476), "",Games!D476)</f>
        <v/>
      </c>
      <c r="M493" s="34"/>
      <c r="N493" s="49" t="str">
        <f>IF(ISBLANK(Table123[[#This Row],[Odds Side - Difference Model]]), "", 1)</f>
        <v/>
      </c>
      <c r="O493" s="49" t="str">
        <f>IF(ISBLANK(Table123[[#This Row],[Odds Spread]]), "", 1)</f>
        <v/>
      </c>
      <c r="P493" s="36"/>
      <c r="Q493" s="36"/>
      <c r="R49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3" s="36"/>
      <c r="T493" s="36"/>
      <c r="U493" s="50" t="str">
        <f>IF(ISBLANK(Table123[[#This Row],[Odds Side - Difference Model]]), "",N493+IF(Q493&lt;0, (N493/(Q493/-100)), N493*(Q493/100)))</f>
        <v/>
      </c>
      <c r="V493" s="51" t="str">
        <f>IFERROR(IF(ISBLANK(Table123[[#This Row],[Odds Side - Win Probability Model]]), "",N493+IF(R493&lt;0, (N493/(R493/-100)), N493*(R493/100))),"")</f>
        <v/>
      </c>
      <c r="W493" s="50" t="str">
        <f t="shared" si="49"/>
        <v/>
      </c>
      <c r="X493" s="51" t="str">
        <f t="shared" si="50"/>
        <v/>
      </c>
      <c r="Y493" s="50" t="str">
        <f>IF(ISBLANK(Table123[[#This Row],[Odds Spread]]), "",O493+IF(S493&lt;0, (O493/(S493/-100)), O493*(S493/100)))</f>
        <v/>
      </c>
      <c r="Z493" s="50" t="str">
        <f t="shared" si="51"/>
        <v/>
      </c>
      <c r="AA493" s="37">
        <f t="shared" si="52"/>
        <v>0</v>
      </c>
      <c r="AB493" s="37">
        <f t="shared" si="53"/>
        <v>0</v>
      </c>
      <c r="AC493" s="52" t="str">
        <f>IF('Prediction Log'!$T494="Y", "W", IF('Prediction Log'!$T494="N","L",""))</f>
        <v/>
      </c>
      <c r="AD493" s="53" t="str">
        <f>IF('Prediction Log'!$V494="Y", "W", IF('Prediction Log'!$V494="N","L",""))</f>
        <v/>
      </c>
      <c r="AE493" s="54" t="str">
        <f>IF(ISBLANK(Table123[[#This Row],[Odds Side - Difference Model]]), "",IF(AC493="W", W493, IF(AC493="L",-N493, "")))</f>
        <v/>
      </c>
      <c r="AF493" s="55" t="str">
        <f>IFERROR((IF(ISERR(Table123[[#This Row],[Potential Payout Side - Win Probability Model]]), "",IF(AD493="W", X493, IF(AD493="L",-N493, "")))), "")</f>
        <v/>
      </c>
      <c r="AG493" s="52" t="str">
        <f>IF('Prediction Log'!$U494="Y", "W", IF('Prediction Log'!$U494="N", "L", ""))</f>
        <v/>
      </c>
      <c r="AH493" s="54" t="str">
        <f>IF(ISBLANK(Table123[[#This Row],[Odds Spread]]), "",IF(AG493="W", Z493, IF(AG493="L",-O493, "")))</f>
        <v/>
      </c>
      <c r="AI493" s="45"/>
      <c r="AJ493" s="46" t="str">
        <f t="shared" si="54"/>
        <v/>
      </c>
      <c r="AK49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4" spans="1:38" x14ac:dyDescent="0.45">
      <c r="A494" s="34">
        <f>Games!A477</f>
        <v>0</v>
      </c>
      <c r="B494" s="34" t="str">
        <f>IF('Prediction Log'!B495=0, "",'Prediction Log'!B495)</f>
        <v/>
      </c>
      <c r="C494" s="34" t="str">
        <f>IF('Prediction Log'!C495=0, "",'Prediction Log'!C495)</f>
        <v/>
      </c>
      <c r="D494" s="34" t="str">
        <f>IF('Prediction Log'!D495=0, "",'Prediction Log'!D495)</f>
        <v/>
      </c>
      <c r="E494" s="34" t="str">
        <f>IF('Prediction Log'!E495=0, "",'Prediction Log'!E495)</f>
        <v/>
      </c>
      <c r="F494" s="34" t="str">
        <f>IF('Prediction Log'!H495=0, "",'Prediction Log'!H495)</f>
        <v/>
      </c>
      <c r="G494" s="10" t="str">
        <f>IF(ISBLANK(Games!B477), "",'Prediction Log'!$I495)</f>
        <v/>
      </c>
      <c r="H494" s="35" t="str">
        <f>'Prediction Log'!$J495</f>
        <v/>
      </c>
      <c r="I494" s="34" t="str">
        <f>IF(ISBLANK(Games!R477), "",IF(AND(Games!R477="",Games!S477=""),"",IF(ISTEXT(Games!S477), "Side",Games!R477)))</f>
        <v/>
      </c>
      <c r="J494" s="34" t="str">
        <f>IF(ISBLANK(Games!B477), "",IF(Games!P477="Y", Games!B477, Games!C477))</f>
        <v/>
      </c>
      <c r="K494" s="34" t="str">
        <f>Games!K477</f>
        <v/>
      </c>
      <c r="L494" s="34" t="str">
        <f>IF(ISBLANK(Games!D477), "",Games!D477)</f>
        <v/>
      </c>
      <c r="M494" s="34"/>
      <c r="N494" s="49" t="str">
        <f>IF(ISBLANK(Table123[[#This Row],[Odds Side - Difference Model]]), "", 1)</f>
        <v/>
      </c>
      <c r="O494" s="49" t="str">
        <f>IF(ISBLANK(Table123[[#This Row],[Odds Spread]]), "", 1)</f>
        <v/>
      </c>
      <c r="P494" s="36"/>
      <c r="Q494" s="36"/>
      <c r="R49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4" s="36"/>
      <c r="T494" s="36"/>
      <c r="U494" s="50" t="str">
        <f>IF(ISBLANK(Table123[[#This Row],[Odds Side - Difference Model]]), "",N494+IF(Q494&lt;0, (N494/(Q494/-100)), N494*(Q494/100)))</f>
        <v/>
      </c>
      <c r="V494" s="51" t="str">
        <f>IFERROR(IF(ISBLANK(Table123[[#This Row],[Odds Side - Win Probability Model]]), "",N494+IF(R494&lt;0, (N494/(R494/-100)), N494*(R494/100))),"")</f>
        <v/>
      </c>
      <c r="W494" s="50" t="str">
        <f t="shared" si="49"/>
        <v/>
      </c>
      <c r="X494" s="51" t="str">
        <f t="shared" si="50"/>
        <v/>
      </c>
      <c r="Y494" s="50" t="str">
        <f>IF(ISBLANK(Table123[[#This Row],[Odds Spread]]), "",O494+IF(S494&lt;0, (O494/(S494/-100)), O494*(S494/100)))</f>
        <v/>
      </c>
      <c r="Z494" s="50" t="str">
        <f t="shared" si="51"/>
        <v/>
      </c>
      <c r="AA494" s="37">
        <f t="shared" si="52"/>
        <v>0</v>
      </c>
      <c r="AB494" s="37">
        <f t="shared" si="53"/>
        <v>0</v>
      </c>
      <c r="AC494" s="52" t="str">
        <f>IF('Prediction Log'!$T495="Y", "W", IF('Prediction Log'!$T495="N","L",""))</f>
        <v/>
      </c>
      <c r="AD494" s="53" t="str">
        <f>IF('Prediction Log'!$V495="Y", "W", IF('Prediction Log'!$V495="N","L",""))</f>
        <v/>
      </c>
      <c r="AE494" s="54" t="str">
        <f>IF(ISBLANK(Table123[[#This Row],[Odds Side - Difference Model]]), "",IF(AC494="W", W494, IF(AC494="L",-N494, "")))</f>
        <v/>
      </c>
      <c r="AF494" s="55" t="str">
        <f>IFERROR((IF(ISERR(Table123[[#This Row],[Potential Payout Side - Win Probability Model]]), "",IF(AD494="W", X494, IF(AD494="L",-N494, "")))), "")</f>
        <v/>
      </c>
      <c r="AG494" s="52" t="str">
        <f>IF('Prediction Log'!$U495="Y", "W", IF('Prediction Log'!$U495="N", "L", ""))</f>
        <v/>
      </c>
      <c r="AH494" s="54" t="str">
        <f>IF(ISBLANK(Table123[[#This Row],[Odds Spread]]), "",IF(AG494="W", Z494, IF(AG494="L",-O494, "")))</f>
        <v/>
      </c>
      <c r="AI494" s="45"/>
      <c r="AJ494" s="46" t="str">
        <f t="shared" si="54"/>
        <v/>
      </c>
      <c r="AK49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5" spans="1:38" x14ac:dyDescent="0.45">
      <c r="A495" s="34">
        <f>Games!A478</f>
        <v>0</v>
      </c>
      <c r="B495" s="34" t="str">
        <f>IF('Prediction Log'!B496=0, "",'Prediction Log'!B496)</f>
        <v/>
      </c>
      <c r="C495" s="34" t="str">
        <f>IF('Prediction Log'!C496=0, "",'Prediction Log'!C496)</f>
        <v/>
      </c>
      <c r="D495" s="34" t="str">
        <f>IF('Prediction Log'!D496=0, "",'Prediction Log'!D496)</f>
        <v/>
      </c>
      <c r="E495" s="34" t="str">
        <f>IF('Prediction Log'!E496=0, "",'Prediction Log'!E496)</f>
        <v/>
      </c>
      <c r="F495" s="34" t="str">
        <f>IF('Prediction Log'!H496=0, "",'Prediction Log'!H496)</f>
        <v/>
      </c>
      <c r="G495" s="10" t="str">
        <f>IF(ISBLANK(Games!B478), "",'Prediction Log'!$I496)</f>
        <v/>
      </c>
      <c r="H495" s="35" t="str">
        <f>'Prediction Log'!$J496</f>
        <v/>
      </c>
      <c r="I495" s="34" t="str">
        <f>IF(ISBLANK(Games!R478), "",IF(AND(Games!R478="",Games!S478=""),"",IF(ISTEXT(Games!S478), "Side",Games!R478)))</f>
        <v/>
      </c>
      <c r="J495" s="34" t="str">
        <f>IF(ISBLANK(Games!B478), "",IF(Games!P478="Y", Games!B478, Games!C478))</f>
        <v/>
      </c>
      <c r="K495" s="34" t="str">
        <f>Games!K478</f>
        <v/>
      </c>
      <c r="L495" s="34" t="str">
        <f>IF(ISBLANK(Games!D478), "",Games!D478)</f>
        <v/>
      </c>
      <c r="M495" s="34"/>
      <c r="N495" s="49" t="str">
        <f>IF(ISBLANK(Table123[[#This Row],[Odds Side - Difference Model]]), "", 1)</f>
        <v/>
      </c>
      <c r="O495" s="49" t="str">
        <f>IF(ISBLANK(Table123[[#This Row],[Odds Spread]]), "", 1)</f>
        <v/>
      </c>
      <c r="P495" s="36"/>
      <c r="Q495" s="36"/>
      <c r="R49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5" s="36"/>
      <c r="T495" s="36"/>
      <c r="U495" s="50" t="str">
        <f>IF(ISBLANK(Table123[[#This Row],[Odds Side - Difference Model]]), "",N495+IF(Q495&lt;0, (N495/(Q495/-100)), N495*(Q495/100)))</f>
        <v/>
      </c>
      <c r="V495" s="51" t="str">
        <f>IFERROR(IF(ISBLANK(Table123[[#This Row],[Odds Side - Win Probability Model]]), "",N495+IF(R495&lt;0, (N495/(R495/-100)), N495*(R495/100))),"")</f>
        <v/>
      </c>
      <c r="W495" s="50" t="str">
        <f t="shared" si="49"/>
        <v/>
      </c>
      <c r="X495" s="51" t="str">
        <f t="shared" si="50"/>
        <v/>
      </c>
      <c r="Y495" s="50" t="str">
        <f>IF(ISBLANK(Table123[[#This Row],[Odds Spread]]), "",O495+IF(S495&lt;0, (O495/(S495/-100)), O495*(S495/100)))</f>
        <v/>
      </c>
      <c r="Z495" s="50" t="str">
        <f t="shared" si="51"/>
        <v/>
      </c>
      <c r="AA495" s="37">
        <f t="shared" si="52"/>
        <v>0</v>
      </c>
      <c r="AB495" s="37">
        <f t="shared" si="53"/>
        <v>0</v>
      </c>
      <c r="AC495" s="52" t="str">
        <f>IF('Prediction Log'!$T496="Y", "W", IF('Prediction Log'!$T496="N","L",""))</f>
        <v/>
      </c>
      <c r="AD495" s="53" t="str">
        <f>IF('Prediction Log'!$V496="Y", "W", IF('Prediction Log'!$V496="N","L",""))</f>
        <v/>
      </c>
      <c r="AE495" s="54" t="str">
        <f>IF(ISBLANK(Table123[[#This Row],[Odds Side - Difference Model]]), "",IF(AC495="W", W495, IF(AC495="L",-N495, "")))</f>
        <v/>
      </c>
      <c r="AF495" s="55" t="str">
        <f>IFERROR((IF(ISERR(Table123[[#This Row],[Potential Payout Side - Win Probability Model]]), "",IF(AD495="W", X495, IF(AD495="L",-N495, "")))), "")</f>
        <v/>
      </c>
      <c r="AG495" s="52" t="str">
        <f>IF('Prediction Log'!$U496="Y", "W", IF('Prediction Log'!$U496="N", "L", ""))</f>
        <v/>
      </c>
      <c r="AH495" s="54" t="str">
        <f>IF(ISBLANK(Table123[[#This Row],[Odds Spread]]), "",IF(AG495="W", Z495, IF(AG495="L",-O495, "")))</f>
        <v/>
      </c>
      <c r="AI495" s="45"/>
      <c r="AJ495" s="46" t="str">
        <f t="shared" si="54"/>
        <v/>
      </c>
      <c r="AK49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6" spans="1:38" x14ac:dyDescent="0.45">
      <c r="A496" s="34">
        <f>Games!A479</f>
        <v>0</v>
      </c>
      <c r="B496" s="34" t="str">
        <f>IF('Prediction Log'!B497=0, "",'Prediction Log'!B497)</f>
        <v/>
      </c>
      <c r="C496" s="34" t="str">
        <f>IF('Prediction Log'!C497=0, "",'Prediction Log'!C497)</f>
        <v/>
      </c>
      <c r="D496" s="34" t="str">
        <f>IF('Prediction Log'!D497=0, "",'Prediction Log'!D497)</f>
        <v/>
      </c>
      <c r="E496" s="34" t="str">
        <f>IF('Prediction Log'!E497=0, "",'Prediction Log'!E497)</f>
        <v/>
      </c>
      <c r="F496" s="34" t="str">
        <f>IF('Prediction Log'!H497=0, "",'Prediction Log'!H497)</f>
        <v/>
      </c>
      <c r="G496" s="10" t="str">
        <f>IF(ISBLANK(Games!B479), "",'Prediction Log'!$I497)</f>
        <v/>
      </c>
      <c r="H496" s="35" t="str">
        <f>'Prediction Log'!$J497</f>
        <v/>
      </c>
      <c r="I496" s="34" t="str">
        <f>IF(ISBLANK(Games!R479), "",IF(AND(Games!R479="",Games!S479=""),"",IF(ISTEXT(Games!S479), "Side",Games!R479)))</f>
        <v/>
      </c>
      <c r="J496" s="34" t="str">
        <f>IF(ISBLANK(Games!B479), "",IF(Games!P479="Y", Games!B479, Games!C479))</f>
        <v/>
      </c>
      <c r="K496" s="34" t="str">
        <f>Games!K479</f>
        <v/>
      </c>
      <c r="L496" s="34" t="str">
        <f>IF(ISBLANK(Games!D479), "",Games!D479)</f>
        <v/>
      </c>
      <c r="M496" s="34"/>
      <c r="N496" s="49" t="str">
        <f>IF(ISBLANK(Table123[[#This Row],[Odds Side - Difference Model]]), "", 1)</f>
        <v/>
      </c>
      <c r="O496" s="49" t="str">
        <f>IF(ISBLANK(Table123[[#This Row],[Odds Spread]]), "", 1)</f>
        <v/>
      </c>
      <c r="P496" s="36"/>
      <c r="Q496" s="36"/>
      <c r="R49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6" s="36"/>
      <c r="T496" s="36"/>
      <c r="U496" s="50" t="str">
        <f>IF(ISBLANK(Table123[[#This Row],[Odds Side - Difference Model]]), "",N496+IF(Q496&lt;0, (N496/(Q496/-100)), N496*(Q496/100)))</f>
        <v/>
      </c>
      <c r="V496" s="51" t="str">
        <f>IFERROR(IF(ISBLANK(Table123[[#This Row],[Odds Side - Win Probability Model]]), "",N496+IF(R496&lt;0, (N496/(R496/-100)), N496*(R496/100))),"")</f>
        <v/>
      </c>
      <c r="W496" s="50" t="str">
        <f t="shared" si="49"/>
        <v/>
      </c>
      <c r="X496" s="51" t="str">
        <f t="shared" si="50"/>
        <v/>
      </c>
      <c r="Y496" s="50" t="str">
        <f>IF(ISBLANK(Table123[[#This Row],[Odds Spread]]), "",O496+IF(S496&lt;0, (O496/(S496/-100)), O496*(S496/100)))</f>
        <v/>
      </c>
      <c r="Z496" s="50" t="str">
        <f t="shared" si="51"/>
        <v/>
      </c>
      <c r="AA496" s="37">
        <f t="shared" si="52"/>
        <v>0</v>
      </c>
      <c r="AB496" s="37">
        <f t="shared" si="53"/>
        <v>0</v>
      </c>
      <c r="AC496" s="52" t="str">
        <f>IF('Prediction Log'!$T497="Y", "W", IF('Prediction Log'!$T497="N","L",""))</f>
        <v/>
      </c>
      <c r="AD496" s="53" t="str">
        <f>IF('Prediction Log'!$V497="Y", "W", IF('Prediction Log'!$V497="N","L",""))</f>
        <v/>
      </c>
      <c r="AE496" s="54" t="str">
        <f>IF(ISBLANK(Table123[[#This Row],[Odds Side - Difference Model]]), "",IF(AC496="W", W496, IF(AC496="L",-N496, "")))</f>
        <v/>
      </c>
      <c r="AF496" s="55" t="str">
        <f>IFERROR((IF(ISERR(Table123[[#This Row],[Potential Payout Side - Win Probability Model]]), "",IF(AD496="W", X496, IF(AD496="L",-N496, "")))), "")</f>
        <v/>
      </c>
      <c r="AG496" s="52" t="str">
        <f>IF('Prediction Log'!$U497="Y", "W", IF('Prediction Log'!$U497="N", "L", ""))</f>
        <v/>
      </c>
      <c r="AH496" s="54" t="str">
        <f>IF(ISBLANK(Table123[[#This Row],[Odds Spread]]), "",IF(AG496="W", Z496, IF(AG496="L",-O496, "")))</f>
        <v/>
      </c>
      <c r="AI496" s="45"/>
      <c r="AJ496" s="46" t="str">
        <f t="shared" si="54"/>
        <v/>
      </c>
      <c r="AK49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7" spans="1:38" x14ac:dyDescent="0.45">
      <c r="A497" s="34">
        <f>Games!A480</f>
        <v>0</v>
      </c>
      <c r="B497" s="34" t="str">
        <f>IF('Prediction Log'!B498=0, "",'Prediction Log'!B498)</f>
        <v/>
      </c>
      <c r="C497" s="34" t="str">
        <f>IF('Prediction Log'!C498=0, "",'Prediction Log'!C498)</f>
        <v/>
      </c>
      <c r="D497" s="34" t="str">
        <f>IF('Prediction Log'!D498=0, "",'Prediction Log'!D498)</f>
        <v/>
      </c>
      <c r="E497" s="34" t="str">
        <f>IF('Prediction Log'!E498=0, "",'Prediction Log'!E498)</f>
        <v/>
      </c>
      <c r="F497" s="34" t="str">
        <f>IF('Prediction Log'!H498=0, "",'Prediction Log'!H498)</f>
        <v/>
      </c>
      <c r="G497" s="10" t="str">
        <f>IF(ISBLANK(Games!B480), "",'Prediction Log'!$I498)</f>
        <v/>
      </c>
      <c r="H497" s="35" t="str">
        <f>'Prediction Log'!$J498</f>
        <v/>
      </c>
      <c r="I497" s="34" t="str">
        <f>IF(ISBLANK(Games!R480), "",IF(AND(Games!R480="",Games!S480=""),"",IF(ISTEXT(Games!S480), "Side",Games!R480)))</f>
        <v/>
      </c>
      <c r="J497" s="34" t="str">
        <f>IF(ISBLANK(Games!B480), "",IF(Games!P480="Y", Games!B480, Games!C480))</f>
        <v/>
      </c>
      <c r="K497" s="34" t="str">
        <f>Games!K480</f>
        <v/>
      </c>
      <c r="L497" s="34" t="str">
        <f>IF(ISBLANK(Games!D480), "",Games!D480)</f>
        <v/>
      </c>
      <c r="M497" s="34"/>
      <c r="N497" s="49" t="str">
        <f>IF(ISBLANK(Table123[[#This Row],[Odds Side - Difference Model]]), "", 1)</f>
        <v/>
      </c>
      <c r="O497" s="49" t="str">
        <f>IF(ISBLANK(Table123[[#This Row],[Odds Spread]]), "", 1)</f>
        <v/>
      </c>
      <c r="P497" s="36"/>
      <c r="Q497" s="36"/>
      <c r="R49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7" s="36"/>
      <c r="T497" s="36"/>
      <c r="U497" s="50" t="str">
        <f>IF(ISBLANK(Table123[[#This Row],[Odds Side - Difference Model]]), "",N497+IF(Q497&lt;0, (N497/(Q497/-100)), N497*(Q497/100)))</f>
        <v/>
      </c>
      <c r="V497" s="51" t="str">
        <f>IFERROR(IF(ISBLANK(Table123[[#This Row],[Odds Side - Win Probability Model]]), "",N497+IF(R497&lt;0, (N497/(R497/-100)), N497*(R497/100))),"")</f>
        <v/>
      </c>
      <c r="W497" s="50" t="str">
        <f t="shared" si="49"/>
        <v/>
      </c>
      <c r="X497" s="51" t="str">
        <f t="shared" si="50"/>
        <v/>
      </c>
      <c r="Y497" s="50" t="str">
        <f>IF(ISBLANK(Table123[[#This Row],[Odds Spread]]), "",O497+IF(S497&lt;0, (O497/(S497/-100)), O497*(S497/100)))</f>
        <v/>
      </c>
      <c r="Z497" s="50" t="str">
        <f t="shared" si="51"/>
        <v/>
      </c>
      <c r="AA497" s="37">
        <f t="shared" si="52"/>
        <v>0</v>
      </c>
      <c r="AB497" s="37">
        <f t="shared" si="53"/>
        <v>0</v>
      </c>
      <c r="AC497" s="52" t="str">
        <f>IF('Prediction Log'!$T498="Y", "W", IF('Prediction Log'!$T498="N","L",""))</f>
        <v/>
      </c>
      <c r="AD497" s="53" t="str">
        <f>IF('Prediction Log'!$V498="Y", "W", IF('Prediction Log'!$V498="N","L",""))</f>
        <v/>
      </c>
      <c r="AE497" s="54" t="str">
        <f>IF(ISBLANK(Table123[[#This Row],[Odds Side - Difference Model]]), "",IF(AC497="W", W497, IF(AC497="L",-N497, "")))</f>
        <v/>
      </c>
      <c r="AF497" s="55" t="str">
        <f>IFERROR((IF(ISERR(Table123[[#This Row],[Potential Payout Side - Win Probability Model]]), "",IF(AD497="W", X497, IF(AD497="L",-N497, "")))), "")</f>
        <v/>
      </c>
      <c r="AG497" s="52" t="str">
        <f>IF('Prediction Log'!$U498="Y", "W", IF('Prediction Log'!$U498="N", "L", ""))</f>
        <v/>
      </c>
      <c r="AH497" s="54" t="str">
        <f>IF(ISBLANK(Table123[[#This Row],[Odds Spread]]), "",IF(AG497="W", Z497, IF(AG497="L",-O497, "")))</f>
        <v/>
      </c>
      <c r="AI497" s="45"/>
      <c r="AJ497" s="46" t="str">
        <f t="shared" si="54"/>
        <v/>
      </c>
      <c r="AK49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8" spans="1:38" x14ac:dyDescent="0.45">
      <c r="A498" s="34">
        <f>Games!A481</f>
        <v>0</v>
      </c>
      <c r="B498" s="34" t="str">
        <f>IF('Prediction Log'!B499=0, "",'Prediction Log'!B499)</f>
        <v/>
      </c>
      <c r="C498" s="34" t="str">
        <f>IF('Prediction Log'!C499=0, "",'Prediction Log'!C499)</f>
        <v/>
      </c>
      <c r="D498" s="34" t="str">
        <f>IF('Prediction Log'!D499=0, "",'Prediction Log'!D499)</f>
        <v/>
      </c>
      <c r="E498" s="34" t="str">
        <f>IF('Prediction Log'!E499=0, "",'Prediction Log'!E499)</f>
        <v/>
      </c>
      <c r="F498" s="34" t="str">
        <f>IF('Prediction Log'!H499=0, "",'Prediction Log'!H499)</f>
        <v/>
      </c>
      <c r="G498" s="10" t="str">
        <f>IF(ISBLANK(Games!B481), "",'Prediction Log'!$I499)</f>
        <v/>
      </c>
      <c r="H498" s="35" t="str">
        <f>'Prediction Log'!$J499</f>
        <v/>
      </c>
      <c r="I498" s="34" t="str">
        <f>IF(ISBLANK(Games!R481), "",IF(AND(Games!R481="",Games!S481=""),"",IF(ISTEXT(Games!S481), "Side",Games!R481)))</f>
        <v/>
      </c>
      <c r="J498" s="34" t="str">
        <f>IF(ISBLANK(Games!B481), "",IF(Games!P481="Y", Games!B481, Games!C481))</f>
        <v/>
      </c>
      <c r="K498" s="34" t="str">
        <f>Games!K481</f>
        <v/>
      </c>
      <c r="L498" s="34" t="str">
        <f>IF(ISBLANK(Games!D481), "",Games!D481)</f>
        <v/>
      </c>
      <c r="M498" s="34"/>
      <c r="N498" s="49" t="str">
        <f>IF(ISBLANK(Table123[[#This Row],[Odds Side - Difference Model]]), "", 1)</f>
        <v/>
      </c>
      <c r="O498" s="49" t="str">
        <f>IF(ISBLANK(Table123[[#This Row],[Odds Spread]]), "", 1)</f>
        <v/>
      </c>
      <c r="P498" s="36"/>
      <c r="Q498" s="36"/>
      <c r="R49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8" s="36"/>
      <c r="T498" s="36"/>
      <c r="U498" s="50" t="str">
        <f>IF(ISBLANK(Table123[[#This Row],[Odds Side - Difference Model]]), "",N498+IF(Q498&lt;0, (N498/(Q498/-100)), N498*(Q498/100)))</f>
        <v/>
      </c>
      <c r="V498" s="51" t="str">
        <f>IFERROR(IF(ISBLANK(Table123[[#This Row],[Odds Side - Win Probability Model]]), "",N498+IF(R498&lt;0, (N498/(R498/-100)), N498*(R498/100))),"")</f>
        <v/>
      </c>
      <c r="W498" s="50" t="str">
        <f t="shared" si="49"/>
        <v/>
      </c>
      <c r="X498" s="51" t="str">
        <f t="shared" si="50"/>
        <v/>
      </c>
      <c r="Y498" s="50" t="str">
        <f>IF(ISBLANK(Table123[[#This Row],[Odds Spread]]), "",O498+IF(S498&lt;0, (O498/(S498/-100)), O498*(S498/100)))</f>
        <v/>
      </c>
      <c r="Z498" s="50" t="str">
        <f t="shared" si="51"/>
        <v/>
      </c>
      <c r="AA498" s="37">
        <f t="shared" si="52"/>
        <v>0</v>
      </c>
      <c r="AB498" s="37">
        <f t="shared" si="53"/>
        <v>0</v>
      </c>
      <c r="AC498" s="52" t="str">
        <f>IF('Prediction Log'!$T499="Y", "W", IF('Prediction Log'!$T499="N","L",""))</f>
        <v/>
      </c>
      <c r="AD498" s="53" t="str">
        <f>IF('Prediction Log'!$V499="Y", "W", IF('Prediction Log'!$V499="N","L",""))</f>
        <v/>
      </c>
      <c r="AE498" s="54" t="str">
        <f>IF(ISBLANK(Table123[[#This Row],[Odds Side - Difference Model]]), "",IF(AC498="W", W498, IF(AC498="L",-N498, "")))</f>
        <v/>
      </c>
      <c r="AF498" s="55" t="str">
        <f>IFERROR((IF(ISERR(Table123[[#This Row],[Potential Payout Side - Win Probability Model]]), "",IF(AD498="W", X498, IF(AD498="L",-N498, "")))), "")</f>
        <v/>
      </c>
      <c r="AG498" s="52" t="str">
        <f>IF('Prediction Log'!$U499="Y", "W", IF('Prediction Log'!$U499="N", "L", ""))</f>
        <v/>
      </c>
      <c r="AH498" s="54" t="str">
        <f>IF(ISBLANK(Table123[[#This Row],[Odds Spread]]), "",IF(AG498="W", Z498, IF(AG498="L",-O498, "")))</f>
        <v/>
      </c>
      <c r="AI498" s="45"/>
      <c r="AJ498" s="46" t="str">
        <f t="shared" si="54"/>
        <v/>
      </c>
      <c r="AK49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9" spans="1:38" x14ac:dyDescent="0.45">
      <c r="A499" s="34">
        <f>Games!A482</f>
        <v>0</v>
      </c>
      <c r="B499" s="34" t="str">
        <f>IF('Prediction Log'!B500=0, "",'Prediction Log'!B500)</f>
        <v/>
      </c>
      <c r="C499" s="34" t="str">
        <f>IF('Prediction Log'!C500=0, "",'Prediction Log'!C500)</f>
        <v/>
      </c>
      <c r="D499" s="34" t="str">
        <f>IF('Prediction Log'!D500=0, "",'Prediction Log'!D500)</f>
        <v/>
      </c>
      <c r="E499" s="34" t="str">
        <f>IF('Prediction Log'!E500=0, "",'Prediction Log'!E500)</f>
        <v/>
      </c>
      <c r="F499" s="34" t="str">
        <f>IF('Prediction Log'!H500=0, "",'Prediction Log'!H500)</f>
        <v/>
      </c>
      <c r="G499" s="10" t="str">
        <f>IF(ISBLANK(Games!B482), "",'Prediction Log'!$I500)</f>
        <v/>
      </c>
      <c r="H499" s="35" t="str">
        <f>'Prediction Log'!$J500</f>
        <v/>
      </c>
      <c r="I499" s="34" t="str">
        <f>IF(ISBLANK(Games!R482), "",IF(AND(Games!R482="",Games!S482=""),"",IF(ISTEXT(Games!S482), "Side",Games!R482)))</f>
        <v/>
      </c>
      <c r="J499" s="34" t="str">
        <f>IF(ISBLANK(Games!B482), "",IF(Games!P482="Y", Games!B482, Games!C482))</f>
        <v/>
      </c>
      <c r="K499" s="34" t="str">
        <f>Games!K482</f>
        <v/>
      </c>
      <c r="L499" s="34" t="str">
        <f>IF(ISBLANK(Games!D482), "",Games!D482)</f>
        <v/>
      </c>
      <c r="M499" s="34"/>
      <c r="N499" s="49" t="str">
        <f>IF(ISBLANK(Table123[[#This Row],[Odds Side - Difference Model]]), "", 1)</f>
        <v/>
      </c>
      <c r="O499" s="49" t="str">
        <f>IF(ISBLANK(Table123[[#This Row],[Odds Spread]]), "", 1)</f>
        <v/>
      </c>
      <c r="P499" s="36"/>
      <c r="Q499" s="36"/>
      <c r="R49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9" s="36"/>
      <c r="T499" s="36"/>
      <c r="U499" s="50" t="str">
        <f>IF(ISBLANK(Table123[[#This Row],[Odds Side - Difference Model]]), "",N499+IF(Q499&lt;0, (N499/(Q499/-100)), N499*(Q499/100)))</f>
        <v/>
      </c>
      <c r="V499" s="51" t="str">
        <f>IFERROR(IF(ISBLANK(Table123[[#This Row],[Odds Side - Win Probability Model]]), "",N499+IF(R499&lt;0, (N499/(R499/-100)), N499*(R499/100))),"")</f>
        <v/>
      </c>
      <c r="W499" s="50" t="str">
        <f t="shared" si="49"/>
        <v/>
      </c>
      <c r="X499" s="51" t="str">
        <f t="shared" si="50"/>
        <v/>
      </c>
      <c r="Y499" s="50" t="str">
        <f>IF(ISBLANK(Table123[[#This Row],[Odds Spread]]), "",O499+IF(S499&lt;0, (O499/(S499/-100)), O499*(S499/100)))</f>
        <v/>
      </c>
      <c r="Z499" s="50" t="str">
        <f t="shared" si="51"/>
        <v/>
      </c>
      <c r="AA499" s="37">
        <f t="shared" si="52"/>
        <v>0</v>
      </c>
      <c r="AB499" s="37">
        <f t="shared" si="53"/>
        <v>0</v>
      </c>
      <c r="AC499" s="52" t="str">
        <f>IF('Prediction Log'!$T500="Y", "W", IF('Prediction Log'!$T500="N","L",""))</f>
        <v/>
      </c>
      <c r="AD499" s="53" t="str">
        <f>IF('Prediction Log'!$V500="Y", "W", IF('Prediction Log'!$V500="N","L",""))</f>
        <v/>
      </c>
      <c r="AE499" s="54" t="str">
        <f>IF(ISBLANK(Table123[[#This Row],[Odds Side - Difference Model]]), "",IF(AC499="W", W499, IF(AC499="L",-N499, "")))</f>
        <v/>
      </c>
      <c r="AF499" s="55" t="str">
        <f>IFERROR((IF(ISERR(Table123[[#This Row],[Potential Payout Side - Win Probability Model]]), "",IF(AD499="W", X499, IF(AD499="L",-N499, "")))), "")</f>
        <v/>
      </c>
      <c r="AG499" s="52" t="str">
        <f>IF('Prediction Log'!$U500="Y", "W", IF('Prediction Log'!$U500="N", "L", ""))</f>
        <v/>
      </c>
      <c r="AH499" s="54" t="str">
        <f>IF(ISBLANK(Table123[[#This Row],[Odds Spread]]), "",IF(AG499="W", Z499, IF(AG499="L",-O499, "")))</f>
        <v/>
      </c>
      <c r="AI499" s="45"/>
      <c r="AJ499" s="46" t="str">
        <f t="shared" si="54"/>
        <v/>
      </c>
      <c r="AK49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0" spans="1:38" x14ac:dyDescent="0.45">
      <c r="A500" s="34">
        <f>Games!A483</f>
        <v>0</v>
      </c>
      <c r="B500" s="34" t="str">
        <f>IF('Prediction Log'!B501=0, "",'Prediction Log'!B501)</f>
        <v/>
      </c>
      <c r="C500" s="34" t="str">
        <f>IF('Prediction Log'!C501=0, "",'Prediction Log'!C501)</f>
        <v/>
      </c>
      <c r="D500" s="34" t="str">
        <f>IF('Prediction Log'!D501=0, "",'Prediction Log'!D501)</f>
        <v/>
      </c>
      <c r="E500" s="34" t="str">
        <f>IF('Prediction Log'!E501=0, "",'Prediction Log'!E501)</f>
        <v/>
      </c>
      <c r="F500" s="34" t="str">
        <f>IF('Prediction Log'!H501=0, "",'Prediction Log'!H501)</f>
        <v/>
      </c>
      <c r="G500" s="10" t="str">
        <f>IF(ISBLANK(Games!B483), "",'Prediction Log'!$I501)</f>
        <v/>
      </c>
      <c r="H500" s="35" t="str">
        <f>'Prediction Log'!$J501</f>
        <v/>
      </c>
      <c r="I500" s="34" t="str">
        <f>IF(ISBLANK(Games!R483), "",IF(AND(Games!R483="",Games!S483=""),"",IF(ISTEXT(Games!S483), "Side",Games!R483)))</f>
        <v/>
      </c>
      <c r="J500" s="34" t="str">
        <f>IF(ISBLANK(Games!B483), "",IF(Games!P483="Y", Games!B483, Games!C483))</f>
        <v/>
      </c>
      <c r="K500" s="34" t="str">
        <f>Games!K483</f>
        <v/>
      </c>
      <c r="L500" s="34" t="str">
        <f>IF(ISBLANK(Games!D483), "",Games!D483)</f>
        <v/>
      </c>
      <c r="M500" s="34"/>
      <c r="N500" s="49" t="str">
        <f>IF(ISBLANK(Table123[[#This Row],[Odds Side - Difference Model]]), "", 1)</f>
        <v/>
      </c>
      <c r="O500" s="49" t="str">
        <f>IF(ISBLANK(Table123[[#This Row],[Odds Spread]]), "", 1)</f>
        <v/>
      </c>
      <c r="P500" s="36"/>
      <c r="Q500" s="36"/>
      <c r="R50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0" s="36"/>
      <c r="T500" s="36"/>
      <c r="U500" s="50" t="str">
        <f>IF(ISBLANK(Table123[[#This Row],[Odds Side - Difference Model]]), "",N500+IF(Q500&lt;0, (N500/(Q500/-100)), N500*(Q500/100)))</f>
        <v/>
      </c>
      <c r="V500" s="51" t="str">
        <f>IFERROR(IF(ISBLANK(Table123[[#This Row],[Odds Side - Win Probability Model]]), "",N500+IF(R500&lt;0, (N500/(R500/-100)), N500*(R500/100))),"")</f>
        <v/>
      </c>
      <c r="W500" s="50" t="str">
        <f t="shared" si="49"/>
        <v/>
      </c>
      <c r="X500" s="51" t="str">
        <f t="shared" si="50"/>
        <v/>
      </c>
      <c r="Y500" s="50" t="str">
        <f>IF(ISBLANK(Table123[[#This Row],[Odds Spread]]), "",O500+IF(S500&lt;0, (O500/(S500/-100)), O500*(S500/100)))</f>
        <v/>
      </c>
      <c r="Z500" s="50" t="str">
        <f t="shared" si="51"/>
        <v/>
      </c>
      <c r="AA500" s="37">
        <f t="shared" si="52"/>
        <v>0</v>
      </c>
      <c r="AB500" s="37">
        <f t="shared" si="53"/>
        <v>0</v>
      </c>
      <c r="AC500" s="52" t="str">
        <f>IF('Prediction Log'!$T501="Y", "W", IF('Prediction Log'!$T501="N","L",""))</f>
        <v/>
      </c>
      <c r="AD500" s="53" t="str">
        <f>IF('Prediction Log'!$V501="Y", "W", IF('Prediction Log'!$V501="N","L",""))</f>
        <v/>
      </c>
      <c r="AE500" s="54" t="str">
        <f>IF(ISBLANK(Table123[[#This Row],[Odds Side - Difference Model]]), "",IF(AC500="W", W500, IF(AC500="L",-N500, "")))</f>
        <v/>
      </c>
      <c r="AF500" s="55" t="str">
        <f>IFERROR((IF(ISERR(Table123[[#This Row],[Potential Payout Side - Win Probability Model]]), "",IF(AD500="W", X500, IF(AD500="L",-N500, "")))), "")</f>
        <v/>
      </c>
      <c r="AG500" s="52" t="str">
        <f>IF('Prediction Log'!$U501="Y", "W", IF('Prediction Log'!$U501="N", "L", ""))</f>
        <v/>
      </c>
      <c r="AH500" s="54" t="str">
        <f>IF(ISBLANK(Table123[[#This Row],[Odds Spread]]), "",IF(AG500="W", Z500, IF(AG500="L",-O500, "")))</f>
        <v/>
      </c>
      <c r="AI500" s="45"/>
      <c r="AJ500" s="46" t="str">
        <f t="shared" si="54"/>
        <v/>
      </c>
      <c r="AK50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1" spans="1:38" x14ac:dyDescent="0.45">
      <c r="A501" s="34">
        <f>Games!A484</f>
        <v>0</v>
      </c>
      <c r="B501" s="34" t="str">
        <f>IF('Prediction Log'!B502=0, "",'Prediction Log'!B502)</f>
        <v/>
      </c>
      <c r="C501" s="34" t="str">
        <f>IF('Prediction Log'!C502=0, "",'Prediction Log'!C502)</f>
        <v/>
      </c>
      <c r="D501" s="34" t="str">
        <f>IF('Prediction Log'!D502=0, "",'Prediction Log'!D502)</f>
        <v/>
      </c>
      <c r="E501" s="34" t="str">
        <f>IF('Prediction Log'!E502=0, "",'Prediction Log'!E502)</f>
        <v/>
      </c>
      <c r="F501" s="34" t="str">
        <f>IF('Prediction Log'!H502=0, "",'Prediction Log'!H502)</f>
        <v/>
      </c>
      <c r="G501" s="10" t="str">
        <f>IF(ISBLANK(Games!B484), "",'Prediction Log'!$I502)</f>
        <v/>
      </c>
      <c r="H501" s="35" t="str">
        <f>'Prediction Log'!$J502</f>
        <v/>
      </c>
      <c r="I501" s="34" t="str">
        <f>IF(ISBLANK(Games!R484), "",IF(AND(Games!R484="",Games!S484=""),"",IF(ISTEXT(Games!S484), "Side",Games!R484)))</f>
        <v/>
      </c>
      <c r="J501" s="34" t="str">
        <f>IF(ISBLANK(Games!B484), "",IF(Games!P484="Y", Games!B484, Games!C484))</f>
        <v/>
      </c>
      <c r="K501" s="34" t="str">
        <f>Games!K484</f>
        <v/>
      </c>
      <c r="L501" s="34" t="str">
        <f>IF(ISBLANK(Games!D484), "",Games!D484)</f>
        <v/>
      </c>
      <c r="M501" s="34"/>
      <c r="N501" s="49" t="str">
        <f>IF(ISBLANK(Table123[[#This Row],[Odds Side - Difference Model]]), "", 1)</f>
        <v/>
      </c>
      <c r="O501" s="49" t="str">
        <f>IF(ISBLANK(Table123[[#This Row],[Odds Spread]]), "", 1)</f>
        <v/>
      </c>
      <c r="P501" s="36"/>
      <c r="Q501" s="36"/>
      <c r="R50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1" s="36"/>
      <c r="T501" s="36"/>
      <c r="U501" s="50" t="str">
        <f>IF(ISBLANK(Table123[[#This Row],[Odds Side - Difference Model]]), "",N501+IF(Q501&lt;0, (N501/(Q501/-100)), N501*(Q501/100)))</f>
        <v/>
      </c>
      <c r="V501" s="51" t="str">
        <f>IFERROR(IF(ISBLANK(Table123[[#This Row],[Odds Side - Win Probability Model]]), "",N501+IF(R501&lt;0, (N501/(R501/-100)), N501*(R501/100))),"")</f>
        <v/>
      </c>
      <c r="W501" s="50" t="str">
        <f t="shared" si="49"/>
        <v/>
      </c>
      <c r="X501" s="51" t="str">
        <f t="shared" si="50"/>
        <v/>
      </c>
      <c r="Y501" s="50" t="str">
        <f>IF(ISBLANK(Table123[[#This Row],[Odds Spread]]), "",O501+IF(S501&lt;0, (O501/(S501/-100)), O501*(S501/100)))</f>
        <v/>
      </c>
      <c r="Z501" s="50" t="str">
        <f t="shared" si="51"/>
        <v/>
      </c>
      <c r="AA501" s="37">
        <f t="shared" si="52"/>
        <v>0</v>
      </c>
      <c r="AB501" s="37">
        <f t="shared" si="53"/>
        <v>0</v>
      </c>
      <c r="AC501" s="52" t="str">
        <f>IF('Prediction Log'!$T502="Y", "W", IF('Prediction Log'!$T502="N","L",""))</f>
        <v/>
      </c>
      <c r="AD501" s="53" t="str">
        <f>IF('Prediction Log'!$V502="Y", "W", IF('Prediction Log'!$V502="N","L",""))</f>
        <v/>
      </c>
      <c r="AE501" s="54" t="str">
        <f>IF(ISBLANK(Table123[[#This Row],[Odds Side - Difference Model]]), "",IF(AC501="W", W501, IF(AC501="L",-N501, "")))</f>
        <v/>
      </c>
      <c r="AF501" s="55" t="str">
        <f>IFERROR((IF(ISERR(Table123[[#This Row],[Potential Payout Side - Win Probability Model]]), "",IF(AD501="W", X501, IF(AD501="L",-N501, "")))), "")</f>
        <v/>
      </c>
      <c r="AG501" s="52" t="str">
        <f>IF('Prediction Log'!$U502="Y", "W", IF('Prediction Log'!$U502="N", "L", ""))</f>
        <v/>
      </c>
      <c r="AH501" s="54" t="str">
        <f>IF(ISBLANK(Table123[[#This Row],[Odds Spread]]), "",IF(AG501="W", Z501, IF(AG501="L",-O501, "")))</f>
        <v/>
      </c>
      <c r="AI501" s="45"/>
      <c r="AJ501" s="46" t="str">
        <f t="shared" si="54"/>
        <v/>
      </c>
      <c r="AK50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2" spans="1:38" x14ac:dyDescent="0.45">
      <c r="A502" s="34">
        <f>Games!A485</f>
        <v>0</v>
      </c>
      <c r="B502" s="34" t="str">
        <f>IF('Prediction Log'!B503=0, "",'Prediction Log'!B503)</f>
        <v/>
      </c>
      <c r="C502" s="34" t="str">
        <f>IF('Prediction Log'!C503=0, "",'Prediction Log'!C503)</f>
        <v/>
      </c>
      <c r="D502" s="34" t="str">
        <f>IF('Prediction Log'!D503=0, "",'Prediction Log'!D503)</f>
        <v/>
      </c>
      <c r="E502" s="34" t="str">
        <f>IF('Prediction Log'!E503=0, "",'Prediction Log'!E503)</f>
        <v/>
      </c>
      <c r="F502" s="34" t="str">
        <f>IF('Prediction Log'!H503=0, "",'Prediction Log'!H503)</f>
        <v/>
      </c>
      <c r="G502" s="10" t="str">
        <f>IF(ISBLANK(Games!B485), "",'Prediction Log'!$I503)</f>
        <v/>
      </c>
      <c r="H502" s="35" t="str">
        <f>'Prediction Log'!$J503</f>
        <v/>
      </c>
      <c r="I502" s="34" t="str">
        <f>IF(ISBLANK(Games!R485), "",IF(AND(Games!R485="",Games!S485=""),"",IF(ISTEXT(Games!S485), "Side",Games!R485)))</f>
        <v/>
      </c>
      <c r="J502" s="34" t="str">
        <f>IF(ISBLANK(Games!B485), "",IF(Games!P485="Y", Games!B485, Games!C485))</f>
        <v/>
      </c>
      <c r="K502" s="34" t="str">
        <f>Games!K485</f>
        <v/>
      </c>
      <c r="L502" s="34" t="str">
        <f>IF(ISBLANK(Games!D485), "",Games!D485)</f>
        <v/>
      </c>
      <c r="M502" s="34"/>
      <c r="N502" s="49" t="str">
        <f>IF(ISBLANK(Table123[[#This Row],[Odds Side - Difference Model]]), "", 1)</f>
        <v/>
      </c>
      <c r="O502" s="49" t="str">
        <f>IF(ISBLANK(Table123[[#This Row],[Odds Spread]]), "", 1)</f>
        <v/>
      </c>
      <c r="P502" s="36"/>
      <c r="Q502" s="36"/>
      <c r="R50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2" s="36"/>
      <c r="T502" s="36"/>
      <c r="U502" s="50" t="str">
        <f>IF(ISBLANK(Table123[[#This Row],[Odds Side - Difference Model]]), "",N502+IF(Q502&lt;0, (N502/(Q502/-100)), N502*(Q502/100)))</f>
        <v/>
      </c>
      <c r="V502" s="51" t="str">
        <f>IFERROR(IF(ISBLANK(Table123[[#This Row],[Odds Side - Win Probability Model]]), "",N502+IF(R502&lt;0, (N502/(R502/-100)), N502*(R502/100))),"")</f>
        <v/>
      </c>
      <c r="W502" s="50" t="str">
        <f t="shared" si="49"/>
        <v/>
      </c>
      <c r="X502" s="51" t="str">
        <f t="shared" si="50"/>
        <v/>
      </c>
      <c r="Y502" s="50" t="str">
        <f>IF(ISBLANK(Table123[[#This Row],[Odds Spread]]), "",O502+IF(S502&lt;0, (O502/(S502/-100)), O502*(S502/100)))</f>
        <v/>
      </c>
      <c r="Z502" s="50" t="str">
        <f t="shared" si="51"/>
        <v/>
      </c>
      <c r="AA502" s="37">
        <f t="shared" si="52"/>
        <v>0</v>
      </c>
      <c r="AB502" s="37">
        <f t="shared" si="53"/>
        <v>0</v>
      </c>
      <c r="AC502" s="52" t="str">
        <f>IF('Prediction Log'!$T503="Y", "W", IF('Prediction Log'!$T503="N","L",""))</f>
        <v/>
      </c>
      <c r="AD502" s="53" t="str">
        <f>IF('Prediction Log'!$V503="Y", "W", IF('Prediction Log'!$V503="N","L",""))</f>
        <v/>
      </c>
      <c r="AE502" s="54" t="str">
        <f>IF(ISBLANK(Table123[[#This Row],[Odds Side - Difference Model]]), "",IF(AC502="W", W502, IF(AC502="L",-N502, "")))</f>
        <v/>
      </c>
      <c r="AF502" s="55" t="str">
        <f>IFERROR((IF(ISERR(Table123[[#This Row],[Potential Payout Side - Win Probability Model]]), "",IF(AD502="W", X502, IF(AD502="L",-N502, "")))), "")</f>
        <v/>
      </c>
      <c r="AG502" s="52" t="str">
        <f>IF('Prediction Log'!$U503="Y", "W", IF('Prediction Log'!$U503="N", "L", ""))</f>
        <v/>
      </c>
      <c r="AH502" s="54" t="str">
        <f>IF(ISBLANK(Table123[[#This Row],[Odds Spread]]), "",IF(AG502="W", Z502, IF(AG502="L",-O502, "")))</f>
        <v/>
      </c>
      <c r="AI502" s="45"/>
      <c r="AJ502" s="46" t="str">
        <f t="shared" si="54"/>
        <v/>
      </c>
      <c r="AK50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3" spans="1:38" x14ac:dyDescent="0.45">
      <c r="A503" s="34">
        <f>Games!A486</f>
        <v>0</v>
      </c>
      <c r="B503" s="34" t="str">
        <f>IF('Prediction Log'!B504=0, "",'Prediction Log'!B504)</f>
        <v/>
      </c>
      <c r="C503" s="34" t="str">
        <f>IF('Prediction Log'!C504=0, "",'Prediction Log'!C504)</f>
        <v/>
      </c>
      <c r="D503" s="34" t="str">
        <f>IF('Prediction Log'!D504=0, "",'Prediction Log'!D504)</f>
        <v/>
      </c>
      <c r="E503" s="34" t="str">
        <f>IF('Prediction Log'!E504=0, "",'Prediction Log'!E504)</f>
        <v/>
      </c>
      <c r="F503" s="34" t="str">
        <f>IF('Prediction Log'!H504=0, "",'Prediction Log'!H504)</f>
        <v/>
      </c>
      <c r="G503" s="10" t="str">
        <f>IF(ISBLANK(Games!B486), "",'Prediction Log'!$I504)</f>
        <v/>
      </c>
      <c r="H503" s="35" t="str">
        <f>'Prediction Log'!$J504</f>
        <v/>
      </c>
      <c r="I503" s="34" t="str">
        <f>IF(ISBLANK(Games!R486), "",IF(AND(Games!R486="",Games!S486=""),"",IF(ISTEXT(Games!S486), "Side",Games!R486)))</f>
        <v/>
      </c>
      <c r="J503" s="34" t="str">
        <f>IF(ISBLANK(Games!B486), "",IF(Games!P486="Y", Games!B486, Games!C486))</f>
        <v/>
      </c>
      <c r="K503" s="34" t="str">
        <f>Games!K486</f>
        <v/>
      </c>
      <c r="L503" s="34" t="str">
        <f>IF(ISBLANK(Games!D486), "",Games!D486)</f>
        <v/>
      </c>
      <c r="M503" s="34"/>
      <c r="N503" s="49" t="str">
        <f>IF(ISBLANK(Table123[[#This Row],[Odds Side - Difference Model]]), "", 1)</f>
        <v/>
      </c>
      <c r="O503" s="49" t="str">
        <f>IF(ISBLANK(Table123[[#This Row],[Odds Spread]]), "", 1)</f>
        <v/>
      </c>
      <c r="P503" s="36"/>
      <c r="Q503" s="36"/>
      <c r="R50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3" s="36"/>
      <c r="T503" s="36"/>
      <c r="U503" s="50" t="str">
        <f>IF(ISBLANK(Table123[[#This Row],[Odds Side - Difference Model]]), "",N503+IF(Q503&lt;0, (N503/(Q503/-100)), N503*(Q503/100)))</f>
        <v/>
      </c>
      <c r="V503" s="51" t="str">
        <f>IFERROR(IF(ISBLANK(Table123[[#This Row],[Odds Side - Win Probability Model]]), "",N503+IF(R503&lt;0, (N503/(R503/-100)), N503*(R503/100))),"")</f>
        <v/>
      </c>
      <c r="W503" s="50" t="str">
        <f t="shared" si="49"/>
        <v/>
      </c>
      <c r="X503" s="51" t="str">
        <f t="shared" si="50"/>
        <v/>
      </c>
      <c r="Y503" s="50" t="str">
        <f>IF(ISBLANK(Table123[[#This Row],[Odds Spread]]), "",O503+IF(S503&lt;0, (O503/(S503/-100)), O503*(S503/100)))</f>
        <v/>
      </c>
      <c r="Z503" s="50" t="str">
        <f t="shared" si="51"/>
        <v/>
      </c>
      <c r="AA503" s="37">
        <f t="shared" si="52"/>
        <v>0</v>
      </c>
      <c r="AB503" s="37">
        <f t="shared" si="53"/>
        <v>0</v>
      </c>
      <c r="AC503" s="52" t="str">
        <f>IF('Prediction Log'!$T504="Y", "W", IF('Prediction Log'!$T504="N","L",""))</f>
        <v/>
      </c>
      <c r="AD503" s="53" t="str">
        <f>IF('Prediction Log'!$V504="Y", "W", IF('Prediction Log'!$V504="N","L",""))</f>
        <v/>
      </c>
      <c r="AE503" s="54" t="str">
        <f>IF(ISBLANK(Table123[[#This Row],[Odds Side - Difference Model]]), "",IF(AC503="W", W503, IF(AC503="L",-N503, "")))</f>
        <v/>
      </c>
      <c r="AF503" s="55" t="str">
        <f>IFERROR((IF(ISERR(Table123[[#This Row],[Potential Payout Side - Win Probability Model]]), "",IF(AD503="W", X503, IF(AD503="L",-N503, "")))), "")</f>
        <v/>
      </c>
      <c r="AG503" s="52" t="str">
        <f>IF('Prediction Log'!$U504="Y", "W", IF('Prediction Log'!$U504="N", "L", ""))</f>
        <v/>
      </c>
      <c r="AH503" s="54" t="str">
        <f>IF(ISBLANK(Table123[[#This Row],[Odds Spread]]), "",IF(AG503="W", Z503, IF(AG503="L",-O503, "")))</f>
        <v/>
      </c>
      <c r="AI503" s="45"/>
      <c r="AJ503" s="46" t="str">
        <f t="shared" si="54"/>
        <v/>
      </c>
      <c r="AK50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4" spans="1:38" x14ac:dyDescent="0.45">
      <c r="A504" s="34">
        <f>Games!A487</f>
        <v>0</v>
      </c>
      <c r="B504" s="34" t="str">
        <f>IF('Prediction Log'!B505=0, "",'Prediction Log'!B505)</f>
        <v/>
      </c>
      <c r="C504" s="34" t="str">
        <f>IF('Prediction Log'!C505=0, "",'Prediction Log'!C505)</f>
        <v/>
      </c>
      <c r="D504" s="34" t="str">
        <f>IF('Prediction Log'!D505=0, "",'Prediction Log'!D505)</f>
        <v/>
      </c>
      <c r="E504" s="34" t="str">
        <f>IF('Prediction Log'!E505=0, "",'Prediction Log'!E505)</f>
        <v/>
      </c>
      <c r="F504" s="34" t="str">
        <f>IF('Prediction Log'!H505=0, "",'Prediction Log'!H505)</f>
        <v/>
      </c>
      <c r="G504" s="10" t="str">
        <f>IF(ISBLANK(Games!B487), "",'Prediction Log'!$I505)</f>
        <v/>
      </c>
      <c r="H504" s="35" t="str">
        <f>'Prediction Log'!$J505</f>
        <v/>
      </c>
      <c r="I504" s="34" t="str">
        <f>IF(ISBLANK(Games!R487), "",IF(AND(Games!R487="",Games!S487=""),"",IF(ISTEXT(Games!S487), "Side",Games!R487)))</f>
        <v/>
      </c>
      <c r="J504" s="34" t="str">
        <f>IF(ISBLANK(Games!B487), "",IF(Games!P487="Y", Games!B487, Games!C487))</f>
        <v/>
      </c>
      <c r="K504" s="34" t="str">
        <f>Games!K487</f>
        <v/>
      </c>
      <c r="L504" s="34" t="str">
        <f>IF(ISBLANK(Games!D487), "",Games!D487)</f>
        <v/>
      </c>
      <c r="M504" s="34"/>
      <c r="N504" s="49" t="str">
        <f>IF(ISBLANK(Table123[[#This Row],[Odds Side - Difference Model]]), "", 1)</f>
        <v/>
      </c>
      <c r="O504" s="49" t="str">
        <f>IF(ISBLANK(Table123[[#This Row],[Odds Spread]]), "", 1)</f>
        <v/>
      </c>
      <c r="P504" s="36"/>
      <c r="Q504" s="36"/>
      <c r="R50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4" s="36"/>
      <c r="T504" s="36"/>
      <c r="U504" s="50" t="str">
        <f>IF(ISBLANK(Table123[[#This Row],[Odds Side - Difference Model]]), "",N504+IF(Q504&lt;0, (N504/(Q504/-100)), N504*(Q504/100)))</f>
        <v/>
      </c>
      <c r="V504" s="51" t="str">
        <f>IFERROR(IF(ISBLANK(Table123[[#This Row],[Odds Side - Win Probability Model]]), "",N504+IF(R504&lt;0, (N504/(R504/-100)), N504*(R504/100))),"")</f>
        <v/>
      </c>
      <c r="W504" s="50" t="str">
        <f t="shared" si="49"/>
        <v/>
      </c>
      <c r="X504" s="51" t="str">
        <f t="shared" si="50"/>
        <v/>
      </c>
      <c r="Y504" s="50" t="str">
        <f>IF(ISBLANK(Table123[[#This Row],[Odds Spread]]), "",O504+IF(S504&lt;0, (O504/(S504/-100)), O504*(S504/100)))</f>
        <v/>
      </c>
      <c r="Z504" s="50" t="str">
        <f t="shared" si="51"/>
        <v/>
      </c>
      <c r="AA504" s="37">
        <f t="shared" si="52"/>
        <v>0</v>
      </c>
      <c r="AB504" s="37">
        <f t="shared" si="53"/>
        <v>0</v>
      </c>
      <c r="AC504" s="52" t="str">
        <f>IF('Prediction Log'!$T505="Y", "W", IF('Prediction Log'!$T505="N","L",""))</f>
        <v/>
      </c>
      <c r="AD504" s="53" t="str">
        <f>IF('Prediction Log'!$V505="Y", "W", IF('Prediction Log'!$V505="N","L",""))</f>
        <v/>
      </c>
      <c r="AE504" s="54" t="str">
        <f>IF(ISBLANK(Table123[[#This Row],[Odds Side - Difference Model]]), "",IF(AC504="W", W504, IF(AC504="L",-N504, "")))</f>
        <v/>
      </c>
      <c r="AF504" s="55" t="str">
        <f>IFERROR((IF(ISERR(Table123[[#This Row],[Potential Payout Side - Win Probability Model]]), "",IF(AD504="W", X504, IF(AD504="L",-N504, "")))), "")</f>
        <v/>
      </c>
      <c r="AG504" s="52" t="str">
        <f>IF('Prediction Log'!$U505="Y", "W", IF('Prediction Log'!$U505="N", "L", ""))</f>
        <v/>
      </c>
      <c r="AH504" s="54" t="str">
        <f>IF(ISBLANK(Table123[[#This Row],[Odds Spread]]), "",IF(AG504="W", Z504, IF(AG504="L",-O504, "")))</f>
        <v/>
      </c>
      <c r="AI504" s="45"/>
      <c r="AJ504" s="46" t="str">
        <f t="shared" si="54"/>
        <v/>
      </c>
      <c r="AK50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5" spans="1:38" x14ac:dyDescent="0.45">
      <c r="A505" s="34">
        <f>Games!A488</f>
        <v>0</v>
      </c>
      <c r="B505" s="34" t="str">
        <f>IF('Prediction Log'!B506=0, "",'Prediction Log'!B506)</f>
        <v/>
      </c>
      <c r="C505" s="34" t="str">
        <f>IF('Prediction Log'!C506=0, "",'Prediction Log'!C506)</f>
        <v/>
      </c>
      <c r="D505" s="34" t="str">
        <f>IF('Prediction Log'!D506=0, "",'Prediction Log'!D506)</f>
        <v/>
      </c>
      <c r="E505" s="34" t="str">
        <f>IF('Prediction Log'!E506=0, "",'Prediction Log'!E506)</f>
        <v/>
      </c>
      <c r="F505" s="34" t="str">
        <f>IF('Prediction Log'!H506=0, "",'Prediction Log'!H506)</f>
        <v/>
      </c>
      <c r="G505" s="10" t="str">
        <f>IF(ISBLANK(Games!B488), "",'Prediction Log'!$I506)</f>
        <v/>
      </c>
      <c r="H505" s="35" t="str">
        <f>'Prediction Log'!$J506</f>
        <v/>
      </c>
      <c r="I505" s="34" t="str">
        <f>IF(ISBLANK(Games!R488), "",IF(AND(Games!R488="",Games!S488=""),"",IF(ISTEXT(Games!S488), "Side",Games!R488)))</f>
        <v/>
      </c>
      <c r="J505" s="34" t="str">
        <f>IF(ISBLANK(Games!B488), "",IF(Games!P488="Y", Games!B488, Games!C488))</f>
        <v/>
      </c>
      <c r="K505" s="34" t="str">
        <f>Games!K488</f>
        <v/>
      </c>
      <c r="L505" s="34" t="str">
        <f>IF(ISBLANK(Games!D488), "",Games!D488)</f>
        <v/>
      </c>
      <c r="M505" s="34"/>
      <c r="N505" s="49" t="str">
        <f>IF(ISBLANK(Table123[[#This Row],[Odds Side - Difference Model]]), "", 1)</f>
        <v/>
      </c>
      <c r="O505" s="49" t="str">
        <f>IF(ISBLANK(Table123[[#This Row],[Odds Spread]]), "", 1)</f>
        <v/>
      </c>
      <c r="P505" s="36"/>
      <c r="Q505" s="36"/>
      <c r="R50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5" s="36"/>
      <c r="T505" s="36"/>
      <c r="U505" s="50" t="str">
        <f>IF(ISBLANK(Table123[[#This Row],[Odds Side - Difference Model]]), "",N505+IF(Q505&lt;0, (N505/(Q505/-100)), N505*(Q505/100)))</f>
        <v/>
      </c>
      <c r="V505" s="51" t="str">
        <f>IFERROR(IF(ISBLANK(Table123[[#This Row],[Odds Side - Win Probability Model]]), "",N505+IF(R505&lt;0, (N505/(R505/-100)), N505*(R505/100))),"")</f>
        <v/>
      </c>
      <c r="W505" s="50" t="str">
        <f t="shared" si="49"/>
        <v/>
      </c>
      <c r="X505" s="51" t="str">
        <f t="shared" si="50"/>
        <v/>
      </c>
      <c r="Y505" s="50" t="str">
        <f>IF(ISBLANK(Table123[[#This Row],[Odds Spread]]), "",O505+IF(S505&lt;0, (O505/(S505/-100)), O505*(S505/100)))</f>
        <v/>
      </c>
      <c r="Z505" s="50" t="str">
        <f t="shared" si="51"/>
        <v/>
      </c>
      <c r="AA505" s="37">
        <f t="shared" si="52"/>
        <v>0</v>
      </c>
      <c r="AB505" s="37">
        <f t="shared" si="53"/>
        <v>0</v>
      </c>
      <c r="AC505" s="52" t="str">
        <f>IF('Prediction Log'!$T506="Y", "W", IF('Prediction Log'!$T506="N","L",""))</f>
        <v/>
      </c>
      <c r="AD505" s="53" t="str">
        <f>IF('Prediction Log'!$V506="Y", "W", IF('Prediction Log'!$V506="N","L",""))</f>
        <v/>
      </c>
      <c r="AE505" s="54" t="str">
        <f>IF(ISBLANK(Table123[[#This Row],[Odds Side - Difference Model]]), "",IF(AC505="W", W505, IF(AC505="L",-N505, "")))</f>
        <v/>
      </c>
      <c r="AF505" s="55" t="str">
        <f>IFERROR((IF(ISERR(Table123[[#This Row],[Potential Payout Side - Win Probability Model]]), "",IF(AD505="W", X505, IF(AD505="L",-N505, "")))), "")</f>
        <v/>
      </c>
      <c r="AG505" s="52" t="str">
        <f>IF('Prediction Log'!$U506="Y", "W", IF('Prediction Log'!$U506="N", "L", ""))</f>
        <v/>
      </c>
      <c r="AH505" s="54" t="str">
        <f>IF(ISBLANK(Table123[[#This Row],[Odds Spread]]), "",IF(AG505="W", Z505, IF(AG505="L",-O505, "")))</f>
        <v/>
      </c>
      <c r="AI505" s="45"/>
      <c r="AJ505" s="46" t="str">
        <f t="shared" si="54"/>
        <v/>
      </c>
      <c r="AK50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6" spans="1:38" x14ac:dyDescent="0.45">
      <c r="A506" s="34">
        <f>Games!A489</f>
        <v>0</v>
      </c>
      <c r="B506" s="34" t="str">
        <f>IF('Prediction Log'!B507=0, "",'Prediction Log'!B507)</f>
        <v/>
      </c>
      <c r="C506" s="34" t="str">
        <f>IF('Prediction Log'!C507=0, "",'Prediction Log'!C507)</f>
        <v/>
      </c>
      <c r="D506" s="34" t="str">
        <f>IF('Prediction Log'!D507=0, "",'Prediction Log'!D507)</f>
        <v/>
      </c>
      <c r="E506" s="34" t="str">
        <f>IF('Prediction Log'!E507=0, "",'Prediction Log'!E507)</f>
        <v/>
      </c>
      <c r="F506" s="34" t="str">
        <f>IF('Prediction Log'!H507=0, "",'Prediction Log'!H507)</f>
        <v/>
      </c>
      <c r="G506" s="10" t="str">
        <f>IF(ISBLANK(Games!B489), "",'Prediction Log'!$I507)</f>
        <v/>
      </c>
      <c r="H506" s="35" t="str">
        <f>'Prediction Log'!$J507</f>
        <v/>
      </c>
      <c r="I506" s="34" t="str">
        <f>IF(ISBLANK(Games!R489), "",IF(AND(Games!R489="",Games!S489=""),"",IF(ISTEXT(Games!S489), "Side",Games!R489)))</f>
        <v/>
      </c>
      <c r="J506" s="34" t="str">
        <f>IF(ISBLANK(Games!B489), "",IF(Games!P489="Y", Games!B489, Games!C489))</f>
        <v/>
      </c>
      <c r="K506" s="34" t="str">
        <f>Games!K489</f>
        <v/>
      </c>
      <c r="L506" s="34" t="str">
        <f>IF(ISBLANK(Games!D489), "",Games!D489)</f>
        <v/>
      </c>
      <c r="M506" s="34"/>
      <c r="N506" s="49" t="str">
        <f>IF(ISBLANK(Table123[[#This Row],[Odds Side - Difference Model]]), "", 1)</f>
        <v/>
      </c>
      <c r="O506" s="49" t="str">
        <f>IF(ISBLANK(Table123[[#This Row],[Odds Spread]]), "", 1)</f>
        <v/>
      </c>
      <c r="P506" s="36"/>
      <c r="Q506" s="36"/>
      <c r="R50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6" s="36"/>
      <c r="T506" s="36"/>
      <c r="U506" s="50" t="str">
        <f>IF(ISBLANK(Table123[[#This Row],[Odds Side - Difference Model]]), "",N506+IF(Q506&lt;0, (N506/(Q506/-100)), N506*(Q506/100)))</f>
        <v/>
      </c>
      <c r="V506" s="51" t="str">
        <f>IFERROR(IF(ISBLANK(Table123[[#This Row],[Odds Side - Win Probability Model]]), "",N506+IF(R506&lt;0, (N506/(R506/-100)), N506*(R506/100))),"")</f>
        <v/>
      </c>
      <c r="W506" s="50" t="str">
        <f t="shared" si="49"/>
        <v/>
      </c>
      <c r="X506" s="51" t="str">
        <f t="shared" si="50"/>
        <v/>
      </c>
      <c r="Y506" s="50" t="str">
        <f>IF(ISBLANK(Table123[[#This Row],[Odds Spread]]), "",O506+IF(S506&lt;0, (O506/(S506/-100)), O506*(S506/100)))</f>
        <v/>
      </c>
      <c r="Z506" s="50" t="str">
        <f t="shared" si="51"/>
        <v/>
      </c>
      <c r="AA506" s="37">
        <f t="shared" si="52"/>
        <v>0</v>
      </c>
      <c r="AB506" s="37">
        <f t="shared" si="53"/>
        <v>0</v>
      </c>
      <c r="AC506" s="52" t="str">
        <f>IF('Prediction Log'!$T507="Y", "W", IF('Prediction Log'!$T507="N","L",""))</f>
        <v/>
      </c>
      <c r="AD506" s="53" t="str">
        <f>IF('Prediction Log'!$V507="Y", "W", IF('Prediction Log'!$V507="N","L",""))</f>
        <v/>
      </c>
      <c r="AE506" s="54" t="str">
        <f>IF(ISBLANK(Table123[[#This Row],[Odds Side - Difference Model]]), "",IF(AC506="W", W506, IF(AC506="L",-N506, "")))</f>
        <v/>
      </c>
      <c r="AF506" s="55" t="str">
        <f>IFERROR((IF(ISERR(Table123[[#This Row],[Potential Payout Side - Win Probability Model]]), "",IF(AD506="W", X506, IF(AD506="L",-N506, "")))), "")</f>
        <v/>
      </c>
      <c r="AG506" s="52" t="str">
        <f>IF('Prediction Log'!$U507="Y", "W", IF('Prediction Log'!$U507="N", "L", ""))</f>
        <v/>
      </c>
      <c r="AH506" s="54" t="str">
        <f>IF(ISBLANK(Table123[[#This Row],[Odds Spread]]), "",IF(AG506="W", Z506, IF(AG506="L",-O506, "")))</f>
        <v/>
      </c>
      <c r="AI506" s="45"/>
      <c r="AJ506" s="46" t="str">
        <f t="shared" si="54"/>
        <v/>
      </c>
      <c r="AK50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7" spans="1:38" x14ac:dyDescent="0.45">
      <c r="A507" s="34">
        <f>Games!A490</f>
        <v>0</v>
      </c>
      <c r="B507" s="34" t="str">
        <f>IF('Prediction Log'!B508=0, "",'Prediction Log'!B508)</f>
        <v/>
      </c>
      <c r="C507" s="34" t="str">
        <f>IF('Prediction Log'!C508=0, "",'Prediction Log'!C508)</f>
        <v/>
      </c>
      <c r="D507" s="34" t="str">
        <f>IF('Prediction Log'!D508=0, "",'Prediction Log'!D508)</f>
        <v/>
      </c>
      <c r="E507" s="34" t="str">
        <f>IF('Prediction Log'!E508=0, "",'Prediction Log'!E508)</f>
        <v/>
      </c>
      <c r="F507" s="34" t="str">
        <f>IF('Prediction Log'!H508=0, "",'Prediction Log'!H508)</f>
        <v/>
      </c>
      <c r="G507" s="10" t="str">
        <f>IF(ISBLANK(Games!B490), "",'Prediction Log'!$I508)</f>
        <v/>
      </c>
      <c r="H507" s="35" t="str">
        <f>'Prediction Log'!$J508</f>
        <v/>
      </c>
      <c r="I507" s="34" t="str">
        <f>IF(ISBLANK(Games!R490), "",IF(AND(Games!R490="",Games!S490=""),"",IF(ISTEXT(Games!S490), "Side",Games!R490)))</f>
        <v/>
      </c>
      <c r="J507" s="34" t="str">
        <f>IF(ISBLANK(Games!B490), "",IF(Games!P490="Y", Games!B490, Games!C490))</f>
        <v/>
      </c>
      <c r="K507" s="34" t="str">
        <f>Games!K490</f>
        <v/>
      </c>
      <c r="L507" s="34" t="str">
        <f>IF(ISBLANK(Games!D490), "",Games!D490)</f>
        <v/>
      </c>
      <c r="M507" s="34"/>
      <c r="N507" s="49" t="str">
        <f>IF(ISBLANK(Table123[[#This Row],[Odds Side - Difference Model]]), "", 1)</f>
        <v/>
      </c>
      <c r="O507" s="49" t="str">
        <f>IF(ISBLANK(Table123[[#This Row],[Odds Spread]]), "", 1)</f>
        <v/>
      </c>
      <c r="P507" s="36"/>
      <c r="Q507" s="36"/>
      <c r="R50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7" s="36"/>
      <c r="T507" s="36"/>
      <c r="U507" s="50" t="str">
        <f>IF(ISBLANK(Table123[[#This Row],[Odds Side - Difference Model]]), "",N507+IF(Q507&lt;0, (N507/(Q507/-100)), N507*(Q507/100)))</f>
        <v/>
      </c>
      <c r="V507" s="51" t="str">
        <f>IFERROR(IF(ISBLANK(Table123[[#This Row],[Odds Side - Win Probability Model]]), "",N507+IF(R507&lt;0, (N507/(R507/-100)), N507*(R507/100))),"")</f>
        <v/>
      </c>
      <c r="W507" s="50" t="str">
        <f t="shared" si="49"/>
        <v/>
      </c>
      <c r="X507" s="51" t="str">
        <f t="shared" si="50"/>
        <v/>
      </c>
      <c r="Y507" s="50" t="str">
        <f>IF(ISBLANK(Table123[[#This Row],[Odds Spread]]), "",O507+IF(S507&lt;0, (O507/(S507/-100)), O507*(S507/100)))</f>
        <v/>
      </c>
      <c r="Z507" s="50" t="str">
        <f t="shared" si="51"/>
        <v/>
      </c>
      <c r="AA507" s="37">
        <f t="shared" si="52"/>
        <v>0</v>
      </c>
      <c r="AB507" s="37">
        <f t="shared" si="53"/>
        <v>0</v>
      </c>
      <c r="AC507" s="52" t="str">
        <f>IF('Prediction Log'!$T508="Y", "W", IF('Prediction Log'!$T508="N","L",""))</f>
        <v/>
      </c>
      <c r="AD507" s="53" t="str">
        <f>IF('Prediction Log'!$V508="Y", "W", IF('Prediction Log'!$V508="N","L",""))</f>
        <v/>
      </c>
      <c r="AE507" s="54" t="str">
        <f>IF(ISBLANK(Table123[[#This Row],[Odds Side - Difference Model]]), "",IF(AC507="W", W507, IF(AC507="L",-N507, "")))</f>
        <v/>
      </c>
      <c r="AF507" s="55" t="str">
        <f>IFERROR((IF(ISERR(Table123[[#This Row],[Potential Payout Side - Win Probability Model]]), "",IF(AD507="W", X507, IF(AD507="L",-N507, "")))), "")</f>
        <v/>
      </c>
      <c r="AG507" s="52" t="str">
        <f>IF('Prediction Log'!$U508="Y", "W", IF('Prediction Log'!$U508="N", "L", ""))</f>
        <v/>
      </c>
      <c r="AH507" s="54" t="str">
        <f>IF(ISBLANK(Table123[[#This Row],[Odds Spread]]), "",IF(AG507="W", Z507, IF(AG507="L",-O507, "")))</f>
        <v/>
      </c>
      <c r="AI507" s="45"/>
      <c r="AJ507" s="46" t="str">
        <f t="shared" si="54"/>
        <v/>
      </c>
      <c r="AK50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8" spans="1:38" x14ac:dyDescent="0.45">
      <c r="A508" s="34">
        <f>Games!A491</f>
        <v>0</v>
      </c>
      <c r="B508" s="34" t="str">
        <f>IF('Prediction Log'!B509=0, "",'Prediction Log'!B509)</f>
        <v/>
      </c>
      <c r="C508" s="34" t="str">
        <f>IF('Prediction Log'!C509=0, "",'Prediction Log'!C509)</f>
        <v/>
      </c>
      <c r="D508" s="34" t="str">
        <f>IF('Prediction Log'!D509=0, "",'Prediction Log'!D509)</f>
        <v/>
      </c>
      <c r="E508" s="34" t="str">
        <f>IF('Prediction Log'!E509=0, "",'Prediction Log'!E509)</f>
        <v/>
      </c>
      <c r="F508" s="34" t="str">
        <f>IF('Prediction Log'!H509=0, "",'Prediction Log'!H509)</f>
        <v/>
      </c>
      <c r="G508" s="10" t="str">
        <f>IF(ISBLANK(Games!B491), "",'Prediction Log'!$I509)</f>
        <v/>
      </c>
      <c r="H508" s="35" t="str">
        <f>'Prediction Log'!$J509</f>
        <v/>
      </c>
      <c r="I508" s="34" t="str">
        <f>IF(ISBLANK(Games!R491), "",IF(AND(Games!R491="",Games!S491=""),"",IF(ISTEXT(Games!S491), "Side",Games!R491)))</f>
        <v/>
      </c>
      <c r="J508" s="34" t="str">
        <f>IF(ISBLANK(Games!B491), "",IF(Games!P491="Y", Games!B491, Games!C491))</f>
        <v/>
      </c>
      <c r="K508" s="34" t="str">
        <f>Games!K491</f>
        <v/>
      </c>
      <c r="L508" s="34" t="str">
        <f>IF(ISBLANK(Games!D491), "",Games!D491)</f>
        <v/>
      </c>
      <c r="M508" s="34"/>
      <c r="N508" s="49" t="str">
        <f>IF(ISBLANK(Table123[[#This Row],[Odds Side - Difference Model]]), "", 1)</f>
        <v/>
      </c>
      <c r="O508" s="49" t="str">
        <f>IF(ISBLANK(Table123[[#This Row],[Odds Spread]]), "", 1)</f>
        <v/>
      </c>
      <c r="P508" s="36"/>
      <c r="Q508" s="36"/>
      <c r="R50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8" s="36"/>
      <c r="T508" s="36"/>
      <c r="U508" s="50" t="str">
        <f>IF(ISBLANK(Table123[[#This Row],[Odds Side - Difference Model]]), "",N508+IF(Q508&lt;0, (N508/(Q508/-100)), N508*(Q508/100)))</f>
        <v/>
      </c>
      <c r="V508" s="51" t="str">
        <f>IFERROR(IF(ISBLANK(Table123[[#This Row],[Odds Side - Win Probability Model]]), "",N508+IF(R508&lt;0, (N508/(R508/-100)), N508*(R508/100))),"")</f>
        <v/>
      </c>
      <c r="W508" s="50" t="str">
        <f t="shared" si="49"/>
        <v/>
      </c>
      <c r="X508" s="51" t="str">
        <f t="shared" si="50"/>
        <v/>
      </c>
      <c r="Y508" s="50" t="str">
        <f>IF(ISBLANK(Table123[[#This Row],[Odds Spread]]), "",O508+IF(S508&lt;0, (O508/(S508/-100)), O508*(S508/100)))</f>
        <v/>
      </c>
      <c r="Z508" s="50" t="str">
        <f t="shared" si="51"/>
        <v/>
      </c>
      <c r="AA508" s="37">
        <f t="shared" si="52"/>
        <v>0</v>
      </c>
      <c r="AB508" s="37">
        <f t="shared" si="53"/>
        <v>0</v>
      </c>
      <c r="AC508" s="52" t="str">
        <f>IF('Prediction Log'!$T509="Y", "W", IF('Prediction Log'!$T509="N","L",""))</f>
        <v/>
      </c>
      <c r="AD508" s="53" t="str">
        <f>IF('Prediction Log'!$V509="Y", "W", IF('Prediction Log'!$V509="N","L",""))</f>
        <v/>
      </c>
      <c r="AE508" s="54" t="str">
        <f>IF(ISBLANK(Table123[[#This Row],[Odds Side - Difference Model]]), "",IF(AC508="W", W508, IF(AC508="L",-N508, "")))</f>
        <v/>
      </c>
      <c r="AF508" s="55" t="str">
        <f>IFERROR((IF(ISERR(Table123[[#This Row],[Potential Payout Side - Win Probability Model]]), "",IF(AD508="W", X508, IF(AD508="L",-N508, "")))), "")</f>
        <v/>
      </c>
      <c r="AG508" s="52" t="str">
        <f>IF('Prediction Log'!$U509="Y", "W", IF('Prediction Log'!$U509="N", "L", ""))</f>
        <v/>
      </c>
      <c r="AH508" s="54" t="str">
        <f>IF(ISBLANK(Table123[[#This Row],[Odds Spread]]), "",IF(AG508="W", Z508, IF(AG508="L",-O508, "")))</f>
        <v/>
      </c>
      <c r="AI508" s="45"/>
      <c r="AJ508" s="46" t="str">
        <f t="shared" si="54"/>
        <v/>
      </c>
      <c r="AK50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9" spans="1:38" x14ac:dyDescent="0.45">
      <c r="A509" s="34">
        <f>Games!A492</f>
        <v>0</v>
      </c>
      <c r="B509" s="34" t="str">
        <f>IF('Prediction Log'!B510=0, "",'Prediction Log'!B510)</f>
        <v/>
      </c>
      <c r="C509" s="34" t="str">
        <f>IF('Prediction Log'!C510=0, "",'Prediction Log'!C510)</f>
        <v/>
      </c>
      <c r="D509" s="34" t="str">
        <f>IF('Prediction Log'!D510=0, "",'Prediction Log'!D510)</f>
        <v/>
      </c>
      <c r="E509" s="34" t="str">
        <f>IF('Prediction Log'!E510=0, "",'Prediction Log'!E510)</f>
        <v/>
      </c>
      <c r="F509" s="34" t="str">
        <f>IF('Prediction Log'!H510=0, "",'Prediction Log'!H510)</f>
        <v/>
      </c>
      <c r="G509" s="10" t="str">
        <f>IF(ISBLANK(Games!B492), "",'Prediction Log'!$I510)</f>
        <v/>
      </c>
      <c r="H509" s="35" t="str">
        <f>'Prediction Log'!$J510</f>
        <v/>
      </c>
      <c r="I509" s="34" t="str">
        <f>IF(ISBLANK(Games!R492), "",IF(AND(Games!R492="",Games!S492=""),"",IF(ISTEXT(Games!S492), "Side",Games!R492)))</f>
        <v/>
      </c>
      <c r="J509" s="34" t="str">
        <f>IF(ISBLANK(Games!B492), "",IF(Games!P492="Y", Games!B492, Games!C492))</f>
        <v/>
      </c>
      <c r="K509" s="34" t="str">
        <f>Games!K492</f>
        <v/>
      </c>
      <c r="L509" s="34" t="str">
        <f>IF(ISBLANK(Games!D492), "",Games!D492)</f>
        <v/>
      </c>
      <c r="M509" s="34"/>
      <c r="N509" s="49" t="str">
        <f>IF(ISBLANK(Table123[[#This Row],[Odds Side - Difference Model]]), "", 1)</f>
        <v/>
      </c>
      <c r="O509" s="49" t="str">
        <f>IF(ISBLANK(Table123[[#This Row],[Odds Spread]]), "", 1)</f>
        <v/>
      </c>
      <c r="P509" s="36"/>
      <c r="Q509" s="36"/>
      <c r="R50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9" s="36"/>
      <c r="T509" s="36"/>
      <c r="U509" s="50" t="str">
        <f>IF(ISBLANK(Table123[[#This Row],[Odds Side - Difference Model]]), "",N509+IF(Q509&lt;0, (N509/(Q509/-100)), N509*(Q509/100)))</f>
        <v/>
      </c>
      <c r="V509" s="51" t="str">
        <f>IFERROR(IF(ISBLANK(Table123[[#This Row],[Odds Side - Win Probability Model]]), "",N509+IF(R509&lt;0, (N509/(R509/-100)), N509*(R509/100))),"")</f>
        <v/>
      </c>
      <c r="W509" s="50" t="str">
        <f t="shared" si="49"/>
        <v/>
      </c>
      <c r="X509" s="51" t="str">
        <f t="shared" si="50"/>
        <v/>
      </c>
      <c r="Y509" s="50" t="str">
        <f>IF(ISBLANK(Table123[[#This Row],[Odds Spread]]), "",O509+IF(S509&lt;0, (O509/(S509/-100)), O509*(S509/100)))</f>
        <v/>
      </c>
      <c r="Z509" s="50" t="str">
        <f t="shared" si="51"/>
        <v/>
      </c>
      <c r="AA509" s="37">
        <f t="shared" si="52"/>
        <v>0</v>
      </c>
      <c r="AB509" s="37">
        <f t="shared" si="53"/>
        <v>0</v>
      </c>
      <c r="AC509" s="52" t="str">
        <f>IF('Prediction Log'!$T510="Y", "W", IF('Prediction Log'!$T510="N","L",""))</f>
        <v/>
      </c>
      <c r="AD509" s="53" t="str">
        <f>IF('Prediction Log'!$V510="Y", "W", IF('Prediction Log'!$V510="N","L",""))</f>
        <v/>
      </c>
      <c r="AE509" s="54" t="str">
        <f>IF(ISBLANK(Table123[[#This Row],[Odds Side - Difference Model]]), "",IF(AC509="W", W509, IF(AC509="L",-N509, "")))</f>
        <v/>
      </c>
      <c r="AF509" s="55" t="str">
        <f>IFERROR((IF(ISERR(Table123[[#This Row],[Potential Payout Side - Win Probability Model]]), "",IF(AD509="W", X509, IF(AD509="L",-N509, "")))), "")</f>
        <v/>
      </c>
      <c r="AG509" s="52" t="str">
        <f>IF('Prediction Log'!$U510="Y", "W", IF('Prediction Log'!$U510="N", "L", ""))</f>
        <v/>
      </c>
      <c r="AH509" s="54" t="str">
        <f>IF(ISBLANK(Table123[[#This Row],[Odds Spread]]), "",IF(AG509="W", Z509, IF(AG509="L",-O509, "")))</f>
        <v/>
      </c>
      <c r="AI509" s="45"/>
      <c r="AJ509" s="46" t="str">
        <f t="shared" si="54"/>
        <v/>
      </c>
      <c r="AK50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0" spans="1:38" x14ac:dyDescent="0.45">
      <c r="A510" s="34">
        <f>Games!A493</f>
        <v>0</v>
      </c>
      <c r="B510" s="34" t="str">
        <f>IF('Prediction Log'!B511=0, "",'Prediction Log'!B511)</f>
        <v/>
      </c>
      <c r="C510" s="34" t="str">
        <f>IF('Prediction Log'!C511=0, "",'Prediction Log'!C511)</f>
        <v/>
      </c>
      <c r="D510" s="34" t="str">
        <f>IF('Prediction Log'!D511=0, "",'Prediction Log'!D511)</f>
        <v/>
      </c>
      <c r="E510" s="34" t="str">
        <f>IF('Prediction Log'!E511=0, "",'Prediction Log'!E511)</f>
        <v/>
      </c>
      <c r="F510" s="34" t="str">
        <f>IF('Prediction Log'!H511=0, "",'Prediction Log'!H511)</f>
        <v/>
      </c>
      <c r="G510" s="10" t="str">
        <f>IF(ISBLANK(Games!B493), "",'Prediction Log'!$I511)</f>
        <v/>
      </c>
      <c r="H510" s="35" t="str">
        <f>'Prediction Log'!$J511</f>
        <v/>
      </c>
      <c r="I510" s="34" t="str">
        <f>IF(ISBLANK(Games!R493), "",IF(AND(Games!R493="",Games!S493=""),"",IF(ISTEXT(Games!S493), "Side",Games!R493)))</f>
        <v/>
      </c>
      <c r="J510" s="34" t="str">
        <f>IF(ISBLANK(Games!B493), "",IF(Games!P493="Y", Games!B493, Games!C493))</f>
        <v/>
      </c>
      <c r="K510" s="34" t="str">
        <f>Games!K493</f>
        <v/>
      </c>
      <c r="L510" s="34" t="str">
        <f>IF(ISBLANK(Games!D493), "",Games!D493)</f>
        <v/>
      </c>
      <c r="M510" s="34"/>
      <c r="N510" s="49" t="str">
        <f>IF(ISBLANK(Table123[[#This Row],[Odds Side - Difference Model]]), "", 1)</f>
        <v/>
      </c>
      <c r="O510" s="49" t="str">
        <f>IF(ISBLANK(Table123[[#This Row],[Odds Spread]]), "", 1)</f>
        <v/>
      </c>
      <c r="P510" s="36"/>
      <c r="Q510" s="36"/>
      <c r="R51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0" s="36"/>
      <c r="T510" s="36"/>
      <c r="U510" s="50" t="str">
        <f>IF(ISBLANK(Table123[[#This Row],[Odds Side - Difference Model]]), "",N510+IF(Q510&lt;0, (N510/(Q510/-100)), N510*(Q510/100)))</f>
        <v/>
      </c>
      <c r="V510" s="51" t="str">
        <f>IFERROR(IF(ISBLANK(Table123[[#This Row],[Odds Side - Win Probability Model]]), "",N510+IF(R510&lt;0, (N510/(R510/-100)), N510*(R510/100))),"")</f>
        <v/>
      </c>
      <c r="W510" s="50" t="str">
        <f t="shared" si="49"/>
        <v/>
      </c>
      <c r="X510" s="51" t="str">
        <f t="shared" si="50"/>
        <v/>
      </c>
      <c r="Y510" s="50" t="str">
        <f>IF(ISBLANK(Table123[[#This Row],[Odds Spread]]), "",O510+IF(S510&lt;0, (O510/(S510/-100)), O510*(S510/100)))</f>
        <v/>
      </c>
      <c r="Z510" s="50" t="str">
        <f t="shared" si="51"/>
        <v/>
      </c>
      <c r="AA510" s="37">
        <f t="shared" si="52"/>
        <v>0</v>
      </c>
      <c r="AB510" s="37">
        <f t="shared" si="53"/>
        <v>0</v>
      </c>
      <c r="AC510" s="52" t="str">
        <f>IF('Prediction Log'!$T511="Y", "W", IF('Prediction Log'!$T511="N","L",""))</f>
        <v/>
      </c>
      <c r="AD510" s="53" t="str">
        <f>IF('Prediction Log'!$V511="Y", "W", IF('Prediction Log'!$V511="N","L",""))</f>
        <v/>
      </c>
      <c r="AE510" s="54" t="str">
        <f>IF(ISBLANK(Table123[[#This Row],[Odds Side - Difference Model]]), "",IF(AC510="W", W510, IF(AC510="L",-N510, "")))</f>
        <v/>
      </c>
      <c r="AF510" s="55" t="str">
        <f>IFERROR((IF(ISERR(Table123[[#This Row],[Potential Payout Side - Win Probability Model]]), "",IF(AD510="W", X510, IF(AD510="L",-N510, "")))), "")</f>
        <v/>
      </c>
      <c r="AG510" s="52" t="str">
        <f>IF('Prediction Log'!$U511="Y", "W", IF('Prediction Log'!$U511="N", "L", ""))</f>
        <v/>
      </c>
      <c r="AH510" s="54" t="str">
        <f>IF(ISBLANK(Table123[[#This Row],[Odds Spread]]), "",IF(AG510="W", Z510, IF(AG510="L",-O510, "")))</f>
        <v/>
      </c>
      <c r="AI510" s="45"/>
      <c r="AJ510" s="46" t="str">
        <f t="shared" si="54"/>
        <v/>
      </c>
      <c r="AK51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1" spans="1:38" x14ac:dyDescent="0.45">
      <c r="A511" s="34">
        <f>Games!A494</f>
        <v>0</v>
      </c>
      <c r="B511" s="34" t="str">
        <f>IF('Prediction Log'!B512=0, "",'Prediction Log'!B512)</f>
        <v/>
      </c>
      <c r="C511" s="34" t="str">
        <f>IF('Prediction Log'!C512=0, "",'Prediction Log'!C512)</f>
        <v/>
      </c>
      <c r="D511" s="34" t="str">
        <f>IF('Prediction Log'!D512=0, "",'Prediction Log'!D512)</f>
        <v/>
      </c>
      <c r="E511" s="34" t="str">
        <f>IF('Prediction Log'!E512=0, "",'Prediction Log'!E512)</f>
        <v/>
      </c>
      <c r="F511" s="34" t="str">
        <f>IF('Prediction Log'!H512=0, "",'Prediction Log'!H512)</f>
        <v/>
      </c>
      <c r="G511" s="10" t="str">
        <f>IF(ISBLANK(Games!B494), "",'Prediction Log'!$I512)</f>
        <v/>
      </c>
      <c r="H511" s="35" t="str">
        <f>'Prediction Log'!$J512</f>
        <v/>
      </c>
      <c r="I511" s="34" t="str">
        <f>IF(ISBLANK(Games!R494), "",IF(AND(Games!R494="",Games!S494=""),"",IF(ISTEXT(Games!S494), "Side",Games!R494)))</f>
        <v/>
      </c>
      <c r="J511" s="34" t="str">
        <f>IF(ISBLANK(Games!B494), "",IF(Games!P494="Y", Games!B494, Games!C494))</f>
        <v/>
      </c>
      <c r="K511" s="34" t="str">
        <f>Games!K494</f>
        <v/>
      </c>
      <c r="L511" s="34" t="str">
        <f>IF(ISBLANK(Games!D494), "",Games!D494)</f>
        <v/>
      </c>
      <c r="M511" s="34"/>
      <c r="N511" s="49" t="str">
        <f>IF(ISBLANK(Table123[[#This Row],[Odds Side - Difference Model]]), "", 1)</f>
        <v/>
      </c>
      <c r="O511" s="49" t="str">
        <f>IF(ISBLANK(Table123[[#This Row],[Odds Spread]]), "", 1)</f>
        <v/>
      </c>
      <c r="P511" s="36"/>
      <c r="Q511" s="36"/>
      <c r="R51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1" s="36"/>
      <c r="T511" s="36"/>
      <c r="U511" s="50" t="str">
        <f>IF(ISBLANK(Table123[[#This Row],[Odds Side - Difference Model]]), "",N511+IF(Q511&lt;0, (N511/(Q511/-100)), N511*(Q511/100)))</f>
        <v/>
      </c>
      <c r="V511" s="51" t="str">
        <f>IFERROR(IF(ISBLANK(Table123[[#This Row],[Odds Side - Win Probability Model]]), "",N511+IF(R511&lt;0, (N511/(R511/-100)), N511*(R511/100))),"")</f>
        <v/>
      </c>
      <c r="W511" s="50" t="str">
        <f t="shared" si="49"/>
        <v/>
      </c>
      <c r="X511" s="51" t="str">
        <f t="shared" si="50"/>
        <v/>
      </c>
      <c r="Y511" s="50" t="str">
        <f>IF(ISBLANK(Table123[[#This Row],[Odds Spread]]), "",O511+IF(S511&lt;0, (O511/(S511/-100)), O511*(S511/100)))</f>
        <v/>
      </c>
      <c r="Z511" s="50" t="str">
        <f t="shared" si="51"/>
        <v/>
      </c>
      <c r="AA511" s="37">
        <f t="shared" si="52"/>
        <v>0</v>
      </c>
      <c r="AB511" s="37">
        <f t="shared" si="53"/>
        <v>0</v>
      </c>
      <c r="AC511" s="52" t="str">
        <f>IF('Prediction Log'!$T512="Y", "W", IF('Prediction Log'!$T512="N","L",""))</f>
        <v/>
      </c>
      <c r="AD511" s="53" t="str">
        <f>IF('Prediction Log'!$V512="Y", "W", IF('Prediction Log'!$V512="N","L",""))</f>
        <v/>
      </c>
      <c r="AE511" s="54" t="str">
        <f>IF(ISBLANK(Table123[[#This Row],[Odds Side - Difference Model]]), "",IF(AC511="W", W511, IF(AC511="L",-N511, "")))</f>
        <v/>
      </c>
      <c r="AF511" s="55" t="str">
        <f>IFERROR((IF(ISERR(Table123[[#This Row],[Potential Payout Side - Win Probability Model]]), "",IF(AD511="W", X511, IF(AD511="L",-N511, "")))), "")</f>
        <v/>
      </c>
      <c r="AG511" s="52" t="str">
        <f>IF('Prediction Log'!$U512="Y", "W", IF('Prediction Log'!$U512="N", "L", ""))</f>
        <v/>
      </c>
      <c r="AH511" s="54" t="str">
        <f>IF(ISBLANK(Table123[[#This Row],[Odds Spread]]), "",IF(AG511="W", Z511, IF(AG511="L",-O511, "")))</f>
        <v/>
      </c>
      <c r="AI511" s="45"/>
      <c r="AJ511" s="46" t="str">
        <f t="shared" si="54"/>
        <v/>
      </c>
      <c r="AK51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2" spans="1:38" x14ac:dyDescent="0.45">
      <c r="A512" s="34">
        <f>Games!A495</f>
        <v>0</v>
      </c>
      <c r="B512" s="34" t="str">
        <f>IF('Prediction Log'!B513=0, "",'Prediction Log'!B513)</f>
        <v/>
      </c>
      <c r="C512" s="34" t="str">
        <f>IF('Prediction Log'!C513=0, "",'Prediction Log'!C513)</f>
        <v/>
      </c>
      <c r="D512" s="34" t="str">
        <f>IF('Prediction Log'!D513=0, "",'Prediction Log'!D513)</f>
        <v/>
      </c>
      <c r="E512" s="34" t="str">
        <f>IF('Prediction Log'!E513=0, "",'Prediction Log'!E513)</f>
        <v/>
      </c>
      <c r="F512" s="34" t="str">
        <f>IF('Prediction Log'!H513=0, "",'Prediction Log'!H513)</f>
        <v/>
      </c>
      <c r="G512" s="10" t="str">
        <f>IF(ISBLANK(Games!B495), "",'Prediction Log'!$I513)</f>
        <v/>
      </c>
      <c r="H512" s="35" t="str">
        <f>'Prediction Log'!$J513</f>
        <v/>
      </c>
      <c r="I512" s="34" t="str">
        <f>IF(ISBLANK(Games!R495), "",IF(AND(Games!R495="",Games!S495=""),"",IF(ISTEXT(Games!S495), "Side",Games!R495)))</f>
        <v/>
      </c>
      <c r="J512" s="34" t="str">
        <f>IF(ISBLANK(Games!B495), "",IF(Games!P495="Y", Games!B495, Games!C495))</f>
        <v/>
      </c>
      <c r="K512" s="34" t="str">
        <f>Games!K495</f>
        <v/>
      </c>
      <c r="L512" s="34" t="str">
        <f>IF(ISBLANK(Games!D495), "",Games!D495)</f>
        <v/>
      </c>
      <c r="M512" s="34"/>
      <c r="N512" s="49" t="str">
        <f>IF(ISBLANK(Table123[[#This Row],[Odds Side - Difference Model]]), "", 1)</f>
        <v/>
      </c>
      <c r="O512" s="49" t="str">
        <f>IF(ISBLANK(Table123[[#This Row],[Odds Spread]]), "", 1)</f>
        <v/>
      </c>
      <c r="P512" s="36"/>
      <c r="Q512" s="36"/>
      <c r="R51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2" s="36"/>
      <c r="T512" s="36"/>
      <c r="U512" s="50" t="str">
        <f>IF(ISBLANK(Table123[[#This Row],[Odds Side - Difference Model]]), "",N512+IF(Q512&lt;0, (N512/(Q512/-100)), N512*(Q512/100)))</f>
        <v/>
      </c>
      <c r="V512" s="51" t="str">
        <f>IFERROR(IF(ISBLANK(Table123[[#This Row],[Odds Side - Win Probability Model]]), "",N512+IF(R512&lt;0, (N512/(R512/-100)), N512*(R512/100))),"")</f>
        <v/>
      </c>
      <c r="W512" s="50" t="str">
        <f t="shared" si="49"/>
        <v/>
      </c>
      <c r="X512" s="51" t="str">
        <f t="shared" si="50"/>
        <v/>
      </c>
      <c r="Y512" s="50" t="str">
        <f>IF(ISBLANK(Table123[[#This Row],[Odds Spread]]), "",O512+IF(S512&lt;0, (O512/(S512/-100)), O512*(S512/100)))</f>
        <v/>
      </c>
      <c r="Z512" s="50" t="str">
        <f t="shared" si="51"/>
        <v/>
      </c>
      <c r="AA512" s="37">
        <f t="shared" si="52"/>
        <v>0</v>
      </c>
      <c r="AB512" s="37">
        <f t="shared" si="53"/>
        <v>0</v>
      </c>
      <c r="AC512" s="52" t="str">
        <f>IF('Prediction Log'!$T513="Y", "W", IF('Prediction Log'!$T513="N","L",""))</f>
        <v/>
      </c>
      <c r="AD512" s="53" t="str">
        <f>IF('Prediction Log'!$V513="Y", "W", IF('Prediction Log'!$V513="N","L",""))</f>
        <v/>
      </c>
      <c r="AE512" s="54" t="str">
        <f>IF(ISBLANK(Table123[[#This Row],[Odds Side - Difference Model]]), "",IF(AC512="W", W512, IF(AC512="L",-N512, "")))</f>
        <v/>
      </c>
      <c r="AF512" s="55" t="str">
        <f>IFERROR((IF(ISERR(Table123[[#This Row],[Potential Payout Side - Win Probability Model]]), "",IF(AD512="W", X512, IF(AD512="L",-N512, "")))), "")</f>
        <v/>
      </c>
      <c r="AG512" s="52" t="str">
        <f>IF('Prediction Log'!$U513="Y", "W", IF('Prediction Log'!$U513="N", "L", ""))</f>
        <v/>
      </c>
      <c r="AH512" s="54" t="str">
        <f>IF(ISBLANK(Table123[[#This Row],[Odds Spread]]), "",IF(AG512="W", Z512, IF(AG512="L",-O512, "")))</f>
        <v/>
      </c>
      <c r="AI512" s="45"/>
      <c r="AJ512" s="46" t="str">
        <f t="shared" si="54"/>
        <v/>
      </c>
      <c r="AK51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3" spans="1:38" x14ac:dyDescent="0.45">
      <c r="A513" s="34">
        <f>Games!A496</f>
        <v>0</v>
      </c>
      <c r="B513" s="34" t="str">
        <f>IF('Prediction Log'!B514=0, "",'Prediction Log'!B514)</f>
        <v/>
      </c>
      <c r="C513" s="34" t="str">
        <f>IF('Prediction Log'!C514=0, "",'Prediction Log'!C514)</f>
        <v/>
      </c>
      <c r="D513" s="34" t="str">
        <f>IF('Prediction Log'!D514=0, "",'Prediction Log'!D514)</f>
        <v/>
      </c>
      <c r="E513" s="34" t="str">
        <f>IF('Prediction Log'!E514=0, "",'Prediction Log'!E514)</f>
        <v/>
      </c>
      <c r="F513" s="34" t="str">
        <f>IF('Prediction Log'!H514=0, "",'Prediction Log'!H514)</f>
        <v/>
      </c>
      <c r="G513" s="10" t="str">
        <f>IF(ISBLANK(Games!B496), "",'Prediction Log'!$I514)</f>
        <v/>
      </c>
      <c r="H513" s="35" t="str">
        <f>'Prediction Log'!$J514</f>
        <v/>
      </c>
      <c r="I513" s="34" t="str">
        <f>IF(ISBLANK(Games!R496), "",IF(AND(Games!R496="",Games!S496=""),"",IF(ISTEXT(Games!S496), "Side",Games!R496)))</f>
        <v/>
      </c>
      <c r="J513" s="34" t="str">
        <f>IF(ISBLANK(Games!B496), "",IF(Games!P496="Y", Games!B496, Games!C496))</f>
        <v/>
      </c>
      <c r="K513" s="34" t="str">
        <f>Games!K496</f>
        <v/>
      </c>
      <c r="L513" s="34" t="str">
        <f>IF(ISBLANK(Games!D496), "",Games!D496)</f>
        <v/>
      </c>
      <c r="M513" s="34"/>
      <c r="N513" s="49" t="str">
        <f>IF(ISBLANK(Table123[[#This Row],[Odds Side - Difference Model]]), "", 1)</f>
        <v/>
      </c>
      <c r="O513" s="49" t="str">
        <f>IF(ISBLANK(Table123[[#This Row],[Odds Spread]]), "", 1)</f>
        <v/>
      </c>
      <c r="P513" s="36"/>
      <c r="Q513" s="36"/>
      <c r="R51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3" s="36"/>
      <c r="T513" s="36"/>
      <c r="U513" s="50" t="str">
        <f>IF(ISBLANK(Table123[[#This Row],[Odds Side - Difference Model]]), "",N513+IF(Q513&lt;0, (N513/(Q513/-100)), N513*(Q513/100)))</f>
        <v/>
      </c>
      <c r="V513" s="51" t="str">
        <f>IFERROR(IF(ISBLANK(Table123[[#This Row],[Odds Side - Win Probability Model]]), "",N513+IF(R513&lt;0, (N513/(R513/-100)), N513*(R513/100))),"")</f>
        <v/>
      </c>
      <c r="W513" s="50" t="str">
        <f t="shared" si="49"/>
        <v/>
      </c>
      <c r="X513" s="51" t="str">
        <f t="shared" si="50"/>
        <v/>
      </c>
      <c r="Y513" s="50" t="str">
        <f>IF(ISBLANK(Table123[[#This Row],[Odds Spread]]), "",O513+IF(S513&lt;0, (O513/(S513/-100)), O513*(S513/100)))</f>
        <v/>
      </c>
      <c r="Z513" s="50" t="str">
        <f t="shared" si="51"/>
        <v/>
      </c>
      <c r="AA513" s="37">
        <f t="shared" si="52"/>
        <v>0</v>
      </c>
      <c r="AB513" s="37">
        <f t="shared" si="53"/>
        <v>0</v>
      </c>
      <c r="AC513" s="52" t="str">
        <f>IF('Prediction Log'!$T514="Y", "W", IF('Prediction Log'!$T514="N","L",""))</f>
        <v/>
      </c>
      <c r="AD513" s="53" t="str">
        <f>IF('Prediction Log'!$V514="Y", "W", IF('Prediction Log'!$V514="N","L",""))</f>
        <v/>
      </c>
      <c r="AE513" s="54" t="str">
        <f>IF(ISBLANK(Table123[[#This Row],[Odds Side - Difference Model]]), "",IF(AC513="W", W513, IF(AC513="L",-N513, "")))</f>
        <v/>
      </c>
      <c r="AF513" s="55" t="str">
        <f>IFERROR((IF(ISERR(Table123[[#This Row],[Potential Payout Side - Win Probability Model]]), "",IF(AD513="W", X513, IF(AD513="L",-N513, "")))), "")</f>
        <v/>
      </c>
      <c r="AG513" s="52" t="str">
        <f>IF('Prediction Log'!$U514="Y", "W", IF('Prediction Log'!$U514="N", "L", ""))</f>
        <v/>
      </c>
      <c r="AH513" s="54" t="str">
        <f>IF(ISBLANK(Table123[[#This Row],[Odds Spread]]), "",IF(AG513="W", Z513, IF(AG513="L",-O513, "")))</f>
        <v/>
      </c>
      <c r="AI513" s="45"/>
      <c r="AJ513" s="46" t="str">
        <f t="shared" si="54"/>
        <v/>
      </c>
      <c r="AK51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4" spans="1:38" x14ac:dyDescent="0.45">
      <c r="A514" s="34">
        <f>Games!A497</f>
        <v>0</v>
      </c>
      <c r="B514" s="34" t="str">
        <f>IF('Prediction Log'!B515=0, "",'Prediction Log'!B515)</f>
        <v/>
      </c>
      <c r="C514" s="34" t="str">
        <f>IF('Prediction Log'!C515=0, "",'Prediction Log'!C515)</f>
        <v/>
      </c>
      <c r="D514" s="34" t="str">
        <f>IF('Prediction Log'!D515=0, "",'Prediction Log'!D515)</f>
        <v/>
      </c>
      <c r="E514" s="34" t="str">
        <f>IF('Prediction Log'!E515=0, "",'Prediction Log'!E515)</f>
        <v/>
      </c>
      <c r="F514" s="34" t="str">
        <f>IF('Prediction Log'!H515=0, "",'Prediction Log'!H515)</f>
        <v/>
      </c>
      <c r="G514" s="10" t="str">
        <f>IF(ISBLANK(Games!B497), "",'Prediction Log'!$I515)</f>
        <v/>
      </c>
      <c r="H514" s="35" t="str">
        <f>'Prediction Log'!$J515</f>
        <v/>
      </c>
      <c r="I514" s="34" t="str">
        <f>IF(ISBLANK(Games!R497), "",IF(AND(Games!R497="",Games!S497=""),"",IF(ISTEXT(Games!S497), "Side",Games!R497)))</f>
        <v/>
      </c>
      <c r="J514" s="34" t="str">
        <f>IF(ISBLANK(Games!B497), "",IF(Games!P497="Y", Games!B497, Games!C497))</f>
        <v/>
      </c>
      <c r="K514" s="34" t="str">
        <f>Games!K497</f>
        <v/>
      </c>
      <c r="L514" s="34" t="str">
        <f>IF(ISBLANK(Games!D497), "",Games!D497)</f>
        <v/>
      </c>
      <c r="M514" s="34"/>
      <c r="N514" s="49" t="str">
        <f>IF(ISBLANK(Table123[[#This Row],[Odds Side - Difference Model]]), "", 1)</f>
        <v/>
      </c>
      <c r="O514" s="49" t="str">
        <f>IF(ISBLANK(Table123[[#This Row],[Odds Spread]]), "", 1)</f>
        <v/>
      </c>
      <c r="P514" s="36"/>
      <c r="Q514" s="36"/>
      <c r="R51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4" s="36"/>
      <c r="T514" s="36"/>
      <c r="U514" s="50" t="str">
        <f>IF(ISBLANK(Table123[[#This Row],[Odds Side - Difference Model]]), "",N514+IF(Q514&lt;0, (N514/(Q514/-100)), N514*(Q514/100)))</f>
        <v/>
      </c>
      <c r="V514" s="51" t="str">
        <f>IFERROR(IF(ISBLANK(Table123[[#This Row],[Odds Side - Win Probability Model]]), "",N514+IF(R514&lt;0, (N514/(R514/-100)), N514*(R514/100))),"")</f>
        <v/>
      </c>
      <c r="W514" s="50" t="str">
        <f t="shared" si="49"/>
        <v/>
      </c>
      <c r="X514" s="51" t="str">
        <f t="shared" si="50"/>
        <v/>
      </c>
      <c r="Y514" s="50" t="str">
        <f>IF(ISBLANK(Table123[[#This Row],[Odds Spread]]), "",O514+IF(S514&lt;0, (O514/(S514/-100)), O514*(S514/100)))</f>
        <v/>
      </c>
      <c r="Z514" s="50" t="str">
        <f t="shared" si="51"/>
        <v/>
      </c>
      <c r="AA514" s="37">
        <f t="shared" si="52"/>
        <v>0</v>
      </c>
      <c r="AB514" s="37">
        <f t="shared" si="53"/>
        <v>0</v>
      </c>
      <c r="AC514" s="52" t="str">
        <f>IF('Prediction Log'!$T515="Y", "W", IF('Prediction Log'!$T515="N","L",""))</f>
        <v/>
      </c>
      <c r="AD514" s="53" t="str">
        <f>IF('Prediction Log'!$V515="Y", "W", IF('Prediction Log'!$V515="N","L",""))</f>
        <v/>
      </c>
      <c r="AE514" s="54" t="str">
        <f>IF(ISBLANK(Table123[[#This Row],[Odds Side - Difference Model]]), "",IF(AC514="W", W514, IF(AC514="L",-N514, "")))</f>
        <v/>
      </c>
      <c r="AF514" s="55" t="str">
        <f>IFERROR((IF(ISERR(Table123[[#This Row],[Potential Payout Side - Win Probability Model]]), "",IF(AD514="W", X514, IF(AD514="L",-N514, "")))), "")</f>
        <v/>
      </c>
      <c r="AG514" s="52" t="str">
        <f>IF('Prediction Log'!$U515="Y", "W", IF('Prediction Log'!$U515="N", "L", ""))</f>
        <v/>
      </c>
      <c r="AH514" s="54" t="str">
        <f>IF(ISBLANK(Table123[[#This Row],[Odds Spread]]), "",IF(AG514="W", Z514, IF(AG514="L",-O514, "")))</f>
        <v/>
      </c>
      <c r="AI514" s="45"/>
      <c r="AJ514" s="46" t="str">
        <f t="shared" si="54"/>
        <v/>
      </c>
      <c r="AK51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5" spans="1:38" x14ac:dyDescent="0.45">
      <c r="A515" s="34">
        <f>Games!A498</f>
        <v>0</v>
      </c>
      <c r="B515" s="34" t="str">
        <f>IF('Prediction Log'!B516=0, "",'Prediction Log'!B516)</f>
        <v/>
      </c>
      <c r="C515" s="34" t="str">
        <f>IF('Prediction Log'!C516=0, "",'Prediction Log'!C516)</f>
        <v/>
      </c>
      <c r="D515" s="34" t="str">
        <f>IF('Prediction Log'!D516=0, "",'Prediction Log'!D516)</f>
        <v/>
      </c>
      <c r="E515" s="34" t="str">
        <f>IF('Prediction Log'!E516=0, "",'Prediction Log'!E516)</f>
        <v/>
      </c>
      <c r="F515" s="34" t="str">
        <f>IF('Prediction Log'!H516=0, "",'Prediction Log'!H516)</f>
        <v/>
      </c>
      <c r="G515" s="10" t="str">
        <f>IF(ISBLANK(Games!B498), "",'Prediction Log'!$I516)</f>
        <v/>
      </c>
      <c r="H515" s="35" t="str">
        <f>'Prediction Log'!$J516</f>
        <v/>
      </c>
      <c r="I515" s="34" t="str">
        <f>IF(ISBLANK(Games!R498), "",IF(AND(Games!R498="",Games!S498=""),"",IF(ISTEXT(Games!S498), "Side",Games!R498)))</f>
        <v/>
      </c>
      <c r="J515" s="34" t="str">
        <f>IF(ISBLANK(Games!B498), "",IF(Games!P498="Y", Games!B498, Games!C498))</f>
        <v/>
      </c>
      <c r="K515" s="34" t="str">
        <f>Games!K498</f>
        <v/>
      </c>
      <c r="L515" s="34" t="str">
        <f>IF(ISBLANK(Games!D498), "",Games!D498)</f>
        <v/>
      </c>
      <c r="M515" s="34"/>
      <c r="N515" s="49" t="str">
        <f>IF(ISBLANK(Table123[[#This Row],[Odds Side - Difference Model]]), "", 1)</f>
        <v/>
      </c>
      <c r="O515" s="49" t="str">
        <f>IF(ISBLANK(Table123[[#This Row],[Odds Spread]]), "", 1)</f>
        <v/>
      </c>
      <c r="P515" s="36"/>
      <c r="Q515" s="36"/>
      <c r="R51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5" s="36"/>
      <c r="T515" s="36"/>
      <c r="U515" s="50" t="str">
        <f>IF(ISBLANK(Table123[[#This Row],[Odds Side - Difference Model]]), "",N515+IF(Q515&lt;0, (N515/(Q515/-100)), N515*(Q515/100)))</f>
        <v/>
      </c>
      <c r="V515" s="51" t="str">
        <f>IFERROR(IF(ISBLANK(Table123[[#This Row],[Odds Side - Win Probability Model]]), "",N515+IF(R515&lt;0, (N515/(R515/-100)), N515*(R515/100))),"")</f>
        <v/>
      </c>
      <c r="W515" s="50" t="str">
        <f t="shared" ref="W515:W578" si="55">IFERROR(U515-N515, "")</f>
        <v/>
      </c>
      <c r="X515" s="51" t="str">
        <f t="shared" ref="X515:X578" si="56">IFERROR(V515-N515, "")</f>
        <v/>
      </c>
      <c r="Y515" s="50" t="str">
        <f>IF(ISBLANK(Table123[[#This Row],[Odds Spread]]), "",O515+IF(S515&lt;0, (O515/(S515/-100)), O515*(S515/100)))</f>
        <v/>
      </c>
      <c r="Z515" s="50" t="str">
        <f t="shared" ref="Z515:Z578" si="57">IFERROR(Y515-O515, "")</f>
        <v/>
      </c>
      <c r="AA515" s="37">
        <f t="shared" ref="AA515:AA578" si="58">P515+IF(T515&lt;0, (P515/(T515/-100)), P515*(T515/100))</f>
        <v>0</v>
      </c>
      <c r="AB515" s="37">
        <f t="shared" ref="AB515:AB578" si="59">T515-P515</f>
        <v>0</v>
      </c>
      <c r="AC515" s="52" t="str">
        <f>IF('Prediction Log'!$T516="Y", "W", IF('Prediction Log'!$T516="N","L",""))</f>
        <v/>
      </c>
      <c r="AD515" s="53" t="str">
        <f>IF('Prediction Log'!$V516="Y", "W", IF('Prediction Log'!$V516="N","L",""))</f>
        <v/>
      </c>
      <c r="AE515" s="54" t="str">
        <f>IF(ISBLANK(Table123[[#This Row],[Odds Side - Difference Model]]), "",IF(AC515="W", W515, IF(AC515="L",-N515, "")))</f>
        <v/>
      </c>
      <c r="AF515" s="55" t="str">
        <f>IFERROR((IF(ISERR(Table123[[#This Row],[Potential Payout Side - Win Probability Model]]), "",IF(AD515="W", X515, IF(AD515="L",-N515, "")))), "")</f>
        <v/>
      </c>
      <c r="AG515" s="52" t="str">
        <f>IF('Prediction Log'!$U516="Y", "W", IF('Prediction Log'!$U516="N", "L", ""))</f>
        <v/>
      </c>
      <c r="AH515" s="54" t="str">
        <f>IF(ISBLANK(Table123[[#This Row],[Odds Spread]]), "",IF(AG515="W", Z515, IF(AG515="L",-O515, "")))</f>
        <v/>
      </c>
      <c r="AI515" s="45"/>
      <c r="AJ515" s="46" t="str">
        <f t="shared" ref="AJ515:AJ578" si="60">IF(AI515="W", AB515, IF(AI515="L",-S515, ""))</f>
        <v/>
      </c>
      <c r="AK51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6" spans="1:38" x14ac:dyDescent="0.45">
      <c r="A516" s="34">
        <f>Games!A499</f>
        <v>0</v>
      </c>
      <c r="B516" s="34" t="str">
        <f>IF('Prediction Log'!B517=0, "",'Prediction Log'!B517)</f>
        <v/>
      </c>
      <c r="C516" s="34" t="str">
        <f>IF('Prediction Log'!C517=0, "",'Prediction Log'!C517)</f>
        <v/>
      </c>
      <c r="D516" s="34" t="str">
        <f>IF('Prediction Log'!D517=0, "",'Prediction Log'!D517)</f>
        <v/>
      </c>
      <c r="E516" s="34" t="str">
        <f>IF('Prediction Log'!E517=0, "",'Prediction Log'!E517)</f>
        <v/>
      </c>
      <c r="F516" s="34" t="str">
        <f>IF('Prediction Log'!H517=0, "",'Prediction Log'!H517)</f>
        <v/>
      </c>
      <c r="G516" s="10" t="str">
        <f>IF(ISBLANK(Games!B499), "",'Prediction Log'!$I517)</f>
        <v/>
      </c>
      <c r="H516" s="35" t="str">
        <f>'Prediction Log'!$J517</f>
        <v/>
      </c>
      <c r="I516" s="34" t="str">
        <f>IF(ISBLANK(Games!R499), "",IF(AND(Games!R499="",Games!S499=""),"",IF(ISTEXT(Games!S499), "Side",Games!R499)))</f>
        <v/>
      </c>
      <c r="J516" s="34" t="str">
        <f>IF(ISBLANK(Games!B499), "",IF(Games!P499="Y", Games!B499, Games!C499))</f>
        <v/>
      </c>
      <c r="K516" s="34" t="str">
        <f>Games!K499</f>
        <v/>
      </c>
      <c r="L516" s="34" t="str">
        <f>IF(ISBLANK(Games!D499), "",Games!D499)</f>
        <v/>
      </c>
      <c r="M516" s="34"/>
      <c r="N516" s="49" t="str">
        <f>IF(ISBLANK(Table123[[#This Row],[Odds Side - Difference Model]]), "", 1)</f>
        <v/>
      </c>
      <c r="O516" s="49" t="str">
        <f>IF(ISBLANK(Table123[[#This Row],[Odds Spread]]), "", 1)</f>
        <v/>
      </c>
      <c r="P516" s="36"/>
      <c r="Q516" s="36"/>
      <c r="R51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6" s="36"/>
      <c r="T516" s="36"/>
      <c r="U516" s="50" t="str">
        <f>IF(ISBLANK(Table123[[#This Row],[Odds Side - Difference Model]]), "",N516+IF(Q516&lt;0, (N516/(Q516/-100)), N516*(Q516/100)))</f>
        <v/>
      </c>
      <c r="V516" s="51" t="str">
        <f>IFERROR(IF(ISBLANK(Table123[[#This Row],[Odds Side - Win Probability Model]]), "",N516+IF(R516&lt;0, (N516/(R516/-100)), N516*(R516/100))),"")</f>
        <v/>
      </c>
      <c r="W516" s="50" t="str">
        <f t="shared" si="55"/>
        <v/>
      </c>
      <c r="X516" s="51" t="str">
        <f t="shared" si="56"/>
        <v/>
      </c>
      <c r="Y516" s="50" t="str">
        <f>IF(ISBLANK(Table123[[#This Row],[Odds Spread]]), "",O516+IF(S516&lt;0, (O516/(S516/-100)), O516*(S516/100)))</f>
        <v/>
      </c>
      <c r="Z516" s="50" t="str">
        <f t="shared" si="57"/>
        <v/>
      </c>
      <c r="AA516" s="37">
        <f t="shared" si="58"/>
        <v>0</v>
      </c>
      <c r="AB516" s="37">
        <f t="shared" si="59"/>
        <v>0</v>
      </c>
      <c r="AC516" s="52" t="str">
        <f>IF('Prediction Log'!$T517="Y", "W", IF('Prediction Log'!$T517="N","L",""))</f>
        <v/>
      </c>
      <c r="AD516" s="53" t="str">
        <f>IF('Prediction Log'!$V517="Y", "W", IF('Prediction Log'!$V517="N","L",""))</f>
        <v/>
      </c>
      <c r="AE516" s="54" t="str">
        <f>IF(ISBLANK(Table123[[#This Row],[Odds Side - Difference Model]]), "",IF(AC516="W", W516, IF(AC516="L",-N516, "")))</f>
        <v/>
      </c>
      <c r="AF516" s="55" t="str">
        <f>IFERROR((IF(ISERR(Table123[[#This Row],[Potential Payout Side - Win Probability Model]]), "",IF(AD516="W", X516, IF(AD516="L",-N516, "")))), "")</f>
        <v/>
      </c>
      <c r="AG516" s="52" t="str">
        <f>IF('Prediction Log'!$U517="Y", "W", IF('Prediction Log'!$U517="N", "L", ""))</f>
        <v/>
      </c>
      <c r="AH516" s="54" t="str">
        <f>IF(ISBLANK(Table123[[#This Row],[Odds Spread]]), "",IF(AG516="W", Z516, IF(AG516="L",-O516, "")))</f>
        <v/>
      </c>
      <c r="AI516" s="45"/>
      <c r="AJ516" s="46" t="str">
        <f t="shared" si="60"/>
        <v/>
      </c>
      <c r="AK51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7" spans="1:38" x14ac:dyDescent="0.45">
      <c r="A517" s="34">
        <f>Games!A500</f>
        <v>0</v>
      </c>
      <c r="B517" s="34" t="str">
        <f>IF('Prediction Log'!B518=0, "",'Prediction Log'!B518)</f>
        <v/>
      </c>
      <c r="C517" s="34" t="str">
        <f>IF('Prediction Log'!C518=0, "",'Prediction Log'!C518)</f>
        <v/>
      </c>
      <c r="D517" s="34" t="str">
        <f>IF('Prediction Log'!D518=0, "",'Prediction Log'!D518)</f>
        <v/>
      </c>
      <c r="E517" s="34" t="str">
        <f>IF('Prediction Log'!E518=0, "",'Prediction Log'!E518)</f>
        <v/>
      </c>
      <c r="F517" s="34" t="str">
        <f>IF('Prediction Log'!H518=0, "",'Prediction Log'!H518)</f>
        <v/>
      </c>
      <c r="G517" s="10" t="str">
        <f>IF(ISBLANK(Games!B500), "",'Prediction Log'!$I518)</f>
        <v/>
      </c>
      <c r="H517" s="35" t="str">
        <f>'Prediction Log'!$J518</f>
        <v/>
      </c>
      <c r="I517" s="34" t="str">
        <f>IF(ISBLANK(Games!R500), "",IF(AND(Games!R500="",Games!S500=""),"",IF(ISTEXT(Games!S500), "Side",Games!R500)))</f>
        <v/>
      </c>
      <c r="J517" s="34" t="str">
        <f>IF(ISBLANK(Games!B500), "",IF(Games!P500="Y", Games!B500, Games!C500))</f>
        <v/>
      </c>
      <c r="K517" s="34" t="str">
        <f>Games!K500</f>
        <v/>
      </c>
      <c r="L517" s="34" t="str">
        <f>IF(ISBLANK(Games!D500), "",Games!D500)</f>
        <v/>
      </c>
      <c r="M517" s="34"/>
      <c r="N517" s="49" t="str">
        <f>IF(ISBLANK(Table123[[#This Row],[Odds Side - Difference Model]]), "", 1)</f>
        <v/>
      </c>
      <c r="O517" s="49" t="str">
        <f>IF(ISBLANK(Table123[[#This Row],[Odds Spread]]), "", 1)</f>
        <v/>
      </c>
      <c r="P517" s="36"/>
      <c r="Q517" s="36"/>
      <c r="R51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7" s="36"/>
      <c r="T517" s="36"/>
      <c r="U517" s="50" t="str">
        <f>IF(ISBLANK(Table123[[#This Row],[Odds Side - Difference Model]]), "",N517+IF(Q517&lt;0, (N517/(Q517/-100)), N517*(Q517/100)))</f>
        <v/>
      </c>
      <c r="V517" s="51" t="str">
        <f>IFERROR(IF(ISBLANK(Table123[[#This Row],[Odds Side - Win Probability Model]]), "",N517+IF(R517&lt;0, (N517/(R517/-100)), N517*(R517/100))),"")</f>
        <v/>
      </c>
      <c r="W517" s="50" t="str">
        <f t="shared" si="55"/>
        <v/>
      </c>
      <c r="X517" s="51" t="str">
        <f t="shared" si="56"/>
        <v/>
      </c>
      <c r="Y517" s="50" t="str">
        <f>IF(ISBLANK(Table123[[#This Row],[Odds Spread]]), "",O517+IF(S517&lt;0, (O517/(S517/-100)), O517*(S517/100)))</f>
        <v/>
      </c>
      <c r="Z517" s="50" t="str">
        <f t="shared" si="57"/>
        <v/>
      </c>
      <c r="AA517" s="37">
        <f t="shared" si="58"/>
        <v>0</v>
      </c>
      <c r="AB517" s="37">
        <f t="shared" si="59"/>
        <v>0</v>
      </c>
      <c r="AC517" s="52" t="str">
        <f>IF('Prediction Log'!$T518="Y", "W", IF('Prediction Log'!$T518="N","L",""))</f>
        <v/>
      </c>
      <c r="AD517" s="53" t="str">
        <f>IF('Prediction Log'!$V518="Y", "W", IF('Prediction Log'!$V518="N","L",""))</f>
        <v/>
      </c>
      <c r="AE517" s="54" t="str">
        <f>IF(ISBLANK(Table123[[#This Row],[Odds Side - Difference Model]]), "",IF(AC517="W", W517, IF(AC517="L",-N517, "")))</f>
        <v/>
      </c>
      <c r="AF517" s="55" t="str">
        <f>IFERROR((IF(ISERR(Table123[[#This Row],[Potential Payout Side - Win Probability Model]]), "",IF(AD517="W", X517, IF(AD517="L",-N517, "")))), "")</f>
        <v/>
      </c>
      <c r="AG517" s="52" t="str">
        <f>IF('Prediction Log'!$U518="Y", "W", IF('Prediction Log'!$U518="N", "L", ""))</f>
        <v/>
      </c>
      <c r="AH517" s="54" t="str">
        <f>IF(ISBLANK(Table123[[#This Row],[Odds Spread]]), "",IF(AG517="W", Z517, IF(AG517="L",-O517, "")))</f>
        <v/>
      </c>
      <c r="AI517" s="45"/>
      <c r="AJ517" s="46" t="str">
        <f t="shared" si="60"/>
        <v/>
      </c>
      <c r="AK51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8" spans="1:38" x14ac:dyDescent="0.45">
      <c r="A518" s="34">
        <f>Games!A501</f>
        <v>0</v>
      </c>
      <c r="B518" s="34" t="str">
        <f>IF('Prediction Log'!B519=0, "",'Prediction Log'!B519)</f>
        <v/>
      </c>
      <c r="C518" s="34" t="str">
        <f>IF('Prediction Log'!C519=0, "",'Prediction Log'!C519)</f>
        <v/>
      </c>
      <c r="D518" s="34" t="str">
        <f>IF('Prediction Log'!D519=0, "",'Prediction Log'!D519)</f>
        <v/>
      </c>
      <c r="E518" s="34" t="str">
        <f>IF('Prediction Log'!E519=0, "",'Prediction Log'!E519)</f>
        <v/>
      </c>
      <c r="F518" s="34" t="str">
        <f>IF('Prediction Log'!H519=0, "",'Prediction Log'!H519)</f>
        <v/>
      </c>
      <c r="G518" s="10" t="str">
        <f>IF(ISBLANK(Games!B501), "",'Prediction Log'!$I519)</f>
        <v/>
      </c>
      <c r="H518" s="35" t="str">
        <f>'Prediction Log'!$J519</f>
        <v/>
      </c>
      <c r="I518" s="34" t="str">
        <f>IF(ISBLANK(Games!R501), "",IF(AND(Games!R501="",Games!S501=""),"",IF(ISTEXT(Games!S501), "Side",Games!R501)))</f>
        <v/>
      </c>
      <c r="J518" s="34" t="str">
        <f>IF(ISBLANK(Games!B501), "",IF(Games!P501="Y", Games!B501, Games!C501))</f>
        <v/>
      </c>
      <c r="K518" s="34" t="str">
        <f>Games!K501</f>
        <v/>
      </c>
      <c r="L518" s="34" t="str">
        <f>IF(ISBLANK(Games!D501), "",Games!D501)</f>
        <v/>
      </c>
      <c r="M518" s="34"/>
      <c r="N518" s="49" t="str">
        <f>IF(ISBLANK(Table123[[#This Row],[Odds Side - Difference Model]]), "", 1)</f>
        <v/>
      </c>
      <c r="O518" s="49" t="str">
        <f>IF(ISBLANK(Table123[[#This Row],[Odds Spread]]), "", 1)</f>
        <v/>
      </c>
      <c r="P518" s="36"/>
      <c r="Q518" s="36"/>
      <c r="R51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8" s="36"/>
      <c r="T518" s="36"/>
      <c r="U518" s="50" t="str">
        <f>IF(ISBLANK(Table123[[#This Row],[Odds Side - Difference Model]]), "",N518+IF(Q518&lt;0, (N518/(Q518/-100)), N518*(Q518/100)))</f>
        <v/>
      </c>
      <c r="V518" s="51" t="str">
        <f>IFERROR(IF(ISBLANK(Table123[[#This Row],[Odds Side - Win Probability Model]]), "",N518+IF(R518&lt;0, (N518/(R518/-100)), N518*(R518/100))),"")</f>
        <v/>
      </c>
      <c r="W518" s="50" t="str">
        <f t="shared" si="55"/>
        <v/>
      </c>
      <c r="X518" s="51" t="str">
        <f t="shared" si="56"/>
        <v/>
      </c>
      <c r="Y518" s="50" t="str">
        <f>IF(ISBLANK(Table123[[#This Row],[Odds Spread]]), "",O518+IF(S518&lt;0, (O518/(S518/-100)), O518*(S518/100)))</f>
        <v/>
      </c>
      <c r="Z518" s="50" t="str">
        <f t="shared" si="57"/>
        <v/>
      </c>
      <c r="AA518" s="37">
        <f t="shared" si="58"/>
        <v>0</v>
      </c>
      <c r="AB518" s="37">
        <f t="shared" si="59"/>
        <v>0</v>
      </c>
      <c r="AC518" s="52" t="str">
        <f>IF('Prediction Log'!$T519="Y", "W", IF('Prediction Log'!$T519="N","L",""))</f>
        <v/>
      </c>
      <c r="AD518" s="53" t="str">
        <f>IF('Prediction Log'!$V519="Y", "W", IF('Prediction Log'!$V519="N","L",""))</f>
        <v/>
      </c>
      <c r="AE518" s="54" t="str">
        <f>IF(ISBLANK(Table123[[#This Row],[Odds Side - Difference Model]]), "",IF(AC518="W", W518, IF(AC518="L",-N518, "")))</f>
        <v/>
      </c>
      <c r="AF518" s="55" t="str">
        <f>IFERROR((IF(ISERR(Table123[[#This Row],[Potential Payout Side - Win Probability Model]]), "",IF(AD518="W", X518, IF(AD518="L",-N518, "")))), "")</f>
        <v/>
      </c>
      <c r="AG518" s="52" t="str">
        <f>IF('Prediction Log'!$U519="Y", "W", IF('Prediction Log'!$U519="N", "L", ""))</f>
        <v/>
      </c>
      <c r="AH518" s="54" t="str">
        <f>IF(ISBLANK(Table123[[#This Row],[Odds Spread]]), "",IF(AG518="W", Z518, IF(AG518="L",-O518, "")))</f>
        <v/>
      </c>
      <c r="AI518" s="45"/>
      <c r="AJ518" s="46" t="str">
        <f t="shared" si="60"/>
        <v/>
      </c>
      <c r="AK51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9" spans="1:38" x14ac:dyDescent="0.45">
      <c r="A519" s="34">
        <f>Games!A502</f>
        <v>0</v>
      </c>
      <c r="B519" s="34" t="str">
        <f>IF('Prediction Log'!B520=0, "",'Prediction Log'!B520)</f>
        <v/>
      </c>
      <c r="C519" s="34" t="str">
        <f>IF('Prediction Log'!C520=0, "",'Prediction Log'!C520)</f>
        <v/>
      </c>
      <c r="D519" s="34" t="str">
        <f>IF('Prediction Log'!D520=0, "",'Prediction Log'!D520)</f>
        <v/>
      </c>
      <c r="E519" s="34" t="str">
        <f>IF('Prediction Log'!E520=0, "",'Prediction Log'!E520)</f>
        <v/>
      </c>
      <c r="F519" s="34" t="str">
        <f>IF('Prediction Log'!H520=0, "",'Prediction Log'!H520)</f>
        <v/>
      </c>
      <c r="G519" s="10" t="str">
        <f>IF(ISBLANK(Games!B502), "",'Prediction Log'!$I520)</f>
        <v/>
      </c>
      <c r="H519" s="35" t="str">
        <f>'Prediction Log'!$J520</f>
        <v/>
      </c>
      <c r="I519" s="34" t="str">
        <f>IF(ISBLANK(Games!R502), "",IF(AND(Games!R502="",Games!S502=""),"",IF(ISTEXT(Games!S502), "Side",Games!R502)))</f>
        <v/>
      </c>
      <c r="J519" s="34" t="str">
        <f>IF(ISBLANK(Games!B502), "",IF(Games!P502="Y", Games!B502, Games!C502))</f>
        <v/>
      </c>
      <c r="K519" s="34" t="str">
        <f>Games!K502</f>
        <v/>
      </c>
      <c r="L519" s="34" t="str">
        <f>IF(ISBLANK(Games!D502), "",Games!D502)</f>
        <v/>
      </c>
      <c r="M519" s="34"/>
      <c r="N519" s="49" t="str">
        <f>IF(ISBLANK(Table123[[#This Row],[Odds Side - Difference Model]]), "", 1)</f>
        <v/>
      </c>
      <c r="O519" s="49" t="str">
        <f>IF(ISBLANK(Table123[[#This Row],[Odds Spread]]), "", 1)</f>
        <v/>
      </c>
      <c r="P519" s="36"/>
      <c r="Q519" s="36"/>
      <c r="R51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9" s="36"/>
      <c r="T519" s="36"/>
      <c r="U519" s="50" t="str">
        <f>IF(ISBLANK(Table123[[#This Row],[Odds Side - Difference Model]]), "",N519+IF(Q519&lt;0, (N519/(Q519/-100)), N519*(Q519/100)))</f>
        <v/>
      </c>
      <c r="V519" s="51" t="str">
        <f>IFERROR(IF(ISBLANK(Table123[[#This Row],[Odds Side - Win Probability Model]]), "",N519+IF(R519&lt;0, (N519/(R519/-100)), N519*(R519/100))),"")</f>
        <v/>
      </c>
      <c r="W519" s="50" t="str">
        <f t="shared" si="55"/>
        <v/>
      </c>
      <c r="X519" s="51" t="str">
        <f t="shared" si="56"/>
        <v/>
      </c>
      <c r="Y519" s="50" t="str">
        <f>IF(ISBLANK(Table123[[#This Row],[Odds Spread]]), "",O519+IF(S519&lt;0, (O519/(S519/-100)), O519*(S519/100)))</f>
        <v/>
      </c>
      <c r="Z519" s="50" t="str">
        <f t="shared" si="57"/>
        <v/>
      </c>
      <c r="AA519" s="37">
        <f t="shared" si="58"/>
        <v>0</v>
      </c>
      <c r="AB519" s="37">
        <f t="shared" si="59"/>
        <v>0</v>
      </c>
      <c r="AC519" s="52" t="str">
        <f>IF('Prediction Log'!$T520="Y", "W", IF('Prediction Log'!$T520="N","L",""))</f>
        <v/>
      </c>
      <c r="AD519" s="53" t="str">
        <f>IF('Prediction Log'!$V520="Y", "W", IF('Prediction Log'!$V520="N","L",""))</f>
        <v/>
      </c>
      <c r="AE519" s="54" t="str">
        <f>IF(ISBLANK(Table123[[#This Row],[Odds Side - Difference Model]]), "",IF(AC519="W", W519, IF(AC519="L",-N519, "")))</f>
        <v/>
      </c>
      <c r="AF519" s="55" t="str">
        <f>IFERROR((IF(ISERR(Table123[[#This Row],[Potential Payout Side - Win Probability Model]]), "",IF(AD519="W", X519, IF(AD519="L",-N519, "")))), "")</f>
        <v/>
      </c>
      <c r="AG519" s="52" t="str">
        <f>IF('Prediction Log'!$U520="Y", "W", IF('Prediction Log'!$U520="N", "L", ""))</f>
        <v/>
      </c>
      <c r="AH519" s="54" t="str">
        <f>IF(ISBLANK(Table123[[#This Row],[Odds Spread]]), "",IF(AG519="W", Z519, IF(AG519="L",-O519, "")))</f>
        <v/>
      </c>
      <c r="AI519" s="45"/>
      <c r="AJ519" s="46" t="str">
        <f t="shared" si="60"/>
        <v/>
      </c>
      <c r="AK51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0" spans="1:38" x14ac:dyDescent="0.45">
      <c r="A520" s="34">
        <f>Games!A503</f>
        <v>0</v>
      </c>
      <c r="B520" s="34" t="str">
        <f>IF('Prediction Log'!B521=0, "",'Prediction Log'!B521)</f>
        <v/>
      </c>
      <c r="C520" s="34" t="str">
        <f>IF('Prediction Log'!C521=0, "",'Prediction Log'!C521)</f>
        <v/>
      </c>
      <c r="D520" s="34" t="str">
        <f>IF('Prediction Log'!D521=0, "",'Prediction Log'!D521)</f>
        <v/>
      </c>
      <c r="E520" s="34" t="str">
        <f>IF('Prediction Log'!E521=0, "",'Prediction Log'!E521)</f>
        <v/>
      </c>
      <c r="F520" s="34" t="str">
        <f>IF('Prediction Log'!H521=0, "",'Prediction Log'!H521)</f>
        <v/>
      </c>
      <c r="G520" s="10" t="str">
        <f>IF(ISBLANK(Games!B503), "",'Prediction Log'!$I521)</f>
        <v/>
      </c>
      <c r="H520" s="35" t="str">
        <f>'Prediction Log'!$J521</f>
        <v/>
      </c>
      <c r="I520" s="34" t="str">
        <f>IF(ISBLANK(Games!R503), "",IF(AND(Games!R503="",Games!S503=""),"",IF(ISTEXT(Games!S503), "Side",Games!R503)))</f>
        <v/>
      </c>
      <c r="J520" s="34" t="str">
        <f>IF(ISBLANK(Games!B503), "",IF(Games!P503="Y", Games!B503, Games!C503))</f>
        <v/>
      </c>
      <c r="K520" s="34" t="str">
        <f>Games!K503</f>
        <v/>
      </c>
      <c r="L520" s="34" t="str">
        <f>IF(ISBLANK(Games!D503), "",Games!D503)</f>
        <v/>
      </c>
      <c r="M520" s="34"/>
      <c r="N520" s="49" t="str">
        <f>IF(ISBLANK(Table123[[#This Row],[Odds Side - Difference Model]]), "", 1)</f>
        <v/>
      </c>
      <c r="O520" s="49" t="str">
        <f>IF(ISBLANK(Table123[[#This Row],[Odds Spread]]), "", 1)</f>
        <v/>
      </c>
      <c r="P520" s="36"/>
      <c r="Q520" s="36"/>
      <c r="R52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0" s="36"/>
      <c r="T520" s="36"/>
      <c r="U520" s="50" t="str">
        <f>IF(ISBLANK(Table123[[#This Row],[Odds Side - Difference Model]]), "",N520+IF(Q520&lt;0, (N520/(Q520/-100)), N520*(Q520/100)))</f>
        <v/>
      </c>
      <c r="V520" s="51" t="str">
        <f>IFERROR(IF(ISBLANK(Table123[[#This Row],[Odds Side - Win Probability Model]]), "",N520+IF(R520&lt;0, (N520/(R520/-100)), N520*(R520/100))),"")</f>
        <v/>
      </c>
      <c r="W520" s="50" t="str">
        <f t="shared" si="55"/>
        <v/>
      </c>
      <c r="X520" s="51" t="str">
        <f t="shared" si="56"/>
        <v/>
      </c>
      <c r="Y520" s="50" t="str">
        <f>IF(ISBLANK(Table123[[#This Row],[Odds Spread]]), "",O520+IF(S520&lt;0, (O520/(S520/-100)), O520*(S520/100)))</f>
        <v/>
      </c>
      <c r="Z520" s="50" t="str">
        <f t="shared" si="57"/>
        <v/>
      </c>
      <c r="AA520" s="37">
        <f t="shared" si="58"/>
        <v>0</v>
      </c>
      <c r="AB520" s="37">
        <f t="shared" si="59"/>
        <v>0</v>
      </c>
      <c r="AC520" s="52" t="str">
        <f>IF('Prediction Log'!$T521="Y", "W", IF('Prediction Log'!$T521="N","L",""))</f>
        <v/>
      </c>
      <c r="AD520" s="53" t="str">
        <f>IF('Prediction Log'!$V521="Y", "W", IF('Prediction Log'!$V521="N","L",""))</f>
        <v/>
      </c>
      <c r="AE520" s="54" t="str">
        <f>IF(ISBLANK(Table123[[#This Row],[Odds Side - Difference Model]]), "",IF(AC520="W", W520, IF(AC520="L",-N520, "")))</f>
        <v/>
      </c>
      <c r="AF520" s="55" t="str">
        <f>IFERROR((IF(ISERR(Table123[[#This Row],[Potential Payout Side - Win Probability Model]]), "",IF(AD520="W", X520, IF(AD520="L",-N520, "")))), "")</f>
        <v/>
      </c>
      <c r="AG520" s="52" t="str">
        <f>IF('Prediction Log'!$U521="Y", "W", IF('Prediction Log'!$U521="N", "L", ""))</f>
        <v/>
      </c>
      <c r="AH520" s="54" t="str">
        <f>IF(ISBLANK(Table123[[#This Row],[Odds Spread]]), "",IF(AG520="W", Z520, IF(AG520="L",-O520, "")))</f>
        <v/>
      </c>
      <c r="AI520" s="45"/>
      <c r="AJ520" s="46" t="str">
        <f t="shared" si="60"/>
        <v/>
      </c>
      <c r="AK52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1" spans="1:38" x14ac:dyDescent="0.45">
      <c r="A521" s="34">
        <f>Games!A504</f>
        <v>0</v>
      </c>
      <c r="B521" s="34" t="str">
        <f>IF('Prediction Log'!B522=0, "",'Prediction Log'!B522)</f>
        <v/>
      </c>
      <c r="C521" s="34" t="str">
        <f>IF('Prediction Log'!C522=0, "",'Prediction Log'!C522)</f>
        <v/>
      </c>
      <c r="D521" s="34" t="str">
        <f>IF('Prediction Log'!D522=0, "",'Prediction Log'!D522)</f>
        <v/>
      </c>
      <c r="E521" s="34" t="str">
        <f>IF('Prediction Log'!E522=0, "",'Prediction Log'!E522)</f>
        <v/>
      </c>
      <c r="F521" s="34" t="str">
        <f>IF('Prediction Log'!H522=0, "",'Prediction Log'!H522)</f>
        <v/>
      </c>
      <c r="G521" s="10" t="str">
        <f>IF(ISBLANK(Games!B504), "",'Prediction Log'!$I522)</f>
        <v/>
      </c>
      <c r="H521" s="35" t="str">
        <f>'Prediction Log'!$J522</f>
        <v/>
      </c>
      <c r="I521" s="34" t="str">
        <f>IF(ISBLANK(Games!R504), "",IF(AND(Games!R504="",Games!S504=""),"",IF(ISTEXT(Games!S504), "Side",Games!R504)))</f>
        <v/>
      </c>
      <c r="J521" s="34" t="str">
        <f>IF(ISBLANK(Games!B504), "",IF(Games!P504="Y", Games!B504, Games!C504))</f>
        <v/>
      </c>
      <c r="K521" s="34" t="str">
        <f>Games!K504</f>
        <v/>
      </c>
      <c r="L521" s="34" t="str">
        <f>IF(ISBLANK(Games!D504), "",Games!D504)</f>
        <v/>
      </c>
      <c r="M521" s="34"/>
      <c r="N521" s="49" t="str">
        <f>IF(ISBLANK(Table123[[#This Row],[Odds Side - Difference Model]]), "", 1)</f>
        <v/>
      </c>
      <c r="O521" s="49" t="str">
        <f>IF(ISBLANK(Table123[[#This Row],[Odds Spread]]), "", 1)</f>
        <v/>
      </c>
      <c r="P521" s="36"/>
      <c r="Q521" s="36"/>
      <c r="R52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1" s="36"/>
      <c r="T521" s="36"/>
      <c r="U521" s="50" t="str">
        <f>IF(ISBLANK(Table123[[#This Row],[Odds Side - Difference Model]]), "",N521+IF(Q521&lt;0, (N521/(Q521/-100)), N521*(Q521/100)))</f>
        <v/>
      </c>
      <c r="V521" s="51" t="str">
        <f>IFERROR(IF(ISBLANK(Table123[[#This Row],[Odds Side - Win Probability Model]]), "",N521+IF(R521&lt;0, (N521/(R521/-100)), N521*(R521/100))),"")</f>
        <v/>
      </c>
      <c r="W521" s="50" t="str">
        <f t="shared" si="55"/>
        <v/>
      </c>
      <c r="X521" s="51" t="str">
        <f t="shared" si="56"/>
        <v/>
      </c>
      <c r="Y521" s="50" t="str">
        <f>IF(ISBLANK(Table123[[#This Row],[Odds Spread]]), "",O521+IF(S521&lt;0, (O521/(S521/-100)), O521*(S521/100)))</f>
        <v/>
      </c>
      <c r="Z521" s="50" t="str">
        <f t="shared" si="57"/>
        <v/>
      </c>
      <c r="AA521" s="37">
        <f t="shared" si="58"/>
        <v>0</v>
      </c>
      <c r="AB521" s="37">
        <f t="shared" si="59"/>
        <v>0</v>
      </c>
      <c r="AC521" s="52" t="str">
        <f>IF('Prediction Log'!$T522="Y", "W", IF('Prediction Log'!$T522="N","L",""))</f>
        <v/>
      </c>
      <c r="AD521" s="53" t="str">
        <f>IF('Prediction Log'!$V522="Y", "W", IF('Prediction Log'!$V522="N","L",""))</f>
        <v/>
      </c>
      <c r="AE521" s="54" t="str">
        <f>IF(ISBLANK(Table123[[#This Row],[Odds Side - Difference Model]]), "",IF(AC521="W", W521, IF(AC521="L",-N521, "")))</f>
        <v/>
      </c>
      <c r="AF521" s="55" t="str">
        <f>IFERROR((IF(ISERR(Table123[[#This Row],[Potential Payout Side - Win Probability Model]]), "",IF(AD521="W", X521, IF(AD521="L",-N521, "")))), "")</f>
        <v/>
      </c>
      <c r="AG521" s="52" t="str">
        <f>IF('Prediction Log'!$U522="Y", "W", IF('Prediction Log'!$U522="N", "L", ""))</f>
        <v/>
      </c>
      <c r="AH521" s="54" t="str">
        <f>IF(ISBLANK(Table123[[#This Row],[Odds Spread]]), "",IF(AG521="W", Z521, IF(AG521="L",-O521, "")))</f>
        <v/>
      </c>
      <c r="AI521" s="45"/>
      <c r="AJ521" s="46" t="str">
        <f t="shared" si="60"/>
        <v/>
      </c>
      <c r="AK52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2" spans="1:38" x14ac:dyDescent="0.45">
      <c r="A522" s="34">
        <f>Games!A505</f>
        <v>0</v>
      </c>
      <c r="B522" s="34" t="str">
        <f>IF('Prediction Log'!B523=0, "",'Prediction Log'!B523)</f>
        <v/>
      </c>
      <c r="C522" s="34" t="str">
        <f>IF('Prediction Log'!C523=0, "",'Prediction Log'!C523)</f>
        <v/>
      </c>
      <c r="D522" s="34" t="str">
        <f>IF('Prediction Log'!D523=0, "",'Prediction Log'!D523)</f>
        <v/>
      </c>
      <c r="E522" s="34" t="str">
        <f>IF('Prediction Log'!E523=0, "",'Prediction Log'!E523)</f>
        <v/>
      </c>
      <c r="F522" s="34" t="str">
        <f>IF('Prediction Log'!H523=0, "",'Prediction Log'!H523)</f>
        <v/>
      </c>
      <c r="G522" s="10" t="str">
        <f>IF(ISBLANK(Games!B505), "",'Prediction Log'!$I523)</f>
        <v/>
      </c>
      <c r="H522" s="35" t="str">
        <f>'Prediction Log'!$J523</f>
        <v/>
      </c>
      <c r="I522" s="34" t="str">
        <f>IF(ISBLANK(Games!R505), "",IF(AND(Games!R505="",Games!S505=""),"",IF(ISTEXT(Games!S505), "Side",Games!R505)))</f>
        <v/>
      </c>
      <c r="J522" s="34" t="str">
        <f>IF(ISBLANK(Games!B505), "",IF(Games!P505="Y", Games!B505, Games!C505))</f>
        <v/>
      </c>
      <c r="K522" s="34" t="str">
        <f>Games!K505</f>
        <v/>
      </c>
      <c r="L522" s="34" t="str">
        <f>IF(ISBLANK(Games!D505), "",Games!D505)</f>
        <v/>
      </c>
      <c r="M522" s="34"/>
      <c r="N522" s="49" t="str">
        <f>IF(ISBLANK(Table123[[#This Row],[Odds Side - Difference Model]]), "", 1)</f>
        <v/>
      </c>
      <c r="O522" s="49" t="str">
        <f>IF(ISBLANK(Table123[[#This Row],[Odds Spread]]), "", 1)</f>
        <v/>
      </c>
      <c r="P522" s="36"/>
      <c r="Q522" s="36"/>
      <c r="R52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2" s="36"/>
      <c r="T522" s="36"/>
      <c r="U522" s="50" t="str">
        <f>IF(ISBLANK(Table123[[#This Row],[Odds Side - Difference Model]]), "",N522+IF(Q522&lt;0, (N522/(Q522/-100)), N522*(Q522/100)))</f>
        <v/>
      </c>
      <c r="V522" s="51" t="str">
        <f>IFERROR(IF(ISBLANK(Table123[[#This Row],[Odds Side - Win Probability Model]]), "",N522+IF(R522&lt;0, (N522/(R522/-100)), N522*(R522/100))),"")</f>
        <v/>
      </c>
      <c r="W522" s="50" t="str">
        <f t="shared" si="55"/>
        <v/>
      </c>
      <c r="X522" s="51" t="str">
        <f t="shared" si="56"/>
        <v/>
      </c>
      <c r="Y522" s="50" t="str">
        <f>IF(ISBLANK(Table123[[#This Row],[Odds Spread]]), "",O522+IF(S522&lt;0, (O522/(S522/-100)), O522*(S522/100)))</f>
        <v/>
      </c>
      <c r="Z522" s="50" t="str">
        <f t="shared" si="57"/>
        <v/>
      </c>
      <c r="AA522" s="37">
        <f t="shared" si="58"/>
        <v>0</v>
      </c>
      <c r="AB522" s="37">
        <f t="shared" si="59"/>
        <v>0</v>
      </c>
      <c r="AC522" s="52" t="str">
        <f>IF('Prediction Log'!$T523="Y", "W", IF('Prediction Log'!$T523="N","L",""))</f>
        <v/>
      </c>
      <c r="AD522" s="53" t="str">
        <f>IF('Prediction Log'!$V523="Y", "W", IF('Prediction Log'!$V523="N","L",""))</f>
        <v/>
      </c>
      <c r="AE522" s="54" t="str">
        <f>IF(ISBLANK(Table123[[#This Row],[Odds Side - Difference Model]]), "",IF(AC522="W", W522, IF(AC522="L",-N522, "")))</f>
        <v/>
      </c>
      <c r="AF522" s="55" t="str">
        <f>IFERROR((IF(ISERR(Table123[[#This Row],[Potential Payout Side - Win Probability Model]]), "",IF(AD522="W", X522, IF(AD522="L",-N522, "")))), "")</f>
        <v/>
      </c>
      <c r="AG522" s="52" t="str">
        <f>IF('Prediction Log'!$U523="Y", "W", IF('Prediction Log'!$U523="N", "L", ""))</f>
        <v/>
      </c>
      <c r="AH522" s="54" t="str">
        <f>IF(ISBLANK(Table123[[#This Row],[Odds Spread]]), "",IF(AG522="W", Z522, IF(AG522="L",-O522, "")))</f>
        <v/>
      </c>
      <c r="AI522" s="45"/>
      <c r="AJ522" s="46" t="str">
        <f t="shared" si="60"/>
        <v/>
      </c>
      <c r="AK52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3" spans="1:38" x14ac:dyDescent="0.45">
      <c r="A523" s="34">
        <f>Games!A506</f>
        <v>0</v>
      </c>
      <c r="B523" s="34" t="str">
        <f>IF('Prediction Log'!B524=0, "",'Prediction Log'!B524)</f>
        <v/>
      </c>
      <c r="C523" s="34" t="str">
        <f>IF('Prediction Log'!C524=0, "",'Prediction Log'!C524)</f>
        <v/>
      </c>
      <c r="D523" s="34" t="str">
        <f>IF('Prediction Log'!D524=0, "",'Prediction Log'!D524)</f>
        <v/>
      </c>
      <c r="E523" s="34" t="str">
        <f>IF('Prediction Log'!E524=0, "",'Prediction Log'!E524)</f>
        <v/>
      </c>
      <c r="F523" s="34" t="str">
        <f>IF('Prediction Log'!H524=0, "",'Prediction Log'!H524)</f>
        <v/>
      </c>
      <c r="G523" s="10" t="str">
        <f>IF(ISBLANK(Games!B506), "",'Prediction Log'!$I524)</f>
        <v/>
      </c>
      <c r="H523" s="35" t="str">
        <f>'Prediction Log'!$J524</f>
        <v/>
      </c>
      <c r="I523" s="34" t="str">
        <f>IF(ISBLANK(Games!R506), "",IF(AND(Games!R506="",Games!S506=""),"",IF(ISTEXT(Games!S506), "Side",Games!R506)))</f>
        <v/>
      </c>
      <c r="J523" s="34" t="str">
        <f>IF(ISBLANK(Games!B506), "",IF(Games!P506="Y", Games!B506, Games!C506))</f>
        <v/>
      </c>
      <c r="K523" s="34" t="str">
        <f>Games!K506</f>
        <v/>
      </c>
      <c r="L523" s="34" t="str">
        <f>IF(ISBLANK(Games!D506), "",Games!D506)</f>
        <v/>
      </c>
      <c r="M523" s="34"/>
      <c r="N523" s="49" t="str">
        <f>IF(ISBLANK(Table123[[#This Row],[Odds Side - Difference Model]]), "", 1)</f>
        <v/>
      </c>
      <c r="O523" s="49" t="str">
        <f>IF(ISBLANK(Table123[[#This Row],[Odds Spread]]), "", 1)</f>
        <v/>
      </c>
      <c r="P523" s="36"/>
      <c r="Q523" s="36"/>
      <c r="R52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3" s="36"/>
      <c r="T523" s="36"/>
      <c r="U523" s="50" t="str">
        <f>IF(ISBLANK(Table123[[#This Row],[Odds Side - Difference Model]]), "",N523+IF(Q523&lt;0, (N523/(Q523/-100)), N523*(Q523/100)))</f>
        <v/>
      </c>
      <c r="V523" s="51" t="str">
        <f>IFERROR(IF(ISBLANK(Table123[[#This Row],[Odds Side - Win Probability Model]]), "",N523+IF(R523&lt;0, (N523/(R523/-100)), N523*(R523/100))),"")</f>
        <v/>
      </c>
      <c r="W523" s="50" t="str">
        <f t="shared" si="55"/>
        <v/>
      </c>
      <c r="X523" s="51" t="str">
        <f t="shared" si="56"/>
        <v/>
      </c>
      <c r="Y523" s="50" t="str">
        <f>IF(ISBLANK(Table123[[#This Row],[Odds Spread]]), "",O523+IF(S523&lt;0, (O523/(S523/-100)), O523*(S523/100)))</f>
        <v/>
      </c>
      <c r="Z523" s="50" t="str">
        <f t="shared" si="57"/>
        <v/>
      </c>
      <c r="AA523" s="37">
        <f t="shared" si="58"/>
        <v>0</v>
      </c>
      <c r="AB523" s="37">
        <f t="shared" si="59"/>
        <v>0</v>
      </c>
      <c r="AC523" s="52" t="str">
        <f>IF('Prediction Log'!$T524="Y", "W", IF('Prediction Log'!$T524="N","L",""))</f>
        <v/>
      </c>
      <c r="AD523" s="53" t="str">
        <f>IF('Prediction Log'!$V524="Y", "W", IF('Prediction Log'!$V524="N","L",""))</f>
        <v/>
      </c>
      <c r="AE523" s="54" t="str">
        <f>IF(ISBLANK(Table123[[#This Row],[Odds Side - Difference Model]]), "",IF(AC523="W", W523, IF(AC523="L",-N523, "")))</f>
        <v/>
      </c>
      <c r="AF523" s="55" t="str">
        <f>IFERROR((IF(ISERR(Table123[[#This Row],[Potential Payout Side - Win Probability Model]]), "",IF(AD523="W", X523, IF(AD523="L",-N523, "")))), "")</f>
        <v/>
      </c>
      <c r="AG523" s="52" t="str">
        <f>IF('Prediction Log'!$U524="Y", "W", IF('Prediction Log'!$U524="N", "L", ""))</f>
        <v/>
      </c>
      <c r="AH523" s="54" t="str">
        <f>IF(ISBLANK(Table123[[#This Row],[Odds Spread]]), "",IF(AG523="W", Z523, IF(AG523="L",-O523, "")))</f>
        <v/>
      </c>
      <c r="AI523" s="45"/>
      <c r="AJ523" s="46" t="str">
        <f t="shared" si="60"/>
        <v/>
      </c>
      <c r="AK52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4" spans="1:38" x14ac:dyDescent="0.45">
      <c r="A524" s="34">
        <f>Games!A507</f>
        <v>0</v>
      </c>
      <c r="B524" s="34" t="str">
        <f>IF('Prediction Log'!B525=0, "",'Prediction Log'!B525)</f>
        <v/>
      </c>
      <c r="C524" s="34" t="str">
        <f>IF('Prediction Log'!C525=0, "",'Prediction Log'!C525)</f>
        <v/>
      </c>
      <c r="D524" s="34" t="str">
        <f>IF('Prediction Log'!D525=0, "",'Prediction Log'!D525)</f>
        <v/>
      </c>
      <c r="E524" s="34" t="str">
        <f>IF('Prediction Log'!E525=0, "",'Prediction Log'!E525)</f>
        <v/>
      </c>
      <c r="F524" s="34" t="str">
        <f>IF('Prediction Log'!H525=0, "",'Prediction Log'!H525)</f>
        <v/>
      </c>
      <c r="G524" s="10" t="str">
        <f>IF(ISBLANK(Games!B507), "",'Prediction Log'!$I525)</f>
        <v/>
      </c>
      <c r="H524" s="35" t="str">
        <f>'Prediction Log'!$J525</f>
        <v/>
      </c>
      <c r="I524" s="34" t="str">
        <f>IF(ISBLANK(Games!R507), "",IF(AND(Games!R507="",Games!S507=""),"",IF(ISTEXT(Games!S507), "Side",Games!R507)))</f>
        <v/>
      </c>
      <c r="J524" s="34" t="str">
        <f>IF(ISBLANK(Games!B507), "",IF(Games!P507="Y", Games!B507, Games!C507))</f>
        <v/>
      </c>
      <c r="K524" s="34" t="str">
        <f>Games!K507</f>
        <v/>
      </c>
      <c r="L524" s="34" t="str">
        <f>IF(ISBLANK(Games!D507), "",Games!D507)</f>
        <v/>
      </c>
      <c r="M524" s="34"/>
      <c r="N524" s="49" t="str">
        <f>IF(ISBLANK(Table123[[#This Row],[Odds Side - Difference Model]]), "", 1)</f>
        <v/>
      </c>
      <c r="O524" s="49" t="str">
        <f>IF(ISBLANK(Table123[[#This Row],[Odds Spread]]), "", 1)</f>
        <v/>
      </c>
      <c r="P524" s="36"/>
      <c r="Q524" s="36"/>
      <c r="R52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4" s="36"/>
      <c r="T524" s="36"/>
      <c r="U524" s="50" t="str">
        <f>IF(ISBLANK(Table123[[#This Row],[Odds Side - Difference Model]]), "",N524+IF(Q524&lt;0, (N524/(Q524/-100)), N524*(Q524/100)))</f>
        <v/>
      </c>
      <c r="V524" s="51" t="str">
        <f>IFERROR(IF(ISBLANK(Table123[[#This Row],[Odds Side - Win Probability Model]]), "",N524+IF(R524&lt;0, (N524/(R524/-100)), N524*(R524/100))),"")</f>
        <v/>
      </c>
      <c r="W524" s="50" t="str">
        <f t="shared" si="55"/>
        <v/>
      </c>
      <c r="X524" s="51" t="str">
        <f t="shared" si="56"/>
        <v/>
      </c>
      <c r="Y524" s="50" t="str">
        <f>IF(ISBLANK(Table123[[#This Row],[Odds Spread]]), "",O524+IF(S524&lt;0, (O524/(S524/-100)), O524*(S524/100)))</f>
        <v/>
      </c>
      <c r="Z524" s="50" t="str">
        <f t="shared" si="57"/>
        <v/>
      </c>
      <c r="AA524" s="37">
        <f t="shared" si="58"/>
        <v>0</v>
      </c>
      <c r="AB524" s="37">
        <f t="shared" si="59"/>
        <v>0</v>
      </c>
      <c r="AC524" s="52" t="str">
        <f>IF('Prediction Log'!$T525="Y", "W", IF('Prediction Log'!$T525="N","L",""))</f>
        <v/>
      </c>
      <c r="AD524" s="53" t="str">
        <f>IF('Prediction Log'!$V525="Y", "W", IF('Prediction Log'!$V525="N","L",""))</f>
        <v/>
      </c>
      <c r="AE524" s="54" t="str">
        <f>IF(ISBLANK(Table123[[#This Row],[Odds Side - Difference Model]]), "",IF(AC524="W", W524, IF(AC524="L",-N524, "")))</f>
        <v/>
      </c>
      <c r="AF524" s="55" t="str">
        <f>IFERROR((IF(ISERR(Table123[[#This Row],[Potential Payout Side - Win Probability Model]]), "",IF(AD524="W", X524, IF(AD524="L",-N524, "")))), "")</f>
        <v/>
      </c>
      <c r="AG524" s="52" t="str">
        <f>IF('Prediction Log'!$U525="Y", "W", IF('Prediction Log'!$U525="N", "L", ""))</f>
        <v/>
      </c>
      <c r="AH524" s="54" t="str">
        <f>IF(ISBLANK(Table123[[#This Row],[Odds Spread]]), "",IF(AG524="W", Z524, IF(AG524="L",-O524, "")))</f>
        <v/>
      </c>
      <c r="AI524" s="45"/>
      <c r="AJ524" s="46" t="str">
        <f t="shared" si="60"/>
        <v/>
      </c>
      <c r="AK52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5" spans="1:38" x14ac:dyDescent="0.45">
      <c r="A525" s="34">
        <f>Games!A508</f>
        <v>0</v>
      </c>
      <c r="B525" s="34" t="str">
        <f>IF('Prediction Log'!B526=0, "",'Prediction Log'!B526)</f>
        <v/>
      </c>
      <c r="C525" s="34" t="str">
        <f>IF('Prediction Log'!C526=0, "",'Prediction Log'!C526)</f>
        <v/>
      </c>
      <c r="D525" s="34" t="str">
        <f>IF('Prediction Log'!D526=0, "",'Prediction Log'!D526)</f>
        <v/>
      </c>
      <c r="E525" s="34" t="str">
        <f>IF('Prediction Log'!E526=0, "",'Prediction Log'!E526)</f>
        <v/>
      </c>
      <c r="F525" s="34" t="str">
        <f>IF('Prediction Log'!H526=0, "",'Prediction Log'!H526)</f>
        <v/>
      </c>
      <c r="G525" s="10" t="str">
        <f>IF(ISBLANK(Games!B508), "",'Prediction Log'!$I526)</f>
        <v/>
      </c>
      <c r="H525" s="35" t="str">
        <f>'Prediction Log'!$J526</f>
        <v/>
      </c>
      <c r="I525" s="34" t="str">
        <f>IF(ISBLANK(Games!R508), "",IF(AND(Games!R508="",Games!S508=""),"",IF(ISTEXT(Games!S508), "Side",Games!R508)))</f>
        <v/>
      </c>
      <c r="J525" s="34" t="str">
        <f>IF(ISBLANK(Games!B508), "",IF(Games!P508="Y", Games!B508, Games!C508))</f>
        <v/>
      </c>
      <c r="K525" s="34" t="str">
        <f>Games!K508</f>
        <v/>
      </c>
      <c r="L525" s="34" t="str">
        <f>IF(ISBLANK(Games!D508), "",Games!D508)</f>
        <v/>
      </c>
      <c r="M525" s="34"/>
      <c r="N525" s="49" t="str">
        <f>IF(ISBLANK(Table123[[#This Row],[Odds Side - Difference Model]]), "", 1)</f>
        <v/>
      </c>
      <c r="O525" s="49" t="str">
        <f>IF(ISBLANK(Table123[[#This Row],[Odds Spread]]), "", 1)</f>
        <v/>
      </c>
      <c r="P525" s="36"/>
      <c r="Q525" s="36"/>
      <c r="R52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5" s="36"/>
      <c r="T525" s="36"/>
      <c r="U525" s="50" t="str">
        <f>IF(ISBLANK(Table123[[#This Row],[Odds Side - Difference Model]]), "",N525+IF(Q525&lt;0, (N525/(Q525/-100)), N525*(Q525/100)))</f>
        <v/>
      </c>
      <c r="V525" s="51" t="str">
        <f>IFERROR(IF(ISBLANK(Table123[[#This Row],[Odds Side - Win Probability Model]]), "",N525+IF(R525&lt;0, (N525/(R525/-100)), N525*(R525/100))),"")</f>
        <v/>
      </c>
      <c r="W525" s="50" t="str">
        <f t="shared" si="55"/>
        <v/>
      </c>
      <c r="X525" s="51" t="str">
        <f t="shared" si="56"/>
        <v/>
      </c>
      <c r="Y525" s="50" t="str">
        <f>IF(ISBLANK(Table123[[#This Row],[Odds Spread]]), "",O525+IF(S525&lt;0, (O525/(S525/-100)), O525*(S525/100)))</f>
        <v/>
      </c>
      <c r="Z525" s="50" t="str">
        <f t="shared" si="57"/>
        <v/>
      </c>
      <c r="AA525" s="37">
        <f t="shared" si="58"/>
        <v>0</v>
      </c>
      <c r="AB525" s="37">
        <f t="shared" si="59"/>
        <v>0</v>
      </c>
      <c r="AC525" s="52" t="str">
        <f>IF('Prediction Log'!$T526="Y", "W", IF('Prediction Log'!$T526="N","L",""))</f>
        <v/>
      </c>
      <c r="AD525" s="53" t="str">
        <f>IF('Prediction Log'!$V526="Y", "W", IF('Prediction Log'!$V526="N","L",""))</f>
        <v/>
      </c>
      <c r="AE525" s="54" t="str">
        <f>IF(ISBLANK(Table123[[#This Row],[Odds Side - Difference Model]]), "",IF(AC525="W", W525, IF(AC525="L",-N525, "")))</f>
        <v/>
      </c>
      <c r="AF525" s="55" t="str">
        <f>IFERROR((IF(ISERR(Table123[[#This Row],[Potential Payout Side - Win Probability Model]]), "",IF(AD525="W", X525, IF(AD525="L",-N525, "")))), "")</f>
        <v/>
      </c>
      <c r="AG525" s="52" t="str">
        <f>IF('Prediction Log'!$U526="Y", "W", IF('Prediction Log'!$U526="N", "L", ""))</f>
        <v/>
      </c>
      <c r="AH525" s="54" t="str">
        <f>IF(ISBLANK(Table123[[#This Row],[Odds Spread]]), "",IF(AG525="W", Z525, IF(AG525="L",-O525, "")))</f>
        <v/>
      </c>
      <c r="AI525" s="45"/>
      <c r="AJ525" s="46" t="str">
        <f t="shared" si="60"/>
        <v/>
      </c>
      <c r="AK52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6" spans="1:38" x14ac:dyDescent="0.45">
      <c r="A526" s="34">
        <f>Games!A509</f>
        <v>0</v>
      </c>
      <c r="B526" s="34" t="str">
        <f>IF('Prediction Log'!B527=0, "",'Prediction Log'!B527)</f>
        <v/>
      </c>
      <c r="C526" s="34" t="str">
        <f>IF('Prediction Log'!C527=0, "",'Prediction Log'!C527)</f>
        <v/>
      </c>
      <c r="D526" s="34" t="str">
        <f>IF('Prediction Log'!D527=0, "",'Prediction Log'!D527)</f>
        <v/>
      </c>
      <c r="E526" s="34" t="str">
        <f>IF('Prediction Log'!E527=0, "",'Prediction Log'!E527)</f>
        <v/>
      </c>
      <c r="F526" s="34" t="str">
        <f>IF('Prediction Log'!H527=0, "",'Prediction Log'!H527)</f>
        <v/>
      </c>
      <c r="G526" s="10" t="str">
        <f>IF(ISBLANK(Games!B509), "",'Prediction Log'!$I527)</f>
        <v/>
      </c>
      <c r="H526" s="35" t="str">
        <f>'Prediction Log'!$J527</f>
        <v/>
      </c>
      <c r="I526" s="34" t="str">
        <f>IF(ISBLANK(Games!R509), "",IF(AND(Games!R509="",Games!S509=""),"",IF(ISTEXT(Games!S509), "Side",Games!R509)))</f>
        <v/>
      </c>
      <c r="J526" s="34" t="str">
        <f>IF(ISBLANK(Games!B509), "",IF(Games!P509="Y", Games!B509, Games!C509))</f>
        <v/>
      </c>
      <c r="K526" s="34" t="str">
        <f>Games!K509</f>
        <v/>
      </c>
      <c r="L526" s="34" t="str">
        <f>IF(ISBLANK(Games!D509), "",Games!D509)</f>
        <v/>
      </c>
      <c r="M526" s="34"/>
      <c r="N526" s="49" t="str">
        <f>IF(ISBLANK(Table123[[#This Row],[Odds Side - Difference Model]]), "", 1)</f>
        <v/>
      </c>
      <c r="O526" s="49" t="str">
        <f>IF(ISBLANK(Table123[[#This Row],[Odds Spread]]), "", 1)</f>
        <v/>
      </c>
      <c r="P526" s="36"/>
      <c r="Q526" s="36"/>
      <c r="R52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6" s="36"/>
      <c r="T526" s="36"/>
      <c r="U526" s="50" t="str">
        <f>IF(ISBLANK(Table123[[#This Row],[Odds Side - Difference Model]]), "",N526+IF(Q526&lt;0, (N526/(Q526/-100)), N526*(Q526/100)))</f>
        <v/>
      </c>
      <c r="V526" s="51" t="str">
        <f>IFERROR(IF(ISBLANK(Table123[[#This Row],[Odds Side - Win Probability Model]]), "",N526+IF(R526&lt;0, (N526/(R526/-100)), N526*(R526/100))),"")</f>
        <v/>
      </c>
      <c r="W526" s="50" t="str">
        <f t="shared" si="55"/>
        <v/>
      </c>
      <c r="X526" s="51" t="str">
        <f t="shared" si="56"/>
        <v/>
      </c>
      <c r="Y526" s="50" t="str">
        <f>IF(ISBLANK(Table123[[#This Row],[Odds Spread]]), "",O526+IF(S526&lt;0, (O526/(S526/-100)), O526*(S526/100)))</f>
        <v/>
      </c>
      <c r="Z526" s="50" t="str">
        <f t="shared" si="57"/>
        <v/>
      </c>
      <c r="AA526" s="37">
        <f t="shared" si="58"/>
        <v>0</v>
      </c>
      <c r="AB526" s="37">
        <f t="shared" si="59"/>
        <v>0</v>
      </c>
      <c r="AC526" s="52" t="str">
        <f>IF('Prediction Log'!$T527="Y", "W", IF('Prediction Log'!$T527="N","L",""))</f>
        <v/>
      </c>
      <c r="AD526" s="53" t="str">
        <f>IF('Prediction Log'!$V527="Y", "W", IF('Prediction Log'!$V527="N","L",""))</f>
        <v/>
      </c>
      <c r="AE526" s="54" t="str">
        <f>IF(ISBLANK(Table123[[#This Row],[Odds Side - Difference Model]]), "",IF(AC526="W", W526, IF(AC526="L",-N526, "")))</f>
        <v/>
      </c>
      <c r="AF526" s="55" t="str">
        <f>IFERROR((IF(ISERR(Table123[[#This Row],[Potential Payout Side - Win Probability Model]]), "",IF(AD526="W", X526, IF(AD526="L",-N526, "")))), "")</f>
        <v/>
      </c>
      <c r="AG526" s="52" t="str">
        <f>IF('Prediction Log'!$U527="Y", "W", IF('Prediction Log'!$U527="N", "L", ""))</f>
        <v/>
      </c>
      <c r="AH526" s="54" t="str">
        <f>IF(ISBLANK(Table123[[#This Row],[Odds Spread]]), "",IF(AG526="W", Z526, IF(AG526="L",-O526, "")))</f>
        <v/>
      </c>
      <c r="AI526" s="45"/>
      <c r="AJ526" s="46" t="str">
        <f t="shared" si="60"/>
        <v/>
      </c>
      <c r="AK52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7" spans="1:38" x14ac:dyDescent="0.45">
      <c r="A527" s="34">
        <f>Games!A510</f>
        <v>0</v>
      </c>
      <c r="B527" s="34" t="str">
        <f>IF('Prediction Log'!B528=0, "",'Prediction Log'!B528)</f>
        <v/>
      </c>
      <c r="C527" s="34" t="str">
        <f>IF('Prediction Log'!C528=0, "",'Prediction Log'!C528)</f>
        <v/>
      </c>
      <c r="D527" s="34" t="str">
        <f>IF('Prediction Log'!D528=0, "",'Prediction Log'!D528)</f>
        <v/>
      </c>
      <c r="E527" s="34" t="str">
        <f>IF('Prediction Log'!E528=0, "",'Prediction Log'!E528)</f>
        <v/>
      </c>
      <c r="F527" s="34" t="str">
        <f>IF('Prediction Log'!H528=0, "",'Prediction Log'!H528)</f>
        <v/>
      </c>
      <c r="G527" s="10" t="str">
        <f>IF(ISBLANK(Games!B510), "",'Prediction Log'!$I528)</f>
        <v/>
      </c>
      <c r="H527" s="35" t="str">
        <f>'Prediction Log'!$J528</f>
        <v/>
      </c>
      <c r="I527" s="34" t="str">
        <f>IF(ISBLANK(Games!R510), "",IF(AND(Games!R510="",Games!S510=""),"",IF(ISTEXT(Games!S510), "Side",Games!R510)))</f>
        <v/>
      </c>
      <c r="J527" s="34" t="str">
        <f>IF(ISBLANK(Games!B510), "",IF(Games!P510="Y", Games!B510, Games!C510))</f>
        <v/>
      </c>
      <c r="K527" s="34" t="str">
        <f>Games!K510</f>
        <v/>
      </c>
      <c r="L527" s="34" t="str">
        <f>IF(ISBLANK(Games!D510), "",Games!D510)</f>
        <v/>
      </c>
      <c r="M527" s="34"/>
      <c r="N527" s="49" t="str">
        <f>IF(ISBLANK(Table123[[#This Row],[Odds Side - Difference Model]]), "", 1)</f>
        <v/>
      </c>
      <c r="O527" s="49" t="str">
        <f>IF(ISBLANK(Table123[[#This Row],[Odds Spread]]), "", 1)</f>
        <v/>
      </c>
      <c r="P527" s="36"/>
      <c r="Q527" s="36"/>
      <c r="R52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7" s="36"/>
      <c r="T527" s="36"/>
      <c r="U527" s="50" t="str">
        <f>IF(ISBLANK(Table123[[#This Row],[Odds Side - Difference Model]]), "",N527+IF(Q527&lt;0, (N527/(Q527/-100)), N527*(Q527/100)))</f>
        <v/>
      </c>
      <c r="V527" s="51" t="str">
        <f>IFERROR(IF(ISBLANK(Table123[[#This Row],[Odds Side - Win Probability Model]]), "",N527+IF(R527&lt;0, (N527/(R527/-100)), N527*(R527/100))),"")</f>
        <v/>
      </c>
      <c r="W527" s="50" t="str">
        <f t="shared" si="55"/>
        <v/>
      </c>
      <c r="X527" s="51" t="str">
        <f t="shared" si="56"/>
        <v/>
      </c>
      <c r="Y527" s="50" t="str">
        <f>IF(ISBLANK(Table123[[#This Row],[Odds Spread]]), "",O527+IF(S527&lt;0, (O527/(S527/-100)), O527*(S527/100)))</f>
        <v/>
      </c>
      <c r="Z527" s="50" t="str">
        <f t="shared" si="57"/>
        <v/>
      </c>
      <c r="AA527" s="37">
        <f t="shared" si="58"/>
        <v>0</v>
      </c>
      <c r="AB527" s="37">
        <f t="shared" si="59"/>
        <v>0</v>
      </c>
      <c r="AC527" s="52" t="str">
        <f>IF('Prediction Log'!$T528="Y", "W", IF('Prediction Log'!$T528="N","L",""))</f>
        <v/>
      </c>
      <c r="AD527" s="53" t="str">
        <f>IF('Prediction Log'!$V528="Y", "W", IF('Prediction Log'!$V528="N","L",""))</f>
        <v/>
      </c>
      <c r="AE527" s="54" t="str">
        <f>IF(ISBLANK(Table123[[#This Row],[Odds Side - Difference Model]]), "",IF(AC527="W", W527, IF(AC527="L",-N527, "")))</f>
        <v/>
      </c>
      <c r="AF527" s="55" t="str">
        <f>IFERROR((IF(ISERR(Table123[[#This Row],[Potential Payout Side - Win Probability Model]]), "",IF(AD527="W", X527, IF(AD527="L",-N527, "")))), "")</f>
        <v/>
      </c>
      <c r="AG527" s="52" t="str">
        <f>IF('Prediction Log'!$U528="Y", "W", IF('Prediction Log'!$U528="N", "L", ""))</f>
        <v/>
      </c>
      <c r="AH527" s="54" t="str">
        <f>IF(ISBLANK(Table123[[#This Row],[Odds Spread]]), "",IF(AG527="W", Z527, IF(AG527="L",-O527, "")))</f>
        <v/>
      </c>
      <c r="AI527" s="45"/>
      <c r="AJ527" s="46" t="str">
        <f t="shared" si="60"/>
        <v/>
      </c>
      <c r="AK52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8" spans="1:38" x14ac:dyDescent="0.45">
      <c r="A528" s="34">
        <f>Games!A511</f>
        <v>0</v>
      </c>
      <c r="B528" s="34" t="str">
        <f>IF('Prediction Log'!B529=0, "",'Prediction Log'!B529)</f>
        <v/>
      </c>
      <c r="C528" s="34" t="str">
        <f>IF('Prediction Log'!C529=0, "",'Prediction Log'!C529)</f>
        <v/>
      </c>
      <c r="D528" s="34" t="str">
        <f>IF('Prediction Log'!D529=0, "",'Prediction Log'!D529)</f>
        <v/>
      </c>
      <c r="E528" s="34" t="str">
        <f>IF('Prediction Log'!E529=0, "",'Prediction Log'!E529)</f>
        <v/>
      </c>
      <c r="F528" s="34" t="str">
        <f>IF('Prediction Log'!H529=0, "",'Prediction Log'!H529)</f>
        <v/>
      </c>
      <c r="G528" s="10" t="str">
        <f>IF(ISBLANK(Games!B511), "",'Prediction Log'!$I529)</f>
        <v/>
      </c>
      <c r="H528" s="35" t="str">
        <f>'Prediction Log'!$J529</f>
        <v/>
      </c>
      <c r="I528" s="34" t="str">
        <f>IF(ISBLANK(Games!R511), "",IF(AND(Games!R511="",Games!S511=""),"",IF(ISTEXT(Games!S511), "Side",Games!R511)))</f>
        <v/>
      </c>
      <c r="J528" s="34" t="str">
        <f>IF(ISBLANK(Games!B511), "",IF(Games!P511="Y", Games!B511, Games!C511))</f>
        <v/>
      </c>
      <c r="K528" s="34" t="str">
        <f>Games!K511</f>
        <v/>
      </c>
      <c r="L528" s="34" t="str">
        <f>IF(ISBLANK(Games!D511), "",Games!D511)</f>
        <v/>
      </c>
      <c r="M528" s="34"/>
      <c r="N528" s="49" t="str">
        <f>IF(ISBLANK(Table123[[#This Row],[Odds Side - Difference Model]]), "", 1)</f>
        <v/>
      </c>
      <c r="O528" s="49" t="str">
        <f>IF(ISBLANK(Table123[[#This Row],[Odds Spread]]), "", 1)</f>
        <v/>
      </c>
      <c r="P528" s="36"/>
      <c r="Q528" s="36"/>
      <c r="R52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8" s="36"/>
      <c r="T528" s="36"/>
      <c r="U528" s="50" t="str">
        <f>IF(ISBLANK(Table123[[#This Row],[Odds Side - Difference Model]]), "",N528+IF(Q528&lt;0, (N528/(Q528/-100)), N528*(Q528/100)))</f>
        <v/>
      </c>
      <c r="V528" s="51" t="str">
        <f>IFERROR(IF(ISBLANK(Table123[[#This Row],[Odds Side - Win Probability Model]]), "",N528+IF(R528&lt;0, (N528/(R528/-100)), N528*(R528/100))),"")</f>
        <v/>
      </c>
      <c r="W528" s="50" t="str">
        <f t="shared" si="55"/>
        <v/>
      </c>
      <c r="X528" s="51" t="str">
        <f t="shared" si="56"/>
        <v/>
      </c>
      <c r="Y528" s="50" t="str">
        <f>IF(ISBLANK(Table123[[#This Row],[Odds Spread]]), "",O528+IF(S528&lt;0, (O528/(S528/-100)), O528*(S528/100)))</f>
        <v/>
      </c>
      <c r="Z528" s="50" t="str">
        <f t="shared" si="57"/>
        <v/>
      </c>
      <c r="AA528" s="37">
        <f t="shared" si="58"/>
        <v>0</v>
      </c>
      <c r="AB528" s="37">
        <f t="shared" si="59"/>
        <v>0</v>
      </c>
      <c r="AC528" s="52" t="str">
        <f>IF('Prediction Log'!$T529="Y", "W", IF('Prediction Log'!$T529="N","L",""))</f>
        <v/>
      </c>
      <c r="AD528" s="53" t="str">
        <f>IF('Prediction Log'!$V529="Y", "W", IF('Prediction Log'!$V529="N","L",""))</f>
        <v/>
      </c>
      <c r="AE528" s="54" t="str">
        <f>IF(ISBLANK(Table123[[#This Row],[Odds Side - Difference Model]]), "",IF(AC528="W", W528, IF(AC528="L",-N528, "")))</f>
        <v/>
      </c>
      <c r="AF528" s="55" t="str">
        <f>IFERROR((IF(ISERR(Table123[[#This Row],[Potential Payout Side - Win Probability Model]]), "",IF(AD528="W", X528, IF(AD528="L",-N528, "")))), "")</f>
        <v/>
      </c>
      <c r="AG528" s="52" t="str">
        <f>IF('Prediction Log'!$U529="Y", "W", IF('Prediction Log'!$U529="N", "L", ""))</f>
        <v/>
      </c>
      <c r="AH528" s="54" t="str">
        <f>IF(ISBLANK(Table123[[#This Row],[Odds Spread]]), "",IF(AG528="W", Z528, IF(AG528="L",-O528, "")))</f>
        <v/>
      </c>
      <c r="AI528" s="45"/>
      <c r="AJ528" s="46" t="str">
        <f t="shared" si="60"/>
        <v/>
      </c>
      <c r="AK52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9" spans="1:38" x14ac:dyDescent="0.45">
      <c r="A529" s="34">
        <f>Games!A512</f>
        <v>0</v>
      </c>
      <c r="B529" s="34" t="str">
        <f>IF('Prediction Log'!B530=0, "",'Prediction Log'!B530)</f>
        <v/>
      </c>
      <c r="C529" s="34" t="str">
        <f>IF('Prediction Log'!C530=0, "",'Prediction Log'!C530)</f>
        <v/>
      </c>
      <c r="D529" s="34" t="str">
        <f>IF('Prediction Log'!D530=0, "",'Prediction Log'!D530)</f>
        <v/>
      </c>
      <c r="E529" s="34" t="str">
        <f>IF('Prediction Log'!E530=0, "",'Prediction Log'!E530)</f>
        <v/>
      </c>
      <c r="F529" s="34" t="str">
        <f>IF('Prediction Log'!H530=0, "",'Prediction Log'!H530)</f>
        <v/>
      </c>
      <c r="G529" s="10" t="str">
        <f>IF(ISBLANK(Games!B512), "",'Prediction Log'!$I530)</f>
        <v/>
      </c>
      <c r="H529" s="35" t="str">
        <f>'Prediction Log'!$J530</f>
        <v/>
      </c>
      <c r="I529" s="34" t="str">
        <f>IF(ISBLANK(Games!R512), "",IF(AND(Games!R512="",Games!S512=""),"",IF(ISTEXT(Games!S512), "Side",Games!R512)))</f>
        <v/>
      </c>
      <c r="J529" s="34" t="str">
        <f>IF(ISBLANK(Games!B512), "",IF(Games!P512="Y", Games!B512, Games!C512))</f>
        <v/>
      </c>
      <c r="K529" s="34" t="str">
        <f>Games!K512</f>
        <v/>
      </c>
      <c r="L529" s="34" t="str">
        <f>IF(ISBLANK(Games!D512), "",Games!D512)</f>
        <v/>
      </c>
      <c r="M529" s="34"/>
      <c r="N529" s="49" t="str">
        <f>IF(ISBLANK(Table123[[#This Row],[Odds Side - Difference Model]]), "", 1)</f>
        <v/>
      </c>
      <c r="O529" s="49" t="str">
        <f>IF(ISBLANK(Table123[[#This Row],[Odds Spread]]), "", 1)</f>
        <v/>
      </c>
      <c r="P529" s="36"/>
      <c r="Q529" s="36"/>
      <c r="R52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9" s="36"/>
      <c r="T529" s="36"/>
      <c r="U529" s="50" t="str">
        <f>IF(ISBLANK(Table123[[#This Row],[Odds Side - Difference Model]]), "",N529+IF(Q529&lt;0, (N529/(Q529/-100)), N529*(Q529/100)))</f>
        <v/>
      </c>
      <c r="V529" s="51" t="str">
        <f>IFERROR(IF(ISBLANK(Table123[[#This Row],[Odds Side - Win Probability Model]]), "",N529+IF(R529&lt;0, (N529/(R529/-100)), N529*(R529/100))),"")</f>
        <v/>
      </c>
      <c r="W529" s="50" t="str">
        <f t="shared" si="55"/>
        <v/>
      </c>
      <c r="X529" s="51" t="str">
        <f t="shared" si="56"/>
        <v/>
      </c>
      <c r="Y529" s="50" t="str">
        <f>IF(ISBLANK(Table123[[#This Row],[Odds Spread]]), "",O529+IF(S529&lt;0, (O529/(S529/-100)), O529*(S529/100)))</f>
        <v/>
      </c>
      <c r="Z529" s="50" t="str">
        <f t="shared" si="57"/>
        <v/>
      </c>
      <c r="AA529" s="37">
        <f t="shared" si="58"/>
        <v>0</v>
      </c>
      <c r="AB529" s="37">
        <f t="shared" si="59"/>
        <v>0</v>
      </c>
      <c r="AC529" s="52" t="str">
        <f>IF('Prediction Log'!$T530="Y", "W", IF('Prediction Log'!$T530="N","L",""))</f>
        <v/>
      </c>
      <c r="AD529" s="53" t="str">
        <f>IF('Prediction Log'!$V530="Y", "W", IF('Prediction Log'!$V530="N","L",""))</f>
        <v/>
      </c>
      <c r="AE529" s="54" t="str">
        <f>IF(ISBLANK(Table123[[#This Row],[Odds Side - Difference Model]]), "",IF(AC529="W", W529, IF(AC529="L",-N529, "")))</f>
        <v/>
      </c>
      <c r="AF529" s="55" t="str">
        <f>IFERROR((IF(ISERR(Table123[[#This Row],[Potential Payout Side - Win Probability Model]]), "",IF(AD529="W", X529, IF(AD529="L",-N529, "")))), "")</f>
        <v/>
      </c>
      <c r="AG529" s="52" t="str">
        <f>IF('Prediction Log'!$U530="Y", "W", IF('Prediction Log'!$U530="N", "L", ""))</f>
        <v/>
      </c>
      <c r="AH529" s="54" t="str">
        <f>IF(ISBLANK(Table123[[#This Row],[Odds Spread]]), "",IF(AG529="W", Z529, IF(AG529="L",-O529, "")))</f>
        <v/>
      </c>
      <c r="AI529" s="45"/>
      <c r="AJ529" s="46" t="str">
        <f t="shared" si="60"/>
        <v/>
      </c>
      <c r="AK52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0" spans="1:38" x14ac:dyDescent="0.45">
      <c r="A530" s="34">
        <f>Games!A513</f>
        <v>0</v>
      </c>
      <c r="B530" s="34" t="str">
        <f>IF('Prediction Log'!B531=0, "",'Prediction Log'!B531)</f>
        <v/>
      </c>
      <c r="C530" s="34" t="str">
        <f>IF('Prediction Log'!C531=0, "",'Prediction Log'!C531)</f>
        <v/>
      </c>
      <c r="D530" s="34" t="str">
        <f>IF('Prediction Log'!D531=0, "",'Prediction Log'!D531)</f>
        <v/>
      </c>
      <c r="E530" s="34" t="str">
        <f>IF('Prediction Log'!E531=0, "",'Prediction Log'!E531)</f>
        <v/>
      </c>
      <c r="F530" s="34" t="str">
        <f>IF('Prediction Log'!H531=0, "",'Prediction Log'!H531)</f>
        <v/>
      </c>
      <c r="G530" s="10" t="str">
        <f>IF(ISBLANK(Games!B513), "",'Prediction Log'!$I531)</f>
        <v/>
      </c>
      <c r="H530" s="35" t="str">
        <f>'Prediction Log'!$J531</f>
        <v/>
      </c>
      <c r="I530" s="34" t="str">
        <f>IF(ISBLANK(Games!R513), "",IF(AND(Games!R513="",Games!S513=""),"",IF(ISTEXT(Games!S513), "Side",Games!R513)))</f>
        <v/>
      </c>
      <c r="J530" s="34" t="str">
        <f>IF(ISBLANK(Games!B513), "",IF(Games!P513="Y", Games!B513, Games!C513))</f>
        <v/>
      </c>
      <c r="K530" s="34" t="str">
        <f>Games!K513</f>
        <v/>
      </c>
      <c r="L530" s="34" t="str">
        <f>IF(ISBLANK(Games!D513), "",Games!D513)</f>
        <v/>
      </c>
      <c r="M530" s="34"/>
      <c r="N530" s="49" t="str">
        <f>IF(ISBLANK(Table123[[#This Row],[Odds Side - Difference Model]]), "", 1)</f>
        <v/>
      </c>
      <c r="O530" s="49" t="str">
        <f>IF(ISBLANK(Table123[[#This Row],[Odds Spread]]), "", 1)</f>
        <v/>
      </c>
      <c r="P530" s="36"/>
      <c r="Q530" s="36"/>
      <c r="R53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0" s="36"/>
      <c r="T530" s="36"/>
      <c r="U530" s="50" t="str">
        <f>IF(ISBLANK(Table123[[#This Row],[Odds Side - Difference Model]]), "",N530+IF(Q530&lt;0, (N530/(Q530/-100)), N530*(Q530/100)))</f>
        <v/>
      </c>
      <c r="V530" s="51" t="str">
        <f>IFERROR(IF(ISBLANK(Table123[[#This Row],[Odds Side - Win Probability Model]]), "",N530+IF(R530&lt;0, (N530/(R530/-100)), N530*(R530/100))),"")</f>
        <v/>
      </c>
      <c r="W530" s="50" t="str">
        <f t="shared" si="55"/>
        <v/>
      </c>
      <c r="X530" s="51" t="str">
        <f t="shared" si="56"/>
        <v/>
      </c>
      <c r="Y530" s="50" t="str">
        <f>IF(ISBLANK(Table123[[#This Row],[Odds Spread]]), "",O530+IF(S530&lt;0, (O530/(S530/-100)), O530*(S530/100)))</f>
        <v/>
      </c>
      <c r="Z530" s="50" t="str">
        <f t="shared" si="57"/>
        <v/>
      </c>
      <c r="AA530" s="37">
        <f t="shared" si="58"/>
        <v>0</v>
      </c>
      <c r="AB530" s="37">
        <f t="shared" si="59"/>
        <v>0</v>
      </c>
      <c r="AC530" s="52" t="str">
        <f>IF('Prediction Log'!$T531="Y", "W", IF('Prediction Log'!$T531="N","L",""))</f>
        <v/>
      </c>
      <c r="AD530" s="53" t="str">
        <f>IF('Prediction Log'!$V531="Y", "W", IF('Prediction Log'!$V531="N","L",""))</f>
        <v/>
      </c>
      <c r="AE530" s="54" t="str">
        <f>IF(ISBLANK(Table123[[#This Row],[Odds Side - Difference Model]]), "",IF(AC530="W", W530, IF(AC530="L",-N530, "")))</f>
        <v/>
      </c>
      <c r="AF530" s="55" t="str">
        <f>IFERROR((IF(ISERR(Table123[[#This Row],[Potential Payout Side - Win Probability Model]]), "",IF(AD530="W", X530, IF(AD530="L",-N530, "")))), "")</f>
        <v/>
      </c>
      <c r="AG530" s="52" t="str">
        <f>IF('Prediction Log'!$U531="Y", "W", IF('Prediction Log'!$U531="N", "L", ""))</f>
        <v/>
      </c>
      <c r="AH530" s="54" t="str">
        <f>IF(ISBLANK(Table123[[#This Row],[Odds Spread]]), "",IF(AG530="W", Z530, IF(AG530="L",-O530, "")))</f>
        <v/>
      </c>
      <c r="AI530" s="45"/>
      <c r="AJ530" s="46" t="str">
        <f t="shared" si="60"/>
        <v/>
      </c>
      <c r="AK53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1" spans="1:38" x14ac:dyDescent="0.45">
      <c r="A531" s="34">
        <f>Games!A514</f>
        <v>0</v>
      </c>
      <c r="B531" s="34" t="str">
        <f>IF('Prediction Log'!B532=0, "",'Prediction Log'!B532)</f>
        <v/>
      </c>
      <c r="C531" s="34" t="str">
        <f>IF('Prediction Log'!C532=0, "",'Prediction Log'!C532)</f>
        <v/>
      </c>
      <c r="D531" s="34" t="str">
        <f>IF('Prediction Log'!D532=0, "",'Prediction Log'!D532)</f>
        <v/>
      </c>
      <c r="E531" s="34" t="str">
        <f>IF('Prediction Log'!E532=0, "",'Prediction Log'!E532)</f>
        <v/>
      </c>
      <c r="F531" s="34" t="str">
        <f>IF('Prediction Log'!H532=0, "",'Prediction Log'!H532)</f>
        <v/>
      </c>
      <c r="G531" s="10" t="str">
        <f>IF(ISBLANK(Games!B514), "",'Prediction Log'!$I532)</f>
        <v/>
      </c>
      <c r="H531" s="35" t="str">
        <f>'Prediction Log'!$J532</f>
        <v/>
      </c>
      <c r="I531" s="34" t="str">
        <f>IF(ISBLANK(Games!R514), "",IF(AND(Games!R514="",Games!S514=""),"",IF(ISTEXT(Games!S514), "Side",Games!R514)))</f>
        <v/>
      </c>
      <c r="J531" s="34" t="str">
        <f>IF(ISBLANK(Games!B514), "",IF(Games!P514="Y", Games!B514, Games!C514))</f>
        <v/>
      </c>
      <c r="K531" s="34" t="str">
        <f>Games!K514</f>
        <v/>
      </c>
      <c r="L531" s="34" t="str">
        <f>IF(ISBLANK(Games!D514), "",Games!D514)</f>
        <v/>
      </c>
      <c r="M531" s="34"/>
      <c r="N531" s="49" t="str">
        <f>IF(ISBLANK(Table123[[#This Row],[Odds Side - Difference Model]]), "", 1)</f>
        <v/>
      </c>
      <c r="O531" s="49" t="str">
        <f>IF(ISBLANK(Table123[[#This Row],[Odds Spread]]), "", 1)</f>
        <v/>
      </c>
      <c r="P531" s="36"/>
      <c r="Q531" s="36"/>
      <c r="R53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1" s="36"/>
      <c r="T531" s="36"/>
      <c r="U531" s="50" t="str">
        <f>IF(ISBLANK(Table123[[#This Row],[Odds Side - Difference Model]]), "",N531+IF(Q531&lt;0, (N531/(Q531/-100)), N531*(Q531/100)))</f>
        <v/>
      </c>
      <c r="V531" s="51" t="str">
        <f>IFERROR(IF(ISBLANK(Table123[[#This Row],[Odds Side - Win Probability Model]]), "",N531+IF(R531&lt;0, (N531/(R531/-100)), N531*(R531/100))),"")</f>
        <v/>
      </c>
      <c r="W531" s="50" t="str">
        <f t="shared" si="55"/>
        <v/>
      </c>
      <c r="X531" s="51" t="str">
        <f t="shared" si="56"/>
        <v/>
      </c>
      <c r="Y531" s="50" t="str">
        <f>IF(ISBLANK(Table123[[#This Row],[Odds Spread]]), "",O531+IF(S531&lt;0, (O531/(S531/-100)), O531*(S531/100)))</f>
        <v/>
      </c>
      <c r="Z531" s="50" t="str">
        <f t="shared" si="57"/>
        <v/>
      </c>
      <c r="AA531" s="37">
        <f t="shared" si="58"/>
        <v>0</v>
      </c>
      <c r="AB531" s="37">
        <f t="shared" si="59"/>
        <v>0</v>
      </c>
      <c r="AC531" s="52" t="str">
        <f>IF('Prediction Log'!$T532="Y", "W", IF('Prediction Log'!$T532="N","L",""))</f>
        <v/>
      </c>
      <c r="AD531" s="53" t="str">
        <f>IF('Prediction Log'!$V532="Y", "W", IF('Prediction Log'!$V532="N","L",""))</f>
        <v/>
      </c>
      <c r="AE531" s="54" t="str">
        <f>IF(ISBLANK(Table123[[#This Row],[Odds Side - Difference Model]]), "",IF(AC531="W", W531, IF(AC531="L",-N531, "")))</f>
        <v/>
      </c>
      <c r="AF531" s="55" t="str">
        <f>IFERROR((IF(ISERR(Table123[[#This Row],[Potential Payout Side - Win Probability Model]]), "",IF(AD531="W", X531, IF(AD531="L",-N531, "")))), "")</f>
        <v/>
      </c>
      <c r="AG531" s="52" t="str">
        <f>IF('Prediction Log'!$U532="Y", "W", IF('Prediction Log'!$U532="N", "L", ""))</f>
        <v/>
      </c>
      <c r="AH531" s="54" t="str">
        <f>IF(ISBLANK(Table123[[#This Row],[Odds Spread]]), "",IF(AG531="W", Z531, IF(AG531="L",-O531, "")))</f>
        <v/>
      </c>
      <c r="AI531" s="45"/>
      <c r="AJ531" s="46" t="str">
        <f t="shared" si="60"/>
        <v/>
      </c>
      <c r="AK53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2" spans="1:38" x14ac:dyDescent="0.45">
      <c r="A532" s="34">
        <f>Games!A515</f>
        <v>0</v>
      </c>
      <c r="B532" s="34" t="str">
        <f>IF('Prediction Log'!B533=0, "",'Prediction Log'!B533)</f>
        <v/>
      </c>
      <c r="C532" s="34" t="str">
        <f>IF('Prediction Log'!C533=0, "",'Prediction Log'!C533)</f>
        <v/>
      </c>
      <c r="D532" s="34" t="str">
        <f>IF('Prediction Log'!D533=0, "",'Prediction Log'!D533)</f>
        <v/>
      </c>
      <c r="E532" s="34" t="str">
        <f>IF('Prediction Log'!E533=0, "",'Prediction Log'!E533)</f>
        <v/>
      </c>
      <c r="F532" s="34" t="str">
        <f>IF('Prediction Log'!H533=0, "",'Prediction Log'!H533)</f>
        <v/>
      </c>
      <c r="G532" s="10" t="str">
        <f>IF(ISBLANK(Games!B515), "",'Prediction Log'!$I533)</f>
        <v/>
      </c>
      <c r="H532" s="35" t="str">
        <f>'Prediction Log'!$J533</f>
        <v/>
      </c>
      <c r="I532" s="34" t="str">
        <f>IF(ISBLANK(Games!R515), "",IF(AND(Games!R515="",Games!S515=""),"",IF(ISTEXT(Games!S515), "Side",Games!R515)))</f>
        <v/>
      </c>
      <c r="J532" s="34" t="str">
        <f>IF(ISBLANK(Games!B515), "",IF(Games!P515="Y", Games!B515, Games!C515))</f>
        <v/>
      </c>
      <c r="K532" s="34" t="str">
        <f>Games!K515</f>
        <v/>
      </c>
      <c r="L532" s="34" t="str">
        <f>IF(ISBLANK(Games!D515), "",Games!D515)</f>
        <v/>
      </c>
      <c r="M532" s="34"/>
      <c r="N532" s="49" t="str">
        <f>IF(ISBLANK(Table123[[#This Row],[Odds Side - Difference Model]]), "", 1)</f>
        <v/>
      </c>
      <c r="O532" s="49" t="str">
        <f>IF(ISBLANK(Table123[[#This Row],[Odds Spread]]), "", 1)</f>
        <v/>
      </c>
      <c r="P532" s="36"/>
      <c r="Q532" s="36"/>
      <c r="R53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2" s="36"/>
      <c r="T532" s="36"/>
      <c r="U532" s="50" t="str">
        <f>IF(ISBLANK(Table123[[#This Row],[Odds Side - Difference Model]]), "",N532+IF(Q532&lt;0, (N532/(Q532/-100)), N532*(Q532/100)))</f>
        <v/>
      </c>
      <c r="V532" s="51" t="str">
        <f>IFERROR(IF(ISBLANK(Table123[[#This Row],[Odds Side - Win Probability Model]]), "",N532+IF(R532&lt;0, (N532/(R532/-100)), N532*(R532/100))),"")</f>
        <v/>
      </c>
      <c r="W532" s="50" t="str">
        <f t="shared" si="55"/>
        <v/>
      </c>
      <c r="X532" s="51" t="str">
        <f t="shared" si="56"/>
        <v/>
      </c>
      <c r="Y532" s="50" t="str">
        <f>IF(ISBLANK(Table123[[#This Row],[Odds Spread]]), "",O532+IF(S532&lt;0, (O532/(S532/-100)), O532*(S532/100)))</f>
        <v/>
      </c>
      <c r="Z532" s="50" t="str">
        <f t="shared" si="57"/>
        <v/>
      </c>
      <c r="AA532" s="37">
        <f t="shared" si="58"/>
        <v>0</v>
      </c>
      <c r="AB532" s="37">
        <f t="shared" si="59"/>
        <v>0</v>
      </c>
      <c r="AC532" s="52" t="str">
        <f>IF('Prediction Log'!$T533="Y", "W", IF('Prediction Log'!$T533="N","L",""))</f>
        <v/>
      </c>
      <c r="AD532" s="53" t="str">
        <f>IF('Prediction Log'!$V533="Y", "W", IF('Prediction Log'!$V533="N","L",""))</f>
        <v/>
      </c>
      <c r="AE532" s="54" t="str">
        <f>IF(ISBLANK(Table123[[#This Row],[Odds Side - Difference Model]]), "",IF(AC532="W", W532, IF(AC532="L",-N532, "")))</f>
        <v/>
      </c>
      <c r="AF532" s="55" t="str">
        <f>IFERROR((IF(ISERR(Table123[[#This Row],[Potential Payout Side - Win Probability Model]]), "",IF(AD532="W", X532, IF(AD532="L",-N532, "")))), "")</f>
        <v/>
      </c>
      <c r="AG532" s="52" t="str">
        <f>IF('Prediction Log'!$U533="Y", "W", IF('Prediction Log'!$U533="N", "L", ""))</f>
        <v/>
      </c>
      <c r="AH532" s="54" t="str">
        <f>IF(ISBLANK(Table123[[#This Row],[Odds Spread]]), "",IF(AG532="W", Z532, IF(AG532="L",-O532, "")))</f>
        <v/>
      </c>
      <c r="AI532" s="45"/>
      <c r="AJ532" s="46" t="str">
        <f t="shared" si="60"/>
        <v/>
      </c>
      <c r="AK53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3" spans="1:38" x14ac:dyDescent="0.45">
      <c r="A533" s="34">
        <f>Games!A516</f>
        <v>0</v>
      </c>
      <c r="B533" s="34" t="str">
        <f>IF('Prediction Log'!B534=0, "",'Prediction Log'!B534)</f>
        <v/>
      </c>
      <c r="C533" s="34" t="str">
        <f>IF('Prediction Log'!C534=0, "",'Prediction Log'!C534)</f>
        <v/>
      </c>
      <c r="D533" s="34" t="str">
        <f>IF('Prediction Log'!D534=0, "",'Prediction Log'!D534)</f>
        <v/>
      </c>
      <c r="E533" s="34" t="str">
        <f>IF('Prediction Log'!E534=0, "",'Prediction Log'!E534)</f>
        <v/>
      </c>
      <c r="F533" s="34" t="str">
        <f>IF('Prediction Log'!H534=0, "",'Prediction Log'!H534)</f>
        <v/>
      </c>
      <c r="G533" s="10" t="str">
        <f>IF(ISBLANK(Games!B516), "",'Prediction Log'!$I534)</f>
        <v/>
      </c>
      <c r="H533" s="35" t="str">
        <f>'Prediction Log'!$J534</f>
        <v/>
      </c>
      <c r="I533" s="34" t="str">
        <f>IF(ISBLANK(Games!R516), "",IF(AND(Games!R516="",Games!S516=""),"",IF(ISTEXT(Games!S516), "Side",Games!R516)))</f>
        <v/>
      </c>
      <c r="J533" s="34" t="str">
        <f>IF(ISBLANK(Games!B516), "",IF(Games!P516="Y", Games!B516, Games!C516))</f>
        <v/>
      </c>
      <c r="K533" s="34" t="str">
        <f>Games!K516</f>
        <v/>
      </c>
      <c r="L533" s="34" t="str">
        <f>IF(ISBLANK(Games!D516), "",Games!D516)</f>
        <v/>
      </c>
      <c r="M533" s="34"/>
      <c r="N533" s="49" t="str">
        <f>IF(ISBLANK(Table123[[#This Row],[Odds Side - Difference Model]]), "", 1)</f>
        <v/>
      </c>
      <c r="O533" s="49" t="str">
        <f>IF(ISBLANK(Table123[[#This Row],[Odds Spread]]), "", 1)</f>
        <v/>
      </c>
      <c r="P533" s="36"/>
      <c r="Q533" s="36"/>
      <c r="R53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3" s="36"/>
      <c r="T533" s="36"/>
      <c r="U533" s="50" t="str">
        <f>IF(ISBLANK(Table123[[#This Row],[Odds Side - Difference Model]]), "",N533+IF(Q533&lt;0, (N533/(Q533/-100)), N533*(Q533/100)))</f>
        <v/>
      </c>
      <c r="V533" s="51" t="str">
        <f>IFERROR(IF(ISBLANK(Table123[[#This Row],[Odds Side - Win Probability Model]]), "",N533+IF(R533&lt;0, (N533/(R533/-100)), N533*(R533/100))),"")</f>
        <v/>
      </c>
      <c r="W533" s="50" t="str">
        <f t="shared" si="55"/>
        <v/>
      </c>
      <c r="X533" s="51" t="str">
        <f t="shared" si="56"/>
        <v/>
      </c>
      <c r="Y533" s="50" t="str">
        <f>IF(ISBLANK(Table123[[#This Row],[Odds Spread]]), "",O533+IF(S533&lt;0, (O533/(S533/-100)), O533*(S533/100)))</f>
        <v/>
      </c>
      <c r="Z533" s="50" t="str">
        <f t="shared" si="57"/>
        <v/>
      </c>
      <c r="AA533" s="37">
        <f t="shared" si="58"/>
        <v>0</v>
      </c>
      <c r="AB533" s="37">
        <f t="shared" si="59"/>
        <v>0</v>
      </c>
      <c r="AC533" s="52" t="str">
        <f>IF('Prediction Log'!$T534="Y", "W", IF('Prediction Log'!$T534="N","L",""))</f>
        <v/>
      </c>
      <c r="AD533" s="53" t="str">
        <f>IF('Prediction Log'!$V534="Y", "W", IF('Prediction Log'!$V534="N","L",""))</f>
        <v/>
      </c>
      <c r="AE533" s="54" t="str">
        <f>IF(ISBLANK(Table123[[#This Row],[Odds Side - Difference Model]]), "",IF(AC533="W", W533, IF(AC533="L",-N533, "")))</f>
        <v/>
      </c>
      <c r="AF533" s="55" t="str">
        <f>IFERROR((IF(ISERR(Table123[[#This Row],[Potential Payout Side - Win Probability Model]]), "",IF(AD533="W", X533, IF(AD533="L",-N533, "")))), "")</f>
        <v/>
      </c>
      <c r="AG533" s="52" t="str">
        <f>IF('Prediction Log'!$U534="Y", "W", IF('Prediction Log'!$U534="N", "L", ""))</f>
        <v/>
      </c>
      <c r="AH533" s="54" t="str">
        <f>IF(ISBLANK(Table123[[#This Row],[Odds Spread]]), "",IF(AG533="W", Z533, IF(AG533="L",-O533, "")))</f>
        <v/>
      </c>
      <c r="AI533" s="45"/>
      <c r="AJ533" s="46" t="str">
        <f t="shared" si="60"/>
        <v/>
      </c>
      <c r="AK53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4" spans="1:38" x14ac:dyDescent="0.45">
      <c r="A534" s="34">
        <f>Games!A517</f>
        <v>0</v>
      </c>
      <c r="B534" s="34" t="str">
        <f>IF('Prediction Log'!B535=0, "",'Prediction Log'!B535)</f>
        <v/>
      </c>
      <c r="C534" s="34" t="str">
        <f>IF('Prediction Log'!C535=0, "",'Prediction Log'!C535)</f>
        <v/>
      </c>
      <c r="D534" s="34" t="str">
        <f>IF('Prediction Log'!D535=0, "",'Prediction Log'!D535)</f>
        <v/>
      </c>
      <c r="E534" s="34" t="str">
        <f>IF('Prediction Log'!E535=0, "",'Prediction Log'!E535)</f>
        <v/>
      </c>
      <c r="F534" s="34" t="str">
        <f>IF('Prediction Log'!H535=0, "",'Prediction Log'!H535)</f>
        <v/>
      </c>
      <c r="G534" s="10" t="str">
        <f>IF(ISBLANK(Games!B517), "",'Prediction Log'!$I535)</f>
        <v/>
      </c>
      <c r="H534" s="35" t="str">
        <f>'Prediction Log'!$J535</f>
        <v/>
      </c>
      <c r="I534" s="34" t="str">
        <f>IF(ISBLANK(Games!R517), "",IF(AND(Games!R517="",Games!S517=""),"",IF(ISTEXT(Games!S517), "Side",Games!R517)))</f>
        <v/>
      </c>
      <c r="J534" s="34" t="str">
        <f>IF(ISBLANK(Games!B517), "",IF(Games!P517="Y", Games!B517, Games!C517))</f>
        <v/>
      </c>
      <c r="K534" s="34" t="str">
        <f>Games!K517</f>
        <v/>
      </c>
      <c r="L534" s="34" t="str">
        <f>IF(ISBLANK(Games!D517), "",Games!D517)</f>
        <v/>
      </c>
      <c r="M534" s="34"/>
      <c r="N534" s="49" t="str">
        <f>IF(ISBLANK(Table123[[#This Row],[Odds Side - Difference Model]]), "", 1)</f>
        <v/>
      </c>
      <c r="O534" s="49" t="str">
        <f>IF(ISBLANK(Table123[[#This Row],[Odds Spread]]), "", 1)</f>
        <v/>
      </c>
      <c r="P534" s="36"/>
      <c r="Q534" s="36"/>
      <c r="R53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4" s="36"/>
      <c r="T534" s="36"/>
      <c r="U534" s="50" t="str">
        <f>IF(ISBLANK(Table123[[#This Row],[Odds Side - Difference Model]]), "",N534+IF(Q534&lt;0, (N534/(Q534/-100)), N534*(Q534/100)))</f>
        <v/>
      </c>
      <c r="V534" s="51" t="str">
        <f>IFERROR(IF(ISBLANK(Table123[[#This Row],[Odds Side - Win Probability Model]]), "",N534+IF(R534&lt;0, (N534/(R534/-100)), N534*(R534/100))),"")</f>
        <v/>
      </c>
      <c r="W534" s="50" t="str">
        <f t="shared" si="55"/>
        <v/>
      </c>
      <c r="X534" s="51" t="str">
        <f t="shared" si="56"/>
        <v/>
      </c>
      <c r="Y534" s="50" t="str">
        <f>IF(ISBLANK(Table123[[#This Row],[Odds Spread]]), "",O534+IF(S534&lt;0, (O534/(S534/-100)), O534*(S534/100)))</f>
        <v/>
      </c>
      <c r="Z534" s="50" t="str">
        <f t="shared" si="57"/>
        <v/>
      </c>
      <c r="AA534" s="37">
        <f t="shared" si="58"/>
        <v>0</v>
      </c>
      <c r="AB534" s="37">
        <f t="shared" si="59"/>
        <v>0</v>
      </c>
      <c r="AC534" s="52" t="str">
        <f>IF('Prediction Log'!$T535="Y", "W", IF('Prediction Log'!$T535="N","L",""))</f>
        <v/>
      </c>
      <c r="AD534" s="53" t="str">
        <f>IF('Prediction Log'!$V535="Y", "W", IF('Prediction Log'!$V535="N","L",""))</f>
        <v/>
      </c>
      <c r="AE534" s="54" t="str">
        <f>IF(ISBLANK(Table123[[#This Row],[Odds Side - Difference Model]]), "",IF(AC534="W", W534, IF(AC534="L",-N534, "")))</f>
        <v/>
      </c>
      <c r="AF534" s="55" t="str">
        <f>IFERROR((IF(ISERR(Table123[[#This Row],[Potential Payout Side - Win Probability Model]]), "",IF(AD534="W", X534, IF(AD534="L",-N534, "")))), "")</f>
        <v/>
      </c>
      <c r="AG534" s="52" t="str">
        <f>IF('Prediction Log'!$U535="Y", "W", IF('Prediction Log'!$U535="N", "L", ""))</f>
        <v/>
      </c>
      <c r="AH534" s="54" t="str">
        <f>IF(ISBLANK(Table123[[#This Row],[Odds Spread]]), "",IF(AG534="W", Z534, IF(AG534="L",-O534, "")))</f>
        <v/>
      </c>
      <c r="AI534" s="45"/>
      <c r="AJ534" s="46" t="str">
        <f t="shared" si="60"/>
        <v/>
      </c>
      <c r="AK53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5" spans="1:38" x14ac:dyDescent="0.45">
      <c r="A535" s="34">
        <f>Games!A518</f>
        <v>0</v>
      </c>
      <c r="B535" s="34" t="str">
        <f>IF('Prediction Log'!B536=0, "",'Prediction Log'!B536)</f>
        <v/>
      </c>
      <c r="C535" s="34" t="str">
        <f>IF('Prediction Log'!C536=0, "",'Prediction Log'!C536)</f>
        <v/>
      </c>
      <c r="D535" s="34" t="str">
        <f>IF('Prediction Log'!D536=0, "",'Prediction Log'!D536)</f>
        <v/>
      </c>
      <c r="E535" s="34" t="str">
        <f>IF('Prediction Log'!E536=0, "",'Prediction Log'!E536)</f>
        <v/>
      </c>
      <c r="F535" s="34" t="str">
        <f>IF('Prediction Log'!H536=0, "",'Prediction Log'!H536)</f>
        <v/>
      </c>
      <c r="G535" s="10" t="str">
        <f>IF(ISBLANK(Games!B518), "",'Prediction Log'!$I536)</f>
        <v/>
      </c>
      <c r="H535" s="35" t="str">
        <f>'Prediction Log'!$J536</f>
        <v/>
      </c>
      <c r="I535" s="34" t="str">
        <f>IF(ISBLANK(Games!R518), "",IF(AND(Games!R518="",Games!S518=""),"",IF(ISTEXT(Games!S518), "Side",Games!R518)))</f>
        <v/>
      </c>
      <c r="J535" s="34" t="str">
        <f>IF(ISBLANK(Games!B518), "",IF(Games!P518="Y", Games!B518, Games!C518))</f>
        <v/>
      </c>
      <c r="K535" s="34" t="str">
        <f>Games!K518</f>
        <v/>
      </c>
      <c r="L535" s="34" t="str">
        <f>IF(ISBLANK(Games!D518), "",Games!D518)</f>
        <v/>
      </c>
      <c r="M535" s="34"/>
      <c r="N535" s="49" t="str">
        <f>IF(ISBLANK(Table123[[#This Row],[Odds Side - Difference Model]]), "", 1)</f>
        <v/>
      </c>
      <c r="O535" s="49" t="str">
        <f>IF(ISBLANK(Table123[[#This Row],[Odds Spread]]), "", 1)</f>
        <v/>
      </c>
      <c r="P535" s="36"/>
      <c r="Q535" s="36"/>
      <c r="R53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5" s="36"/>
      <c r="T535" s="36"/>
      <c r="U535" s="50" t="str">
        <f>IF(ISBLANK(Table123[[#This Row],[Odds Side - Difference Model]]), "",N535+IF(Q535&lt;0, (N535/(Q535/-100)), N535*(Q535/100)))</f>
        <v/>
      </c>
      <c r="V535" s="51" t="str">
        <f>IFERROR(IF(ISBLANK(Table123[[#This Row],[Odds Side - Win Probability Model]]), "",N535+IF(R535&lt;0, (N535/(R535/-100)), N535*(R535/100))),"")</f>
        <v/>
      </c>
      <c r="W535" s="50" t="str">
        <f t="shared" si="55"/>
        <v/>
      </c>
      <c r="X535" s="51" t="str">
        <f t="shared" si="56"/>
        <v/>
      </c>
      <c r="Y535" s="50" t="str">
        <f>IF(ISBLANK(Table123[[#This Row],[Odds Spread]]), "",O535+IF(S535&lt;0, (O535/(S535/-100)), O535*(S535/100)))</f>
        <v/>
      </c>
      <c r="Z535" s="50" t="str">
        <f t="shared" si="57"/>
        <v/>
      </c>
      <c r="AA535" s="37">
        <f t="shared" si="58"/>
        <v>0</v>
      </c>
      <c r="AB535" s="37">
        <f t="shared" si="59"/>
        <v>0</v>
      </c>
      <c r="AC535" s="52" t="str">
        <f>IF('Prediction Log'!$T536="Y", "W", IF('Prediction Log'!$T536="N","L",""))</f>
        <v/>
      </c>
      <c r="AD535" s="53" t="str">
        <f>IF('Prediction Log'!$V536="Y", "W", IF('Prediction Log'!$V536="N","L",""))</f>
        <v/>
      </c>
      <c r="AE535" s="54" t="str">
        <f>IF(ISBLANK(Table123[[#This Row],[Odds Side - Difference Model]]), "",IF(AC535="W", W535, IF(AC535="L",-N535, "")))</f>
        <v/>
      </c>
      <c r="AF535" s="55" t="str">
        <f>IFERROR((IF(ISERR(Table123[[#This Row],[Potential Payout Side - Win Probability Model]]), "",IF(AD535="W", X535, IF(AD535="L",-N535, "")))), "")</f>
        <v/>
      </c>
      <c r="AG535" s="52" t="str">
        <f>IF('Prediction Log'!$U536="Y", "W", IF('Prediction Log'!$U536="N", "L", ""))</f>
        <v/>
      </c>
      <c r="AH535" s="54" t="str">
        <f>IF(ISBLANK(Table123[[#This Row],[Odds Spread]]), "",IF(AG535="W", Z535, IF(AG535="L",-O535, "")))</f>
        <v/>
      </c>
      <c r="AI535" s="45"/>
      <c r="AJ535" s="46" t="str">
        <f t="shared" si="60"/>
        <v/>
      </c>
      <c r="AK53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6" spans="1:38" x14ac:dyDescent="0.45">
      <c r="A536" s="34">
        <f>Games!A519</f>
        <v>0</v>
      </c>
      <c r="B536" s="34" t="str">
        <f>IF('Prediction Log'!B537=0, "",'Prediction Log'!B537)</f>
        <v/>
      </c>
      <c r="C536" s="34" t="str">
        <f>IF('Prediction Log'!C537=0, "",'Prediction Log'!C537)</f>
        <v/>
      </c>
      <c r="D536" s="34" t="str">
        <f>IF('Prediction Log'!D537=0, "",'Prediction Log'!D537)</f>
        <v/>
      </c>
      <c r="E536" s="34" t="str">
        <f>IF('Prediction Log'!E537=0, "",'Prediction Log'!E537)</f>
        <v/>
      </c>
      <c r="F536" s="34" t="str">
        <f>IF('Prediction Log'!H537=0, "",'Prediction Log'!H537)</f>
        <v/>
      </c>
      <c r="G536" s="10" t="str">
        <f>IF(ISBLANK(Games!B519), "",'Prediction Log'!$I537)</f>
        <v/>
      </c>
      <c r="H536" s="35" t="str">
        <f>'Prediction Log'!$J537</f>
        <v/>
      </c>
      <c r="I536" s="34" t="str">
        <f>IF(ISBLANK(Games!R519), "",IF(AND(Games!R519="",Games!S519=""),"",IF(ISTEXT(Games!S519), "Side",Games!R519)))</f>
        <v/>
      </c>
      <c r="J536" s="34" t="str">
        <f>IF(ISBLANK(Games!B519), "",IF(Games!P519="Y", Games!B519, Games!C519))</f>
        <v/>
      </c>
      <c r="K536" s="34" t="str">
        <f>Games!K519</f>
        <v/>
      </c>
      <c r="L536" s="34" t="str">
        <f>IF(ISBLANK(Games!D519), "",Games!D519)</f>
        <v/>
      </c>
      <c r="M536" s="34"/>
      <c r="N536" s="49" t="str">
        <f>IF(ISBLANK(Table123[[#This Row],[Odds Side - Difference Model]]), "", 1)</f>
        <v/>
      </c>
      <c r="O536" s="49" t="str">
        <f>IF(ISBLANK(Table123[[#This Row],[Odds Spread]]), "", 1)</f>
        <v/>
      </c>
      <c r="P536" s="36"/>
      <c r="Q536" s="36"/>
      <c r="R53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6" s="36"/>
      <c r="T536" s="36"/>
      <c r="U536" s="50" t="str">
        <f>IF(ISBLANK(Table123[[#This Row],[Odds Side - Difference Model]]), "",N536+IF(Q536&lt;0, (N536/(Q536/-100)), N536*(Q536/100)))</f>
        <v/>
      </c>
      <c r="V536" s="51" t="str">
        <f>IFERROR(IF(ISBLANK(Table123[[#This Row],[Odds Side - Win Probability Model]]), "",N536+IF(R536&lt;0, (N536/(R536/-100)), N536*(R536/100))),"")</f>
        <v/>
      </c>
      <c r="W536" s="50" t="str">
        <f t="shared" si="55"/>
        <v/>
      </c>
      <c r="X536" s="51" t="str">
        <f t="shared" si="56"/>
        <v/>
      </c>
      <c r="Y536" s="50" t="str">
        <f>IF(ISBLANK(Table123[[#This Row],[Odds Spread]]), "",O536+IF(S536&lt;0, (O536/(S536/-100)), O536*(S536/100)))</f>
        <v/>
      </c>
      <c r="Z536" s="50" t="str">
        <f t="shared" si="57"/>
        <v/>
      </c>
      <c r="AA536" s="37">
        <f t="shared" si="58"/>
        <v>0</v>
      </c>
      <c r="AB536" s="37">
        <f t="shared" si="59"/>
        <v>0</v>
      </c>
      <c r="AC536" s="52" t="str">
        <f>IF('Prediction Log'!$T537="Y", "W", IF('Prediction Log'!$T537="N","L",""))</f>
        <v/>
      </c>
      <c r="AD536" s="53" t="str">
        <f>IF('Prediction Log'!$V537="Y", "W", IF('Prediction Log'!$V537="N","L",""))</f>
        <v/>
      </c>
      <c r="AE536" s="54" t="str">
        <f>IF(ISBLANK(Table123[[#This Row],[Odds Side - Difference Model]]), "",IF(AC536="W", W536, IF(AC536="L",-N536, "")))</f>
        <v/>
      </c>
      <c r="AF536" s="55" t="str">
        <f>IFERROR((IF(ISERR(Table123[[#This Row],[Potential Payout Side - Win Probability Model]]), "",IF(AD536="W", X536, IF(AD536="L",-N536, "")))), "")</f>
        <v/>
      </c>
      <c r="AG536" s="52" t="str">
        <f>IF('Prediction Log'!$U537="Y", "W", IF('Prediction Log'!$U537="N", "L", ""))</f>
        <v/>
      </c>
      <c r="AH536" s="54" t="str">
        <f>IF(ISBLANK(Table123[[#This Row],[Odds Spread]]), "",IF(AG536="W", Z536, IF(AG536="L",-O536, "")))</f>
        <v/>
      </c>
      <c r="AI536" s="45"/>
      <c r="AJ536" s="46" t="str">
        <f t="shared" si="60"/>
        <v/>
      </c>
      <c r="AK53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7" spans="1:38" x14ac:dyDescent="0.45">
      <c r="A537" s="34">
        <f>Games!A520</f>
        <v>0</v>
      </c>
      <c r="B537" s="34" t="str">
        <f>IF('Prediction Log'!B538=0, "",'Prediction Log'!B538)</f>
        <v/>
      </c>
      <c r="C537" s="34" t="str">
        <f>IF('Prediction Log'!C538=0, "",'Prediction Log'!C538)</f>
        <v/>
      </c>
      <c r="D537" s="34" t="str">
        <f>IF('Prediction Log'!D538=0, "",'Prediction Log'!D538)</f>
        <v/>
      </c>
      <c r="E537" s="34" t="str">
        <f>IF('Prediction Log'!E538=0, "",'Prediction Log'!E538)</f>
        <v/>
      </c>
      <c r="F537" s="34" t="str">
        <f>IF('Prediction Log'!H538=0, "",'Prediction Log'!H538)</f>
        <v/>
      </c>
      <c r="G537" s="10" t="str">
        <f>IF(ISBLANK(Games!B520), "",'Prediction Log'!$I538)</f>
        <v/>
      </c>
      <c r="H537" s="35" t="str">
        <f>'Prediction Log'!$J538</f>
        <v/>
      </c>
      <c r="I537" s="34" t="str">
        <f>IF(ISBLANK(Games!R520), "",IF(AND(Games!R520="",Games!S520=""),"",IF(ISTEXT(Games!S520), "Side",Games!R520)))</f>
        <v/>
      </c>
      <c r="J537" s="34" t="str">
        <f>IF(ISBLANK(Games!B520), "",IF(Games!P520="Y", Games!B520, Games!C520))</f>
        <v/>
      </c>
      <c r="K537" s="34" t="str">
        <f>Games!K520</f>
        <v/>
      </c>
      <c r="L537" s="34" t="str">
        <f>IF(ISBLANK(Games!D520), "",Games!D520)</f>
        <v/>
      </c>
      <c r="M537" s="34"/>
      <c r="N537" s="49" t="str">
        <f>IF(ISBLANK(Table123[[#This Row],[Odds Side - Difference Model]]), "", 1)</f>
        <v/>
      </c>
      <c r="O537" s="49" t="str">
        <f>IF(ISBLANK(Table123[[#This Row],[Odds Spread]]), "", 1)</f>
        <v/>
      </c>
      <c r="P537" s="36"/>
      <c r="Q537" s="36"/>
      <c r="R53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7" s="36"/>
      <c r="T537" s="36"/>
      <c r="U537" s="50" t="str">
        <f>IF(ISBLANK(Table123[[#This Row],[Odds Side - Difference Model]]), "",N537+IF(Q537&lt;0, (N537/(Q537/-100)), N537*(Q537/100)))</f>
        <v/>
      </c>
      <c r="V537" s="51" t="str">
        <f>IFERROR(IF(ISBLANK(Table123[[#This Row],[Odds Side - Win Probability Model]]), "",N537+IF(R537&lt;0, (N537/(R537/-100)), N537*(R537/100))),"")</f>
        <v/>
      </c>
      <c r="W537" s="50" t="str">
        <f t="shared" si="55"/>
        <v/>
      </c>
      <c r="X537" s="51" t="str">
        <f t="shared" si="56"/>
        <v/>
      </c>
      <c r="Y537" s="50" t="str">
        <f>IF(ISBLANK(Table123[[#This Row],[Odds Spread]]), "",O537+IF(S537&lt;0, (O537/(S537/-100)), O537*(S537/100)))</f>
        <v/>
      </c>
      <c r="Z537" s="50" t="str">
        <f t="shared" si="57"/>
        <v/>
      </c>
      <c r="AA537" s="37">
        <f t="shared" si="58"/>
        <v>0</v>
      </c>
      <c r="AB537" s="37">
        <f t="shared" si="59"/>
        <v>0</v>
      </c>
      <c r="AC537" s="52" t="str">
        <f>IF('Prediction Log'!$T538="Y", "W", IF('Prediction Log'!$T538="N","L",""))</f>
        <v/>
      </c>
      <c r="AD537" s="53" t="str">
        <f>IF('Prediction Log'!$V538="Y", "W", IF('Prediction Log'!$V538="N","L",""))</f>
        <v/>
      </c>
      <c r="AE537" s="54" t="str">
        <f>IF(ISBLANK(Table123[[#This Row],[Odds Side - Difference Model]]), "",IF(AC537="W", W537, IF(AC537="L",-N537, "")))</f>
        <v/>
      </c>
      <c r="AF537" s="55" t="str">
        <f>IFERROR((IF(ISERR(Table123[[#This Row],[Potential Payout Side - Win Probability Model]]), "",IF(AD537="W", X537, IF(AD537="L",-N537, "")))), "")</f>
        <v/>
      </c>
      <c r="AG537" s="52" t="str">
        <f>IF('Prediction Log'!$U538="Y", "W", IF('Prediction Log'!$U538="N", "L", ""))</f>
        <v/>
      </c>
      <c r="AH537" s="54" t="str">
        <f>IF(ISBLANK(Table123[[#This Row],[Odds Spread]]), "",IF(AG537="W", Z537, IF(AG537="L",-O537, "")))</f>
        <v/>
      </c>
      <c r="AI537" s="45"/>
      <c r="AJ537" s="46" t="str">
        <f t="shared" si="60"/>
        <v/>
      </c>
      <c r="AK53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8" spans="1:38" x14ac:dyDescent="0.45">
      <c r="A538" s="34">
        <f>Games!A521</f>
        <v>0</v>
      </c>
      <c r="B538" s="34" t="str">
        <f>IF('Prediction Log'!B539=0, "",'Prediction Log'!B539)</f>
        <v/>
      </c>
      <c r="C538" s="34" t="str">
        <f>IF('Prediction Log'!C539=0, "",'Prediction Log'!C539)</f>
        <v/>
      </c>
      <c r="D538" s="34" t="str">
        <f>IF('Prediction Log'!D539=0, "",'Prediction Log'!D539)</f>
        <v/>
      </c>
      <c r="E538" s="34" t="str">
        <f>IF('Prediction Log'!E539=0, "",'Prediction Log'!E539)</f>
        <v/>
      </c>
      <c r="F538" s="34" t="str">
        <f>IF('Prediction Log'!H539=0, "",'Prediction Log'!H539)</f>
        <v/>
      </c>
      <c r="G538" s="10" t="str">
        <f>IF(ISBLANK(Games!B521), "",'Prediction Log'!$I539)</f>
        <v/>
      </c>
      <c r="H538" s="35" t="str">
        <f>'Prediction Log'!$J539</f>
        <v/>
      </c>
      <c r="I538" s="34" t="str">
        <f>IF(ISBLANK(Games!R521), "",IF(AND(Games!R521="",Games!S521=""),"",IF(ISTEXT(Games!S521), "Side",Games!R521)))</f>
        <v/>
      </c>
      <c r="J538" s="34" t="str">
        <f>IF(ISBLANK(Games!B521), "",IF(Games!P521="Y", Games!B521, Games!C521))</f>
        <v/>
      </c>
      <c r="K538" s="34" t="str">
        <f>Games!K521</f>
        <v/>
      </c>
      <c r="L538" s="34" t="str">
        <f>IF(ISBLANK(Games!D521), "",Games!D521)</f>
        <v/>
      </c>
      <c r="M538" s="34"/>
      <c r="N538" s="49" t="str">
        <f>IF(ISBLANK(Table123[[#This Row],[Odds Side - Difference Model]]), "", 1)</f>
        <v/>
      </c>
      <c r="O538" s="49" t="str">
        <f>IF(ISBLANK(Table123[[#This Row],[Odds Spread]]), "", 1)</f>
        <v/>
      </c>
      <c r="P538" s="36"/>
      <c r="Q538" s="36"/>
      <c r="R53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8" s="36"/>
      <c r="T538" s="36"/>
      <c r="U538" s="50" t="str">
        <f>IF(ISBLANK(Table123[[#This Row],[Odds Side - Difference Model]]), "",N538+IF(Q538&lt;0, (N538/(Q538/-100)), N538*(Q538/100)))</f>
        <v/>
      </c>
      <c r="V538" s="51" t="str">
        <f>IFERROR(IF(ISBLANK(Table123[[#This Row],[Odds Side - Win Probability Model]]), "",N538+IF(R538&lt;0, (N538/(R538/-100)), N538*(R538/100))),"")</f>
        <v/>
      </c>
      <c r="W538" s="50" t="str">
        <f t="shared" si="55"/>
        <v/>
      </c>
      <c r="X538" s="51" t="str">
        <f t="shared" si="56"/>
        <v/>
      </c>
      <c r="Y538" s="50" t="str">
        <f>IF(ISBLANK(Table123[[#This Row],[Odds Spread]]), "",O538+IF(S538&lt;0, (O538/(S538/-100)), O538*(S538/100)))</f>
        <v/>
      </c>
      <c r="Z538" s="50" t="str">
        <f t="shared" si="57"/>
        <v/>
      </c>
      <c r="AA538" s="37">
        <f t="shared" si="58"/>
        <v>0</v>
      </c>
      <c r="AB538" s="37">
        <f t="shared" si="59"/>
        <v>0</v>
      </c>
      <c r="AC538" s="52" t="str">
        <f>IF('Prediction Log'!$T539="Y", "W", IF('Prediction Log'!$T539="N","L",""))</f>
        <v/>
      </c>
      <c r="AD538" s="53" t="str">
        <f>IF('Prediction Log'!$V539="Y", "W", IF('Prediction Log'!$V539="N","L",""))</f>
        <v/>
      </c>
      <c r="AE538" s="54" t="str">
        <f>IF(ISBLANK(Table123[[#This Row],[Odds Side - Difference Model]]), "",IF(AC538="W", W538, IF(AC538="L",-N538, "")))</f>
        <v/>
      </c>
      <c r="AF538" s="55" t="str">
        <f>IFERROR((IF(ISERR(Table123[[#This Row],[Potential Payout Side - Win Probability Model]]), "",IF(AD538="W", X538, IF(AD538="L",-N538, "")))), "")</f>
        <v/>
      </c>
      <c r="AG538" s="52" t="str">
        <f>IF('Prediction Log'!$U539="Y", "W", IF('Prediction Log'!$U539="N", "L", ""))</f>
        <v/>
      </c>
      <c r="AH538" s="54" t="str">
        <f>IF(ISBLANK(Table123[[#This Row],[Odds Spread]]), "",IF(AG538="W", Z538, IF(AG538="L",-O538, "")))</f>
        <v/>
      </c>
      <c r="AI538" s="45"/>
      <c r="AJ538" s="46" t="str">
        <f t="shared" si="60"/>
        <v/>
      </c>
      <c r="AK53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9" spans="1:38" x14ac:dyDescent="0.45">
      <c r="A539" s="34">
        <f>Games!A522</f>
        <v>0</v>
      </c>
      <c r="B539" s="34" t="str">
        <f>IF('Prediction Log'!B540=0, "",'Prediction Log'!B540)</f>
        <v/>
      </c>
      <c r="C539" s="34" t="str">
        <f>IF('Prediction Log'!C540=0, "",'Prediction Log'!C540)</f>
        <v/>
      </c>
      <c r="D539" s="34" t="str">
        <f>IF('Prediction Log'!D540=0, "",'Prediction Log'!D540)</f>
        <v/>
      </c>
      <c r="E539" s="34" t="str">
        <f>IF('Prediction Log'!E540=0, "",'Prediction Log'!E540)</f>
        <v/>
      </c>
      <c r="F539" s="34" t="str">
        <f>IF('Prediction Log'!H540=0, "",'Prediction Log'!H540)</f>
        <v/>
      </c>
      <c r="G539" s="10" t="str">
        <f>IF(ISBLANK(Games!B522), "",'Prediction Log'!$I540)</f>
        <v/>
      </c>
      <c r="H539" s="35" t="str">
        <f>'Prediction Log'!$J540</f>
        <v/>
      </c>
      <c r="I539" s="34" t="str">
        <f>IF(ISBLANK(Games!R522), "",IF(AND(Games!R522="",Games!S522=""),"",IF(ISTEXT(Games!S522), "Side",Games!R522)))</f>
        <v/>
      </c>
      <c r="J539" s="34" t="str">
        <f>IF(ISBLANK(Games!B522), "",IF(Games!P522="Y", Games!B522, Games!C522))</f>
        <v/>
      </c>
      <c r="K539" s="34" t="str">
        <f>Games!K522</f>
        <v/>
      </c>
      <c r="L539" s="34" t="str">
        <f>IF(ISBLANK(Games!D522), "",Games!D522)</f>
        <v/>
      </c>
      <c r="M539" s="34"/>
      <c r="N539" s="49" t="str">
        <f>IF(ISBLANK(Table123[[#This Row],[Odds Side - Difference Model]]), "", 1)</f>
        <v/>
      </c>
      <c r="O539" s="49" t="str">
        <f>IF(ISBLANK(Table123[[#This Row],[Odds Spread]]), "", 1)</f>
        <v/>
      </c>
      <c r="P539" s="36"/>
      <c r="Q539" s="36"/>
      <c r="R53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9" s="36"/>
      <c r="T539" s="36"/>
      <c r="U539" s="50" t="str">
        <f>IF(ISBLANK(Table123[[#This Row],[Odds Side - Difference Model]]), "",N539+IF(Q539&lt;0, (N539/(Q539/-100)), N539*(Q539/100)))</f>
        <v/>
      </c>
      <c r="V539" s="51" t="str">
        <f>IFERROR(IF(ISBLANK(Table123[[#This Row],[Odds Side - Win Probability Model]]), "",N539+IF(R539&lt;0, (N539/(R539/-100)), N539*(R539/100))),"")</f>
        <v/>
      </c>
      <c r="W539" s="50" t="str">
        <f t="shared" si="55"/>
        <v/>
      </c>
      <c r="X539" s="51" t="str">
        <f t="shared" si="56"/>
        <v/>
      </c>
      <c r="Y539" s="50" t="str">
        <f>IF(ISBLANK(Table123[[#This Row],[Odds Spread]]), "",O539+IF(S539&lt;0, (O539/(S539/-100)), O539*(S539/100)))</f>
        <v/>
      </c>
      <c r="Z539" s="50" t="str">
        <f t="shared" si="57"/>
        <v/>
      </c>
      <c r="AA539" s="37">
        <f t="shared" si="58"/>
        <v>0</v>
      </c>
      <c r="AB539" s="37">
        <f t="shared" si="59"/>
        <v>0</v>
      </c>
      <c r="AC539" s="52" t="str">
        <f>IF('Prediction Log'!$T540="Y", "W", IF('Prediction Log'!$T540="N","L",""))</f>
        <v/>
      </c>
      <c r="AD539" s="53" t="str">
        <f>IF('Prediction Log'!$V540="Y", "W", IF('Prediction Log'!$V540="N","L",""))</f>
        <v/>
      </c>
      <c r="AE539" s="54" t="str">
        <f>IF(ISBLANK(Table123[[#This Row],[Odds Side - Difference Model]]), "",IF(AC539="W", W539, IF(AC539="L",-N539, "")))</f>
        <v/>
      </c>
      <c r="AF539" s="55" t="str">
        <f>IFERROR((IF(ISERR(Table123[[#This Row],[Potential Payout Side - Win Probability Model]]), "",IF(AD539="W", X539, IF(AD539="L",-N539, "")))), "")</f>
        <v/>
      </c>
      <c r="AG539" s="52" t="str">
        <f>IF('Prediction Log'!$U540="Y", "W", IF('Prediction Log'!$U540="N", "L", ""))</f>
        <v/>
      </c>
      <c r="AH539" s="54" t="str">
        <f>IF(ISBLANK(Table123[[#This Row],[Odds Spread]]), "",IF(AG539="W", Z539, IF(AG539="L",-O539, "")))</f>
        <v/>
      </c>
      <c r="AI539" s="45"/>
      <c r="AJ539" s="46" t="str">
        <f t="shared" si="60"/>
        <v/>
      </c>
      <c r="AK53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0" spans="1:38" x14ac:dyDescent="0.45">
      <c r="A540" s="34">
        <f>Games!A523</f>
        <v>0</v>
      </c>
      <c r="B540" s="34" t="str">
        <f>IF('Prediction Log'!B541=0, "",'Prediction Log'!B541)</f>
        <v/>
      </c>
      <c r="C540" s="34" t="str">
        <f>IF('Prediction Log'!C541=0, "",'Prediction Log'!C541)</f>
        <v/>
      </c>
      <c r="D540" s="34" t="str">
        <f>IF('Prediction Log'!D541=0, "",'Prediction Log'!D541)</f>
        <v/>
      </c>
      <c r="E540" s="34" t="str">
        <f>IF('Prediction Log'!E541=0, "",'Prediction Log'!E541)</f>
        <v/>
      </c>
      <c r="F540" s="34" t="str">
        <f>IF('Prediction Log'!H541=0, "",'Prediction Log'!H541)</f>
        <v/>
      </c>
      <c r="G540" s="10" t="str">
        <f>IF(ISBLANK(Games!B523), "",'Prediction Log'!$I541)</f>
        <v/>
      </c>
      <c r="H540" s="35" t="str">
        <f>'Prediction Log'!$J541</f>
        <v/>
      </c>
      <c r="I540" s="34" t="str">
        <f>IF(ISBLANK(Games!R523), "",IF(AND(Games!R523="",Games!S523=""),"",IF(ISTEXT(Games!S523), "Side",Games!R523)))</f>
        <v/>
      </c>
      <c r="J540" s="34" t="str">
        <f>IF(ISBLANK(Games!B523), "",IF(Games!P523="Y", Games!B523, Games!C523))</f>
        <v/>
      </c>
      <c r="K540" s="34" t="str">
        <f>Games!K523</f>
        <v/>
      </c>
      <c r="L540" s="34" t="str">
        <f>IF(ISBLANK(Games!D523), "",Games!D523)</f>
        <v/>
      </c>
      <c r="M540" s="34"/>
      <c r="N540" s="49" t="str">
        <f>IF(ISBLANK(Table123[[#This Row],[Odds Side - Difference Model]]), "", 1)</f>
        <v/>
      </c>
      <c r="O540" s="49" t="str">
        <f>IF(ISBLANK(Table123[[#This Row],[Odds Spread]]), "", 1)</f>
        <v/>
      </c>
      <c r="P540" s="36"/>
      <c r="Q540" s="36"/>
      <c r="R54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0" s="36"/>
      <c r="T540" s="36"/>
      <c r="U540" s="50" t="str">
        <f>IF(ISBLANK(Table123[[#This Row],[Odds Side - Difference Model]]), "",N540+IF(Q540&lt;0, (N540/(Q540/-100)), N540*(Q540/100)))</f>
        <v/>
      </c>
      <c r="V540" s="51" t="str">
        <f>IFERROR(IF(ISBLANK(Table123[[#This Row],[Odds Side - Win Probability Model]]), "",N540+IF(R540&lt;0, (N540/(R540/-100)), N540*(R540/100))),"")</f>
        <v/>
      </c>
      <c r="W540" s="50" t="str">
        <f t="shared" si="55"/>
        <v/>
      </c>
      <c r="X540" s="51" t="str">
        <f t="shared" si="56"/>
        <v/>
      </c>
      <c r="Y540" s="50" t="str">
        <f>IF(ISBLANK(Table123[[#This Row],[Odds Spread]]), "",O540+IF(S540&lt;0, (O540/(S540/-100)), O540*(S540/100)))</f>
        <v/>
      </c>
      <c r="Z540" s="50" t="str">
        <f t="shared" si="57"/>
        <v/>
      </c>
      <c r="AA540" s="37">
        <f t="shared" si="58"/>
        <v>0</v>
      </c>
      <c r="AB540" s="37">
        <f t="shared" si="59"/>
        <v>0</v>
      </c>
      <c r="AC540" s="52" t="str">
        <f>IF('Prediction Log'!$T541="Y", "W", IF('Prediction Log'!$T541="N","L",""))</f>
        <v/>
      </c>
      <c r="AD540" s="53" t="str">
        <f>IF('Prediction Log'!$V541="Y", "W", IF('Prediction Log'!$V541="N","L",""))</f>
        <v/>
      </c>
      <c r="AE540" s="54" t="str">
        <f>IF(ISBLANK(Table123[[#This Row],[Odds Side - Difference Model]]), "",IF(AC540="W", W540, IF(AC540="L",-N540, "")))</f>
        <v/>
      </c>
      <c r="AF540" s="55" t="str">
        <f>IFERROR((IF(ISERR(Table123[[#This Row],[Potential Payout Side - Win Probability Model]]), "",IF(AD540="W", X540, IF(AD540="L",-N540, "")))), "")</f>
        <v/>
      </c>
      <c r="AG540" s="52" t="str">
        <f>IF('Prediction Log'!$U541="Y", "W", IF('Prediction Log'!$U541="N", "L", ""))</f>
        <v/>
      </c>
      <c r="AH540" s="54" t="str">
        <f>IF(ISBLANK(Table123[[#This Row],[Odds Spread]]), "",IF(AG540="W", Z540, IF(AG540="L",-O540, "")))</f>
        <v/>
      </c>
      <c r="AI540" s="45"/>
      <c r="AJ540" s="46" t="str">
        <f t="shared" si="60"/>
        <v/>
      </c>
      <c r="AK54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1" spans="1:38" x14ac:dyDescent="0.45">
      <c r="A541" s="34">
        <f>Games!A524</f>
        <v>0</v>
      </c>
      <c r="B541" s="34" t="str">
        <f>IF('Prediction Log'!B542=0, "",'Prediction Log'!B542)</f>
        <v/>
      </c>
      <c r="C541" s="34" t="str">
        <f>IF('Prediction Log'!C542=0, "",'Prediction Log'!C542)</f>
        <v/>
      </c>
      <c r="D541" s="34" t="str">
        <f>IF('Prediction Log'!D542=0, "",'Prediction Log'!D542)</f>
        <v/>
      </c>
      <c r="E541" s="34" t="str">
        <f>IF('Prediction Log'!E542=0, "",'Prediction Log'!E542)</f>
        <v/>
      </c>
      <c r="F541" s="34" t="str">
        <f>IF('Prediction Log'!H542=0, "",'Prediction Log'!H542)</f>
        <v/>
      </c>
      <c r="G541" s="10" t="str">
        <f>IF(ISBLANK(Games!B524), "",'Prediction Log'!$I542)</f>
        <v/>
      </c>
      <c r="H541" s="35" t="str">
        <f>'Prediction Log'!$J542</f>
        <v/>
      </c>
      <c r="I541" s="34" t="str">
        <f>IF(ISBLANK(Games!R524), "",IF(AND(Games!R524="",Games!S524=""),"",IF(ISTEXT(Games!S524), "Side",Games!R524)))</f>
        <v/>
      </c>
      <c r="J541" s="34" t="str">
        <f>IF(ISBLANK(Games!B524), "",IF(Games!P524="Y", Games!B524, Games!C524))</f>
        <v/>
      </c>
      <c r="K541" s="34" t="str">
        <f>Games!K524</f>
        <v/>
      </c>
      <c r="L541" s="34" t="str">
        <f>IF(ISBLANK(Games!D524), "",Games!D524)</f>
        <v/>
      </c>
      <c r="M541" s="34"/>
      <c r="N541" s="49" t="str">
        <f>IF(ISBLANK(Table123[[#This Row],[Odds Side - Difference Model]]), "", 1)</f>
        <v/>
      </c>
      <c r="O541" s="49" t="str">
        <f>IF(ISBLANK(Table123[[#This Row],[Odds Spread]]), "", 1)</f>
        <v/>
      </c>
      <c r="P541" s="36"/>
      <c r="Q541" s="36"/>
      <c r="R54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1" s="36"/>
      <c r="T541" s="36"/>
      <c r="U541" s="50" t="str">
        <f>IF(ISBLANK(Table123[[#This Row],[Odds Side - Difference Model]]), "",N541+IF(Q541&lt;0, (N541/(Q541/-100)), N541*(Q541/100)))</f>
        <v/>
      </c>
      <c r="V541" s="51" t="str">
        <f>IFERROR(IF(ISBLANK(Table123[[#This Row],[Odds Side - Win Probability Model]]), "",N541+IF(R541&lt;0, (N541/(R541/-100)), N541*(R541/100))),"")</f>
        <v/>
      </c>
      <c r="W541" s="50" t="str">
        <f t="shared" si="55"/>
        <v/>
      </c>
      <c r="X541" s="51" t="str">
        <f t="shared" si="56"/>
        <v/>
      </c>
      <c r="Y541" s="50" t="str">
        <f>IF(ISBLANK(Table123[[#This Row],[Odds Spread]]), "",O541+IF(S541&lt;0, (O541/(S541/-100)), O541*(S541/100)))</f>
        <v/>
      </c>
      <c r="Z541" s="50" t="str">
        <f t="shared" si="57"/>
        <v/>
      </c>
      <c r="AA541" s="37">
        <f t="shared" si="58"/>
        <v>0</v>
      </c>
      <c r="AB541" s="37">
        <f t="shared" si="59"/>
        <v>0</v>
      </c>
      <c r="AC541" s="52" t="str">
        <f>IF('Prediction Log'!$T542="Y", "W", IF('Prediction Log'!$T542="N","L",""))</f>
        <v/>
      </c>
      <c r="AD541" s="53" t="str">
        <f>IF('Prediction Log'!$V542="Y", "W", IF('Prediction Log'!$V542="N","L",""))</f>
        <v/>
      </c>
      <c r="AE541" s="54" t="str">
        <f>IF(ISBLANK(Table123[[#This Row],[Odds Side - Difference Model]]), "",IF(AC541="W", W541, IF(AC541="L",-N541, "")))</f>
        <v/>
      </c>
      <c r="AF541" s="55" t="str">
        <f>IFERROR((IF(ISERR(Table123[[#This Row],[Potential Payout Side - Win Probability Model]]), "",IF(AD541="W", X541, IF(AD541="L",-N541, "")))), "")</f>
        <v/>
      </c>
      <c r="AG541" s="52" t="str">
        <f>IF('Prediction Log'!$U542="Y", "W", IF('Prediction Log'!$U542="N", "L", ""))</f>
        <v/>
      </c>
      <c r="AH541" s="54" t="str">
        <f>IF(ISBLANK(Table123[[#This Row],[Odds Spread]]), "",IF(AG541="W", Z541, IF(AG541="L",-O541, "")))</f>
        <v/>
      </c>
      <c r="AI541" s="45"/>
      <c r="AJ541" s="46" t="str">
        <f t="shared" si="60"/>
        <v/>
      </c>
      <c r="AK54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2" spans="1:38" x14ac:dyDescent="0.45">
      <c r="A542" s="34">
        <f>Games!A525</f>
        <v>0</v>
      </c>
      <c r="B542" s="34" t="str">
        <f>IF('Prediction Log'!B543=0, "",'Prediction Log'!B543)</f>
        <v/>
      </c>
      <c r="C542" s="34" t="str">
        <f>IF('Prediction Log'!C543=0, "",'Prediction Log'!C543)</f>
        <v/>
      </c>
      <c r="D542" s="34" t="str">
        <f>IF('Prediction Log'!D543=0, "",'Prediction Log'!D543)</f>
        <v/>
      </c>
      <c r="E542" s="34" t="str">
        <f>IF('Prediction Log'!E543=0, "",'Prediction Log'!E543)</f>
        <v/>
      </c>
      <c r="F542" s="34" t="str">
        <f>IF('Prediction Log'!H543=0, "",'Prediction Log'!H543)</f>
        <v/>
      </c>
      <c r="G542" s="10" t="str">
        <f>IF(ISBLANK(Games!B525), "",'Prediction Log'!$I543)</f>
        <v/>
      </c>
      <c r="H542" s="35" t="str">
        <f>'Prediction Log'!$J543</f>
        <v/>
      </c>
      <c r="I542" s="34" t="str">
        <f>IF(ISBLANK(Games!R525), "",IF(AND(Games!R525="",Games!S525=""),"",IF(ISTEXT(Games!S525), "Side",Games!R525)))</f>
        <v/>
      </c>
      <c r="J542" s="34" t="str">
        <f>IF(ISBLANK(Games!B525), "",IF(Games!P525="Y", Games!B525, Games!C525))</f>
        <v/>
      </c>
      <c r="K542" s="34" t="str">
        <f>Games!K525</f>
        <v/>
      </c>
      <c r="L542" s="34" t="str">
        <f>IF(ISBLANK(Games!D525), "",Games!D525)</f>
        <v/>
      </c>
      <c r="M542" s="34"/>
      <c r="N542" s="49" t="str">
        <f>IF(ISBLANK(Table123[[#This Row],[Odds Side - Difference Model]]), "", 1)</f>
        <v/>
      </c>
      <c r="O542" s="49" t="str">
        <f>IF(ISBLANK(Table123[[#This Row],[Odds Spread]]), "", 1)</f>
        <v/>
      </c>
      <c r="P542" s="36"/>
      <c r="Q542" s="36"/>
      <c r="R54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2" s="36"/>
      <c r="T542" s="36"/>
      <c r="U542" s="50" t="str">
        <f>IF(ISBLANK(Table123[[#This Row],[Odds Side - Difference Model]]), "",N542+IF(Q542&lt;0, (N542/(Q542/-100)), N542*(Q542/100)))</f>
        <v/>
      </c>
      <c r="V542" s="51" t="str">
        <f>IFERROR(IF(ISBLANK(Table123[[#This Row],[Odds Side - Win Probability Model]]), "",N542+IF(R542&lt;0, (N542/(R542/-100)), N542*(R542/100))),"")</f>
        <v/>
      </c>
      <c r="W542" s="50" t="str">
        <f t="shared" si="55"/>
        <v/>
      </c>
      <c r="X542" s="51" t="str">
        <f t="shared" si="56"/>
        <v/>
      </c>
      <c r="Y542" s="50" t="str">
        <f>IF(ISBLANK(Table123[[#This Row],[Odds Spread]]), "",O542+IF(S542&lt;0, (O542/(S542/-100)), O542*(S542/100)))</f>
        <v/>
      </c>
      <c r="Z542" s="50" t="str">
        <f t="shared" si="57"/>
        <v/>
      </c>
      <c r="AA542" s="37">
        <f t="shared" si="58"/>
        <v>0</v>
      </c>
      <c r="AB542" s="37">
        <f t="shared" si="59"/>
        <v>0</v>
      </c>
      <c r="AC542" s="52" t="str">
        <f>IF('Prediction Log'!$T543="Y", "W", IF('Prediction Log'!$T543="N","L",""))</f>
        <v/>
      </c>
      <c r="AD542" s="53" t="str">
        <f>IF('Prediction Log'!$V543="Y", "W", IF('Prediction Log'!$V543="N","L",""))</f>
        <v/>
      </c>
      <c r="AE542" s="54" t="str">
        <f>IF(ISBLANK(Table123[[#This Row],[Odds Side - Difference Model]]), "",IF(AC542="W", W542, IF(AC542="L",-N542, "")))</f>
        <v/>
      </c>
      <c r="AF542" s="55" t="str">
        <f>IFERROR((IF(ISERR(Table123[[#This Row],[Potential Payout Side - Win Probability Model]]), "",IF(AD542="W", X542, IF(AD542="L",-N542, "")))), "")</f>
        <v/>
      </c>
      <c r="AG542" s="52" t="str">
        <f>IF('Prediction Log'!$U543="Y", "W", IF('Prediction Log'!$U543="N", "L", ""))</f>
        <v/>
      </c>
      <c r="AH542" s="54" t="str">
        <f>IF(ISBLANK(Table123[[#This Row],[Odds Spread]]), "",IF(AG542="W", Z542, IF(AG542="L",-O542, "")))</f>
        <v/>
      </c>
      <c r="AI542" s="45"/>
      <c r="AJ542" s="46" t="str">
        <f t="shared" si="60"/>
        <v/>
      </c>
      <c r="AK54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3" spans="1:38" x14ac:dyDescent="0.45">
      <c r="A543" s="34">
        <f>Games!A526</f>
        <v>0</v>
      </c>
      <c r="B543" s="34" t="str">
        <f>IF('Prediction Log'!B544=0, "",'Prediction Log'!B544)</f>
        <v/>
      </c>
      <c r="C543" s="34" t="str">
        <f>IF('Prediction Log'!C544=0, "",'Prediction Log'!C544)</f>
        <v/>
      </c>
      <c r="D543" s="34" t="str">
        <f>IF('Prediction Log'!D544=0, "",'Prediction Log'!D544)</f>
        <v/>
      </c>
      <c r="E543" s="34" t="str">
        <f>IF('Prediction Log'!E544=0, "",'Prediction Log'!E544)</f>
        <v/>
      </c>
      <c r="F543" s="34" t="str">
        <f>IF('Prediction Log'!H544=0, "",'Prediction Log'!H544)</f>
        <v/>
      </c>
      <c r="G543" s="10" t="str">
        <f>IF(ISBLANK(Games!B526), "",'Prediction Log'!$I544)</f>
        <v/>
      </c>
      <c r="H543" s="35" t="str">
        <f>'Prediction Log'!$J544</f>
        <v/>
      </c>
      <c r="I543" s="34" t="str">
        <f>IF(ISBLANK(Games!R526), "",IF(AND(Games!R526="",Games!S526=""),"",IF(ISTEXT(Games!S526), "Side",Games!R526)))</f>
        <v/>
      </c>
      <c r="J543" s="34" t="str">
        <f>IF(ISBLANK(Games!B526), "",IF(Games!P526="Y", Games!B526, Games!C526))</f>
        <v/>
      </c>
      <c r="K543" s="34" t="str">
        <f>Games!K526</f>
        <v/>
      </c>
      <c r="L543" s="34" t="str">
        <f>IF(ISBLANK(Games!D526), "",Games!D526)</f>
        <v/>
      </c>
      <c r="M543" s="34"/>
      <c r="N543" s="49" t="str">
        <f>IF(ISBLANK(Table123[[#This Row],[Odds Side - Difference Model]]), "", 1)</f>
        <v/>
      </c>
      <c r="O543" s="49" t="str">
        <f>IF(ISBLANK(Table123[[#This Row],[Odds Spread]]), "", 1)</f>
        <v/>
      </c>
      <c r="P543" s="36"/>
      <c r="Q543" s="36"/>
      <c r="R54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3" s="36"/>
      <c r="T543" s="36"/>
      <c r="U543" s="50" t="str">
        <f>IF(ISBLANK(Table123[[#This Row],[Odds Side - Difference Model]]), "",N543+IF(Q543&lt;0, (N543/(Q543/-100)), N543*(Q543/100)))</f>
        <v/>
      </c>
      <c r="V543" s="51" t="str">
        <f>IFERROR(IF(ISBLANK(Table123[[#This Row],[Odds Side - Win Probability Model]]), "",N543+IF(R543&lt;0, (N543/(R543/-100)), N543*(R543/100))),"")</f>
        <v/>
      </c>
      <c r="W543" s="50" t="str">
        <f t="shared" si="55"/>
        <v/>
      </c>
      <c r="X543" s="51" t="str">
        <f t="shared" si="56"/>
        <v/>
      </c>
      <c r="Y543" s="50" t="str">
        <f>IF(ISBLANK(Table123[[#This Row],[Odds Spread]]), "",O543+IF(S543&lt;0, (O543/(S543/-100)), O543*(S543/100)))</f>
        <v/>
      </c>
      <c r="Z543" s="50" t="str">
        <f t="shared" si="57"/>
        <v/>
      </c>
      <c r="AA543" s="37">
        <f t="shared" si="58"/>
        <v>0</v>
      </c>
      <c r="AB543" s="37">
        <f t="shared" si="59"/>
        <v>0</v>
      </c>
      <c r="AC543" s="52" t="str">
        <f>IF('Prediction Log'!$T544="Y", "W", IF('Prediction Log'!$T544="N","L",""))</f>
        <v/>
      </c>
      <c r="AD543" s="53" t="str">
        <f>IF('Prediction Log'!$V544="Y", "W", IF('Prediction Log'!$V544="N","L",""))</f>
        <v/>
      </c>
      <c r="AE543" s="54" t="str">
        <f>IF(ISBLANK(Table123[[#This Row],[Odds Side - Difference Model]]), "",IF(AC543="W", W543, IF(AC543="L",-N543, "")))</f>
        <v/>
      </c>
      <c r="AF543" s="55" t="str">
        <f>IFERROR((IF(ISERR(Table123[[#This Row],[Potential Payout Side - Win Probability Model]]), "",IF(AD543="W", X543, IF(AD543="L",-N543, "")))), "")</f>
        <v/>
      </c>
      <c r="AG543" s="52" t="str">
        <f>IF('Prediction Log'!$U544="Y", "W", IF('Prediction Log'!$U544="N", "L", ""))</f>
        <v/>
      </c>
      <c r="AH543" s="54" t="str">
        <f>IF(ISBLANK(Table123[[#This Row],[Odds Spread]]), "",IF(AG543="W", Z543, IF(AG543="L",-O543, "")))</f>
        <v/>
      </c>
      <c r="AI543" s="45"/>
      <c r="AJ543" s="46" t="str">
        <f t="shared" si="60"/>
        <v/>
      </c>
      <c r="AK54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4" spans="1:38" x14ac:dyDescent="0.45">
      <c r="A544" s="34">
        <f>Games!A527</f>
        <v>0</v>
      </c>
      <c r="B544" s="34" t="str">
        <f>IF('Prediction Log'!B545=0, "",'Prediction Log'!B545)</f>
        <v/>
      </c>
      <c r="C544" s="34" t="str">
        <f>IF('Prediction Log'!C545=0, "",'Prediction Log'!C545)</f>
        <v/>
      </c>
      <c r="D544" s="34" t="str">
        <f>IF('Prediction Log'!D545=0, "",'Prediction Log'!D545)</f>
        <v/>
      </c>
      <c r="E544" s="34" t="str">
        <f>IF('Prediction Log'!E545=0, "",'Prediction Log'!E545)</f>
        <v/>
      </c>
      <c r="F544" s="34" t="str">
        <f>IF('Prediction Log'!H545=0, "",'Prediction Log'!H545)</f>
        <v/>
      </c>
      <c r="G544" s="10" t="str">
        <f>IF(ISBLANK(Games!B527), "",'Prediction Log'!$I545)</f>
        <v/>
      </c>
      <c r="H544" s="35" t="str">
        <f>'Prediction Log'!$J545</f>
        <v/>
      </c>
      <c r="I544" s="34" t="str">
        <f>IF(ISBLANK(Games!R527), "",IF(AND(Games!R527="",Games!S527=""),"",IF(ISTEXT(Games!S527), "Side",Games!R527)))</f>
        <v/>
      </c>
      <c r="J544" s="34" t="str">
        <f>IF(ISBLANK(Games!B527), "",IF(Games!P527="Y", Games!B527, Games!C527))</f>
        <v/>
      </c>
      <c r="K544" s="34" t="str">
        <f>Games!K527</f>
        <v/>
      </c>
      <c r="L544" s="34" t="str">
        <f>IF(ISBLANK(Games!D527), "",Games!D527)</f>
        <v/>
      </c>
      <c r="M544" s="34"/>
      <c r="N544" s="49" t="str">
        <f>IF(ISBLANK(Table123[[#This Row],[Odds Side - Difference Model]]), "", 1)</f>
        <v/>
      </c>
      <c r="O544" s="49" t="str">
        <f>IF(ISBLANK(Table123[[#This Row],[Odds Spread]]), "", 1)</f>
        <v/>
      </c>
      <c r="P544" s="36"/>
      <c r="Q544" s="36"/>
      <c r="R54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4" s="36"/>
      <c r="T544" s="36"/>
      <c r="U544" s="50" t="str">
        <f>IF(ISBLANK(Table123[[#This Row],[Odds Side - Difference Model]]), "",N544+IF(Q544&lt;0, (N544/(Q544/-100)), N544*(Q544/100)))</f>
        <v/>
      </c>
      <c r="V544" s="51" t="str">
        <f>IFERROR(IF(ISBLANK(Table123[[#This Row],[Odds Side - Win Probability Model]]), "",N544+IF(R544&lt;0, (N544/(R544/-100)), N544*(R544/100))),"")</f>
        <v/>
      </c>
      <c r="W544" s="50" t="str">
        <f t="shared" si="55"/>
        <v/>
      </c>
      <c r="X544" s="51" t="str">
        <f t="shared" si="56"/>
        <v/>
      </c>
      <c r="Y544" s="50" t="str">
        <f>IF(ISBLANK(Table123[[#This Row],[Odds Spread]]), "",O544+IF(S544&lt;0, (O544/(S544/-100)), O544*(S544/100)))</f>
        <v/>
      </c>
      <c r="Z544" s="50" t="str">
        <f t="shared" si="57"/>
        <v/>
      </c>
      <c r="AA544" s="37">
        <f t="shared" si="58"/>
        <v>0</v>
      </c>
      <c r="AB544" s="37">
        <f t="shared" si="59"/>
        <v>0</v>
      </c>
      <c r="AC544" s="52" t="str">
        <f>IF('Prediction Log'!$T545="Y", "W", IF('Prediction Log'!$T545="N","L",""))</f>
        <v/>
      </c>
      <c r="AD544" s="53" t="str">
        <f>IF('Prediction Log'!$V545="Y", "W", IF('Prediction Log'!$V545="N","L",""))</f>
        <v/>
      </c>
      <c r="AE544" s="54" t="str">
        <f>IF(ISBLANK(Table123[[#This Row],[Odds Side - Difference Model]]), "",IF(AC544="W", W544, IF(AC544="L",-N544, "")))</f>
        <v/>
      </c>
      <c r="AF544" s="55" t="str">
        <f>IFERROR((IF(ISERR(Table123[[#This Row],[Potential Payout Side - Win Probability Model]]), "",IF(AD544="W", X544, IF(AD544="L",-N544, "")))), "")</f>
        <v/>
      </c>
      <c r="AG544" s="52" t="str">
        <f>IF('Prediction Log'!$U545="Y", "W", IF('Prediction Log'!$U545="N", "L", ""))</f>
        <v/>
      </c>
      <c r="AH544" s="54" t="str">
        <f>IF(ISBLANK(Table123[[#This Row],[Odds Spread]]), "",IF(AG544="W", Z544, IF(AG544="L",-O544, "")))</f>
        <v/>
      </c>
      <c r="AI544" s="45"/>
      <c r="AJ544" s="46" t="str">
        <f t="shared" si="60"/>
        <v/>
      </c>
      <c r="AK54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5" spans="1:38" x14ac:dyDescent="0.45">
      <c r="A545" s="34">
        <f>Games!A528</f>
        <v>0</v>
      </c>
      <c r="B545" s="34" t="str">
        <f>IF('Prediction Log'!B546=0, "",'Prediction Log'!B546)</f>
        <v/>
      </c>
      <c r="C545" s="34" t="str">
        <f>IF('Prediction Log'!C546=0, "",'Prediction Log'!C546)</f>
        <v/>
      </c>
      <c r="D545" s="34" t="str">
        <f>IF('Prediction Log'!D546=0, "",'Prediction Log'!D546)</f>
        <v/>
      </c>
      <c r="E545" s="34" t="str">
        <f>IF('Prediction Log'!E546=0, "",'Prediction Log'!E546)</f>
        <v/>
      </c>
      <c r="F545" s="34" t="str">
        <f>IF('Prediction Log'!H546=0, "",'Prediction Log'!H546)</f>
        <v/>
      </c>
      <c r="G545" s="10" t="str">
        <f>IF(ISBLANK(Games!B528), "",'Prediction Log'!$I546)</f>
        <v/>
      </c>
      <c r="H545" s="35" t="str">
        <f>'Prediction Log'!$J546</f>
        <v/>
      </c>
      <c r="I545" s="34" t="str">
        <f>IF(ISBLANK(Games!R528), "",IF(AND(Games!R528="",Games!S528=""),"",IF(ISTEXT(Games!S528), "Side",Games!R528)))</f>
        <v/>
      </c>
      <c r="J545" s="34" t="str">
        <f>IF(ISBLANK(Games!B528), "",IF(Games!P528="Y", Games!B528, Games!C528))</f>
        <v/>
      </c>
      <c r="K545" s="34" t="str">
        <f>Games!K528</f>
        <v/>
      </c>
      <c r="L545" s="34" t="str">
        <f>IF(ISBLANK(Games!D528), "",Games!D528)</f>
        <v/>
      </c>
      <c r="M545" s="34"/>
      <c r="N545" s="49" t="str">
        <f>IF(ISBLANK(Table123[[#This Row],[Odds Side - Difference Model]]), "", 1)</f>
        <v/>
      </c>
      <c r="O545" s="49" t="str">
        <f>IF(ISBLANK(Table123[[#This Row],[Odds Spread]]), "", 1)</f>
        <v/>
      </c>
      <c r="P545" s="36"/>
      <c r="Q545" s="36"/>
      <c r="R54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5" s="36"/>
      <c r="T545" s="36"/>
      <c r="U545" s="50" t="str">
        <f>IF(ISBLANK(Table123[[#This Row],[Odds Side - Difference Model]]), "",N545+IF(Q545&lt;0, (N545/(Q545/-100)), N545*(Q545/100)))</f>
        <v/>
      </c>
      <c r="V545" s="51" t="str">
        <f>IFERROR(IF(ISBLANK(Table123[[#This Row],[Odds Side - Win Probability Model]]), "",N545+IF(R545&lt;0, (N545/(R545/-100)), N545*(R545/100))),"")</f>
        <v/>
      </c>
      <c r="W545" s="50" t="str">
        <f t="shared" si="55"/>
        <v/>
      </c>
      <c r="X545" s="51" t="str">
        <f t="shared" si="56"/>
        <v/>
      </c>
      <c r="Y545" s="50" t="str">
        <f>IF(ISBLANK(Table123[[#This Row],[Odds Spread]]), "",O545+IF(S545&lt;0, (O545/(S545/-100)), O545*(S545/100)))</f>
        <v/>
      </c>
      <c r="Z545" s="50" t="str">
        <f t="shared" si="57"/>
        <v/>
      </c>
      <c r="AA545" s="37">
        <f t="shared" si="58"/>
        <v>0</v>
      </c>
      <c r="AB545" s="37">
        <f t="shared" si="59"/>
        <v>0</v>
      </c>
      <c r="AC545" s="52" t="str">
        <f>IF('Prediction Log'!$T546="Y", "W", IF('Prediction Log'!$T546="N","L",""))</f>
        <v/>
      </c>
      <c r="AD545" s="53" t="str">
        <f>IF('Prediction Log'!$V546="Y", "W", IF('Prediction Log'!$V546="N","L",""))</f>
        <v/>
      </c>
      <c r="AE545" s="54" t="str">
        <f>IF(ISBLANK(Table123[[#This Row],[Odds Side - Difference Model]]), "",IF(AC545="W", W545, IF(AC545="L",-N545, "")))</f>
        <v/>
      </c>
      <c r="AF545" s="55" t="str">
        <f>IFERROR((IF(ISERR(Table123[[#This Row],[Potential Payout Side - Win Probability Model]]), "",IF(AD545="W", X545, IF(AD545="L",-N545, "")))), "")</f>
        <v/>
      </c>
      <c r="AG545" s="52" t="str">
        <f>IF('Prediction Log'!$U546="Y", "W", IF('Prediction Log'!$U546="N", "L", ""))</f>
        <v/>
      </c>
      <c r="AH545" s="54" t="str">
        <f>IF(ISBLANK(Table123[[#This Row],[Odds Spread]]), "",IF(AG545="W", Z545, IF(AG545="L",-O545, "")))</f>
        <v/>
      </c>
      <c r="AI545" s="45"/>
      <c r="AJ545" s="46" t="str">
        <f t="shared" si="60"/>
        <v/>
      </c>
      <c r="AK54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6" spans="1:38" x14ac:dyDescent="0.45">
      <c r="A546" s="34">
        <f>Games!A529</f>
        <v>0</v>
      </c>
      <c r="B546" s="34" t="str">
        <f>IF('Prediction Log'!B547=0, "",'Prediction Log'!B547)</f>
        <v/>
      </c>
      <c r="C546" s="34" t="str">
        <f>IF('Prediction Log'!C547=0, "",'Prediction Log'!C547)</f>
        <v/>
      </c>
      <c r="D546" s="34" t="str">
        <f>IF('Prediction Log'!D547=0, "",'Prediction Log'!D547)</f>
        <v/>
      </c>
      <c r="E546" s="34" t="str">
        <f>IF('Prediction Log'!E547=0, "",'Prediction Log'!E547)</f>
        <v/>
      </c>
      <c r="F546" s="34" t="str">
        <f>IF('Prediction Log'!H547=0, "",'Prediction Log'!H547)</f>
        <v/>
      </c>
      <c r="G546" s="10" t="str">
        <f>IF(ISBLANK(Games!B529), "",'Prediction Log'!$I547)</f>
        <v/>
      </c>
      <c r="H546" s="35" t="str">
        <f>'Prediction Log'!$J547</f>
        <v/>
      </c>
      <c r="I546" s="34" t="str">
        <f>IF(ISBLANK(Games!R529), "",IF(AND(Games!R529="",Games!S529=""),"",IF(ISTEXT(Games!S529), "Side",Games!R529)))</f>
        <v/>
      </c>
      <c r="J546" s="34" t="str">
        <f>IF(ISBLANK(Games!B529), "",IF(Games!P529="Y", Games!B529, Games!C529))</f>
        <v/>
      </c>
      <c r="K546" s="34" t="str">
        <f>Games!K529</f>
        <v/>
      </c>
      <c r="L546" s="34" t="str">
        <f>IF(ISBLANK(Games!D529), "",Games!D529)</f>
        <v/>
      </c>
      <c r="M546" s="34"/>
      <c r="N546" s="49" t="str">
        <f>IF(ISBLANK(Table123[[#This Row],[Odds Side - Difference Model]]), "", 1)</f>
        <v/>
      </c>
      <c r="O546" s="49" t="str">
        <f>IF(ISBLANK(Table123[[#This Row],[Odds Spread]]), "", 1)</f>
        <v/>
      </c>
      <c r="P546" s="36"/>
      <c r="Q546" s="36"/>
      <c r="R54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6" s="36"/>
      <c r="T546" s="36"/>
      <c r="U546" s="50" t="str">
        <f>IF(ISBLANK(Table123[[#This Row],[Odds Side - Difference Model]]), "",N546+IF(Q546&lt;0, (N546/(Q546/-100)), N546*(Q546/100)))</f>
        <v/>
      </c>
      <c r="V546" s="51" t="str">
        <f>IFERROR(IF(ISBLANK(Table123[[#This Row],[Odds Side - Win Probability Model]]), "",N546+IF(R546&lt;0, (N546/(R546/-100)), N546*(R546/100))),"")</f>
        <v/>
      </c>
      <c r="W546" s="50" t="str">
        <f t="shared" si="55"/>
        <v/>
      </c>
      <c r="X546" s="51" t="str">
        <f t="shared" si="56"/>
        <v/>
      </c>
      <c r="Y546" s="50" t="str">
        <f>IF(ISBLANK(Table123[[#This Row],[Odds Spread]]), "",O546+IF(S546&lt;0, (O546/(S546/-100)), O546*(S546/100)))</f>
        <v/>
      </c>
      <c r="Z546" s="50" t="str">
        <f t="shared" si="57"/>
        <v/>
      </c>
      <c r="AA546" s="37">
        <f t="shared" si="58"/>
        <v>0</v>
      </c>
      <c r="AB546" s="37">
        <f t="shared" si="59"/>
        <v>0</v>
      </c>
      <c r="AC546" s="52" t="str">
        <f>IF('Prediction Log'!$T547="Y", "W", IF('Prediction Log'!$T547="N","L",""))</f>
        <v/>
      </c>
      <c r="AD546" s="53" t="str">
        <f>IF('Prediction Log'!$V547="Y", "W", IF('Prediction Log'!$V547="N","L",""))</f>
        <v/>
      </c>
      <c r="AE546" s="54" t="str">
        <f>IF(ISBLANK(Table123[[#This Row],[Odds Side - Difference Model]]), "",IF(AC546="W", W546, IF(AC546="L",-N546, "")))</f>
        <v/>
      </c>
      <c r="AF546" s="55" t="str">
        <f>IFERROR((IF(ISERR(Table123[[#This Row],[Potential Payout Side - Win Probability Model]]), "",IF(AD546="W", X546, IF(AD546="L",-N546, "")))), "")</f>
        <v/>
      </c>
      <c r="AG546" s="52" t="str">
        <f>IF('Prediction Log'!$U547="Y", "W", IF('Prediction Log'!$U547="N", "L", ""))</f>
        <v/>
      </c>
      <c r="AH546" s="54" t="str">
        <f>IF(ISBLANK(Table123[[#This Row],[Odds Spread]]), "",IF(AG546="W", Z546, IF(AG546="L",-O546, "")))</f>
        <v/>
      </c>
      <c r="AI546" s="45"/>
      <c r="AJ546" s="46" t="str">
        <f t="shared" si="60"/>
        <v/>
      </c>
      <c r="AK54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7" spans="1:38" x14ac:dyDescent="0.45">
      <c r="A547" s="34">
        <f>Games!A530</f>
        <v>0</v>
      </c>
      <c r="B547" s="34" t="str">
        <f>IF('Prediction Log'!B548=0, "",'Prediction Log'!B548)</f>
        <v/>
      </c>
      <c r="C547" s="34" t="str">
        <f>IF('Prediction Log'!C548=0, "",'Prediction Log'!C548)</f>
        <v/>
      </c>
      <c r="D547" s="34" t="str">
        <f>IF('Prediction Log'!D548=0, "",'Prediction Log'!D548)</f>
        <v/>
      </c>
      <c r="E547" s="34" t="str">
        <f>IF('Prediction Log'!E548=0, "",'Prediction Log'!E548)</f>
        <v/>
      </c>
      <c r="F547" s="34" t="str">
        <f>IF('Prediction Log'!H548=0, "",'Prediction Log'!H548)</f>
        <v/>
      </c>
      <c r="G547" s="10" t="str">
        <f>IF(ISBLANK(Games!B530), "",'Prediction Log'!$I548)</f>
        <v/>
      </c>
      <c r="H547" s="35" t="str">
        <f>'Prediction Log'!$J548</f>
        <v/>
      </c>
      <c r="I547" s="34" t="str">
        <f>IF(ISBLANK(Games!R530), "",IF(AND(Games!R530="",Games!S530=""),"",IF(ISTEXT(Games!S530), "Side",Games!R530)))</f>
        <v/>
      </c>
      <c r="J547" s="34" t="str">
        <f>IF(ISBLANK(Games!B530), "",IF(Games!P530="Y", Games!B530, Games!C530))</f>
        <v/>
      </c>
      <c r="K547" s="34" t="str">
        <f>Games!K530</f>
        <v/>
      </c>
      <c r="L547" s="34" t="str">
        <f>IF(ISBLANK(Games!D530), "",Games!D530)</f>
        <v/>
      </c>
      <c r="M547" s="34"/>
      <c r="N547" s="49" t="str">
        <f>IF(ISBLANK(Table123[[#This Row],[Odds Side - Difference Model]]), "", 1)</f>
        <v/>
      </c>
      <c r="O547" s="49" t="str">
        <f>IF(ISBLANK(Table123[[#This Row],[Odds Spread]]), "", 1)</f>
        <v/>
      </c>
      <c r="P547" s="36"/>
      <c r="Q547" s="36"/>
      <c r="R54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7" s="36"/>
      <c r="T547" s="36"/>
      <c r="U547" s="50" t="str">
        <f>IF(ISBLANK(Table123[[#This Row],[Odds Side - Difference Model]]), "",N547+IF(Q547&lt;0, (N547/(Q547/-100)), N547*(Q547/100)))</f>
        <v/>
      </c>
      <c r="V547" s="51" t="str">
        <f>IFERROR(IF(ISBLANK(Table123[[#This Row],[Odds Side - Win Probability Model]]), "",N547+IF(R547&lt;0, (N547/(R547/-100)), N547*(R547/100))),"")</f>
        <v/>
      </c>
      <c r="W547" s="50" t="str">
        <f t="shared" si="55"/>
        <v/>
      </c>
      <c r="X547" s="51" t="str">
        <f t="shared" si="56"/>
        <v/>
      </c>
      <c r="Y547" s="50" t="str">
        <f>IF(ISBLANK(Table123[[#This Row],[Odds Spread]]), "",O547+IF(S547&lt;0, (O547/(S547/-100)), O547*(S547/100)))</f>
        <v/>
      </c>
      <c r="Z547" s="50" t="str">
        <f t="shared" si="57"/>
        <v/>
      </c>
      <c r="AA547" s="37">
        <f t="shared" si="58"/>
        <v>0</v>
      </c>
      <c r="AB547" s="37">
        <f t="shared" si="59"/>
        <v>0</v>
      </c>
      <c r="AC547" s="52" t="str">
        <f>IF('Prediction Log'!$T548="Y", "W", IF('Prediction Log'!$T548="N","L",""))</f>
        <v/>
      </c>
      <c r="AD547" s="53" t="str">
        <f>IF('Prediction Log'!$V548="Y", "W", IF('Prediction Log'!$V548="N","L",""))</f>
        <v/>
      </c>
      <c r="AE547" s="54" t="str">
        <f>IF(ISBLANK(Table123[[#This Row],[Odds Side - Difference Model]]), "",IF(AC547="W", W547, IF(AC547="L",-N547, "")))</f>
        <v/>
      </c>
      <c r="AF547" s="55" t="str">
        <f>IFERROR((IF(ISERR(Table123[[#This Row],[Potential Payout Side - Win Probability Model]]), "",IF(AD547="W", X547, IF(AD547="L",-N547, "")))), "")</f>
        <v/>
      </c>
      <c r="AG547" s="52" t="str">
        <f>IF('Prediction Log'!$U548="Y", "W", IF('Prediction Log'!$U548="N", "L", ""))</f>
        <v/>
      </c>
      <c r="AH547" s="54" t="str">
        <f>IF(ISBLANK(Table123[[#This Row],[Odds Spread]]), "",IF(AG547="W", Z547, IF(AG547="L",-O547, "")))</f>
        <v/>
      </c>
      <c r="AI547" s="45"/>
      <c r="AJ547" s="46" t="str">
        <f t="shared" si="60"/>
        <v/>
      </c>
      <c r="AK54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8" spans="1:38" x14ac:dyDescent="0.45">
      <c r="A548" s="34">
        <f>Games!A531</f>
        <v>0</v>
      </c>
      <c r="B548" s="34" t="str">
        <f>IF('Prediction Log'!B549=0, "",'Prediction Log'!B549)</f>
        <v/>
      </c>
      <c r="C548" s="34" t="str">
        <f>IF('Prediction Log'!C549=0, "",'Prediction Log'!C549)</f>
        <v/>
      </c>
      <c r="D548" s="34" t="str">
        <f>IF('Prediction Log'!D549=0, "",'Prediction Log'!D549)</f>
        <v/>
      </c>
      <c r="E548" s="34" t="str">
        <f>IF('Prediction Log'!E549=0, "",'Prediction Log'!E549)</f>
        <v/>
      </c>
      <c r="F548" s="34" t="str">
        <f>IF('Prediction Log'!H549=0, "",'Prediction Log'!H549)</f>
        <v/>
      </c>
      <c r="G548" s="10" t="str">
        <f>IF(ISBLANK(Games!B531), "",'Prediction Log'!$I549)</f>
        <v/>
      </c>
      <c r="H548" s="35" t="str">
        <f>'Prediction Log'!$J549</f>
        <v/>
      </c>
      <c r="I548" s="34" t="str">
        <f>IF(ISBLANK(Games!R531), "",IF(AND(Games!R531="",Games!S531=""),"",IF(ISTEXT(Games!S531), "Side",Games!R531)))</f>
        <v/>
      </c>
      <c r="J548" s="34" t="str">
        <f>IF(ISBLANK(Games!B531), "",IF(Games!P531="Y", Games!B531, Games!C531))</f>
        <v/>
      </c>
      <c r="K548" s="34" t="str">
        <f>Games!K531</f>
        <v/>
      </c>
      <c r="L548" s="34" t="str">
        <f>IF(ISBLANK(Games!D531), "",Games!D531)</f>
        <v/>
      </c>
      <c r="M548" s="34"/>
      <c r="N548" s="49" t="str">
        <f>IF(ISBLANK(Table123[[#This Row],[Odds Side - Difference Model]]), "", 1)</f>
        <v/>
      </c>
      <c r="O548" s="49" t="str">
        <f>IF(ISBLANK(Table123[[#This Row],[Odds Spread]]), "", 1)</f>
        <v/>
      </c>
      <c r="P548" s="36"/>
      <c r="Q548" s="36"/>
      <c r="R54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8" s="36"/>
      <c r="T548" s="36"/>
      <c r="U548" s="50" t="str">
        <f>IF(ISBLANK(Table123[[#This Row],[Odds Side - Difference Model]]), "",N548+IF(Q548&lt;0, (N548/(Q548/-100)), N548*(Q548/100)))</f>
        <v/>
      </c>
      <c r="V548" s="51" t="str">
        <f>IFERROR(IF(ISBLANK(Table123[[#This Row],[Odds Side - Win Probability Model]]), "",N548+IF(R548&lt;0, (N548/(R548/-100)), N548*(R548/100))),"")</f>
        <v/>
      </c>
      <c r="W548" s="50" t="str">
        <f t="shared" si="55"/>
        <v/>
      </c>
      <c r="X548" s="51" t="str">
        <f t="shared" si="56"/>
        <v/>
      </c>
      <c r="Y548" s="50" t="str">
        <f>IF(ISBLANK(Table123[[#This Row],[Odds Spread]]), "",O548+IF(S548&lt;0, (O548/(S548/-100)), O548*(S548/100)))</f>
        <v/>
      </c>
      <c r="Z548" s="50" t="str">
        <f t="shared" si="57"/>
        <v/>
      </c>
      <c r="AA548" s="37">
        <f t="shared" si="58"/>
        <v>0</v>
      </c>
      <c r="AB548" s="37">
        <f t="shared" si="59"/>
        <v>0</v>
      </c>
      <c r="AC548" s="52" t="str">
        <f>IF('Prediction Log'!$T549="Y", "W", IF('Prediction Log'!$T549="N","L",""))</f>
        <v/>
      </c>
      <c r="AD548" s="53" t="str">
        <f>IF('Prediction Log'!$V549="Y", "W", IF('Prediction Log'!$V549="N","L",""))</f>
        <v/>
      </c>
      <c r="AE548" s="54" t="str">
        <f>IF(ISBLANK(Table123[[#This Row],[Odds Side - Difference Model]]), "",IF(AC548="W", W548, IF(AC548="L",-N548, "")))</f>
        <v/>
      </c>
      <c r="AF548" s="55" t="str">
        <f>IFERROR((IF(ISERR(Table123[[#This Row],[Potential Payout Side - Win Probability Model]]), "",IF(AD548="W", X548, IF(AD548="L",-N548, "")))), "")</f>
        <v/>
      </c>
      <c r="AG548" s="52" t="str">
        <f>IF('Prediction Log'!$U549="Y", "W", IF('Prediction Log'!$U549="N", "L", ""))</f>
        <v/>
      </c>
      <c r="AH548" s="54" t="str">
        <f>IF(ISBLANK(Table123[[#This Row],[Odds Spread]]), "",IF(AG548="W", Z548, IF(AG548="L",-O548, "")))</f>
        <v/>
      </c>
      <c r="AI548" s="45"/>
      <c r="AJ548" s="46" t="str">
        <f t="shared" si="60"/>
        <v/>
      </c>
      <c r="AK54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9" spans="1:38" x14ac:dyDescent="0.45">
      <c r="A549" s="34">
        <f>Games!A532</f>
        <v>0</v>
      </c>
      <c r="B549" s="34" t="str">
        <f>IF('Prediction Log'!B550=0, "",'Prediction Log'!B550)</f>
        <v/>
      </c>
      <c r="C549" s="34" t="str">
        <f>IF('Prediction Log'!C550=0, "",'Prediction Log'!C550)</f>
        <v/>
      </c>
      <c r="D549" s="34" t="str">
        <f>IF('Prediction Log'!D550=0, "",'Prediction Log'!D550)</f>
        <v/>
      </c>
      <c r="E549" s="34" t="str">
        <f>IF('Prediction Log'!E550=0, "",'Prediction Log'!E550)</f>
        <v/>
      </c>
      <c r="F549" s="34" t="str">
        <f>IF('Prediction Log'!H550=0, "",'Prediction Log'!H550)</f>
        <v/>
      </c>
      <c r="G549" s="10" t="str">
        <f>IF(ISBLANK(Games!B532), "",'Prediction Log'!$I550)</f>
        <v/>
      </c>
      <c r="H549" s="35" t="str">
        <f>'Prediction Log'!$J550</f>
        <v/>
      </c>
      <c r="I549" s="34" t="str">
        <f>IF(ISBLANK(Games!R532), "",IF(AND(Games!R532="",Games!S532=""),"",IF(ISTEXT(Games!S532), "Side",Games!R532)))</f>
        <v/>
      </c>
      <c r="J549" s="34" t="str">
        <f>IF(ISBLANK(Games!B532), "",IF(Games!P532="Y", Games!B532, Games!C532))</f>
        <v/>
      </c>
      <c r="K549" s="34" t="str">
        <f>Games!K532</f>
        <v/>
      </c>
      <c r="L549" s="34" t="str">
        <f>IF(ISBLANK(Games!D532), "",Games!D532)</f>
        <v/>
      </c>
      <c r="M549" s="34"/>
      <c r="N549" s="49" t="str">
        <f>IF(ISBLANK(Table123[[#This Row],[Odds Side - Difference Model]]), "", 1)</f>
        <v/>
      </c>
      <c r="O549" s="49" t="str">
        <f>IF(ISBLANK(Table123[[#This Row],[Odds Spread]]), "", 1)</f>
        <v/>
      </c>
      <c r="P549" s="36"/>
      <c r="Q549" s="36"/>
      <c r="R54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9" s="36"/>
      <c r="T549" s="36"/>
      <c r="U549" s="50" t="str">
        <f>IF(ISBLANK(Table123[[#This Row],[Odds Side - Difference Model]]), "",N549+IF(Q549&lt;0, (N549/(Q549/-100)), N549*(Q549/100)))</f>
        <v/>
      </c>
      <c r="V549" s="51" t="str">
        <f>IFERROR(IF(ISBLANK(Table123[[#This Row],[Odds Side - Win Probability Model]]), "",N549+IF(R549&lt;0, (N549/(R549/-100)), N549*(R549/100))),"")</f>
        <v/>
      </c>
      <c r="W549" s="50" t="str">
        <f t="shared" si="55"/>
        <v/>
      </c>
      <c r="X549" s="51" t="str">
        <f t="shared" si="56"/>
        <v/>
      </c>
      <c r="Y549" s="50" t="str">
        <f>IF(ISBLANK(Table123[[#This Row],[Odds Spread]]), "",O549+IF(S549&lt;0, (O549/(S549/-100)), O549*(S549/100)))</f>
        <v/>
      </c>
      <c r="Z549" s="50" t="str">
        <f t="shared" si="57"/>
        <v/>
      </c>
      <c r="AA549" s="37">
        <f t="shared" si="58"/>
        <v>0</v>
      </c>
      <c r="AB549" s="37">
        <f t="shared" si="59"/>
        <v>0</v>
      </c>
      <c r="AC549" s="52" t="str">
        <f>IF('Prediction Log'!$T550="Y", "W", IF('Prediction Log'!$T550="N","L",""))</f>
        <v/>
      </c>
      <c r="AD549" s="53" t="str">
        <f>IF('Prediction Log'!$V550="Y", "W", IF('Prediction Log'!$V550="N","L",""))</f>
        <v/>
      </c>
      <c r="AE549" s="54" t="str">
        <f>IF(ISBLANK(Table123[[#This Row],[Odds Side - Difference Model]]), "",IF(AC549="W", W549, IF(AC549="L",-N549, "")))</f>
        <v/>
      </c>
      <c r="AF549" s="55" t="str">
        <f>IFERROR((IF(ISERR(Table123[[#This Row],[Potential Payout Side - Win Probability Model]]), "",IF(AD549="W", X549, IF(AD549="L",-N549, "")))), "")</f>
        <v/>
      </c>
      <c r="AG549" s="52" t="str">
        <f>IF('Prediction Log'!$U550="Y", "W", IF('Prediction Log'!$U550="N", "L", ""))</f>
        <v/>
      </c>
      <c r="AH549" s="54" t="str">
        <f>IF(ISBLANK(Table123[[#This Row],[Odds Spread]]), "",IF(AG549="W", Z549, IF(AG549="L",-O549, "")))</f>
        <v/>
      </c>
      <c r="AI549" s="45"/>
      <c r="AJ549" s="46" t="str">
        <f t="shared" si="60"/>
        <v/>
      </c>
      <c r="AK54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0" spans="1:38" x14ac:dyDescent="0.45">
      <c r="A550" s="34">
        <f>Games!A533</f>
        <v>0</v>
      </c>
      <c r="B550" s="34" t="str">
        <f>IF('Prediction Log'!B551=0, "",'Prediction Log'!B551)</f>
        <v/>
      </c>
      <c r="C550" s="34" t="str">
        <f>IF('Prediction Log'!C551=0, "",'Prediction Log'!C551)</f>
        <v/>
      </c>
      <c r="D550" s="34" t="str">
        <f>IF('Prediction Log'!D551=0, "",'Prediction Log'!D551)</f>
        <v/>
      </c>
      <c r="E550" s="34" t="str">
        <f>IF('Prediction Log'!E551=0, "",'Prediction Log'!E551)</f>
        <v/>
      </c>
      <c r="F550" s="34" t="str">
        <f>IF('Prediction Log'!H551=0, "",'Prediction Log'!H551)</f>
        <v/>
      </c>
      <c r="G550" s="10" t="str">
        <f>IF(ISBLANK(Games!B533), "",'Prediction Log'!$I551)</f>
        <v/>
      </c>
      <c r="H550" s="35" t="str">
        <f>'Prediction Log'!$J551</f>
        <v/>
      </c>
      <c r="I550" s="34" t="str">
        <f>IF(ISBLANK(Games!R533), "",IF(AND(Games!R533="",Games!S533=""),"",IF(ISTEXT(Games!S533), "Side",Games!R533)))</f>
        <v/>
      </c>
      <c r="J550" s="34" t="str">
        <f>IF(ISBLANK(Games!B533), "",IF(Games!P533="Y", Games!B533, Games!C533))</f>
        <v/>
      </c>
      <c r="K550" s="34" t="str">
        <f>Games!K533</f>
        <v/>
      </c>
      <c r="L550" s="34" t="str">
        <f>IF(ISBLANK(Games!D533), "",Games!D533)</f>
        <v/>
      </c>
      <c r="M550" s="34"/>
      <c r="N550" s="49" t="str">
        <f>IF(ISBLANK(Table123[[#This Row],[Odds Side - Difference Model]]), "", 1)</f>
        <v/>
      </c>
      <c r="O550" s="49" t="str">
        <f>IF(ISBLANK(Table123[[#This Row],[Odds Spread]]), "", 1)</f>
        <v/>
      </c>
      <c r="P550" s="36"/>
      <c r="Q550" s="36"/>
      <c r="R55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0" s="36"/>
      <c r="T550" s="36"/>
      <c r="U550" s="50" t="str">
        <f>IF(ISBLANK(Table123[[#This Row],[Odds Side - Difference Model]]), "",N550+IF(Q550&lt;0, (N550/(Q550/-100)), N550*(Q550/100)))</f>
        <v/>
      </c>
      <c r="V550" s="51" t="str">
        <f>IFERROR(IF(ISBLANK(Table123[[#This Row],[Odds Side - Win Probability Model]]), "",N550+IF(R550&lt;0, (N550/(R550/-100)), N550*(R550/100))),"")</f>
        <v/>
      </c>
      <c r="W550" s="50" t="str">
        <f t="shared" si="55"/>
        <v/>
      </c>
      <c r="X550" s="51" t="str">
        <f t="shared" si="56"/>
        <v/>
      </c>
      <c r="Y550" s="50" t="str">
        <f>IF(ISBLANK(Table123[[#This Row],[Odds Spread]]), "",O550+IF(S550&lt;0, (O550/(S550/-100)), O550*(S550/100)))</f>
        <v/>
      </c>
      <c r="Z550" s="50" t="str">
        <f t="shared" si="57"/>
        <v/>
      </c>
      <c r="AA550" s="37">
        <f t="shared" si="58"/>
        <v>0</v>
      </c>
      <c r="AB550" s="37">
        <f t="shared" si="59"/>
        <v>0</v>
      </c>
      <c r="AC550" s="52" t="str">
        <f>IF('Prediction Log'!$T551="Y", "W", IF('Prediction Log'!$T551="N","L",""))</f>
        <v/>
      </c>
      <c r="AD550" s="53" t="str">
        <f>IF('Prediction Log'!$V551="Y", "W", IF('Prediction Log'!$V551="N","L",""))</f>
        <v/>
      </c>
      <c r="AE550" s="54" t="str">
        <f>IF(ISBLANK(Table123[[#This Row],[Odds Side - Difference Model]]), "",IF(AC550="W", W550, IF(AC550="L",-N550, "")))</f>
        <v/>
      </c>
      <c r="AF550" s="55" t="str">
        <f>IFERROR((IF(ISERR(Table123[[#This Row],[Potential Payout Side - Win Probability Model]]), "",IF(AD550="W", X550, IF(AD550="L",-N550, "")))), "")</f>
        <v/>
      </c>
      <c r="AG550" s="52" t="str">
        <f>IF('Prediction Log'!$U551="Y", "W", IF('Prediction Log'!$U551="N", "L", ""))</f>
        <v/>
      </c>
      <c r="AH550" s="54" t="str">
        <f>IF(ISBLANK(Table123[[#This Row],[Odds Spread]]), "",IF(AG550="W", Z550, IF(AG550="L",-O550, "")))</f>
        <v/>
      </c>
      <c r="AI550" s="45"/>
      <c r="AJ550" s="46" t="str">
        <f t="shared" si="60"/>
        <v/>
      </c>
      <c r="AK55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1" spans="1:38" x14ac:dyDescent="0.45">
      <c r="A551" s="34">
        <f>Games!A534</f>
        <v>0</v>
      </c>
      <c r="B551" s="34" t="str">
        <f>IF('Prediction Log'!B552=0, "",'Prediction Log'!B552)</f>
        <v/>
      </c>
      <c r="C551" s="34" t="str">
        <f>IF('Prediction Log'!C552=0, "",'Prediction Log'!C552)</f>
        <v/>
      </c>
      <c r="D551" s="34" t="str">
        <f>IF('Prediction Log'!D552=0, "",'Prediction Log'!D552)</f>
        <v/>
      </c>
      <c r="E551" s="34" t="str">
        <f>IF('Prediction Log'!E552=0, "",'Prediction Log'!E552)</f>
        <v/>
      </c>
      <c r="F551" s="34" t="str">
        <f>IF('Prediction Log'!H552=0, "",'Prediction Log'!H552)</f>
        <v/>
      </c>
      <c r="G551" s="10" t="str">
        <f>IF(ISBLANK(Games!B534), "",'Prediction Log'!$I552)</f>
        <v/>
      </c>
      <c r="H551" s="35" t="str">
        <f>'Prediction Log'!$J552</f>
        <v/>
      </c>
      <c r="I551" s="34" t="str">
        <f>IF(ISBLANK(Games!R534), "",IF(AND(Games!R534="",Games!S534=""),"",IF(ISTEXT(Games!S534), "Side",Games!R534)))</f>
        <v/>
      </c>
      <c r="J551" s="34" t="str">
        <f>IF(ISBLANK(Games!B534), "",IF(Games!P534="Y", Games!B534, Games!C534))</f>
        <v/>
      </c>
      <c r="K551" s="34" t="str">
        <f>Games!K534</f>
        <v/>
      </c>
      <c r="L551" s="34" t="str">
        <f>IF(ISBLANK(Games!D534), "",Games!D534)</f>
        <v/>
      </c>
      <c r="M551" s="34"/>
      <c r="N551" s="49" t="str">
        <f>IF(ISBLANK(Table123[[#This Row],[Odds Side - Difference Model]]), "", 1)</f>
        <v/>
      </c>
      <c r="O551" s="49" t="str">
        <f>IF(ISBLANK(Table123[[#This Row],[Odds Spread]]), "", 1)</f>
        <v/>
      </c>
      <c r="P551" s="36"/>
      <c r="Q551" s="36"/>
      <c r="R55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1" s="36"/>
      <c r="T551" s="36"/>
      <c r="U551" s="50" t="str">
        <f>IF(ISBLANK(Table123[[#This Row],[Odds Side - Difference Model]]), "",N551+IF(Q551&lt;0, (N551/(Q551/-100)), N551*(Q551/100)))</f>
        <v/>
      </c>
      <c r="V551" s="51" t="str">
        <f>IFERROR(IF(ISBLANK(Table123[[#This Row],[Odds Side - Win Probability Model]]), "",N551+IF(R551&lt;0, (N551/(R551/-100)), N551*(R551/100))),"")</f>
        <v/>
      </c>
      <c r="W551" s="50" t="str">
        <f t="shared" si="55"/>
        <v/>
      </c>
      <c r="X551" s="51" t="str">
        <f t="shared" si="56"/>
        <v/>
      </c>
      <c r="Y551" s="50" t="str">
        <f>IF(ISBLANK(Table123[[#This Row],[Odds Spread]]), "",O551+IF(S551&lt;0, (O551/(S551/-100)), O551*(S551/100)))</f>
        <v/>
      </c>
      <c r="Z551" s="50" t="str">
        <f t="shared" si="57"/>
        <v/>
      </c>
      <c r="AA551" s="37">
        <f t="shared" si="58"/>
        <v>0</v>
      </c>
      <c r="AB551" s="37">
        <f t="shared" si="59"/>
        <v>0</v>
      </c>
      <c r="AC551" s="52" t="str">
        <f>IF('Prediction Log'!$T552="Y", "W", IF('Prediction Log'!$T552="N","L",""))</f>
        <v/>
      </c>
      <c r="AD551" s="53" t="str">
        <f>IF('Prediction Log'!$V552="Y", "W", IF('Prediction Log'!$V552="N","L",""))</f>
        <v/>
      </c>
      <c r="AE551" s="54" t="str">
        <f>IF(ISBLANK(Table123[[#This Row],[Odds Side - Difference Model]]), "",IF(AC551="W", W551, IF(AC551="L",-N551, "")))</f>
        <v/>
      </c>
      <c r="AF551" s="55" t="str">
        <f>IFERROR((IF(ISERR(Table123[[#This Row],[Potential Payout Side - Win Probability Model]]), "",IF(AD551="W", X551, IF(AD551="L",-N551, "")))), "")</f>
        <v/>
      </c>
      <c r="AG551" s="52" t="str">
        <f>IF('Prediction Log'!$U552="Y", "W", IF('Prediction Log'!$U552="N", "L", ""))</f>
        <v/>
      </c>
      <c r="AH551" s="54" t="str">
        <f>IF(ISBLANK(Table123[[#This Row],[Odds Spread]]), "",IF(AG551="W", Z551, IF(AG551="L",-O551, "")))</f>
        <v/>
      </c>
      <c r="AI551" s="45"/>
      <c r="AJ551" s="46" t="str">
        <f t="shared" si="60"/>
        <v/>
      </c>
      <c r="AK55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2" spans="1:38" x14ac:dyDescent="0.45">
      <c r="A552" s="34">
        <f>Games!A535</f>
        <v>0</v>
      </c>
      <c r="B552" s="34" t="str">
        <f>IF('Prediction Log'!B553=0, "",'Prediction Log'!B553)</f>
        <v/>
      </c>
      <c r="C552" s="34" t="str">
        <f>IF('Prediction Log'!C553=0, "",'Prediction Log'!C553)</f>
        <v/>
      </c>
      <c r="D552" s="34" t="str">
        <f>IF('Prediction Log'!D553=0, "",'Prediction Log'!D553)</f>
        <v/>
      </c>
      <c r="E552" s="34" t="str">
        <f>IF('Prediction Log'!E553=0, "",'Prediction Log'!E553)</f>
        <v/>
      </c>
      <c r="F552" s="34" t="str">
        <f>IF('Prediction Log'!H553=0, "",'Prediction Log'!H553)</f>
        <v/>
      </c>
      <c r="G552" s="10" t="str">
        <f>IF(ISBLANK(Games!B535), "",'Prediction Log'!$I553)</f>
        <v/>
      </c>
      <c r="H552" s="35" t="str">
        <f>'Prediction Log'!$J553</f>
        <v/>
      </c>
      <c r="I552" s="34" t="str">
        <f>IF(ISBLANK(Games!R535), "",IF(AND(Games!R535="",Games!S535=""),"",IF(ISTEXT(Games!S535), "Side",Games!R535)))</f>
        <v/>
      </c>
      <c r="J552" s="34" t="str">
        <f>IF(ISBLANK(Games!B535), "",IF(Games!P535="Y", Games!B535, Games!C535))</f>
        <v/>
      </c>
      <c r="K552" s="34" t="str">
        <f>Games!K535</f>
        <v/>
      </c>
      <c r="L552" s="34" t="str">
        <f>IF(ISBLANK(Games!D535), "",Games!D535)</f>
        <v/>
      </c>
      <c r="M552" s="34"/>
      <c r="N552" s="49" t="str">
        <f>IF(ISBLANK(Table123[[#This Row],[Odds Side - Difference Model]]), "", 1)</f>
        <v/>
      </c>
      <c r="O552" s="49" t="str">
        <f>IF(ISBLANK(Table123[[#This Row],[Odds Spread]]), "", 1)</f>
        <v/>
      </c>
      <c r="P552" s="36"/>
      <c r="Q552" s="36"/>
      <c r="R55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2" s="36"/>
      <c r="T552" s="36"/>
      <c r="U552" s="50" t="str">
        <f>IF(ISBLANK(Table123[[#This Row],[Odds Side - Difference Model]]), "",N552+IF(Q552&lt;0, (N552/(Q552/-100)), N552*(Q552/100)))</f>
        <v/>
      </c>
      <c r="V552" s="51" t="str">
        <f>IFERROR(IF(ISBLANK(Table123[[#This Row],[Odds Side - Win Probability Model]]), "",N552+IF(R552&lt;0, (N552/(R552/-100)), N552*(R552/100))),"")</f>
        <v/>
      </c>
      <c r="W552" s="50" t="str">
        <f t="shared" si="55"/>
        <v/>
      </c>
      <c r="X552" s="51" t="str">
        <f t="shared" si="56"/>
        <v/>
      </c>
      <c r="Y552" s="50" t="str">
        <f>IF(ISBLANK(Table123[[#This Row],[Odds Spread]]), "",O552+IF(S552&lt;0, (O552/(S552/-100)), O552*(S552/100)))</f>
        <v/>
      </c>
      <c r="Z552" s="50" t="str">
        <f t="shared" si="57"/>
        <v/>
      </c>
      <c r="AA552" s="37">
        <f t="shared" si="58"/>
        <v>0</v>
      </c>
      <c r="AB552" s="37">
        <f t="shared" si="59"/>
        <v>0</v>
      </c>
      <c r="AC552" s="52" t="str">
        <f>IF('Prediction Log'!$T553="Y", "W", IF('Prediction Log'!$T553="N","L",""))</f>
        <v/>
      </c>
      <c r="AD552" s="53" t="str">
        <f>IF('Prediction Log'!$V553="Y", "W", IF('Prediction Log'!$V553="N","L",""))</f>
        <v/>
      </c>
      <c r="AE552" s="54" t="str">
        <f>IF(ISBLANK(Table123[[#This Row],[Odds Side - Difference Model]]), "",IF(AC552="W", W552, IF(AC552="L",-N552, "")))</f>
        <v/>
      </c>
      <c r="AF552" s="55" t="str">
        <f>IFERROR((IF(ISERR(Table123[[#This Row],[Potential Payout Side - Win Probability Model]]), "",IF(AD552="W", X552, IF(AD552="L",-N552, "")))), "")</f>
        <v/>
      </c>
      <c r="AG552" s="52" t="str">
        <f>IF('Prediction Log'!$U553="Y", "W", IF('Prediction Log'!$U553="N", "L", ""))</f>
        <v/>
      </c>
      <c r="AH552" s="54" t="str">
        <f>IF(ISBLANK(Table123[[#This Row],[Odds Spread]]), "",IF(AG552="W", Z552, IF(AG552="L",-O552, "")))</f>
        <v/>
      </c>
      <c r="AI552" s="45"/>
      <c r="AJ552" s="46" t="str">
        <f t="shared" si="60"/>
        <v/>
      </c>
      <c r="AK55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3" spans="1:38" x14ac:dyDescent="0.45">
      <c r="A553" s="34">
        <f>Games!A536</f>
        <v>0</v>
      </c>
      <c r="B553" s="34" t="str">
        <f>IF('Prediction Log'!B554=0, "",'Prediction Log'!B554)</f>
        <v/>
      </c>
      <c r="C553" s="34" t="str">
        <f>IF('Prediction Log'!C554=0, "",'Prediction Log'!C554)</f>
        <v/>
      </c>
      <c r="D553" s="34" t="str">
        <f>IF('Prediction Log'!D554=0, "",'Prediction Log'!D554)</f>
        <v/>
      </c>
      <c r="E553" s="34" t="str">
        <f>IF('Prediction Log'!E554=0, "",'Prediction Log'!E554)</f>
        <v/>
      </c>
      <c r="F553" s="34" t="str">
        <f>IF('Prediction Log'!H554=0, "",'Prediction Log'!H554)</f>
        <v/>
      </c>
      <c r="G553" s="10" t="str">
        <f>IF(ISBLANK(Games!B536), "",'Prediction Log'!$I554)</f>
        <v/>
      </c>
      <c r="H553" s="35" t="str">
        <f>'Prediction Log'!$J554</f>
        <v/>
      </c>
      <c r="I553" s="34" t="str">
        <f>IF(ISBLANK(Games!R536), "",IF(AND(Games!R536="",Games!S536=""),"",IF(ISTEXT(Games!S536), "Side",Games!R536)))</f>
        <v/>
      </c>
      <c r="J553" s="34" t="str">
        <f>IF(ISBLANK(Games!B536), "",IF(Games!P536="Y", Games!B536, Games!C536))</f>
        <v/>
      </c>
      <c r="K553" s="34" t="str">
        <f>Games!K536</f>
        <v/>
      </c>
      <c r="L553" s="34" t="str">
        <f>IF(ISBLANK(Games!D536), "",Games!D536)</f>
        <v/>
      </c>
      <c r="M553" s="34"/>
      <c r="N553" s="49" t="str">
        <f>IF(ISBLANK(Table123[[#This Row],[Odds Side - Difference Model]]), "", 1)</f>
        <v/>
      </c>
      <c r="O553" s="49" t="str">
        <f>IF(ISBLANK(Table123[[#This Row],[Odds Spread]]), "", 1)</f>
        <v/>
      </c>
      <c r="P553" s="36"/>
      <c r="Q553" s="36"/>
      <c r="R55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3" s="36"/>
      <c r="T553" s="36"/>
      <c r="U553" s="50" t="str">
        <f>IF(ISBLANK(Table123[[#This Row],[Odds Side - Difference Model]]), "",N553+IF(Q553&lt;0, (N553/(Q553/-100)), N553*(Q553/100)))</f>
        <v/>
      </c>
      <c r="V553" s="51" t="str">
        <f>IFERROR(IF(ISBLANK(Table123[[#This Row],[Odds Side - Win Probability Model]]), "",N553+IF(R553&lt;0, (N553/(R553/-100)), N553*(R553/100))),"")</f>
        <v/>
      </c>
      <c r="W553" s="50" t="str">
        <f t="shared" si="55"/>
        <v/>
      </c>
      <c r="X553" s="51" t="str">
        <f t="shared" si="56"/>
        <v/>
      </c>
      <c r="Y553" s="50" t="str">
        <f>IF(ISBLANK(Table123[[#This Row],[Odds Spread]]), "",O553+IF(S553&lt;0, (O553/(S553/-100)), O553*(S553/100)))</f>
        <v/>
      </c>
      <c r="Z553" s="50" t="str">
        <f t="shared" si="57"/>
        <v/>
      </c>
      <c r="AA553" s="37">
        <f t="shared" si="58"/>
        <v>0</v>
      </c>
      <c r="AB553" s="37">
        <f t="shared" si="59"/>
        <v>0</v>
      </c>
      <c r="AC553" s="52" t="str">
        <f>IF('Prediction Log'!$T554="Y", "W", IF('Prediction Log'!$T554="N","L",""))</f>
        <v/>
      </c>
      <c r="AD553" s="53" t="str">
        <f>IF('Prediction Log'!$V554="Y", "W", IF('Prediction Log'!$V554="N","L",""))</f>
        <v/>
      </c>
      <c r="AE553" s="54" t="str">
        <f>IF(ISBLANK(Table123[[#This Row],[Odds Side - Difference Model]]), "",IF(AC553="W", W553, IF(AC553="L",-N553, "")))</f>
        <v/>
      </c>
      <c r="AF553" s="55" t="str">
        <f>IFERROR((IF(ISERR(Table123[[#This Row],[Potential Payout Side - Win Probability Model]]), "",IF(AD553="W", X553, IF(AD553="L",-N553, "")))), "")</f>
        <v/>
      </c>
      <c r="AG553" s="52" t="str">
        <f>IF('Prediction Log'!$U554="Y", "W", IF('Prediction Log'!$U554="N", "L", ""))</f>
        <v/>
      </c>
      <c r="AH553" s="54" t="str">
        <f>IF(ISBLANK(Table123[[#This Row],[Odds Spread]]), "",IF(AG553="W", Z553, IF(AG553="L",-O553, "")))</f>
        <v/>
      </c>
      <c r="AI553" s="45"/>
      <c r="AJ553" s="46" t="str">
        <f t="shared" si="60"/>
        <v/>
      </c>
      <c r="AK55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4" spans="1:38" x14ac:dyDescent="0.45">
      <c r="A554" s="34">
        <f>Games!A537</f>
        <v>0</v>
      </c>
      <c r="B554" s="34" t="str">
        <f>IF('Prediction Log'!B555=0, "",'Prediction Log'!B555)</f>
        <v/>
      </c>
      <c r="C554" s="34" t="str">
        <f>IF('Prediction Log'!C555=0, "",'Prediction Log'!C555)</f>
        <v/>
      </c>
      <c r="D554" s="34" t="str">
        <f>IF('Prediction Log'!D555=0, "",'Prediction Log'!D555)</f>
        <v/>
      </c>
      <c r="E554" s="34" t="str">
        <f>IF('Prediction Log'!E555=0, "",'Prediction Log'!E555)</f>
        <v/>
      </c>
      <c r="F554" s="34" t="str">
        <f>IF('Prediction Log'!H555=0, "",'Prediction Log'!H555)</f>
        <v/>
      </c>
      <c r="G554" s="10" t="str">
        <f>IF(ISBLANK(Games!B537), "",'Prediction Log'!$I555)</f>
        <v/>
      </c>
      <c r="H554" s="35" t="str">
        <f>'Prediction Log'!$J555</f>
        <v/>
      </c>
      <c r="I554" s="34" t="str">
        <f>IF(ISBLANK(Games!R537), "",IF(AND(Games!R537="",Games!S537=""),"",IF(ISTEXT(Games!S537), "Side",Games!R537)))</f>
        <v/>
      </c>
      <c r="J554" s="34" t="str">
        <f>IF(ISBLANK(Games!B537), "",IF(Games!P537="Y", Games!B537, Games!C537))</f>
        <v/>
      </c>
      <c r="K554" s="34" t="str">
        <f>Games!K537</f>
        <v/>
      </c>
      <c r="L554" s="34" t="str">
        <f>IF(ISBLANK(Games!D537), "",Games!D537)</f>
        <v/>
      </c>
      <c r="M554" s="34"/>
      <c r="N554" s="49" t="str">
        <f>IF(ISBLANK(Table123[[#This Row],[Odds Side - Difference Model]]), "", 1)</f>
        <v/>
      </c>
      <c r="O554" s="49" t="str">
        <f>IF(ISBLANK(Table123[[#This Row],[Odds Spread]]), "", 1)</f>
        <v/>
      </c>
      <c r="P554" s="36"/>
      <c r="Q554" s="36"/>
      <c r="R55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4" s="36"/>
      <c r="T554" s="36"/>
      <c r="U554" s="50" t="str">
        <f>IF(ISBLANK(Table123[[#This Row],[Odds Side - Difference Model]]), "",N554+IF(Q554&lt;0, (N554/(Q554/-100)), N554*(Q554/100)))</f>
        <v/>
      </c>
      <c r="V554" s="51" t="str">
        <f>IFERROR(IF(ISBLANK(Table123[[#This Row],[Odds Side - Win Probability Model]]), "",N554+IF(R554&lt;0, (N554/(R554/-100)), N554*(R554/100))),"")</f>
        <v/>
      </c>
      <c r="W554" s="50" t="str">
        <f t="shared" si="55"/>
        <v/>
      </c>
      <c r="X554" s="51" t="str">
        <f t="shared" si="56"/>
        <v/>
      </c>
      <c r="Y554" s="50" t="str">
        <f>IF(ISBLANK(Table123[[#This Row],[Odds Spread]]), "",O554+IF(S554&lt;0, (O554/(S554/-100)), O554*(S554/100)))</f>
        <v/>
      </c>
      <c r="Z554" s="50" t="str">
        <f t="shared" si="57"/>
        <v/>
      </c>
      <c r="AA554" s="37">
        <f t="shared" si="58"/>
        <v>0</v>
      </c>
      <c r="AB554" s="37">
        <f t="shared" si="59"/>
        <v>0</v>
      </c>
      <c r="AC554" s="52" t="str">
        <f>IF('Prediction Log'!$T555="Y", "W", IF('Prediction Log'!$T555="N","L",""))</f>
        <v/>
      </c>
      <c r="AD554" s="53" t="str">
        <f>IF('Prediction Log'!$V555="Y", "W", IF('Prediction Log'!$V555="N","L",""))</f>
        <v/>
      </c>
      <c r="AE554" s="54" t="str">
        <f>IF(ISBLANK(Table123[[#This Row],[Odds Side - Difference Model]]), "",IF(AC554="W", W554, IF(AC554="L",-N554, "")))</f>
        <v/>
      </c>
      <c r="AF554" s="55" t="str">
        <f>IFERROR((IF(ISERR(Table123[[#This Row],[Potential Payout Side - Win Probability Model]]), "",IF(AD554="W", X554, IF(AD554="L",-N554, "")))), "")</f>
        <v/>
      </c>
      <c r="AG554" s="52" t="str">
        <f>IF('Prediction Log'!$U555="Y", "W", IF('Prediction Log'!$U555="N", "L", ""))</f>
        <v/>
      </c>
      <c r="AH554" s="54" t="str">
        <f>IF(ISBLANK(Table123[[#This Row],[Odds Spread]]), "",IF(AG554="W", Z554, IF(AG554="L",-O554, "")))</f>
        <v/>
      </c>
      <c r="AI554" s="45"/>
      <c r="AJ554" s="46" t="str">
        <f t="shared" si="60"/>
        <v/>
      </c>
      <c r="AK55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5" spans="1:38" x14ac:dyDescent="0.45">
      <c r="A555" s="34">
        <f>Games!A538</f>
        <v>0</v>
      </c>
      <c r="B555" s="34" t="str">
        <f>IF('Prediction Log'!B556=0, "",'Prediction Log'!B556)</f>
        <v/>
      </c>
      <c r="C555" s="34" t="str">
        <f>IF('Prediction Log'!C556=0, "",'Prediction Log'!C556)</f>
        <v/>
      </c>
      <c r="D555" s="34" t="str">
        <f>IF('Prediction Log'!D556=0, "",'Prediction Log'!D556)</f>
        <v/>
      </c>
      <c r="E555" s="34" t="str">
        <f>IF('Prediction Log'!E556=0, "",'Prediction Log'!E556)</f>
        <v/>
      </c>
      <c r="F555" s="34" t="str">
        <f>IF('Prediction Log'!H556=0, "",'Prediction Log'!H556)</f>
        <v/>
      </c>
      <c r="G555" s="10" t="str">
        <f>IF(ISBLANK(Games!B538), "",'Prediction Log'!$I556)</f>
        <v/>
      </c>
      <c r="H555" s="35" t="str">
        <f>'Prediction Log'!$J556</f>
        <v/>
      </c>
      <c r="I555" s="34" t="str">
        <f>IF(ISBLANK(Games!R538), "",IF(AND(Games!R538="",Games!S538=""),"",IF(ISTEXT(Games!S538), "Side",Games!R538)))</f>
        <v/>
      </c>
      <c r="J555" s="34" t="str">
        <f>IF(ISBLANK(Games!B538), "",IF(Games!P538="Y", Games!B538, Games!C538))</f>
        <v/>
      </c>
      <c r="K555" s="34" t="str">
        <f>Games!K538</f>
        <v/>
      </c>
      <c r="L555" s="34" t="str">
        <f>IF(ISBLANK(Games!D538), "",Games!D538)</f>
        <v/>
      </c>
      <c r="M555" s="34"/>
      <c r="N555" s="49" t="str">
        <f>IF(ISBLANK(Table123[[#This Row],[Odds Side - Difference Model]]), "", 1)</f>
        <v/>
      </c>
      <c r="O555" s="49" t="str">
        <f>IF(ISBLANK(Table123[[#This Row],[Odds Spread]]), "", 1)</f>
        <v/>
      </c>
      <c r="P555" s="36"/>
      <c r="Q555" s="36"/>
      <c r="R55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5" s="36"/>
      <c r="T555" s="36"/>
      <c r="U555" s="50" t="str">
        <f>IF(ISBLANK(Table123[[#This Row],[Odds Side - Difference Model]]), "",N555+IF(Q555&lt;0, (N555/(Q555/-100)), N555*(Q555/100)))</f>
        <v/>
      </c>
      <c r="V555" s="51" t="str">
        <f>IFERROR(IF(ISBLANK(Table123[[#This Row],[Odds Side - Win Probability Model]]), "",N555+IF(R555&lt;0, (N555/(R555/-100)), N555*(R555/100))),"")</f>
        <v/>
      </c>
      <c r="W555" s="50" t="str">
        <f t="shared" si="55"/>
        <v/>
      </c>
      <c r="X555" s="51" t="str">
        <f t="shared" si="56"/>
        <v/>
      </c>
      <c r="Y555" s="50" t="str">
        <f>IF(ISBLANK(Table123[[#This Row],[Odds Spread]]), "",O555+IF(S555&lt;0, (O555/(S555/-100)), O555*(S555/100)))</f>
        <v/>
      </c>
      <c r="Z555" s="50" t="str">
        <f t="shared" si="57"/>
        <v/>
      </c>
      <c r="AA555" s="37">
        <f t="shared" si="58"/>
        <v>0</v>
      </c>
      <c r="AB555" s="37">
        <f t="shared" si="59"/>
        <v>0</v>
      </c>
      <c r="AC555" s="52" t="str">
        <f>IF('Prediction Log'!$T556="Y", "W", IF('Prediction Log'!$T556="N","L",""))</f>
        <v/>
      </c>
      <c r="AD555" s="53" t="str">
        <f>IF('Prediction Log'!$V556="Y", "W", IF('Prediction Log'!$V556="N","L",""))</f>
        <v/>
      </c>
      <c r="AE555" s="54" t="str">
        <f>IF(ISBLANK(Table123[[#This Row],[Odds Side - Difference Model]]), "",IF(AC555="W", W555, IF(AC555="L",-N555, "")))</f>
        <v/>
      </c>
      <c r="AF555" s="55" t="str">
        <f>IFERROR((IF(ISERR(Table123[[#This Row],[Potential Payout Side - Win Probability Model]]), "",IF(AD555="W", X555, IF(AD555="L",-N555, "")))), "")</f>
        <v/>
      </c>
      <c r="AG555" s="52" t="str">
        <f>IF('Prediction Log'!$U556="Y", "W", IF('Prediction Log'!$U556="N", "L", ""))</f>
        <v/>
      </c>
      <c r="AH555" s="54" t="str">
        <f>IF(ISBLANK(Table123[[#This Row],[Odds Spread]]), "",IF(AG555="W", Z555, IF(AG555="L",-O555, "")))</f>
        <v/>
      </c>
      <c r="AI555" s="45"/>
      <c r="AJ555" s="46" t="str">
        <f t="shared" si="60"/>
        <v/>
      </c>
      <c r="AK55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6" spans="1:38" x14ac:dyDescent="0.45">
      <c r="A556" s="34">
        <f>Games!A539</f>
        <v>0</v>
      </c>
      <c r="B556" s="34" t="str">
        <f>IF('Prediction Log'!B557=0, "",'Prediction Log'!B557)</f>
        <v/>
      </c>
      <c r="C556" s="34" t="str">
        <f>IF('Prediction Log'!C557=0, "",'Prediction Log'!C557)</f>
        <v/>
      </c>
      <c r="D556" s="34" t="str">
        <f>IF('Prediction Log'!D557=0, "",'Prediction Log'!D557)</f>
        <v/>
      </c>
      <c r="E556" s="34" t="str">
        <f>IF('Prediction Log'!E557=0, "",'Prediction Log'!E557)</f>
        <v/>
      </c>
      <c r="F556" s="34" t="str">
        <f>IF('Prediction Log'!H557=0, "",'Prediction Log'!H557)</f>
        <v/>
      </c>
      <c r="G556" s="10" t="str">
        <f>IF(ISBLANK(Games!B539), "",'Prediction Log'!$I557)</f>
        <v/>
      </c>
      <c r="H556" s="35" t="str">
        <f>'Prediction Log'!$J557</f>
        <v/>
      </c>
      <c r="I556" s="34" t="str">
        <f>IF(ISBLANK(Games!R539), "",IF(AND(Games!R539="",Games!S539=""),"",IF(ISTEXT(Games!S539), "Side",Games!R539)))</f>
        <v/>
      </c>
      <c r="J556" s="34" t="str">
        <f>IF(ISBLANK(Games!B539), "",IF(Games!P539="Y", Games!B539, Games!C539))</f>
        <v/>
      </c>
      <c r="K556" s="34" t="str">
        <f>Games!K539</f>
        <v/>
      </c>
      <c r="L556" s="34" t="str">
        <f>IF(ISBLANK(Games!D539), "",Games!D539)</f>
        <v/>
      </c>
      <c r="M556" s="34"/>
      <c r="N556" s="49" t="str">
        <f>IF(ISBLANK(Table123[[#This Row],[Odds Side - Difference Model]]), "", 1)</f>
        <v/>
      </c>
      <c r="O556" s="49" t="str">
        <f>IF(ISBLANK(Table123[[#This Row],[Odds Spread]]), "", 1)</f>
        <v/>
      </c>
      <c r="P556" s="36"/>
      <c r="Q556" s="36"/>
      <c r="R55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6" s="36"/>
      <c r="T556" s="36"/>
      <c r="U556" s="50" t="str">
        <f>IF(ISBLANK(Table123[[#This Row],[Odds Side - Difference Model]]), "",N556+IF(Q556&lt;0, (N556/(Q556/-100)), N556*(Q556/100)))</f>
        <v/>
      </c>
      <c r="V556" s="51" t="str">
        <f>IFERROR(IF(ISBLANK(Table123[[#This Row],[Odds Side - Win Probability Model]]), "",N556+IF(R556&lt;0, (N556/(R556/-100)), N556*(R556/100))),"")</f>
        <v/>
      </c>
      <c r="W556" s="50" t="str">
        <f t="shared" si="55"/>
        <v/>
      </c>
      <c r="X556" s="51" t="str">
        <f t="shared" si="56"/>
        <v/>
      </c>
      <c r="Y556" s="50" t="str">
        <f>IF(ISBLANK(Table123[[#This Row],[Odds Spread]]), "",O556+IF(S556&lt;0, (O556/(S556/-100)), O556*(S556/100)))</f>
        <v/>
      </c>
      <c r="Z556" s="50" t="str">
        <f t="shared" si="57"/>
        <v/>
      </c>
      <c r="AA556" s="37">
        <f t="shared" si="58"/>
        <v>0</v>
      </c>
      <c r="AB556" s="37">
        <f t="shared" si="59"/>
        <v>0</v>
      </c>
      <c r="AC556" s="52" t="str">
        <f>IF('Prediction Log'!$T557="Y", "W", IF('Prediction Log'!$T557="N","L",""))</f>
        <v/>
      </c>
      <c r="AD556" s="53" t="str">
        <f>IF('Prediction Log'!$V557="Y", "W", IF('Prediction Log'!$V557="N","L",""))</f>
        <v/>
      </c>
      <c r="AE556" s="54" t="str">
        <f>IF(ISBLANK(Table123[[#This Row],[Odds Side - Difference Model]]), "",IF(AC556="W", W556, IF(AC556="L",-N556, "")))</f>
        <v/>
      </c>
      <c r="AF556" s="55" t="str">
        <f>IFERROR((IF(ISERR(Table123[[#This Row],[Potential Payout Side - Win Probability Model]]), "",IF(AD556="W", X556, IF(AD556="L",-N556, "")))), "")</f>
        <v/>
      </c>
      <c r="AG556" s="52" t="str">
        <f>IF('Prediction Log'!$U557="Y", "W", IF('Prediction Log'!$U557="N", "L", ""))</f>
        <v/>
      </c>
      <c r="AH556" s="54" t="str">
        <f>IF(ISBLANK(Table123[[#This Row],[Odds Spread]]), "",IF(AG556="W", Z556, IF(AG556="L",-O556, "")))</f>
        <v/>
      </c>
      <c r="AI556" s="45"/>
      <c r="AJ556" s="46" t="str">
        <f t="shared" si="60"/>
        <v/>
      </c>
      <c r="AK55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7" spans="1:38" x14ac:dyDescent="0.45">
      <c r="A557" s="34">
        <f>Games!A540</f>
        <v>0</v>
      </c>
      <c r="B557" s="34" t="str">
        <f>IF('Prediction Log'!B558=0, "",'Prediction Log'!B558)</f>
        <v/>
      </c>
      <c r="C557" s="34" t="str">
        <f>IF('Prediction Log'!C558=0, "",'Prediction Log'!C558)</f>
        <v/>
      </c>
      <c r="D557" s="34" t="str">
        <f>IF('Prediction Log'!D558=0, "",'Prediction Log'!D558)</f>
        <v/>
      </c>
      <c r="E557" s="34" t="str">
        <f>IF('Prediction Log'!E558=0, "",'Prediction Log'!E558)</f>
        <v/>
      </c>
      <c r="F557" s="34" t="str">
        <f>IF('Prediction Log'!H558=0, "",'Prediction Log'!H558)</f>
        <v/>
      </c>
      <c r="G557" s="10" t="str">
        <f>IF(ISBLANK(Games!B540), "",'Prediction Log'!$I558)</f>
        <v/>
      </c>
      <c r="H557" s="35" t="str">
        <f>'Prediction Log'!$J558</f>
        <v/>
      </c>
      <c r="I557" s="34" t="str">
        <f>IF(ISBLANK(Games!R540), "",IF(AND(Games!R540="",Games!S540=""),"",IF(ISTEXT(Games!S540), "Side",Games!R540)))</f>
        <v/>
      </c>
      <c r="J557" s="34" t="str">
        <f>IF(ISBLANK(Games!B540), "",IF(Games!P540="Y", Games!B540, Games!C540))</f>
        <v/>
      </c>
      <c r="K557" s="34" t="str">
        <f>Games!K540</f>
        <v/>
      </c>
      <c r="L557" s="34" t="str">
        <f>IF(ISBLANK(Games!D540), "",Games!D540)</f>
        <v/>
      </c>
      <c r="M557" s="34"/>
      <c r="N557" s="49" t="str">
        <f>IF(ISBLANK(Table123[[#This Row],[Odds Side - Difference Model]]), "", 1)</f>
        <v/>
      </c>
      <c r="O557" s="49" t="str">
        <f>IF(ISBLANK(Table123[[#This Row],[Odds Spread]]), "", 1)</f>
        <v/>
      </c>
      <c r="P557" s="36"/>
      <c r="Q557" s="36"/>
      <c r="R55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7" s="36"/>
      <c r="T557" s="36"/>
      <c r="U557" s="50" t="str">
        <f>IF(ISBLANK(Table123[[#This Row],[Odds Side - Difference Model]]), "",N557+IF(Q557&lt;0, (N557/(Q557/-100)), N557*(Q557/100)))</f>
        <v/>
      </c>
      <c r="V557" s="51" t="str">
        <f>IFERROR(IF(ISBLANK(Table123[[#This Row],[Odds Side - Win Probability Model]]), "",N557+IF(R557&lt;0, (N557/(R557/-100)), N557*(R557/100))),"")</f>
        <v/>
      </c>
      <c r="W557" s="50" t="str">
        <f t="shared" si="55"/>
        <v/>
      </c>
      <c r="X557" s="51" t="str">
        <f t="shared" si="56"/>
        <v/>
      </c>
      <c r="Y557" s="50" t="str">
        <f>IF(ISBLANK(Table123[[#This Row],[Odds Spread]]), "",O557+IF(S557&lt;0, (O557/(S557/-100)), O557*(S557/100)))</f>
        <v/>
      </c>
      <c r="Z557" s="50" t="str">
        <f t="shared" si="57"/>
        <v/>
      </c>
      <c r="AA557" s="37">
        <f t="shared" si="58"/>
        <v>0</v>
      </c>
      <c r="AB557" s="37">
        <f t="shared" si="59"/>
        <v>0</v>
      </c>
      <c r="AC557" s="52" t="str">
        <f>IF('Prediction Log'!$T558="Y", "W", IF('Prediction Log'!$T558="N","L",""))</f>
        <v/>
      </c>
      <c r="AD557" s="53" t="str">
        <f>IF('Prediction Log'!$V558="Y", "W", IF('Prediction Log'!$V558="N","L",""))</f>
        <v/>
      </c>
      <c r="AE557" s="54" t="str">
        <f>IF(ISBLANK(Table123[[#This Row],[Odds Side - Difference Model]]), "",IF(AC557="W", W557, IF(AC557="L",-N557, "")))</f>
        <v/>
      </c>
      <c r="AF557" s="55" t="str">
        <f>IFERROR((IF(ISERR(Table123[[#This Row],[Potential Payout Side - Win Probability Model]]), "",IF(AD557="W", X557, IF(AD557="L",-N557, "")))), "")</f>
        <v/>
      </c>
      <c r="AG557" s="52" t="str">
        <f>IF('Prediction Log'!$U558="Y", "W", IF('Prediction Log'!$U558="N", "L", ""))</f>
        <v/>
      </c>
      <c r="AH557" s="54" t="str">
        <f>IF(ISBLANK(Table123[[#This Row],[Odds Spread]]), "",IF(AG557="W", Z557, IF(AG557="L",-O557, "")))</f>
        <v/>
      </c>
      <c r="AI557" s="45"/>
      <c r="AJ557" s="46" t="str">
        <f t="shared" si="60"/>
        <v/>
      </c>
      <c r="AK55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8" spans="1:38" x14ac:dyDescent="0.45">
      <c r="A558" s="34">
        <f>Games!A541</f>
        <v>0</v>
      </c>
      <c r="B558" s="34" t="str">
        <f>IF('Prediction Log'!B559=0, "",'Prediction Log'!B559)</f>
        <v/>
      </c>
      <c r="C558" s="34" t="str">
        <f>IF('Prediction Log'!C559=0, "",'Prediction Log'!C559)</f>
        <v/>
      </c>
      <c r="D558" s="34" t="str">
        <f>IF('Prediction Log'!D559=0, "",'Prediction Log'!D559)</f>
        <v/>
      </c>
      <c r="E558" s="34" t="str">
        <f>IF('Prediction Log'!E559=0, "",'Prediction Log'!E559)</f>
        <v/>
      </c>
      <c r="F558" s="34" t="str">
        <f>IF('Prediction Log'!H559=0, "",'Prediction Log'!H559)</f>
        <v/>
      </c>
      <c r="G558" s="10" t="str">
        <f>IF(ISBLANK(Games!B541), "",'Prediction Log'!$I559)</f>
        <v/>
      </c>
      <c r="H558" s="35" t="str">
        <f>'Prediction Log'!$J559</f>
        <v/>
      </c>
      <c r="I558" s="34" t="str">
        <f>IF(ISBLANK(Games!R541), "",IF(AND(Games!R541="",Games!S541=""),"",IF(ISTEXT(Games!S541), "Side",Games!R541)))</f>
        <v/>
      </c>
      <c r="J558" s="34" t="str">
        <f>IF(ISBLANK(Games!B541), "",IF(Games!P541="Y", Games!B541, Games!C541))</f>
        <v/>
      </c>
      <c r="K558" s="34" t="str">
        <f>Games!K541</f>
        <v/>
      </c>
      <c r="L558" s="34" t="str">
        <f>IF(ISBLANK(Games!D541), "",Games!D541)</f>
        <v/>
      </c>
      <c r="M558" s="34"/>
      <c r="N558" s="49" t="str">
        <f>IF(ISBLANK(Table123[[#This Row],[Odds Side - Difference Model]]), "", 1)</f>
        <v/>
      </c>
      <c r="O558" s="49" t="str">
        <f>IF(ISBLANK(Table123[[#This Row],[Odds Spread]]), "", 1)</f>
        <v/>
      </c>
      <c r="P558" s="36"/>
      <c r="Q558" s="36"/>
      <c r="R55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8" s="36"/>
      <c r="T558" s="36"/>
      <c r="U558" s="50" t="str">
        <f>IF(ISBLANK(Table123[[#This Row],[Odds Side - Difference Model]]), "",N558+IF(Q558&lt;0, (N558/(Q558/-100)), N558*(Q558/100)))</f>
        <v/>
      </c>
      <c r="V558" s="51" t="str">
        <f>IFERROR(IF(ISBLANK(Table123[[#This Row],[Odds Side - Win Probability Model]]), "",N558+IF(R558&lt;0, (N558/(R558/-100)), N558*(R558/100))),"")</f>
        <v/>
      </c>
      <c r="W558" s="50" t="str">
        <f t="shared" si="55"/>
        <v/>
      </c>
      <c r="X558" s="51" t="str">
        <f t="shared" si="56"/>
        <v/>
      </c>
      <c r="Y558" s="50" t="str">
        <f>IF(ISBLANK(Table123[[#This Row],[Odds Spread]]), "",O558+IF(S558&lt;0, (O558/(S558/-100)), O558*(S558/100)))</f>
        <v/>
      </c>
      <c r="Z558" s="50" t="str">
        <f t="shared" si="57"/>
        <v/>
      </c>
      <c r="AA558" s="37">
        <f t="shared" si="58"/>
        <v>0</v>
      </c>
      <c r="AB558" s="37">
        <f t="shared" si="59"/>
        <v>0</v>
      </c>
      <c r="AC558" s="52" t="str">
        <f>IF('Prediction Log'!$T559="Y", "W", IF('Prediction Log'!$T559="N","L",""))</f>
        <v/>
      </c>
      <c r="AD558" s="53" t="str">
        <f>IF('Prediction Log'!$V559="Y", "W", IF('Prediction Log'!$V559="N","L",""))</f>
        <v/>
      </c>
      <c r="AE558" s="54" t="str">
        <f>IF(ISBLANK(Table123[[#This Row],[Odds Side - Difference Model]]), "",IF(AC558="W", W558, IF(AC558="L",-N558, "")))</f>
        <v/>
      </c>
      <c r="AF558" s="55" t="str">
        <f>IFERROR((IF(ISERR(Table123[[#This Row],[Potential Payout Side - Win Probability Model]]), "",IF(AD558="W", X558, IF(AD558="L",-N558, "")))), "")</f>
        <v/>
      </c>
      <c r="AG558" s="52" t="str">
        <f>IF('Prediction Log'!$U559="Y", "W", IF('Prediction Log'!$U559="N", "L", ""))</f>
        <v/>
      </c>
      <c r="AH558" s="54" t="str">
        <f>IF(ISBLANK(Table123[[#This Row],[Odds Spread]]), "",IF(AG558="W", Z558, IF(AG558="L",-O558, "")))</f>
        <v/>
      </c>
      <c r="AI558" s="45"/>
      <c r="AJ558" s="46" t="str">
        <f t="shared" si="60"/>
        <v/>
      </c>
      <c r="AK55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9" spans="1:38" x14ac:dyDescent="0.45">
      <c r="A559" s="34">
        <f>Games!A542</f>
        <v>0</v>
      </c>
      <c r="B559" s="34" t="str">
        <f>IF('Prediction Log'!B560=0, "",'Prediction Log'!B560)</f>
        <v/>
      </c>
      <c r="C559" s="34" t="str">
        <f>IF('Prediction Log'!C560=0, "",'Prediction Log'!C560)</f>
        <v/>
      </c>
      <c r="D559" s="34" t="str">
        <f>IF('Prediction Log'!D560=0, "",'Prediction Log'!D560)</f>
        <v/>
      </c>
      <c r="E559" s="34" t="str">
        <f>IF('Prediction Log'!E560=0, "",'Prediction Log'!E560)</f>
        <v/>
      </c>
      <c r="F559" s="34" t="str">
        <f>IF('Prediction Log'!H560=0, "",'Prediction Log'!H560)</f>
        <v/>
      </c>
      <c r="G559" s="10" t="str">
        <f>IF(ISBLANK(Games!B542), "",'Prediction Log'!$I560)</f>
        <v/>
      </c>
      <c r="H559" s="35" t="str">
        <f>'Prediction Log'!$J560</f>
        <v/>
      </c>
      <c r="I559" s="34" t="str">
        <f>IF(ISBLANK(Games!R542), "",IF(AND(Games!R542="",Games!S542=""),"",IF(ISTEXT(Games!S542), "Side",Games!R542)))</f>
        <v/>
      </c>
      <c r="J559" s="34" t="str">
        <f>IF(ISBLANK(Games!B542), "",IF(Games!P542="Y", Games!B542, Games!C542))</f>
        <v/>
      </c>
      <c r="K559" s="34" t="str">
        <f>Games!K542</f>
        <v/>
      </c>
      <c r="L559" s="34" t="str">
        <f>IF(ISBLANK(Games!D542), "",Games!D542)</f>
        <v/>
      </c>
      <c r="M559" s="34"/>
      <c r="N559" s="49" t="str">
        <f>IF(ISBLANK(Table123[[#This Row],[Odds Side - Difference Model]]), "", 1)</f>
        <v/>
      </c>
      <c r="O559" s="49" t="str">
        <f>IF(ISBLANK(Table123[[#This Row],[Odds Spread]]), "", 1)</f>
        <v/>
      </c>
      <c r="P559" s="36"/>
      <c r="Q559" s="36"/>
      <c r="R55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9" s="36"/>
      <c r="T559" s="36"/>
      <c r="U559" s="50" t="str">
        <f>IF(ISBLANK(Table123[[#This Row],[Odds Side - Difference Model]]), "",N559+IF(Q559&lt;0, (N559/(Q559/-100)), N559*(Q559/100)))</f>
        <v/>
      </c>
      <c r="V559" s="51" t="str">
        <f>IFERROR(IF(ISBLANK(Table123[[#This Row],[Odds Side - Win Probability Model]]), "",N559+IF(R559&lt;0, (N559/(R559/-100)), N559*(R559/100))),"")</f>
        <v/>
      </c>
      <c r="W559" s="50" t="str">
        <f t="shared" si="55"/>
        <v/>
      </c>
      <c r="X559" s="51" t="str">
        <f t="shared" si="56"/>
        <v/>
      </c>
      <c r="Y559" s="50" t="str">
        <f>IF(ISBLANK(Table123[[#This Row],[Odds Spread]]), "",O559+IF(S559&lt;0, (O559/(S559/-100)), O559*(S559/100)))</f>
        <v/>
      </c>
      <c r="Z559" s="50" t="str">
        <f t="shared" si="57"/>
        <v/>
      </c>
      <c r="AA559" s="37">
        <f t="shared" si="58"/>
        <v>0</v>
      </c>
      <c r="AB559" s="37">
        <f t="shared" si="59"/>
        <v>0</v>
      </c>
      <c r="AC559" s="52" t="str">
        <f>IF('Prediction Log'!$T560="Y", "W", IF('Prediction Log'!$T560="N","L",""))</f>
        <v/>
      </c>
      <c r="AD559" s="53" t="str">
        <f>IF('Prediction Log'!$V560="Y", "W", IF('Prediction Log'!$V560="N","L",""))</f>
        <v/>
      </c>
      <c r="AE559" s="54" t="str">
        <f>IF(ISBLANK(Table123[[#This Row],[Odds Side - Difference Model]]), "",IF(AC559="W", W559, IF(AC559="L",-N559, "")))</f>
        <v/>
      </c>
      <c r="AF559" s="55" t="str">
        <f>IFERROR((IF(ISERR(Table123[[#This Row],[Potential Payout Side - Win Probability Model]]), "",IF(AD559="W", X559, IF(AD559="L",-N559, "")))), "")</f>
        <v/>
      </c>
      <c r="AG559" s="52" t="str">
        <f>IF('Prediction Log'!$U560="Y", "W", IF('Prediction Log'!$U560="N", "L", ""))</f>
        <v/>
      </c>
      <c r="AH559" s="54" t="str">
        <f>IF(ISBLANK(Table123[[#This Row],[Odds Spread]]), "",IF(AG559="W", Z559, IF(AG559="L",-O559, "")))</f>
        <v/>
      </c>
      <c r="AI559" s="45"/>
      <c r="AJ559" s="46" t="str">
        <f t="shared" si="60"/>
        <v/>
      </c>
      <c r="AK55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0" spans="1:38" x14ac:dyDescent="0.45">
      <c r="A560" s="34">
        <f>Games!A543</f>
        <v>0</v>
      </c>
      <c r="B560" s="34" t="str">
        <f>IF('Prediction Log'!B561=0, "",'Prediction Log'!B561)</f>
        <v/>
      </c>
      <c r="C560" s="34" t="str">
        <f>IF('Prediction Log'!C561=0, "",'Prediction Log'!C561)</f>
        <v/>
      </c>
      <c r="D560" s="34" t="str">
        <f>IF('Prediction Log'!D561=0, "",'Prediction Log'!D561)</f>
        <v/>
      </c>
      <c r="E560" s="34" t="str">
        <f>IF('Prediction Log'!E561=0, "",'Prediction Log'!E561)</f>
        <v/>
      </c>
      <c r="F560" s="34" t="str">
        <f>IF('Prediction Log'!H561=0, "",'Prediction Log'!H561)</f>
        <v/>
      </c>
      <c r="G560" s="10" t="str">
        <f>IF(ISBLANK(Games!B543), "",'Prediction Log'!$I561)</f>
        <v/>
      </c>
      <c r="H560" s="35" t="str">
        <f>'Prediction Log'!$J561</f>
        <v/>
      </c>
      <c r="I560" s="34" t="str">
        <f>IF(ISBLANK(Games!R543), "",IF(AND(Games!R543="",Games!S543=""),"",IF(ISTEXT(Games!S543), "Side",Games!R543)))</f>
        <v/>
      </c>
      <c r="J560" s="34" t="str">
        <f>IF(ISBLANK(Games!B543), "",IF(Games!P543="Y", Games!B543, Games!C543))</f>
        <v/>
      </c>
      <c r="K560" s="34" t="str">
        <f>Games!K543</f>
        <v/>
      </c>
      <c r="L560" s="34" t="str">
        <f>IF(ISBLANK(Games!D543), "",Games!D543)</f>
        <v/>
      </c>
      <c r="M560" s="34"/>
      <c r="N560" s="49" t="str">
        <f>IF(ISBLANK(Table123[[#This Row],[Odds Side - Difference Model]]), "", 1)</f>
        <v/>
      </c>
      <c r="O560" s="49" t="str">
        <f>IF(ISBLANK(Table123[[#This Row],[Odds Spread]]), "", 1)</f>
        <v/>
      </c>
      <c r="P560" s="36"/>
      <c r="Q560" s="36"/>
      <c r="R56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0" s="36"/>
      <c r="T560" s="36"/>
      <c r="U560" s="50" t="str">
        <f>IF(ISBLANK(Table123[[#This Row],[Odds Side - Difference Model]]), "",N560+IF(Q560&lt;0, (N560/(Q560/-100)), N560*(Q560/100)))</f>
        <v/>
      </c>
      <c r="V560" s="51" t="str">
        <f>IFERROR(IF(ISBLANK(Table123[[#This Row],[Odds Side - Win Probability Model]]), "",N560+IF(R560&lt;0, (N560/(R560/-100)), N560*(R560/100))),"")</f>
        <v/>
      </c>
      <c r="W560" s="50" t="str">
        <f t="shared" si="55"/>
        <v/>
      </c>
      <c r="X560" s="51" t="str">
        <f t="shared" si="56"/>
        <v/>
      </c>
      <c r="Y560" s="50" t="str">
        <f>IF(ISBLANK(Table123[[#This Row],[Odds Spread]]), "",O560+IF(S560&lt;0, (O560/(S560/-100)), O560*(S560/100)))</f>
        <v/>
      </c>
      <c r="Z560" s="50" t="str">
        <f t="shared" si="57"/>
        <v/>
      </c>
      <c r="AA560" s="37">
        <f t="shared" si="58"/>
        <v>0</v>
      </c>
      <c r="AB560" s="37">
        <f t="shared" si="59"/>
        <v>0</v>
      </c>
      <c r="AC560" s="52" t="str">
        <f>IF('Prediction Log'!$T561="Y", "W", IF('Prediction Log'!$T561="N","L",""))</f>
        <v/>
      </c>
      <c r="AD560" s="53" t="str">
        <f>IF('Prediction Log'!$V561="Y", "W", IF('Prediction Log'!$V561="N","L",""))</f>
        <v/>
      </c>
      <c r="AE560" s="54" t="str">
        <f>IF(ISBLANK(Table123[[#This Row],[Odds Side - Difference Model]]), "",IF(AC560="W", W560, IF(AC560="L",-N560, "")))</f>
        <v/>
      </c>
      <c r="AF560" s="55" t="str">
        <f>IFERROR((IF(ISERR(Table123[[#This Row],[Potential Payout Side - Win Probability Model]]), "",IF(AD560="W", X560, IF(AD560="L",-N560, "")))), "")</f>
        <v/>
      </c>
      <c r="AG560" s="52" t="str">
        <f>IF('Prediction Log'!$U561="Y", "W", IF('Prediction Log'!$U561="N", "L", ""))</f>
        <v/>
      </c>
      <c r="AH560" s="54" t="str">
        <f>IF(ISBLANK(Table123[[#This Row],[Odds Spread]]), "",IF(AG560="W", Z560, IF(AG560="L",-O560, "")))</f>
        <v/>
      </c>
      <c r="AI560" s="45"/>
      <c r="AJ560" s="46" t="str">
        <f t="shared" si="60"/>
        <v/>
      </c>
      <c r="AK56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1" spans="1:38" x14ac:dyDescent="0.45">
      <c r="A561" s="34">
        <f>Games!A544</f>
        <v>0</v>
      </c>
      <c r="B561" s="34" t="str">
        <f>IF('Prediction Log'!B562=0, "",'Prediction Log'!B562)</f>
        <v/>
      </c>
      <c r="C561" s="34" t="str">
        <f>IF('Prediction Log'!C562=0, "",'Prediction Log'!C562)</f>
        <v/>
      </c>
      <c r="D561" s="34" t="str">
        <f>IF('Prediction Log'!D562=0, "",'Prediction Log'!D562)</f>
        <v/>
      </c>
      <c r="E561" s="34" t="str">
        <f>IF('Prediction Log'!E562=0, "",'Prediction Log'!E562)</f>
        <v/>
      </c>
      <c r="F561" s="34" t="str">
        <f>IF('Prediction Log'!H562=0, "",'Prediction Log'!H562)</f>
        <v/>
      </c>
      <c r="G561" s="10" t="str">
        <f>IF(ISBLANK(Games!B544), "",'Prediction Log'!$I562)</f>
        <v/>
      </c>
      <c r="H561" s="35" t="str">
        <f>'Prediction Log'!$J562</f>
        <v/>
      </c>
      <c r="I561" s="34" t="str">
        <f>IF(ISBLANK(Games!R544), "",IF(AND(Games!R544="",Games!S544=""),"",IF(ISTEXT(Games!S544), "Side",Games!R544)))</f>
        <v/>
      </c>
      <c r="J561" s="34" t="str">
        <f>IF(ISBLANK(Games!B544), "",IF(Games!P544="Y", Games!B544, Games!C544))</f>
        <v/>
      </c>
      <c r="K561" s="34" t="str">
        <f>Games!K544</f>
        <v/>
      </c>
      <c r="L561" s="34" t="str">
        <f>IF(ISBLANK(Games!D544), "",Games!D544)</f>
        <v/>
      </c>
      <c r="M561" s="34"/>
      <c r="N561" s="49" t="str">
        <f>IF(ISBLANK(Table123[[#This Row],[Odds Side - Difference Model]]), "", 1)</f>
        <v/>
      </c>
      <c r="O561" s="49" t="str">
        <f>IF(ISBLANK(Table123[[#This Row],[Odds Spread]]), "", 1)</f>
        <v/>
      </c>
      <c r="P561" s="36"/>
      <c r="Q561" s="36"/>
      <c r="R56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1" s="36"/>
      <c r="T561" s="36"/>
      <c r="U561" s="50" t="str">
        <f>IF(ISBLANK(Table123[[#This Row],[Odds Side - Difference Model]]), "",N561+IF(Q561&lt;0, (N561/(Q561/-100)), N561*(Q561/100)))</f>
        <v/>
      </c>
      <c r="V561" s="51" t="str">
        <f>IFERROR(IF(ISBLANK(Table123[[#This Row],[Odds Side - Win Probability Model]]), "",N561+IF(R561&lt;0, (N561/(R561/-100)), N561*(R561/100))),"")</f>
        <v/>
      </c>
      <c r="W561" s="50" t="str">
        <f t="shared" si="55"/>
        <v/>
      </c>
      <c r="X561" s="51" t="str">
        <f t="shared" si="56"/>
        <v/>
      </c>
      <c r="Y561" s="50" t="str">
        <f>IF(ISBLANK(Table123[[#This Row],[Odds Spread]]), "",O561+IF(S561&lt;0, (O561/(S561/-100)), O561*(S561/100)))</f>
        <v/>
      </c>
      <c r="Z561" s="50" t="str">
        <f t="shared" si="57"/>
        <v/>
      </c>
      <c r="AA561" s="37">
        <f t="shared" si="58"/>
        <v>0</v>
      </c>
      <c r="AB561" s="37">
        <f t="shared" si="59"/>
        <v>0</v>
      </c>
      <c r="AC561" s="52" t="str">
        <f>IF('Prediction Log'!$T562="Y", "W", IF('Prediction Log'!$T562="N","L",""))</f>
        <v/>
      </c>
      <c r="AD561" s="53" t="str">
        <f>IF('Prediction Log'!$V562="Y", "W", IF('Prediction Log'!$V562="N","L",""))</f>
        <v/>
      </c>
      <c r="AE561" s="54" t="str">
        <f>IF(ISBLANK(Table123[[#This Row],[Odds Side - Difference Model]]), "",IF(AC561="W", W561, IF(AC561="L",-N561, "")))</f>
        <v/>
      </c>
      <c r="AF561" s="55" t="str">
        <f>IFERROR((IF(ISERR(Table123[[#This Row],[Potential Payout Side - Win Probability Model]]), "",IF(AD561="W", X561, IF(AD561="L",-N561, "")))), "")</f>
        <v/>
      </c>
      <c r="AG561" s="52" t="str">
        <f>IF('Prediction Log'!$U562="Y", "W", IF('Prediction Log'!$U562="N", "L", ""))</f>
        <v/>
      </c>
      <c r="AH561" s="54" t="str">
        <f>IF(ISBLANK(Table123[[#This Row],[Odds Spread]]), "",IF(AG561="W", Z561, IF(AG561="L",-O561, "")))</f>
        <v/>
      </c>
      <c r="AI561" s="45"/>
      <c r="AJ561" s="46" t="str">
        <f t="shared" si="60"/>
        <v/>
      </c>
      <c r="AK56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2" spans="1:38" x14ac:dyDescent="0.45">
      <c r="A562" s="34">
        <f>Games!A545</f>
        <v>0</v>
      </c>
      <c r="B562" s="34" t="str">
        <f>IF('Prediction Log'!B563=0, "",'Prediction Log'!B563)</f>
        <v/>
      </c>
      <c r="C562" s="34" t="str">
        <f>IF('Prediction Log'!C563=0, "",'Prediction Log'!C563)</f>
        <v/>
      </c>
      <c r="D562" s="34" t="str">
        <f>IF('Prediction Log'!D563=0, "",'Prediction Log'!D563)</f>
        <v/>
      </c>
      <c r="E562" s="34" t="str">
        <f>IF('Prediction Log'!E563=0, "",'Prediction Log'!E563)</f>
        <v/>
      </c>
      <c r="F562" s="34" t="str">
        <f>IF('Prediction Log'!H563=0, "",'Prediction Log'!H563)</f>
        <v/>
      </c>
      <c r="G562" s="10" t="str">
        <f>IF(ISBLANK(Games!B545), "",'Prediction Log'!$I563)</f>
        <v/>
      </c>
      <c r="H562" s="35" t="str">
        <f>'Prediction Log'!$J563</f>
        <v/>
      </c>
      <c r="I562" s="34" t="str">
        <f>IF(ISBLANK(Games!R545), "",IF(AND(Games!R545="",Games!S545=""),"",IF(ISTEXT(Games!S545), "Side",Games!R545)))</f>
        <v/>
      </c>
      <c r="J562" s="34" t="str">
        <f>IF(ISBLANK(Games!B545), "",IF(Games!P545="Y", Games!B545, Games!C545))</f>
        <v/>
      </c>
      <c r="K562" s="34" t="str">
        <f>Games!K545</f>
        <v/>
      </c>
      <c r="L562" s="34" t="str">
        <f>IF(ISBLANK(Games!D545), "",Games!D545)</f>
        <v/>
      </c>
      <c r="M562" s="34"/>
      <c r="N562" s="49" t="str">
        <f>IF(ISBLANK(Table123[[#This Row],[Odds Side - Difference Model]]), "", 1)</f>
        <v/>
      </c>
      <c r="O562" s="49" t="str">
        <f>IF(ISBLANK(Table123[[#This Row],[Odds Spread]]), "", 1)</f>
        <v/>
      </c>
      <c r="P562" s="36"/>
      <c r="Q562" s="36"/>
      <c r="R56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2" s="36"/>
      <c r="T562" s="36"/>
      <c r="U562" s="50" t="str">
        <f>IF(ISBLANK(Table123[[#This Row],[Odds Side - Difference Model]]), "",N562+IF(Q562&lt;0, (N562/(Q562/-100)), N562*(Q562/100)))</f>
        <v/>
      </c>
      <c r="V562" s="51" t="str">
        <f>IFERROR(IF(ISBLANK(Table123[[#This Row],[Odds Side - Win Probability Model]]), "",N562+IF(R562&lt;0, (N562/(R562/-100)), N562*(R562/100))),"")</f>
        <v/>
      </c>
      <c r="W562" s="50" t="str">
        <f t="shared" si="55"/>
        <v/>
      </c>
      <c r="X562" s="51" t="str">
        <f t="shared" si="56"/>
        <v/>
      </c>
      <c r="Y562" s="50" t="str">
        <f>IF(ISBLANK(Table123[[#This Row],[Odds Spread]]), "",O562+IF(S562&lt;0, (O562/(S562/-100)), O562*(S562/100)))</f>
        <v/>
      </c>
      <c r="Z562" s="50" t="str">
        <f t="shared" si="57"/>
        <v/>
      </c>
      <c r="AA562" s="37">
        <f t="shared" si="58"/>
        <v>0</v>
      </c>
      <c r="AB562" s="37">
        <f t="shared" si="59"/>
        <v>0</v>
      </c>
      <c r="AC562" s="52" t="str">
        <f>IF('Prediction Log'!$T563="Y", "W", IF('Prediction Log'!$T563="N","L",""))</f>
        <v/>
      </c>
      <c r="AD562" s="53" t="str">
        <f>IF('Prediction Log'!$V563="Y", "W", IF('Prediction Log'!$V563="N","L",""))</f>
        <v/>
      </c>
      <c r="AE562" s="54" t="str">
        <f>IF(ISBLANK(Table123[[#This Row],[Odds Side - Difference Model]]), "",IF(AC562="W", W562, IF(AC562="L",-N562, "")))</f>
        <v/>
      </c>
      <c r="AF562" s="55" t="str">
        <f>IFERROR((IF(ISERR(Table123[[#This Row],[Potential Payout Side - Win Probability Model]]), "",IF(AD562="W", X562, IF(AD562="L",-N562, "")))), "")</f>
        <v/>
      </c>
      <c r="AG562" s="52" t="str">
        <f>IF('Prediction Log'!$U563="Y", "W", IF('Prediction Log'!$U563="N", "L", ""))</f>
        <v/>
      </c>
      <c r="AH562" s="54" t="str">
        <f>IF(ISBLANK(Table123[[#This Row],[Odds Spread]]), "",IF(AG562="W", Z562, IF(AG562="L",-O562, "")))</f>
        <v/>
      </c>
      <c r="AI562" s="45"/>
      <c r="AJ562" s="46" t="str">
        <f t="shared" si="60"/>
        <v/>
      </c>
      <c r="AK56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3" spans="1:38" x14ac:dyDescent="0.45">
      <c r="A563" s="34">
        <f>Games!A546</f>
        <v>0</v>
      </c>
      <c r="B563" s="34" t="str">
        <f>IF('Prediction Log'!B564=0, "",'Prediction Log'!B564)</f>
        <v/>
      </c>
      <c r="C563" s="34" t="str">
        <f>IF('Prediction Log'!C564=0, "",'Prediction Log'!C564)</f>
        <v/>
      </c>
      <c r="D563" s="34" t="str">
        <f>IF('Prediction Log'!D564=0, "",'Prediction Log'!D564)</f>
        <v/>
      </c>
      <c r="E563" s="34" t="str">
        <f>IF('Prediction Log'!E564=0, "",'Prediction Log'!E564)</f>
        <v/>
      </c>
      <c r="F563" s="34" t="str">
        <f>IF('Prediction Log'!H564=0, "",'Prediction Log'!H564)</f>
        <v/>
      </c>
      <c r="G563" s="10" t="str">
        <f>IF(ISBLANK(Games!B546), "",'Prediction Log'!$I564)</f>
        <v/>
      </c>
      <c r="H563" s="35" t="str">
        <f>'Prediction Log'!$J564</f>
        <v/>
      </c>
      <c r="I563" s="34" t="str">
        <f>IF(ISBLANK(Games!R546), "",IF(AND(Games!R546="",Games!S546=""),"",IF(ISTEXT(Games!S546), "Side",Games!R546)))</f>
        <v/>
      </c>
      <c r="J563" s="34" t="str">
        <f>IF(ISBLANK(Games!B546), "",IF(Games!P546="Y", Games!B546, Games!C546))</f>
        <v/>
      </c>
      <c r="K563" s="34" t="str">
        <f>Games!K546</f>
        <v/>
      </c>
      <c r="L563" s="34" t="str">
        <f>IF(ISBLANK(Games!D546), "",Games!D546)</f>
        <v/>
      </c>
      <c r="M563" s="34"/>
      <c r="N563" s="49" t="str">
        <f>IF(ISBLANK(Table123[[#This Row],[Odds Side - Difference Model]]), "", 1)</f>
        <v/>
      </c>
      <c r="O563" s="49" t="str">
        <f>IF(ISBLANK(Table123[[#This Row],[Odds Spread]]), "", 1)</f>
        <v/>
      </c>
      <c r="P563" s="36"/>
      <c r="Q563" s="36"/>
      <c r="R56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3" s="36"/>
      <c r="T563" s="36"/>
      <c r="U563" s="50" t="str">
        <f>IF(ISBLANK(Table123[[#This Row],[Odds Side - Difference Model]]), "",N563+IF(Q563&lt;0, (N563/(Q563/-100)), N563*(Q563/100)))</f>
        <v/>
      </c>
      <c r="V563" s="51" t="str">
        <f>IFERROR(IF(ISBLANK(Table123[[#This Row],[Odds Side - Win Probability Model]]), "",N563+IF(R563&lt;0, (N563/(R563/-100)), N563*(R563/100))),"")</f>
        <v/>
      </c>
      <c r="W563" s="50" t="str">
        <f t="shared" si="55"/>
        <v/>
      </c>
      <c r="X563" s="51" t="str">
        <f t="shared" si="56"/>
        <v/>
      </c>
      <c r="Y563" s="50" t="str">
        <f>IF(ISBLANK(Table123[[#This Row],[Odds Spread]]), "",O563+IF(S563&lt;0, (O563/(S563/-100)), O563*(S563/100)))</f>
        <v/>
      </c>
      <c r="Z563" s="50" t="str">
        <f t="shared" si="57"/>
        <v/>
      </c>
      <c r="AA563" s="37">
        <f t="shared" si="58"/>
        <v>0</v>
      </c>
      <c r="AB563" s="37">
        <f t="shared" si="59"/>
        <v>0</v>
      </c>
      <c r="AC563" s="52" t="str">
        <f>IF('Prediction Log'!$T564="Y", "W", IF('Prediction Log'!$T564="N","L",""))</f>
        <v/>
      </c>
      <c r="AD563" s="53" t="str">
        <f>IF('Prediction Log'!$V564="Y", "W", IF('Prediction Log'!$V564="N","L",""))</f>
        <v/>
      </c>
      <c r="AE563" s="54" t="str">
        <f>IF(ISBLANK(Table123[[#This Row],[Odds Side - Difference Model]]), "",IF(AC563="W", W563, IF(AC563="L",-N563, "")))</f>
        <v/>
      </c>
      <c r="AF563" s="55" t="str">
        <f>IFERROR((IF(ISERR(Table123[[#This Row],[Potential Payout Side - Win Probability Model]]), "",IF(AD563="W", X563, IF(AD563="L",-N563, "")))), "")</f>
        <v/>
      </c>
      <c r="AG563" s="52" t="str">
        <f>IF('Prediction Log'!$U564="Y", "W", IF('Prediction Log'!$U564="N", "L", ""))</f>
        <v/>
      </c>
      <c r="AH563" s="54" t="str">
        <f>IF(ISBLANK(Table123[[#This Row],[Odds Spread]]), "",IF(AG563="W", Z563, IF(AG563="L",-O563, "")))</f>
        <v/>
      </c>
      <c r="AI563" s="45"/>
      <c r="AJ563" s="46" t="str">
        <f t="shared" si="60"/>
        <v/>
      </c>
      <c r="AK56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4" spans="1:38" x14ac:dyDescent="0.45">
      <c r="A564" s="34">
        <f>Games!A547</f>
        <v>0</v>
      </c>
      <c r="B564" s="34" t="str">
        <f>IF('Prediction Log'!B565=0, "",'Prediction Log'!B565)</f>
        <v/>
      </c>
      <c r="C564" s="34" t="str">
        <f>IF('Prediction Log'!C565=0, "",'Prediction Log'!C565)</f>
        <v/>
      </c>
      <c r="D564" s="34" t="str">
        <f>IF('Prediction Log'!D565=0, "",'Prediction Log'!D565)</f>
        <v/>
      </c>
      <c r="E564" s="34" t="str">
        <f>IF('Prediction Log'!E565=0, "",'Prediction Log'!E565)</f>
        <v/>
      </c>
      <c r="F564" s="34" t="str">
        <f>IF('Prediction Log'!H565=0, "",'Prediction Log'!H565)</f>
        <v/>
      </c>
      <c r="G564" s="10" t="str">
        <f>IF(ISBLANK(Games!B547), "",'Prediction Log'!$I565)</f>
        <v/>
      </c>
      <c r="H564" s="35" t="str">
        <f>'Prediction Log'!$J565</f>
        <v/>
      </c>
      <c r="I564" s="34" t="str">
        <f>IF(ISBLANK(Games!R547), "",IF(AND(Games!R547="",Games!S547=""),"",IF(ISTEXT(Games!S547), "Side",Games!R547)))</f>
        <v/>
      </c>
      <c r="J564" s="34" t="str">
        <f>IF(ISBLANK(Games!B547), "",IF(Games!P547="Y", Games!B547, Games!C547))</f>
        <v/>
      </c>
      <c r="K564" s="34" t="str">
        <f>Games!K547</f>
        <v/>
      </c>
      <c r="L564" s="34" t="str">
        <f>IF(ISBLANK(Games!D547), "",Games!D547)</f>
        <v/>
      </c>
      <c r="M564" s="34"/>
      <c r="N564" s="49" t="str">
        <f>IF(ISBLANK(Table123[[#This Row],[Odds Side - Difference Model]]), "", 1)</f>
        <v/>
      </c>
      <c r="O564" s="49" t="str">
        <f>IF(ISBLANK(Table123[[#This Row],[Odds Spread]]), "", 1)</f>
        <v/>
      </c>
      <c r="P564" s="36"/>
      <c r="Q564" s="36"/>
      <c r="R56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4" s="36"/>
      <c r="T564" s="36"/>
      <c r="U564" s="50" t="str">
        <f>IF(ISBLANK(Table123[[#This Row],[Odds Side - Difference Model]]), "",N564+IF(Q564&lt;0, (N564/(Q564/-100)), N564*(Q564/100)))</f>
        <v/>
      </c>
      <c r="V564" s="51" t="str">
        <f>IFERROR(IF(ISBLANK(Table123[[#This Row],[Odds Side - Win Probability Model]]), "",N564+IF(R564&lt;0, (N564/(R564/-100)), N564*(R564/100))),"")</f>
        <v/>
      </c>
      <c r="W564" s="50" t="str">
        <f t="shared" si="55"/>
        <v/>
      </c>
      <c r="X564" s="51" t="str">
        <f t="shared" si="56"/>
        <v/>
      </c>
      <c r="Y564" s="50" t="str">
        <f>IF(ISBLANK(Table123[[#This Row],[Odds Spread]]), "",O564+IF(S564&lt;0, (O564/(S564/-100)), O564*(S564/100)))</f>
        <v/>
      </c>
      <c r="Z564" s="50" t="str">
        <f t="shared" si="57"/>
        <v/>
      </c>
      <c r="AA564" s="37">
        <f t="shared" si="58"/>
        <v>0</v>
      </c>
      <c r="AB564" s="37">
        <f t="shared" si="59"/>
        <v>0</v>
      </c>
      <c r="AC564" s="52" t="str">
        <f>IF('Prediction Log'!$T565="Y", "W", IF('Prediction Log'!$T565="N","L",""))</f>
        <v/>
      </c>
      <c r="AD564" s="53" t="str">
        <f>IF('Prediction Log'!$V565="Y", "W", IF('Prediction Log'!$V565="N","L",""))</f>
        <v/>
      </c>
      <c r="AE564" s="54" t="str">
        <f>IF(ISBLANK(Table123[[#This Row],[Odds Side - Difference Model]]), "",IF(AC564="W", W564, IF(AC564="L",-N564, "")))</f>
        <v/>
      </c>
      <c r="AF564" s="55" t="str">
        <f>IFERROR((IF(ISERR(Table123[[#This Row],[Potential Payout Side - Win Probability Model]]), "",IF(AD564="W", X564, IF(AD564="L",-N564, "")))), "")</f>
        <v/>
      </c>
      <c r="AG564" s="52" t="str">
        <f>IF('Prediction Log'!$U565="Y", "W", IF('Prediction Log'!$U565="N", "L", ""))</f>
        <v/>
      </c>
      <c r="AH564" s="54" t="str">
        <f>IF(ISBLANK(Table123[[#This Row],[Odds Spread]]), "",IF(AG564="W", Z564, IF(AG564="L",-O564, "")))</f>
        <v/>
      </c>
      <c r="AI564" s="45"/>
      <c r="AJ564" s="46" t="str">
        <f t="shared" si="60"/>
        <v/>
      </c>
      <c r="AK56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5" spans="1:38" x14ac:dyDescent="0.45">
      <c r="A565" s="34">
        <f>Games!A548</f>
        <v>0</v>
      </c>
      <c r="B565" s="34" t="str">
        <f>IF('Prediction Log'!B566=0, "",'Prediction Log'!B566)</f>
        <v/>
      </c>
      <c r="C565" s="34" t="str">
        <f>IF('Prediction Log'!C566=0, "",'Prediction Log'!C566)</f>
        <v/>
      </c>
      <c r="D565" s="34" t="str">
        <f>IF('Prediction Log'!D566=0, "",'Prediction Log'!D566)</f>
        <v/>
      </c>
      <c r="E565" s="34" t="str">
        <f>IF('Prediction Log'!E566=0, "",'Prediction Log'!E566)</f>
        <v/>
      </c>
      <c r="F565" s="34" t="str">
        <f>IF('Prediction Log'!H566=0, "",'Prediction Log'!H566)</f>
        <v/>
      </c>
      <c r="G565" s="10" t="str">
        <f>IF(ISBLANK(Games!B548), "",'Prediction Log'!$I566)</f>
        <v/>
      </c>
      <c r="H565" s="35" t="str">
        <f>'Prediction Log'!$J566</f>
        <v/>
      </c>
      <c r="I565" s="34" t="str">
        <f>IF(ISBLANK(Games!R548), "",IF(AND(Games!R548="",Games!S548=""),"",IF(ISTEXT(Games!S548), "Side",Games!R548)))</f>
        <v/>
      </c>
      <c r="J565" s="34" t="str">
        <f>IF(ISBLANK(Games!B548), "",IF(Games!P548="Y", Games!B548, Games!C548))</f>
        <v/>
      </c>
      <c r="K565" s="34" t="str">
        <f>Games!K548</f>
        <v/>
      </c>
      <c r="L565" s="34" t="str">
        <f>IF(ISBLANK(Games!D548), "",Games!D548)</f>
        <v/>
      </c>
      <c r="M565" s="34"/>
      <c r="N565" s="49" t="str">
        <f>IF(ISBLANK(Table123[[#This Row],[Odds Side - Difference Model]]), "", 1)</f>
        <v/>
      </c>
      <c r="O565" s="49" t="str">
        <f>IF(ISBLANK(Table123[[#This Row],[Odds Spread]]), "", 1)</f>
        <v/>
      </c>
      <c r="P565" s="36"/>
      <c r="Q565" s="36"/>
      <c r="R56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5" s="36"/>
      <c r="T565" s="36"/>
      <c r="U565" s="50" t="str">
        <f>IF(ISBLANK(Table123[[#This Row],[Odds Side - Difference Model]]), "",N565+IF(Q565&lt;0, (N565/(Q565/-100)), N565*(Q565/100)))</f>
        <v/>
      </c>
      <c r="V565" s="51" t="str">
        <f>IFERROR(IF(ISBLANK(Table123[[#This Row],[Odds Side - Win Probability Model]]), "",N565+IF(R565&lt;0, (N565/(R565/-100)), N565*(R565/100))),"")</f>
        <v/>
      </c>
      <c r="W565" s="50" t="str">
        <f t="shared" si="55"/>
        <v/>
      </c>
      <c r="X565" s="51" t="str">
        <f t="shared" si="56"/>
        <v/>
      </c>
      <c r="Y565" s="50" t="str">
        <f>IF(ISBLANK(Table123[[#This Row],[Odds Spread]]), "",O565+IF(S565&lt;0, (O565/(S565/-100)), O565*(S565/100)))</f>
        <v/>
      </c>
      <c r="Z565" s="50" t="str">
        <f t="shared" si="57"/>
        <v/>
      </c>
      <c r="AA565" s="37">
        <f t="shared" si="58"/>
        <v>0</v>
      </c>
      <c r="AB565" s="37">
        <f t="shared" si="59"/>
        <v>0</v>
      </c>
      <c r="AC565" s="52" t="str">
        <f>IF('Prediction Log'!$T566="Y", "W", IF('Prediction Log'!$T566="N","L",""))</f>
        <v/>
      </c>
      <c r="AD565" s="53" t="str">
        <f>IF('Prediction Log'!$V566="Y", "W", IF('Prediction Log'!$V566="N","L",""))</f>
        <v/>
      </c>
      <c r="AE565" s="54" t="str">
        <f>IF(ISBLANK(Table123[[#This Row],[Odds Side - Difference Model]]), "",IF(AC565="W", W565, IF(AC565="L",-N565, "")))</f>
        <v/>
      </c>
      <c r="AF565" s="55" t="str">
        <f>IFERROR((IF(ISERR(Table123[[#This Row],[Potential Payout Side - Win Probability Model]]), "",IF(AD565="W", X565, IF(AD565="L",-N565, "")))), "")</f>
        <v/>
      </c>
      <c r="AG565" s="52" t="str">
        <f>IF('Prediction Log'!$U566="Y", "W", IF('Prediction Log'!$U566="N", "L", ""))</f>
        <v/>
      </c>
      <c r="AH565" s="54" t="str">
        <f>IF(ISBLANK(Table123[[#This Row],[Odds Spread]]), "",IF(AG565="W", Z565, IF(AG565="L",-O565, "")))</f>
        <v/>
      </c>
      <c r="AI565" s="45"/>
      <c r="AJ565" s="46" t="str">
        <f t="shared" si="60"/>
        <v/>
      </c>
      <c r="AK56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6" spans="1:38" x14ac:dyDescent="0.45">
      <c r="A566" s="34">
        <f>Games!A549</f>
        <v>0</v>
      </c>
      <c r="B566" s="34" t="str">
        <f>IF('Prediction Log'!B567=0, "",'Prediction Log'!B567)</f>
        <v/>
      </c>
      <c r="C566" s="34" t="str">
        <f>IF('Prediction Log'!C567=0, "",'Prediction Log'!C567)</f>
        <v/>
      </c>
      <c r="D566" s="34" t="str">
        <f>IF('Prediction Log'!D567=0, "",'Prediction Log'!D567)</f>
        <v/>
      </c>
      <c r="E566" s="34" t="str">
        <f>IF('Prediction Log'!E567=0, "",'Prediction Log'!E567)</f>
        <v/>
      </c>
      <c r="F566" s="34" t="str">
        <f>IF('Prediction Log'!H567=0, "",'Prediction Log'!H567)</f>
        <v/>
      </c>
      <c r="G566" s="10" t="str">
        <f>IF(ISBLANK(Games!B549), "",'Prediction Log'!$I567)</f>
        <v/>
      </c>
      <c r="H566" s="35" t="str">
        <f>'Prediction Log'!$J567</f>
        <v/>
      </c>
      <c r="I566" s="34" t="str">
        <f>IF(ISBLANK(Games!R549), "",IF(AND(Games!R549="",Games!S549=""),"",IF(ISTEXT(Games!S549), "Side",Games!R549)))</f>
        <v/>
      </c>
      <c r="J566" s="34" t="str">
        <f>IF(ISBLANK(Games!B549), "",IF(Games!P549="Y", Games!B549, Games!C549))</f>
        <v/>
      </c>
      <c r="K566" s="34" t="str">
        <f>Games!K549</f>
        <v/>
      </c>
      <c r="L566" s="34" t="str">
        <f>IF(ISBLANK(Games!D549), "",Games!D549)</f>
        <v/>
      </c>
      <c r="M566" s="34"/>
      <c r="N566" s="49" t="str">
        <f>IF(ISBLANK(Table123[[#This Row],[Odds Side - Difference Model]]), "", 1)</f>
        <v/>
      </c>
      <c r="O566" s="49" t="str">
        <f>IF(ISBLANK(Table123[[#This Row],[Odds Spread]]), "", 1)</f>
        <v/>
      </c>
      <c r="P566" s="36"/>
      <c r="Q566" s="36"/>
      <c r="R56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6" s="36"/>
      <c r="T566" s="36"/>
      <c r="U566" s="50" t="str">
        <f>IF(ISBLANK(Table123[[#This Row],[Odds Side - Difference Model]]), "",N566+IF(Q566&lt;0, (N566/(Q566/-100)), N566*(Q566/100)))</f>
        <v/>
      </c>
      <c r="V566" s="51" t="str">
        <f>IFERROR(IF(ISBLANK(Table123[[#This Row],[Odds Side - Win Probability Model]]), "",N566+IF(R566&lt;0, (N566/(R566/-100)), N566*(R566/100))),"")</f>
        <v/>
      </c>
      <c r="W566" s="50" t="str">
        <f t="shared" si="55"/>
        <v/>
      </c>
      <c r="X566" s="51" t="str">
        <f t="shared" si="56"/>
        <v/>
      </c>
      <c r="Y566" s="50" t="str">
        <f>IF(ISBLANK(Table123[[#This Row],[Odds Spread]]), "",O566+IF(S566&lt;0, (O566/(S566/-100)), O566*(S566/100)))</f>
        <v/>
      </c>
      <c r="Z566" s="50" t="str">
        <f t="shared" si="57"/>
        <v/>
      </c>
      <c r="AA566" s="37">
        <f t="shared" si="58"/>
        <v>0</v>
      </c>
      <c r="AB566" s="37">
        <f t="shared" si="59"/>
        <v>0</v>
      </c>
      <c r="AC566" s="52" t="str">
        <f>IF('Prediction Log'!$T567="Y", "W", IF('Prediction Log'!$T567="N","L",""))</f>
        <v/>
      </c>
      <c r="AD566" s="53" t="str">
        <f>IF('Prediction Log'!$V567="Y", "W", IF('Prediction Log'!$V567="N","L",""))</f>
        <v/>
      </c>
      <c r="AE566" s="54" t="str">
        <f>IF(ISBLANK(Table123[[#This Row],[Odds Side - Difference Model]]), "",IF(AC566="W", W566, IF(AC566="L",-N566, "")))</f>
        <v/>
      </c>
      <c r="AF566" s="55" t="str">
        <f>IFERROR((IF(ISERR(Table123[[#This Row],[Potential Payout Side - Win Probability Model]]), "",IF(AD566="W", X566, IF(AD566="L",-N566, "")))), "")</f>
        <v/>
      </c>
      <c r="AG566" s="52" t="str">
        <f>IF('Prediction Log'!$U567="Y", "W", IF('Prediction Log'!$U567="N", "L", ""))</f>
        <v/>
      </c>
      <c r="AH566" s="54" t="str">
        <f>IF(ISBLANK(Table123[[#This Row],[Odds Spread]]), "",IF(AG566="W", Z566, IF(AG566="L",-O566, "")))</f>
        <v/>
      </c>
      <c r="AI566" s="45"/>
      <c r="AJ566" s="46" t="str">
        <f t="shared" si="60"/>
        <v/>
      </c>
      <c r="AK56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7" spans="1:38" x14ac:dyDescent="0.45">
      <c r="A567" s="34">
        <f>Games!A550</f>
        <v>0</v>
      </c>
      <c r="B567" s="34" t="str">
        <f>IF('Prediction Log'!B568=0, "",'Prediction Log'!B568)</f>
        <v/>
      </c>
      <c r="C567" s="34" t="str">
        <f>IF('Prediction Log'!C568=0, "",'Prediction Log'!C568)</f>
        <v/>
      </c>
      <c r="D567" s="34" t="str">
        <f>IF('Prediction Log'!D568=0, "",'Prediction Log'!D568)</f>
        <v/>
      </c>
      <c r="E567" s="34" t="str">
        <f>IF('Prediction Log'!E568=0, "",'Prediction Log'!E568)</f>
        <v/>
      </c>
      <c r="F567" s="34" t="str">
        <f>IF('Prediction Log'!H568=0, "",'Prediction Log'!H568)</f>
        <v/>
      </c>
      <c r="G567" s="10" t="str">
        <f>IF(ISBLANK(Games!B550), "",'Prediction Log'!$I568)</f>
        <v/>
      </c>
      <c r="H567" s="35" t="str">
        <f>'Prediction Log'!$J568</f>
        <v/>
      </c>
      <c r="I567" s="34" t="str">
        <f>IF(ISBLANK(Games!R550), "",IF(AND(Games!R550="",Games!S550=""),"",IF(ISTEXT(Games!S550), "Side",Games!R550)))</f>
        <v/>
      </c>
      <c r="J567" s="34" t="str">
        <f>IF(ISBLANK(Games!B550), "",IF(Games!P550="Y", Games!B550, Games!C550))</f>
        <v/>
      </c>
      <c r="K567" s="34" t="str">
        <f>Games!K550</f>
        <v/>
      </c>
      <c r="L567" s="34" t="str">
        <f>IF(ISBLANK(Games!D550), "",Games!D550)</f>
        <v/>
      </c>
      <c r="M567" s="34"/>
      <c r="N567" s="49" t="str">
        <f>IF(ISBLANK(Table123[[#This Row],[Odds Side - Difference Model]]), "", 1)</f>
        <v/>
      </c>
      <c r="O567" s="49" t="str">
        <f>IF(ISBLANK(Table123[[#This Row],[Odds Spread]]), "", 1)</f>
        <v/>
      </c>
      <c r="P567" s="36"/>
      <c r="Q567" s="36"/>
      <c r="R56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7" s="36"/>
      <c r="T567" s="36"/>
      <c r="U567" s="50" t="str">
        <f>IF(ISBLANK(Table123[[#This Row],[Odds Side - Difference Model]]), "",N567+IF(Q567&lt;0, (N567/(Q567/-100)), N567*(Q567/100)))</f>
        <v/>
      </c>
      <c r="V567" s="51" t="str">
        <f>IFERROR(IF(ISBLANK(Table123[[#This Row],[Odds Side - Win Probability Model]]), "",N567+IF(R567&lt;0, (N567/(R567/-100)), N567*(R567/100))),"")</f>
        <v/>
      </c>
      <c r="W567" s="50" t="str">
        <f t="shared" si="55"/>
        <v/>
      </c>
      <c r="X567" s="51" t="str">
        <f t="shared" si="56"/>
        <v/>
      </c>
      <c r="Y567" s="50" t="str">
        <f>IF(ISBLANK(Table123[[#This Row],[Odds Spread]]), "",O567+IF(S567&lt;0, (O567/(S567/-100)), O567*(S567/100)))</f>
        <v/>
      </c>
      <c r="Z567" s="50" t="str">
        <f t="shared" si="57"/>
        <v/>
      </c>
      <c r="AA567" s="37">
        <f t="shared" si="58"/>
        <v>0</v>
      </c>
      <c r="AB567" s="37">
        <f t="shared" si="59"/>
        <v>0</v>
      </c>
      <c r="AC567" s="52" t="str">
        <f>IF('Prediction Log'!$T568="Y", "W", IF('Prediction Log'!$T568="N","L",""))</f>
        <v/>
      </c>
      <c r="AD567" s="53" t="str">
        <f>IF('Prediction Log'!$V568="Y", "W", IF('Prediction Log'!$V568="N","L",""))</f>
        <v/>
      </c>
      <c r="AE567" s="54" t="str">
        <f>IF(ISBLANK(Table123[[#This Row],[Odds Side - Difference Model]]), "",IF(AC567="W", W567, IF(AC567="L",-N567, "")))</f>
        <v/>
      </c>
      <c r="AF567" s="55" t="str">
        <f>IFERROR((IF(ISERR(Table123[[#This Row],[Potential Payout Side - Win Probability Model]]), "",IF(AD567="W", X567, IF(AD567="L",-N567, "")))), "")</f>
        <v/>
      </c>
      <c r="AG567" s="52" t="str">
        <f>IF('Prediction Log'!$U568="Y", "W", IF('Prediction Log'!$U568="N", "L", ""))</f>
        <v/>
      </c>
      <c r="AH567" s="54" t="str">
        <f>IF(ISBLANK(Table123[[#This Row],[Odds Spread]]), "",IF(AG567="W", Z567, IF(AG567="L",-O567, "")))</f>
        <v/>
      </c>
      <c r="AI567" s="45"/>
      <c r="AJ567" s="46" t="str">
        <f t="shared" si="60"/>
        <v/>
      </c>
      <c r="AK56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8" spans="1:38" x14ac:dyDescent="0.45">
      <c r="A568" s="34">
        <f>Games!A551</f>
        <v>0</v>
      </c>
      <c r="B568" s="34" t="str">
        <f>IF('Prediction Log'!B569=0, "",'Prediction Log'!B569)</f>
        <v/>
      </c>
      <c r="C568" s="34" t="str">
        <f>IF('Prediction Log'!C569=0, "",'Prediction Log'!C569)</f>
        <v/>
      </c>
      <c r="D568" s="34" t="str">
        <f>IF('Prediction Log'!D569=0, "",'Prediction Log'!D569)</f>
        <v/>
      </c>
      <c r="E568" s="34" t="str">
        <f>IF('Prediction Log'!E569=0, "",'Prediction Log'!E569)</f>
        <v/>
      </c>
      <c r="F568" s="34" t="str">
        <f>IF('Prediction Log'!H569=0, "",'Prediction Log'!H569)</f>
        <v/>
      </c>
      <c r="G568" s="10" t="str">
        <f>IF(ISBLANK(Games!B551), "",'Prediction Log'!$I569)</f>
        <v/>
      </c>
      <c r="H568" s="35" t="str">
        <f>'Prediction Log'!$J569</f>
        <v/>
      </c>
      <c r="I568" s="34" t="str">
        <f>IF(ISBLANK(Games!R551), "",IF(AND(Games!R551="",Games!S551=""),"",IF(ISTEXT(Games!S551), "Side",Games!R551)))</f>
        <v/>
      </c>
      <c r="J568" s="34" t="str">
        <f>IF(ISBLANK(Games!B551), "",IF(Games!P551="Y", Games!B551, Games!C551))</f>
        <v/>
      </c>
      <c r="K568" s="34" t="str">
        <f>Games!K551</f>
        <v/>
      </c>
      <c r="L568" s="34" t="str">
        <f>IF(ISBLANK(Games!D551), "",Games!D551)</f>
        <v/>
      </c>
      <c r="M568" s="34"/>
      <c r="N568" s="49" t="str">
        <f>IF(ISBLANK(Table123[[#This Row],[Odds Side - Difference Model]]), "", 1)</f>
        <v/>
      </c>
      <c r="O568" s="49" t="str">
        <f>IF(ISBLANK(Table123[[#This Row],[Odds Spread]]), "", 1)</f>
        <v/>
      </c>
      <c r="P568" s="36"/>
      <c r="Q568" s="36"/>
      <c r="R56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8" s="36"/>
      <c r="T568" s="36"/>
      <c r="U568" s="50" t="str">
        <f>IF(ISBLANK(Table123[[#This Row],[Odds Side - Difference Model]]), "",N568+IF(Q568&lt;0, (N568/(Q568/-100)), N568*(Q568/100)))</f>
        <v/>
      </c>
      <c r="V568" s="51" t="str">
        <f>IFERROR(IF(ISBLANK(Table123[[#This Row],[Odds Side - Win Probability Model]]), "",N568+IF(R568&lt;0, (N568/(R568/-100)), N568*(R568/100))),"")</f>
        <v/>
      </c>
      <c r="W568" s="50" t="str">
        <f t="shared" si="55"/>
        <v/>
      </c>
      <c r="X568" s="51" t="str">
        <f t="shared" si="56"/>
        <v/>
      </c>
      <c r="Y568" s="50" t="str">
        <f>IF(ISBLANK(Table123[[#This Row],[Odds Spread]]), "",O568+IF(S568&lt;0, (O568/(S568/-100)), O568*(S568/100)))</f>
        <v/>
      </c>
      <c r="Z568" s="50" t="str">
        <f t="shared" si="57"/>
        <v/>
      </c>
      <c r="AA568" s="37">
        <f t="shared" si="58"/>
        <v>0</v>
      </c>
      <c r="AB568" s="37">
        <f t="shared" si="59"/>
        <v>0</v>
      </c>
      <c r="AC568" s="52" t="str">
        <f>IF('Prediction Log'!$T569="Y", "W", IF('Prediction Log'!$T569="N","L",""))</f>
        <v/>
      </c>
      <c r="AD568" s="53" t="str">
        <f>IF('Prediction Log'!$V569="Y", "W", IF('Prediction Log'!$V569="N","L",""))</f>
        <v/>
      </c>
      <c r="AE568" s="54" t="str">
        <f>IF(ISBLANK(Table123[[#This Row],[Odds Side - Difference Model]]), "",IF(AC568="W", W568, IF(AC568="L",-N568, "")))</f>
        <v/>
      </c>
      <c r="AF568" s="55" t="str">
        <f>IFERROR((IF(ISERR(Table123[[#This Row],[Potential Payout Side - Win Probability Model]]), "",IF(AD568="W", X568, IF(AD568="L",-N568, "")))), "")</f>
        <v/>
      </c>
      <c r="AG568" s="52" t="str">
        <f>IF('Prediction Log'!$U569="Y", "W", IF('Prediction Log'!$U569="N", "L", ""))</f>
        <v/>
      </c>
      <c r="AH568" s="54" t="str">
        <f>IF(ISBLANK(Table123[[#This Row],[Odds Spread]]), "",IF(AG568="W", Z568, IF(AG568="L",-O568, "")))</f>
        <v/>
      </c>
      <c r="AI568" s="45"/>
      <c r="AJ568" s="46" t="str">
        <f t="shared" si="60"/>
        <v/>
      </c>
      <c r="AK56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9" spans="1:38" x14ac:dyDescent="0.45">
      <c r="A569" s="34">
        <f>Games!A552</f>
        <v>0</v>
      </c>
      <c r="B569" s="34" t="str">
        <f>IF('Prediction Log'!B570=0, "",'Prediction Log'!B570)</f>
        <v/>
      </c>
      <c r="C569" s="34" t="str">
        <f>IF('Prediction Log'!C570=0, "",'Prediction Log'!C570)</f>
        <v/>
      </c>
      <c r="D569" s="34" t="str">
        <f>IF('Prediction Log'!D570=0, "",'Prediction Log'!D570)</f>
        <v/>
      </c>
      <c r="E569" s="34" t="str">
        <f>IF('Prediction Log'!E570=0, "",'Prediction Log'!E570)</f>
        <v/>
      </c>
      <c r="F569" s="34" t="str">
        <f>IF('Prediction Log'!H570=0, "",'Prediction Log'!H570)</f>
        <v/>
      </c>
      <c r="G569" s="10" t="str">
        <f>IF(ISBLANK(Games!B552), "",'Prediction Log'!$I570)</f>
        <v/>
      </c>
      <c r="H569" s="35" t="str">
        <f>'Prediction Log'!$J570</f>
        <v/>
      </c>
      <c r="I569" s="34" t="str">
        <f>IF(ISBLANK(Games!R552), "",IF(AND(Games!R552="",Games!S552=""),"",IF(ISTEXT(Games!S552), "Side",Games!R552)))</f>
        <v/>
      </c>
      <c r="J569" s="34" t="str">
        <f>IF(ISBLANK(Games!B552), "",IF(Games!P552="Y", Games!B552, Games!C552))</f>
        <v/>
      </c>
      <c r="K569" s="34" t="str">
        <f>Games!K552</f>
        <v/>
      </c>
      <c r="L569" s="34" t="str">
        <f>IF(ISBLANK(Games!D552), "",Games!D552)</f>
        <v/>
      </c>
      <c r="M569" s="34"/>
      <c r="N569" s="49" t="str">
        <f>IF(ISBLANK(Table123[[#This Row],[Odds Side - Difference Model]]), "", 1)</f>
        <v/>
      </c>
      <c r="O569" s="49" t="str">
        <f>IF(ISBLANK(Table123[[#This Row],[Odds Spread]]), "", 1)</f>
        <v/>
      </c>
      <c r="P569" s="36"/>
      <c r="Q569" s="36"/>
      <c r="R56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9" s="36"/>
      <c r="T569" s="36"/>
      <c r="U569" s="50" t="str">
        <f>IF(ISBLANK(Table123[[#This Row],[Odds Side - Difference Model]]), "",N569+IF(Q569&lt;0, (N569/(Q569/-100)), N569*(Q569/100)))</f>
        <v/>
      </c>
      <c r="V569" s="51" t="str">
        <f>IFERROR(IF(ISBLANK(Table123[[#This Row],[Odds Side - Win Probability Model]]), "",N569+IF(R569&lt;0, (N569/(R569/-100)), N569*(R569/100))),"")</f>
        <v/>
      </c>
      <c r="W569" s="50" t="str">
        <f t="shared" si="55"/>
        <v/>
      </c>
      <c r="X569" s="51" t="str">
        <f t="shared" si="56"/>
        <v/>
      </c>
      <c r="Y569" s="50" t="str">
        <f>IF(ISBLANK(Table123[[#This Row],[Odds Spread]]), "",O569+IF(S569&lt;0, (O569/(S569/-100)), O569*(S569/100)))</f>
        <v/>
      </c>
      <c r="Z569" s="50" t="str">
        <f t="shared" si="57"/>
        <v/>
      </c>
      <c r="AA569" s="37">
        <f t="shared" si="58"/>
        <v>0</v>
      </c>
      <c r="AB569" s="37">
        <f t="shared" si="59"/>
        <v>0</v>
      </c>
      <c r="AC569" s="52" t="str">
        <f>IF('Prediction Log'!$T570="Y", "W", IF('Prediction Log'!$T570="N","L",""))</f>
        <v/>
      </c>
      <c r="AD569" s="53" t="str">
        <f>IF('Prediction Log'!$V570="Y", "W", IF('Prediction Log'!$V570="N","L",""))</f>
        <v/>
      </c>
      <c r="AE569" s="54" t="str">
        <f>IF(ISBLANK(Table123[[#This Row],[Odds Side - Difference Model]]), "",IF(AC569="W", W569, IF(AC569="L",-N569, "")))</f>
        <v/>
      </c>
      <c r="AF569" s="55" t="str">
        <f>IFERROR((IF(ISERR(Table123[[#This Row],[Potential Payout Side - Win Probability Model]]), "",IF(AD569="W", X569, IF(AD569="L",-N569, "")))), "")</f>
        <v/>
      </c>
      <c r="AG569" s="52" t="str">
        <f>IF('Prediction Log'!$U570="Y", "W", IF('Prediction Log'!$U570="N", "L", ""))</f>
        <v/>
      </c>
      <c r="AH569" s="54" t="str">
        <f>IF(ISBLANK(Table123[[#This Row],[Odds Spread]]), "",IF(AG569="W", Z569, IF(AG569="L",-O569, "")))</f>
        <v/>
      </c>
      <c r="AI569" s="45"/>
      <c r="AJ569" s="46" t="str">
        <f t="shared" si="60"/>
        <v/>
      </c>
      <c r="AK56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0" spans="1:38" x14ac:dyDescent="0.45">
      <c r="A570" s="34">
        <f>Games!A553</f>
        <v>0</v>
      </c>
      <c r="B570" s="34" t="str">
        <f>IF('Prediction Log'!B571=0, "",'Prediction Log'!B571)</f>
        <v/>
      </c>
      <c r="C570" s="34" t="str">
        <f>IF('Prediction Log'!C571=0, "",'Prediction Log'!C571)</f>
        <v/>
      </c>
      <c r="D570" s="34" t="str">
        <f>IF('Prediction Log'!D571=0, "",'Prediction Log'!D571)</f>
        <v/>
      </c>
      <c r="E570" s="34" t="str">
        <f>IF('Prediction Log'!E571=0, "",'Prediction Log'!E571)</f>
        <v/>
      </c>
      <c r="F570" s="34" t="str">
        <f>IF('Prediction Log'!H571=0, "",'Prediction Log'!H571)</f>
        <v/>
      </c>
      <c r="G570" s="10" t="str">
        <f>IF(ISBLANK(Games!B553), "",'Prediction Log'!$I571)</f>
        <v/>
      </c>
      <c r="H570" s="35" t="str">
        <f>'Prediction Log'!$J571</f>
        <v/>
      </c>
      <c r="I570" s="34" t="str">
        <f>IF(ISBLANK(Games!R553), "",IF(AND(Games!R553="",Games!S553=""),"",IF(ISTEXT(Games!S553), "Side",Games!R553)))</f>
        <v/>
      </c>
      <c r="J570" s="34" t="str">
        <f>IF(ISBLANK(Games!B553), "",IF(Games!P553="Y", Games!B553, Games!C553))</f>
        <v/>
      </c>
      <c r="K570" s="34" t="str">
        <f>Games!K553</f>
        <v/>
      </c>
      <c r="L570" s="34" t="str">
        <f>IF(ISBLANK(Games!D553), "",Games!D553)</f>
        <v/>
      </c>
      <c r="M570" s="34"/>
      <c r="N570" s="49" t="str">
        <f>IF(ISBLANK(Table123[[#This Row],[Odds Side - Difference Model]]), "", 1)</f>
        <v/>
      </c>
      <c r="O570" s="49" t="str">
        <f>IF(ISBLANK(Table123[[#This Row],[Odds Spread]]), "", 1)</f>
        <v/>
      </c>
      <c r="P570" s="36"/>
      <c r="Q570" s="36"/>
      <c r="R57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0" s="36"/>
      <c r="T570" s="36"/>
      <c r="U570" s="50" t="str">
        <f>IF(ISBLANK(Table123[[#This Row],[Odds Side - Difference Model]]), "",N570+IF(Q570&lt;0, (N570/(Q570/-100)), N570*(Q570/100)))</f>
        <v/>
      </c>
      <c r="V570" s="51" t="str">
        <f>IFERROR(IF(ISBLANK(Table123[[#This Row],[Odds Side - Win Probability Model]]), "",N570+IF(R570&lt;0, (N570/(R570/-100)), N570*(R570/100))),"")</f>
        <v/>
      </c>
      <c r="W570" s="50" t="str">
        <f t="shared" si="55"/>
        <v/>
      </c>
      <c r="X570" s="51" t="str">
        <f t="shared" si="56"/>
        <v/>
      </c>
      <c r="Y570" s="50" t="str">
        <f>IF(ISBLANK(Table123[[#This Row],[Odds Spread]]), "",O570+IF(S570&lt;0, (O570/(S570/-100)), O570*(S570/100)))</f>
        <v/>
      </c>
      <c r="Z570" s="50" t="str">
        <f t="shared" si="57"/>
        <v/>
      </c>
      <c r="AA570" s="37">
        <f t="shared" si="58"/>
        <v>0</v>
      </c>
      <c r="AB570" s="37">
        <f t="shared" si="59"/>
        <v>0</v>
      </c>
      <c r="AC570" s="52" t="str">
        <f>IF('Prediction Log'!$T571="Y", "W", IF('Prediction Log'!$T571="N","L",""))</f>
        <v/>
      </c>
      <c r="AD570" s="53" t="str">
        <f>IF('Prediction Log'!$V571="Y", "W", IF('Prediction Log'!$V571="N","L",""))</f>
        <v/>
      </c>
      <c r="AE570" s="54" t="str">
        <f>IF(ISBLANK(Table123[[#This Row],[Odds Side - Difference Model]]), "",IF(AC570="W", W570, IF(AC570="L",-N570, "")))</f>
        <v/>
      </c>
      <c r="AF570" s="55" t="str">
        <f>IFERROR((IF(ISERR(Table123[[#This Row],[Potential Payout Side - Win Probability Model]]), "",IF(AD570="W", X570, IF(AD570="L",-N570, "")))), "")</f>
        <v/>
      </c>
      <c r="AG570" s="52" t="str">
        <f>IF('Prediction Log'!$U571="Y", "W", IF('Prediction Log'!$U571="N", "L", ""))</f>
        <v/>
      </c>
      <c r="AH570" s="54" t="str">
        <f>IF(ISBLANK(Table123[[#This Row],[Odds Spread]]), "",IF(AG570="W", Z570, IF(AG570="L",-O570, "")))</f>
        <v/>
      </c>
      <c r="AI570" s="45"/>
      <c r="AJ570" s="46" t="str">
        <f t="shared" si="60"/>
        <v/>
      </c>
      <c r="AK57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1" spans="1:38" x14ac:dyDescent="0.45">
      <c r="A571" s="34">
        <f>Games!A554</f>
        <v>0</v>
      </c>
      <c r="B571" s="34" t="str">
        <f>IF('Prediction Log'!B572=0, "",'Prediction Log'!B572)</f>
        <v/>
      </c>
      <c r="C571" s="34" t="str">
        <f>IF('Prediction Log'!C572=0, "",'Prediction Log'!C572)</f>
        <v/>
      </c>
      <c r="D571" s="34" t="str">
        <f>IF('Prediction Log'!D572=0, "",'Prediction Log'!D572)</f>
        <v/>
      </c>
      <c r="E571" s="34" t="str">
        <f>IF('Prediction Log'!E572=0, "",'Prediction Log'!E572)</f>
        <v/>
      </c>
      <c r="F571" s="34" t="str">
        <f>IF('Prediction Log'!H572=0, "",'Prediction Log'!H572)</f>
        <v/>
      </c>
      <c r="G571" s="10" t="str">
        <f>IF(ISBLANK(Games!B554), "",'Prediction Log'!$I572)</f>
        <v/>
      </c>
      <c r="H571" s="35" t="str">
        <f>'Prediction Log'!$J572</f>
        <v/>
      </c>
      <c r="I571" s="34" t="str">
        <f>IF(ISBLANK(Games!R554), "",IF(AND(Games!R554="",Games!S554=""),"",IF(ISTEXT(Games!S554), "Side",Games!R554)))</f>
        <v/>
      </c>
      <c r="J571" s="34" t="str">
        <f>IF(ISBLANK(Games!B554), "",IF(Games!P554="Y", Games!B554, Games!C554))</f>
        <v/>
      </c>
      <c r="K571" s="34" t="str">
        <f>Games!K554</f>
        <v/>
      </c>
      <c r="L571" s="34" t="str">
        <f>IF(ISBLANK(Games!D554), "",Games!D554)</f>
        <v/>
      </c>
      <c r="M571" s="34"/>
      <c r="N571" s="49" t="str">
        <f>IF(ISBLANK(Table123[[#This Row],[Odds Side - Difference Model]]), "", 1)</f>
        <v/>
      </c>
      <c r="O571" s="49" t="str">
        <f>IF(ISBLANK(Table123[[#This Row],[Odds Spread]]), "", 1)</f>
        <v/>
      </c>
      <c r="P571" s="36"/>
      <c r="Q571" s="36"/>
      <c r="R57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1" s="36"/>
      <c r="T571" s="36"/>
      <c r="U571" s="50" t="str">
        <f>IF(ISBLANK(Table123[[#This Row],[Odds Side - Difference Model]]), "",N571+IF(Q571&lt;0, (N571/(Q571/-100)), N571*(Q571/100)))</f>
        <v/>
      </c>
      <c r="V571" s="51" t="str">
        <f>IFERROR(IF(ISBLANK(Table123[[#This Row],[Odds Side - Win Probability Model]]), "",N571+IF(R571&lt;0, (N571/(R571/-100)), N571*(R571/100))),"")</f>
        <v/>
      </c>
      <c r="W571" s="50" t="str">
        <f t="shared" si="55"/>
        <v/>
      </c>
      <c r="X571" s="51" t="str">
        <f t="shared" si="56"/>
        <v/>
      </c>
      <c r="Y571" s="50" t="str">
        <f>IF(ISBLANK(Table123[[#This Row],[Odds Spread]]), "",O571+IF(S571&lt;0, (O571/(S571/-100)), O571*(S571/100)))</f>
        <v/>
      </c>
      <c r="Z571" s="50" t="str">
        <f t="shared" si="57"/>
        <v/>
      </c>
      <c r="AA571" s="37">
        <f t="shared" si="58"/>
        <v>0</v>
      </c>
      <c r="AB571" s="37">
        <f t="shared" si="59"/>
        <v>0</v>
      </c>
      <c r="AC571" s="52" t="str">
        <f>IF('Prediction Log'!$T572="Y", "W", IF('Prediction Log'!$T572="N","L",""))</f>
        <v/>
      </c>
      <c r="AD571" s="53" t="str">
        <f>IF('Prediction Log'!$V572="Y", "W", IF('Prediction Log'!$V572="N","L",""))</f>
        <v/>
      </c>
      <c r="AE571" s="54" t="str">
        <f>IF(ISBLANK(Table123[[#This Row],[Odds Side - Difference Model]]), "",IF(AC571="W", W571, IF(AC571="L",-N571, "")))</f>
        <v/>
      </c>
      <c r="AF571" s="55" t="str">
        <f>IFERROR((IF(ISERR(Table123[[#This Row],[Potential Payout Side - Win Probability Model]]), "",IF(AD571="W", X571, IF(AD571="L",-N571, "")))), "")</f>
        <v/>
      </c>
      <c r="AG571" s="52" t="str">
        <f>IF('Prediction Log'!$U572="Y", "W", IF('Prediction Log'!$U572="N", "L", ""))</f>
        <v/>
      </c>
      <c r="AH571" s="54" t="str">
        <f>IF(ISBLANK(Table123[[#This Row],[Odds Spread]]), "",IF(AG571="W", Z571, IF(AG571="L",-O571, "")))</f>
        <v/>
      </c>
      <c r="AI571" s="45"/>
      <c r="AJ571" s="46" t="str">
        <f t="shared" si="60"/>
        <v/>
      </c>
      <c r="AK57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2" spans="1:38" x14ac:dyDescent="0.45">
      <c r="A572" s="34">
        <f>Games!A555</f>
        <v>0</v>
      </c>
      <c r="B572" s="34" t="str">
        <f>IF('Prediction Log'!B573=0, "",'Prediction Log'!B573)</f>
        <v/>
      </c>
      <c r="C572" s="34" t="str">
        <f>IF('Prediction Log'!C573=0, "",'Prediction Log'!C573)</f>
        <v/>
      </c>
      <c r="D572" s="34" t="str">
        <f>IF('Prediction Log'!D573=0, "",'Prediction Log'!D573)</f>
        <v/>
      </c>
      <c r="E572" s="34" t="str">
        <f>IF('Prediction Log'!E573=0, "",'Prediction Log'!E573)</f>
        <v/>
      </c>
      <c r="F572" s="34" t="str">
        <f>IF('Prediction Log'!H573=0, "",'Prediction Log'!H573)</f>
        <v/>
      </c>
      <c r="G572" s="10" t="str">
        <f>IF(ISBLANK(Games!B555), "",'Prediction Log'!$I573)</f>
        <v/>
      </c>
      <c r="H572" s="35" t="str">
        <f>'Prediction Log'!$J573</f>
        <v/>
      </c>
      <c r="I572" s="34" t="str">
        <f>IF(ISBLANK(Games!R555), "",IF(AND(Games!R555="",Games!S555=""),"",IF(ISTEXT(Games!S555), "Side",Games!R555)))</f>
        <v/>
      </c>
      <c r="J572" s="34" t="str">
        <f>IF(ISBLANK(Games!B555), "",IF(Games!P555="Y", Games!B555, Games!C555))</f>
        <v/>
      </c>
      <c r="K572" s="34" t="str">
        <f>Games!K555</f>
        <v/>
      </c>
      <c r="L572" s="34" t="str">
        <f>IF(ISBLANK(Games!D555), "",Games!D555)</f>
        <v/>
      </c>
      <c r="M572" s="34"/>
      <c r="N572" s="49" t="str">
        <f>IF(ISBLANK(Table123[[#This Row],[Odds Side - Difference Model]]), "", 1)</f>
        <v/>
      </c>
      <c r="O572" s="49" t="str">
        <f>IF(ISBLANK(Table123[[#This Row],[Odds Spread]]), "", 1)</f>
        <v/>
      </c>
      <c r="P572" s="36"/>
      <c r="Q572" s="36"/>
      <c r="R57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2" s="36"/>
      <c r="T572" s="36"/>
      <c r="U572" s="50" t="str">
        <f>IF(ISBLANK(Table123[[#This Row],[Odds Side - Difference Model]]), "",N572+IF(Q572&lt;0, (N572/(Q572/-100)), N572*(Q572/100)))</f>
        <v/>
      </c>
      <c r="V572" s="51" t="str">
        <f>IFERROR(IF(ISBLANK(Table123[[#This Row],[Odds Side - Win Probability Model]]), "",N572+IF(R572&lt;0, (N572/(R572/-100)), N572*(R572/100))),"")</f>
        <v/>
      </c>
      <c r="W572" s="50" t="str">
        <f t="shared" si="55"/>
        <v/>
      </c>
      <c r="X572" s="51" t="str">
        <f t="shared" si="56"/>
        <v/>
      </c>
      <c r="Y572" s="50" t="str">
        <f>IF(ISBLANK(Table123[[#This Row],[Odds Spread]]), "",O572+IF(S572&lt;0, (O572/(S572/-100)), O572*(S572/100)))</f>
        <v/>
      </c>
      <c r="Z572" s="50" t="str">
        <f t="shared" si="57"/>
        <v/>
      </c>
      <c r="AA572" s="37">
        <f t="shared" si="58"/>
        <v>0</v>
      </c>
      <c r="AB572" s="37">
        <f t="shared" si="59"/>
        <v>0</v>
      </c>
      <c r="AC572" s="52" t="str">
        <f>IF('Prediction Log'!$T573="Y", "W", IF('Prediction Log'!$T573="N","L",""))</f>
        <v/>
      </c>
      <c r="AD572" s="53" t="str">
        <f>IF('Prediction Log'!$V573="Y", "W", IF('Prediction Log'!$V573="N","L",""))</f>
        <v/>
      </c>
      <c r="AE572" s="54" t="str">
        <f>IF(ISBLANK(Table123[[#This Row],[Odds Side - Difference Model]]), "",IF(AC572="W", W572, IF(AC572="L",-N572, "")))</f>
        <v/>
      </c>
      <c r="AF572" s="55" t="str">
        <f>IFERROR((IF(ISERR(Table123[[#This Row],[Potential Payout Side - Win Probability Model]]), "",IF(AD572="W", X572, IF(AD572="L",-N572, "")))), "")</f>
        <v/>
      </c>
      <c r="AG572" s="52" t="str">
        <f>IF('Prediction Log'!$U573="Y", "W", IF('Prediction Log'!$U573="N", "L", ""))</f>
        <v/>
      </c>
      <c r="AH572" s="54" t="str">
        <f>IF(ISBLANK(Table123[[#This Row],[Odds Spread]]), "",IF(AG572="W", Z572, IF(AG572="L",-O572, "")))</f>
        <v/>
      </c>
      <c r="AI572" s="45"/>
      <c r="AJ572" s="46" t="str">
        <f t="shared" si="60"/>
        <v/>
      </c>
      <c r="AK57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3" spans="1:38" x14ac:dyDescent="0.45">
      <c r="A573" s="34">
        <f>Games!A556</f>
        <v>0</v>
      </c>
      <c r="B573" s="34" t="str">
        <f>IF('Prediction Log'!B574=0, "",'Prediction Log'!B574)</f>
        <v/>
      </c>
      <c r="C573" s="34" t="str">
        <f>IF('Prediction Log'!C574=0, "",'Prediction Log'!C574)</f>
        <v/>
      </c>
      <c r="D573" s="34" t="str">
        <f>IF('Prediction Log'!D574=0, "",'Prediction Log'!D574)</f>
        <v/>
      </c>
      <c r="E573" s="34" t="str">
        <f>IF('Prediction Log'!E574=0, "",'Prediction Log'!E574)</f>
        <v/>
      </c>
      <c r="F573" s="34" t="str">
        <f>IF('Prediction Log'!H574=0, "",'Prediction Log'!H574)</f>
        <v/>
      </c>
      <c r="G573" s="10" t="str">
        <f>IF(ISBLANK(Games!B556), "",'Prediction Log'!$I574)</f>
        <v/>
      </c>
      <c r="H573" s="35" t="str">
        <f>'Prediction Log'!$J574</f>
        <v/>
      </c>
      <c r="I573" s="34" t="str">
        <f>IF(ISBLANK(Games!R556), "",IF(AND(Games!R556="",Games!S556=""),"",IF(ISTEXT(Games!S556), "Side",Games!R556)))</f>
        <v/>
      </c>
      <c r="J573" s="34" t="str">
        <f>IF(ISBLANK(Games!B556), "",IF(Games!P556="Y", Games!B556, Games!C556))</f>
        <v/>
      </c>
      <c r="K573" s="34" t="str">
        <f>Games!K556</f>
        <v/>
      </c>
      <c r="L573" s="34" t="str">
        <f>IF(ISBLANK(Games!D556), "",Games!D556)</f>
        <v/>
      </c>
      <c r="M573" s="34"/>
      <c r="N573" s="49" t="str">
        <f>IF(ISBLANK(Table123[[#This Row],[Odds Side - Difference Model]]), "", 1)</f>
        <v/>
      </c>
      <c r="O573" s="49" t="str">
        <f>IF(ISBLANK(Table123[[#This Row],[Odds Spread]]), "", 1)</f>
        <v/>
      </c>
      <c r="P573" s="36"/>
      <c r="Q573" s="36"/>
      <c r="R57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3" s="36"/>
      <c r="T573" s="36"/>
      <c r="U573" s="50" t="str">
        <f>IF(ISBLANK(Table123[[#This Row],[Odds Side - Difference Model]]), "",N573+IF(Q573&lt;0, (N573/(Q573/-100)), N573*(Q573/100)))</f>
        <v/>
      </c>
      <c r="V573" s="51" t="str">
        <f>IFERROR(IF(ISBLANK(Table123[[#This Row],[Odds Side - Win Probability Model]]), "",N573+IF(R573&lt;0, (N573/(R573/-100)), N573*(R573/100))),"")</f>
        <v/>
      </c>
      <c r="W573" s="50" t="str">
        <f t="shared" si="55"/>
        <v/>
      </c>
      <c r="X573" s="51" t="str">
        <f t="shared" si="56"/>
        <v/>
      </c>
      <c r="Y573" s="50" t="str">
        <f>IF(ISBLANK(Table123[[#This Row],[Odds Spread]]), "",O573+IF(S573&lt;0, (O573/(S573/-100)), O573*(S573/100)))</f>
        <v/>
      </c>
      <c r="Z573" s="50" t="str">
        <f t="shared" si="57"/>
        <v/>
      </c>
      <c r="AA573" s="37">
        <f t="shared" si="58"/>
        <v>0</v>
      </c>
      <c r="AB573" s="37">
        <f t="shared" si="59"/>
        <v>0</v>
      </c>
      <c r="AC573" s="52" t="str">
        <f>IF('Prediction Log'!$T574="Y", "W", IF('Prediction Log'!$T574="N","L",""))</f>
        <v/>
      </c>
      <c r="AD573" s="53" t="str">
        <f>IF('Prediction Log'!$V574="Y", "W", IF('Prediction Log'!$V574="N","L",""))</f>
        <v/>
      </c>
      <c r="AE573" s="54" t="str">
        <f>IF(ISBLANK(Table123[[#This Row],[Odds Side - Difference Model]]), "",IF(AC573="W", W573, IF(AC573="L",-N573, "")))</f>
        <v/>
      </c>
      <c r="AF573" s="55" t="str">
        <f>IFERROR((IF(ISERR(Table123[[#This Row],[Potential Payout Side - Win Probability Model]]), "",IF(AD573="W", X573, IF(AD573="L",-N573, "")))), "")</f>
        <v/>
      </c>
      <c r="AG573" s="52" t="str">
        <f>IF('Prediction Log'!$U574="Y", "W", IF('Prediction Log'!$U574="N", "L", ""))</f>
        <v/>
      </c>
      <c r="AH573" s="54" t="str">
        <f>IF(ISBLANK(Table123[[#This Row],[Odds Spread]]), "",IF(AG573="W", Z573, IF(AG573="L",-O573, "")))</f>
        <v/>
      </c>
      <c r="AI573" s="45"/>
      <c r="AJ573" s="46" t="str">
        <f t="shared" si="60"/>
        <v/>
      </c>
      <c r="AK57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4" spans="1:38" x14ac:dyDescent="0.45">
      <c r="A574" s="34">
        <f>Games!A557</f>
        <v>0</v>
      </c>
      <c r="B574" s="34" t="str">
        <f>IF('Prediction Log'!B575=0, "",'Prediction Log'!B575)</f>
        <v/>
      </c>
      <c r="C574" s="34" t="str">
        <f>IF('Prediction Log'!C575=0, "",'Prediction Log'!C575)</f>
        <v/>
      </c>
      <c r="D574" s="34" t="str">
        <f>IF('Prediction Log'!D575=0, "",'Prediction Log'!D575)</f>
        <v/>
      </c>
      <c r="E574" s="34" t="str">
        <f>IF('Prediction Log'!E575=0, "",'Prediction Log'!E575)</f>
        <v/>
      </c>
      <c r="F574" s="34" t="str">
        <f>IF('Prediction Log'!H575=0, "",'Prediction Log'!H575)</f>
        <v/>
      </c>
      <c r="G574" s="10" t="str">
        <f>IF(ISBLANK(Games!B557), "",'Prediction Log'!$I575)</f>
        <v/>
      </c>
      <c r="H574" s="35" t="str">
        <f>'Prediction Log'!$J575</f>
        <v/>
      </c>
      <c r="I574" s="34" t="str">
        <f>IF(ISBLANK(Games!R557), "",IF(AND(Games!R557="",Games!S557=""),"",IF(ISTEXT(Games!S557), "Side",Games!R557)))</f>
        <v/>
      </c>
      <c r="J574" s="34" t="str">
        <f>IF(ISBLANK(Games!B557), "",IF(Games!P557="Y", Games!B557, Games!C557))</f>
        <v/>
      </c>
      <c r="K574" s="34" t="str">
        <f>Games!K557</f>
        <v/>
      </c>
      <c r="L574" s="34" t="str">
        <f>IF(ISBLANK(Games!D557), "",Games!D557)</f>
        <v/>
      </c>
      <c r="M574" s="34"/>
      <c r="N574" s="49" t="str">
        <f>IF(ISBLANK(Table123[[#This Row],[Odds Side - Difference Model]]), "", 1)</f>
        <v/>
      </c>
      <c r="O574" s="49" t="str">
        <f>IF(ISBLANK(Table123[[#This Row],[Odds Spread]]), "", 1)</f>
        <v/>
      </c>
      <c r="P574" s="36"/>
      <c r="Q574" s="36"/>
      <c r="R57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4" s="36"/>
      <c r="T574" s="36"/>
      <c r="U574" s="50" t="str">
        <f>IF(ISBLANK(Table123[[#This Row],[Odds Side - Difference Model]]), "",N574+IF(Q574&lt;0, (N574/(Q574/-100)), N574*(Q574/100)))</f>
        <v/>
      </c>
      <c r="V574" s="51" t="str">
        <f>IFERROR(IF(ISBLANK(Table123[[#This Row],[Odds Side - Win Probability Model]]), "",N574+IF(R574&lt;0, (N574/(R574/-100)), N574*(R574/100))),"")</f>
        <v/>
      </c>
      <c r="W574" s="50" t="str">
        <f t="shared" si="55"/>
        <v/>
      </c>
      <c r="X574" s="51" t="str">
        <f t="shared" si="56"/>
        <v/>
      </c>
      <c r="Y574" s="50" t="str">
        <f>IF(ISBLANK(Table123[[#This Row],[Odds Spread]]), "",O574+IF(S574&lt;0, (O574/(S574/-100)), O574*(S574/100)))</f>
        <v/>
      </c>
      <c r="Z574" s="50" t="str">
        <f t="shared" si="57"/>
        <v/>
      </c>
      <c r="AA574" s="37">
        <f t="shared" si="58"/>
        <v>0</v>
      </c>
      <c r="AB574" s="37">
        <f t="shared" si="59"/>
        <v>0</v>
      </c>
      <c r="AC574" s="52" t="str">
        <f>IF('Prediction Log'!$T575="Y", "W", IF('Prediction Log'!$T575="N","L",""))</f>
        <v/>
      </c>
      <c r="AD574" s="53" t="str">
        <f>IF('Prediction Log'!$V575="Y", "W", IF('Prediction Log'!$V575="N","L",""))</f>
        <v/>
      </c>
      <c r="AE574" s="54" t="str">
        <f>IF(ISBLANK(Table123[[#This Row],[Odds Side - Difference Model]]), "",IF(AC574="W", W574, IF(AC574="L",-N574, "")))</f>
        <v/>
      </c>
      <c r="AF574" s="55" t="str">
        <f>IFERROR((IF(ISERR(Table123[[#This Row],[Potential Payout Side - Win Probability Model]]), "",IF(AD574="W", X574, IF(AD574="L",-N574, "")))), "")</f>
        <v/>
      </c>
      <c r="AG574" s="52" t="str">
        <f>IF('Prediction Log'!$U575="Y", "W", IF('Prediction Log'!$U575="N", "L", ""))</f>
        <v/>
      </c>
      <c r="AH574" s="54" t="str">
        <f>IF(ISBLANK(Table123[[#This Row],[Odds Spread]]), "",IF(AG574="W", Z574, IF(AG574="L",-O574, "")))</f>
        <v/>
      </c>
      <c r="AI574" s="45"/>
      <c r="AJ574" s="46" t="str">
        <f t="shared" si="60"/>
        <v/>
      </c>
      <c r="AK57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5" spans="1:38" x14ac:dyDescent="0.45">
      <c r="A575" s="34">
        <f>Games!A558</f>
        <v>0</v>
      </c>
      <c r="B575" s="34" t="str">
        <f>IF('Prediction Log'!B576=0, "",'Prediction Log'!B576)</f>
        <v/>
      </c>
      <c r="C575" s="34" t="str">
        <f>IF('Prediction Log'!C576=0, "",'Prediction Log'!C576)</f>
        <v/>
      </c>
      <c r="D575" s="34" t="str">
        <f>IF('Prediction Log'!D576=0, "",'Prediction Log'!D576)</f>
        <v/>
      </c>
      <c r="E575" s="34" t="str">
        <f>IF('Prediction Log'!E576=0, "",'Prediction Log'!E576)</f>
        <v/>
      </c>
      <c r="F575" s="34" t="str">
        <f>IF('Prediction Log'!H576=0, "",'Prediction Log'!H576)</f>
        <v/>
      </c>
      <c r="G575" s="10" t="str">
        <f>IF(ISBLANK(Games!B558), "",'Prediction Log'!$I576)</f>
        <v/>
      </c>
      <c r="H575" s="35" t="str">
        <f>'Prediction Log'!$J576</f>
        <v/>
      </c>
      <c r="I575" s="34" t="str">
        <f>IF(ISBLANK(Games!R558), "",IF(AND(Games!R558="",Games!S558=""),"",IF(ISTEXT(Games!S558), "Side",Games!R558)))</f>
        <v/>
      </c>
      <c r="J575" s="34" t="str">
        <f>IF(ISBLANK(Games!B558), "",IF(Games!P558="Y", Games!B558, Games!C558))</f>
        <v/>
      </c>
      <c r="K575" s="34" t="str">
        <f>Games!K558</f>
        <v/>
      </c>
      <c r="L575" s="34" t="str">
        <f>IF(ISBLANK(Games!D558), "",Games!D558)</f>
        <v/>
      </c>
      <c r="M575" s="34"/>
      <c r="N575" s="49" t="str">
        <f>IF(ISBLANK(Table123[[#This Row],[Odds Side - Difference Model]]), "", 1)</f>
        <v/>
      </c>
      <c r="O575" s="49" t="str">
        <f>IF(ISBLANK(Table123[[#This Row],[Odds Spread]]), "", 1)</f>
        <v/>
      </c>
      <c r="P575" s="36"/>
      <c r="Q575" s="36"/>
      <c r="R57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5" s="36"/>
      <c r="T575" s="36"/>
      <c r="U575" s="50" t="str">
        <f>IF(ISBLANK(Table123[[#This Row],[Odds Side - Difference Model]]), "",N575+IF(Q575&lt;0, (N575/(Q575/-100)), N575*(Q575/100)))</f>
        <v/>
      </c>
      <c r="V575" s="51" t="str">
        <f>IFERROR(IF(ISBLANK(Table123[[#This Row],[Odds Side - Win Probability Model]]), "",N575+IF(R575&lt;0, (N575/(R575/-100)), N575*(R575/100))),"")</f>
        <v/>
      </c>
      <c r="W575" s="50" t="str">
        <f t="shared" si="55"/>
        <v/>
      </c>
      <c r="X575" s="51" t="str">
        <f t="shared" si="56"/>
        <v/>
      </c>
      <c r="Y575" s="50" t="str">
        <f>IF(ISBLANK(Table123[[#This Row],[Odds Spread]]), "",O575+IF(S575&lt;0, (O575/(S575/-100)), O575*(S575/100)))</f>
        <v/>
      </c>
      <c r="Z575" s="50" t="str">
        <f t="shared" si="57"/>
        <v/>
      </c>
      <c r="AA575" s="37">
        <f t="shared" si="58"/>
        <v>0</v>
      </c>
      <c r="AB575" s="37">
        <f t="shared" si="59"/>
        <v>0</v>
      </c>
      <c r="AC575" s="52" t="str">
        <f>IF('Prediction Log'!$T576="Y", "W", IF('Prediction Log'!$T576="N","L",""))</f>
        <v/>
      </c>
      <c r="AD575" s="53" t="str">
        <f>IF('Prediction Log'!$V576="Y", "W", IF('Prediction Log'!$V576="N","L",""))</f>
        <v/>
      </c>
      <c r="AE575" s="54" t="str">
        <f>IF(ISBLANK(Table123[[#This Row],[Odds Side - Difference Model]]), "",IF(AC575="W", W575, IF(AC575="L",-N575, "")))</f>
        <v/>
      </c>
      <c r="AF575" s="55" t="str">
        <f>IFERROR((IF(ISERR(Table123[[#This Row],[Potential Payout Side - Win Probability Model]]), "",IF(AD575="W", X575, IF(AD575="L",-N575, "")))), "")</f>
        <v/>
      </c>
      <c r="AG575" s="52" t="str">
        <f>IF('Prediction Log'!$U576="Y", "W", IF('Prediction Log'!$U576="N", "L", ""))</f>
        <v/>
      </c>
      <c r="AH575" s="54" t="str">
        <f>IF(ISBLANK(Table123[[#This Row],[Odds Spread]]), "",IF(AG575="W", Z575, IF(AG575="L",-O575, "")))</f>
        <v/>
      </c>
      <c r="AI575" s="45"/>
      <c r="AJ575" s="46" t="str">
        <f t="shared" si="60"/>
        <v/>
      </c>
      <c r="AK57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6" spans="1:38" x14ac:dyDescent="0.45">
      <c r="A576" s="34">
        <f>Games!A559</f>
        <v>0</v>
      </c>
      <c r="B576" s="34" t="str">
        <f>IF('Prediction Log'!B577=0, "",'Prediction Log'!B577)</f>
        <v/>
      </c>
      <c r="C576" s="34" t="str">
        <f>IF('Prediction Log'!C577=0, "",'Prediction Log'!C577)</f>
        <v/>
      </c>
      <c r="D576" s="34" t="str">
        <f>IF('Prediction Log'!D577=0, "",'Prediction Log'!D577)</f>
        <v/>
      </c>
      <c r="E576" s="34" t="str">
        <f>IF('Prediction Log'!E577=0, "",'Prediction Log'!E577)</f>
        <v/>
      </c>
      <c r="F576" s="34" t="str">
        <f>IF('Prediction Log'!H577=0, "",'Prediction Log'!H577)</f>
        <v/>
      </c>
      <c r="G576" s="10" t="str">
        <f>IF(ISBLANK(Games!B559), "",'Prediction Log'!$I577)</f>
        <v/>
      </c>
      <c r="H576" s="35" t="str">
        <f>'Prediction Log'!$J577</f>
        <v/>
      </c>
      <c r="I576" s="34" t="str">
        <f>IF(ISBLANK(Games!R559), "",IF(AND(Games!R559="",Games!S559=""),"",IF(ISTEXT(Games!S559), "Side",Games!R559)))</f>
        <v/>
      </c>
      <c r="J576" s="34" t="str">
        <f>IF(ISBLANK(Games!B559), "",IF(Games!P559="Y", Games!B559, Games!C559))</f>
        <v/>
      </c>
      <c r="K576" s="34" t="str">
        <f>Games!K559</f>
        <v/>
      </c>
      <c r="L576" s="34" t="str">
        <f>IF(ISBLANK(Games!D559), "",Games!D559)</f>
        <v/>
      </c>
      <c r="M576" s="34"/>
      <c r="N576" s="49" t="str">
        <f>IF(ISBLANK(Table123[[#This Row],[Odds Side - Difference Model]]), "", 1)</f>
        <v/>
      </c>
      <c r="O576" s="49" t="str">
        <f>IF(ISBLANK(Table123[[#This Row],[Odds Spread]]), "", 1)</f>
        <v/>
      </c>
      <c r="P576" s="36"/>
      <c r="Q576" s="36"/>
      <c r="R57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6" s="36"/>
      <c r="T576" s="36"/>
      <c r="U576" s="50" t="str">
        <f>IF(ISBLANK(Table123[[#This Row],[Odds Side - Difference Model]]), "",N576+IF(Q576&lt;0, (N576/(Q576/-100)), N576*(Q576/100)))</f>
        <v/>
      </c>
      <c r="V576" s="51" t="str">
        <f>IFERROR(IF(ISBLANK(Table123[[#This Row],[Odds Side - Win Probability Model]]), "",N576+IF(R576&lt;0, (N576/(R576/-100)), N576*(R576/100))),"")</f>
        <v/>
      </c>
      <c r="W576" s="50" t="str">
        <f t="shared" si="55"/>
        <v/>
      </c>
      <c r="X576" s="51" t="str">
        <f t="shared" si="56"/>
        <v/>
      </c>
      <c r="Y576" s="50" t="str">
        <f>IF(ISBLANK(Table123[[#This Row],[Odds Spread]]), "",O576+IF(S576&lt;0, (O576/(S576/-100)), O576*(S576/100)))</f>
        <v/>
      </c>
      <c r="Z576" s="50" t="str">
        <f t="shared" si="57"/>
        <v/>
      </c>
      <c r="AA576" s="37">
        <f t="shared" si="58"/>
        <v>0</v>
      </c>
      <c r="AB576" s="37">
        <f t="shared" si="59"/>
        <v>0</v>
      </c>
      <c r="AC576" s="52" t="str">
        <f>IF('Prediction Log'!$T577="Y", "W", IF('Prediction Log'!$T577="N","L",""))</f>
        <v/>
      </c>
      <c r="AD576" s="53" t="str">
        <f>IF('Prediction Log'!$V577="Y", "W", IF('Prediction Log'!$V577="N","L",""))</f>
        <v/>
      </c>
      <c r="AE576" s="54" t="str">
        <f>IF(ISBLANK(Table123[[#This Row],[Odds Side - Difference Model]]), "",IF(AC576="W", W576, IF(AC576="L",-N576, "")))</f>
        <v/>
      </c>
      <c r="AF576" s="55" t="str">
        <f>IFERROR((IF(ISERR(Table123[[#This Row],[Potential Payout Side - Win Probability Model]]), "",IF(AD576="W", X576, IF(AD576="L",-N576, "")))), "")</f>
        <v/>
      </c>
      <c r="AG576" s="52" t="str">
        <f>IF('Prediction Log'!$U577="Y", "W", IF('Prediction Log'!$U577="N", "L", ""))</f>
        <v/>
      </c>
      <c r="AH576" s="54" t="str">
        <f>IF(ISBLANK(Table123[[#This Row],[Odds Spread]]), "",IF(AG576="W", Z576, IF(AG576="L",-O576, "")))</f>
        <v/>
      </c>
      <c r="AI576" s="45"/>
      <c r="AJ576" s="46" t="str">
        <f t="shared" si="60"/>
        <v/>
      </c>
      <c r="AK57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7" spans="1:38" x14ac:dyDescent="0.45">
      <c r="A577" s="34">
        <f>Games!A560</f>
        <v>0</v>
      </c>
      <c r="B577" s="34" t="str">
        <f>IF('Prediction Log'!B578=0, "",'Prediction Log'!B578)</f>
        <v/>
      </c>
      <c r="C577" s="34" t="str">
        <f>IF('Prediction Log'!C578=0, "",'Prediction Log'!C578)</f>
        <v/>
      </c>
      <c r="D577" s="34" t="str">
        <f>IF('Prediction Log'!D578=0, "",'Prediction Log'!D578)</f>
        <v/>
      </c>
      <c r="E577" s="34" t="str">
        <f>IF('Prediction Log'!E578=0, "",'Prediction Log'!E578)</f>
        <v/>
      </c>
      <c r="F577" s="34" t="str">
        <f>IF('Prediction Log'!H578=0, "",'Prediction Log'!H578)</f>
        <v/>
      </c>
      <c r="G577" s="10" t="str">
        <f>IF(ISBLANK(Games!B560), "",'Prediction Log'!$I578)</f>
        <v/>
      </c>
      <c r="H577" s="35" t="str">
        <f>'Prediction Log'!$J578</f>
        <v/>
      </c>
      <c r="I577" s="34" t="str">
        <f>IF(ISBLANK(Games!R560), "",IF(AND(Games!R560="",Games!S560=""),"",IF(ISTEXT(Games!S560), "Side",Games!R560)))</f>
        <v/>
      </c>
      <c r="J577" s="34" t="str">
        <f>IF(ISBLANK(Games!B560), "",IF(Games!P560="Y", Games!B560, Games!C560))</f>
        <v/>
      </c>
      <c r="K577" s="34" t="str">
        <f>Games!K560</f>
        <v/>
      </c>
      <c r="L577" s="34" t="str">
        <f>IF(ISBLANK(Games!D560), "",Games!D560)</f>
        <v/>
      </c>
      <c r="M577" s="34"/>
      <c r="N577" s="49" t="str">
        <f>IF(ISBLANK(Table123[[#This Row],[Odds Side - Difference Model]]), "", 1)</f>
        <v/>
      </c>
      <c r="O577" s="49" t="str">
        <f>IF(ISBLANK(Table123[[#This Row],[Odds Spread]]), "", 1)</f>
        <v/>
      </c>
      <c r="P577" s="36"/>
      <c r="Q577" s="36"/>
      <c r="R57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7" s="36"/>
      <c r="T577" s="36"/>
      <c r="U577" s="50" t="str">
        <f>IF(ISBLANK(Table123[[#This Row],[Odds Side - Difference Model]]), "",N577+IF(Q577&lt;0, (N577/(Q577/-100)), N577*(Q577/100)))</f>
        <v/>
      </c>
      <c r="V577" s="51" t="str">
        <f>IFERROR(IF(ISBLANK(Table123[[#This Row],[Odds Side - Win Probability Model]]), "",N577+IF(R577&lt;0, (N577/(R577/-100)), N577*(R577/100))),"")</f>
        <v/>
      </c>
      <c r="W577" s="50" t="str">
        <f t="shared" si="55"/>
        <v/>
      </c>
      <c r="X577" s="51" t="str">
        <f t="shared" si="56"/>
        <v/>
      </c>
      <c r="Y577" s="50" t="str">
        <f>IF(ISBLANK(Table123[[#This Row],[Odds Spread]]), "",O577+IF(S577&lt;0, (O577/(S577/-100)), O577*(S577/100)))</f>
        <v/>
      </c>
      <c r="Z577" s="50" t="str">
        <f t="shared" si="57"/>
        <v/>
      </c>
      <c r="AA577" s="37">
        <f t="shared" si="58"/>
        <v>0</v>
      </c>
      <c r="AB577" s="37">
        <f t="shared" si="59"/>
        <v>0</v>
      </c>
      <c r="AC577" s="52" t="str">
        <f>IF('Prediction Log'!$T578="Y", "W", IF('Prediction Log'!$T578="N","L",""))</f>
        <v/>
      </c>
      <c r="AD577" s="53" t="str">
        <f>IF('Prediction Log'!$V578="Y", "W", IF('Prediction Log'!$V578="N","L",""))</f>
        <v/>
      </c>
      <c r="AE577" s="54" t="str">
        <f>IF(ISBLANK(Table123[[#This Row],[Odds Side - Difference Model]]), "",IF(AC577="W", W577, IF(AC577="L",-N577, "")))</f>
        <v/>
      </c>
      <c r="AF577" s="55" t="str">
        <f>IFERROR((IF(ISERR(Table123[[#This Row],[Potential Payout Side - Win Probability Model]]), "",IF(AD577="W", X577, IF(AD577="L",-N577, "")))), "")</f>
        <v/>
      </c>
      <c r="AG577" s="52" t="str">
        <f>IF('Prediction Log'!$U578="Y", "W", IF('Prediction Log'!$U578="N", "L", ""))</f>
        <v/>
      </c>
      <c r="AH577" s="54" t="str">
        <f>IF(ISBLANK(Table123[[#This Row],[Odds Spread]]), "",IF(AG577="W", Z577, IF(AG577="L",-O577, "")))</f>
        <v/>
      </c>
      <c r="AI577" s="45"/>
      <c r="AJ577" s="46" t="str">
        <f t="shared" si="60"/>
        <v/>
      </c>
      <c r="AK57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8" spans="1:38" x14ac:dyDescent="0.45">
      <c r="A578" s="34">
        <f>Games!A561</f>
        <v>0</v>
      </c>
      <c r="B578" s="34" t="str">
        <f>IF('Prediction Log'!B579=0, "",'Prediction Log'!B579)</f>
        <v/>
      </c>
      <c r="C578" s="34" t="str">
        <f>IF('Prediction Log'!C579=0, "",'Prediction Log'!C579)</f>
        <v/>
      </c>
      <c r="D578" s="34" t="str">
        <f>IF('Prediction Log'!D579=0, "",'Prediction Log'!D579)</f>
        <v/>
      </c>
      <c r="E578" s="34" t="str">
        <f>IF('Prediction Log'!E579=0, "",'Prediction Log'!E579)</f>
        <v/>
      </c>
      <c r="F578" s="34" t="str">
        <f>IF('Prediction Log'!H579=0, "",'Prediction Log'!H579)</f>
        <v/>
      </c>
      <c r="G578" s="10" t="str">
        <f>IF(ISBLANK(Games!B561), "",'Prediction Log'!$I579)</f>
        <v/>
      </c>
      <c r="H578" s="35" t="str">
        <f>'Prediction Log'!$J579</f>
        <v/>
      </c>
      <c r="I578" s="34" t="str">
        <f>IF(ISBLANK(Games!R561), "",IF(AND(Games!R561="",Games!S561=""),"",IF(ISTEXT(Games!S561), "Side",Games!R561)))</f>
        <v/>
      </c>
      <c r="J578" s="34" t="str">
        <f>IF(ISBLANK(Games!B561), "",IF(Games!P561="Y", Games!B561, Games!C561))</f>
        <v/>
      </c>
      <c r="K578" s="34" t="str">
        <f>Games!K561</f>
        <v/>
      </c>
      <c r="L578" s="34" t="str">
        <f>IF(ISBLANK(Games!D561), "",Games!D561)</f>
        <v/>
      </c>
      <c r="M578" s="34"/>
      <c r="N578" s="49" t="str">
        <f>IF(ISBLANK(Table123[[#This Row],[Odds Side - Difference Model]]), "", 1)</f>
        <v/>
      </c>
      <c r="O578" s="49" t="str">
        <f>IF(ISBLANK(Table123[[#This Row],[Odds Spread]]), "", 1)</f>
        <v/>
      </c>
      <c r="P578" s="36"/>
      <c r="Q578" s="36"/>
      <c r="R57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8" s="36"/>
      <c r="T578" s="36"/>
      <c r="U578" s="50" t="str">
        <f>IF(ISBLANK(Table123[[#This Row],[Odds Side - Difference Model]]), "",N578+IF(Q578&lt;0, (N578/(Q578/-100)), N578*(Q578/100)))</f>
        <v/>
      </c>
      <c r="V578" s="51" t="str">
        <f>IFERROR(IF(ISBLANK(Table123[[#This Row],[Odds Side - Win Probability Model]]), "",N578+IF(R578&lt;0, (N578/(R578/-100)), N578*(R578/100))),"")</f>
        <v/>
      </c>
      <c r="W578" s="50" t="str">
        <f t="shared" si="55"/>
        <v/>
      </c>
      <c r="X578" s="51" t="str">
        <f t="shared" si="56"/>
        <v/>
      </c>
      <c r="Y578" s="50" t="str">
        <f>IF(ISBLANK(Table123[[#This Row],[Odds Spread]]), "",O578+IF(S578&lt;0, (O578/(S578/-100)), O578*(S578/100)))</f>
        <v/>
      </c>
      <c r="Z578" s="50" t="str">
        <f t="shared" si="57"/>
        <v/>
      </c>
      <c r="AA578" s="37">
        <f t="shared" si="58"/>
        <v>0</v>
      </c>
      <c r="AB578" s="37">
        <f t="shared" si="59"/>
        <v>0</v>
      </c>
      <c r="AC578" s="52" t="str">
        <f>IF('Prediction Log'!$T579="Y", "W", IF('Prediction Log'!$T579="N","L",""))</f>
        <v/>
      </c>
      <c r="AD578" s="53" t="str">
        <f>IF('Prediction Log'!$V579="Y", "W", IF('Prediction Log'!$V579="N","L",""))</f>
        <v/>
      </c>
      <c r="AE578" s="54" t="str">
        <f>IF(ISBLANK(Table123[[#This Row],[Odds Side - Difference Model]]), "",IF(AC578="W", W578, IF(AC578="L",-N578, "")))</f>
        <v/>
      </c>
      <c r="AF578" s="55" t="str">
        <f>IFERROR((IF(ISERR(Table123[[#This Row],[Potential Payout Side - Win Probability Model]]), "",IF(AD578="W", X578, IF(AD578="L",-N578, "")))), "")</f>
        <v/>
      </c>
      <c r="AG578" s="52" t="str">
        <f>IF('Prediction Log'!$U579="Y", "W", IF('Prediction Log'!$U579="N", "L", ""))</f>
        <v/>
      </c>
      <c r="AH578" s="54" t="str">
        <f>IF(ISBLANK(Table123[[#This Row],[Odds Spread]]), "",IF(AG578="W", Z578, IF(AG578="L",-O578, "")))</f>
        <v/>
      </c>
      <c r="AI578" s="45"/>
      <c r="AJ578" s="46" t="str">
        <f t="shared" si="60"/>
        <v/>
      </c>
      <c r="AK57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9" spans="1:38" x14ac:dyDescent="0.45">
      <c r="A579" s="34">
        <f>Games!A562</f>
        <v>0</v>
      </c>
      <c r="B579" s="34" t="str">
        <f>IF('Prediction Log'!B580=0, "",'Prediction Log'!B580)</f>
        <v/>
      </c>
      <c r="C579" s="34" t="str">
        <f>IF('Prediction Log'!C580=0, "",'Prediction Log'!C580)</f>
        <v/>
      </c>
      <c r="D579" s="34" t="str">
        <f>IF('Prediction Log'!D580=0, "",'Prediction Log'!D580)</f>
        <v/>
      </c>
      <c r="E579" s="34" t="str">
        <f>IF('Prediction Log'!E580=0, "",'Prediction Log'!E580)</f>
        <v/>
      </c>
      <c r="F579" s="34" t="str">
        <f>IF('Prediction Log'!H580=0, "",'Prediction Log'!H580)</f>
        <v/>
      </c>
      <c r="G579" s="10" t="str">
        <f>IF(ISBLANK(Games!B562), "",'Prediction Log'!$I580)</f>
        <v/>
      </c>
      <c r="H579" s="35" t="str">
        <f>'Prediction Log'!$J580</f>
        <v/>
      </c>
      <c r="I579" s="34" t="str">
        <f>IF(ISBLANK(Games!R562), "",IF(AND(Games!R562="",Games!S562=""),"",IF(ISTEXT(Games!S562), "Side",Games!R562)))</f>
        <v/>
      </c>
      <c r="J579" s="34" t="str">
        <f>IF(ISBLANK(Games!B562), "",IF(Games!P562="Y", Games!B562, Games!C562))</f>
        <v/>
      </c>
      <c r="K579" s="34" t="str">
        <f>Games!K562</f>
        <v/>
      </c>
      <c r="L579" s="34" t="str">
        <f>IF(ISBLANK(Games!D562), "",Games!D562)</f>
        <v/>
      </c>
      <c r="M579" s="34"/>
      <c r="N579" s="49" t="str">
        <f>IF(ISBLANK(Table123[[#This Row],[Odds Side - Difference Model]]), "", 1)</f>
        <v/>
      </c>
      <c r="O579" s="49" t="str">
        <f>IF(ISBLANK(Table123[[#This Row],[Odds Spread]]), "", 1)</f>
        <v/>
      </c>
      <c r="P579" s="36"/>
      <c r="Q579" s="36"/>
      <c r="R57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9" s="36"/>
      <c r="T579" s="36"/>
      <c r="U579" s="50" t="str">
        <f>IF(ISBLANK(Table123[[#This Row],[Odds Side - Difference Model]]), "",N579+IF(Q579&lt;0, (N579/(Q579/-100)), N579*(Q579/100)))</f>
        <v/>
      </c>
      <c r="V579" s="51" t="str">
        <f>IFERROR(IF(ISBLANK(Table123[[#This Row],[Odds Side - Win Probability Model]]), "",N579+IF(R579&lt;0, (N579/(R579/-100)), N579*(R579/100))),"")</f>
        <v/>
      </c>
      <c r="W579" s="50" t="str">
        <f t="shared" ref="W579:W642" si="61">IFERROR(U579-N579, "")</f>
        <v/>
      </c>
      <c r="X579" s="51" t="str">
        <f t="shared" ref="X579:X642" si="62">IFERROR(V579-N579, "")</f>
        <v/>
      </c>
      <c r="Y579" s="50" t="str">
        <f>IF(ISBLANK(Table123[[#This Row],[Odds Spread]]), "",O579+IF(S579&lt;0, (O579/(S579/-100)), O579*(S579/100)))</f>
        <v/>
      </c>
      <c r="Z579" s="50" t="str">
        <f t="shared" ref="Z579:Z642" si="63">IFERROR(Y579-O579, "")</f>
        <v/>
      </c>
      <c r="AA579" s="37">
        <f t="shared" ref="AA579:AA642" si="64">P579+IF(T579&lt;0, (P579/(T579/-100)), P579*(T579/100))</f>
        <v>0</v>
      </c>
      <c r="AB579" s="37">
        <f t="shared" ref="AB579:AB642" si="65">T579-P579</f>
        <v>0</v>
      </c>
      <c r="AC579" s="52" t="str">
        <f>IF('Prediction Log'!$T580="Y", "W", IF('Prediction Log'!$T580="N","L",""))</f>
        <v/>
      </c>
      <c r="AD579" s="53" t="str">
        <f>IF('Prediction Log'!$V580="Y", "W", IF('Prediction Log'!$V580="N","L",""))</f>
        <v/>
      </c>
      <c r="AE579" s="54" t="str">
        <f>IF(ISBLANK(Table123[[#This Row],[Odds Side - Difference Model]]), "",IF(AC579="W", W579, IF(AC579="L",-N579, "")))</f>
        <v/>
      </c>
      <c r="AF579" s="55" t="str">
        <f>IFERROR((IF(ISERR(Table123[[#This Row],[Potential Payout Side - Win Probability Model]]), "",IF(AD579="W", X579, IF(AD579="L",-N579, "")))), "")</f>
        <v/>
      </c>
      <c r="AG579" s="52" t="str">
        <f>IF('Prediction Log'!$U580="Y", "W", IF('Prediction Log'!$U580="N", "L", ""))</f>
        <v/>
      </c>
      <c r="AH579" s="54" t="str">
        <f>IF(ISBLANK(Table123[[#This Row],[Odds Spread]]), "",IF(AG579="W", Z579, IF(AG579="L",-O579, "")))</f>
        <v/>
      </c>
      <c r="AI579" s="45"/>
      <c r="AJ579" s="46" t="str">
        <f t="shared" ref="AJ579:AJ642" si="66">IF(AI579="W", AB579, IF(AI579="L",-S579, ""))</f>
        <v/>
      </c>
      <c r="AK57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0" spans="1:38" x14ac:dyDescent="0.45">
      <c r="A580" s="34">
        <f>Games!A563</f>
        <v>0</v>
      </c>
      <c r="B580" s="34" t="str">
        <f>IF('Prediction Log'!B581=0, "",'Prediction Log'!B581)</f>
        <v/>
      </c>
      <c r="C580" s="34" t="str">
        <f>IF('Prediction Log'!C581=0, "",'Prediction Log'!C581)</f>
        <v/>
      </c>
      <c r="D580" s="34" t="str">
        <f>IF('Prediction Log'!D581=0, "",'Prediction Log'!D581)</f>
        <v/>
      </c>
      <c r="E580" s="34" t="str">
        <f>IF('Prediction Log'!E581=0, "",'Prediction Log'!E581)</f>
        <v/>
      </c>
      <c r="F580" s="34" t="str">
        <f>IF('Prediction Log'!H581=0, "",'Prediction Log'!H581)</f>
        <v/>
      </c>
      <c r="G580" s="10" t="str">
        <f>IF(ISBLANK(Games!B563), "",'Prediction Log'!$I581)</f>
        <v/>
      </c>
      <c r="H580" s="35" t="str">
        <f>'Prediction Log'!$J581</f>
        <v/>
      </c>
      <c r="I580" s="34" t="str">
        <f>IF(ISBLANK(Games!R563), "",IF(AND(Games!R563="",Games!S563=""),"",IF(ISTEXT(Games!S563), "Side",Games!R563)))</f>
        <v/>
      </c>
      <c r="J580" s="34" t="str">
        <f>IF(ISBLANK(Games!B563), "",IF(Games!P563="Y", Games!B563, Games!C563))</f>
        <v/>
      </c>
      <c r="K580" s="34" t="str">
        <f>Games!K563</f>
        <v/>
      </c>
      <c r="L580" s="34" t="str">
        <f>IF(ISBLANK(Games!D563), "",Games!D563)</f>
        <v/>
      </c>
      <c r="M580" s="34"/>
      <c r="N580" s="49" t="str">
        <f>IF(ISBLANK(Table123[[#This Row],[Odds Side - Difference Model]]), "", 1)</f>
        <v/>
      </c>
      <c r="O580" s="49" t="str">
        <f>IF(ISBLANK(Table123[[#This Row],[Odds Spread]]), "", 1)</f>
        <v/>
      </c>
      <c r="P580" s="36"/>
      <c r="Q580" s="36"/>
      <c r="R58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0" s="36"/>
      <c r="T580" s="36"/>
      <c r="U580" s="50" t="str">
        <f>IF(ISBLANK(Table123[[#This Row],[Odds Side - Difference Model]]), "",N580+IF(Q580&lt;0, (N580/(Q580/-100)), N580*(Q580/100)))</f>
        <v/>
      </c>
      <c r="V580" s="51" t="str">
        <f>IFERROR(IF(ISBLANK(Table123[[#This Row],[Odds Side - Win Probability Model]]), "",N580+IF(R580&lt;0, (N580/(R580/-100)), N580*(R580/100))),"")</f>
        <v/>
      </c>
      <c r="W580" s="50" t="str">
        <f t="shared" si="61"/>
        <v/>
      </c>
      <c r="X580" s="51" t="str">
        <f t="shared" si="62"/>
        <v/>
      </c>
      <c r="Y580" s="50" t="str">
        <f>IF(ISBLANK(Table123[[#This Row],[Odds Spread]]), "",O580+IF(S580&lt;0, (O580/(S580/-100)), O580*(S580/100)))</f>
        <v/>
      </c>
      <c r="Z580" s="50" t="str">
        <f t="shared" si="63"/>
        <v/>
      </c>
      <c r="AA580" s="37">
        <f t="shared" si="64"/>
        <v>0</v>
      </c>
      <c r="AB580" s="37">
        <f t="shared" si="65"/>
        <v>0</v>
      </c>
      <c r="AC580" s="52" t="str">
        <f>IF('Prediction Log'!$T581="Y", "W", IF('Prediction Log'!$T581="N","L",""))</f>
        <v/>
      </c>
      <c r="AD580" s="53" t="str">
        <f>IF('Prediction Log'!$V581="Y", "W", IF('Prediction Log'!$V581="N","L",""))</f>
        <v/>
      </c>
      <c r="AE580" s="54" t="str">
        <f>IF(ISBLANK(Table123[[#This Row],[Odds Side - Difference Model]]), "",IF(AC580="W", W580, IF(AC580="L",-N580, "")))</f>
        <v/>
      </c>
      <c r="AF580" s="55" t="str">
        <f>IFERROR((IF(ISERR(Table123[[#This Row],[Potential Payout Side - Win Probability Model]]), "",IF(AD580="W", X580, IF(AD580="L",-N580, "")))), "")</f>
        <v/>
      </c>
      <c r="AG580" s="52" t="str">
        <f>IF('Prediction Log'!$U581="Y", "W", IF('Prediction Log'!$U581="N", "L", ""))</f>
        <v/>
      </c>
      <c r="AH580" s="54" t="str">
        <f>IF(ISBLANK(Table123[[#This Row],[Odds Spread]]), "",IF(AG580="W", Z580, IF(AG580="L",-O580, "")))</f>
        <v/>
      </c>
      <c r="AI580" s="45"/>
      <c r="AJ580" s="46" t="str">
        <f t="shared" si="66"/>
        <v/>
      </c>
      <c r="AK58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1" spans="1:38" x14ac:dyDescent="0.45">
      <c r="A581" s="34">
        <f>Games!A564</f>
        <v>0</v>
      </c>
      <c r="B581" s="34" t="str">
        <f>IF('Prediction Log'!B582=0, "",'Prediction Log'!B582)</f>
        <v/>
      </c>
      <c r="C581" s="34" t="str">
        <f>IF('Prediction Log'!C582=0, "",'Prediction Log'!C582)</f>
        <v/>
      </c>
      <c r="D581" s="34" t="str">
        <f>IF('Prediction Log'!D582=0, "",'Prediction Log'!D582)</f>
        <v/>
      </c>
      <c r="E581" s="34" t="str">
        <f>IF('Prediction Log'!E582=0, "",'Prediction Log'!E582)</f>
        <v/>
      </c>
      <c r="F581" s="34" t="str">
        <f>IF('Prediction Log'!H582=0, "",'Prediction Log'!H582)</f>
        <v/>
      </c>
      <c r="G581" s="10" t="str">
        <f>IF(ISBLANK(Games!B564), "",'Prediction Log'!$I582)</f>
        <v/>
      </c>
      <c r="H581" s="35" t="str">
        <f>'Prediction Log'!$J582</f>
        <v/>
      </c>
      <c r="I581" s="34" t="str">
        <f>IF(ISBLANK(Games!R564), "",IF(AND(Games!R564="",Games!S564=""),"",IF(ISTEXT(Games!S564), "Side",Games!R564)))</f>
        <v/>
      </c>
      <c r="J581" s="34" t="str">
        <f>IF(ISBLANK(Games!B564), "",IF(Games!P564="Y", Games!B564, Games!C564))</f>
        <v/>
      </c>
      <c r="K581" s="34" t="str">
        <f>Games!K564</f>
        <v/>
      </c>
      <c r="L581" s="34" t="str">
        <f>IF(ISBLANK(Games!D564), "",Games!D564)</f>
        <v/>
      </c>
      <c r="M581" s="34"/>
      <c r="N581" s="49" t="str">
        <f>IF(ISBLANK(Table123[[#This Row],[Odds Side - Difference Model]]), "", 1)</f>
        <v/>
      </c>
      <c r="O581" s="49" t="str">
        <f>IF(ISBLANK(Table123[[#This Row],[Odds Spread]]), "", 1)</f>
        <v/>
      </c>
      <c r="P581" s="36"/>
      <c r="Q581" s="36"/>
      <c r="R58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1" s="36"/>
      <c r="T581" s="36"/>
      <c r="U581" s="50" t="str">
        <f>IF(ISBLANK(Table123[[#This Row],[Odds Side - Difference Model]]), "",N581+IF(Q581&lt;0, (N581/(Q581/-100)), N581*(Q581/100)))</f>
        <v/>
      </c>
      <c r="V581" s="51" t="str">
        <f>IFERROR(IF(ISBLANK(Table123[[#This Row],[Odds Side - Win Probability Model]]), "",N581+IF(R581&lt;0, (N581/(R581/-100)), N581*(R581/100))),"")</f>
        <v/>
      </c>
      <c r="W581" s="50" t="str">
        <f t="shared" si="61"/>
        <v/>
      </c>
      <c r="X581" s="51" t="str">
        <f t="shared" si="62"/>
        <v/>
      </c>
      <c r="Y581" s="50" t="str">
        <f>IF(ISBLANK(Table123[[#This Row],[Odds Spread]]), "",O581+IF(S581&lt;0, (O581/(S581/-100)), O581*(S581/100)))</f>
        <v/>
      </c>
      <c r="Z581" s="50" t="str">
        <f t="shared" si="63"/>
        <v/>
      </c>
      <c r="AA581" s="37">
        <f t="shared" si="64"/>
        <v>0</v>
      </c>
      <c r="AB581" s="37">
        <f t="shared" si="65"/>
        <v>0</v>
      </c>
      <c r="AC581" s="52" t="str">
        <f>IF('Prediction Log'!$T582="Y", "W", IF('Prediction Log'!$T582="N","L",""))</f>
        <v/>
      </c>
      <c r="AD581" s="53" t="str">
        <f>IF('Prediction Log'!$V582="Y", "W", IF('Prediction Log'!$V582="N","L",""))</f>
        <v/>
      </c>
      <c r="AE581" s="54" t="str">
        <f>IF(ISBLANK(Table123[[#This Row],[Odds Side - Difference Model]]), "",IF(AC581="W", W581, IF(AC581="L",-N581, "")))</f>
        <v/>
      </c>
      <c r="AF581" s="55" t="str">
        <f>IFERROR((IF(ISERR(Table123[[#This Row],[Potential Payout Side - Win Probability Model]]), "",IF(AD581="W", X581, IF(AD581="L",-N581, "")))), "")</f>
        <v/>
      </c>
      <c r="AG581" s="52" t="str">
        <f>IF('Prediction Log'!$U582="Y", "W", IF('Prediction Log'!$U582="N", "L", ""))</f>
        <v/>
      </c>
      <c r="AH581" s="54" t="str">
        <f>IF(ISBLANK(Table123[[#This Row],[Odds Spread]]), "",IF(AG581="W", Z581, IF(AG581="L",-O581, "")))</f>
        <v/>
      </c>
      <c r="AI581" s="45"/>
      <c r="AJ581" s="46" t="str">
        <f t="shared" si="66"/>
        <v/>
      </c>
      <c r="AK58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2" spans="1:38" x14ac:dyDescent="0.45">
      <c r="A582" s="34">
        <f>Games!A565</f>
        <v>0</v>
      </c>
      <c r="B582" s="34" t="str">
        <f>IF('Prediction Log'!B583=0, "",'Prediction Log'!B583)</f>
        <v/>
      </c>
      <c r="C582" s="34" t="str">
        <f>IF('Prediction Log'!C583=0, "",'Prediction Log'!C583)</f>
        <v/>
      </c>
      <c r="D582" s="34" t="str">
        <f>IF('Prediction Log'!D583=0, "",'Prediction Log'!D583)</f>
        <v/>
      </c>
      <c r="E582" s="34" t="str">
        <f>IF('Prediction Log'!E583=0, "",'Prediction Log'!E583)</f>
        <v/>
      </c>
      <c r="F582" s="34" t="str">
        <f>IF('Prediction Log'!H583=0, "",'Prediction Log'!H583)</f>
        <v/>
      </c>
      <c r="G582" s="10" t="str">
        <f>IF(ISBLANK(Games!B565), "",'Prediction Log'!$I583)</f>
        <v/>
      </c>
      <c r="H582" s="35" t="str">
        <f>'Prediction Log'!$J583</f>
        <v/>
      </c>
      <c r="I582" s="34" t="str">
        <f>IF(ISBLANK(Games!R565), "",IF(AND(Games!R565="",Games!S565=""),"",IF(ISTEXT(Games!S565), "Side",Games!R565)))</f>
        <v/>
      </c>
      <c r="J582" s="34" t="str">
        <f>IF(ISBLANK(Games!B565), "",IF(Games!P565="Y", Games!B565, Games!C565))</f>
        <v/>
      </c>
      <c r="K582" s="34" t="str">
        <f>Games!K565</f>
        <v/>
      </c>
      <c r="L582" s="34" t="str">
        <f>IF(ISBLANK(Games!D565), "",Games!D565)</f>
        <v/>
      </c>
      <c r="M582" s="34"/>
      <c r="N582" s="49" t="str">
        <f>IF(ISBLANK(Table123[[#This Row],[Odds Side - Difference Model]]), "", 1)</f>
        <v/>
      </c>
      <c r="O582" s="49" t="str">
        <f>IF(ISBLANK(Table123[[#This Row],[Odds Spread]]), "", 1)</f>
        <v/>
      </c>
      <c r="P582" s="36"/>
      <c r="Q582" s="36"/>
      <c r="R58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2" s="36"/>
      <c r="T582" s="36"/>
      <c r="U582" s="50" t="str">
        <f>IF(ISBLANK(Table123[[#This Row],[Odds Side - Difference Model]]), "",N582+IF(Q582&lt;0, (N582/(Q582/-100)), N582*(Q582/100)))</f>
        <v/>
      </c>
      <c r="V582" s="51" t="str">
        <f>IFERROR(IF(ISBLANK(Table123[[#This Row],[Odds Side - Win Probability Model]]), "",N582+IF(R582&lt;0, (N582/(R582/-100)), N582*(R582/100))),"")</f>
        <v/>
      </c>
      <c r="W582" s="50" t="str">
        <f t="shared" si="61"/>
        <v/>
      </c>
      <c r="X582" s="51" t="str">
        <f t="shared" si="62"/>
        <v/>
      </c>
      <c r="Y582" s="50" t="str">
        <f>IF(ISBLANK(Table123[[#This Row],[Odds Spread]]), "",O582+IF(S582&lt;0, (O582/(S582/-100)), O582*(S582/100)))</f>
        <v/>
      </c>
      <c r="Z582" s="50" t="str">
        <f t="shared" si="63"/>
        <v/>
      </c>
      <c r="AA582" s="37">
        <f t="shared" si="64"/>
        <v>0</v>
      </c>
      <c r="AB582" s="37">
        <f t="shared" si="65"/>
        <v>0</v>
      </c>
      <c r="AC582" s="52" t="str">
        <f>IF('Prediction Log'!$T583="Y", "W", IF('Prediction Log'!$T583="N","L",""))</f>
        <v/>
      </c>
      <c r="AD582" s="53" t="str">
        <f>IF('Prediction Log'!$V583="Y", "W", IF('Prediction Log'!$V583="N","L",""))</f>
        <v/>
      </c>
      <c r="AE582" s="54" t="str">
        <f>IF(ISBLANK(Table123[[#This Row],[Odds Side - Difference Model]]), "",IF(AC582="W", W582, IF(AC582="L",-N582, "")))</f>
        <v/>
      </c>
      <c r="AF582" s="55" t="str">
        <f>IFERROR((IF(ISERR(Table123[[#This Row],[Potential Payout Side - Win Probability Model]]), "",IF(AD582="W", X582, IF(AD582="L",-N582, "")))), "")</f>
        <v/>
      </c>
      <c r="AG582" s="52" t="str">
        <f>IF('Prediction Log'!$U583="Y", "W", IF('Prediction Log'!$U583="N", "L", ""))</f>
        <v/>
      </c>
      <c r="AH582" s="54" t="str">
        <f>IF(ISBLANK(Table123[[#This Row],[Odds Spread]]), "",IF(AG582="W", Z582, IF(AG582="L",-O582, "")))</f>
        <v/>
      </c>
      <c r="AI582" s="45"/>
      <c r="AJ582" s="46" t="str">
        <f t="shared" si="66"/>
        <v/>
      </c>
      <c r="AK58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3" spans="1:38" x14ac:dyDescent="0.45">
      <c r="A583" s="34">
        <f>Games!A566</f>
        <v>0</v>
      </c>
      <c r="B583" s="34" t="str">
        <f>IF('Prediction Log'!B584=0, "",'Prediction Log'!B584)</f>
        <v/>
      </c>
      <c r="C583" s="34" t="str">
        <f>IF('Prediction Log'!C584=0, "",'Prediction Log'!C584)</f>
        <v/>
      </c>
      <c r="D583" s="34" t="str">
        <f>IF('Prediction Log'!D584=0, "",'Prediction Log'!D584)</f>
        <v/>
      </c>
      <c r="E583" s="34" t="str">
        <f>IF('Prediction Log'!E584=0, "",'Prediction Log'!E584)</f>
        <v/>
      </c>
      <c r="F583" s="34" t="str">
        <f>IF('Prediction Log'!H584=0, "",'Prediction Log'!H584)</f>
        <v/>
      </c>
      <c r="G583" s="10" t="str">
        <f>IF(ISBLANK(Games!B566), "",'Prediction Log'!$I584)</f>
        <v/>
      </c>
      <c r="H583" s="35" t="str">
        <f>'Prediction Log'!$J584</f>
        <v/>
      </c>
      <c r="I583" s="34" t="str">
        <f>IF(ISBLANK(Games!R566), "",IF(AND(Games!R566="",Games!S566=""),"",IF(ISTEXT(Games!S566), "Side",Games!R566)))</f>
        <v/>
      </c>
      <c r="J583" s="34" t="str">
        <f>IF(ISBLANK(Games!B566), "",IF(Games!P566="Y", Games!B566, Games!C566))</f>
        <v/>
      </c>
      <c r="K583" s="34" t="str">
        <f>Games!K566</f>
        <v/>
      </c>
      <c r="L583" s="34" t="str">
        <f>IF(ISBLANK(Games!D566), "",Games!D566)</f>
        <v/>
      </c>
      <c r="M583" s="34"/>
      <c r="N583" s="49" t="str">
        <f>IF(ISBLANK(Table123[[#This Row],[Odds Side - Difference Model]]), "", 1)</f>
        <v/>
      </c>
      <c r="O583" s="49" t="str">
        <f>IF(ISBLANK(Table123[[#This Row],[Odds Spread]]), "", 1)</f>
        <v/>
      </c>
      <c r="P583" s="36"/>
      <c r="Q583" s="36"/>
      <c r="R58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3" s="36"/>
      <c r="T583" s="36"/>
      <c r="U583" s="50" t="str">
        <f>IF(ISBLANK(Table123[[#This Row],[Odds Side - Difference Model]]), "",N583+IF(Q583&lt;0, (N583/(Q583/-100)), N583*(Q583/100)))</f>
        <v/>
      </c>
      <c r="V583" s="51" t="str">
        <f>IFERROR(IF(ISBLANK(Table123[[#This Row],[Odds Side - Win Probability Model]]), "",N583+IF(R583&lt;0, (N583/(R583/-100)), N583*(R583/100))),"")</f>
        <v/>
      </c>
      <c r="W583" s="50" t="str">
        <f t="shared" si="61"/>
        <v/>
      </c>
      <c r="X583" s="51" t="str">
        <f t="shared" si="62"/>
        <v/>
      </c>
      <c r="Y583" s="50" t="str">
        <f>IF(ISBLANK(Table123[[#This Row],[Odds Spread]]), "",O583+IF(S583&lt;0, (O583/(S583/-100)), O583*(S583/100)))</f>
        <v/>
      </c>
      <c r="Z583" s="50" t="str">
        <f t="shared" si="63"/>
        <v/>
      </c>
      <c r="AA583" s="37">
        <f t="shared" si="64"/>
        <v>0</v>
      </c>
      <c r="AB583" s="37">
        <f t="shared" si="65"/>
        <v>0</v>
      </c>
      <c r="AC583" s="52" t="str">
        <f>IF('Prediction Log'!$T584="Y", "W", IF('Prediction Log'!$T584="N","L",""))</f>
        <v/>
      </c>
      <c r="AD583" s="53" t="str">
        <f>IF('Prediction Log'!$V584="Y", "W", IF('Prediction Log'!$V584="N","L",""))</f>
        <v/>
      </c>
      <c r="AE583" s="54" t="str">
        <f>IF(ISBLANK(Table123[[#This Row],[Odds Side - Difference Model]]), "",IF(AC583="W", W583, IF(AC583="L",-N583, "")))</f>
        <v/>
      </c>
      <c r="AF583" s="55" t="str">
        <f>IFERROR((IF(ISERR(Table123[[#This Row],[Potential Payout Side - Win Probability Model]]), "",IF(AD583="W", X583, IF(AD583="L",-N583, "")))), "")</f>
        <v/>
      </c>
      <c r="AG583" s="52" t="str">
        <f>IF('Prediction Log'!$U584="Y", "W", IF('Prediction Log'!$U584="N", "L", ""))</f>
        <v/>
      </c>
      <c r="AH583" s="54" t="str">
        <f>IF(ISBLANK(Table123[[#This Row],[Odds Spread]]), "",IF(AG583="W", Z583, IF(AG583="L",-O583, "")))</f>
        <v/>
      </c>
      <c r="AI583" s="45"/>
      <c r="AJ583" s="46" t="str">
        <f t="shared" si="66"/>
        <v/>
      </c>
      <c r="AK58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4" spans="1:38" x14ac:dyDescent="0.45">
      <c r="A584" s="34">
        <f>Games!A567</f>
        <v>0</v>
      </c>
      <c r="B584" s="34" t="str">
        <f>IF('Prediction Log'!B585=0, "",'Prediction Log'!B585)</f>
        <v/>
      </c>
      <c r="C584" s="34" t="str">
        <f>IF('Prediction Log'!C585=0, "",'Prediction Log'!C585)</f>
        <v/>
      </c>
      <c r="D584" s="34" t="str">
        <f>IF('Prediction Log'!D585=0, "",'Prediction Log'!D585)</f>
        <v/>
      </c>
      <c r="E584" s="34" t="str">
        <f>IF('Prediction Log'!E585=0, "",'Prediction Log'!E585)</f>
        <v/>
      </c>
      <c r="F584" s="34" t="str">
        <f>IF('Prediction Log'!H585=0, "",'Prediction Log'!H585)</f>
        <v/>
      </c>
      <c r="G584" s="10" t="str">
        <f>IF(ISBLANK(Games!B567), "",'Prediction Log'!$I585)</f>
        <v/>
      </c>
      <c r="H584" s="35" t="str">
        <f>'Prediction Log'!$J585</f>
        <v/>
      </c>
      <c r="I584" s="34" t="str">
        <f>IF(ISBLANK(Games!R567), "",IF(AND(Games!R567="",Games!S567=""),"",IF(ISTEXT(Games!S567), "Side",Games!R567)))</f>
        <v/>
      </c>
      <c r="J584" s="34" t="str">
        <f>IF(ISBLANK(Games!B567), "",IF(Games!P567="Y", Games!B567, Games!C567))</f>
        <v/>
      </c>
      <c r="K584" s="34" t="str">
        <f>Games!K567</f>
        <v/>
      </c>
      <c r="L584" s="34" t="str">
        <f>IF(ISBLANK(Games!D567), "",Games!D567)</f>
        <v/>
      </c>
      <c r="M584" s="34"/>
      <c r="N584" s="49" t="str">
        <f>IF(ISBLANK(Table123[[#This Row],[Odds Side - Difference Model]]), "", 1)</f>
        <v/>
      </c>
      <c r="O584" s="49" t="str">
        <f>IF(ISBLANK(Table123[[#This Row],[Odds Spread]]), "", 1)</f>
        <v/>
      </c>
      <c r="P584" s="36"/>
      <c r="Q584" s="36"/>
      <c r="R58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4" s="36"/>
      <c r="T584" s="36"/>
      <c r="U584" s="50" t="str">
        <f>IF(ISBLANK(Table123[[#This Row],[Odds Side - Difference Model]]), "",N584+IF(Q584&lt;0, (N584/(Q584/-100)), N584*(Q584/100)))</f>
        <v/>
      </c>
      <c r="V584" s="51" t="str">
        <f>IFERROR(IF(ISBLANK(Table123[[#This Row],[Odds Side - Win Probability Model]]), "",N584+IF(R584&lt;0, (N584/(R584/-100)), N584*(R584/100))),"")</f>
        <v/>
      </c>
      <c r="W584" s="50" t="str">
        <f t="shared" si="61"/>
        <v/>
      </c>
      <c r="X584" s="51" t="str">
        <f t="shared" si="62"/>
        <v/>
      </c>
      <c r="Y584" s="50" t="str">
        <f>IF(ISBLANK(Table123[[#This Row],[Odds Spread]]), "",O584+IF(S584&lt;0, (O584/(S584/-100)), O584*(S584/100)))</f>
        <v/>
      </c>
      <c r="Z584" s="50" t="str">
        <f t="shared" si="63"/>
        <v/>
      </c>
      <c r="AA584" s="37">
        <f t="shared" si="64"/>
        <v>0</v>
      </c>
      <c r="AB584" s="37">
        <f t="shared" si="65"/>
        <v>0</v>
      </c>
      <c r="AC584" s="52" t="str">
        <f>IF('Prediction Log'!$T585="Y", "W", IF('Prediction Log'!$T585="N","L",""))</f>
        <v/>
      </c>
      <c r="AD584" s="53" t="str">
        <f>IF('Prediction Log'!$V585="Y", "W", IF('Prediction Log'!$V585="N","L",""))</f>
        <v/>
      </c>
      <c r="AE584" s="54" t="str">
        <f>IF(ISBLANK(Table123[[#This Row],[Odds Side - Difference Model]]), "",IF(AC584="W", W584, IF(AC584="L",-N584, "")))</f>
        <v/>
      </c>
      <c r="AF584" s="55" t="str">
        <f>IFERROR((IF(ISERR(Table123[[#This Row],[Potential Payout Side - Win Probability Model]]), "",IF(AD584="W", X584, IF(AD584="L",-N584, "")))), "")</f>
        <v/>
      </c>
      <c r="AG584" s="52" t="str">
        <f>IF('Prediction Log'!$U585="Y", "W", IF('Prediction Log'!$U585="N", "L", ""))</f>
        <v/>
      </c>
      <c r="AH584" s="54" t="str">
        <f>IF(ISBLANK(Table123[[#This Row],[Odds Spread]]), "",IF(AG584="W", Z584, IF(AG584="L",-O584, "")))</f>
        <v/>
      </c>
      <c r="AI584" s="45"/>
      <c r="AJ584" s="46" t="str">
        <f t="shared" si="66"/>
        <v/>
      </c>
      <c r="AK58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5" spans="1:38" x14ac:dyDescent="0.45">
      <c r="A585" s="34">
        <f>Games!A568</f>
        <v>0</v>
      </c>
      <c r="B585" s="34" t="str">
        <f>IF('Prediction Log'!B586=0, "",'Prediction Log'!B586)</f>
        <v/>
      </c>
      <c r="C585" s="34" t="str">
        <f>IF('Prediction Log'!C586=0, "",'Prediction Log'!C586)</f>
        <v/>
      </c>
      <c r="D585" s="34" t="str">
        <f>IF('Prediction Log'!D586=0, "",'Prediction Log'!D586)</f>
        <v/>
      </c>
      <c r="E585" s="34" t="str">
        <f>IF('Prediction Log'!E586=0, "",'Prediction Log'!E586)</f>
        <v/>
      </c>
      <c r="F585" s="34" t="str">
        <f>IF('Prediction Log'!H586=0, "",'Prediction Log'!H586)</f>
        <v/>
      </c>
      <c r="G585" s="10" t="str">
        <f>IF(ISBLANK(Games!B568), "",'Prediction Log'!$I586)</f>
        <v/>
      </c>
      <c r="H585" s="35" t="str">
        <f>'Prediction Log'!$J586</f>
        <v/>
      </c>
      <c r="I585" s="34" t="str">
        <f>IF(ISBLANK(Games!R568), "",IF(AND(Games!R568="",Games!S568=""),"",IF(ISTEXT(Games!S568), "Side",Games!R568)))</f>
        <v/>
      </c>
      <c r="J585" s="34" t="str">
        <f>IF(ISBLANK(Games!B568), "",IF(Games!P568="Y", Games!B568, Games!C568))</f>
        <v/>
      </c>
      <c r="K585" s="34" t="str">
        <f>Games!K568</f>
        <v/>
      </c>
      <c r="L585" s="34" t="str">
        <f>IF(ISBLANK(Games!D568), "",Games!D568)</f>
        <v/>
      </c>
      <c r="M585" s="34"/>
      <c r="N585" s="49" t="str">
        <f>IF(ISBLANK(Table123[[#This Row],[Odds Side - Difference Model]]), "", 1)</f>
        <v/>
      </c>
      <c r="O585" s="49" t="str">
        <f>IF(ISBLANK(Table123[[#This Row],[Odds Spread]]), "", 1)</f>
        <v/>
      </c>
      <c r="P585" s="36"/>
      <c r="Q585" s="36"/>
      <c r="R58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5" s="36"/>
      <c r="T585" s="36"/>
      <c r="U585" s="50" t="str">
        <f>IF(ISBLANK(Table123[[#This Row],[Odds Side - Difference Model]]), "",N585+IF(Q585&lt;0, (N585/(Q585/-100)), N585*(Q585/100)))</f>
        <v/>
      </c>
      <c r="V585" s="51" t="str">
        <f>IFERROR(IF(ISBLANK(Table123[[#This Row],[Odds Side - Win Probability Model]]), "",N585+IF(R585&lt;0, (N585/(R585/-100)), N585*(R585/100))),"")</f>
        <v/>
      </c>
      <c r="W585" s="50" t="str">
        <f t="shared" si="61"/>
        <v/>
      </c>
      <c r="X585" s="51" t="str">
        <f t="shared" si="62"/>
        <v/>
      </c>
      <c r="Y585" s="50" t="str">
        <f>IF(ISBLANK(Table123[[#This Row],[Odds Spread]]), "",O585+IF(S585&lt;0, (O585/(S585/-100)), O585*(S585/100)))</f>
        <v/>
      </c>
      <c r="Z585" s="50" t="str">
        <f t="shared" si="63"/>
        <v/>
      </c>
      <c r="AA585" s="37">
        <f t="shared" si="64"/>
        <v>0</v>
      </c>
      <c r="AB585" s="37">
        <f t="shared" si="65"/>
        <v>0</v>
      </c>
      <c r="AC585" s="52" t="str">
        <f>IF('Prediction Log'!$T586="Y", "W", IF('Prediction Log'!$T586="N","L",""))</f>
        <v/>
      </c>
      <c r="AD585" s="53" t="str">
        <f>IF('Prediction Log'!$V586="Y", "W", IF('Prediction Log'!$V586="N","L",""))</f>
        <v/>
      </c>
      <c r="AE585" s="54" t="str">
        <f>IF(ISBLANK(Table123[[#This Row],[Odds Side - Difference Model]]), "",IF(AC585="W", W585, IF(AC585="L",-N585, "")))</f>
        <v/>
      </c>
      <c r="AF585" s="55" t="str">
        <f>IFERROR((IF(ISERR(Table123[[#This Row],[Potential Payout Side - Win Probability Model]]), "",IF(AD585="W", X585, IF(AD585="L",-N585, "")))), "")</f>
        <v/>
      </c>
      <c r="AG585" s="52" t="str">
        <f>IF('Prediction Log'!$U586="Y", "W", IF('Prediction Log'!$U586="N", "L", ""))</f>
        <v/>
      </c>
      <c r="AH585" s="54" t="str">
        <f>IF(ISBLANK(Table123[[#This Row],[Odds Spread]]), "",IF(AG585="W", Z585, IF(AG585="L",-O585, "")))</f>
        <v/>
      </c>
      <c r="AI585" s="45"/>
      <c r="AJ585" s="46" t="str">
        <f t="shared" si="66"/>
        <v/>
      </c>
      <c r="AK58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6" spans="1:38" x14ac:dyDescent="0.45">
      <c r="A586" s="34">
        <f>Games!A569</f>
        <v>0</v>
      </c>
      <c r="B586" s="34" t="str">
        <f>IF('Prediction Log'!B587=0, "",'Prediction Log'!B587)</f>
        <v/>
      </c>
      <c r="C586" s="34" t="str">
        <f>IF('Prediction Log'!C587=0, "",'Prediction Log'!C587)</f>
        <v/>
      </c>
      <c r="D586" s="34" t="str">
        <f>IF('Prediction Log'!D587=0, "",'Prediction Log'!D587)</f>
        <v/>
      </c>
      <c r="E586" s="34" t="str">
        <f>IF('Prediction Log'!E587=0, "",'Prediction Log'!E587)</f>
        <v/>
      </c>
      <c r="F586" s="34" t="str">
        <f>IF('Prediction Log'!H587=0, "",'Prediction Log'!H587)</f>
        <v/>
      </c>
      <c r="G586" s="10" t="str">
        <f>IF(ISBLANK(Games!B569), "",'Prediction Log'!$I587)</f>
        <v/>
      </c>
      <c r="H586" s="35" t="str">
        <f>'Prediction Log'!$J587</f>
        <v/>
      </c>
      <c r="I586" s="34" t="str">
        <f>IF(ISBLANK(Games!R569), "",IF(AND(Games!R569="",Games!S569=""),"",IF(ISTEXT(Games!S569), "Side",Games!R569)))</f>
        <v/>
      </c>
      <c r="J586" s="34" t="str">
        <f>IF(ISBLANK(Games!B569), "",IF(Games!P569="Y", Games!B569, Games!C569))</f>
        <v/>
      </c>
      <c r="K586" s="34" t="str">
        <f>Games!K569</f>
        <v/>
      </c>
      <c r="L586" s="34" t="str">
        <f>IF(ISBLANK(Games!D569), "",Games!D569)</f>
        <v/>
      </c>
      <c r="M586" s="34"/>
      <c r="N586" s="49" t="str">
        <f>IF(ISBLANK(Table123[[#This Row],[Odds Side - Difference Model]]), "", 1)</f>
        <v/>
      </c>
      <c r="O586" s="49" t="str">
        <f>IF(ISBLANK(Table123[[#This Row],[Odds Spread]]), "", 1)</f>
        <v/>
      </c>
      <c r="P586" s="36"/>
      <c r="Q586" s="36"/>
      <c r="R58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6" s="36"/>
      <c r="T586" s="36"/>
      <c r="U586" s="50" t="str">
        <f>IF(ISBLANK(Table123[[#This Row],[Odds Side - Difference Model]]), "",N586+IF(Q586&lt;0, (N586/(Q586/-100)), N586*(Q586/100)))</f>
        <v/>
      </c>
      <c r="V586" s="51" t="str">
        <f>IFERROR(IF(ISBLANK(Table123[[#This Row],[Odds Side - Win Probability Model]]), "",N586+IF(R586&lt;0, (N586/(R586/-100)), N586*(R586/100))),"")</f>
        <v/>
      </c>
      <c r="W586" s="50" t="str">
        <f t="shared" si="61"/>
        <v/>
      </c>
      <c r="X586" s="51" t="str">
        <f t="shared" si="62"/>
        <v/>
      </c>
      <c r="Y586" s="50" t="str">
        <f>IF(ISBLANK(Table123[[#This Row],[Odds Spread]]), "",O586+IF(S586&lt;0, (O586/(S586/-100)), O586*(S586/100)))</f>
        <v/>
      </c>
      <c r="Z586" s="50" t="str">
        <f t="shared" si="63"/>
        <v/>
      </c>
      <c r="AA586" s="37">
        <f t="shared" si="64"/>
        <v>0</v>
      </c>
      <c r="AB586" s="37">
        <f t="shared" si="65"/>
        <v>0</v>
      </c>
      <c r="AC586" s="52" t="str">
        <f>IF('Prediction Log'!$T587="Y", "W", IF('Prediction Log'!$T587="N","L",""))</f>
        <v/>
      </c>
      <c r="AD586" s="53" t="str">
        <f>IF('Prediction Log'!$V587="Y", "W", IF('Prediction Log'!$V587="N","L",""))</f>
        <v/>
      </c>
      <c r="AE586" s="54" t="str">
        <f>IF(ISBLANK(Table123[[#This Row],[Odds Side - Difference Model]]), "",IF(AC586="W", W586, IF(AC586="L",-N586, "")))</f>
        <v/>
      </c>
      <c r="AF586" s="55" t="str">
        <f>IFERROR((IF(ISERR(Table123[[#This Row],[Potential Payout Side - Win Probability Model]]), "",IF(AD586="W", X586, IF(AD586="L",-N586, "")))), "")</f>
        <v/>
      </c>
      <c r="AG586" s="52" t="str">
        <f>IF('Prediction Log'!$U587="Y", "W", IF('Prediction Log'!$U587="N", "L", ""))</f>
        <v/>
      </c>
      <c r="AH586" s="54" t="str">
        <f>IF(ISBLANK(Table123[[#This Row],[Odds Spread]]), "",IF(AG586="W", Z586, IF(AG586="L",-O586, "")))</f>
        <v/>
      </c>
      <c r="AI586" s="45"/>
      <c r="AJ586" s="46" t="str">
        <f t="shared" si="66"/>
        <v/>
      </c>
      <c r="AK58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7" spans="1:38" x14ac:dyDescent="0.45">
      <c r="A587" s="34">
        <f>Games!A570</f>
        <v>0</v>
      </c>
      <c r="B587" s="34" t="str">
        <f>IF('Prediction Log'!B588=0, "",'Prediction Log'!B588)</f>
        <v/>
      </c>
      <c r="C587" s="34" t="str">
        <f>IF('Prediction Log'!C588=0, "",'Prediction Log'!C588)</f>
        <v/>
      </c>
      <c r="D587" s="34" t="str">
        <f>IF('Prediction Log'!D588=0, "",'Prediction Log'!D588)</f>
        <v/>
      </c>
      <c r="E587" s="34" t="str">
        <f>IF('Prediction Log'!E588=0, "",'Prediction Log'!E588)</f>
        <v/>
      </c>
      <c r="F587" s="34" t="str">
        <f>IF('Prediction Log'!H588=0, "",'Prediction Log'!H588)</f>
        <v/>
      </c>
      <c r="G587" s="10" t="str">
        <f>IF(ISBLANK(Games!B570), "",'Prediction Log'!$I588)</f>
        <v/>
      </c>
      <c r="H587" s="35" t="str">
        <f>'Prediction Log'!$J588</f>
        <v/>
      </c>
      <c r="I587" s="34" t="str">
        <f>IF(ISBLANK(Games!R570), "",IF(AND(Games!R570="",Games!S570=""),"",IF(ISTEXT(Games!S570), "Side",Games!R570)))</f>
        <v/>
      </c>
      <c r="J587" s="34" t="str">
        <f>IF(ISBLANK(Games!B570), "",IF(Games!P570="Y", Games!B570, Games!C570))</f>
        <v/>
      </c>
      <c r="K587" s="34" t="str">
        <f>Games!K570</f>
        <v/>
      </c>
      <c r="L587" s="34" t="str">
        <f>IF(ISBLANK(Games!D570), "",Games!D570)</f>
        <v/>
      </c>
      <c r="M587" s="34"/>
      <c r="N587" s="49" t="str">
        <f>IF(ISBLANK(Table123[[#This Row],[Odds Side - Difference Model]]), "", 1)</f>
        <v/>
      </c>
      <c r="O587" s="49" t="str">
        <f>IF(ISBLANK(Table123[[#This Row],[Odds Spread]]), "", 1)</f>
        <v/>
      </c>
      <c r="P587" s="36"/>
      <c r="Q587" s="36"/>
      <c r="R58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7" s="36"/>
      <c r="T587" s="36"/>
      <c r="U587" s="50" t="str">
        <f>IF(ISBLANK(Table123[[#This Row],[Odds Side - Difference Model]]), "",N587+IF(Q587&lt;0, (N587/(Q587/-100)), N587*(Q587/100)))</f>
        <v/>
      </c>
      <c r="V587" s="51" t="str">
        <f>IFERROR(IF(ISBLANK(Table123[[#This Row],[Odds Side - Win Probability Model]]), "",N587+IF(R587&lt;0, (N587/(R587/-100)), N587*(R587/100))),"")</f>
        <v/>
      </c>
      <c r="W587" s="50" t="str">
        <f t="shared" si="61"/>
        <v/>
      </c>
      <c r="X587" s="51" t="str">
        <f t="shared" si="62"/>
        <v/>
      </c>
      <c r="Y587" s="50" t="str">
        <f>IF(ISBLANK(Table123[[#This Row],[Odds Spread]]), "",O587+IF(S587&lt;0, (O587/(S587/-100)), O587*(S587/100)))</f>
        <v/>
      </c>
      <c r="Z587" s="50" t="str">
        <f t="shared" si="63"/>
        <v/>
      </c>
      <c r="AA587" s="37">
        <f t="shared" si="64"/>
        <v>0</v>
      </c>
      <c r="AB587" s="37">
        <f t="shared" si="65"/>
        <v>0</v>
      </c>
      <c r="AC587" s="52" t="str">
        <f>IF('Prediction Log'!$T588="Y", "W", IF('Prediction Log'!$T588="N","L",""))</f>
        <v/>
      </c>
      <c r="AD587" s="53" t="str">
        <f>IF('Prediction Log'!$V588="Y", "W", IF('Prediction Log'!$V588="N","L",""))</f>
        <v/>
      </c>
      <c r="AE587" s="54" t="str">
        <f>IF(ISBLANK(Table123[[#This Row],[Odds Side - Difference Model]]), "",IF(AC587="W", W587, IF(AC587="L",-N587, "")))</f>
        <v/>
      </c>
      <c r="AF587" s="55" t="str">
        <f>IFERROR((IF(ISERR(Table123[[#This Row],[Potential Payout Side - Win Probability Model]]), "",IF(AD587="W", X587, IF(AD587="L",-N587, "")))), "")</f>
        <v/>
      </c>
      <c r="AG587" s="52" t="str">
        <f>IF('Prediction Log'!$U588="Y", "W", IF('Prediction Log'!$U588="N", "L", ""))</f>
        <v/>
      </c>
      <c r="AH587" s="54" t="str">
        <f>IF(ISBLANK(Table123[[#This Row],[Odds Spread]]), "",IF(AG587="W", Z587, IF(AG587="L",-O587, "")))</f>
        <v/>
      </c>
      <c r="AI587" s="45"/>
      <c r="AJ587" s="46" t="str">
        <f t="shared" si="66"/>
        <v/>
      </c>
      <c r="AK58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8" spans="1:38" x14ac:dyDescent="0.45">
      <c r="A588" s="34">
        <f>Games!A571</f>
        <v>0</v>
      </c>
      <c r="B588" s="34" t="str">
        <f>IF('Prediction Log'!B589=0, "",'Prediction Log'!B589)</f>
        <v/>
      </c>
      <c r="C588" s="34" t="str">
        <f>IF('Prediction Log'!C589=0, "",'Prediction Log'!C589)</f>
        <v/>
      </c>
      <c r="D588" s="34" t="str">
        <f>IF('Prediction Log'!D589=0, "",'Prediction Log'!D589)</f>
        <v/>
      </c>
      <c r="E588" s="34" t="str">
        <f>IF('Prediction Log'!E589=0, "",'Prediction Log'!E589)</f>
        <v/>
      </c>
      <c r="F588" s="34" t="str">
        <f>IF('Prediction Log'!H589=0, "",'Prediction Log'!H589)</f>
        <v/>
      </c>
      <c r="G588" s="10" t="str">
        <f>IF(ISBLANK(Games!B571), "",'Prediction Log'!$I589)</f>
        <v/>
      </c>
      <c r="H588" s="35" t="str">
        <f>'Prediction Log'!$J589</f>
        <v/>
      </c>
      <c r="I588" s="34" t="str">
        <f>IF(ISBLANK(Games!R571), "",IF(AND(Games!R571="",Games!S571=""),"",IF(ISTEXT(Games!S571), "Side",Games!R571)))</f>
        <v/>
      </c>
      <c r="J588" s="34" t="str">
        <f>IF(ISBLANK(Games!B571), "",IF(Games!P571="Y", Games!B571, Games!C571))</f>
        <v/>
      </c>
      <c r="K588" s="34" t="str">
        <f>Games!K571</f>
        <v/>
      </c>
      <c r="L588" s="34" t="str">
        <f>IF(ISBLANK(Games!D571), "",Games!D571)</f>
        <v/>
      </c>
      <c r="M588" s="34"/>
      <c r="N588" s="49" t="str">
        <f>IF(ISBLANK(Table123[[#This Row],[Odds Side - Difference Model]]), "", 1)</f>
        <v/>
      </c>
      <c r="O588" s="49" t="str">
        <f>IF(ISBLANK(Table123[[#This Row],[Odds Spread]]), "", 1)</f>
        <v/>
      </c>
      <c r="P588" s="36"/>
      <c r="Q588" s="36"/>
      <c r="R58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8" s="36"/>
      <c r="T588" s="36"/>
      <c r="U588" s="50" t="str">
        <f>IF(ISBLANK(Table123[[#This Row],[Odds Side - Difference Model]]), "",N588+IF(Q588&lt;0, (N588/(Q588/-100)), N588*(Q588/100)))</f>
        <v/>
      </c>
      <c r="V588" s="51" t="str">
        <f>IFERROR(IF(ISBLANK(Table123[[#This Row],[Odds Side - Win Probability Model]]), "",N588+IF(R588&lt;0, (N588/(R588/-100)), N588*(R588/100))),"")</f>
        <v/>
      </c>
      <c r="W588" s="50" t="str">
        <f t="shared" si="61"/>
        <v/>
      </c>
      <c r="X588" s="51" t="str">
        <f t="shared" si="62"/>
        <v/>
      </c>
      <c r="Y588" s="50" t="str">
        <f>IF(ISBLANK(Table123[[#This Row],[Odds Spread]]), "",O588+IF(S588&lt;0, (O588/(S588/-100)), O588*(S588/100)))</f>
        <v/>
      </c>
      <c r="Z588" s="50" t="str">
        <f t="shared" si="63"/>
        <v/>
      </c>
      <c r="AA588" s="37">
        <f t="shared" si="64"/>
        <v>0</v>
      </c>
      <c r="AB588" s="37">
        <f t="shared" si="65"/>
        <v>0</v>
      </c>
      <c r="AC588" s="52" t="str">
        <f>IF('Prediction Log'!$T589="Y", "W", IF('Prediction Log'!$T589="N","L",""))</f>
        <v/>
      </c>
      <c r="AD588" s="53" t="str">
        <f>IF('Prediction Log'!$V589="Y", "W", IF('Prediction Log'!$V589="N","L",""))</f>
        <v/>
      </c>
      <c r="AE588" s="54" t="str">
        <f>IF(ISBLANK(Table123[[#This Row],[Odds Side - Difference Model]]), "",IF(AC588="W", W588, IF(AC588="L",-N588, "")))</f>
        <v/>
      </c>
      <c r="AF588" s="55" t="str">
        <f>IFERROR((IF(ISERR(Table123[[#This Row],[Potential Payout Side - Win Probability Model]]), "",IF(AD588="W", X588, IF(AD588="L",-N588, "")))), "")</f>
        <v/>
      </c>
      <c r="AG588" s="52" t="str">
        <f>IF('Prediction Log'!$U589="Y", "W", IF('Prediction Log'!$U589="N", "L", ""))</f>
        <v/>
      </c>
      <c r="AH588" s="54" t="str">
        <f>IF(ISBLANK(Table123[[#This Row],[Odds Spread]]), "",IF(AG588="W", Z588, IF(AG588="L",-O588, "")))</f>
        <v/>
      </c>
      <c r="AI588" s="45"/>
      <c r="AJ588" s="46" t="str">
        <f t="shared" si="66"/>
        <v/>
      </c>
      <c r="AK58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9" spans="1:38" x14ac:dyDescent="0.45">
      <c r="A589" s="34">
        <f>Games!A572</f>
        <v>0</v>
      </c>
      <c r="B589" s="34" t="str">
        <f>IF('Prediction Log'!B590=0, "",'Prediction Log'!B590)</f>
        <v/>
      </c>
      <c r="C589" s="34" t="str">
        <f>IF('Prediction Log'!C590=0, "",'Prediction Log'!C590)</f>
        <v/>
      </c>
      <c r="D589" s="34" t="str">
        <f>IF('Prediction Log'!D590=0, "",'Prediction Log'!D590)</f>
        <v/>
      </c>
      <c r="E589" s="34" t="str">
        <f>IF('Prediction Log'!E590=0, "",'Prediction Log'!E590)</f>
        <v/>
      </c>
      <c r="F589" s="34" t="str">
        <f>IF('Prediction Log'!H590=0, "",'Prediction Log'!H590)</f>
        <v/>
      </c>
      <c r="G589" s="10" t="str">
        <f>IF(ISBLANK(Games!B572), "",'Prediction Log'!$I590)</f>
        <v/>
      </c>
      <c r="H589" s="35" t="str">
        <f>'Prediction Log'!$J590</f>
        <v/>
      </c>
      <c r="I589" s="34" t="str">
        <f>IF(ISBLANK(Games!R572), "",IF(AND(Games!R572="",Games!S572=""),"",IF(ISTEXT(Games!S572), "Side",Games!R572)))</f>
        <v/>
      </c>
      <c r="J589" s="34" t="str">
        <f>IF(ISBLANK(Games!B572), "",IF(Games!P572="Y", Games!B572, Games!C572))</f>
        <v/>
      </c>
      <c r="K589" s="34" t="str">
        <f>Games!K572</f>
        <v/>
      </c>
      <c r="L589" s="34" t="str">
        <f>IF(ISBLANK(Games!D572), "",Games!D572)</f>
        <v/>
      </c>
      <c r="M589" s="34"/>
      <c r="N589" s="49" t="str">
        <f>IF(ISBLANK(Table123[[#This Row],[Odds Side - Difference Model]]), "", 1)</f>
        <v/>
      </c>
      <c r="O589" s="49" t="str">
        <f>IF(ISBLANK(Table123[[#This Row],[Odds Spread]]), "", 1)</f>
        <v/>
      </c>
      <c r="P589" s="36"/>
      <c r="Q589" s="36"/>
      <c r="R58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9" s="36"/>
      <c r="T589" s="36"/>
      <c r="U589" s="50" t="str">
        <f>IF(ISBLANK(Table123[[#This Row],[Odds Side - Difference Model]]), "",N589+IF(Q589&lt;0, (N589/(Q589/-100)), N589*(Q589/100)))</f>
        <v/>
      </c>
      <c r="V589" s="51" t="str">
        <f>IFERROR(IF(ISBLANK(Table123[[#This Row],[Odds Side - Win Probability Model]]), "",N589+IF(R589&lt;0, (N589/(R589/-100)), N589*(R589/100))),"")</f>
        <v/>
      </c>
      <c r="W589" s="50" t="str">
        <f t="shared" si="61"/>
        <v/>
      </c>
      <c r="X589" s="51" t="str">
        <f t="shared" si="62"/>
        <v/>
      </c>
      <c r="Y589" s="50" t="str">
        <f>IF(ISBLANK(Table123[[#This Row],[Odds Spread]]), "",O589+IF(S589&lt;0, (O589/(S589/-100)), O589*(S589/100)))</f>
        <v/>
      </c>
      <c r="Z589" s="50" t="str">
        <f t="shared" si="63"/>
        <v/>
      </c>
      <c r="AA589" s="37">
        <f t="shared" si="64"/>
        <v>0</v>
      </c>
      <c r="AB589" s="37">
        <f t="shared" si="65"/>
        <v>0</v>
      </c>
      <c r="AC589" s="52" t="str">
        <f>IF('Prediction Log'!$T590="Y", "W", IF('Prediction Log'!$T590="N","L",""))</f>
        <v/>
      </c>
      <c r="AD589" s="53" t="str">
        <f>IF('Prediction Log'!$V590="Y", "W", IF('Prediction Log'!$V590="N","L",""))</f>
        <v/>
      </c>
      <c r="AE589" s="54" t="str">
        <f>IF(ISBLANK(Table123[[#This Row],[Odds Side - Difference Model]]), "",IF(AC589="W", W589, IF(AC589="L",-N589, "")))</f>
        <v/>
      </c>
      <c r="AF589" s="55" t="str">
        <f>IFERROR((IF(ISERR(Table123[[#This Row],[Potential Payout Side - Win Probability Model]]), "",IF(AD589="W", X589, IF(AD589="L",-N589, "")))), "")</f>
        <v/>
      </c>
      <c r="AG589" s="52" t="str">
        <f>IF('Prediction Log'!$U590="Y", "W", IF('Prediction Log'!$U590="N", "L", ""))</f>
        <v/>
      </c>
      <c r="AH589" s="54" t="str">
        <f>IF(ISBLANK(Table123[[#This Row],[Odds Spread]]), "",IF(AG589="W", Z589, IF(AG589="L",-O589, "")))</f>
        <v/>
      </c>
      <c r="AI589" s="45"/>
      <c r="AJ589" s="46" t="str">
        <f t="shared" si="66"/>
        <v/>
      </c>
      <c r="AK58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0" spans="1:38" x14ac:dyDescent="0.45">
      <c r="A590" s="34">
        <f>Games!A573</f>
        <v>0</v>
      </c>
      <c r="B590" s="34" t="str">
        <f>IF('Prediction Log'!B591=0, "",'Prediction Log'!B591)</f>
        <v/>
      </c>
      <c r="C590" s="34" t="str">
        <f>IF('Prediction Log'!C591=0, "",'Prediction Log'!C591)</f>
        <v/>
      </c>
      <c r="D590" s="34" t="str">
        <f>IF('Prediction Log'!D591=0, "",'Prediction Log'!D591)</f>
        <v/>
      </c>
      <c r="E590" s="34" t="str">
        <f>IF('Prediction Log'!E591=0, "",'Prediction Log'!E591)</f>
        <v/>
      </c>
      <c r="F590" s="34" t="str">
        <f>IF('Prediction Log'!H591=0, "",'Prediction Log'!H591)</f>
        <v/>
      </c>
      <c r="G590" s="10" t="str">
        <f>IF(ISBLANK(Games!B573), "",'Prediction Log'!$I591)</f>
        <v/>
      </c>
      <c r="H590" s="35" t="str">
        <f>'Prediction Log'!$J591</f>
        <v/>
      </c>
      <c r="I590" s="34" t="str">
        <f>IF(ISBLANK(Games!R573), "",IF(AND(Games!R573="",Games!S573=""),"",IF(ISTEXT(Games!S573), "Side",Games!R573)))</f>
        <v/>
      </c>
      <c r="J590" s="34" t="str">
        <f>IF(ISBLANK(Games!B573), "",IF(Games!P573="Y", Games!B573, Games!C573))</f>
        <v/>
      </c>
      <c r="K590" s="34" t="str">
        <f>Games!K573</f>
        <v/>
      </c>
      <c r="L590" s="34" t="str">
        <f>IF(ISBLANK(Games!D573), "",Games!D573)</f>
        <v/>
      </c>
      <c r="M590" s="34"/>
      <c r="N590" s="49" t="str">
        <f>IF(ISBLANK(Table123[[#This Row],[Odds Side - Difference Model]]), "", 1)</f>
        <v/>
      </c>
      <c r="O590" s="49" t="str">
        <f>IF(ISBLANK(Table123[[#This Row],[Odds Spread]]), "", 1)</f>
        <v/>
      </c>
      <c r="P590" s="36"/>
      <c r="Q590" s="36"/>
      <c r="R59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0" s="36"/>
      <c r="T590" s="36"/>
      <c r="U590" s="50" t="str">
        <f>IF(ISBLANK(Table123[[#This Row],[Odds Side - Difference Model]]), "",N590+IF(Q590&lt;0, (N590/(Q590/-100)), N590*(Q590/100)))</f>
        <v/>
      </c>
      <c r="V590" s="51" t="str">
        <f>IFERROR(IF(ISBLANK(Table123[[#This Row],[Odds Side - Win Probability Model]]), "",N590+IF(R590&lt;0, (N590/(R590/-100)), N590*(R590/100))),"")</f>
        <v/>
      </c>
      <c r="W590" s="50" t="str">
        <f t="shared" si="61"/>
        <v/>
      </c>
      <c r="X590" s="51" t="str">
        <f t="shared" si="62"/>
        <v/>
      </c>
      <c r="Y590" s="50" t="str">
        <f>IF(ISBLANK(Table123[[#This Row],[Odds Spread]]), "",O590+IF(S590&lt;0, (O590/(S590/-100)), O590*(S590/100)))</f>
        <v/>
      </c>
      <c r="Z590" s="50" t="str">
        <f t="shared" si="63"/>
        <v/>
      </c>
      <c r="AA590" s="37">
        <f t="shared" si="64"/>
        <v>0</v>
      </c>
      <c r="AB590" s="37">
        <f t="shared" si="65"/>
        <v>0</v>
      </c>
      <c r="AC590" s="52" t="str">
        <f>IF('Prediction Log'!$T591="Y", "W", IF('Prediction Log'!$T591="N","L",""))</f>
        <v/>
      </c>
      <c r="AD590" s="53" t="str">
        <f>IF('Prediction Log'!$V591="Y", "W", IF('Prediction Log'!$V591="N","L",""))</f>
        <v/>
      </c>
      <c r="AE590" s="54" t="str">
        <f>IF(ISBLANK(Table123[[#This Row],[Odds Side - Difference Model]]), "",IF(AC590="W", W590, IF(AC590="L",-N590, "")))</f>
        <v/>
      </c>
      <c r="AF590" s="55" t="str">
        <f>IFERROR((IF(ISERR(Table123[[#This Row],[Potential Payout Side - Win Probability Model]]), "",IF(AD590="W", X590, IF(AD590="L",-N590, "")))), "")</f>
        <v/>
      </c>
      <c r="AG590" s="52" t="str">
        <f>IF('Prediction Log'!$U591="Y", "W", IF('Prediction Log'!$U591="N", "L", ""))</f>
        <v/>
      </c>
      <c r="AH590" s="54" t="str">
        <f>IF(ISBLANK(Table123[[#This Row],[Odds Spread]]), "",IF(AG590="W", Z590, IF(AG590="L",-O590, "")))</f>
        <v/>
      </c>
      <c r="AI590" s="45"/>
      <c r="AJ590" s="46" t="str">
        <f t="shared" si="66"/>
        <v/>
      </c>
      <c r="AK59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1" spans="1:38" x14ac:dyDescent="0.45">
      <c r="A591" s="34">
        <f>Games!A574</f>
        <v>0</v>
      </c>
      <c r="B591" s="34" t="str">
        <f>IF('Prediction Log'!B592=0, "",'Prediction Log'!B592)</f>
        <v/>
      </c>
      <c r="C591" s="34" t="str">
        <f>IF('Prediction Log'!C592=0, "",'Prediction Log'!C592)</f>
        <v/>
      </c>
      <c r="D591" s="34" t="str">
        <f>IF('Prediction Log'!D592=0, "",'Prediction Log'!D592)</f>
        <v/>
      </c>
      <c r="E591" s="34" t="str">
        <f>IF('Prediction Log'!E592=0, "",'Prediction Log'!E592)</f>
        <v/>
      </c>
      <c r="F591" s="34" t="str">
        <f>IF('Prediction Log'!H592=0, "",'Prediction Log'!H592)</f>
        <v/>
      </c>
      <c r="G591" s="10" t="str">
        <f>IF(ISBLANK(Games!B574), "",'Prediction Log'!$I592)</f>
        <v/>
      </c>
      <c r="H591" s="35" t="str">
        <f>'Prediction Log'!$J592</f>
        <v/>
      </c>
      <c r="I591" s="34" t="str">
        <f>IF(ISBLANK(Games!R574), "",IF(AND(Games!R574="",Games!S574=""),"",IF(ISTEXT(Games!S574), "Side",Games!R574)))</f>
        <v/>
      </c>
      <c r="J591" s="34" t="str">
        <f>IF(ISBLANK(Games!B574), "",IF(Games!P574="Y", Games!B574, Games!C574))</f>
        <v/>
      </c>
      <c r="K591" s="34" t="str">
        <f>Games!K574</f>
        <v/>
      </c>
      <c r="L591" s="34" t="str">
        <f>IF(ISBLANK(Games!D574), "",Games!D574)</f>
        <v/>
      </c>
      <c r="M591" s="34"/>
      <c r="N591" s="49" t="str">
        <f>IF(ISBLANK(Table123[[#This Row],[Odds Side - Difference Model]]), "", 1)</f>
        <v/>
      </c>
      <c r="O591" s="49" t="str">
        <f>IF(ISBLANK(Table123[[#This Row],[Odds Spread]]), "", 1)</f>
        <v/>
      </c>
      <c r="P591" s="36"/>
      <c r="Q591" s="36"/>
      <c r="R59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1" s="36"/>
      <c r="T591" s="36"/>
      <c r="U591" s="50" t="str">
        <f>IF(ISBLANK(Table123[[#This Row],[Odds Side - Difference Model]]), "",N591+IF(Q591&lt;0, (N591/(Q591/-100)), N591*(Q591/100)))</f>
        <v/>
      </c>
      <c r="V591" s="51" t="str">
        <f>IFERROR(IF(ISBLANK(Table123[[#This Row],[Odds Side - Win Probability Model]]), "",N591+IF(R591&lt;0, (N591/(R591/-100)), N591*(R591/100))),"")</f>
        <v/>
      </c>
      <c r="W591" s="50" t="str">
        <f t="shared" si="61"/>
        <v/>
      </c>
      <c r="X591" s="51" t="str">
        <f t="shared" si="62"/>
        <v/>
      </c>
      <c r="Y591" s="50" t="str">
        <f>IF(ISBLANK(Table123[[#This Row],[Odds Spread]]), "",O591+IF(S591&lt;0, (O591/(S591/-100)), O591*(S591/100)))</f>
        <v/>
      </c>
      <c r="Z591" s="50" t="str">
        <f t="shared" si="63"/>
        <v/>
      </c>
      <c r="AA591" s="37">
        <f t="shared" si="64"/>
        <v>0</v>
      </c>
      <c r="AB591" s="37">
        <f t="shared" si="65"/>
        <v>0</v>
      </c>
      <c r="AC591" s="52" t="str">
        <f>IF('Prediction Log'!$T592="Y", "W", IF('Prediction Log'!$T592="N","L",""))</f>
        <v/>
      </c>
      <c r="AD591" s="53" t="str">
        <f>IF('Prediction Log'!$V592="Y", "W", IF('Prediction Log'!$V592="N","L",""))</f>
        <v/>
      </c>
      <c r="AE591" s="54" t="str">
        <f>IF(ISBLANK(Table123[[#This Row],[Odds Side - Difference Model]]), "",IF(AC591="W", W591, IF(AC591="L",-N591, "")))</f>
        <v/>
      </c>
      <c r="AF591" s="55" t="str">
        <f>IFERROR((IF(ISERR(Table123[[#This Row],[Potential Payout Side - Win Probability Model]]), "",IF(AD591="W", X591, IF(AD591="L",-N591, "")))), "")</f>
        <v/>
      </c>
      <c r="AG591" s="52" t="str">
        <f>IF('Prediction Log'!$U592="Y", "W", IF('Prediction Log'!$U592="N", "L", ""))</f>
        <v/>
      </c>
      <c r="AH591" s="54" t="str">
        <f>IF(ISBLANK(Table123[[#This Row],[Odds Spread]]), "",IF(AG591="W", Z591, IF(AG591="L",-O591, "")))</f>
        <v/>
      </c>
      <c r="AI591" s="45"/>
      <c r="AJ591" s="46" t="str">
        <f t="shared" si="66"/>
        <v/>
      </c>
      <c r="AK59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2" spans="1:38" x14ac:dyDescent="0.45">
      <c r="A592" s="34">
        <f>Games!A575</f>
        <v>0</v>
      </c>
      <c r="B592" s="34" t="str">
        <f>IF('Prediction Log'!B593=0, "",'Prediction Log'!B593)</f>
        <v/>
      </c>
      <c r="C592" s="34" t="str">
        <f>IF('Prediction Log'!C593=0, "",'Prediction Log'!C593)</f>
        <v/>
      </c>
      <c r="D592" s="34" t="str">
        <f>IF('Prediction Log'!D593=0, "",'Prediction Log'!D593)</f>
        <v/>
      </c>
      <c r="E592" s="34" t="str">
        <f>IF('Prediction Log'!E593=0, "",'Prediction Log'!E593)</f>
        <v/>
      </c>
      <c r="F592" s="34" t="str">
        <f>IF('Prediction Log'!H593=0, "",'Prediction Log'!H593)</f>
        <v/>
      </c>
      <c r="G592" s="10" t="str">
        <f>IF(ISBLANK(Games!B575), "",'Prediction Log'!$I593)</f>
        <v/>
      </c>
      <c r="H592" s="35" t="str">
        <f>'Prediction Log'!$J593</f>
        <v/>
      </c>
      <c r="I592" s="34" t="str">
        <f>IF(ISBLANK(Games!R575), "",IF(AND(Games!R575="",Games!S575=""),"",IF(ISTEXT(Games!S575), "Side",Games!R575)))</f>
        <v/>
      </c>
      <c r="J592" s="34" t="str">
        <f>IF(ISBLANK(Games!B575), "",IF(Games!P575="Y", Games!B575, Games!C575))</f>
        <v/>
      </c>
      <c r="K592" s="34" t="str">
        <f>Games!K575</f>
        <v/>
      </c>
      <c r="L592" s="34" t="str">
        <f>IF(ISBLANK(Games!D575), "",Games!D575)</f>
        <v/>
      </c>
      <c r="M592" s="34"/>
      <c r="N592" s="49" t="str">
        <f>IF(ISBLANK(Table123[[#This Row],[Odds Side - Difference Model]]), "", 1)</f>
        <v/>
      </c>
      <c r="O592" s="49" t="str">
        <f>IF(ISBLANK(Table123[[#This Row],[Odds Spread]]), "", 1)</f>
        <v/>
      </c>
      <c r="P592" s="36"/>
      <c r="Q592" s="36"/>
      <c r="R59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2" s="36"/>
      <c r="T592" s="36"/>
      <c r="U592" s="50" t="str">
        <f>IF(ISBLANK(Table123[[#This Row],[Odds Side - Difference Model]]), "",N592+IF(Q592&lt;0, (N592/(Q592/-100)), N592*(Q592/100)))</f>
        <v/>
      </c>
      <c r="V592" s="51" t="str">
        <f>IFERROR(IF(ISBLANK(Table123[[#This Row],[Odds Side - Win Probability Model]]), "",N592+IF(R592&lt;0, (N592/(R592/-100)), N592*(R592/100))),"")</f>
        <v/>
      </c>
      <c r="W592" s="50" t="str">
        <f t="shared" si="61"/>
        <v/>
      </c>
      <c r="X592" s="51" t="str">
        <f t="shared" si="62"/>
        <v/>
      </c>
      <c r="Y592" s="50" t="str">
        <f>IF(ISBLANK(Table123[[#This Row],[Odds Spread]]), "",O592+IF(S592&lt;0, (O592/(S592/-100)), O592*(S592/100)))</f>
        <v/>
      </c>
      <c r="Z592" s="50" t="str">
        <f t="shared" si="63"/>
        <v/>
      </c>
      <c r="AA592" s="37">
        <f t="shared" si="64"/>
        <v>0</v>
      </c>
      <c r="AB592" s="37">
        <f t="shared" si="65"/>
        <v>0</v>
      </c>
      <c r="AC592" s="52" t="str">
        <f>IF('Prediction Log'!$T593="Y", "W", IF('Prediction Log'!$T593="N","L",""))</f>
        <v/>
      </c>
      <c r="AD592" s="53" t="str">
        <f>IF('Prediction Log'!$V593="Y", "W", IF('Prediction Log'!$V593="N","L",""))</f>
        <v/>
      </c>
      <c r="AE592" s="54" t="str">
        <f>IF(ISBLANK(Table123[[#This Row],[Odds Side - Difference Model]]), "",IF(AC592="W", W592, IF(AC592="L",-N592, "")))</f>
        <v/>
      </c>
      <c r="AF592" s="55" t="str">
        <f>IFERROR((IF(ISERR(Table123[[#This Row],[Potential Payout Side - Win Probability Model]]), "",IF(AD592="W", X592, IF(AD592="L",-N592, "")))), "")</f>
        <v/>
      </c>
      <c r="AG592" s="52" t="str">
        <f>IF('Prediction Log'!$U593="Y", "W", IF('Prediction Log'!$U593="N", "L", ""))</f>
        <v/>
      </c>
      <c r="AH592" s="54" t="str">
        <f>IF(ISBLANK(Table123[[#This Row],[Odds Spread]]), "",IF(AG592="W", Z592, IF(AG592="L",-O592, "")))</f>
        <v/>
      </c>
      <c r="AI592" s="45"/>
      <c r="AJ592" s="46" t="str">
        <f t="shared" si="66"/>
        <v/>
      </c>
      <c r="AK59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3" spans="1:38" x14ac:dyDescent="0.45">
      <c r="A593" s="34">
        <f>Games!A576</f>
        <v>0</v>
      </c>
      <c r="B593" s="34" t="str">
        <f>IF('Prediction Log'!B594=0, "",'Prediction Log'!B594)</f>
        <v/>
      </c>
      <c r="C593" s="34" t="str">
        <f>IF('Prediction Log'!C594=0, "",'Prediction Log'!C594)</f>
        <v/>
      </c>
      <c r="D593" s="34" t="str">
        <f>IF('Prediction Log'!D594=0, "",'Prediction Log'!D594)</f>
        <v/>
      </c>
      <c r="E593" s="34" t="str">
        <f>IF('Prediction Log'!E594=0, "",'Prediction Log'!E594)</f>
        <v/>
      </c>
      <c r="F593" s="34" t="str">
        <f>IF('Prediction Log'!H594=0, "",'Prediction Log'!H594)</f>
        <v/>
      </c>
      <c r="G593" s="10" t="str">
        <f>IF(ISBLANK(Games!B576), "",'Prediction Log'!$I594)</f>
        <v/>
      </c>
      <c r="H593" s="35" t="str">
        <f>'Prediction Log'!$J594</f>
        <v/>
      </c>
      <c r="I593" s="34" t="str">
        <f>IF(ISBLANK(Games!R576), "",IF(AND(Games!R576="",Games!S576=""),"",IF(ISTEXT(Games!S576), "Side",Games!R576)))</f>
        <v/>
      </c>
      <c r="J593" s="34" t="str">
        <f>IF(ISBLANK(Games!B576), "",IF(Games!P576="Y", Games!B576, Games!C576))</f>
        <v/>
      </c>
      <c r="K593" s="34" t="str">
        <f>Games!K576</f>
        <v/>
      </c>
      <c r="L593" s="34" t="str">
        <f>IF(ISBLANK(Games!D576), "",Games!D576)</f>
        <v/>
      </c>
      <c r="M593" s="34"/>
      <c r="N593" s="49" t="str">
        <f>IF(ISBLANK(Table123[[#This Row],[Odds Side - Difference Model]]), "", 1)</f>
        <v/>
      </c>
      <c r="O593" s="49" t="str">
        <f>IF(ISBLANK(Table123[[#This Row],[Odds Spread]]), "", 1)</f>
        <v/>
      </c>
      <c r="P593" s="36"/>
      <c r="Q593" s="36"/>
      <c r="R59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3" s="36"/>
      <c r="T593" s="36"/>
      <c r="U593" s="50" t="str">
        <f>IF(ISBLANK(Table123[[#This Row],[Odds Side - Difference Model]]), "",N593+IF(Q593&lt;0, (N593/(Q593/-100)), N593*(Q593/100)))</f>
        <v/>
      </c>
      <c r="V593" s="51" t="str">
        <f>IFERROR(IF(ISBLANK(Table123[[#This Row],[Odds Side - Win Probability Model]]), "",N593+IF(R593&lt;0, (N593/(R593/-100)), N593*(R593/100))),"")</f>
        <v/>
      </c>
      <c r="W593" s="50" t="str">
        <f t="shared" si="61"/>
        <v/>
      </c>
      <c r="X593" s="51" t="str">
        <f t="shared" si="62"/>
        <v/>
      </c>
      <c r="Y593" s="50" t="str">
        <f>IF(ISBLANK(Table123[[#This Row],[Odds Spread]]), "",O593+IF(S593&lt;0, (O593/(S593/-100)), O593*(S593/100)))</f>
        <v/>
      </c>
      <c r="Z593" s="50" t="str">
        <f t="shared" si="63"/>
        <v/>
      </c>
      <c r="AA593" s="37">
        <f t="shared" si="64"/>
        <v>0</v>
      </c>
      <c r="AB593" s="37">
        <f t="shared" si="65"/>
        <v>0</v>
      </c>
      <c r="AC593" s="52" t="str">
        <f>IF('Prediction Log'!$T594="Y", "W", IF('Prediction Log'!$T594="N","L",""))</f>
        <v/>
      </c>
      <c r="AD593" s="53" t="str">
        <f>IF('Prediction Log'!$V594="Y", "W", IF('Prediction Log'!$V594="N","L",""))</f>
        <v/>
      </c>
      <c r="AE593" s="54" t="str">
        <f>IF(ISBLANK(Table123[[#This Row],[Odds Side - Difference Model]]), "",IF(AC593="W", W593, IF(AC593="L",-N593, "")))</f>
        <v/>
      </c>
      <c r="AF593" s="55" t="str">
        <f>IFERROR((IF(ISERR(Table123[[#This Row],[Potential Payout Side - Win Probability Model]]), "",IF(AD593="W", X593, IF(AD593="L",-N593, "")))), "")</f>
        <v/>
      </c>
      <c r="AG593" s="52" t="str">
        <f>IF('Prediction Log'!$U594="Y", "W", IF('Prediction Log'!$U594="N", "L", ""))</f>
        <v/>
      </c>
      <c r="AH593" s="54" t="str">
        <f>IF(ISBLANK(Table123[[#This Row],[Odds Spread]]), "",IF(AG593="W", Z593, IF(AG593="L",-O593, "")))</f>
        <v/>
      </c>
      <c r="AI593" s="45"/>
      <c r="AJ593" s="46" t="str">
        <f t="shared" si="66"/>
        <v/>
      </c>
      <c r="AK59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4" spans="1:38" x14ac:dyDescent="0.45">
      <c r="A594" s="34">
        <f>Games!A577</f>
        <v>0</v>
      </c>
      <c r="B594" s="34" t="str">
        <f>IF('Prediction Log'!B595=0, "",'Prediction Log'!B595)</f>
        <v/>
      </c>
      <c r="C594" s="34" t="str">
        <f>IF('Prediction Log'!C595=0, "",'Prediction Log'!C595)</f>
        <v/>
      </c>
      <c r="D594" s="34" t="str">
        <f>IF('Prediction Log'!D595=0, "",'Prediction Log'!D595)</f>
        <v/>
      </c>
      <c r="E594" s="34" t="str">
        <f>IF('Prediction Log'!E595=0, "",'Prediction Log'!E595)</f>
        <v/>
      </c>
      <c r="F594" s="34" t="str">
        <f>IF('Prediction Log'!H595=0, "",'Prediction Log'!H595)</f>
        <v/>
      </c>
      <c r="G594" s="10" t="str">
        <f>IF(ISBLANK(Games!B577), "",'Prediction Log'!$I595)</f>
        <v/>
      </c>
      <c r="H594" s="35" t="str">
        <f>'Prediction Log'!$J595</f>
        <v/>
      </c>
      <c r="I594" s="34" t="str">
        <f>IF(ISBLANK(Games!R577), "",IF(AND(Games!R577="",Games!S577=""),"",IF(ISTEXT(Games!S577), "Side",Games!R577)))</f>
        <v/>
      </c>
      <c r="J594" s="34" t="str">
        <f>IF(ISBLANK(Games!B577), "",IF(Games!P577="Y", Games!B577, Games!C577))</f>
        <v/>
      </c>
      <c r="K594" s="34" t="str">
        <f>Games!K577</f>
        <v/>
      </c>
      <c r="L594" s="34" t="str">
        <f>IF(ISBLANK(Games!D577), "",Games!D577)</f>
        <v/>
      </c>
      <c r="M594" s="34"/>
      <c r="N594" s="49" t="str">
        <f>IF(ISBLANK(Table123[[#This Row],[Odds Side - Difference Model]]), "", 1)</f>
        <v/>
      </c>
      <c r="O594" s="49" t="str">
        <f>IF(ISBLANK(Table123[[#This Row],[Odds Spread]]), "", 1)</f>
        <v/>
      </c>
      <c r="P594" s="36"/>
      <c r="Q594" s="36"/>
      <c r="R59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4" s="36"/>
      <c r="T594" s="36"/>
      <c r="U594" s="50" t="str">
        <f>IF(ISBLANK(Table123[[#This Row],[Odds Side - Difference Model]]), "",N594+IF(Q594&lt;0, (N594/(Q594/-100)), N594*(Q594/100)))</f>
        <v/>
      </c>
      <c r="V594" s="51" t="str">
        <f>IFERROR(IF(ISBLANK(Table123[[#This Row],[Odds Side - Win Probability Model]]), "",N594+IF(R594&lt;0, (N594/(R594/-100)), N594*(R594/100))),"")</f>
        <v/>
      </c>
      <c r="W594" s="50" t="str">
        <f t="shared" si="61"/>
        <v/>
      </c>
      <c r="X594" s="51" t="str">
        <f t="shared" si="62"/>
        <v/>
      </c>
      <c r="Y594" s="50" t="str">
        <f>IF(ISBLANK(Table123[[#This Row],[Odds Spread]]), "",O594+IF(S594&lt;0, (O594/(S594/-100)), O594*(S594/100)))</f>
        <v/>
      </c>
      <c r="Z594" s="50" t="str">
        <f t="shared" si="63"/>
        <v/>
      </c>
      <c r="AA594" s="37">
        <f t="shared" si="64"/>
        <v>0</v>
      </c>
      <c r="AB594" s="37">
        <f t="shared" si="65"/>
        <v>0</v>
      </c>
      <c r="AC594" s="52" t="str">
        <f>IF('Prediction Log'!$T595="Y", "W", IF('Prediction Log'!$T595="N","L",""))</f>
        <v/>
      </c>
      <c r="AD594" s="53" t="str">
        <f>IF('Prediction Log'!$V595="Y", "W", IF('Prediction Log'!$V595="N","L",""))</f>
        <v/>
      </c>
      <c r="AE594" s="54" t="str">
        <f>IF(ISBLANK(Table123[[#This Row],[Odds Side - Difference Model]]), "",IF(AC594="W", W594, IF(AC594="L",-N594, "")))</f>
        <v/>
      </c>
      <c r="AF594" s="55" t="str">
        <f>IFERROR((IF(ISERR(Table123[[#This Row],[Potential Payout Side - Win Probability Model]]), "",IF(AD594="W", X594, IF(AD594="L",-N594, "")))), "")</f>
        <v/>
      </c>
      <c r="AG594" s="52" t="str">
        <f>IF('Prediction Log'!$U595="Y", "W", IF('Prediction Log'!$U595="N", "L", ""))</f>
        <v/>
      </c>
      <c r="AH594" s="54" t="str">
        <f>IF(ISBLANK(Table123[[#This Row],[Odds Spread]]), "",IF(AG594="W", Z594, IF(AG594="L",-O594, "")))</f>
        <v/>
      </c>
      <c r="AI594" s="45"/>
      <c r="AJ594" s="46" t="str">
        <f t="shared" si="66"/>
        <v/>
      </c>
      <c r="AK59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5" spans="1:38" x14ac:dyDescent="0.45">
      <c r="A595" s="34">
        <f>Games!A578</f>
        <v>0</v>
      </c>
      <c r="B595" s="34" t="str">
        <f>IF('Prediction Log'!B596=0, "",'Prediction Log'!B596)</f>
        <v/>
      </c>
      <c r="C595" s="34" t="str">
        <f>IF('Prediction Log'!C596=0, "",'Prediction Log'!C596)</f>
        <v/>
      </c>
      <c r="D595" s="34" t="str">
        <f>IF('Prediction Log'!D596=0, "",'Prediction Log'!D596)</f>
        <v/>
      </c>
      <c r="E595" s="34" t="str">
        <f>IF('Prediction Log'!E596=0, "",'Prediction Log'!E596)</f>
        <v/>
      </c>
      <c r="F595" s="34" t="str">
        <f>IF('Prediction Log'!H596=0, "",'Prediction Log'!H596)</f>
        <v/>
      </c>
      <c r="G595" s="10" t="str">
        <f>IF(ISBLANK(Games!B578), "",'Prediction Log'!$I596)</f>
        <v/>
      </c>
      <c r="H595" s="35" t="str">
        <f>'Prediction Log'!$J596</f>
        <v/>
      </c>
      <c r="I595" s="34" t="str">
        <f>IF(ISBLANK(Games!R578), "",IF(AND(Games!R578="",Games!S578=""),"",IF(ISTEXT(Games!S578), "Side",Games!R578)))</f>
        <v/>
      </c>
      <c r="J595" s="34" t="str">
        <f>IF(ISBLANK(Games!B578), "",IF(Games!P578="Y", Games!B578, Games!C578))</f>
        <v/>
      </c>
      <c r="K595" s="34" t="str">
        <f>Games!K578</f>
        <v/>
      </c>
      <c r="L595" s="34" t="str">
        <f>IF(ISBLANK(Games!D578), "",Games!D578)</f>
        <v/>
      </c>
      <c r="M595" s="34"/>
      <c r="N595" s="49" t="str">
        <f>IF(ISBLANK(Table123[[#This Row],[Odds Side - Difference Model]]), "", 1)</f>
        <v/>
      </c>
      <c r="O595" s="49" t="str">
        <f>IF(ISBLANK(Table123[[#This Row],[Odds Spread]]), "", 1)</f>
        <v/>
      </c>
      <c r="P595" s="36"/>
      <c r="Q595" s="36"/>
      <c r="R59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5" s="36"/>
      <c r="T595" s="36"/>
      <c r="U595" s="50" t="str">
        <f>IF(ISBLANK(Table123[[#This Row],[Odds Side - Difference Model]]), "",N595+IF(Q595&lt;0, (N595/(Q595/-100)), N595*(Q595/100)))</f>
        <v/>
      </c>
      <c r="V595" s="51" t="str">
        <f>IFERROR(IF(ISBLANK(Table123[[#This Row],[Odds Side - Win Probability Model]]), "",N595+IF(R595&lt;0, (N595/(R595/-100)), N595*(R595/100))),"")</f>
        <v/>
      </c>
      <c r="W595" s="50" t="str">
        <f t="shared" si="61"/>
        <v/>
      </c>
      <c r="X595" s="51" t="str">
        <f t="shared" si="62"/>
        <v/>
      </c>
      <c r="Y595" s="50" t="str">
        <f>IF(ISBLANK(Table123[[#This Row],[Odds Spread]]), "",O595+IF(S595&lt;0, (O595/(S595/-100)), O595*(S595/100)))</f>
        <v/>
      </c>
      <c r="Z595" s="50" t="str">
        <f t="shared" si="63"/>
        <v/>
      </c>
      <c r="AA595" s="37">
        <f t="shared" si="64"/>
        <v>0</v>
      </c>
      <c r="AB595" s="37">
        <f t="shared" si="65"/>
        <v>0</v>
      </c>
      <c r="AC595" s="52" t="str">
        <f>IF('Prediction Log'!$T596="Y", "W", IF('Prediction Log'!$T596="N","L",""))</f>
        <v/>
      </c>
      <c r="AD595" s="53" t="str">
        <f>IF('Prediction Log'!$V596="Y", "W", IF('Prediction Log'!$V596="N","L",""))</f>
        <v/>
      </c>
      <c r="AE595" s="54" t="str">
        <f>IF(ISBLANK(Table123[[#This Row],[Odds Side - Difference Model]]), "",IF(AC595="W", W595, IF(AC595="L",-N595, "")))</f>
        <v/>
      </c>
      <c r="AF595" s="55" t="str">
        <f>IFERROR((IF(ISERR(Table123[[#This Row],[Potential Payout Side - Win Probability Model]]), "",IF(AD595="W", X595, IF(AD595="L",-N595, "")))), "")</f>
        <v/>
      </c>
      <c r="AG595" s="52" t="str">
        <f>IF('Prediction Log'!$U596="Y", "W", IF('Prediction Log'!$U596="N", "L", ""))</f>
        <v/>
      </c>
      <c r="AH595" s="54" t="str">
        <f>IF(ISBLANK(Table123[[#This Row],[Odds Spread]]), "",IF(AG595="W", Z595, IF(AG595="L",-O595, "")))</f>
        <v/>
      </c>
      <c r="AI595" s="45"/>
      <c r="AJ595" s="46" t="str">
        <f t="shared" si="66"/>
        <v/>
      </c>
      <c r="AK59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6" spans="1:38" x14ac:dyDescent="0.45">
      <c r="A596" s="34">
        <f>Games!A579</f>
        <v>0</v>
      </c>
      <c r="B596" s="34" t="str">
        <f>IF('Prediction Log'!B597=0, "",'Prediction Log'!B597)</f>
        <v/>
      </c>
      <c r="C596" s="34" t="str">
        <f>IF('Prediction Log'!C597=0, "",'Prediction Log'!C597)</f>
        <v/>
      </c>
      <c r="D596" s="34" t="str">
        <f>IF('Prediction Log'!D597=0, "",'Prediction Log'!D597)</f>
        <v/>
      </c>
      <c r="E596" s="34" t="str">
        <f>IF('Prediction Log'!E597=0, "",'Prediction Log'!E597)</f>
        <v/>
      </c>
      <c r="F596" s="34" t="str">
        <f>IF('Prediction Log'!H597=0, "",'Prediction Log'!H597)</f>
        <v/>
      </c>
      <c r="G596" s="10" t="str">
        <f>IF(ISBLANK(Games!B579), "",'Prediction Log'!$I597)</f>
        <v/>
      </c>
      <c r="H596" s="35" t="str">
        <f>'Prediction Log'!$J597</f>
        <v/>
      </c>
      <c r="I596" s="34" t="str">
        <f>IF(ISBLANK(Games!R579), "",IF(AND(Games!R579="",Games!S579=""),"",IF(ISTEXT(Games!S579), "Side",Games!R579)))</f>
        <v/>
      </c>
      <c r="J596" s="34" t="str">
        <f>IF(ISBLANK(Games!B579), "",IF(Games!P579="Y", Games!B579, Games!C579))</f>
        <v/>
      </c>
      <c r="K596" s="34" t="str">
        <f>Games!K579</f>
        <v/>
      </c>
      <c r="L596" s="34" t="str">
        <f>IF(ISBLANK(Games!D579), "",Games!D579)</f>
        <v/>
      </c>
      <c r="M596" s="34"/>
      <c r="N596" s="49" t="str">
        <f>IF(ISBLANK(Table123[[#This Row],[Odds Side - Difference Model]]), "", 1)</f>
        <v/>
      </c>
      <c r="O596" s="49" t="str">
        <f>IF(ISBLANK(Table123[[#This Row],[Odds Spread]]), "", 1)</f>
        <v/>
      </c>
      <c r="P596" s="36"/>
      <c r="Q596" s="36"/>
      <c r="R59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6" s="36"/>
      <c r="T596" s="36"/>
      <c r="U596" s="50" t="str">
        <f>IF(ISBLANK(Table123[[#This Row],[Odds Side - Difference Model]]), "",N596+IF(Q596&lt;0, (N596/(Q596/-100)), N596*(Q596/100)))</f>
        <v/>
      </c>
      <c r="V596" s="51" t="str">
        <f>IFERROR(IF(ISBLANK(Table123[[#This Row],[Odds Side - Win Probability Model]]), "",N596+IF(R596&lt;0, (N596/(R596/-100)), N596*(R596/100))),"")</f>
        <v/>
      </c>
      <c r="W596" s="50" t="str">
        <f t="shared" si="61"/>
        <v/>
      </c>
      <c r="X596" s="51" t="str">
        <f t="shared" si="62"/>
        <v/>
      </c>
      <c r="Y596" s="50" t="str">
        <f>IF(ISBLANK(Table123[[#This Row],[Odds Spread]]), "",O596+IF(S596&lt;0, (O596/(S596/-100)), O596*(S596/100)))</f>
        <v/>
      </c>
      <c r="Z596" s="50" t="str">
        <f t="shared" si="63"/>
        <v/>
      </c>
      <c r="AA596" s="37">
        <f t="shared" si="64"/>
        <v>0</v>
      </c>
      <c r="AB596" s="37">
        <f t="shared" si="65"/>
        <v>0</v>
      </c>
      <c r="AC596" s="52" t="str">
        <f>IF('Prediction Log'!$T597="Y", "W", IF('Prediction Log'!$T597="N","L",""))</f>
        <v/>
      </c>
      <c r="AD596" s="53" t="str">
        <f>IF('Prediction Log'!$V597="Y", "W", IF('Prediction Log'!$V597="N","L",""))</f>
        <v/>
      </c>
      <c r="AE596" s="54" t="str">
        <f>IF(ISBLANK(Table123[[#This Row],[Odds Side - Difference Model]]), "",IF(AC596="W", W596, IF(AC596="L",-N596, "")))</f>
        <v/>
      </c>
      <c r="AF596" s="55" t="str">
        <f>IFERROR((IF(ISERR(Table123[[#This Row],[Potential Payout Side - Win Probability Model]]), "",IF(AD596="W", X596, IF(AD596="L",-N596, "")))), "")</f>
        <v/>
      </c>
      <c r="AG596" s="52" t="str">
        <f>IF('Prediction Log'!$U597="Y", "W", IF('Prediction Log'!$U597="N", "L", ""))</f>
        <v/>
      </c>
      <c r="AH596" s="54" t="str">
        <f>IF(ISBLANK(Table123[[#This Row],[Odds Spread]]), "",IF(AG596="W", Z596, IF(AG596="L",-O596, "")))</f>
        <v/>
      </c>
      <c r="AI596" s="45"/>
      <c r="AJ596" s="46" t="str">
        <f t="shared" si="66"/>
        <v/>
      </c>
      <c r="AK59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7" spans="1:38" x14ac:dyDescent="0.45">
      <c r="A597" s="34">
        <f>Games!A580</f>
        <v>0</v>
      </c>
      <c r="B597" s="34" t="str">
        <f>IF('Prediction Log'!B598=0, "",'Prediction Log'!B598)</f>
        <v/>
      </c>
      <c r="C597" s="34" t="str">
        <f>IF('Prediction Log'!C598=0, "",'Prediction Log'!C598)</f>
        <v/>
      </c>
      <c r="D597" s="34" t="str">
        <f>IF('Prediction Log'!D598=0, "",'Prediction Log'!D598)</f>
        <v/>
      </c>
      <c r="E597" s="34" t="str">
        <f>IF('Prediction Log'!E598=0, "",'Prediction Log'!E598)</f>
        <v/>
      </c>
      <c r="F597" s="34" t="str">
        <f>IF('Prediction Log'!H598=0, "",'Prediction Log'!H598)</f>
        <v/>
      </c>
      <c r="G597" s="10" t="str">
        <f>IF(ISBLANK(Games!B580), "",'Prediction Log'!$I598)</f>
        <v/>
      </c>
      <c r="H597" s="35" t="str">
        <f>'Prediction Log'!$J598</f>
        <v/>
      </c>
      <c r="I597" s="34" t="str">
        <f>IF(ISBLANK(Games!R580), "",IF(AND(Games!R580="",Games!S580=""),"",IF(ISTEXT(Games!S580), "Side",Games!R580)))</f>
        <v/>
      </c>
      <c r="J597" s="34" t="str">
        <f>IF(ISBLANK(Games!B580), "",IF(Games!P580="Y", Games!B580, Games!C580))</f>
        <v/>
      </c>
      <c r="K597" s="34" t="str">
        <f>Games!K580</f>
        <v/>
      </c>
      <c r="L597" s="34" t="str">
        <f>IF(ISBLANK(Games!D580), "",Games!D580)</f>
        <v/>
      </c>
      <c r="M597" s="34"/>
      <c r="N597" s="49" t="str">
        <f>IF(ISBLANK(Table123[[#This Row],[Odds Side - Difference Model]]), "", 1)</f>
        <v/>
      </c>
      <c r="O597" s="49" t="str">
        <f>IF(ISBLANK(Table123[[#This Row],[Odds Spread]]), "", 1)</f>
        <v/>
      </c>
      <c r="P597" s="36"/>
      <c r="Q597" s="36"/>
      <c r="R59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7" s="36"/>
      <c r="T597" s="36"/>
      <c r="U597" s="50" t="str">
        <f>IF(ISBLANK(Table123[[#This Row],[Odds Side - Difference Model]]), "",N597+IF(Q597&lt;0, (N597/(Q597/-100)), N597*(Q597/100)))</f>
        <v/>
      </c>
      <c r="V597" s="51" t="str">
        <f>IFERROR(IF(ISBLANK(Table123[[#This Row],[Odds Side - Win Probability Model]]), "",N597+IF(R597&lt;0, (N597/(R597/-100)), N597*(R597/100))),"")</f>
        <v/>
      </c>
      <c r="W597" s="50" t="str">
        <f t="shared" si="61"/>
        <v/>
      </c>
      <c r="X597" s="51" t="str">
        <f t="shared" si="62"/>
        <v/>
      </c>
      <c r="Y597" s="50" t="str">
        <f>IF(ISBLANK(Table123[[#This Row],[Odds Spread]]), "",O597+IF(S597&lt;0, (O597/(S597/-100)), O597*(S597/100)))</f>
        <v/>
      </c>
      <c r="Z597" s="50" t="str">
        <f t="shared" si="63"/>
        <v/>
      </c>
      <c r="AA597" s="37">
        <f t="shared" si="64"/>
        <v>0</v>
      </c>
      <c r="AB597" s="37">
        <f t="shared" si="65"/>
        <v>0</v>
      </c>
      <c r="AC597" s="52" t="str">
        <f>IF('Prediction Log'!$T598="Y", "W", IF('Prediction Log'!$T598="N","L",""))</f>
        <v/>
      </c>
      <c r="AD597" s="53" t="str">
        <f>IF('Prediction Log'!$V598="Y", "W", IF('Prediction Log'!$V598="N","L",""))</f>
        <v/>
      </c>
      <c r="AE597" s="54" t="str">
        <f>IF(ISBLANK(Table123[[#This Row],[Odds Side - Difference Model]]), "",IF(AC597="W", W597, IF(AC597="L",-N597, "")))</f>
        <v/>
      </c>
      <c r="AF597" s="55" t="str">
        <f>IFERROR((IF(ISERR(Table123[[#This Row],[Potential Payout Side - Win Probability Model]]), "",IF(AD597="W", X597, IF(AD597="L",-N597, "")))), "")</f>
        <v/>
      </c>
      <c r="AG597" s="52" t="str">
        <f>IF('Prediction Log'!$U598="Y", "W", IF('Prediction Log'!$U598="N", "L", ""))</f>
        <v/>
      </c>
      <c r="AH597" s="54" t="str">
        <f>IF(ISBLANK(Table123[[#This Row],[Odds Spread]]), "",IF(AG597="W", Z597, IF(AG597="L",-O597, "")))</f>
        <v/>
      </c>
      <c r="AI597" s="45"/>
      <c r="AJ597" s="46" t="str">
        <f t="shared" si="66"/>
        <v/>
      </c>
      <c r="AK59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8" spans="1:38" x14ac:dyDescent="0.45">
      <c r="A598" s="34">
        <f>Games!A581</f>
        <v>0</v>
      </c>
      <c r="B598" s="34" t="str">
        <f>IF('Prediction Log'!B599=0, "",'Prediction Log'!B599)</f>
        <v/>
      </c>
      <c r="C598" s="34" t="str">
        <f>IF('Prediction Log'!C599=0, "",'Prediction Log'!C599)</f>
        <v/>
      </c>
      <c r="D598" s="34" t="str">
        <f>IF('Prediction Log'!D599=0, "",'Prediction Log'!D599)</f>
        <v/>
      </c>
      <c r="E598" s="34" t="str">
        <f>IF('Prediction Log'!E599=0, "",'Prediction Log'!E599)</f>
        <v/>
      </c>
      <c r="F598" s="34" t="str">
        <f>IF('Prediction Log'!H599=0, "",'Prediction Log'!H599)</f>
        <v/>
      </c>
      <c r="G598" s="10" t="str">
        <f>IF(ISBLANK(Games!B581), "",'Prediction Log'!$I599)</f>
        <v/>
      </c>
      <c r="H598" s="35" t="str">
        <f>'Prediction Log'!$J599</f>
        <v/>
      </c>
      <c r="I598" s="34" t="str">
        <f>IF(ISBLANK(Games!R581), "",IF(AND(Games!R581="",Games!S581=""),"",IF(ISTEXT(Games!S581), "Side",Games!R581)))</f>
        <v/>
      </c>
      <c r="J598" s="34" t="str">
        <f>IF(ISBLANK(Games!B581), "",IF(Games!P581="Y", Games!B581, Games!C581))</f>
        <v/>
      </c>
      <c r="K598" s="34" t="str">
        <f>Games!K581</f>
        <v/>
      </c>
      <c r="L598" s="34" t="str">
        <f>IF(ISBLANK(Games!D581), "",Games!D581)</f>
        <v/>
      </c>
      <c r="M598" s="34"/>
      <c r="N598" s="49" t="str">
        <f>IF(ISBLANK(Table123[[#This Row],[Odds Side - Difference Model]]), "", 1)</f>
        <v/>
      </c>
      <c r="O598" s="49" t="str">
        <f>IF(ISBLANK(Table123[[#This Row],[Odds Spread]]), "", 1)</f>
        <v/>
      </c>
      <c r="P598" s="36"/>
      <c r="Q598" s="36"/>
      <c r="R59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8" s="36"/>
      <c r="T598" s="36"/>
      <c r="U598" s="50" t="str">
        <f>IF(ISBLANK(Table123[[#This Row],[Odds Side - Difference Model]]), "",N598+IF(Q598&lt;0, (N598/(Q598/-100)), N598*(Q598/100)))</f>
        <v/>
      </c>
      <c r="V598" s="51" t="str">
        <f>IFERROR(IF(ISBLANK(Table123[[#This Row],[Odds Side - Win Probability Model]]), "",N598+IF(R598&lt;0, (N598/(R598/-100)), N598*(R598/100))),"")</f>
        <v/>
      </c>
      <c r="W598" s="50" t="str">
        <f t="shared" si="61"/>
        <v/>
      </c>
      <c r="X598" s="51" t="str">
        <f t="shared" si="62"/>
        <v/>
      </c>
      <c r="Y598" s="50" t="str">
        <f>IF(ISBLANK(Table123[[#This Row],[Odds Spread]]), "",O598+IF(S598&lt;0, (O598/(S598/-100)), O598*(S598/100)))</f>
        <v/>
      </c>
      <c r="Z598" s="50" t="str">
        <f t="shared" si="63"/>
        <v/>
      </c>
      <c r="AA598" s="37">
        <f t="shared" si="64"/>
        <v>0</v>
      </c>
      <c r="AB598" s="37">
        <f t="shared" si="65"/>
        <v>0</v>
      </c>
      <c r="AC598" s="52" t="str">
        <f>IF('Prediction Log'!$T599="Y", "W", IF('Prediction Log'!$T599="N","L",""))</f>
        <v/>
      </c>
      <c r="AD598" s="53" t="str">
        <f>IF('Prediction Log'!$V599="Y", "W", IF('Prediction Log'!$V599="N","L",""))</f>
        <v/>
      </c>
      <c r="AE598" s="54" t="str">
        <f>IF(ISBLANK(Table123[[#This Row],[Odds Side - Difference Model]]), "",IF(AC598="W", W598, IF(AC598="L",-N598, "")))</f>
        <v/>
      </c>
      <c r="AF598" s="55" t="str">
        <f>IFERROR((IF(ISERR(Table123[[#This Row],[Potential Payout Side - Win Probability Model]]), "",IF(AD598="W", X598, IF(AD598="L",-N598, "")))), "")</f>
        <v/>
      </c>
      <c r="AG598" s="52" t="str">
        <f>IF('Prediction Log'!$U599="Y", "W", IF('Prediction Log'!$U599="N", "L", ""))</f>
        <v/>
      </c>
      <c r="AH598" s="54" t="str">
        <f>IF(ISBLANK(Table123[[#This Row],[Odds Spread]]), "",IF(AG598="W", Z598, IF(AG598="L",-O598, "")))</f>
        <v/>
      </c>
      <c r="AI598" s="45"/>
      <c r="AJ598" s="46" t="str">
        <f t="shared" si="66"/>
        <v/>
      </c>
      <c r="AK59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9" spans="1:38" x14ac:dyDescent="0.45">
      <c r="A599" s="34">
        <f>Games!A582</f>
        <v>0</v>
      </c>
      <c r="B599" s="34" t="str">
        <f>IF('Prediction Log'!B600=0, "",'Prediction Log'!B600)</f>
        <v/>
      </c>
      <c r="C599" s="34" t="str">
        <f>IF('Prediction Log'!C600=0, "",'Prediction Log'!C600)</f>
        <v/>
      </c>
      <c r="D599" s="34" t="str">
        <f>IF('Prediction Log'!D600=0, "",'Prediction Log'!D600)</f>
        <v/>
      </c>
      <c r="E599" s="34" t="str">
        <f>IF('Prediction Log'!E600=0, "",'Prediction Log'!E600)</f>
        <v/>
      </c>
      <c r="F599" s="34" t="str">
        <f>IF('Prediction Log'!H600=0, "",'Prediction Log'!H600)</f>
        <v/>
      </c>
      <c r="G599" s="10" t="str">
        <f>IF(ISBLANK(Games!B582), "",'Prediction Log'!$I600)</f>
        <v/>
      </c>
      <c r="H599" s="35" t="str">
        <f>'Prediction Log'!$J600</f>
        <v/>
      </c>
      <c r="I599" s="34" t="str">
        <f>IF(ISBLANK(Games!R582), "",IF(AND(Games!R582="",Games!S582=""),"",IF(ISTEXT(Games!S582), "Side",Games!R582)))</f>
        <v/>
      </c>
      <c r="J599" s="34" t="str">
        <f>IF(ISBLANK(Games!B582), "",IF(Games!P582="Y", Games!B582, Games!C582))</f>
        <v/>
      </c>
      <c r="K599" s="34" t="str">
        <f>Games!K582</f>
        <v/>
      </c>
      <c r="L599" s="34" t="str">
        <f>IF(ISBLANK(Games!D582), "",Games!D582)</f>
        <v/>
      </c>
      <c r="M599" s="34"/>
      <c r="N599" s="49" t="str">
        <f>IF(ISBLANK(Table123[[#This Row],[Odds Side - Difference Model]]), "", 1)</f>
        <v/>
      </c>
      <c r="O599" s="49" t="str">
        <f>IF(ISBLANK(Table123[[#This Row],[Odds Spread]]), "", 1)</f>
        <v/>
      </c>
      <c r="P599" s="36"/>
      <c r="Q599" s="36"/>
      <c r="R59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9" s="36"/>
      <c r="T599" s="36"/>
      <c r="U599" s="50" t="str">
        <f>IF(ISBLANK(Table123[[#This Row],[Odds Side - Difference Model]]), "",N599+IF(Q599&lt;0, (N599/(Q599/-100)), N599*(Q599/100)))</f>
        <v/>
      </c>
      <c r="V599" s="51" t="str">
        <f>IFERROR(IF(ISBLANK(Table123[[#This Row],[Odds Side - Win Probability Model]]), "",N599+IF(R599&lt;0, (N599/(R599/-100)), N599*(R599/100))),"")</f>
        <v/>
      </c>
      <c r="W599" s="50" t="str">
        <f t="shared" si="61"/>
        <v/>
      </c>
      <c r="X599" s="51" t="str">
        <f t="shared" si="62"/>
        <v/>
      </c>
      <c r="Y599" s="50" t="str">
        <f>IF(ISBLANK(Table123[[#This Row],[Odds Spread]]), "",O599+IF(S599&lt;0, (O599/(S599/-100)), O599*(S599/100)))</f>
        <v/>
      </c>
      <c r="Z599" s="50" t="str">
        <f t="shared" si="63"/>
        <v/>
      </c>
      <c r="AA599" s="37">
        <f t="shared" si="64"/>
        <v>0</v>
      </c>
      <c r="AB599" s="37">
        <f t="shared" si="65"/>
        <v>0</v>
      </c>
      <c r="AC599" s="52" t="str">
        <f>IF('Prediction Log'!$T600="Y", "W", IF('Prediction Log'!$T600="N","L",""))</f>
        <v/>
      </c>
      <c r="AD599" s="53" t="str">
        <f>IF('Prediction Log'!$V600="Y", "W", IF('Prediction Log'!$V600="N","L",""))</f>
        <v/>
      </c>
      <c r="AE599" s="54" t="str">
        <f>IF(ISBLANK(Table123[[#This Row],[Odds Side - Difference Model]]), "",IF(AC599="W", W599, IF(AC599="L",-N599, "")))</f>
        <v/>
      </c>
      <c r="AF599" s="55" t="str">
        <f>IFERROR((IF(ISERR(Table123[[#This Row],[Potential Payout Side - Win Probability Model]]), "",IF(AD599="W", X599, IF(AD599="L",-N599, "")))), "")</f>
        <v/>
      </c>
      <c r="AG599" s="52" t="str">
        <f>IF('Prediction Log'!$U600="Y", "W", IF('Prediction Log'!$U600="N", "L", ""))</f>
        <v/>
      </c>
      <c r="AH599" s="54" t="str">
        <f>IF(ISBLANK(Table123[[#This Row],[Odds Spread]]), "",IF(AG599="W", Z599, IF(AG599="L",-O599, "")))</f>
        <v/>
      </c>
      <c r="AI599" s="45"/>
      <c r="AJ599" s="46" t="str">
        <f t="shared" si="66"/>
        <v/>
      </c>
      <c r="AK59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0" spans="1:38" x14ac:dyDescent="0.45">
      <c r="A600" s="34">
        <f>Games!A583</f>
        <v>0</v>
      </c>
      <c r="B600" s="34" t="str">
        <f>IF('Prediction Log'!B601=0, "",'Prediction Log'!B601)</f>
        <v/>
      </c>
      <c r="C600" s="34" t="str">
        <f>IF('Prediction Log'!C601=0, "",'Prediction Log'!C601)</f>
        <v/>
      </c>
      <c r="D600" s="34" t="str">
        <f>IF('Prediction Log'!D601=0, "",'Prediction Log'!D601)</f>
        <v/>
      </c>
      <c r="E600" s="34" t="str">
        <f>IF('Prediction Log'!E601=0, "",'Prediction Log'!E601)</f>
        <v/>
      </c>
      <c r="F600" s="34" t="str">
        <f>IF('Prediction Log'!H601=0, "",'Prediction Log'!H601)</f>
        <v/>
      </c>
      <c r="G600" s="10" t="str">
        <f>IF(ISBLANK(Games!B583), "",'Prediction Log'!$I601)</f>
        <v/>
      </c>
      <c r="H600" s="35" t="str">
        <f>'Prediction Log'!$J601</f>
        <v/>
      </c>
      <c r="I600" s="34" t="str">
        <f>IF(ISBLANK(Games!R583), "",IF(AND(Games!R583="",Games!S583=""),"",IF(ISTEXT(Games!S583), "Side",Games!R583)))</f>
        <v/>
      </c>
      <c r="J600" s="34" t="str">
        <f>IF(ISBLANK(Games!B583), "",IF(Games!P583="Y", Games!B583, Games!C583))</f>
        <v/>
      </c>
      <c r="K600" s="34" t="str">
        <f>Games!K583</f>
        <v/>
      </c>
      <c r="L600" s="34" t="str">
        <f>IF(ISBLANK(Games!D583), "",Games!D583)</f>
        <v/>
      </c>
      <c r="M600" s="34"/>
      <c r="N600" s="49" t="str">
        <f>IF(ISBLANK(Table123[[#This Row],[Odds Side - Difference Model]]), "", 1)</f>
        <v/>
      </c>
      <c r="O600" s="49" t="str">
        <f>IF(ISBLANK(Table123[[#This Row],[Odds Spread]]), "", 1)</f>
        <v/>
      </c>
      <c r="P600" s="36"/>
      <c r="Q600" s="36"/>
      <c r="R60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0" s="36"/>
      <c r="T600" s="36"/>
      <c r="U600" s="50" t="str">
        <f>IF(ISBLANK(Table123[[#This Row],[Odds Side - Difference Model]]), "",N600+IF(Q600&lt;0, (N600/(Q600/-100)), N600*(Q600/100)))</f>
        <v/>
      </c>
      <c r="V600" s="51" t="str">
        <f>IFERROR(IF(ISBLANK(Table123[[#This Row],[Odds Side - Win Probability Model]]), "",N600+IF(R600&lt;0, (N600/(R600/-100)), N600*(R600/100))),"")</f>
        <v/>
      </c>
      <c r="W600" s="50" t="str">
        <f t="shared" si="61"/>
        <v/>
      </c>
      <c r="X600" s="51" t="str">
        <f t="shared" si="62"/>
        <v/>
      </c>
      <c r="Y600" s="50" t="str">
        <f>IF(ISBLANK(Table123[[#This Row],[Odds Spread]]), "",O600+IF(S600&lt;0, (O600/(S600/-100)), O600*(S600/100)))</f>
        <v/>
      </c>
      <c r="Z600" s="50" t="str">
        <f t="shared" si="63"/>
        <v/>
      </c>
      <c r="AA600" s="37">
        <f t="shared" si="64"/>
        <v>0</v>
      </c>
      <c r="AB600" s="37">
        <f t="shared" si="65"/>
        <v>0</v>
      </c>
      <c r="AC600" s="52" t="str">
        <f>IF('Prediction Log'!$T601="Y", "W", IF('Prediction Log'!$T601="N","L",""))</f>
        <v/>
      </c>
      <c r="AD600" s="53" t="str">
        <f>IF('Prediction Log'!$V601="Y", "W", IF('Prediction Log'!$V601="N","L",""))</f>
        <v/>
      </c>
      <c r="AE600" s="54" t="str">
        <f>IF(ISBLANK(Table123[[#This Row],[Odds Side - Difference Model]]), "",IF(AC600="W", W600, IF(AC600="L",-N600, "")))</f>
        <v/>
      </c>
      <c r="AF600" s="55" t="str">
        <f>IFERROR((IF(ISERR(Table123[[#This Row],[Potential Payout Side - Win Probability Model]]), "",IF(AD600="W", X600, IF(AD600="L",-N600, "")))), "")</f>
        <v/>
      </c>
      <c r="AG600" s="52" t="str">
        <f>IF('Prediction Log'!$U601="Y", "W", IF('Prediction Log'!$U601="N", "L", ""))</f>
        <v/>
      </c>
      <c r="AH600" s="54" t="str">
        <f>IF(ISBLANK(Table123[[#This Row],[Odds Spread]]), "",IF(AG600="W", Z600, IF(AG600="L",-O600, "")))</f>
        <v/>
      </c>
      <c r="AI600" s="45"/>
      <c r="AJ600" s="46" t="str">
        <f t="shared" si="66"/>
        <v/>
      </c>
      <c r="AK60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1" spans="1:38" x14ac:dyDescent="0.45">
      <c r="A601" s="34">
        <f>Games!A584</f>
        <v>0</v>
      </c>
      <c r="B601" s="34" t="str">
        <f>IF('Prediction Log'!B602=0, "",'Prediction Log'!B602)</f>
        <v/>
      </c>
      <c r="C601" s="34" t="str">
        <f>IF('Prediction Log'!C602=0, "",'Prediction Log'!C602)</f>
        <v/>
      </c>
      <c r="D601" s="34" t="str">
        <f>IF('Prediction Log'!D602=0, "",'Prediction Log'!D602)</f>
        <v/>
      </c>
      <c r="E601" s="34" t="str">
        <f>IF('Prediction Log'!E602=0, "",'Prediction Log'!E602)</f>
        <v/>
      </c>
      <c r="F601" s="34" t="str">
        <f>IF('Prediction Log'!H602=0, "",'Prediction Log'!H602)</f>
        <v/>
      </c>
      <c r="G601" s="10" t="str">
        <f>IF(ISBLANK(Games!B584), "",'Prediction Log'!$I602)</f>
        <v/>
      </c>
      <c r="H601" s="35" t="str">
        <f>'Prediction Log'!$J602</f>
        <v/>
      </c>
      <c r="I601" s="34" t="str">
        <f>IF(ISBLANK(Games!R584), "",IF(AND(Games!R584="",Games!S584=""),"",IF(ISTEXT(Games!S584), "Side",Games!R584)))</f>
        <v/>
      </c>
      <c r="J601" s="34" t="str">
        <f>IF(ISBLANK(Games!B584), "",IF(Games!P584="Y", Games!B584, Games!C584))</f>
        <v/>
      </c>
      <c r="K601" s="34" t="str">
        <f>Games!K584</f>
        <v/>
      </c>
      <c r="L601" s="34" t="str">
        <f>IF(ISBLANK(Games!D584), "",Games!D584)</f>
        <v/>
      </c>
      <c r="M601" s="34"/>
      <c r="N601" s="49" t="str">
        <f>IF(ISBLANK(Table123[[#This Row],[Odds Side - Difference Model]]), "", 1)</f>
        <v/>
      </c>
      <c r="O601" s="49" t="str">
        <f>IF(ISBLANK(Table123[[#This Row],[Odds Spread]]), "", 1)</f>
        <v/>
      </c>
      <c r="P601" s="36"/>
      <c r="Q601" s="36"/>
      <c r="R60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1" s="36"/>
      <c r="T601" s="36"/>
      <c r="U601" s="50" t="str">
        <f>IF(ISBLANK(Table123[[#This Row],[Odds Side - Difference Model]]), "",N601+IF(Q601&lt;0, (N601/(Q601/-100)), N601*(Q601/100)))</f>
        <v/>
      </c>
      <c r="V601" s="51" t="str">
        <f>IFERROR(IF(ISBLANK(Table123[[#This Row],[Odds Side - Win Probability Model]]), "",N601+IF(R601&lt;0, (N601/(R601/-100)), N601*(R601/100))),"")</f>
        <v/>
      </c>
      <c r="W601" s="50" t="str">
        <f t="shared" si="61"/>
        <v/>
      </c>
      <c r="X601" s="51" t="str">
        <f t="shared" si="62"/>
        <v/>
      </c>
      <c r="Y601" s="50" t="str">
        <f>IF(ISBLANK(Table123[[#This Row],[Odds Spread]]), "",O601+IF(S601&lt;0, (O601/(S601/-100)), O601*(S601/100)))</f>
        <v/>
      </c>
      <c r="Z601" s="50" t="str">
        <f t="shared" si="63"/>
        <v/>
      </c>
      <c r="AA601" s="37">
        <f t="shared" si="64"/>
        <v>0</v>
      </c>
      <c r="AB601" s="37">
        <f t="shared" si="65"/>
        <v>0</v>
      </c>
      <c r="AC601" s="52" t="str">
        <f>IF('Prediction Log'!$T602="Y", "W", IF('Prediction Log'!$T602="N","L",""))</f>
        <v/>
      </c>
      <c r="AD601" s="53" t="str">
        <f>IF('Prediction Log'!$V602="Y", "W", IF('Prediction Log'!$V602="N","L",""))</f>
        <v/>
      </c>
      <c r="AE601" s="54" t="str">
        <f>IF(ISBLANK(Table123[[#This Row],[Odds Side - Difference Model]]), "",IF(AC601="W", W601, IF(AC601="L",-N601, "")))</f>
        <v/>
      </c>
      <c r="AF601" s="55" t="str">
        <f>IFERROR((IF(ISERR(Table123[[#This Row],[Potential Payout Side - Win Probability Model]]), "",IF(AD601="W", X601, IF(AD601="L",-N601, "")))), "")</f>
        <v/>
      </c>
      <c r="AG601" s="52" t="str">
        <f>IF('Prediction Log'!$U602="Y", "W", IF('Prediction Log'!$U602="N", "L", ""))</f>
        <v/>
      </c>
      <c r="AH601" s="54" t="str">
        <f>IF(ISBLANK(Table123[[#This Row],[Odds Spread]]), "",IF(AG601="W", Z601, IF(AG601="L",-O601, "")))</f>
        <v/>
      </c>
      <c r="AI601" s="45"/>
      <c r="AJ601" s="46" t="str">
        <f t="shared" si="66"/>
        <v/>
      </c>
      <c r="AK60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2" spans="1:38" x14ac:dyDescent="0.45">
      <c r="A602" s="34">
        <f>Games!A585</f>
        <v>0</v>
      </c>
      <c r="B602" s="34" t="str">
        <f>IF('Prediction Log'!B603=0, "",'Prediction Log'!B603)</f>
        <v/>
      </c>
      <c r="C602" s="34" t="str">
        <f>IF('Prediction Log'!C603=0, "",'Prediction Log'!C603)</f>
        <v/>
      </c>
      <c r="D602" s="34" t="str">
        <f>IF('Prediction Log'!D603=0, "",'Prediction Log'!D603)</f>
        <v/>
      </c>
      <c r="E602" s="34" t="str">
        <f>IF('Prediction Log'!E603=0, "",'Prediction Log'!E603)</f>
        <v/>
      </c>
      <c r="F602" s="34" t="str">
        <f>IF('Prediction Log'!H603=0, "",'Prediction Log'!H603)</f>
        <v/>
      </c>
      <c r="G602" s="10" t="str">
        <f>IF(ISBLANK(Games!B585), "",'Prediction Log'!$I603)</f>
        <v/>
      </c>
      <c r="H602" s="35" t="str">
        <f>'Prediction Log'!$J603</f>
        <v/>
      </c>
      <c r="I602" s="34" t="str">
        <f>IF(ISBLANK(Games!R585), "",IF(AND(Games!R585="",Games!S585=""),"",IF(ISTEXT(Games!S585), "Side",Games!R585)))</f>
        <v/>
      </c>
      <c r="J602" s="34" t="str">
        <f>IF(ISBLANK(Games!B585), "",IF(Games!P585="Y", Games!B585, Games!C585))</f>
        <v/>
      </c>
      <c r="K602" s="34" t="str">
        <f>Games!K585</f>
        <v/>
      </c>
      <c r="L602" s="34" t="str">
        <f>IF(ISBLANK(Games!D585), "",Games!D585)</f>
        <v/>
      </c>
      <c r="M602" s="34"/>
      <c r="N602" s="49" t="str">
        <f>IF(ISBLANK(Table123[[#This Row],[Odds Side - Difference Model]]), "", 1)</f>
        <v/>
      </c>
      <c r="O602" s="49" t="str">
        <f>IF(ISBLANK(Table123[[#This Row],[Odds Spread]]), "", 1)</f>
        <v/>
      </c>
      <c r="P602" s="36"/>
      <c r="Q602" s="36"/>
      <c r="R60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2" s="36"/>
      <c r="T602" s="36"/>
      <c r="U602" s="50" t="str">
        <f>IF(ISBLANK(Table123[[#This Row],[Odds Side - Difference Model]]), "",N602+IF(Q602&lt;0, (N602/(Q602/-100)), N602*(Q602/100)))</f>
        <v/>
      </c>
      <c r="V602" s="51" t="str">
        <f>IFERROR(IF(ISBLANK(Table123[[#This Row],[Odds Side - Win Probability Model]]), "",N602+IF(R602&lt;0, (N602/(R602/-100)), N602*(R602/100))),"")</f>
        <v/>
      </c>
      <c r="W602" s="50" t="str">
        <f t="shared" si="61"/>
        <v/>
      </c>
      <c r="X602" s="51" t="str">
        <f t="shared" si="62"/>
        <v/>
      </c>
      <c r="Y602" s="50" t="str">
        <f>IF(ISBLANK(Table123[[#This Row],[Odds Spread]]), "",O602+IF(S602&lt;0, (O602/(S602/-100)), O602*(S602/100)))</f>
        <v/>
      </c>
      <c r="Z602" s="50" t="str">
        <f t="shared" si="63"/>
        <v/>
      </c>
      <c r="AA602" s="37">
        <f t="shared" si="64"/>
        <v>0</v>
      </c>
      <c r="AB602" s="37">
        <f t="shared" si="65"/>
        <v>0</v>
      </c>
      <c r="AC602" s="52" t="str">
        <f>IF('Prediction Log'!$T603="Y", "W", IF('Prediction Log'!$T603="N","L",""))</f>
        <v/>
      </c>
      <c r="AD602" s="53" t="str">
        <f>IF('Prediction Log'!$V603="Y", "W", IF('Prediction Log'!$V603="N","L",""))</f>
        <v/>
      </c>
      <c r="AE602" s="54" t="str">
        <f>IF(ISBLANK(Table123[[#This Row],[Odds Side - Difference Model]]), "",IF(AC602="W", W602, IF(AC602="L",-N602, "")))</f>
        <v/>
      </c>
      <c r="AF602" s="55" t="str">
        <f>IFERROR((IF(ISERR(Table123[[#This Row],[Potential Payout Side - Win Probability Model]]), "",IF(AD602="W", X602, IF(AD602="L",-N602, "")))), "")</f>
        <v/>
      </c>
      <c r="AG602" s="52" t="str">
        <f>IF('Prediction Log'!$U603="Y", "W", IF('Prediction Log'!$U603="N", "L", ""))</f>
        <v/>
      </c>
      <c r="AH602" s="54" t="str">
        <f>IF(ISBLANK(Table123[[#This Row],[Odds Spread]]), "",IF(AG602="W", Z602, IF(AG602="L",-O602, "")))</f>
        <v/>
      </c>
      <c r="AI602" s="45"/>
      <c r="AJ602" s="46" t="str">
        <f t="shared" si="66"/>
        <v/>
      </c>
      <c r="AK60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3" spans="1:38" x14ac:dyDescent="0.45">
      <c r="A603" s="34">
        <f>Games!A586</f>
        <v>0</v>
      </c>
      <c r="B603" s="34" t="str">
        <f>IF('Prediction Log'!B604=0, "",'Prediction Log'!B604)</f>
        <v/>
      </c>
      <c r="C603" s="34" t="str">
        <f>IF('Prediction Log'!C604=0, "",'Prediction Log'!C604)</f>
        <v/>
      </c>
      <c r="D603" s="34" t="str">
        <f>IF('Prediction Log'!D604=0, "",'Prediction Log'!D604)</f>
        <v/>
      </c>
      <c r="E603" s="34" t="str">
        <f>IF('Prediction Log'!E604=0, "",'Prediction Log'!E604)</f>
        <v/>
      </c>
      <c r="F603" s="34" t="str">
        <f>IF('Prediction Log'!H604=0, "",'Prediction Log'!H604)</f>
        <v/>
      </c>
      <c r="G603" s="10" t="str">
        <f>IF(ISBLANK(Games!B586), "",'Prediction Log'!$I604)</f>
        <v/>
      </c>
      <c r="H603" s="35" t="str">
        <f>'Prediction Log'!$J604</f>
        <v/>
      </c>
      <c r="I603" s="34" t="str">
        <f>IF(ISBLANK(Games!R586), "",IF(AND(Games!R586="",Games!S586=""),"",IF(ISTEXT(Games!S586), "Side",Games!R586)))</f>
        <v/>
      </c>
      <c r="J603" s="34" t="str">
        <f>IF(ISBLANK(Games!B586), "",IF(Games!P586="Y", Games!B586, Games!C586))</f>
        <v/>
      </c>
      <c r="K603" s="34" t="str">
        <f>Games!K586</f>
        <v/>
      </c>
      <c r="L603" s="34" t="str">
        <f>IF(ISBLANK(Games!D586), "",Games!D586)</f>
        <v/>
      </c>
      <c r="M603" s="34"/>
      <c r="N603" s="49" t="str">
        <f>IF(ISBLANK(Table123[[#This Row],[Odds Side - Difference Model]]), "", 1)</f>
        <v/>
      </c>
      <c r="O603" s="49" t="str">
        <f>IF(ISBLANK(Table123[[#This Row],[Odds Spread]]), "", 1)</f>
        <v/>
      </c>
      <c r="P603" s="36"/>
      <c r="Q603" s="36"/>
      <c r="R60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3" s="36"/>
      <c r="T603" s="36"/>
      <c r="U603" s="50" t="str">
        <f>IF(ISBLANK(Table123[[#This Row],[Odds Side - Difference Model]]), "",N603+IF(Q603&lt;0, (N603/(Q603/-100)), N603*(Q603/100)))</f>
        <v/>
      </c>
      <c r="V603" s="51" t="str">
        <f>IFERROR(IF(ISBLANK(Table123[[#This Row],[Odds Side - Win Probability Model]]), "",N603+IF(R603&lt;0, (N603/(R603/-100)), N603*(R603/100))),"")</f>
        <v/>
      </c>
      <c r="W603" s="50" t="str">
        <f t="shared" si="61"/>
        <v/>
      </c>
      <c r="X603" s="51" t="str">
        <f t="shared" si="62"/>
        <v/>
      </c>
      <c r="Y603" s="50" t="str">
        <f>IF(ISBLANK(Table123[[#This Row],[Odds Spread]]), "",O603+IF(S603&lt;0, (O603/(S603/-100)), O603*(S603/100)))</f>
        <v/>
      </c>
      <c r="Z603" s="50" t="str">
        <f t="shared" si="63"/>
        <v/>
      </c>
      <c r="AA603" s="37">
        <f t="shared" si="64"/>
        <v>0</v>
      </c>
      <c r="AB603" s="37">
        <f t="shared" si="65"/>
        <v>0</v>
      </c>
      <c r="AC603" s="52" t="str">
        <f>IF('Prediction Log'!$T604="Y", "W", IF('Prediction Log'!$T604="N","L",""))</f>
        <v/>
      </c>
      <c r="AD603" s="53" t="str">
        <f>IF('Prediction Log'!$V604="Y", "W", IF('Prediction Log'!$V604="N","L",""))</f>
        <v/>
      </c>
      <c r="AE603" s="54" t="str">
        <f>IF(ISBLANK(Table123[[#This Row],[Odds Side - Difference Model]]), "",IF(AC603="W", W603, IF(AC603="L",-N603, "")))</f>
        <v/>
      </c>
      <c r="AF603" s="55" t="str">
        <f>IFERROR((IF(ISERR(Table123[[#This Row],[Potential Payout Side - Win Probability Model]]), "",IF(AD603="W", X603, IF(AD603="L",-N603, "")))), "")</f>
        <v/>
      </c>
      <c r="AG603" s="52" t="str">
        <f>IF('Prediction Log'!$U604="Y", "W", IF('Prediction Log'!$U604="N", "L", ""))</f>
        <v/>
      </c>
      <c r="AH603" s="54" t="str">
        <f>IF(ISBLANK(Table123[[#This Row],[Odds Spread]]), "",IF(AG603="W", Z603, IF(AG603="L",-O603, "")))</f>
        <v/>
      </c>
      <c r="AI603" s="45"/>
      <c r="AJ603" s="46" t="str">
        <f t="shared" si="66"/>
        <v/>
      </c>
      <c r="AK60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4" spans="1:38" x14ac:dyDescent="0.45">
      <c r="A604" s="34">
        <f>Games!A587</f>
        <v>0</v>
      </c>
      <c r="B604" s="34" t="str">
        <f>IF('Prediction Log'!B605=0, "",'Prediction Log'!B605)</f>
        <v/>
      </c>
      <c r="C604" s="34" t="str">
        <f>IF('Prediction Log'!C605=0, "",'Prediction Log'!C605)</f>
        <v/>
      </c>
      <c r="D604" s="34" t="str">
        <f>IF('Prediction Log'!D605=0, "",'Prediction Log'!D605)</f>
        <v/>
      </c>
      <c r="E604" s="34" t="str">
        <f>IF('Prediction Log'!E605=0, "",'Prediction Log'!E605)</f>
        <v/>
      </c>
      <c r="F604" s="34" t="str">
        <f>IF('Prediction Log'!H605=0, "",'Prediction Log'!H605)</f>
        <v/>
      </c>
      <c r="G604" s="10" t="str">
        <f>IF(ISBLANK(Games!B587), "",'Prediction Log'!$I605)</f>
        <v/>
      </c>
      <c r="H604" s="35" t="str">
        <f>'Prediction Log'!$J605</f>
        <v/>
      </c>
      <c r="I604" s="34" t="str">
        <f>IF(ISBLANK(Games!R587), "",IF(AND(Games!R587="",Games!S587=""),"",IF(ISTEXT(Games!S587), "Side",Games!R587)))</f>
        <v/>
      </c>
      <c r="J604" s="34" t="str">
        <f>IF(ISBLANK(Games!B587), "",IF(Games!P587="Y", Games!B587, Games!C587))</f>
        <v/>
      </c>
      <c r="K604" s="34" t="str">
        <f>Games!K587</f>
        <v/>
      </c>
      <c r="L604" s="34" t="str">
        <f>IF(ISBLANK(Games!D587), "",Games!D587)</f>
        <v/>
      </c>
      <c r="M604" s="34"/>
      <c r="N604" s="49" t="str">
        <f>IF(ISBLANK(Table123[[#This Row],[Odds Side - Difference Model]]), "", 1)</f>
        <v/>
      </c>
      <c r="O604" s="49" t="str">
        <f>IF(ISBLANK(Table123[[#This Row],[Odds Spread]]), "", 1)</f>
        <v/>
      </c>
      <c r="P604" s="36"/>
      <c r="Q604" s="36"/>
      <c r="R60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4" s="36"/>
      <c r="T604" s="36"/>
      <c r="U604" s="50" t="str">
        <f>IF(ISBLANK(Table123[[#This Row],[Odds Side - Difference Model]]), "",N604+IF(Q604&lt;0, (N604/(Q604/-100)), N604*(Q604/100)))</f>
        <v/>
      </c>
      <c r="V604" s="51" t="str">
        <f>IFERROR(IF(ISBLANK(Table123[[#This Row],[Odds Side - Win Probability Model]]), "",N604+IF(R604&lt;0, (N604/(R604/-100)), N604*(R604/100))),"")</f>
        <v/>
      </c>
      <c r="W604" s="50" t="str">
        <f t="shared" si="61"/>
        <v/>
      </c>
      <c r="X604" s="51" t="str">
        <f t="shared" si="62"/>
        <v/>
      </c>
      <c r="Y604" s="50" t="str">
        <f>IF(ISBLANK(Table123[[#This Row],[Odds Spread]]), "",O604+IF(S604&lt;0, (O604/(S604/-100)), O604*(S604/100)))</f>
        <v/>
      </c>
      <c r="Z604" s="50" t="str">
        <f t="shared" si="63"/>
        <v/>
      </c>
      <c r="AA604" s="37">
        <f t="shared" si="64"/>
        <v>0</v>
      </c>
      <c r="AB604" s="37">
        <f t="shared" si="65"/>
        <v>0</v>
      </c>
      <c r="AC604" s="52" t="str">
        <f>IF('Prediction Log'!$T605="Y", "W", IF('Prediction Log'!$T605="N","L",""))</f>
        <v/>
      </c>
      <c r="AD604" s="53" t="str">
        <f>IF('Prediction Log'!$V605="Y", "W", IF('Prediction Log'!$V605="N","L",""))</f>
        <v/>
      </c>
      <c r="AE604" s="54" t="str">
        <f>IF(ISBLANK(Table123[[#This Row],[Odds Side - Difference Model]]), "",IF(AC604="W", W604, IF(AC604="L",-N604, "")))</f>
        <v/>
      </c>
      <c r="AF604" s="55" t="str">
        <f>IFERROR((IF(ISERR(Table123[[#This Row],[Potential Payout Side - Win Probability Model]]), "",IF(AD604="W", X604, IF(AD604="L",-N604, "")))), "")</f>
        <v/>
      </c>
      <c r="AG604" s="52" t="str">
        <f>IF('Prediction Log'!$U605="Y", "W", IF('Prediction Log'!$U605="N", "L", ""))</f>
        <v/>
      </c>
      <c r="AH604" s="54" t="str">
        <f>IF(ISBLANK(Table123[[#This Row],[Odds Spread]]), "",IF(AG604="W", Z604, IF(AG604="L",-O604, "")))</f>
        <v/>
      </c>
      <c r="AI604" s="45"/>
      <c r="AJ604" s="46" t="str">
        <f t="shared" si="66"/>
        <v/>
      </c>
      <c r="AK60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5" spans="1:38" x14ac:dyDescent="0.45">
      <c r="A605" s="34">
        <f>Games!A588</f>
        <v>0</v>
      </c>
      <c r="B605" s="34" t="str">
        <f>IF('Prediction Log'!B606=0, "",'Prediction Log'!B606)</f>
        <v/>
      </c>
      <c r="C605" s="34" t="str">
        <f>IF('Prediction Log'!C606=0, "",'Prediction Log'!C606)</f>
        <v/>
      </c>
      <c r="D605" s="34" t="str">
        <f>IF('Prediction Log'!D606=0, "",'Prediction Log'!D606)</f>
        <v/>
      </c>
      <c r="E605" s="34" t="str">
        <f>IF('Prediction Log'!E606=0, "",'Prediction Log'!E606)</f>
        <v/>
      </c>
      <c r="F605" s="34" t="str">
        <f>IF('Prediction Log'!H606=0, "",'Prediction Log'!H606)</f>
        <v/>
      </c>
      <c r="G605" s="10" t="str">
        <f>IF(ISBLANK(Games!B588), "",'Prediction Log'!$I606)</f>
        <v/>
      </c>
      <c r="H605" s="35" t="str">
        <f>'Prediction Log'!$J606</f>
        <v/>
      </c>
      <c r="I605" s="34" t="str">
        <f>IF(ISBLANK(Games!R588), "",IF(AND(Games!R588="",Games!S588=""),"",IF(ISTEXT(Games!S588), "Side",Games!R588)))</f>
        <v/>
      </c>
      <c r="J605" s="34" t="str">
        <f>IF(ISBLANK(Games!B588), "",IF(Games!P588="Y", Games!B588, Games!C588))</f>
        <v/>
      </c>
      <c r="K605" s="34" t="str">
        <f>Games!K588</f>
        <v/>
      </c>
      <c r="L605" s="34" t="str">
        <f>IF(ISBLANK(Games!D588), "",Games!D588)</f>
        <v/>
      </c>
      <c r="M605" s="34"/>
      <c r="N605" s="49" t="str">
        <f>IF(ISBLANK(Table123[[#This Row],[Odds Side - Difference Model]]), "", 1)</f>
        <v/>
      </c>
      <c r="O605" s="49" t="str">
        <f>IF(ISBLANK(Table123[[#This Row],[Odds Spread]]), "", 1)</f>
        <v/>
      </c>
      <c r="P605" s="36"/>
      <c r="Q605" s="36"/>
      <c r="R60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5" s="36"/>
      <c r="T605" s="36"/>
      <c r="U605" s="50" t="str">
        <f>IF(ISBLANK(Table123[[#This Row],[Odds Side - Difference Model]]), "",N605+IF(Q605&lt;0, (N605/(Q605/-100)), N605*(Q605/100)))</f>
        <v/>
      </c>
      <c r="V605" s="51" t="str">
        <f>IFERROR(IF(ISBLANK(Table123[[#This Row],[Odds Side - Win Probability Model]]), "",N605+IF(R605&lt;0, (N605/(R605/-100)), N605*(R605/100))),"")</f>
        <v/>
      </c>
      <c r="W605" s="50" t="str">
        <f t="shared" si="61"/>
        <v/>
      </c>
      <c r="X605" s="51" t="str">
        <f t="shared" si="62"/>
        <v/>
      </c>
      <c r="Y605" s="50" t="str">
        <f>IF(ISBLANK(Table123[[#This Row],[Odds Spread]]), "",O605+IF(S605&lt;0, (O605/(S605/-100)), O605*(S605/100)))</f>
        <v/>
      </c>
      <c r="Z605" s="50" t="str">
        <f t="shared" si="63"/>
        <v/>
      </c>
      <c r="AA605" s="37">
        <f t="shared" si="64"/>
        <v>0</v>
      </c>
      <c r="AB605" s="37">
        <f t="shared" si="65"/>
        <v>0</v>
      </c>
      <c r="AC605" s="52" t="str">
        <f>IF('Prediction Log'!$T606="Y", "W", IF('Prediction Log'!$T606="N","L",""))</f>
        <v/>
      </c>
      <c r="AD605" s="53" t="str">
        <f>IF('Prediction Log'!$V606="Y", "W", IF('Prediction Log'!$V606="N","L",""))</f>
        <v/>
      </c>
      <c r="AE605" s="54" t="str">
        <f>IF(ISBLANK(Table123[[#This Row],[Odds Side - Difference Model]]), "",IF(AC605="W", W605, IF(AC605="L",-N605, "")))</f>
        <v/>
      </c>
      <c r="AF605" s="55" t="str">
        <f>IFERROR((IF(ISERR(Table123[[#This Row],[Potential Payout Side - Win Probability Model]]), "",IF(AD605="W", X605, IF(AD605="L",-N605, "")))), "")</f>
        <v/>
      </c>
      <c r="AG605" s="52" t="str">
        <f>IF('Prediction Log'!$U606="Y", "W", IF('Prediction Log'!$U606="N", "L", ""))</f>
        <v/>
      </c>
      <c r="AH605" s="54" t="str">
        <f>IF(ISBLANK(Table123[[#This Row],[Odds Spread]]), "",IF(AG605="W", Z605, IF(AG605="L",-O605, "")))</f>
        <v/>
      </c>
      <c r="AI605" s="45"/>
      <c r="AJ605" s="46" t="str">
        <f t="shared" si="66"/>
        <v/>
      </c>
      <c r="AK60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6" spans="1:38" x14ac:dyDescent="0.45">
      <c r="A606" s="34">
        <f>Games!A589</f>
        <v>0</v>
      </c>
      <c r="B606" s="34" t="str">
        <f>IF('Prediction Log'!B607=0, "",'Prediction Log'!B607)</f>
        <v/>
      </c>
      <c r="C606" s="34" t="str">
        <f>IF('Prediction Log'!C607=0, "",'Prediction Log'!C607)</f>
        <v/>
      </c>
      <c r="D606" s="34" t="str">
        <f>IF('Prediction Log'!D607=0, "",'Prediction Log'!D607)</f>
        <v/>
      </c>
      <c r="E606" s="34" t="str">
        <f>IF('Prediction Log'!E607=0, "",'Prediction Log'!E607)</f>
        <v/>
      </c>
      <c r="F606" s="34" t="str">
        <f>IF('Prediction Log'!H607=0, "",'Prediction Log'!H607)</f>
        <v/>
      </c>
      <c r="G606" s="10" t="str">
        <f>IF(ISBLANK(Games!B589), "",'Prediction Log'!$I607)</f>
        <v/>
      </c>
      <c r="H606" s="35" t="str">
        <f>'Prediction Log'!$J607</f>
        <v/>
      </c>
      <c r="I606" s="34" t="str">
        <f>IF(ISBLANK(Games!R589), "",IF(AND(Games!R589="",Games!S589=""),"",IF(ISTEXT(Games!S589), "Side",Games!R589)))</f>
        <v/>
      </c>
      <c r="J606" s="34" t="str">
        <f>IF(ISBLANK(Games!B589), "",IF(Games!P589="Y", Games!B589, Games!C589))</f>
        <v/>
      </c>
      <c r="K606" s="34" t="str">
        <f>Games!K589</f>
        <v/>
      </c>
      <c r="L606" s="34" t="str">
        <f>IF(ISBLANK(Games!D589), "",Games!D589)</f>
        <v/>
      </c>
      <c r="M606" s="34"/>
      <c r="N606" s="49" t="str">
        <f>IF(ISBLANK(Table123[[#This Row],[Odds Side - Difference Model]]), "", 1)</f>
        <v/>
      </c>
      <c r="O606" s="49" t="str">
        <f>IF(ISBLANK(Table123[[#This Row],[Odds Spread]]), "", 1)</f>
        <v/>
      </c>
      <c r="P606" s="36"/>
      <c r="Q606" s="36"/>
      <c r="R60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6" s="36"/>
      <c r="T606" s="36"/>
      <c r="U606" s="50" t="str">
        <f>IF(ISBLANK(Table123[[#This Row],[Odds Side - Difference Model]]), "",N606+IF(Q606&lt;0, (N606/(Q606/-100)), N606*(Q606/100)))</f>
        <v/>
      </c>
      <c r="V606" s="51" t="str">
        <f>IFERROR(IF(ISBLANK(Table123[[#This Row],[Odds Side - Win Probability Model]]), "",N606+IF(R606&lt;0, (N606/(R606/-100)), N606*(R606/100))),"")</f>
        <v/>
      </c>
      <c r="W606" s="50" t="str">
        <f t="shared" si="61"/>
        <v/>
      </c>
      <c r="X606" s="51" t="str">
        <f t="shared" si="62"/>
        <v/>
      </c>
      <c r="Y606" s="50" t="str">
        <f>IF(ISBLANK(Table123[[#This Row],[Odds Spread]]), "",O606+IF(S606&lt;0, (O606/(S606/-100)), O606*(S606/100)))</f>
        <v/>
      </c>
      <c r="Z606" s="50" t="str">
        <f t="shared" si="63"/>
        <v/>
      </c>
      <c r="AA606" s="37">
        <f t="shared" si="64"/>
        <v>0</v>
      </c>
      <c r="AB606" s="37">
        <f t="shared" si="65"/>
        <v>0</v>
      </c>
      <c r="AC606" s="52" t="str">
        <f>IF('Prediction Log'!$T607="Y", "W", IF('Prediction Log'!$T607="N","L",""))</f>
        <v/>
      </c>
      <c r="AD606" s="53" t="str">
        <f>IF('Prediction Log'!$V607="Y", "W", IF('Prediction Log'!$V607="N","L",""))</f>
        <v/>
      </c>
      <c r="AE606" s="54" t="str">
        <f>IF(ISBLANK(Table123[[#This Row],[Odds Side - Difference Model]]), "",IF(AC606="W", W606, IF(AC606="L",-N606, "")))</f>
        <v/>
      </c>
      <c r="AF606" s="55" t="str">
        <f>IFERROR((IF(ISERR(Table123[[#This Row],[Potential Payout Side - Win Probability Model]]), "",IF(AD606="W", X606, IF(AD606="L",-N606, "")))), "")</f>
        <v/>
      </c>
      <c r="AG606" s="52" t="str">
        <f>IF('Prediction Log'!$U607="Y", "W", IF('Prediction Log'!$U607="N", "L", ""))</f>
        <v/>
      </c>
      <c r="AH606" s="54" t="str">
        <f>IF(ISBLANK(Table123[[#This Row],[Odds Spread]]), "",IF(AG606="W", Z606, IF(AG606="L",-O606, "")))</f>
        <v/>
      </c>
      <c r="AI606" s="45"/>
      <c r="AJ606" s="46" t="str">
        <f t="shared" si="66"/>
        <v/>
      </c>
      <c r="AK60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7" spans="1:38" x14ac:dyDescent="0.45">
      <c r="A607" s="34">
        <f>Games!A590</f>
        <v>0</v>
      </c>
      <c r="B607" s="34" t="str">
        <f>IF('Prediction Log'!B608=0, "",'Prediction Log'!B608)</f>
        <v/>
      </c>
      <c r="C607" s="34" t="str">
        <f>IF('Prediction Log'!C608=0, "",'Prediction Log'!C608)</f>
        <v/>
      </c>
      <c r="D607" s="34" t="str">
        <f>IF('Prediction Log'!D608=0, "",'Prediction Log'!D608)</f>
        <v/>
      </c>
      <c r="E607" s="34" t="str">
        <f>IF('Prediction Log'!E608=0, "",'Prediction Log'!E608)</f>
        <v/>
      </c>
      <c r="F607" s="34" t="str">
        <f>IF('Prediction Log'!H608=0, "",'Prediction Log'!H608)</f>
        <v/>
      </c>
      <c r="G607" s="10" t="str">
        <f>IF(ISBLANK(Games!B590), "",'Prediction Log'!$I608)</f>
        <v/>
      </c>
      <c r="H607" s="35" t="str">
        <f>'Prediction Log'!$J608</f>
        <v/>
      </c>
      <c r="I607" s="34" t="str">
        <f>IF(ISBLANK(Games!R590), "",IF(AND(Games!R590="",Games!S590=""),"",IF(ISTEXT(Games!S590), "Side",Games!R590)))</f>
        <v/>
      </c>
      <c r="J607" s="34" t="str">
        <f>IF(ISBLANK(Games!B590), "",IF(Games!P590="Y", Games!B590, Games!C590))</f>
        <v/>
      </c>
      <c r="K607" s="34" t="str">
        <f>Games!K590</f>
        <v/>
      </c>
      <c r="L607" s="34" t="str">
        <f>IF(ISBLANK(Games!D590), "",Games!D590)</f>
        <v/>
      </c>
      <c r="M607" s="34"/>
      <c r="N607" s="49" t="str">
        <f>IF(ISBLANK(Table123[[#This Row],[Odds Side - Difference Model]]), "", 1)</f>
        <v/>
      </c>
      <c r="O607" s="49" t="str">
        <f>IF(ISBLANK(Table123[[#This Row],[Odds Spread]]), "", 1)</f>
        <v/>
      </c>
      <c r="P607" s="36"/>
      <c r="Q607" s="36"/>
      <c r="R60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7" s="36"/>
      <c r="T607" s="36"/>
      <c r="U607" s="50" t="str">
        <f>IF(ISBLANK(Table123[[#This Row],[Odds Side - Difference Model]]), "",N607+IF(Q607&lt;0, (N607/(Q607/-100)), N607*(Q607/100)))</f>
        <v/>
      </c>
      <c r="V607" s="51" t="str">
        <f>IFERROR(IF(ISBLANK(Table123[[#This Row],[Odds Side - Win Probability Model]]), "",N607+IF(R607&lt;0, (N607/(R607/-100)), N607*(R607/100))),"")</f>
        <v/>
      </c>
      <c r="W607" s="50" t="str">
        <f t="shared" si="61"/>
        <v/>
      </c>
      <c r="X607" s="51" t="str">
        <f t="shared" si="62"/>
        <v/>
      </c>
      <c r="Y607" s="50" t="str">
        <f>IF(ISBLANK(Table123[[#This Row],[Odds Spread]]), "",O607+IF(S607&lt;0, (O607/(S607/-100)), O607*(S607/100)))</f>
        <v/>
      </c>
      <c r="Z607" s="50" t="str">
        <f t="shared" si="63"/>
        <v/>
      </c>
      <c r="AA607" s="37">
        <f t="shared" si="64"/>
        <v>0</v>
      </c>
      <c r="AB607" s="37">
        <f t="shared" si="65"/>
        <v>0</v>
      </c>
      <c r="AC607" s="52" t="str">
        <f>IF('Prediction Log'!$T608="Y", "W", IF('Prediction Log'!$T608="N","L",""))</f>
        <v/>
      </c>
      <c r="AD607" s="53" t="str">
        <f>IF('Prediction Log'!$V608="Y", "W", IF('Prediction Log'!$V608="N","L",""))</f>
        <v/>
      </c>
      <c r="AE607" s="54" t="str">
        <f>IF(ISBLANK(Table123[[#This Row],[Odds Side - Difference Model]]), "",IF(AC607="W", W607, IF(AC607="L",-N607, "")))</f>
        <v/>
      </c>
      <c r="AF607" s="55" t="str">
        <f>IFERROR((IF(ISERR(Table123[[#This Row],[Potential Payout Side - Win Probability Model]]), "",IF(AD607="W", X607, IF(AD607="L",-N607, "")))), "")</f>
        <v/>
      </c>
      <c r="AG607" s="52" t="str">
        <f>IF('Prediction Log'!$U608="Y", "W", IF('Prediction Log'!$U608="N", "L", ""))</f>
        <v/>
      </c>
      <c r="AH607" s="54" t="str">
        <f>IF(ISBLANK(Table123[[#This Row],[Odds Spread]]), "",IF(AG607="W", Z607, IF(AG607="L",-O607, "")))</f>
        <v/>
      </c>
      <c r="AI607" s="45"/>
      <c r="AJ607" s="46" t="str">
        <f t="shared" si="66"/>
        <v/>
      </c>
      <c r="AK60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8" spans="1:38" x14ac:dyDescent="0.45">
      <c r="A608" s="34">
        <f>Games!A591</f>
        <v>0</v>
      </c>
      <c r="B608" s="34" t="str">
        <f>IF('Prediction Log'!B609=0, "",'Prediction Log'!B609)</f>
        <v/>
      </c>
      <c r="C608" s="34" t="str">
        <f>IF('Prediction Log'!C609=0, "",'Prediction Log'!C609)</f>
        <v/>
      </c>
      <c r="D608" s="34" t="str">
        <f>IF('Prediction Log'!D609=0, "",'Prediction Log'!D609)</f>
        <v/>
      </c>
      <c r="E608" s="34" t="str">
        <f>IF('Prediction Log'!E609=0, "",'Prediction Log'!E609)</f>
        <v/>
      </c>
      <c r="F608" s="34" t="str">
        <f>IF('Prediction Log'!H609=0, "",'Prediction Log'!H609)</f>
        <v/>
      </c>
      <c r="G608" s="10" t="str">
        <f>IF(ISBLANK(Games!B591), "",'Prediction Log'!$I609)</f>
        <v/>
      </c>
      <c r="H608" s="35" t="str">
        <f>'Prediction Log'!$J609</f>
        <v/>
      </c>
      <c r="I608" s="34" t="str">
        <f>IF(ISBLANK(Games!R591), "",IF(AND(Games!R591="",Games!S591=""),"",IF(ISTEXT(Games!S591), "Side",Games!R591)))</f>
        <v/>
      </c>
      <c r="J608" s="34" t="str">
        <f>IF(ISBLANK(Games!B591), "",IF(Games!P591="Y", Games!B591, Games!C591))</f>
        <v/>
      </c>
      <c r="K608" s="34" t="str">
        <f>Games!K591</f>
        <v/>
      </c>
      <c r="L608" s="34" t="str">
        <f>IF(ISBLANK(Games!D591), "",Games!D591)</f>
        <v/>
      </c>
      <c r="M608" s="34"/>
      <c r="N608" s="49" t="str">
        <f>IF(ISBLANK(Table123[[#This Row],[Odds Side - Difference Model]]), "", 1)</f>
        <v/>
      </c>
      <c r="O608" s="49" t="str">
        <f>IF(ISBLANK(Table123[[#This Row],[Odds Spread]]), "", 1)</f>
        <v/>
      </c>
      <c r="P608" s="36"/>
      <c r="Q608" s="36"/>
      <c r="R60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8" s="36"/>
      <c r="T608" s="36"/>
      <c r="U608" s="50" t="str">
        <f>IF(ISBLANK(Table123[[#This Row],[Odds Side - Difference Model]]), "",N608+IF(Q608&lt;0, (N608/(Q608/-100)), N608*(Q608/100)))</f>
        <v/>
      </c>
      <c r="V608" s="51" t="str">
        <f>IFERROR(IF(ISBLANK(Table123[[#This Row],[Odds Side - Win Probability Model]]), "",N608+IF(R608&lt;0, (N608/(R608/-100)), N608*(R608/100))),"")</f>
        <v/>
      </c>
      <c r="W608" s="50" t="str">
        <f t="shared" si="61"/>
        <v/>
      </c>
      <c r="X608" s="51" t="str">
        <f t="shared" si="62"/>
        <v/>
      </c>
      <c r="Y608" s="50" t="str">
        <f>IF(ISBLANK(Table123[[#This Row],[Odds Spread]]), "",O608+IF(S608&lt;0, (O608/(S608/-100)), O608*(S608/100)))</f>
        <v/>
      </c>
      <c r="Z608" s="50" t="str">
        <f t="shared" si="63"/>
        <v/>
      </c>
      <c r="AA608" s="37">
        <f t="shared" si="64"/>
        <v>0</v>
      </c>
      <c r="AB608" s="37">
        <f t="shared" si="65"/>
        <v>0</v>
      </c>
      <c r="AC608" s="52" t="str">
        <f>IF('Prediction Log'!$T609="Y", "W", IF('Prediction Log'!$T609="N","L",""))</f>
        <v/>
      </c>
      <c r="AD608" s="53" t="str">
        <f>IF('Prediction Log'!$V609="Y", "W", IF('Prediction Log'!$V609="N","L",""))</f>
        <v/>
      </c>
      <c r="AE608" s="54" t="str">
        <f>IF(ISBLANK(Table123[[#This Row],[Odds Side - Difference Model]]), "",IF(AC608="W", W608, IF(AC608="L",-N608, "")))</f>
        <v/>
      </c>
      <c r="AF608" s="55" t="str">
        <f>IFERROR((IF(ISERR(Table123[[#This Row],[Potential Payout Side - Win Probability Model]]), "",IF(AD608="W", X608, IF(AD608="L",-N608, "")))), "")</f>
        <v/>
      </c>
      <c r="AG608" s="52" t="str">
        <f>IF('Prediction Log'!$U609="Y", "W", IF('Prediction Log'!$U609="N", "L", ""))</f>
        <v/>
      </c>
      <c r="AH608" s="54" t="str">
        <f>IF(ISBLANK(Table123[[#This Row],[Odds Spread]]), "",IF(AG608="W", Z608, IF(AG608="L",-O608, "")))</f>
        <v/>
      </c>
      <c r="AI608" s="45"/>
      <c r="AJ608" s="46" t="str">
        <f t="shared" si="66"/>
        <v/>
      </c>
      <c r="AK60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9" spans="1:38" x14ac:dyDescent="0.45">
      <c r="A609" s="34">
        <f>Games!A592</f>
        <v>0</v>
      </c>
      <c r="B609" s="34" t="str">
        <f>IF('Prediction Log'!B610=0, "",'Prediction Log'!B610)</f>
        <v/>
      </c>
      <c r="C609" s="34" t="str">
        <f>IF('Prediction Log'!C610=0, "",'Prediction Log'!C610)</f>
        <v/>
      </c>
      <c r="D609" s="34" t="str">
        <f>IF('Prediction Log'!D610=0, "",'Prediction Log'!D610)</f>
        <v/>
      </c>
      <c r="E609" s="34" t="str">
        <f>IF('Prediction Log'!E610=0, "",'Prediction Log'!E610)</f>
        <v/>
      </c>
      <c r="F609" s="34" t="str">
        <f>IF('Prediction Log'!H610=0, "",'Prediction Log'!H610)</f>
        <v/>
      </c>
      <c r="G609" s="10" t="str">
        <f>IF(ISBLANK(Games!B592), "",'Prediction Log'!$I610)</f>
        <v/>
      </c>
      <c r="H609" s="35" t="str">
        <f>'Prediction Log'!$J610</f>
        <v/>
      </c>
      <c r="I609" s="34" t="str">
        <f>IF(ISBLANK(Games!R592), "",IF(AND(Games!R592="",Games!S592=""),"",IF(ISTEXT(Games!S592), "Side",Games!R592)))</f>
        <v/>
      </c>
      <c r="J609" s="34" t="str">
        <f>IF(ISBLANK(Games!B592), "",IF(Games!P592="Y", Games!B592, Games!C592))</f>
        <v/>
      </c>
      <c r="K609" s="34" t="str">
        <f>Games!K592</f>
        <v/>
      </c>
      <c r="L609" s="34" t="str">
        <f>IF(ISBLANK(Games!D592), "",Games!D592)</f>
        <v/>
      </c>
      <c r="M609" s="34"/>
      <c r="N609" s="49" t="str">
        <f>IF(ISBLANK(Table123[[#This Row],[Odds Side - Difference Model]]), "", 1)</f>
        <v/>
      </c>
      <c r="O609" s="49" t="str">
        <f>IF(ISBLANK(Table123[[#This Row],[Odds Spread]]), "", 1)</f>
        <v/>
      </c>
      <c r="P609" s="36"/>
      <c r="Q609" s="36"/>
      <c r="R60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9" s="36"/>
      <c r="T609" s="36"/>
      <c r="U609" s="50" t="str">
        <f>IF(ISBLANK(Table123[[#This Row],[Odds Side - Difference Model]]), "",N609+IF(Q609&lt;0, (N609/(Q609/-100)), N609*(Q609/100)))</f>
        <v/>
      </c>
      <c r="V609" s="51" t="str">
        <f>IFERROR(IF(ISBLANK(Table123[[#This Row],[Odds Side - Win Probability Model]]), "",N609+IF(R609&lt;0, (N609/(R609/-100)), N609*(R609/100))),"")</f>
        <v/>
      </c>
      <c r="W609" s="50" t="str">
        <f t="shared" si="61"/>
        <v/>
      </c>
      <c r="X609" s="51" t="str">
        <f t="shared" si="62"/>
        <v/>
      </c>
      <c r="Y609" s="50" t="str">
        <f>IF(ISBLANK(Table123[[#This Row],[Odds Spread]]), "",O609+IF(S609&lt;0, (O609/(S609/-100)), O609*(S609/100)))</f>
        <v/>
      </c>
      <c r="Z609" s="50" t="str">
        <f t="shared" si="63"/>
        <v/>
      </c>
      <c r="AA609" s="37">
        <f t="shared" si="64"/>
        <v>0</v>
      </c>
      <c r="AB609" s="37">
        <f t="shared" si="65"/>
        <v>0</v>
      </c>
      <c r="AC609" s="52" t="str">
        <f>IF('Prediction Log'!$T610="Y", "W", IF('Prediction Log'!$T610="N","L",""))</f>
        <v/>
      </c>
      <c r="AD609" s="53" t="str">
        <f>IF('Prediction Log'!$V610="Y", "W", IF('Prediction Log'!$V610="N","L",""))</f>
        <v/>
      </c>
      <c r="AE609" s="54" t="str">
        <f>IF(ISBLANK(Table123[[#This Row],[Odds Side - Difference Model]]), "",IF(AC609="W", W609, IF(AC609="L",-N609, "")))</f>
        <v/>
      </c>
      <c r="AF609" s="55" t="str">
        <f>IFERROR((IF(ISERR(Table123[[#This Row],[Potential Payout Side - Win Probability Model]]), "",IF(AD609="W", X609, IF(AD609="L",-N609, "")))), "")</f>
        <v/>
      </c>
      <c r="AG609" s="52" t="str">
        <f>IF('Prediction Log'!$U610="Y", "W", IF('Prediction Log'!$U610="N", "L", ""))</f>
        <v/>
      </c>
      <c r="AH609" s="54" t="str">
        <f>IF(ISBLANK(Table123[[#This Row],[Odds Spread]]), "",IF(AG609="W", Z609, IF(AG609="L",-O609, "")))</f>
        <v/>
      </c>
      <c r="AI609" s="45"/>
      <c r="AJ609" s="46" t="str">
        <f t="shared" si="66"/>
        <v/>
      </c>
      <c r="AK60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0" spans="1:38" x14ac:dyDescent="0.45">
      <c r="A610" s="34">
        <f>Games!A593</f>
        <v>0</v>
      </c>
      <c r="B610" s="34" t="str">
        <f>IF('Prediction Log'!B611=0, "",'Prediction Log'!B611)</f>
        <v/>
      </c>
      <c r="C610" s="34" t="str">
        <f>IF('Prediction Log'!C611=0, "",'Prediction Log'!C611)</f>
        <v/>
      </c>
      <c r="D610" s="34" t="str">
        <f>IF('Prediction Log'!D611=0, "",'Prediction Log'!D611)</f>
        <v/>
      </c>
      <c r="E610" s="34" t="str">
        <f>IF('Prediction Log'!E611=0, "",'Prediction Log'!E611)</f>
        <v/>
      </c>
      <c r="F610" s="34" t="str">
        <f>IF('Prediction Log'!H611=0, "",'Prediction Log'!H611)</f>
        <v/>
      </c>
      <c r="G610" s="10" t="str">
        <f>IF(ISBLANK(Games!B593), "",'Prediction Log'!$I611)</f>
        <v/>
      </c>
      <c r="H610" s="35" t="str">
        <f>'Prediction Log'!$J611</f>
        <v/>
      </c>
      <c r="I610" s="34" t="str">
        <f>IF(ISBLANK(Games!R593), "",IF(AND(Games!R593="",Games!S593=""),"",IF(ISTEXT(Games!S593), "Side",Games!R593)))</f>
        <v/>
      </c>
      <c r="J610" s="34" t="str">
        <f>IF(ISBLANK(Games!B593), "",IF(Games!P593="Y", Games!B593, Games!C593))</f>
        <v/>
      </c>
      <c r="K610" s="34" t="str">
        <f>Games!K593</f>
        <v/>
      </c>
      <c r="L610" s="34" t="str">
        <f>IF(ISBLANK(Games!D593), "",Games!D593)</f>
        <v/>
      </c>
      <c r="M610" s="34"/>
      <c r="N610" s="49" t="str">
        <f>IF(ISBLANK(Table123[[#This Row],[Odds Side - Difference Model]]), "", 1)</f>
        <v/>
      </c>
      <c r="O610" s="49" t="str">
        <f>IF(ISBLANK(Table123[[#This Row],[Odds Spread]]), "", 1)</f>
        <v/>
      </c>
      <c r="P610" s="36"/>
      <c r="Q610" s="36"/>
      <c r="R61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0" s="36"/>
      <c r="T610" s="36"/>
      <c r="U610" s="50" t="str">
        <f>IF(ISBLANK(Table123[[#This Row],[Odds Side - Difference Model]]), "",N610+IF(Q610&lt;0, (N610/(Q610/-100)), N610*(Q610/100)))</f>
        <v/>
      </c>
      <c r="V610" s="51" t="str">
        <f>IFERROR(IF(ISBLANK(Table123[[#This Row],[Odds Side - Win Probability Model]]), "",N610+IF(R610&lt;0, (N610/(R610/-100)), N610*(R610/100))),"")</f>
        <v/>
      </c>
      <c r="W610" s="50" t="str">
        <f t="shared" si="61"/>
        <v/>
      </c>
      <c r="X610" s="51" t="str">
        <f t="shared" si="62"/>
        <v/>
      </c>
      <c r="Y610" s="50" t="str">
        <f>IF(ISBLANK(Table123[[#This Row],[Odds Spread]]), "",O610+IF(S610&lt;0, (O610/(S610/-100)), O610*(S610/100)))</f>
        <v/>
      </c>
      <c r="Z610" s="50" t="str">
        <f t="shared" si="63"/>
        <v/>
      </c>
      <c r="AA610" s="37">
        <f t="shared" si="64"/>
        <v>0</v>
      </c>
      <c r="AB610" s="37">
        <f t="shared" si="65"/>
        <v>0</v>
      </c>
      <c r="AC610" s="52" t="str">
        <f>IF('Prediction Log'!$T611="Y", "W", IF('Prediction Log'!$T611="N","L",""))</f>
        <v/>
      </c>
      <c r="AD610" s="53" t="str">
        <f>IF('Prediction Log'!$V611="Y", "W", IF('Prediction Log'!$V611="N","L",""))</f>
        <v/>
      </c>
      <c r="AE610" s="54" t="str">
        <f>IF(ISBLANK(Table123[[#This Row],[Odds Side - Difference Model]]), "",IF(AC610="W", W610, IF(AC610="L",-N610, "")))</f>
        <v/>
      </c>
      <c r="AF610" s="55" t="str">
        <f>IFERROR((IF(ISERR(Table123[[#This Row],[Potential Payout Side - Win Probability Model]]), "",IF(AD610="W", X610, IF(AD610="L",-N610, "")))), "")</f>
        <v/>
      </c>
      <c r="AG610" s="52" t="str">
        <f>IF('Prediction Log'!$U611="Y", "W", IF('Prediction Log'!$U611="N", "L", ""))</f>
        <v/>
      </c>
      <c r="AH610" s="54" t="str">
        <f>IF(ISBLANK(Table123[[#This Row],[Odds Spread]]), "",IF(AG610="W", Z610, IF(AG610="L",-O610, "")))</f>
        <v/>
      </c>
      <c r="AI610" s="45"/>
      <c r="AJ610" s="46" t="str">
        <f t="shared" si="66"/>
        <v/>
      </c>
      <c r="AK61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1" spans="1:38" x14ac:dyDescent="0.45">
      <c r="A611" s="34">
        <f>Games!A594</f>
        <v>0</v>
      </c>
      <c r="B611" s="34" t="str">
        <f>IF('Prediction Log'!B612=0, "",'Prediction Log'!B612)</f>
        <v/>
      </c>
      <c r="C611" s="34" t="str">
        <f>IF('Prediction Log'!C612=0, "",'Prediction Log'!C612)</f>
        <v/>
      </c>
      <c r="D611" s="34" t="str">
        <f>IF('Prediction Log'!D612=0, "",'Prediction Log'!D612)</f>
        <v/>
      </c>
      <c r="E611" s="34" t="str">
        <f>IF('Prediction Log'!E612=0, "",'Prediction Log'!E612)</f>
        <v/>
      </c>
      <c r="F611" s="34" t="str">
        <f>IF('Prediction Log'!H612=0, "",'Prediction Log'!H612)</f>
        <v/>
      </c>
      <c r="G611" s="10" t="str">
        <f>IF(ISBLANK(Games!B594), "",'Prediction Log'!$I612)</f>
        <v/>
      </c>
      <c r="H611" s="35" t="str">
        <f>'Prediction Log'!$J612</f>
        <v/>
      </c>
      <c r="I611" s="34" t="str">
        <f>IF(ISBLANK(Games!R594), "",IF(AND(Games!R594="",Games!S594=""),"",IF(ISTEXT(Games!S594), "Side",Games!R594)))</f>
        <v/>
      </c>
      <c r="J611" s="34" t="str">
        <f>IF(ISBLANK(Games!B594), "",IF(Games!P594="Y", Games!B594, Games!C594))</f>
        <v/>
      </c>
      <c r="K611" s="34" t="str">
        <f>Games!K594</f>
        <v/>
      </c>
      <c r="L611" s="34" t="str">
        <f>IF(ISBLANK(Games!D594), "",Games!D594)</f>
        <v/>
      </c>
      <c r="M611" s="34"/>
      <c r="N611" s="49" t="str">
        <f>IF(ISBLANK(Table123[[#This Row],[Odds Side - Difference Model]]), "", 1)</f>
        <v/>
      </c>
      <c r="O611" s="49" t="str">
        <f>IF(ISBLANK(Table123[[#This Row],[Odds Spread]]), "", 1)</f>
        <v/>
      </c>
      <c r="P611" s="36"/>
      <c r="Q611" s="36"/>
      <c r="R61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1" s="36"/>
      <c r="T611" s="36"/>
      <c r="U611" s="50" t="str">
        <f>IF(ISBLANK(Table123[[#This Row],[Odds Side - Difference Model]]), "",N611+IF(Q611&lt;0, (N611/(Q611/-100)), N611*(Q611/100)))</f>
        <v/>
      </c>
      <c r="V611" s="51" t="str">
        <f>IFERROR(IF(ISBLANK(Table123[[#This Row],[Odds Side - Win Probability Model]]), "",N611+IF(R611&lt;0, (N611/(R611/-100)), N611*(R611/100))),"")</f>
        <v/>
      </c>
      <c r="W611" s="50" t="str">
        <f t="shared" si="61"/>
        <v/>
      </c>
      <c r="X611" s="51" t="str">
        <f t="shared" si="62"/>
        <v/>
      </c>
      <c r="Y611" s="50" t="str">
        <f>IF(ISBLANK(Table123[[#This Row],[Odds Spread]]), "",O611+IF(S611&lt;0, (O611/(S611/-100)), O611*(S611/100)))</f>
        <v/>
      </c>
      <c r="Z611" s="50" t="str">
        <f t="shared" si="63"/>
        <v/>
      </c>
      <c r="AA611" s="37">
        <f t="shared" si="64"/>
        <v>0</v>
      </c>
      <c r="AB611" s="37">
        <f t="shared" si="65"/>
        <v>0</v>
      </c>
      <c r="AC611" s="52" t="str">
        <f>IF('Prediction Log'!$T612="Y", "W", IF('Prediction Log'!$T612="N","L",""))</f>
        <v/>
      </c>
      <c r="AD611" s="53" t="str">
        <f>IF('Prediction Log'!$V612="Y", "W", IF('Prediction Log'!$V612="N","L",""))</f>
        <v/>
      </c>
      <c r="AE611" s="54" t="str">
        <f>IF(ISBLANK(Table123[[#This Row],[Odds Side - Difference Model]]), "",IF(AC611="W", W611, IF(AC611="L",-N611, "")))</f>
        <v/>
      </c>
      <c r="AF611" s="55" t="str">
        <f>IFERROR((IF(ISERR(Table123[[#This Row],[Potential Payout Side - Win Probability Model]]), "",IF(AD611="W", X611, IF(AD611="L",-N611, "")))), "")</f>
        <v/>
      </c>
      <c r="AG611" s="52" t="str">
        <f>IF('Prediction Log'!$U612="Y", "W", IF('Prediction Log'!$U612="N", "L", ""))</f>
        <v/>
      </c>
      <c r="AH611" s="54" t="str">
        <f>IF(ISBLANK(Table123[[#This Row],[Odds Spread]]), "",IF(AG611="W", Z611, IF(AG611="L",-O611, "")))</f>
        <v/>
      </c>
      <c r="AI611" s="45"/>
      <c r="AJ611" s="46" t="str">
        <f t="shared" si="66"/>
        <v/>
      </c>
      <c r="AK61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2" spans="1:38" x14ac:dyDescent="0.45">
      <c r="A612" s="34">
        <f>Games!A595</f>
        <v>0</v>
      </c>
      <c r="B612" s="34" t="str">
        <f>IF('Prediction Log'!B613=0, "",'Prediction Log'!B613)</f>
        <v/>
      </c>
      <c r="C612" s="34" t="str">
        <f>IF('Prediction Log'!C613=0, "",'Prediction Log'!C613)</f>
        <v/>
      </c>
      <c r="D612" s="34" t="str">
        <f>IF('Prediction Log'!D613=0, "",'Prediction Log'!D613)</f>
        <v/>
      </c>
      <c r="E612" s="34" t="str">
        <f>IF('Prediction Log'!E613=0, "",'Prediction Log'!E613)</f>
        <v/>
      </c>
      <c r="F612" s="34" t="str">
        <f>IF('Prediction Log'!H613=0, "",'Prediction Log'!H613)</f>
        <v/>
      </c>
      <c r="G612" s="10" t="str">
        <f>IF(ISBLANK(Games!B595), "",'Prediction Log'!$I613)</f>
        <v/>
      </c>
      <c r="H612" s="35" t="str">
        <f>'Prediction Log'!$J613</f>
        <v/>
      </c>
      <c r="I612" s="34" t="str">
        <f>IF(ISBLANK(Games!R595), "",IF(AND(Games!R595="",Games!S595=""),"",IF(ISTEXT(Games!S595), "Side",Games!R595)))</f>
        <v/>
      </c>
      <c r="J612" s="34" t="str">
        <f>IF(ISBLANK(Games!B595), "",IF(Games!P595="Y", Games!B595, Games!C595))</f>
        <v/>
      </c>
      <c r="K612" s="34" t="str">
        <f>Games!K595</f>
        <v/>
      </c>
      <c r="L612" s="34" t="str">
        <f>IF(ISBLANK(Games!D595), "",Games!D595)</f>
        <v/>
      </c>
      <c r="M612" s="34"/>
      <c r="N612" s="49" t="str">
        <f>IF(ISBLANK(Table123[[#This Row],[Odds Side - Difference Model]]), "", 1)</f>
        <v/>
      </c>
      <c r="O612" s="49" t="str">
        <f>IF(ISBLANK(Table123[[#This Row],[Odds Spread]]), "", 1)</f>
        <v/>
      </c>
      <c r="P612" s="36"/>
      <c r="Q612" s="36"/>
      <c r="R61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2" s="36"/>
      <c r="T612" s="36"/>
      <c r="U612" s="50" t="str">
        <f>IF(ISBLANK(Table123[[#This Row],[Odds Side - Difference Model]]), "",N612+IF(Q612&lt;0, (N612/(Q612/-100)), N612*(Q612/100)))</f>
        <v/>
      </c>
      <c r="V612" s="51" t="str">
        <f>IFERROR(IF(ISBLANK(Table123[[#This Row],[Odds Side - Win Probability Model]]), "",N612+IF(R612&lt;0, (N612/(R612/-100)), N612*(R612/100))),"")</f>
        <v/>
      </c>
      <c r="W612" s="50" t="str">
        <f t="shared" si="61"/>
        <v/>
      </c>
      <c r="X612" s="51" t="str">
        <f t="shared" si="62"/>
        <v/>
      </c>
      <c r="Y612" s="50" t="str">
        <f>IF(ISBLANK(Table123[[#This Row],[Odds Spread]]), "",O612+IF(S612&lt;0, (O612/(S612/-100)), O612*(S612/100)))</f>
        <v/>
      </c>
      <c r="Z612" s="50" t="str">
        <f t="shared" si="63"/>
        <v/>
      </c>
      <c r="AA612" s="37">
        <f t="shared" si="64"/>
        <v>0</v>
      </c>
      <c r="AB612" s="37">
        <f t="shared" si="65"/>
        <v>0</v>
      </c>
      <c r="AC612" s="52" t="str">
        <f>IF('Prediction Log'!$T613="Y", "W", IF('Prediction Log'!$T613="N","L",""))</f>
        <v/>
      </c>
      <c r="AD612" s="53" t="str">
        <f>IF('Prediction Log'!$V613="Y", "W", IF('Prediction Log'!$V613="N","L",""))</f>
        <v/>
      </c>
      <c r="AE612" s="54" t="str">
        <f>IF(ISBLANK(Table123[[#This Row],[Odds Side - Difference Model]]), "",IF(AC612="W", W612, IF(AC612="L",-N612, "")))</f>
        <v/>
      </c>
      <c r="AF612" s="55" t="str">
        <f>IFERROR((IF(ISERR(Table123[[#This Row],[Potential Payout Side - Win Probability Model]]), "",IF(AD612="W", X612, IF(AD612="L",-N612, "")))), "")</f>
        <v/>
      </c>
      <c r="AG612" s="52" t="str">
        <f>IF('Prediction Log'!$U613="Y", "W", IF('Prediction Log'!$U613="N", "L", ""))</f>
        <v/>
      </c>
      <c r="AH612" s="54" t="str">
        <f>IF(ISBLANK(Table123[[#This Row],[Odds Spread]]), "",IF(AG612="W", Z612, IF(AG612="L",-O612, "")))</f>
        <v/>
      </c>
      <c r="AI612" s="45"/>
      <c r="AJ612" s="46" t="str">
        <f t="shared" si="66"/>
        <v/>
      </c>
      <c r="AK61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3" spans="1:38" x14ac:dyDescent="0.45">
      <c r="A613" s="34">
        <f>Games!A596</f>
        <v>0</v>
      </c>
      <c r="B613" s="34" t="str">
        <f>IF('Prediction Log'!B614=0, "",'Prediction Log'!B614)</f>
        <v/>
      </c>
      <c r="C613" s="34" t="str">
        <f>IF('Prediction Log'!C614=0, "",'Prediction Log'!C614)</f>
        <v/>
      </c>
      <c r="D613" s="34" t="str">
        <f>IF('Prediction Log'!D614=0, "",'Prediction Log'!D614)</f>
        <v/>
      </c>
      <c r="E613" s="34" t="str">
        <f>IF('Prediction Log'!E614=0, "",'Prediction Log'!E614)</f>
        <v/>
      </c>
      <c r="F613" s="34" t="str">
        <f>IF('Prediction Log'!H614=0, "",'Prediction Log'!H614)</f>
        <v/>
      </c>
      <c r="G613" s="10" t="str">
        <f>IF(ISBLANK(Games!B596), "",'Prediction Log'!$I614)</f>
        <v/>
      </c>
      <c r="H613" s="35" t="str">
        <f>'Prediction Log'!$J614</f>
        <v/>
      </c>
      <c r="I613" s="34" t="str">
        <f>IF(ISBLANK(Games!R596), "",IF(AND(Games!R596="",Games!S596=""),"",IF(ISTEXT(Games!S596), "Side",Games!R596)))</f>
        <v/>
      </c>
      <c r="J613" s="34" t="str">
        <f>IF(ISBLANK(Games!B596), "",IF(Games!P596="Y", Games!B596, Games!C596))</f>
        <v/>
      </c>
      <c r="K613" s="34" t="str">
        <f>Games!K596</f>
        <v/>
      </c>
      <c r="L613" s="34" t="str">
        <f>IF(ISBLANK(Games!D596), "",Games!D596)</f>
        <v/>
      </c>
      <c r="M613" s="34"/>
      <c r="N613" s="49" t="str">
        <f>IF(ISBLANK(Table123[[#This Row],[Odds Side - Difference Model]]), "", 1)</f>
        <v/>
      </c>
      <c r="O613" s="49" t="str">
        <f>IF(ISBLANK(Table123[[#This Row],[Odds Spread]]), "", 1)</f>
        <v/>
      </c>
      <c r="P613" s="36"/>
      <c r="Q613" s="36"/>
      <c r="R61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3" s="36"/>
      <c r="T613" s="36"/>
      <c r="U613" s="50" t="str">
        <f>IF(ISBLANK(Table123[[#This Row],[Odds Side - Difference Model]]), "",N613+IF(Q613&lt;0, (N613/(Q613/-100)), N613*(Q613/100)))</f>
        <v/>
      </c>
      <c r="V613" s="51" t="str">
        <f>IFERROR(IF(ISBLANK(Table123[[#This Row],[Odds Side - Win Probability Model]]), "",N613+IF(R613&lt;0, (N613/(R613/-100)), N613*(R613/100))),"")</f>
        <v/>
      </c>
      <c r="W613" s="50" t="str">
        <f t="shared" si="61"/>
        <v/>
      </c>
      <c r="X613" s="51" t="str">
        <f t="shared" si="62"/>
        <v/>
      </c>
      <c r="Y613" s="50" t="str">
        <f>IF(ISBLANK(Table123[[#This Row],[Odds Spread]]), "",O613+IF(S613&lt;0, (O613/(S613/-100)), O613*(S613/100)))</f>
        <v/>
      </c>
      <c r="Z613" s="50" t="str">
        <f t="shared" si="63"/>
        <v/>
      </c>
      <c r="AA613" s="37">
        <f t="shared" si="64"/>
        <v>0</v>
      </c>
      <c r="AB613" s="37">
        <f t="shared" si="65"/>
        <v>0</v>
      </c>
      <c r="AC613" s="52" t="str">
        <f>IF('Prediction Log'!$T614="Y", "W", IF('Prediction Log'!$T614="N","L",""))</f>
        <v/>
      </c>
      <c r="AD613" s="53" t="str">
        <f>IF('Prediction Log'!$V614="Y", "W", IF('Prediction Log'!$V614="N","L",""))</f>
        <v/>
      </c>
      <c r="AE613" s="54" t="str">
        <f>IF(ISBLANK(Table123[[#This Row],[Odds Side - Difference Model]]), "",IF(AC613="W", W613, IF(AC613="L",-N613, "")))</f>
        <v/>
      </c>
      <c r="AF613" s="55" t="str">
        <f>IFERROR((IF(ISERR(Table123[[#This Row],[Potential Payout Side - Win Probability Model]]), "",IF(AD613="W", X613, IF(AD613="L",-N613, "")))), "")</f>
        <v/>
      </c>
      <c r="AG613" s="52" t="str">
        <f>IF('Prediction Log'!$U614="Y", "W", IF('Prediction Log'!$U614="N", "L", ""))</f>
        <v/>
      </c>
      <c r="AH613" s="54" t="str">
        <f>IF(ISBLANK(Table123[[#This Row],[Odds Spread]]), "",IF(AG613="W", Z613, IF(AG613="L",-O613, "")))</f>
        <v/>
      </c>
      <c r="AI613" s="45"/>
      <c r="AJ613" s="46" t="str">
        <f t="shared" si="66"/>
        <v/>
      </c>
      <c r="AK61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4" spans="1:38" x14ac:dyDescent="0.45">
      <c r="A614" s="34">
        <f>Games!A597</f>
        <v>0</v>
      </c>
      <c r="B614" s="34" t="str">
        <f>IF('Prediction Log'!B615=0, "",'Prediction Log'!B615)</f>
        <v/>
      </c>
      <c r="C614" s="34" t="str">
        <f>IF('Prediction Log'!C615=0, "",'Prediction Log'!C615)</f>
        <v/>
      </c>
      <c r="D614" s="34" t="str">
        <f>IF('Prediction Log'!D615=0, "",'Prediction Log'!D615)</f>
        <v/>
      </c>
      <c r="E614" s="34" t="str">
        <f>IF('Prediction Log'!E615=0, "",'Prediction Log'!E615)</f>
        <v/>
      </c>
      <c r="F614" s="34" t="str">
        <f>IF('Prediction Log'!H615=0, "",'Prediction Log'!H615)</f>
        <v/>
      </c>
      <c r="G614" s="10" t="str">
        <f>IF(ISBLANK(Games!B597), "",'Prediction Log'!$I615)</f>
        <v/>
      </c>
      <c r="H614" s="35" t="str">
        <f>'Prediction Log'!$J615</f>
        <v/>
      </c>
      <c r="I614" s="34" t="str">
        <f>IF(ISBLANK(Games!R597), "",IF(AND(Games!R597="",Games!S597=""),"",IF(ISTEXT(Games!S597), "Side",Games!R597)))</f>
        <v/>
      </c>
      <c r="J614" s="34" t="str">
        <f>IF(ISBLANK(Games!B597), "",IF(Games!P597="Y", Games!B597, Games!C597))</f>
        <v/>
      </c>
      <c r="K614" s="34" t="str">
        <f>Games!K597</f>
        <v/>
      </c>
      <c r="L614" s="34" t="str">
        <f>IF(ISBLANK(Games!D597), "",Games!D597)</f>
        <v/>
      </c>
      <c r="M614" s="34"/>
      <c r="N614" s="49" t="str">
        <f>IF(ISBLANK(Table123[[#This Row],[Odds Side - Difference Model]]), "", 1)</f>
        <v/>
      </c>
      <c r="O614" s="49" t="str">
        <f>IF(ISBLANK(Table123[[#This Row],[Odds Spread]]), "", 1)</f>
        <v/>
      </c>
      <c r="P614" s="36"/>
      <c r="Q614" s="36"/>
      <c r="R61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4" s="36"/>
      <c r="T614" s="36"/>
      <c r="U614" s="50" t="str">
        <f>IF(ISBLANK(Table123[[#This Row],[Odds Side - Difference Model]]), "",N614+IF(Q614&lt;0, (N614/(Q614/-100)), N614*(Q614/100)))</f>
        <v/>
      </c>
      <c r="V614" s="51" t="str">
        <f>IFERROR(IF(ISBLANK(Table123[[#This Row],[Odds Side - Win Probability Model]]), "",N614+IF(R614&lt;0, (N614/(R614/-100)), N614*(R614/100))),"")</f>
        <v/>
      </c>
      <c r="W614" s="50" t="str">
        <f t="shared" si="61"/>
        <v/>
      </c>
      <c r="X614" s="51" t="str">
        <f t="shared" si="62"/>
        <v/>
      </c>
      <c r="Y614" s="50" t="str">
        <f>IF(ISBLANK(Table123[[#This Row],[Odds Spread]]), "",O614+IF(S614&lt;0, (O614/(S614/-100)), O614*(S614/100)))</f>
        <v/>
      </c>
      <c r="Z614" s="50" t="str">
        <f t="shared" si="63"/>
        <v/>
      </c>
      <c r="AA614" s="37">
        <f t="shared" si="64"/>
        <v>0</v>
      </c>
      <c r="AB614" s="37">
        <f t="shared" si="65"/>
        <v>0</v>
      </c>
      <c r="AC614" s="52" t="str">
        <f>IF('Prediction Log'!$T615="Y", "W", IF('Prediction Log'!$T615="N","L",""))</f>
        <v/>
      </c>
      <c r="AD614" s="53" t="str">
        <f>IF('Prediction Log'!$V615="Y", "W", IF('Prediction Log'!$V615="N","L",""))</f>
        <v/>
      </c>
      <c r="AE614" s="54" t="str">
        <f>IF(ISBLANK(Table123[[#This Row],[Odds Side - Difference Model]]), "",IF(AC614="W", W614, IF(AC614="L",-N614, "")))</f>
        <v/>
      </c>
      <c r="AF614" s="55" t="str">
        <f>IFERROR((IF(ISERR(Table123[[#This Row],[Potential Payout Side - Win Probability Model]]), "",IF(AD614="W", X614, IF(AD614="L",-N614, "")))), "")</f>
        <v/>
      </c>
      <c r="AG614" s="52" t="str">
        <f>IF('Prediction Log'!$U615="Y", "W", IF('Prediction Log'!$U615="N", "L", ""))</f>
        <v/>
      </c>
      <c r="AH614" s="54" t="str">
        <f>IF(ISBLANK(Table123[[#This Row],[Odds Spread]]), "",IF(AG614="W", Z614, IF(AG614="L",-O614, "")))</f>
        <v/>
      </c>
      <c r="AI614" s="45"/>
      <c r="AJ614" s="46" t="str">
        <f t="shared" si="66"/>
        <v/>
      </c>
      <c r="AK61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5" spans="1:38" x14ac:dyDescent="0.45">
      <c r="A615" s="34">
        <f>Games!A598</f>
        <v>0</v>
      </c>
      <c r="B615" s="34" t="str">
        <f>IF('Prediction Log'!B616=0, "",'Prediction Log'!B616)</f>
        <v/>
      </c>
      <c r="C615" s="34" t="str">
        <f>IF('Prediction Log'!C616=0, "",'Prediction Log'!C616)</f>
        <v/>
      </c>
      <c r="D615" s="34" t="str">
        <f>IF('Prediction Log'!D616=0, "",'Prediction Log'!D616)</f>
        <v/>
      </c>
      <c r="E615" s="34" t="str">
        <f>IF('Prediction Log'!E616=0, "",'Prediction Log'!E616)</f>
        <v/>
      </c>
      <c r="F615" s="34" t="str">
        <f>IF('Prediction Log'!H616=0, "",'Prediction Log'!H616)</f>
        <v/>
      </c>
      <c r="G615" s="10" t="str">
        <f>IF(ISBLANK(Games!B598), "",'Prediction Log'!$I616)</f>
        <v/>
      </c>
      <c r="H615" s="35" t="str">
        <f>'Prediction Log'!$J616</f>
        <v/>
      </c>
      <c r="I615" s="34" t="str">
        <f>IF(ISBLANK(Games!R598), "",IF(AND(Games!R598="",Games!S598=""),"",IF(ISTEXT(Games!S598), "Side",Games!R598)))</f>
        <v/>
      </c>
      <c r="J615" s="34" t="str">
        <f>IF(ISBLANK(Games!B598), "",IF(Games!P598="Y", Games!B598, Games!C598))</f>
        <v/>
      </c>
      <c r="K615" s="34" t="str">
        <f>Games!K598</f>
        <v/>
      </c>
      <c r="L615" s="34" t="str">
        <f>IF(ISBLANK(Games!D598), "",Games!D598)</f>
        <v/>
      </c>
      <c r="M615" s="34"/>
      <c r="N615" s="49" t="str">
        <f>IF(ISBLANK(Table123[[#This Row],[Odds Side - Difference Model]]), "", 1)</f>
        <v/>
      </c>
      <c r="O615" s="49" t="str">
        <f>IF(ISBLANK(Table123[[#This Row],[Odds Spread]]), "", 1)</f>
        <v/>
      </c>
      <c r="P615" s="36"/>
      <c r="Q615" s="36"/>
      <c r="R61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5" s="36"/>
      <c r="T615" s="36"/>
      <c r="U615" s="50" t="str">
        <f>IF(ISBLANK(Table123[[#This Row],[Odds Side - Difference Model]]), "",N615+IF(Q615&lt;0, (N615/(Q615/-100)), N615*(Q615/100)))</f>
        <v/>
      </c>
      <c r="V615" s="51" t="str">
        <f>IFERROR(IF(ISBLANK(Table123[[#This Row],[Odds Side - Win Probability Model]]), "",N615+IF(R615&lt;0, (N615/(R615/-100)), N615*(R615/100))),"")</f>
        <v/>
      </c>
      <c r="W615" s="50" t="str">
        <f t="shared" si="61"/>
        <v/>
      </c>
      <c r="X615" s="51" t="str">
        <f t="shared" si="62"/>
        <v/>
      </c>
      <c r="Y615" s="50" t="str">
        <f>IF(ISBLANK(Table123[[#This Row],[Odds Spread]]), "",O615+IF(S615&lt;0, (O615/(S615/-100)), O615*(S615/100)))</f>
        <v/>
      </c>
      <c r="Z615" s="50" t="str">
        <f t="shared" si="63"/>
        <v/>
      </c>
      <c r="AA615" s="37">
        <f t="shared" si="64"/>
        <v>0</v>
      </c>
      <c r="AB615" s="37">
        <f t="shared" si="65"/>
        <v>0</v>
      </c>
      <c r="AC615" s="52" t="str">
        <f>IF('Prediction Log'!$T616="Y", "W", IF('Prediction Log'!$T616="N","L",""))</f>
        <v/>
      </c>
      <c r="AD615" s="53" t="str">
        <f>IF('Prediction Log'!$V616="Y", "W", IF('Prediction Log'!$V616="N","L",""))</f>
        <v/>
      </c>
      <c r="AE615" s="54" t="str">
        <f>IF(ISBLANK(Table123[[#This Row],[Odds Side - Difference Model]]), "",IF(AC615="W", W615, IF(AC615="L",-N615, "")))</f>
        <v/>
      </c>
      <c r="AF615" s="55" t="str">
        <f>IFERROR((IF(ISERR(Table123[[#This Row],[Potential Payout Side - Win Probability Model]]), "",IF(AD615="W", X615, IF(AD615="L",-N615, "")))), "")</f>
        <v/>
      </c>
      <c r="AG615" s="52" t="str">
        <f>IF('Prediction Log'!$U616="Y", "W", IF('Prediction Log'!$U616="N", "L", ""))</f>
        <v/>
      </c>
      <c r="AH615" s="54" t="str">
        <f>IF(ISBLANK(Table123[[#This Row],[Odds Spread]]), "",IF(AG615="W", Z615, IF(AG615="L",-O615, "")))</f>
        <v/>
      </c>
      <c r="AI615" s="45"/>
      <c r="AJ615" s="46" t="str">
        <f t="shared" si="66"/>
        <v/>
      </c>
      <c r="AK61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6" spans="1:38" x14ac:dyDescent="0.45">
      <c r="A616" s="34">
        <f>Games!A599</f>
        <v>0</v>
      </c>
      <c r="B616" s="34" t="str">
        <f>IF('Prediction Log'!B617=0, "",'Prediction Log'!B617)</f>
        <v/>
      </c>
      <c r="C616" s="34" t="str">
        <f>IF('Prediction Log'!C617=0, "",'Prediction Log'!C617)</f>
        <v/>
      </c>
      <c r="D616" s="34" t="str">
        <f>IF('Prediction Log'!D617=0, "",'Prediction Log'!D617)</f>
        <v/>
      </c>
      <c r="E616" s="34" t="str">
        <f>IF('Prediction Log'!E617=0, "",'Prediction Log'!E617)</f>
        <v/>
      </c>
      <c r="F616" s="34" t="str">
        <f>IF('Prediction Log'!H617=0, "",'Prediction Log'!H617)</f>
        <v/>
      </c>
      <c r="G616" s="10" t="str">
        <f>IF(ISBLANK(Games!B599), "",'Prediction Log'!$I617)</f>
        <v/>
      </c>
      <c r="H616" s="35" t="str">
        <f>'Prediction Log'!$J617</f>
        <v/>
      </c>
      <c r="I616" s="34" t="str">
        <f>IF(ISBLANK(Games!R599), "",IF(AND(Games!R599="",Games!S599=""),"",IF(ISTEXT(Games!S599), "Side",Games!R599)))</f>
        <v/>
      </c>
      <c r="J616" s="34" t="str">
        <f>IF(ISBLANK(Games!B599), "",IF(Games!P599="Y", Games!B599, Games!C599))</f>
        <v/>
      </c>
      <c r="K616" s="34" t="str">
        <f>Games!K599</f>
        <v/>
      </c>
      <c r="L616" s="34" t="str">
        <f>IF(ISBLANK(Games!D599), "",Games!D599)</f>
        <v/>
      </c>
      <c r="M616" s="34"/>
      <c r="N616" s="49" t="str">
        <f>IF(ISBLANK(Table123[[#This Row],[Odds Side - Difference Model]]), "", 1)</f>
        <v/>
      </c>
      <c r="O616" s="49" t="str">
        <f>IF(ISBLANK(Table123[[#This Row],[Odds Spread]]), "", 1)</f>
        <v/>
      </c>
      <c r="P616" s="36"/>
      <c r="Q616" s="36"/>
      <c r="R61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6" s="36"/>
      <c r="T616" s="36"/>
      <c r="U616" s="50" t="str">
        <f>IF(ISBLANK(Table123[[#This Row],[Odds Side - Difference Model]]), "",N616+IF(Q616&lt;0, (N616/(Q616/-100)), N616*(Q616/100)))</f>
        <v/>
      </c>
      <c r="V616" s="51" t="str">
        <f>IFERROR(IF(ISBLANK(Table123[[#This Row],[Odds Side - Win Probability Model]]), "",N616+IF(R616&lt;0, (N616/(R616/-100)), N616*(R616/100))),"")</f>
        <v/>
      </c>
      <c r="W616" s="50" t="str">
        <f t="shared" si="61"/>
        <v/>
      </c>
      <c r="X616" s="51" t="str">
        <f t="shared" si="62"/>
        <v/>
      </c>
      <c r="Y616" s="50" t="str">
        <f>IF(ISBLANK(Table123[[#This Row],[Odds Spread]]), "",O616+IF(S616&lt;0, (O616/(S616/-100)), O616*(S616/100)))</f>
        <v/>
      </c>
      <c r="Z616" s="50" t="str">
        <f t="shared" si="63"/>
        <v/>
      </c>
      <c r="AA616" s="37">
        <f t="shared" si="64"/>
        <v>0</v>
      </c>
      <c r="AB616" s="37">
        <f t="shared" si="65"/>
        <v>0</v>
      </c>
      <c r="AC616" s="52" t="str">
        <f>IF('Prediction Log'!$T617="Y", "W", IF('Prediction Log'!$T617="N","L",""))</f>
        <v/>
      </c>
      <c r="AD616" s="53" t="str">
        <f>IF('Prediction Log'!$V617="Y", "W", IF('Prediction Log'!$V617="N","L",""))</f>
        <v/>
      </c>
      <c r="AE616" s="54" t="str">
        <f>IF(ISBLANK(Table123[[#This Row],[Odds Side - Difference Model]]), "",IF(AC616="W", W616, IF(AC616="L",-N616, "")))</f>
        <v/>
      </c>
      <c r="AF616" s="55" t="str">
        <f>IFERROR((IF(ISERR(Table123[[#This Row],[Potential Payout Side - Win Probability Model]]), "",IF(AD616="W", X616, IF(AD616="L",-N616, "")))), "")</f>
        <v/>
      </c>
      <c r="AG616" s="52" t="str">
        <f>IF('Prediction Log'!$U617="Y", "W", IF('Prediction Log'!$U617="N", "L", ""))</f>
        <v/>
      </c>
      <c r="AH616" s="54" t="str">
        <f>IF(ISBLANK(Table123[[#This Row],[Odds Spread]]), "",IF(AG616="W", Z616, IF(AG616="L",-O616, "")))</f>
        <v/>
      </c>
      <c r="AI616" s="45"/>
      <c r="AJ616" s="46" t="str">
        <f t="shared" si="66"/>
        <v/>
      </c>
      <c r="AK61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7" spans="1:38" x14ac:dyDescent="0.45">
      <c r="A617" s="34">
        <f>Games!A600</f>
        <v>0</v>
      </c>
      <c r="B617" s="34" t="str">
        <f>IF('Prediction Log'!B618=0, "",'Prediction Log'!B618)</f>
        <v/>
      </c>
      <c r="C617" s="34" t="str">
        <f>IF('Prediction Log'!C618=0, "",'Prediction Log'!C618)</f>
        <v/>
      </c>
      <c r="D617" s="34" t="str">
        <f>IF('Prediction Log'!D618=0, "",'Prediction Log'!D618)</f>
        <v/>
      </c>
      <c r="E617" s="34" t="str">
        <f>IF('Prediction Log'!E618=0, "",'Prediction Log'!E618)</f>
        <v/>
      </c>
      <c r="F617" s="34" t="str">
        <f>IF('Prediction Log'!H618=0, "",'Prediction Log'!H618)</f>
        <v/>
      </c>
      <c r="G617" s="10" t="str">
        <f>IF(ISBLANK(Games!B600), "",'Prediction Log'!$I618)</f>
        <v/>
      </c>
      <c r="H617" s="35" t="str">
        <f>'Prediction Log'!$J618</f>
        <v/>
      </c>
      <c r="I617" s="34" t="str">
        <f>IF(ISBLANK(Games!R600), "",IF(AND(Games!R600="",Games!S600=""),"",IF(ISTEXT(Games!S600), "Side",Games!R600)))</f>
        <v/>
      </c>
      <c r="J617" s="34" t="str">
        <f>IF(ISBLANK(Games!B600), "",IF(Games!P600="Y", Games!B600, Games!C600))</f>
        <v/>
      </c>
      <c r="K617" s="34" t="str">
        <f>Games!K600</f>
        <v/>
      </c>
      <c r="L617" s="34" t="str">
        <f>IF(ISBLANK(Games!D600), "",Games!D600)</f>
        <v/>
      </c>
      <c r="M617" s="34"/>
      <c r="N617" s="49" t="str">
        <f>IF(ISBLANK(Table123[[#This Row],[Odds Side - Difference Model]]), "", 1)</f>
        <v/>
      </c>
      <c r="O617" s="49" t="str">
        <f>IF(ISBLANK(Table123[[#This Row],[Odds Spread]]), "", 1)</f>
        <v/>
      </c>
      <c r="P617" s="36"/>
      <c r="Q617" s="36"/>
      <c r="R61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7" s="36"/>
      <c r="T617" s="36"/>
      <c r="U617" s="50" t="str">
        <f>IF(ISBLANK(Table123[[#This Row],[Odds Side - Difference Model]]), "",N617+IF(Q617&lt;0, (N617/(Q617/-100)), N617*(Q617/100)))</f>
        <v/>
      </c>
      <c r="V617" s="51" t="str">
        <f>IFERROR(IF(ISBLANK(Table123[[#This Row],[Odds Side - Win Probability Model]]), "",N617+IF(R617&lt;0, (N617/(R617/-100)), N617*(R617/100))),"")</f>
        <v/>
      </c>
      <c r="W617" s="50" t="str">
        <f t="shared" si="61"/>
        <v/>
      </c>
      <c r="X617" s="51" t="str">
        <f t="shared" si="62"/>
        <v/>
      </c>
      <c r="Y617" s="50" t="str">
        <f>IF(ISBLANK(Table123[[#This Row],[Odds Spread]]), "",O617+IF(S617&lt;0, (O617/(S617/-100)), O617*(S617/100)))</f>
        <v/>
      </c>
      <c r="Z617" s="50" t="str">
        <f t="shared" si="63"/>
        <v/>
      </c>
      <c r="AA617" s="37">
        <f t="shared" si="64"/>
        <v>0</v>
      </c>
      <c r="AB617" s="37">
        <f t="shared" si="65"/>
        <v>0</v>
      </c>
      <c r="AC617" s="52" t="str">
        <f>IF('Prediction Log'!$T618="Y", "W", IF('Prediction Log'!$T618="N","L",""))</f>
        <v/>
      </c>
      <c r="AD617" s="53" t="str">
        <f>IF('Prediction Log'!$V618="Y", "W", IF('Prediction Log'!$V618="N","L",""))</f>
        <v/>
      </c>
      <c r="AE617" s="54" t="str">
        <f>IF(ISBLANK(Table123[[#This Row],[Odds Side - Difference Model]]), "",IF(AC617="W", W617, IF(AC617="L",-N617, "")))</f>
        <v/>
      </c>
      <c r="AF617" s="55" t="str">
        <f>IFERROR((IF(ISERR(Table123[[#This Row],[Potential Payout Side - Win Probability Model]]), "",IF(AD617="W", X617, IF(AD617="L",-N617, "")))), "")</f>
        <v/>
      </c>
      <c r="AG617" s="52" t="str">
        <f>IF('Prediction Log'!$U618="Y", "W", IF('Prediction Log'!$U618="N", "L", ""))</f>
        <v/>
      </c>
      <c r="AH617" s="54" t="str">
        <f>IF(ISBLANK(Table123[[#This Row],[Odds Spread]]), "",IF(AG617="W", Z617, IF(AG617="L",-O617, "")))</f>
        <v/>
      </c>
      <c r="AI617" s="45"/>
      <c r="AJ617" s="46" t="str">
        <f t="shared" si="66"/>
        <v/>
      </c>
      <c r="AK61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8" spans="1:38" x14ac:dyDescent="0.45">
      <c r="A618" s="34">
        <f>Games!A601</f>
        <v>0</v>
      </c>
      <c r="B618" s="34" t="str">
        <f>IF('Prediction Log'!B619=0, "",'Prediction Log'!B619)</f>
        <v/>
      </c>
      <c r="C618" s="34" t="str">
        <f>IF('Prediction Log'!C619=0, "",'Prediction Log'!C619)</f>
        <v/>
      </c>
      <c r="D618" s="34" t="str">
        <f>IF('Prediction Log'!D619=0, "",'Prediction Log'!D619)</f>
        <v/>
      </c>
      <c r="E618" s="34" t="str">
        <f>IF('Prediction Log'!E619=0, "",'Prediction Log'!E619)</f>
        <v/>
      </c>
      <c r="F618" s="34" t="str">
        <f>IF('Prediction Log'!H619=0, "",'Prediction Log'!H619)</f>
        <v/>
      </c>
      <c r="G618" s="10" t="str">
        <f>IF(ISBLANK(Games!B601), "",'Prediction Log'!$I619)</f>
        <v/>
      </c>
      <c r="H618" s="35" t="str">
        <f>'Prediction Log'!$J619</f>
        <v/>
      </c>
      <c r="I618" s="34" t="str">
        <f>IF(ISBLANK(Games!R601), "",IF(AND(Games!R601="",Games!S601=""),"",IF(ISTEXT(Games!S601), "Side",Games!R601)))</f>
        <v/>
      </c>
      <c r="J618" s="34" t="str">
        <f>IF(ISBLANK(Games!B601), "",IF(Games!P601="Y", Games!B601, Games!C601))</f>
        <v/>
      </c>
      <c r="K618" s="34" t="str">
        <f>Games!K601</f>
        <v/>
      </c>
      <c r="L618" s="34" t="str">
        <f>IF(ISBLANK(Games!D601), "",Games!D601)</f>
        <v/>
      </c>
      <c r="M618" s="34"/>
      <c r="N618" s="49" t="str">
        <f>IF(ISBLANK(Table123[[#This Row],[Odds Side - Difference Model]]), "", 1)</f>
        <v/>
      </c>
      <c r="O618" s="49" t="str">
        <f>IF(ISBLANK(Table123[[#This Row],[Odds Spread]]), "", 1)</f>
        <v/>
      </c>
      <c r="P618" s="36"/>
      <c r="Q618" s="36"/>
      <c r="R61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8" s="36"/>
      <c r="T618" s="36"/>
      <c r="U618" s="50" t="str">
        <f>IF(ISBLANK(Table123[[#This Row],[Odds Side - Difference Model]]), "",N618+IF(Q618&lt;0, (N618/(Q618/-100)), N618*(Q618/100)))</f>
        <v/>
      </c>
      <c r="V618" s="51" t="str">
        <f>IFERROR(IF(ISBLANK(Table123[[#This Row],[Odds Side - Win Probability Model]]), "",N618+IF(R618&lt;0, (N618/(R618/-100)), N618*(R618/100))),"")</f>
        <v/>
      </c>
      <c r="W618" s="50" t="str">
        <f t="shared" si="61"/>
        <v/>
      </c>
      <c r="X618" s="51" t="str">
        <f t="shared" si="62"/>
        <v/>
      </c>
      <c r="Y618" s="50" t="str">
        <f>IF(ISBLANK(Table123[[#This Row],[Odds Spread]]), "",O618+IF(S618&lt;0, (O618/(S618/-100)), O618*(S618/100)))</f>
        <v/>
      </c>
      <c r="Z618" s="50" t="str">
        <f t="shared" si="63"/>
        <v/>
      </c>
      <c r="AA618" s="37">
        <f t="shared" si="64"/>
        <v>0</v>
      </c>
      <c r="AB618" s="37">
        <f t="shared" si="65"/>
        <v>0</v>
      </c>
      <c r="AC618" s="52" t="str">
        <f>IF('Prediction Log'!$T619="Y", "W", IF('Prediction Log'!$T619="N","L",""))</f>
        <v/>
      </c>
      <c r="AD618" s="53" t="str">
        <f>IF('Prediction Log'!$V619="Y", "W", IF('Prediction Log'!$V619="N","L",""))</f>
        <v/>
      </c>
      <c r="AE618" s="54" t="str">
        <f>IF(ISBLANK(Table123[[#This Row],[Odds Side - Difference Model]]), "",IF(AC618="W", W618, IF(AC618="L",-N618, "")))</f>
        <v/>
      </c>
      <c r="AF618" s="55" t="str">
        <f>IFERROR((IF(ISERR(Table123[[#This Row],[Potential Payout Side - Win Probability Model]]), "",IF(AD618="W", X618, IF(AD618="L",-N618, "")))), "")</f>
        <v/>
      </c>
      <c r="AG618" s="52" t="str">
        <f>IF('Prediction Log'!$U619="Y", "W", IF('Prediction Log'!$U619="N", "L", ""))</f>
        <v/>
      </c>
      <c r="AH618" s="54" t="str">
        <f>IF(ISBLANK(Table123[[#This Row],[Odds Spread]]), "",IF(AG618="W", Z618, IF(AG618="L",-O618, "")))</f>
        <v/>
      </c>
      <c r="AI618" s="45"/>
      <c r="AJ618" s="46" t="str">
        <f t="shared" si="66"/>
        <v/>
      </c>
      <c r="AK61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9" spans="1:38" x14ac:dyDescent="0.45">
      <c r="A619" s="34">
        <f>Games!A602</f>
        <v>0</v>
      </c>
      <c r="B619" s="34" t="str">
        <f>IF('Prediction Log'!B620=0, "",'Prediction Log'!B620)</f>
        <v/>
      </c>
      <c r="C619" s="34" t="str">
        <f>IF('Prediction Log'!C620=0, "",'Prediction Log'!C620)</f>
        <v/>
      </c>
      <c r="D619" s="34" t="str">
        <f>IF('Prediction Log'!D620=0, "",'Prediction Log'!D620)</f>
        <v/>
      </c>
      <c r="E619" s="34" t="str">
        <f>IF('Prediction Log'!E620=0, "",'Prediction Log'!E620)</f>
        <v/>
      </c>
      <c r="F619" s="34" t="str">
        <f>IF('Prediction Log'!H620=0, "",'Prediction Log'!H620)</f>
        <v/>
      </c>
      <c r="G619" s="10" t="str">
        <f>IF(ISBLANK(Games!B602), "",'Prediction Log'!$I620)</f>
        <v/>
      </c>
      <c r="H619" s="35" t="str">
        <f>'Prediction Log'!$J620</f>
        <v/>
      </c>
      <c r="I619" s="34" t="str">
        <f>IF(ISBLANK(Games!R602), "",IF(AND(Games!R602="",Games!S602=""),"",IF(ISTEXT(Games!S602), "Side",Games!R602)))</f>
        <v/>
      </c>
      <c r="J619" s="34" t="str">
        <f>IF(ISBLANK(Games!B602), "",IF(Games!P602="Y", Games!B602, Games!C602))</f>
        <v/>
      </c>
      <c r="K619" s="34" t="str">
        <f>Games!K602</f>
        <v/>
      </c>
      <c r="L619" s="34" t="str">
        <f>IF(ISBLANK(Games!D602), "",Games!D602)</f>
        <v/>
      </c>
      <c r="M619" s="34"/>
      <c r="N619" s="49" t="str">
        <f>IF(ISBLANK(Table123[[#This Row],[Odds Side - Difference Model]]), "", 1)</f>
        <v/>
      </c>
      <c r="O619" s="49" t="str">
        <f>IF(ISBLANK(Table123[[#This Row],[Odds Spread]]), "", 1)</f>
        <v/>
      </c>
      <c r="P619" s="36"/>
      <c r="Q619" s="36"/>
      <c r="R61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9" s="36"/>
      <c r="T619" s="36"/>
      <c r="U619" s="50" t="str">
        <f>IF(ISBLANK(Table123[[#This Row],[Odds Side - Difference Model]]), "",N619+IF(Q619&lt;0, (N619/(Q619/-100)), N619*(Q619/100)))</f>
        <v/>
      </c>
      <c r="V619" s="51" t="str">
        <f>IFERROR(IF(ISBLANK(Table123[[#This Row],[Odds Side - Win Probability Model]]), "",N619+IF(R619&lt;0, (N619/(R619/-100)), N619*(R619/100))),"")</f>
        <v/>
      </c>
      <c r="W619" s="50" t="str">
        <f t="shared" si="61"/>
        <v/>
      </c>
      <c r="X619" s="51" t="str">
        <f t="shared" si="62"/>
        <v/>
      </c>
      <c r="Y619" s="50" t="str">
        <f>IF(ISBLANK(Table123[[#This Row],[Odds Spread]]), "",O619+IF(S619&lt;0, (O619/(S619/-100)), O619*(S619/100)))</f>
        <v/>
      </c>
      <c r="Z619" s="50" t="str">
        <f t="shared" si="63"/>
        <v/>
      </c>
      <c r="AA619" s="37">
        <f t="shared" si="64"/>
        <v>0</v>
      </c>
      <c r="AB619" s="37">
        <f t="shared" si="65"/>
        <v>0</v>
      </c>
      <c r="AC619" s="52" t="str">
        <f>IF('Prediction Log'!$T620="Y", "W", IF('Prediction Log'!$T620="N","L",""))</f>
        <v/>
      </c>
      <c r="AD619" s="53" t="str">
        <f>IF('Prediction Log'!$V620="Y", "W", IF('Prediction Log'!$V620="N","L",""))</f>
        <v/>
      </c>
      <c r="AE619" s="54" t="str">
        <f>IF(ISBLANK(Table123[[#This Row],[Odds Side - Difference Model]]), "",IF(AC619="W", W619, IF(AC619="L",-N619, "")))</f>
        <v/>
      </c>
      <c r="AF619" s="55" t="str">
        <f>IFERROR((IF(ISERR(Table123[[#This Row],[Potential Payout Side - Win Probability Model]]), "",IF(AD619="W", X619, IF(AD619="L",-N619, "")))), "")</f>
        <v/>
      </c>
      <c r="AG619" s="52" t="str">
        <f>IF('Prediction Log'!$U620="Y", "W", IF('Prediction Log'!$U620="N", "L", ""))</f>
        <v/>
      </c>
      <c r="AH619" s="54" t="str">
        <f>IF(ISBLANK(Table123[[#This Row],[Odds Spread]]), "",IF(AG619="W", Z619, IF(AG619="L",-O619, "")))</f>
        <v/>
      </c>
      <c r="AI619" s="45"/>
      <c r="AJ619" s="46" t="str">
        <f t="shared" si="66"/>
        <v/>
      </c>
      <c r="AK61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0" spans="1:38" x14ac:dyDescent="0.45">
      <c r="A620" s="34">
        <f>Games!A603</f>
        <v>0</v>
      </c>
      <c r="B620" s="34" t="str">
        <f>IF('Prediction Log'!B621=0, "",'Prediction Log'!B621)</f>
        <v/>
      </c>
      <c r="C620" s="34" t="str">
        <f>IF('Prediction Log'!C621=0, "",'Prediction Log'!C621)</f>
        <v/>
      </c>
      <c r="D620" s="34" t="str">
        <f>IF('Prediction Log'!D621=0, "",'Prediction Log'!D621)</f>
        <v/>
      </c>
      <c r="E620" s="34" t="str">
        <f>IF('Prediction Log'!E621=0, "",'Prediction Log'!E621)</f>
        <v/>
      </c>
      <c r="F620" s="34" t="str">
        <f>IF('Prediction Log'!H621=0, "",'Prediction Log'!H621)</f>
        <v/>
      </c>
      <c r="G620" s="10" t="str">
        <f>IF(ISBLANK(Games!B603), "",'Prediction Log'!$I621)</f>
        <v/>
      </c>
      <c r="H620" s="35" t="str">
        <f>'Prediction Log'!$J621</f>
        <v/>
      </c>
      <c r="I620" s="34" t="str">
        <f>IF(ISBLANK(Games!R603), "",IF(AND(Games!R603="",Games!S603=""),"",IF(ISTEXT(Games!S603), "Side",Games!R603)))</f>
        <v/>
      </c>
      <c r="J620" s="34" t="str">
        <f>IF(ISBLANK(Games!B603), "",IF(Games!P603="Y", Games!B603, Games!C603))</f>
        <v/>
      </c>
      <c r="K620" s="34" t="str">
        <f>Games!K603</f>
        <v/>
      </c>
      <c r="L620" s="34" t="str">
        <f>IF(ISBLANK(Games!D603), "",Games!D603)</f>
        <v/>
      </c>
      <c r="M620" s="34"/>
      <c r="N620" s="49" t="str">
        <f>IF(ISBLANK(Table123[[#This Row],[Odds Side - Difference Model]]), "", 1)</f>
        <v/>
      </c>
      <c r="O620" s="49" t="str">
        <f>IF(ISBLANK(Table123[[#This Row],[Odds Spread]]), "", 1)</f>
        <v/>
      </c>
      <c r="P620" s="36"/>
      <c r="Q620" s="36"/>
      <c r="R62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0" s="36"/>
      <c r="T620" s="36"/>
      <c r="U620" s="50" t="str">
        <f>IF(ISBLANK(Table123[[#This Row],[Odds Side - Difference Model]]), "",N620+IF(Q620&lt;0, (N620/(Q620/-100)), N620*(Q620/100)))</f>
        <v/>
      </c>
      <c r="V620" s="51" t="str">
        <f>IFERROR(IF(ISBLANK(Table123[[#This Row],[Odds Side - Win Probability Model]]), "",N620+IF(R620&lt;0, (N620/(R620/-100)), N620*(R620/100))),"")</f>
        <v/>
      </c>
      <c r="W620" s="50" t="str">
        <f t="shared" si="61"/>
        <v/>
      </c>
      <c r="X620" s="51" t="str">
        <f t="shared" si="62"/>
        <v/>
      </c>
      <c r="Y620" s="50" t="str">
        <f>IF(ISBLANK(Table123[[#This Row],[Odds Spread]]), "",O620+IF(S620&lt;0, (O620/(S620/-100)), O620*(S620/100)))</f>
        <v/>
      </c>
      <c r="Z620" s="50" t="str">
        <f t="shared" si="63"/>
        <v/>
      </c>
      <c r="AA620" s="37">
        <f t="shared" si="64"/>
        <v>0</v>
      </c>
      <c r="AB620" s="37">
        <f t="shared" si="65"/>
        <v>0</v>
      </c>
      <c r="AC620" s="52" t="str">
        <f>IF('Prediction Log'!$T621="Y", "W", IF('Prediction Log'!$T621="N","L",""))</f>
        <v/>
      </c>
      <c r="AD620" s="53" t="str">
        <f>IF('Prediction Log'!$V621="Y", "W", IF('Prediction Log'!$V621="N","L",""))</f>
        <v/>
      </c>
      <c r="AE620" s="54" t="str">
        <f>IF(ISBLANK(Table123[[#This Row],[Odds Side - Difference Model]]), "",IF(AC620="W", W620, IF(AC620="L",-N620, "")))</f>
        <v/>
      </c>
      <c r="AF620" s="55" t="str">
        <f>IFERROR((IF(ISERR(Table123[[#This Row],[Potential Payout Side - Win Probability Model]]), "",IF(AD620="W", X620, IF(AD620="L",-N620, "")))), "")</f>
        <v/>
      </c>
      <c r="AG620" s="52" t="str">
        <f>IF('Prediction Log'!$U621="Y", "W", IF('Prediction Log'!$U621="N", "L", ""))</f>
        <v/>
      </c>
      <c r="AH620" s="54" t="str">
        <f>IF(ISBLANK(Table123[[#This Row],[Odds Spread]]), "",IF(AG620="W", Z620, IF(AG620="L",-O620, "")))</f>
        <v/>
      </c>
      <c r="AI620" s="45"/>
      <c r="AJ620" s="46" t="str">
        <f t="shared" si="66"/>
        <v/>
      </c>
      <c r="AK62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1" spans="1:38" x14ac:dyDescent="0.45">
      <c r="A621" s="34">
        <f>Games!A604</f>
        <v>0</v>
      </c>
      <c r="B621" s="34" t="str">
        <f>IF('Prediction Log'!B622=0, "",'Prediction Log'!B622)</f>
        <v/>
      </c>
      <c r="C621" s="34" t="str">
        <f>IF('Prediction Log'!C622=0, "",'Prediction Log'!C622)</f>
        <v/>
      </c>
      <c r="D621" s="34" t="str">
        <f>IF('Prediction Log'!D622=0, "",'Prediction Log'!D622)</f>
        <v/>
      </c>
      <c r="E621" s="34" t="str">
        <f>IF('Prediction Log'!E622=0, "",'Prediction Log'!E622)</f>
        <v/>
      </c>
      <c r="F621" s="34" t="str">
        <f>IF('Prediction Log'!H622=0, "",'Prediction Log'!H622)</f>
        <v/>
      </c>
      <c r="G621" s="10" t="str">
        <f>IF(ISBLANK(Games!B604), "",'Prediction Log'!$I622)</f>
        <v/>
      </c>
      <c r="H621" s="35" t="str">
        <f>'Prediction Log'!$J622</f>
        <v/>
      </c>
      <c r="I621" s="34" t="str">
        <f>IF(ISBLANK(Games!R604), "",IF(AND(Games!R604="",Games!S604=""),"",IF(ISTEXT(Games!S604), "Side",Games!R604)))</f>
        <v/>
      </c>
      <c r="J621" s="34" t="str">
        <f>IF(ISBLANK(Games!B604), "",IF(Games!P604="Y", Games!B604, Games!C604))</f>
        <v/>
      </c>
      <c r="K621" s="34" t="str">
        <f>Games!K604</f>
        <v/>
      </c>
      <c r="L621" s="34" t="str">
        <f>IF(ISBLANK(Games!D604), "",Games!D604)</f>
        <v/>
      </c>
      <c r="M621" s="34"/>
      <c r="N621" s="49" t="str">
        <f>IF(ISBLANK(Table123[[#This Row],[Odds Side - Difference Model]]), "", 1)</f>
        <v/>
      </c>
      <c r="O621" s="49" t="str">
        <f>IF(ISBLANK(Table123[[#This Row],[Odds Spread]]), "", 1)</f>
        <v/>
      </c>
      <c r="P621" s="36"/>
      <c r="Q621" s="36"/>
      <c r="R62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1" s="36"/>
      <c r="T621" s="36"/>
      <c r="U621" s="50" t="str">
        <f>IF(ISBLANK(Table123[[#This Row],[Odds Side - Difference Model]]), "",N621+IF(Q621&lt;0, (N621/(Q621/-100)), N621*(Q621/100)))</f>
        <v/>
      </c>
      <c r="V621" s="51" t="str">
        <f>IFERROR(IF(ISBLANK(Table123[[#This Row],[Odds Side - Win Probability Model]]), "",N621+IF(R621&lt;0, (N621/(R621/-100)), N621*(R621/100))),"")</f>
        <v/>
      </c>
      <c r="W621" s="50" t="str">
        <f t="shared" si="61"/>
        <v/>
      </c>
      <c r="X621" s="51" t="str">
        <f t="shared" si="62"/>
        <v/>
      </c>
      <c r="Y621" s="50" t="str">
        <f>IF(ISBLANK(Table123[[#This Row],[Odds Spread]]), "",O621+IF(S621&lt;0, (O621/(S621/-100)), O621*(S621/100)))</f>
        <v/>
      </c>
      <c r="Z621" s="50" t="str">
        <f t="shared" si="63"/>
        <v/>
      </c>
      <c r="AA621" s="37">
        <f t="shared" si="64"/>
        <v>0</v>
      </c>
      <c r="AB621" s="37">
        <f t="shared" si="65"/>
        <v>0</v>
      </c>
      <c r="AC621" s="52" t="str">
        <f>IF('Prediction Log'!$T622="Y", "W", IF('Prediction Log'!$T622="N","L",""))</f>
        <v/>
      </c>
      <c r="AD621" s="53" t="str">
        <f>IF('Prediction Log'!$V622="Y", "W", IF('Prediction Log'!$V622="N","L",""))</f>
        <v/>
      </c>
      <c r="AE621" s="54" t="str">
        <f>IF(ISBLANK(Table123[[#This Row],[Odds Side - Difference Model]]), "",IF(AC621="W", W621, IF(AC621="L",-N621, "")))</f>
        <v/>
      </c>
      <c r="AF621" s="55" t="str">
        <f>IFERROR((IF(ISERR(Table123[[#This Row],[Potential Payout Side - Win Probability Model]]), "",IF(AD621="W", X621, IF(AD621="L",-N621, "")))), "")</f>
        <v/>
      </c>
      <c r="AG621" s="52" t="str">
        <f>IF('Prediction Log'!$U622="Y", "W", IF('Prediction Log'!$U622="N", "L", ""))</f>
        <v/>
      </c>
      <c r="AH621" s="54" t="str">
        <f>IF(ISBLANK(Table123[[#This Row],[Odds Spread]]), "",IF(AG621="W", Z621, IF(AG621="L",-O621, "")))</f>
        <v/>
      </c>
      <c r="AI621" s="45"/>
      <c r="AJ621" s="46" t="str">
        <f t="shared" si="66"/>
        <v/>
      </c>
      <c r="AK62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2" spans="1:38" x14ac:dyDescent="0.45">
      <c r="A622" s="34">
        <f>Games!A605</f>
        <v>0</v>
      </c>
      <c r="B622" s="34" t="str">
        <f>IF('Prediction Log'!B623=0, "",'Prediction Log'!B623)</f>
        <v/>
      </c>
      <c r="C622" s="34" t="str">
        <f>IF('Prediction Log'!C623=0, "",'Prediction Log'!C623)</f>
        <v/>
      </c>
      <c r="D622" s="34" t="str">
        <f>IF('Prediction Log'!D623=0, "",'Prediction Log'!D623)</f>
        <v/>
      </c>
      <c r="E622" s="34" t="str">
        <f>IF('Prediction Log'!E623=0, "",'Prediction Log'!E623)</f>
        <v/>
      </c>
      <c r="F622" s="34" t="str">
        <f>IF('Prediction Log'!H623=0, "",'Prediction Log'!H623)</f>
        <v/>
      </c>
      <c r="G622" s="10" t="str">
        <f>IF(ISBLANK(Games!B605), "",'Prediction Log'!$I623)</f>
        <v/>
      </c>
      <c r="H622" s="35" t="str">
        <f>'Prediction Log'!$J623</f>
        <v/>
      </c>
      <c r="I622" s="34" t="str">
        <f>IF(ISBLANK(Games!R605), "",IF(AND(Games!R605="",Games!S605=""),"",IF(ISTEXT(Games!S605), "Side",Games!R605)))</f>
        <v/>
      </c>
      <c r="J622" s="34" t="str">
        <f>IF(ISBLANK(Games!B605), "",IF(Games!P605="Y", Games!B605, Games!C605))</f>
        <v/>
      </c>
      <c r="K622" s="34" t="str">
        <f>Games!K605</f>
        <v/>
      </c>
      <c r="L622" s="34" t="str">
        <f>IF(ISBLANK(Games!D605), "",Games!D605)</f>
        <v/>
      </c>
      <c r="M622" s="34"/>
      <c r="N622" s="49" t="str">
        <f>IF(ISBLANK(Table123[[#This Row],[Odds Side - Difference Model]]), "", 1)</f>
        <v/>
      </c>
      <c r="O622" s="49" t="str">
        <f>IF(ISBLANK(Table123[[#This Row],[Odds Spread]]), "", 1)</f>
        <v/>
      </c>
      <c r="P622" s="36"/>
      <c r="Q622" s="36"/>
      <c r="R62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2" s="36"/>
      <c r="T622" s="36"/>
      <c r="U622" s="50" t="str">
        <f>IF(ISBLANK(Table123[[#This Row],[Odds Side - Difference Model]]), "",N622+IF(Q622&lt;0, (N622/(Q622/-100)), N622*(Q622/100)))</f>
        <v/>
      </c>
      <c r="V622" s="51" t="str">
        <f>IFERROR(IF(ISBLANK(Table123[[#This Row],[Odds Side - Win Probability Model]]), "",N622+IF(R622&lt;0, (N622/(R622/-100)), N622*(R622/100))),"")</f>
        <v/>
      </c>
      <c r="W622" s="50" t="str">
        <f t="shared" si="61"/>
        <v/>
      </c>
      <c r="X622" s="51" t="str">
        <f t="shared" si="62"/>
        <v/>
      </c>
      <c r="Y622" s="50" t="str">
        <f>IF(ISBLANK(Table123[[#This Row],[Odds Spread]]), "",O622+IF(S622&lt;0, (O622/(S622/-100)), O622*(S622/100)))</f>
        <v/>
      </c>
      <c r="Z622" s="50" t="str">
        <f t="shared" si="63"/>
        <v/>
      </c>
      <c r="AA622" s="37">
        <f t="shared" si="64"/>
        <v>0</v>
      </c>
      <c r="AB622" s="37">
        <f t="shared" si="65"/>
        <v>0</v>
      </c>
      <c r="AC622" s="52" t="str">
        <f>IF('Prediction Log'!$T623="Y", "W", IF('Prediction Log'!$T623="N","L",""))</f>
        <v/>
      </c>
      <c r="AD622" s="53" t="str">
        <f>IF('Prediction Log'!$V623="Y", "W", IF('Prediction Log'!$V623="N","L",""))</f>
        <v/>
      </c>
      <c r="AE622" s="54" t="str">
        <f>IF(ISBLANK(Table123[[#This Row],[Odds Side - Difference Model]]), "",IF(AC622="W", W622, IF(AC622="L",-N622, "")))</f>
        <v/>
      </c>
      <c r="AF622" s="55" t="str">
        <f>IFERROR((IF(ISERR(Table123[[#This Row],[Potential Payout Side - Win Probability Model]]), "",IF(AD622="W", X622, IF(AD622="L",-N622, "")))), "")</f>
        <v/>
      </c>
      <c r="AG622" s="52" t="str">
        <f>IF('Prediction Log'!$U623="Y", "W", IF('Prediction Log'!$U623="N", "L", ""))</f>
        <v/>
      </c>
      <c r="AH622" s="54" t="str">
        <f>IF(ISBLANK(Table123[[#This Row],[Odds Spread]]), "",IF(AG622="W", Z622, IF(AG622="L",-O622, "")))</f>
        <v/>
      </c>
      <c r="AI622" s="45"/>
      <c r="AJ622" s="46" t="str">
        <f t="shared" si="66"/>
        <v/>
      </c>
      <c r="AK62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3" spans="1:38" x14ac:dyDescent="0.45">
      <c r="A623" s="34">
        <f>Games!A606</f>
        <v>0</v>
      </c>
      <c r="B623" s="34" t="str">
        <f>IF('Prediction Log'!B624=0, "",'Prediction Log'!B624)</f>
        <v/>
      </c>
      <c r="C623" s="34" t="str">
        <f>IF('Prediction Log'!C624=0, "",'Prediction Log'!C624)</f>
        <v/>
      </c>
      <c r="D623" s="34" t="str">
        <f>IF('Prediction Log'!D624=0, "",'Prediction Log'!D624)</f>
        <v/>
      </c>
      <c r="E623" s="34" t="str">
        <f>IF('Prediction Log'!E624=0, "",'Prediction Log'!E624)</f>
        <v/>
      </c>
      <c r="F623" s="34" t="str">
        <f>IF('Prediction Log'!H624=0, "",'Prediction Log'!H624)</f>
        <v/>
      </c>
      <c r="G623" s="10" t="str">
        <f>IF(ISBLANK(Games!B606), "",'Prediction Log'!$I624)</f>
        <v/>
      </c>
      <c r="H623" s="35" t="str">
        <f>'Prediction Log'!$J624</f>
        <v/>
      </c>
      <c r="I623" s="34" t="str">
        <f>IF(ISBLANK(Games!R606), "",IF(AND(Games!R606="",Games!S606=""),"",IF(ISTEXT(Games!S606), "Side",Games!R606)))</f>
        <v/>
      </c>
      <c r="J623" s="34" t="str">
        <f>IF(ISBLANK(Games!B606), "",IF(Games!P606="Y", Games!B606, Games!C606))</f>
        <v/>
      </c>
      <c r="K623" s="34" t="str">
        <f>Games!K606</f>
        <v/>
      </c>
      <c r="L623" s="34" t="str">
        <f>IF(ISBLANK(Games!D606), "",Games!D606)</f>
        <v/>
      </c>
      <c r="M623" s="34"/>
      <c r="N623" s="49" t="str">
        <f>IF(ISBLANK(Table123[[#This Row],[Odds Side - Difference Model]]), "", 1)</f>
        <v/>
      </c>
      <c r="O623" s="49" t="str">
        <f>IF(ISBLANK(Table123[[#This Row],[Odds Spread]]), "", 1)</f>
        <v/>
      </c>
      <c r="P623" s="36"/>
      <c r="Q623" s="36"/>
      <c r="R62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3" s="36"/>
      <c r="T623" s="36"/>
      <c r="U623" s="50" t="str">
        <f>IF(ISBLANK(Table123[[#This Row],[Odds Side - Difference Model]]), "",N623+IF(Q623&lt;0, (N623/(Q623/-100)), N623*(Q623/100)))</f>
        <v/>
      </c>
      <c r="V623" s="51" t="str">
        <f>IFERROR(IF(ISBLANK(Table123[[#This Row],[Odds Side - Win Probability Model]]), "",N623+IF(R623&lt;0, (N623/(R623/-100)), N623*(R623/100))),"")</f>
        <v/>
      </c>
      <c r="W623" s="50" t="str">
        <f t="shared" si="61"/>
        <v/>
      </c>
      <c r="X623" s="51" t="str">
        <f t="shared" si="62"/>
        <v/>
      </c>
      <c r="Y623" s="50" t="str">
        <f>IF(ISBLANK(Table123[[#This Row],[Odds Spread]]), "",O623+IF(S623&lt;0, (O623/(S623/-100)), O623*(S623/100)))</f>
        <v/>
      </c>
      <c r="Z623" s="50" t="str">
        <f t="shared" si="63"/>
        <v/>
      </c>
      <c r="AA623" s="37">
        <f t="shared" si="64"/>
        <v>0</v>
      </c>
      <c r="AB623" s="37">
        <f t="shared" si="65"/>
        <v>0</v>
      </c>
      <c r="AC623" s="52" t="str">
        <f>IF('Prediction Log'!$T624="Y", "W", IF('Prediction Log'!$T624="N","L",""))</f>
        <v/>
      </c>
      <c r="AD623" s="53" t="str">
        <f>IF('Prediction Log'!$V624="Y", "W", IF('Prediction Log'!$V624="N","L",""))</f>
        <v/>
      </c>
      <c r="AE623" s="54" t="str">
        <f>IF(ISBLANK(Table123[[#This Row],[Odds Side - Difference Model]]), "",IF(AC623="W", W623, IF(AC623="L",-N623, "")))</f>
        <v/>
      </c>
      <c r="AF623" s="55" t="str">
        <f>IFERROR((IF(ISERR(Table123[[#This Row],[Potential Payout Side - Win Probability Model]]), "",IF(AD623="W", X623, IF(AD623="L",-N623, "")))), "")</f>
        <v/>
      </c>
      <c r="AG623" s="52" t="str">
        <f>IF('Prediction Log'!$U624="Y", "W", IF('Prediction Log'!$U624="N", "L", ""))</f>
        <v/>
      </c>
      <c r="AH623" s="54" t="str">
        <f>IF(ISBLANK(Table123[[#This Row],[Odds Spread]]), "",IF(AG623="W", Z623, IF(AG623="L",-O623, "")))</f>
        <v/>
      </c>
      <c r="AI623" s="45"/>
      <c r="AJ623" s="46" t="str">
        <f t="shared" si="66"/>
        <v/>
      </c>
      <c r="AK62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4" spans="1:38" x14ac:dyDescent="0.45">
      <c r="A624" s="34">
        <f>Games!A607</f>
        <v>0</v>
      </c>
      <c r="B624" s="34" t="str">
        <f>IF('Prediction Log'!B625=0, "",'Prediction Log'!B625)</f>
        <v/>
      </c>
      <c r="C624" s="34" t="str">
        <f>IF('Prediction Log'!C625=0, "",'Prediction Log'!C625)</f>
        <v/>
      </c>
      <c r="D624" s="34" t="str">
        <f>IF('Prediction Log'!D625=0, "",'Prediction Log'!D625)</f>
        <v/>
      </c>
      <c r="E624" s="34" t="str">
        <f>IF('Prediction Log'!E625=0, "",'Prediction Log'!E625)</f>
        <v/>
      </c>
      <c r="F624" s="34" t="str">
        <f>IF('Prediction Log'!H625=0, "",'Prediction Log'!H625)</f>
        <v/>
      </c>
      <c r="G624" s="10" t="str">
        <f>IF(ISBLANK(Games!B607), "",'Prediction Log'!$I625)</f>
        <v/>
      </c>
      <c r="H624" s="35" t="str">
        <f>'Prediction Log'!$J625</f>
        <v/>
      </c>
      <c r="I624" s="34" t="str">
        <f>IF(ISBLANK(Games!R607), "",IF(AND(Games!R607="",Games!S607=""),"",IF(ISTEXT(Games!S607), "Side",Games!R607)))</f>
        <v/>
      </c>
      <c r="J624" s="34" t="str">
        <f>IF(ISBLANK(Games!B607), "",IF(Games!P607="Y", Games!B607, Games!C607))</f>
        <v/>
      </c>
      <c r="K624" s="34" t="str">
        <f>Games!K607</f>
        <v/>
      </c>
      <c r="L624" s="34" t="str">
        <f>IF(ISBLANK(Games!D607), "",Games!D607)</f>
        <v/>
      </c>
      <c r="M624" s="34"/>
      <c r="N624" s="49" t="str">
        <f>IF(ISBLANK(Table123[[#This Row],[Odds Side - Difference Model]]), "", 1)</f>
        <v/>
      </c>
      <c r="O624" s="49" t="str">
        <f>IF(ISBLANK(Table123[[#This Row],[Odds Spread]]), "", 1)</f>
        <v/>
      </c>
      <c r="P624" s="36"/>
      <c r="Q624" s="36"/>
      <c r="R62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4" s="36"/>
      <c r="T624" s="36"/>
      <c r="U624" s="50" t="str">
        <f>IF(ISBLANK(Table123[[#This Row],[Odds Side - Difference Model]]), "",N624+IF(Q624&lt;0, (N624/(Q624/-100)), N624*(Q624/100)))</f>
        <v/>
      </c>
      <c r="V624" s="51" t="str">
        <f>IFERROR(IF(ISBLANK(Table123[[#This Row],[Odds Side - Win Probability Model]]), "",N624+IF(R624&lt;0, (N624/(R624/-100)), N624*(R624/100))),"")</f>
        <v/>
      </c>
      <c r="W624" s="50" t="str">
        <f t="shared" si="61"/>
        <v/>
      </c>
      <c r="X624" s="51" t="str">
        <f t="shared" si="62"/>
        <v/>
      </c>
      <c r="Y624" s="50" t="str">
        <f>IF(ISBLANK(Table123[[#This Row],[Odds Spread]]), "",O624+IF(S624&lt;0, (O624/(S624/-100)), O624*(S624/100)))</f>
        <v/>
      </c>
      <c r="Z624" s="50" t="str">
        <f t="shared" si="63"/>
        <v/>
      </c>
      <c r="AA624" s="37">
        <f t="shared" si="64"/>
        <v>0</v>
      </c>
      <c r="AB624" s="37">
        <f t="shared" si="65"/>
        <v>0</v>
      </c>
      <c r="AC624" s="52" t="str">
        <f>IF('Prediction Log'!$T625="Y", "W", IF('Prediction Log'!$T625="N","L",""))</f>
        <v/>
      </c>
      <c r="AD624" s="53" t="str">
        <f>IF('Prediction Log'!$V625="Y", "W", IF('Prediction Log'!$V625="N","L",""))</f>
        <v/>
      </c>
      <c r="AE624" s="54" t="str">
        <f>IF(ISBLANK(Table123[[#This Row],[Odds Side - Difference Model]]), "",IF(AC624="W", W624, IF(AC624="L",-N624, "")))</f>
        <v/>
      </c>
      <c r="AF624" s="55" t="str">
        <f>IFERROR((IF(ISERR(Table123[[#This Row],[Potential Payout Side - Win Probability Model]]), "",IF(AD624="W", X624, IF(AD624="L",-N624, "")))), "")</f>
        <v/>
      </c>
      <c r="AG624" s="52" t="str">
        <f>IF('Prediction Log'!$U625="Y", "W", IF('Prediction Log'!$U625="N", "L", ""))</f>
        <v/>
      </c>
      <c r="AH624" s="54" t="str">
        <f>IF(ISBLANK(Table123[[#This Row],[Odds Spread]]), "",IF(AG624="W", Z624, IF(AG624="L",-O624, "")))</f>
        <v/>
      </c>
      <c r="AI624" s="45"/>
      <c r="AJ624" s="46" t="str">
        <f t="shared" si="66"/>
        <v/>
      </c>
      <c r="AK62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5" spans="1:38" x14ac:dyDescent="0.45">
      <c r="A625" s="34">
        <f>Games!A608</f>
        <v>0</v>
      </c>
      <c r="B625" s="34" t="str">
        <f>IF('Prediction Log'!B626=0, "",'Prediction Log'!B626)</f>
        <v/>
      </c>
      <c r="C625" s="34" t="str">
        <f>IF('Prediction Log'!C626=0, "",'Prediction Log'!C626)</f>
        <v/>
      </c>
      <c r="D625" s="34" t="str">
        <f>IF('Prediction Log'!D626=0, "",'Prediction Log'!D626)</f>
        <v/>
      </c>
      <c r="E625" s="34" t="str">
        <f>IF('Prediction Log'!E626=0, "",'Prediction Log'!E626)</f>
        <v/>
      </c>
      <c r="F625" s="34" t="str">
        <f>IF('Prediction Log'!H626=0, "",'Prediction Log'!H626)</f>
        <v/>
      </c>
      <c r="G625" s="10" t="str">
        <f>IF(ISBLANK(Games!B608), "",'Prediction Log'!$I626)</f>
        <v/>
      </c>
      <c r="H625" s="35" t="str">
        <f>'Prediction Log'!$J626</f>
        <v/>
      </c>
      <c r="I625" s="34" t="str">
        <f>IF(ISBLANK(Games!R608), "",IF(AND(Games!R608="",Games!S608=""),"",IF(ISTEXT(Games!S608), "Side",Games!R608)))</f>
        <v/>
      </c>
      <c r="J625" s="34" t="str">
        <f>IF(ISBLANK(Games!B608), "",IF(Games!P608="Y", Games!B608, Games!C608))</f>
        <v/>
      </c>
      <c r="K625" s="34" t="str">
        <f>Games!K608</f>
        <v/>
      </c>
      <c r="L625" s="34" t="str">
        <f>IF(ISBLANK(Games!D608), "",Games!D608)</f>
        <v/>
      </c>
      <c r="M625" s="34"/>
      <c r="N625" s="49" t="str">
        <f>IF(ISBLANK(Table123[[#This Row],[Odds Side - Difference Model]]), "", 1)</f>
        <v/>
      </c>
      <c r="O625" s="49" t="str">
        <f>IF(ISBLANK(Table123[[#This Row],[Odds Spread]]), "", 1)</f>
        <v/>
      </c>
      <c r="P625" s="36"/>
      <c r="Q625" s="36"/>
      <c r="R62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5" s="36"/>
      <c r="T625" s="36"/>
      <c r="U625" s="50" t="str">
        <f>IF(ISBLANK(Table123[[#This Row],[Odds Side - Difference Model]]), "",N625+IF(Q625&lt;0, (N625/(Q625/-100)), N625*(Q625/100)))</f>
        <v/>
      </c>
      <c r="V625" s="51" t="str">
        <f>IFERROR(IF(ISBLANK(Table123[[#This Row],[Odds Side - Win Probability Model]]), "",N625+IF(R625&lt;0, (N625/(R625/-100)), N625*(R625/100))),"")</f>
        <v/>
      </c>
      <c r="W625" s="50" t="str">
        <f t="shared" si="61"/>
        <v/>
      </c>
      <c r="X625" s="51" t="str">
        <f t="shared" si="62"/>
        <v/>
      </c>
      <c r="Y625" s="50" t="str">
        <f>IF(ISBLANK(Table123[[#This Row],[Odds Spread]]), "",O625+IF(S625&lt;0, (O625/(S625/-100)), O625*(S625/100)))</f>
        <v/>
      </c>
      <c r="Z625" s="50" t="str">
        <f t="shared" si="63"/>
        <v/>
      </c>
      <c r="AA625" s="37">
        <f t="shared" si="64"/>
        <v>0</v>
      </c>
      <c r="AB625" s="37">
        <f t="shared" si="65"/>
        <v>0</v>
      </c>
      <c r="AC625" s="52" t="str">
        <f>IF('Prediction Log'!$T626="Y", "W", IF('Prediction Log'!$T626="N","L",""))</f>
        <v/>
      </c>
      <c r="AD625" s="53" t="str">
        <f>IF('Prediction Log'!$V626="Y", "W", IF('Prediction Log'!$V626="N","L",""))</f>
        <v/>
      </c>
      <c r="AE625" s="54" t="str">
        <f>IF(ISBLANK(Table123[[#This Row],[Odds Side - Difference Model]]), "",IF(AC625="W", W625, IF(AC625="L",-N625, "")))</f>
        <v/>
      </c>
      <c r="AF625" s="55" t="str">
        <f>IFERROR((IF(ISERR(Table123[[#This Row],[Potential Payout Side - Win Probability Model]]), "",IF(AD625="W", X625, IF(AD625="L",-N625, "")))), "")</f>
        <v/>
      </c>
      <c r="AG625" s="52" t="str">
        <f>IF('Prediction Log'!$U626="Y", "W", IF('Prediction Log'!$U626="N", "L", ""))</f>
        <v/>
      </c>
      <c r="AH625" s="54" t="str">
        <f>IF(ISBLANK(Table123[[#This Row],[Odds Spread]]), "",IF(AG625="W", Z625, IF(AG625="L",-O625, "")))</f>
        <v/>
      </c>
      <c r="AI625" s="45"/>
      <c r="AJ625" s="46" t="str">
        <f t="shared" si="66"/>
        <v/>
      </c>
      <c r="AK62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6" spans="1:38" x14ac:dyDescent="0.45">
      <c r="A626" s="34">
        <f>Games!A609</f>
        <v>0</v>
      </c>
      <c r="B626" s="34" t="str">
        <f>IF('Prediction Log'!B627=0, "",'Prediction Log'!B627)</f>
        <v/>
      </c>
      <c r="C626" s="34" t="str">
        <f>IF('Prediction Log'!C627=0, "",'Prediction Log'!C627)</f>
        <v/>
      </c>
      <c r="D626" s="34" t="str">
        <f>IF('Prediction Log'!D627=0, "",'Prediction Log'!D627)</f>
        <v/>
      </c>
      <c r="E626" s="34" t="str">
        <f>IF('Prediction Log'!E627=0, "",'Prediction Log'!E627)</f>
        <v/>
      </c>
      <c r="F626" s="34" t="str">
        <f>IF('Prediction Log'!H627=0, "",'Prediction Log'!H627)</f>
        <v/>
      </c>
      <c r="G626" s="10" t="str">
        <f>IF(ISBLANK(Games!B609), "",'Prediction Log'!$I627)</f>
        <v/>
      </c>
      <c r="H626" s="35" t="str">
        <f>'Prediction Log'!$J627</f>
        <v/>
      </c>
      <c r="I626" s="34" t="str">
        <f>IF(ISBLANK(Games!R609), "",IF(AND(Games!R609="",Games!S609=""),"",IF(ISTEXT(Games!S609), "Side",Games!R609)))</f>
        <v/>
      </c>
      <c r="J626" s="34" t="str">
        <f>IF(ISBLANK(Games!B609), "",IF(Games!P609="Y", Games!B609, Games!C609))</f>
        <v/>
      </c>
      <c r="K626" s="34" t="str">
        <f>Games!K609</f>
        <v/>
      </c>
      <c r="L626" s="34" t="str">
        <f>IF(ISBLANK(Games!D609), "",Games!D609)</f>
        <v/>
      </c>
      <c r="M626" s="34"/>
      <c r="N626" s="49" t="str">
        <f>IF(ISBLANK(Table123[[#This Row],[Odds Side - Difference Model]]), "", 1)</f>
        <v/>
      </c>
      <c r="O626" s="49" t="str">
        <f>IF(ISBLANK(Table123[[#This Row],[Odds Spread]]), "", 1)</f>
        <v/>
      </c>
      <c r="P626" s="36"/>
      <c r="Q626" s="36"/>
      <c r="R62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6" s="36"/>
      <c r="T626" s="36"/>
      <c r="U626" s="50" t="str">
        <f>IF(ISBLANK(Table123[[#This Row],[Odds Side - Difference Model]]), "",N626+IF(Q626&lt;0, (N626/(Q626/-100)), N626*(Q626/100)))</f>
        <v/>
      </c>
      <c r="V626" s="51" t="str">
        <f>IFERROR(IF(ISBLANK(Table123[[#This Row],[Odds Side - Win Probability Model]]), "",N626+IF(R626&lt;0, (N626/(R626/-100)), N626*(R626/100))),"")</f>
        <v/>
      </c>
      <c r="W626" s="50" t="str">
        <f t="shared" si="61"/>
        <v/>
      </c>
      <c r="X626" s="51" t="str">
        <f t="shared" si="62"/>
        <v/>
      </c>
      <c r="Y626" s="50" t="str">
        <f>IF(ISBLANK(Table123[[#This Row],[Odds Spread]]), "",O626+IF(S626&lt;0, (O626/(S626/-100)), O626*(S626/100)))</f>
        <v/>
      </c>
      <c r="Z626" s="50" t="str">
        <f t="shared" si="63"/>
        <v/>
      </c>
      <c r="AA626" s="37">
        <f t="shared" si="64"/>
        <v>0</v>
      </c>
      <c r="AB626" s="37">
        <f t="shared" si="65"/>
        <v>0</v>
      </c>
      <c r="AC626" s="52" t="str">
        <f>IF('Prediction Log'!$T627="Y", "W", IF('Prediction Log'!$T627="N","L",""))</f>
        <v/>
      </c>
      <c r="AD626" s="53" t="str">
        <f>IF('Prediction Log'!$V627="Y", "W", IF('Prediction Log'!$V627="N","L",""))</f>
        <v/>
      </c>
      <c r="AE626" s="54" t="str">
        <f>IF(ISBLANK(Table123[[#This Row],[Odds Side - Difference Model]]), "",IF(AC626="W", W626, IF(AC626="L",-N626, "")))</f>
        <v/>
      </c>
      <c r="AF626" s="55" t="str">
        <f>IFERROR((IF(ISERR(Table123[[#This Row],[Potential Payout Side - Win Probability Model]]), "",IF(AD626="W", X626, IF(AD626="L",-N626, "")))), "")</f>
        <v/>
      </c>
      <c r="AG626" s="52" t="str">
        <f>IF('Prediction Log'!$U627="Y", "W", IF('Prediction Log'!$U627="N", "L", ""))</f>
        <v/>
      </c>
      <c r="AH626" s="54" t="str">
        <f>IF(ISBLANK(Table123[[#This Row],[Odds Spread]]), "",IF(AG626="W", Z626, IF(AG626="L",-O626, "")))</f>
        <v/>
      </c>
      <c r="AI626" s="45"/>
      <c r="AJ626" s="46" t="str">
        <f t="shared" si="66"/>
        <v/>
      </c>
      <c r="AK62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7" spans="1:38" x14ac:dyDescent="0.45">
      <c r="A627" s="34">
        <f>Games!A610</f>
        <v>0</v>
      </c>
      <c r="B627" s="34" t="str">
        <f>IF('Prediction Log'!B628=0, "",'Prediction Log'!B628)</f>
        <v/>
      </c>
      <c r="C627" s="34" t="str">
        <f>IF('Prediction Log'!C628=0, "",'Prediction Log'!C628)</f>
        <v/>
      </c>
      <c r="D627" s="34" t="str">
        <f>IF('Prediction Log'!D628=0, "",'Prediction Log'!D628)</f>
        <v/>
      </c>
      <c r="E627" s="34" t="str">
        <f>IF('Prediction Log'!E628=0, "",'Prediction Log'!E628)</f>
        <v/>
      </c>
      <c r="F627" s="34" t="str">
        <f>IF('Prediction Log'!H628=0, "",'Prediction Log'!H628)</f>
        <v/>
      </c>
      <c r="G627" s="10" t="str">
        <f>IF(ISBLANK(Games!B610), "",'Prediction Log'!$I628)</f>
        <v/>
      </c>
      <c r="H627" s="35" t="str">
        <f>'Prediction Log'!$J628</f>
        <v/>
      </c>
      <c r="I627" s="34" t="str">
        <f>IF(ISBLANK(Games!R610), "",IF(AND(Games!R610="",Games!S610=""),"",IF(ISTEXT(Games!S610), "Side",Games!R610)))</f>
        <v/>
      </c>
      <c r="J627" s="34" t="str">
        <f>IF(ISBLANK(Games!B610), "",IF(Games!P610="Y", Games!B610, Games!C610))</f>
        <v/>
      </c>
      <c r="K627" s="34" t="str">
        <f>Games!K610</f>
        <v/>
      </c>
      <c r="L627" s="34" t="str">
        <f>IF(ISBLANK(Games!D610), "",Games!D610)</f>
        <v/>
      </c>
      <c r="M627" s="34"/>
      <c r="N627" s="49" t="str">
        <f>IF(ISBLANK(Table123[[#This Row],[Odds Side - Difference Model]]), "", 1)</f>
        <v/>
      </c>
      <c r="O627" s="49" t="str">
        <f>IF(ISBLANK(Table123[[#This Row],[Odds Spread]]), "", 1)</f>
        <v/>
      </c>
      <c r="P627" s="36"/>
      <c r="Q627" s="36"/>
      <c r="R62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7" s="36"/>
      <c r="T627" s="36"/>
      <c r="U627" s="50" t="str">
        <f>IF(ISBLANK(Table123[[#This Row],[Odds Side - Difference Model]]), "",N627+IF(Q627&lt;0, (N627/(Q627/-100)), N627*(Q627/100)))</f>
        <v/>
      </c>
      <c r="V627" s="51" t="str">
        <f>IFERROR(IF(ISBLANK(Table123[[#This Row],[Odds Side - Win Probability Model]]), "",N627+IF(R627&lt;0, (N627/(R627/-100)), N627*(R627/100))),"")</f>
        <v/>
      </c>
      <c r="W627" s="50" t="str">
        <f t="shared" si="61"/>
        <v/>
      </c>
      <c r="X627" s="51" t="str">
        <f t="shared" si="62"/>
        <v/>
      </c>
      <c r="Y627" s="50" t="str">
        <f>IF(ISBLANK(Table123[[#This Row],[Odds Spread]]), "",O627+IF(S627&lt;0, (O627/(S627/-100)), O627*(S627/100)))</f>
        <v/>
      </c>
      <c r="Z627" s="50" t="str">
        <f t="shared" si="63"/>
        <v/>
      </c>
      <c r="AA627" s="37">
        <f t="shared" si="64"/>
        <v>0</v>
      </c>
      <c r="AB627" s="37">
        <f t="shared" si="65"/>
        <v>0</v>
      </c>
      <c r="AC627" s="52" t="str">
        <f>IF('Prediction Log'!$T628="Y", "W", IF('Prediction Log'!$T628="N","L",""))</f>
        <v/>
      </c>
      <c r="AD627" s="53" t="str">
        <f>IF('Prediction Log'!$V628="Y", "W", IF('Prediction Log'!$V628="N","L",""))</f>
        <v/>
      </c>
      <c r="AE627" s="54" t="str">
        <f>IF(ISBLANK(Table123[[#This Row],[Odds Side - Difference Model]]), "",IF(AC627="W", W627, IF(AC627="L",-N627, "")))</f>
        <v/>
      </c>
      <c r="AF627" s="55" t="str">
        <f>IFERROR((IF(ISERR(Table123[[#This Row],[Potential Payout Side - Win Probability Model]]), "",IF(AD627="W", X627, IF(AD627="L",-N627, "")))), "")</f>
        <v/>
      </c>
      <c r="AG627" s="52" t="str">
        <f>IF('Prediction Log'!$U628="Y", "W", IF('Prediction Log'!$U628="N", "L", ""))</f>
        <v/>
      </c>
      <c r="AH627" s="54" t="str">
        <f>IF(ISBLANK(Table123[[#This Row],[Odds Spread]]), "",IF(AG627="W", Z627, IF(AG627="L",-O627, "")))</f>
        <v/>
      </c>
      <c r="AI627" s="45"/>
      <c r="AJ627" s="46" t="str">
        <f t="shared" si="66"/>
        <v/>
      </c>
      <c r="AK62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8" spans="1:38" x14ac:dyDescent="0.45">
      <c r="A628" s="34">
        <f>Games!A611</f>
        <v>0</v>
      </c>
      <c r="B628" s="34" t="str">
        <f>IF('Prediction Log'!B629=0, "",'Prediction Log'!B629)</f>
        <v/>
      </c>
      <c r="C628" s="34" t="str">
        <f>IF('Prediction Log'!C629=0, "",'Prediction Log'!C629)</f>
        <v/>
      </c>
      <c r="D628" s="34" t="str">
        <f>IF('Prediction Log'!D629=0, "",'Prediction Log'!D629)</f>
        <v/>
      </c>
      <c r="E628" s="34" t="str">
        <f>IF('Prediction Log'!E629=0, "",'Prediction Log'!E629)</f>
        <v/>
      </c>
      <c r="F628" s="34" t="str">
        <f>IF('Prediction Log'!H629=0, "",'Prediction Log'!H629)</f>
        <v/>
      </c>
      <c r="G628" s="10" t="str">
        <f>IF(ISBLANK(Games!B611), "",'Prediction Log'!$I629)</f>
        <v/>
      </c>
      <c r="H628" s="35" t="str">
        <f>'Prediction Log'!$J629</f>
        <v/>
      </c>
      <c r="I628" s="34" t="str">
        <f>IF(ISBLANK(Games!R611), "",IF(AND(Games!R611="",Games!S611=""),"",IF(ISTEXT(Games!S611), "Side",Games!R611)))</f>
        <v/>
      </c>
      <c r="J628" s="34" t="str">
        <f>IF(ISBLANK(Games!B611), "",IF(Games!P611="Y", Games!B611, Games!C611))</f>
        <v/>
      </c>
      <c r="K628" s="34" t="str">
        <f>Games!K611</f>
        <v/>
      </c>
      <c r="L628" s="34" t="str">
        <f>IF(ISBLANK(Games!D611), "",Games!D611)</f>
        <v/>
      </c>
      <c r="M628" s="34"/>
      <c r="N628" s="49" t="str">
        <f>IF(ISBLANK(Table123[[#This Row],[Odds Side - Difference Model]]), "", 1)</f>
        <v/>
      </c>
      <c r="O628" s="49" t="str">
        <f>IF(ISBLANK(Table123[[#This Row],[Odds Spread]]), "", 1)</f>
        <v/>
      </c>
      <c r="P628" s="36"/>
      <c r="Q628" s="36"/>
      <c r="R62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8" s="36"/>
      <c r="T628" s="36"/>
      <c r="U628" s="50" t="str">
        <f>IF(ISBLANK(Table123[[#This Row],[Odds Side - Difference Model]]), "",N628+IF(Q628&lt;0, (N628/(Q628/-100)), N628*(Q628/100)))</f>
        <v/>
      </c>
      <c r="V628" s="51" t="str">
        <f>IFERROR(IF(ISBLANK(Table123[[#This Row],[Odds Side - Win Probability Model]]), "",N628+IF(R628&lt;0, (N628/(R628/-100)), N628*(R628/100))),"")</f>
        <v/>
      </c>
      <c r="W628" s="50" t="str">
        <f t="shared" si="61"/>
        <v/>
      </c>
      <c r="X628" s="51" t="str">
        <f t="shared" si="62"/>
        <v/>
      </c>
      <c r="Y628" s="50" t="str">
        <f>IF(ISBLANK(Table123[[#This Row],[Odds Spread]]), "",O628+IF(S628&lt;0, (O628/(S628/-100)), O628*(S628/100)))</f>
        <v/>
      </c>
      <c r="Z628" s="50" t="str">
        <f t="shared" si="63"/>
        <v/>
      </c>
      <c r="AA628" s="37">
        <f t="shared" si="64"/>
        <v>0</v>
      </c>
      <c r="AB628" s="37">
        <f t="shared" si="65"/>
        <v>0</v>
      </c>
      <c r="AC628" s="52" t="str">
        <f>IF('Prediction Log'!$T629="Y", "W", IF('Prediction Log'!$T629="N","L",""))</f>
        <v/>
      </c>
      <c r="AD628" s="53" t="str">
        <f>IF('Prediction Log'!$V629="Y", "W", IF('Prediction Log'!$V629="N","L",""))</f>
        <v/>
      </c>
      <c r="AE628" s="54" t="str">
        <f>IF(ISBLANK(Table123[[#This Row],[Odds Side - Difference Model]]), "",IF(AC628="W", W628, IF(AC628="L",-N628, "")))</f>
        <v/>
      </c>
      <c r="AF628" s="55" t="str">
        <f>IFERROR((IF(ISERR(Table123[[#This Row],[Potential Payout Side - Win Probability Model]]), "",IF(AD628="W", X628, IF(AD628="L",-N628, "")))), "")</f>
        <v/>
      </c>
      <c r="AG628" s="52" t="str">
        <f>IF('Prediction Log'!$U629="Y", "W", IF('Prediction Log'!$U629="N", "L", ""))</f>
        <v/>
      </c>
      <c r="AH628" s="54" t="str">
        <f>IF(ISBLANK(Table123[[#This Row],[Odds Spread]]), "",IF(AG628="W", Z628, IF(AG628="L",-O628, "")))</f>
        <v/>
      </c>
      <c r="AI628" s="45"/>
      <c r="AJ628" s="46" t="str">
        <f t="shared" si="66"/>
        <v/>
      </c>
      <c r="AK62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9" spans="1:38" x14ac:dyDescent="0.45">
      <c r="A629" s="34">
        <f>Games!A612</f>
        <v>0</v>
      </c>
      <c r="B629" s="34" t="str">
        <f>IF('Prediction Log'!B630=0, "",'Prediction Log'!B630)</f>
        <v/>
      </c>
      <c r="C629" s="34" t="str">
        <f>IF('Prediction Log'!C630=0, "",'Prediction Log'!C630)</f>
        <v/>
      </c>
      <c r="D629" s="34" t="str">
        <f>IF('Prediction Log'!D630=0, "",'Prediction Log'!D630)</f>
        <v/>
      </c>
      <c r="E629" s="34" t="str">
        <f>IF('Prediction Log'!E630=0, "",'Prediction Log'!E630)</f>
        <v/>
      </c>
      <c r="F629" s="34" t="str">
        <f>IF('Prediction Log'!H630=0, "",'Prediction Log'!H630)</f>
        <v/>
      </c>
      <c r="G629" s="10" t="str">
        <f>IF(ISBLANK(Games!B612), "",'Prediction Log'!$I630)</f>
        <v/>
      </c>
      <c r="H629" s="35" t="str">
        <f>'Prediction Log'!$J630</f>
        <v/>
      </c>
      <c r="I629" s="34" t="str">
        <f>IF(ISBLANK(Games!R612), "",IF(AND(Games!R612="",Games!S612=""),"",IF(ISTEXT(Games!S612), "Side",Games!R612)))</f>
        <v/>
      </c>
      <c r="J629" s="34" t="str">
        <f>IF(ISBLANK(Games!B612), "",IF(Games!P612="Y", Games!B612, Games!C612))</f>
        <v/>
      </c>
      <c r="K629" s="34" t="str">
        <f>Games!K612</f>
        <v/>
      </c>
      <c r="L629" s="34" t="str">
        <f>IF(ISBLANK(Games!D612), "",Games!D612)</f>
        <v/>
      </c>
      <c r="M629" s="34"/>
      <c r="N629" s="49" t="str">
        <f>IF(ISBLANK(Table123[[#This Row],[Odds Side - Difference Model]]), "", 1)</f>
        <v/>
      </c>
      <c r="O629" s="49" t="str">
        <f>IF(ISBLANK(Table123[[#This Row],[Odds Spread]]), "", 1)</f>
        <v/>
      </c>
      <c r="P629" s="36"/>
      <c r="Q629" s="36"/>
      <c r="R62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9" s="36"/>
      <c r="T629" s="36"/>
      <c r="U629" s="50" t="str">
        <f>IF(ISBLANK(Table123[[#This Row],[Odds Side - Difference Model]]), "",N629+IF(Q629&lt;0, (N629/(Q629/-100)), N629*(Q629/100)))</f>
        <v/>
      </c>
      <c r="V629" s="51" t="str">
        <f>IFERROR(IF(ISBLANK(Table123[[#This Row],[Odds Side - Win Probability Model]]), "",N629+IF(R629&lt;0, (N629/(R629/-100)), N629*(R629/100))),"")</f>
        <v/>
      </c>
      <c r="W629" s="50" t="str">
        <f t="shared" si="61"/>
        <v/>
      </c>
      <c r="X629" s="51" t="str">
        <f t="shared" si="62"/>
        <v/>
      </c>
      <c r="Y629" s="50" t="str">
        <f>IF(ISBLANK(Table123[[#This Row],[Odds Spread]]), "",O629+IF(S629&lt;0, (O629/(S629/-100)), O629*(S629/100)))</f>
        <v/>
      </c>
      <c r="Z629" s="50" t="str">
        <f t="shared" si="63"/>
        <v/>
      </c>
      <c r="AA629" s="37">
        <f t="shared" si="64"/>
        <v>0</v>
      </c>
      <c r="AB629" s="37">
        <f t="shared" si="65"/>
        <v>0</v>
      </c>
      <c r="AC629" s="52" t="str">
        <f>IF('Prediction Log'!$T630="Y", "W", IF('Prediction Log'!$T630="N","L",""))</f>
        <v/>
      </c>
      <c r="AD629" s="53" t="str">
        <f>IF('Prediction Log'!$V630="Y", "W", IF('Prediction Log'!$V630="N","L",""))</f>
        <v/>
      </c>
      <c r="AE629" s="54" t="str">
        <f>IF(ISBLANK(Table123[[#This Row],[Odds Side - Difference Model]]), "",IF(AC629="W", W629, IF(AC629="L",-N629, "")))</f>
        <v/>
      </c>
      <c r="AF629" s="55" t="str">
        <f>IFERROR((IF(ISERR(Table123[[#This Row],[Potential Payout Side - Win Probability Model]]), "",IF(AD629="W", X629, IF(AD629="L",-N629, "")))), "")</f>
        <v/>
      </c>
      <c r="AG629" s="52" t="str">
        <f>IF('Prediction Log'!$U630="Y", "W", IF('Prediction Log'!$U630="N", "L", ""))</f>
        <v/>
      </c>
      <c r="AH629" s="54" t="str">
        <f>IF(ISBLANK(Table123[[#This Row],[Odds Spread]]), "",IF(AG629="W", Z629, IF(AG629="L",-O629, "")))</f>
        <v/>
      </c>
      <c r="AI629" s="45"/>
      <c r="AJ629" s="46" t="str">
        <f t="shared" si="66"/>
        <v/>
      </c>
      <c r="AK62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0" spans="1:38" x14ac:dyDescent="0.45">
      <c r="A630" s="34">
        <f>Games!A613</f>
        <v>0</v>
      </c>
      <c r="B630" s="34" t="str">
        <f>IF('Prediction Log'!B631=0, "",'Prediction Log'!B631)</f>
        <v/>
      </c>
      <c r="C630" s="34" t="str">
        <f>IF('Prediction Log'!C631=0, "",'Prediction Log'!C631)</f>
        <v/>
      </c>
      <c r="D630" s="34" t="str">
        <f>IF('Prediction Log'!D631=0, "",'Prediction Log'!D631)</f>
        <v/>
      </c>
      <c r="E630" s="34" t="str">
        <f>IF('Prediction Log'!E631=0, "",'Prediction Log'!E631)</f>
        <v/>
      </c>
      <c r="F630" s="34" t="str">
        <f>IF('Prediction Log'!H631=0, "",'Prediction Log'!H631)</f>
        <v/>
      </c>
      <c r="G630" s="10" t="str">
        <f>IF(ISBLANK(Games!B613), "",'Prediction Log'!$I631)</f>
        <v/>
      </c>
      <c r="H630" s="35" t="str">
        <f>'Prediction Log'!$J631</f>
        <v/>
      </c>
      <c r="I630" s="34" t="str">
        <f>IF(ISBLANK(Games!R613), "",IF(AND(Games!R613="",Games!S613=""),"",IF(ISTEXT(Games!S613), "Side",Games!R613)))</f>
        <v/>
      </c>
      <c r="J630" s="34" t="str">
        <f>IF(ISBLANK(Games!B613), "",IF(Games!P613="Y", Games!B613, Games!C613))</f>
        <v/>
      </c>
      <c r="K630" s="34" t="str">
        <f>Games!K613</f>
        <v/>
      </c>
      <c r="L630" s="34" t="str">
        <f>IF(ISBLANK(Games!D613), "",Games!D613)</f>
        <v/>
      </c>
      <c r="M630" s="34"/>
      <c r="N630" s="49" t="str">
        <f>IF(ISBLANK(Table123[[#This Row],[Odds Side - Difference Model]]), "", 1)</f>
        <v/>
      </c>
      <c r="O630" s="49" t="str">
        <f>IF(ISBLANK(Table123[[#This Row],[Odds Spread]]), "", 1)</f>
        <v/>
      </c>
      <c r="P630" s="36"/>
      <c r="Q630" s="36"/>
      <c r="R63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0" s="36"/>
      <c r="T630" s="36"/>
      <c r="U630" s="50" t="str">
        <f>IF(ISBLANK(Table123[[#This Row],[Odds Side - Difference Model]]), "",N630+IF(Q630&lt;0, (N630/(Q630/-100)), N630*(Q630/100)))</f>
        <v/>
      </c>
      <c r="V630" s="51" t="str">
        <f>IFERROR(IF(ISBLANK(Table123[[#This Row],[Odds Side - Win Probability Model]]), "",N630+IF(R630&lt;0, (N630/(R630/-100)), N630*(R630/100))),"")</f>
        <v/>
      </c>
      <c r="W630" s="50" t="str">
        <f t="shared" si="61"/>
        <v/>
      </c>
      <c r="X630" s="51" t="str">
        <f t="shared" si="62"/>
        <v/>
      </c>
      <c r="Y630" s="50" t="str">
        <f>IF(ISBLANK(Table123[[#This Row],[Odds Spread]]), "",O630+IF(S630&lt;0, (O630/(S630/-100)), O630*(S630/100)))</f>
        <v/>
      </c>
      <c r="Z630" s="50" t="str">
        <f t="shared" si="63"/>
        <v/>
      </c>
      <c r="AA630" s="37">
        <f t="shared" si="64"/>
        <v>0</v>
      </c>
      <c r="AB630" s="37">
        <f t="shared" si="65"/>
        <v>0</v>
      </c>
      <c r="AC630" s="52" t="str">
        <f>IF('Prediction Log'!$T631="Y", "W", IF('Prediction Log'!$T631="N","L",""))</f>
        <v/>
      </c>
      <c r="AD630" s="53" t="str">
        <f>IF('Prediction Log'!$V631="Y", "W", IF('Prediction Log'!$V631="N","L",""))</f>
        <v/>
      </c>
      <c r="AE630" s="54" t="str">
        <f>IF(ISBLANK(Table123[[#This Row],[Odds Side - Difference Model]]), "",IF(AC630="W", W630, IF(AC630="L",-N630, "")))</f>
        <v/>
      </c>
      <c r="AF630" s="55" t="str">
        <f>IFERROR((IF(ISERR(Table123[[#This Row],[Potential Payout Side - Win Probability Model]]), "",IF(AD630="W", X630, IF(AD630="L",-N630, "")))), "")</f>
        <v/>
      </c>
      <c r="AG630" s="52" t="str">
        <f>IF('Prediction Log'!$U631="Y", "W", IF('Prediction Log'!$U631="N", "L", ""))</f>
        <v/>
      </c>
      <c r="AH630" s="54" t="str">
        <f>IF(ISBLANK(Table123[[#This Row],[Odds Spread]]), "",IF(AG630="W", Z630, IF(AG630="L",-O630, "")))</f>
        <v/>
      </c>
      <c r="AI630" s="45"/>
      <c r="AJ630" s="46" t="str">
        <f t="shared" si="66"/>
        <v/>
      </c>
      <c r="AK63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1" spans="1:38" x14ac:dyDescent="0.45">
      <c r="A631" s="34">
        <f>Games!A614</f>
        <v>0</v>
      </c>
      <c r="B631" s="34" t="str">
        <f>IF('Prediction Log'!B632=0, "",'Prediction Log'!B632)</f>
        <v/>
      </c>
      <c r="C631" s="34" t="str">
        <f>IF('Prediction Log'!C632=0, "",'Prediction Log'!C632)</f>
        <v/>
      </c>
      <c r="D631" s="34" t="str">
        <f>IF('Prediction Log'!D632=0, "",'Prediction Log'!D632)</f>
        <v/>
      </c>
      <c r="E631" s="34" t="str">
        <f>IF('Prediction Log'!E632=0, "",'Prediction Log'!E632)</f>
        <v/>
      </c>
      <c r="F631" s="34" t="str">
        <f>IF('Prediction Log'!H632=0, "",'Prediction Log'!H632)</f>
        <v/>
      </c>
      <c r="G631" s="10" t="str">
        <f>IF(ISBLANK(Games!B614), "",'Prediction Log'!$I632)</f>
        <v/>
      </c>
      <c r="H631" s="35" t="str">
        <f>'Prediction Log'!$J632</f>
        <v/>
      </c>
      <c r="I631" s="34" t="str">
        <f>IF(ISBLANK(Games!R614), "",IF(AND(Games!R614="",Games!S614=""),"",IF(ISTEXT(Games!S614), "Side",Games!R614)))</f>
        <v/>
      </c>
      <c r="J631" s="34" t="str">
        <f>IF(ISBLANK(Games!B614), "",IF(Games!P614="Y", Games!B614, Games!C614))</f>
        <v/>
      </c>
      <c r="K631" s="34" t="str">
        <f>Games!K614</f>
        <v/>
      </c>
      <c r="L631" s="34" t="str">
        <f>IF(ISBLANK(Games!D614), "",Games!D614)</f>
        <v/>
      </c>
      <c r="M631" s="34"/>
      <c r="N631" s="49" t="str">
        <f>IF(ISBLANK(Table123[[#This Row],[Odds Side - Difference Model]]), "", 1)</f>
        <v/>
      </c>
      <c r="O631" s="49" t="str">
        <f>IF(ISBLANK(Table123[[#This Row],[Odds Spread]]), "", 1)</f>
        <v/>
      </c>
      <c r="P631" s="36"/>
      <c r="Q631" s="36"/>
      <c r="R63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1" s="36"/>
      <c r="T631" s="36"/>
      <c r="U631" s="50" t="str">
        <f>IF(ISBLANK(Table123[[#This Row],[Odds Side - Difference Model]]), "",N631+IF(Q631&lt;0, (N631/(Q631/-100)), N631*(Q631/100)))</f>
        <v/>
      </c>
      <c r="V631" s="51" t="str">
        <f>IFERROR(IF(ISBLANK(Table123[[#This Row],[Odds Side - Win Probability Model]]), "",N631+IF(R631&lt;0, (N631/(R631/-100)), N631*(R631/100))),"")</f>
        <v/>
      </c>
      <c r="W631" s="50" t="str">
        <f t="shared" si="61"/>
        <v/>
      </c>
      <c r="X631" s="51" t="str">
        <f t="shared" si="62"/>
        <v/>
      </c>
      <c r="Y631" s="50" t="str">
        <f>IF(ISBLANK(Table123[[#This Row],[Odds Spread]]), "",O631+IF(S631&lt;0, (O631/(S631/-100)), O631*(S631/100)))</f>
        <v/>
      </c>
      <c r="Z631" s="50" t="str">
        <f t="shared" si="63"/>
        <v/>
      </c>
      <c r="AA631" s="37">
        <f t="shared" si="64"/>
        <v>0</v>
      </c>
      <c r="AB631" s="37">
        <f t="shared" si="65"/>
        <v>0</v>
      </c>
      <c r="AC631" s="52" t="str">
        <f>IF('Prediction Log'!$T632="Y", "W", IF('Prediction Log'!$T632="N","L",""))</f>
        <v/>
      </c>
      <c r="AD631" s="53" t="str">
        <f>IF('Prediction Log'!$V632="Y", "W", IF('Prediction Log'!$V632="N","L",""))</f>
        <v/>
      </c>
      <c r="AE631" s="54" t="str">
        <f>IF(ISBLANK(Table123[[#This Row],[Odds Side - Difference Model]]), "",IF(AC631="W", W631, IF(AC631="L",-N631, "")))</f>
        <v/>
      </c>
      <c r="AF631" s="55" t="str">
        <f>IFERROR((IF(ISERR(Table123[[#This Row],[Potential Payout Side - Win Probability Model]]), "",IF(AD631="W", X631, IF(AD631="L",-N631, "")))), "")</f>
        <v/>
      </c>
      <c r="AG631" s="52" t="str">
        <f>IF('Prediction Log'!$U632="Y", "W", IF('Prediction Log'!$U632="N", "L", ""))</f>
        <v/>
      </c>
      <c r="AH631" s="54" t="str">
        <f>IF(ISBLANK(Table123[[#This Row],[Odds Spread]]), "",IF(AG631="W", Z631, IF(AG631="L",-O631, "")))</f>
        <v/>
      </c>
      <c r="AI631" s="45"/>
      <c r="AJ631" s="46" t="str">
        <f t="shared" si="66"/>
        <v/>
      </c>
      <c r="AK63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2" spans="1:38" x14ac:dyDescent="0.45">
      <c r="A632" s="34">
        <f>Games!A615</f>
        <v>0</v>
      </c>
      <c r="B632" s="34" t="str">
        <f>IF('Prediction Log'!B633=0, "",'Prediction Log'!B633)</f>
        <v/>
      </c>
      <c r="C632" s="34" t="str">
        <f>IF('Prediction Log'!C633=0, "",'Prediction Log'!C633)</f>
        <v/>
      </c>
      <c r="D632" s="34" t="str">
        <f>IF('Prediction Log'!D633=0, "",'Prediction Log'!D633)</f>
        <v/>
      </c>
      <c r="E632" s="34" t="str">
        <f>IF('Prediction Log'!E633=0, "",'Prediction Log'!E633)</f>
        <v/>
      </c>
      <c r="F632" s="34" t="str">
        <f>IF('Prediction Log'!H633=0, "",'Prediction Log'!H633)</f>
        <v/>
      </c>
      <c r="G632" s="10" t="str">
        <f>IF(ISBLANK(Games!B615), "",'Prediction Log'!$I633)</f>
        <v/>
      </c>
      <c r="H632" s="35" t="str">
        <f>'Prediction Log'!$J633</f>
        <v/>
      </c>
      <c r="I632" s="34" t="str">
        <f>IF(ISBLANK(Games!R615), "",IF(AND(Games!R615="",Games!S615=""),"",IF(ISTEXT(Games!S615), "Side",Games!R615)))</f>
        <v/>
      </c>
      <c r="J632" s="34" t="str">
        <f>IF(ISBLANK(Games!B615), "",IF(Games!P615="Y", Games!B615, Games!C615))</f>
        <v/>
      </c>
      <c r="K632" s="34" t="str">
        <f>Games!K615</f>
        <v/>
      </c>
      <c r="L632" s="34" t="str">
        <f>IF(ISBLANK(Games!D615), "",Games!D615)</f>
        <v/>
      </c>
      <c r="M632" s="34"/>
      <c r="N632" s="49" t="str">
        <f>IF(ISBLANK(Table123[[#This Row],[Odds Side - Difference Model]]), "", 1)</f>
        <v/>
      </c>
      <c r="O632" s="49" t="str">
        <f>IF(ISBLANK(Table123[[#This Row],[Odds Spread]]), "", 1)</f>
        <v/>
      </c>
      <c r="P632" s="36"/>
      <c r="Q632" s="36"/>
      <c r="R63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2" s="36"/>
      <c r="T632" s="36"/>
      <c r="U632" s="50" t="str">
        <f>IF(ISBLANK(Table123[[#This Row],[Odds Side - Difference Model]]), "",N632+IF(Q632&lt;0, (N632/(Q632/-100)), N632*(Q632/100)))</f>
        <v/>
      </c>
      <c r="V632" s="51" t="str">
        <f>IFERROR(IF(ISBLANK(Table123[[#This Row],[Odds Side - Win Probability Model]]), "",N632+IF(R632&lt;0, (N632/(R632/-100)), N632*(R632/100))),"")</f>
        <v/>
      </c>
      <c r="W632" s="50" t="str">
        <f t="shared" si="61"/>
        <v/>
      </c>
      <c r="X632" s="51" t="str">
        <f t="shared" si="62"/>
        <v/>
      </c>
      <c r="Y632" s="50" t="str">
        <f>IF(ISBLANK(Table123[[#This Row],[Odds Spread]]), "",O632+IF(S632&lt;0, (O632/(S632/-100)), O632*(S632/100)))</f>
        <v/>
      </c>
      <c r="Z632" s="50" t="str">
        <f t="shared" si="63"/>
        <v/>
      </c>
      <c r="AA632" s="37">
        <f t="shared" si="64"/>
        <v>0</v>
      </c>
      <c r="AB632" s="37">
        <f t="shared" si="65"/>
        <v>0</v>
      </c>
      <c r="AC632" s="52" t="str">
        <f>IF('Prediction Log'!$T633="Y", "W", IF('Prediction Log'!$T633="N","L",""))</f>
        <v/>
      </c>
      <c r="AD632" s="53" t="str">
        <f>IF('Prediction Log'!$V633="Y", "W", IF('Prediction Log'!$V633="N","L",""))</f>
        <v/>
      </c>
      <c r="AE632" s="54" t="str">
        <f>IF(ISBLANK(Table123[[#This Row],[Odds Side - Difference Model]]), "",IF(AC632="W", W632, IF(AC632="L",-N632, "")))</f>
        <v/>
      </c>
      <c r="AF632" s="55" t="str">
        <f>IFERROR((IF(ISERR(Table123[[#This Row],[Potential Payout Side - Win Probability Model]]), "",IF(AD632="W", X632, IF(AD632="L",-N632, "")))), "")</f>
        <v/>
      </c>
      <c r="AG632" s="52" t="str">
        <f>IF('Prediction Log'!$U633="Y", "W", IF('Prediction Log'!$U633="N", "L", ""))</f>
        <v/>
      </c>
      <c r="AH632" s="54" t="str">
        <f>IF(ISBLANK(Table123[[#This Row],[Odds Spread]]), "",IF(AG632="W", Z632, IF(AG632="L",-O632, "")))</f>
        <v/>
      </c>
      <c r="AI632" s="45"/>
      <c r="AJ632" s="46" t="str">
        <f t="shared" si="66"/>
        <v/>
      </c>
      <c r="AK63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3" spans="1:38" x14ac:dyDescent="0.45">
      <c r="A633" s="34">
        <f>Games!A616</f>
        <v>0</v>
      </c>
      <c r="B633" s="34" t="str">
        <f>IF('Prediction Log'!B634=0, "",'Prediction Log'!B634)</f>
        <v/>
      </c>
      <c r="C633" s="34" t="str">
        <f>IF('Prediction Log'!C634=0, "",'Prediction Log'!C634)</f>
        <v/>
      </c>
      <c r="D633" s="34" t="str">
        <f>IF('Prediction Log'!D634=0, "",'Prediction Log'!D634)</f>
        <v/>
      </c>
      <c r="E633" s="34" t="str">
        <f>IF('Prediction Log'!E634=0, "",'Prediction Log'!E634)</f>
        <v/>
      </c>
      <c r="F633" s="34" t="str">
        <f>IF('Prediction Log'!H634=0, "",'Prediction Log'!H634)</f>
        <v/>
      </c>
      <c r="G633" s="10" t="str">
        <f>IF(ISBLANK(Games!B616), "",'Prediction Log'!$I634)</f>
        <v/>
      </c>
      <c r="H633" s="35" t="str">
        <f>'Prediction Log'!$J634</f>
        <v/>
      </c>
      <c r="I633" s="34" t="str">
        <f>IF(ISBLANK(Games!R616), "",IF(AND(Games!R616="",Games!S616=""),"",IF(ISTEXT(Games!S616), "Side",Games!R616)))</f>
        <v/>
      </c>
      <c r="J633" s="34" t="str">
        <f>IF(ISBLANK(Games!B616), "",IF(Games!P616="Y", Games!B616, Games!C616))</f>
        <v/>
      </c>
      <c r="K633" s="34" t="str">
        <f>Games!K616</f>
        <v/>
      </c>
      <c r="L633" s="34" t="str">
        <f>IF(ISBLANK(Games!D616), "",Games!D616)</f>
        <v/>
      </c>
      <c r="M633" s="34"/>
      <c r="N633" s="49" t="str">
        <f>IF(ISBLANK(Table123[[#This Row],[Odds Side - Difference Model]]), "", 1)</f>
        <v/>
      </c>
      <c r="O633" s="49" t="str">
        <f>IF(ISBLANK(Table123[[#This Row],[Odds Spread]]), "", 1)</f>
        <v/>
      </c>
      <c r="P633" s="36"/>
      <c r="Q633" s="36"/>
      <c r="R63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3" s="36"/>
      <c r="T633" s="36"/>
      <c r="U633" s="50" t="str">
        <f>IF(ISBLANK(Table123[[#This Row],[Odds Side - Difference Model]]), "",N633+IF(Q633&lt;0, (N633/(Q633/-100)), N633*(Q633/100)))</f>
        <v/>
      </c>
      <c r="V633" s="51" t="str">
        <f>IFERROR(IF(ISBLANK(Table123[[#This Row],[Odds Side - Win Probability Model]]), "",N633+IF(R633&lt;0, (N633/(R633/-100)), N633*(R633/100))),"")</f>
        <v/>
      </c>
      <c r="W633" s="50" t="str">
        <f t="shared" si="61"/>
        <v/>
      </c>
      <c r="X633" s="51" t="str">
        <f t="shared" si="62"/>
        <v/>
      </c>
      <c r="Y633" s="50" t="str">
        <f>IF(ISBLANK(Table123[[#This Row],[Odds Spread]]), "",O633+IF(S633&lt;0, (O633/(S633/-100)), O633*(S633/100)))</f>
        <v/>
      </c>
      <c r="Z633" s="50" t="str">
        <f t="shared" si="63"/>
        <v/>
      </c>
      <c r="AA633" s="37">
        <f t="shared" si="64"/>
        <v>0</v>
      </c>
      <c r="AB633" s="37">
        <f t="shared" si="65"/>
        <v>0</v>
      </c>
      <c r="AC633" s="52" t="str">
        <f>IF('Prediction Log'!$T634="Y", "W", IF('Prediction Log'!$T634="N","L",""))</f>
        <v/>
      </c>
      <c r="AD633" s="53" t="str">
        <f>IF('Prediction Log'!$V634="Y", "W", IF('Prediction Log'!$V634="N","L",""))</f>
        <v/>
      </c>
      <c r="AE633" s="54" t="str">
        <f>IF(ISBLANK(Table123[[#This Row],[Odds Side - Difference Model]]), "",IF(AC633="W", W633, IF(AC633="L",-N633, "")))</f>
        <v/>
      </c>
      <c r="AF633" s="55" t="str">
        <f>IFERROR((IF(ISERR(Table123[[#This Row],[Potential Payout Side - Win Probability Model]]), "",IF(AD633="W", X633, IF(AD633="L",-N633, "")))), "")</f>
        <v/>
      </c>
      <c r="AG633" s="52" t="str">
        <f>IF('Prediction Log'!$U634="Y", "W", IF('Prediction Log'!$U634="N", "L", ""))</f>
        <v/>
      </c>
      <c r="AH633" s="54" t="str">
        <f>IF(ISBLANK(Table123[[#This Row],[Odds Spread]]), "",IF(AG633="W", Z633, IF(AG633="L",-O633, "")))</f>
        <v/>
      </c>
      <c r="AI633" s="45"/>
      <c r="AJ633" s="46" t="str">
        <f t="shared" si="66"/>
        <v/>
      </c>
      <c r="AK63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4" spans="1:38" x14ac:dyDescent="0.45">
      <c r="A634" s="34">
        <f>Games!A617</f>
        <v>0</v>
      </c>
      <c r="B634" s="34" t="str">
        <f>IF('Prediction Log'!B635=0, "",'Prediction Log'!B635)</f>
        <v/>
      </c>
      <c r="C634" s="34" t="str">
        <f>IF('Prediction Log'!C635=0, "",'Prediction Log'!C635)</f>
        <v/>
      </c>
      <c r="D634" s="34" t="str">
        <f>IF('Prediction Log'!D635=0, "",'Prediction Log'!D635)</f>
        <v/>
      </c>
      <c r="E634" s="34" t="str">
        <f>IF('Prediction Log'!E635=0, "",'Prediction Log'!E635)</f>
        <v/>
      </c>
      <c r="F634" s="34" t="str">
        <f>IF('Prediction Log'!H635=0, "",'Prediction Log'!H635)</f>
        <v/>
      </c>
      <c r="G634" s="10" t="str">
        <f>IF(ISBLANK(Games!B617), "",'Prediction Log'!$I635)</f>
        <v/>
      </c>
      <c r="H634" s="35" t="str">
        <f>'Prediction Log'!$J635</f>
        <v/>
      </c>
      <c r="I634" s="34" t="str">
        <f>IF(ISBLANK(Games!R617), "",IF(AND(Games!R617="",Games!S617=""),"",IF(ISTEXT(Games!S617), "Side",Games!R617)))</f>
        <v/>
      </c>
      <c r="J634" s="34" t="str">
        <f>IF(ISBLANK(Games!B617), "",IF(Games!P617="Y", Games!B617, Games!C617))</f>
        <v/>
      </c>
      <c r="K634" s="34" t="str">
        <f>Games!K617</f>
        <v/>
      </c>
      <c r="L634" s="34" t="str">
        <f>IF(ISBLANK(Games!D617), "",Games!D617)</f>
        <v/>
      </c>
      <c r="M634" s="34"/>
      <c r="N634" s="49" t="str">
        <f>IF(ISBLANK(Table123[[#This Row],[Odds Side - Difference Model]]), "", 1)</f>
        <v/>
      </c>
      <c r="O634" s="49" t="str">
        <f>IF(ISBLANK(Table123[[#This Row],[Odds Spread]]), "", 1)</f>
        <v/>
      </c>
      <c r="P634" s="36"/>
      <c r="Q634" s="36"/>
      <c r="R63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4" s="36"/>
      <c r="T634" s="36"/>
      <c r="U634" s="50" t="str">
        <f>IF(ISBLANK(Table123[[#This Row],[Odds Side - Difference Model]]), "",N634+IF(Q634&lt;0, (N634/(Q634/-100)), N634*(Q634/100)))</f>
        <v/>
      </c>
      <c r="V634" s="51" t="str">
        <f>IFERROR(IF(ISBLANK(Table123[[#This Row],[Odds Side - Win Probability Model]]), "",N634+IF(R634&lt;0, (N634/(R634/-100)), N634*(R634/100))),"")</f>
        <v/>
      </c>
      <c r="W634" s="50" t="str">
        <f t="shared" si="61"/>
        <v/>
      </c>
      <c r="X634" s="51" t="str">
        <f t="shared" si="62"/>
        <v/>
      </c>
      <c r="Y634" s="50" t="str">
        <f>IF(ISBLANK(Table123[[#This Row],[Odds Spread]]), "",O634+IF(S634&lt;0, (O634/(S634/-100)), O634*(S634/100)))</f>
        <v/>
      </c>
      <c r="Z634" s="50" t="str">
        <f t="shared" si="63"/>
        <v/>
      </c>
      <c r="AA634" s="37">
        <f t="shared" si="64"/>
        <v>0</v>
      </c>
      <c r="AB634" s="37">
        <f t="shared" si="65"/>
        <v>0</v>
      </c>
      <c r="AC634" s="52" t="str">
        <f>IF('Prediction Log'!$T635="Y", "W", IF('Prediction Log'!$T635="N","L",""))</f>
        <v/>
      </c>
      <c r="AD634" s="53" t="str">
        <f>IF('Prediction Log'!$V635="Y", "W", IF('Prediction Log'!$V635="N","L",""))</f>
        <v/>
      </c>
      <c r="AE634" s="54" t="str">
        <f>IF(ISBLANK(Table123[[#This Row],[Odds Side - Difference Model]]), "",IF(AC634="W", W634, IF(AC634="L",-N634, "")))</f>
        <v/>
      </c>
      <c r="AF634" s="55" t="str">
        <f>IFERROR((IF(ISERR(Table123[[#This Row],[Potential Payout Side - Win Probability Model]]), "",IF(AD634="W", X634, IF(AD634="L",-N634, "")))), "")</f>
        <v/>
      </c>
      <c r="AG634" s="52" t="str">
        <f>IF('Prediction Log'!$U635="Y", "W", IF('Prediction Log'!$U635="N", "L", ""))</f>
        <v/>
      </c>
      <c r="AH634" s="54" t="str">
        <f>IF(ISBLANK(Table123[[#This Row],[Odds Spread]]), "",IF(AG634="W", Z634, IF(AG634="L",-O634, "")))</f>
        <v/>
      </c>
      <c r="AI634" s="45"/>
      <c r="AJ634" s="46" t="str">
        <f t="shared" si="66"/>
        <v/>
      </c>
      <c r="AK63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5" spans="1:38" x14ac:dyDescent="0.45">
      <c r="A635" s="34">
        <f>Games!A618</f>
        <v>0</v>
      </c>
      <c r="B635" s="34" t="str">
        <f>IF('Prediction Log'!B636=0, "",'Prediction Log'!B636)</f>
        <v/>
      </c>
      <c r="C635" s="34" t="str">
        <f>IF('Prediction Log'!C636=0, "",'Prediction Log'!C636)</f>
        <v/>
      </c>
      <c r="D635" s="34" t="str">
        <f>IF('Prediction Log'!D636=0, "",'Prediction Log'!D636)</f>
        <v/>
      </c>
      <c r="E635" s="34" t="str">
        <f>IF('Prediction Log'!E636=0, "",'Prediction Log'!E636)</f>
        <v/>
      </c>
      <c r="F635" s="34" t="str">
        <f>IF('Prediction Log'!H636=0, "",'Prediction Log'!H636)</f>
        <v/>
      </c>
      <c r="G635" s="10" t="str">
        <f>IF(ISBLANK(Games!B618), "",'Prediction Log'!$I636)</f>
        <v/>
      </c>
      <c r="H635" s="35" t="str">
        <f>'Prediction Log'!$J636</f>
        <v/>
      </c>
      <c r="I635" s="34" t="str">
        <f>IF(ISBLANK(Games!R618), "",IF(AND(Games!R618="",Games!S618=""),"",IF(ISTEXT(Games!S618), "Side",Games!R618)))</f>
        <v/>
      </c>
      <c r="J635" s="34" t="str">
        <f>IF(ISBLANK(Games!B618), "",IF(Games!P618="Y", Games!B618, Games!C618))</f>
        <v/>
      </c>
      <c r="K635" s="34" t="str">
        <f>Games!K618</f>
        <v/>
      </c>
      <c r="L635" s="34" t="str">
        <f>IF(ISBLANK(Games!D618), "",Games!D618)</f>
        <v/>
      </c>
      <c r="M635" s="34"/>
      <c r="N635" s="49" t="str">
        <f>IF(ISBLANK(Table123[[#This Row],[Odds Side - Difference Model]]), "", 1)</f>
        <v/>
      </c>
      <c r="O635" s="49" t="str">
        <f>IF(ISBLANK(Table123[[#This Row],[Odds Spread]]), "", 1)</f>
        <v/>
      </c>
      <c r="P635" s="36"/>
      <c r="Q635" s="36"/>
      <c r="R63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5" s="36"/>
      <c r="T635" s="36"/>
      <c r="U635" s="50" t="str">
        <f>IF(ISBLANK(Table123[[#This Row],[Odds Side - Difference Model]]), "",N635+IF(Q635&lt;0, (N635/(Q635/-100)), N635*(Q635/100)))</f>
        <v/>
      </c>
      <c r="V635" s="51" t="str">
        <f>IFERROR(IF(ISBLANK(Table123[[#This Row],[Odds Side - Win Probability Model]]), "",N635+IF(R635&lt;0, (N635/(R635/-100)), N635*(R635/100))),"")</f>
        <v/>
      </c>
      <c r="W635" s="50" t="str">
        <f t="shared" si="61"/>
        <v/>
      </c>
      <c r="X635" s="51" t="str">
        <f t="shared" si="62"/>
        <v/>
      </c>
      <c r="Y635" s="50" t="str">
        <f>IF(ISBLANK(Table123[[#This Row],[Odds Spread]]), "",O635+IF(S635&lt;0, (O635/(S635/-100)), O635*(S635/100)))</f>
        <v/>
      </c>
      <c r="Z635" s="50" t="str">
        <f t="shared" si="63"/>
        <v/>
      </c>
      <c r="AA635" s="37">
        <f t="shared" si="64"/>
        <v>0</v>
      </c>
      <c r="AB635" s="37">
        <f t="shared" si="65"/>
        <v>0</v>
      </c>
      <c r="AC635" s="52" t="str">
        <f>IF('Prediction Log'!$T636="Y", "W", IF('Prediction Log'!$T636="N","L",""))</f>
        <v/>
      </c>
      <c r="AD635" s="53" t="str">
        <f>IF('Prediction Log'!$V636="Y", "W", IF('Prediction Log'!$V636="N","L",""))</f>
        <v/>
      </c>
      <c r="AE635" s="54" t="str">
        <f>IF(ISBLANK(Table123[[#This Row],[Odds Side - Difference Model]]), "",IF(AC635="W", W635, IF(AC635="L",-N635, "")))</f>
        <v/>
      </c>
      <c r="AF635" s="55" t="str">
        <f>IFERROR((IF(ISERR(Table123[[#This Row],[Potential Payout Side - Win Probability Model]]), "",IF(AD635="W", X635, IF(AD635="L",-N635, "")))), "")</f>
        <v/>
      </c>
      <c r="AG635" s="52" t="str">
        <f>IF('Prediction Log'!$U636="Y", "W", IF('Prediction Log'!$U636="N", "L", ""))</f>
        <v/>
      </c>
      <c r="AH635" s="54" t="str">
        <f>IF(ISBLANK(Table123[[#This Row],[Odds Spread]]), "",IF(AG635="W", Z635, IF(AG635="L",-O635, "")))</f>
        <v/>
      </c>
      <c r="AI635" s="45"/>
      <c r="AJ635" s="46" t="str">
        <f t="shared" si="66"/>
        <v/>
      </c>
      <c r="AK63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6" spans="1:38" x14ac:dyDescent="0.45">
      <c r="A636" s="34">
        <f>Games!A619</f>
        <v>0</v>
      </c>
      <c r="B636" s="34" t="str">
        <f>IF('Prediction Log'!B637=0, "",'Prediction Log'!B637)</f>
        <v/>
      </c>
      <c r="C636" s="34" t="str">
        <f>IF('Prediction Log'!C637=0, "",'Prediction Log'!C637)</f>
        <v/>
      </c>
      <c r="D636" s="34" t="str">
        <f>IF('Prediction Log'!D637=0, "",'Prediction Log'!D637)</f>
        <v/>
      </c>
      <c r="E636" s="34" t="str">
        <f>IF('Prediction Log'!E637=0, "",'Prediction Log'!E637)</f>
        <v/>
      </c>
      <c r="F636" s="34" t="str">
        <f>IF('Prediction Log'!H637=0, "",'Prediction Log'!H637)</f>
        <v/>
      </c>
      <c r="G636" s="10" t="str">
        <f>IF(ISBLANK(Games!B619), "",'Prediction Log'!$I637)</f>
        <v/>
      </c>
      <c r="H636" s="35" t="str">
        <f>'Prediction Log'!$J637</f>
        <v/>
      </c>
      <c r="I636" s="34" t="str">
        <f>IF(ISBLANK(Games!R619), "",IF(AND(Games!R619="",Games!S619=""),"",IF(ISTEXT(Games!S619), "Side",Games!R619)))</f>
        <v/>
      </c>
      <c r="J636" s="34" t="str">
        <f>IF(ISBLANK(Games!B619), "",IF(Games!P619="Y", Games!B619, Games!C619))</f>
        <v/>
      </c>
      <c r="K636" s="34" t="str">
        <f>Games!K619</f>
        <v/>
      </c>
      <c r="L636" s="34" t="str">
        <f>IF(ISBLANK(Games!D619), "",Games!D619)</f>
        <v/>
      </c>
      <c r="M636" s="34"/>
      <c r="N636" s="49" t="str">
        <f>IF(ISBLANK(Table123[[#This Row],[Odds Side - Difference Model]]), "", 1)</f>
        <v/>
      </c>
      <c r="O636" s="49" t="str">
        <f>IF(ISBLANK(Table123[[#This Row],[Odds Spread]]), "", 1)</f>
        <v/>
      </c>
      <c r="P636" s="36"/>
      <c r="Q636" s="36"/>
      <c r="R63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6" s="36"/>
      <c r="T636" s="36"/>
      <c r="U636" s="50" t="str">
        <f>IF(ISBLANK(Table123[[#This Row],[Odds Side - Difference Model]]), "",N636+IF(Q636&lt;0, (N636/(Q636/-100)), N636*(Q636/100)))</f>
        <v/>
      </c>
      <c r="V636" s="51" t="str">
        <f>IFERROR(IF(ISBLANK(Table123[[#This Row],[Odds Side - Win Probability Model]]), "",N636+IF(R636&lt;0, (N636/(R636/-100)), N636*(R636/100))),"")</f>
        <v/>
      </c>
      <c r="W636" s="50" t="str">
        <f t="shared" si="61"/>
        <v/>
      </c>
      <c r="X636" s="51" t="str">
        <f t="shared" si="62"/>
        <v/>
      </c>
      <c r="Y636" s="50" t="str">
        <f>IF(ISBLANK(Table123[[#This Row],[Odds Spread]]), "",O636+IF(S636&lt;0, (O636/(S636/-100)), O636*(S636/100)))</f>
        <v/>
      </c>
      <c r="Z636" s="50" t="str">
        <f t="shared" si="63"/>
        <v/>
      </c>
      <c r="AA636" s="37">
        <f t="shared" si="64"/>
        <v>0</v>
      </c>
      <c r="AB636" s="37">
        <f t="shared" si="65"/>
        <v>0</v>
      </c>
      <c r="AC636" s="52" t="str">
        <f>IF('Prediction Log'!$T637="Y", "W", IF('Prediction Log'!$T637="N","L",""))</f>
        <v/>
      </c>
      <c r="AD636" s="53" t="str">
        <f>IF('Prediction Log'!$V637="Y", "W", IF('Prediction Log'!$V637="N","L",""))</f>
        <v/>
      </c>
      <c r="AE636" s="54" t="str">
        <f>IF(ISBLANK(Table123[[#This Row],[Odds Side - Difference Model]]), "",IF(AC636="W", W636, IF(AC636="L",-N636, "")))</f>
        <v/>
      </c>
      <c r="AF636" s="55" t="str">
        <f>IFERROR((IF(ISERR(Table123[[#This Row],[Potential Payout Side - Win Probability Model]]), "",IF(AD636="W", X636, IF(AD636="L",-N636, "")))), "")</f>
        <v/>
      </c>
      <c r="AG636" s="52" t="str">
        <f>IF('Prediction Log'!$U637="Y", "W", IF('Prediction Log'!$U637="N", "L", ""))</f>
        <v/>
      </c>
      <c r="AH636" s="54" t="str">
        <f>IF(ISBLANK(Table123[[#This Row],[Odds Spread]]), "",IF(AG636="W", Z636, IF(AG636="L",-O636, "")))</f>
        <v/>
      </c>
      <c r="AI636" s="45"/>
      <c r="AJ636" s="46" t="str">
        <f t="shared" si="66"/>
        <v/>
      </c>
      <c r="AK63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7" spans="1:38" x14ac:dyDescent="0.45">
      <c r="A637" s="34">
        <f>Games!A620</f>
        <v>0</v>
      </c>
      <c r="B637" s="34" t="str">
        <f>IF('Prediction Log'!B638=0, "",'Prediction Log'!B638)</f>
        <v/>
      </c>
      <c r="C637" s="34" t="str">
        <f>IF('Prediction Log'!C638=0, "",'Prediction Log'!C638)</f>
        <v/>
      </c>
      <c r="D637" s="34" t="str">
        <f>IF('Prediction Log'!D638=0, "",'Prediction Log'!D638)</f>
        <v/>
      </c>
      <c r="E637" s="34" t="str">
        <f>IF('Prediction Log'!E638=0, "",'Prediction Log'!E638)</f>
        <v/>
      </c>
      <c r="F637" s="34" t="str">
        <f>IF('Prediction Log'!H638=0, "",'Prediction Log'!H638)</f>
        <v/>
      </c>
      <c r="G637" s="10" t="str">
        <f>IF(ISBLANK(Games!B620), "",'Prediction Log'!$I638)</f>
        <v/>
      </c>
      <c r="H637" s="35" t="str">
        <f>'Prediction Log'!$J638</f>
        <v/>
      </c>
      <c r="I637" s="34" t="str">
        <f>IF(ISBLANK(Games!R620), "",IF(AND(Games!R620="",Games!S620=""),"",IF(ISTEXT(Games!S620), "Side",Games!R620)))</f>
        <v/>
      </c>
      <c r="J637" s="34" t="str">
        <f>IF(ISBLANK(Games!B620), "",IF(Games!P620="Y", Games!B620, Games!C620))</f>
        <v/>
      </c>
      <c r="K637" s="34" t="str">
        <f>Games!K620</f>
        <v/>
      </c>
      <c r="L637" s="34" t="str">
        <f>IF(ISBLANK(Games!D620), "",Games!D620)</f>
        <v/>
      </c>
      <c r="M637" s="34"/>
      <c r="N637" s="49" t="str">
        <f>IF(ISBLANK(Table123[[#This Row],[Odds Side - Difference Model]]), "", 1)</f>
        <v/>
      </c>
      <c r="O637" s="49" t="str">
        <f>IF(ISBLANK(Table123[[#This Row],[Odds Spread]]), "", 1)</f>
        <v/>
      </c>
      <c r="P637" s="36"/>
      <c r="Q637" s="36"/>
      <c r="R63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7" s="36"/>
      <c r="T637" s="36"/>
      <c r="U637" s="50" t="str">
        <f>IF(ISBLANK(Table123[[#This Row],[Odds Side - Difference Model]]), "",N637+IF(Q637&lt;0, (N637/(Q637/-100)), N637*(Q637/100)))</f>
        <v/>
      </c>
      <c r="V637" s="51" t="str">
        <f>IFERROR(IF(ISBLANK(Table123[[#This Row],[Odds Side - Win Probability Model]]), "",N637+IF(R637&lt;0, (N637/(R637/-100)), N637*(R637/100))),"")</f>
        <v/>
      </c>
      <c r="W637" s="50" t="str">
        <f t="shared" si="61"/>
        <v/>
      </c>
      <c r="X637" s="51" t="str">
        <f t="shared" si="62"/>
        <v/>
      </c>
      <c r="Y637" s="50" t="str">
        <f>IF(ISBLANK(Table123[[#This Row],[Odds Spread]]), "",O637+IF(S637&lt;0, (O637/(S637/-100)), O637*(S637/100)))</f>
        <v/>
      </c>
      <c r="Z637" s="50" t="str">
        <f t="shared" si="63"/>
        <v/>
      </c>
      <c r="AA637" s="37">
        <f t="shared" si="64"/>
        <v>0</v>
      </c>
      <c r="AB637" s="37">
        <f t="shared" si="65"/>
        <v>0</v>
      </c>
      <c r="AC637" s="52" t="str">
        <f>IF('Prediction Log'!$T638="Y", "W", IF('Prediction Log'!$T638="N","L",""))</f>
        <v/>
      </c>
      <c r="AD637" s="53" t="str">
        <f>IF('Prediction Log'!$V638="Y", "W", IF('Prediction Log'!$V638="N","L",""))</f>
        <v/>
      </c>
      <c r="AE637" s="54" t="str">
        <f>IF(ISBLANK(Table123[[#This Row],[Odds Side - Difference Model]]), "",IF(AC637="W", W637, IF(AC637="L",-N637, "")))</f>
        <v/>
      </c>
      <c r="AF637" s="55" t="str">
        <f>IFERROR((IF(ISERR(Table123[[#This Row],[Potential Payout Side - Win Probability Model]]), "",IF(AD637="W", X637, IF(AD637="L",-N637, "")))), "")</f>
        <v/>
      </c>
      <c r="AG637" s="52" t="str">
        <f>IF('Prediction Log'!$U638="Y", "W", IF('Prediction Log'!$U638="N", "L", ""))</f>
        <v/>
      </c>
      <c r="AH637" s="54" t="str">
        <f>IF(ISBLANK(Table123[[#This Row],[Odds Spread]]), "",IF(AG637="W", Z637, IF(AG637="L",-O637, "")))</f>
        <v/>
      </c>
      <c r="AI637" s="45"/>
      <c r="AJ637" s="46" t="str">
        <f t="shared" si="66"/>
        <v/>
      </c>
      <c r="AK63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8" spans="1:38" x14ac:dyDescent="0.45">
      <c r="A638" s="34">
        <f>Games!A621</f>
        <v>0</v>
      </c>
      <c r="B638" s="34" t="str">
        <f>IF('Prediction Log'!B639=0, "",'Prediction Log'!B639)</f>
        <v/>
      </c>
      <c r="C638" s="34" t="str">
        <f>IF('Prediction Log'!C639=0, "",'Prediction Log'!C639)</f>
        <v/>
      </c>
      <c r="D638" s="34" t="str">
        <f>IF('Prediction Log'!D639=0, "",'Prediction Log'!D639)</f>
        <v/>
      </c>
      <c r="E638" s="34" t="str">
        <f>IF('Prediction Log'!E639=0, "",'Prediction Log'!E639)</f>
        <v/>
      </c>
      <c r="F638" s="34" t="str">
        <f>IF('Prediction Log'!H639=0, "",'Prediction Log'!H639)</f>
        <v/>
      </c>
      <c r="G638" s="10" t="str">
        <f>IF(ISBLANK(Games!B621), "",'Prediction Log'!$I639)</f>
        <v/>
      </c>
      <c r="H638" s="35" t="str">
        <f>'Prediction Log'!$J639</f>
        <v/>
      </c>
      <c r="I638" s="34" t="str">
        <f>IF(ISBLANK(Games!R621), "",IF(AND(Games!R621="",Games!S621=""),"",IF(ISTEXT(Games!S621), "Side",Games!R621)))</f>
        <v/>
      </c>
      <c r="J638" s="34" t="str">
        <f>IF(ISBLANK(Games!B621), "",IF(Games!P621="Y", Games!B621, Games!C621))</f>
        <v/>
      </c>
      <c r="K638" s="34" t="str">
        <f>Games!K621</f>
        <v/>
      </c>
      <c r="L638" s="34" t="str">
        <f>IF(ISBLANK(Games!D621), "",Games!D621)</f>
        <v/>
      </c>
      <c r="M638" s="34"/>
      <c r="N638" s="49" t="str">
        <f>IF(ISBLANK(Table123[[#This Row],[Odds Side - Difference Model]]), "", 1)</f>
        <v/>
      </c>
      <c r="O638" s="49" t="str">
        <f>IF(ISBLANK(Table123[[#This Row],[Odds Spread]]), "", 1)</f>
        <v/>
      </c>
      <c r="P638" s="36"/>
      <c r="Q638" s="36"/>
      <c r="R63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8" s="36"/>
      <c r="T638" s="36"/>
      <c r="U638" s="50" t="str">
        <f>IF(ISBLANK(Table123[[#This Row],[Odds Side - Difference Model]]), "",N638+IF(Q638&lt;0, (N638/(Q638/-100)), N638*(Q638/100)))</f>
        <v/>
      </c>
      <c r="V638" s="51" t="str">
        <f>IFERROR(IF(ISBLANK(Table123[[#This Row],[Odds Side - Win Probability Model]]), "",N638+IF(R638&lt;0, (N638/(R638/-100)), N638*(R638/100))),"")</f>
        <v/>
      </c>
      <c r="W638" s="50" t="str">
        <f t="shared" si="61"/>
        <v/>
      </c>
      <c r="X638" s="51" t="str">
        <f t="shared" si="62"/>
        <v/>
      </c>
      <c r="Y638" s="50" t="str">
        <f>IF(ISBLANK(Table123[[#This Row],[Odds Spread]]), "",O638+IF(S638&lt;0, (O638/(S638/-100)), O638*(S638/100)))</f>
        <v/>
      </c>
      <c r="Z638" s="50" t="str">
        <f t="shared" si="63"/>
        <v/>
      </c>
      <c r="AA638" s="37">
        <f t="shared" si="64"/>
        <v>0</v>
      </c>
      <c r="AB638" s="37">
        <f t="shared" si="65"/>
        <v>0</v>
      </c>
      <c r="AC638" s="52" t="str">
        <f>IF('Prediction Log'!$T639="Y", "W", IF('Prediction Log'!$T639="N","L",""))</f>
        <v/>
      </c>
      <c r="AD638" s="53" t="str">
        <f>IF('Prediction Log'!$V639="Y", "W", IF('Prediction Log'!$V639="N","L",""))</f>
        <v/>
      </c>
      <c r="AE638" s="54" t="str">
        <f>IF(ISBLANK(Table123[[#This Row],[Odds Side - Difference Model]]), "",IF(AC638="W", W638, IF(AC638="L",-N638, "")))</f>
        <v/>
      </c>
      <c r="AF638" s="55" t="str">
        <f>IFERROR((IF(ISERR(Table123[[#This Row],[Potential Payout Side - Win Probability Model]]), "",IF(AD638="W", X638, IF(AD638="L",-N638, "")))), "")</f>
        <v/>
      </c>
      <c r="AG638" s="52" t="str">
        <f>IF('Prediction Log'!$U639="Y", "W", IF('Prediction Log'!$U639="N", "L", ""))</f>
        <v/>
      </c>
      <c r="AH638" s="54" t="str">
        <f>IF(ISBLANK(Table123[[#This Row],[Odds Spread]]), "",IF(AG638="W", Z638, IF(AG638="L",-O638, "")))</f>
        <v/>
      </c>
      <c r="AI638" s="45"/>
      <c r="AJ638" s="46" t="str">
        <f t="shared" si="66"/>
        <v/>
      </c>
      <c r="AK63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9" spans="1:38" x14ac:dyDescent="0.45">
      <c r="A639" s="34">
        <f>Games!A622</f>
        <v>0</v>
      </c>
      <c r="B639" s="34" t="str">
        <f>IF('Prediction Log'!B640=0, "",'Prediction Log'!B640)</f>
        <v/>
      </c>
      <c r="C639" s="34" t="str">
        <f>IF('Prediction Log'!C640=0, "",'Prediction Log'!C640)</f>
        <v/>
      </c>
      <c r="D639" s="34" t="str">
        <f>IF('Prediction Log'!D640=0, "",'Prediction Log'!D640)</f>
        <v/>
      </c>
      <c r="E639" s="34" t="str">
        <f>IF('Prediction Log'!E640=0, "",'Prediction Log'!E640)</f>
        <v/>
      </c>
      <c r="F639" s="34" t="str">
        <f>IF('Prediction Log'!H640=0, "",'Prediction Log'!H640)</f>
        <v/>
      </c>
      <c r="G639" s="10" t="str">
        <f>IF(ISBLANK(Games!B622), "",'Prediction Log'!$I640)</f>
        <v/>
      </c>
      <c r="H639" s="35" t="str">
        <f>'Prediction Log'!$J640</f>
        <v/>
      </c>
      <c r="I639" s="34" t="str">
        <f>IF(ISBLANK(Games!R622), "",IF(AND(Games!R622="",Games!S622=""),"",IF(ISTEXT(Games!S622), "Side",Games!R622)))</f>
        <v/>
      </c>
      <c r="J639" s="34" t="str">
        <f>IF(ISBLANK(Games!B622), "",IF(Games!P622="Y", Games!B622, Games!C622))</f>
        <v/>
      </c>
      <c r="K639" s="34" t="str">
        <f>Games!K622</f>
        <v/>
      </c>
      <c r="L639" s="34" t="str">
        <f>IF(ISBLANK(Games!D622), "",Games!D622)</f>
        <v/>
      </c>
      <c r="M639" s="34"/>
      <c r="N639" s="49" t="str">
        <f>IF(ISBLANK(Table123[[#This Row],[Odds Side - Difference Model]]), "", 1)</f>
        <v/>
      </c>
      <c r="O639" s="49" t="str">
        <f>IF(ISBLANK(Table123[[#This Row],[Odds Spread]]), "", 1)</f>
        <v/>
      </c>
      <c r="P639" s="36"/>
      <c r="Q639" s="36"/>
      <c r="R63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9" s="36"/>
      <c r="T639" s="36"/>
      <c r="U639" s="50" t="str">
        <f>IF(ISBLANK(Table123[[#This Row],[Odds Side - Difference Model]]), "",N639+IF(Q639&lt;0, (N639/(Q639/-100)), N639*(Q639/100)))</f>
        <v/>
      </c>
      <c r="V639" s="51" t="str">
        <f>IFERROR(IF(ISBLANK(Table123[[#This Row],[Odds Side - Win Probability Model]]), "",N639+IF(R639&lt;0, (N639/(R639/-100)), N639*(R639/100))),"")</f>
        <v/>
      </c>
      <c r="W639" s="50" t="str">
        <f t="shared" si="61"/>
        <v/>
      </c>
      <c r="X639" s="51" t="str">
        <f t="shared" si="62"/>
        <v/>
      </c>
      <c r="Y639" s="50" t="str">
        <f>IF(ISBLANK(Table123[[#This Row],[Odds Spread]]), "",O639+IF(S639&lt;0, (O639/(S639/-100)), O639*(S639/100)))</f>
        <v/>
      </c>
      <c r="Z639" s="50" t="str">
        <f t="shared" si="63"/>
        <v/>
      </c>
      <c r="AA639" s="37">
        <f t="shared" si="64"/>
        <v>0</v>
      </c>
      <c r="AB639" s="37">
        <f t="shared" si="65"/>
        <v>0</v>
      </c>
      <c r="AC639" s="52" t="str">
        <f>IF('Prediction Log'!$T640="Y", "W", IF('Prediction Log'!$T640="N","L",""))</f>
        <v/>
      </c>
      <c r="AD639" s="53" t="str">
        <f>IF('Prediction Log'!$V640="Y", "W", IF('Prediction Log'!$V640="N","L",""))</f>
        <v/>
      </c>
      <c r="AE639" s="54" t="str">
        <f>IF(ISBLANK(Table123[[#This Row],[Odds Side - Difference Model]]), "",IF(AC639="W", W639, IF(AC639="L",-N639, "")))</f>
        <v/>
      </c>
      <c r="AF639" s="55" t="str">
        <f>IFERROR((IF(ISERR(Table123[[#This Row],[Potential Payout Side - Win Probability Model]]), "",IF(AD639="W", X639, IF(AD639="L",-N639, "")))), "")</f>
        <v/>
      </c>
      <c r="AG639" s="52" t="str">
        <f>IF('Prediction Log'!$U640="Y", "W", IF('Prediction Log'!$U640="N", "L", ""))</f>
        <v/>
      </c>
      <c r="AH639" s="54" t="str">
        <f>IF(ISBLANK(Table123[[#This Row],[Odds Spread]]), "",IF(AG639="W", Z639, IF(AG639="L",-O639, "")))</f>
        <v/>
      </c>
      <c r="AI639" s="45"/>
      <c r="AJ639" s="46" t="str">
        <f t="shared" si="66"/>
        <v/>
      </c>
      <c r="AK63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0" spans="1:38" x14ac:dyDescent="0.45">
      <c r="A640" s="34">
        <f>Games!A623</f>
        <v>0</v>
      </c>
      <c r="B640" s="34" t="str">
        <f>IF('Prediction Log'!B641=0, "",'Prediction Log'!B641)</f>
        <v/>
      </c>
      <c r="C640" s="34" t="str">
        <f>IF('Prediction Log'!C641=0, "",'Prediction Log'!C641)</f>
        <v/>
      </c>
      <c r="D640" s="34" t="str">
        <f>IF('Prediction Log'!D641=0, "",'Prediction Log'!D641)</f>
        <v/>
      </c>
      <c r="E640" s="34" t="str">
        <f>IF('Prediction Log'!E641=0, "",'Prediction Log'!E641)</f>
        <v/>
      </c>
      <c r="F640" s="34" t="str">
        <f>IF('Prediction Log'!H641=0, "",'Prediction Log'!H641)</f>
        <v/>
      </c>
      <c r="G640" s="10" t="str">
        <f>IF(ISBLANK(Games!B623), "",'Prediction Log'!$I641)</f>
        <v/>
      </c>
      <c r="H640" s="35" t="str">
        <f>'Prediction Log'!$J641</f>
        <v/>
      </c>
      <c r="I640" s="34" t="str">
        <f>IF(ISBLANK(Games!R623), "",IF(AND(Games!R623="",Games!S623=""),"",IF(ISTEXT(Games!S623), "Side",Games!R623)))</f>
        <v/>
      </c>
      <c r="J640" s="34" t="str">
        <f>IF(ISBLANK(Games!B623), "",IF(Games!P623="Y", Games!B623, Games!C623))</f>
        <v/>
      </c>
      <c r="K640" s="34" t="str">
        <f>Games!K623</f>
        <v/>
      </c>
      <c r="L640" s="34" t="str">
        <f>IF(ISBLANK(Games!D623), "",Games!D623)</f>
        <v/>
      </c>
      <c r="M640" s="34"/>
      <c r="N640" s="49" t="str">
        <f>IF(ISBLANK(Table123[[#This Row],[Odds Side - Difference Model]]), "", 1)</f>
        <v/>
      </c>
      <c r="O640" s="49" t="str">
        <f>IF(ISBLANK(Table123[[#This Row],[Odds Spread]]), "", 1)</f>
        <v/>
      </c>
      <c r="P640" s="36"/>
      <c r="Q640" s="36"/>
      <c r="R64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0" s="36"/>
      <c r="T640" s="36"/>
      <c r="U640" s="50" t="str">
        <f>IF(ISBLANK(Table123[[#This Row],[Odds Side - Difference Model]]), "",N640+IF(Q640&lt;0, (N640/(Q640/-100)), N640*(Q640/100)))</f>
        <v/>
      </c>
      <c r="V640" s="51" t="str">
        <f>IFERROR(IF(ISBLANK(Table123[[#This Row],[Odds Side - Win Probability Model]]), "",N640+IF(R640&lt;0, (N640/(R640/-100)), N640*(R640/100))),"")</f>
        <v/>
      </c>
      <c r="W640" s="50" t="str">
        <f t="shared" si="61"/>
        <v/>
      </c>
      <c r="X640" s="51" t="str">
        <f t="shared" si="62"/>
        <v/>
      </c>
      <c r="Y640" s="50" t="str">
        <f>IF(ISBLANK(Table123[[#This Row],[Odds Spread]]), "",O640+IF(S640&lt;0, (O640/(S640/-100)), O640*(S640/100)))</f>
        <v/>
      </c>
      <c r="Z640" s="50" t="str">
        <f t="shared" si="63"/>
        <v/>
      </c>
      <c r="AA640" s="37">
        <f t="shared" si="64"/>
        <v>0</v>
      </c>
      <c r="AB640" s="37">
        <f t="shared" si="65"/>
        <v>0</v>
      </c>
      <c r="AC640" s="52" t="str">
        <f>IF('Prediction Log'!$T641="Y", "W", IF('Prediction Log'!$T641="N","L",""))</f>
        <v/>
      </c>
      <c r="AD640" s="53" t="str">
        <f>IF('Prediction Log'!$V641="Y", "W", IF('Prediction Log'!$V641="N","L",""))</f>
        <v/>
      </c>
      <c r="AE640" s="54" t="str">
        <f>IF(ISBLANK(Table123[[#This Row],[Odds Side - Difference Model]]), "",IF(AC640="W", W640, IF(AC640="L",-N640, "")))</f>
        <v/>
      </c>
      <c r="AF640" s="55" t="str">
        <f>IFERROR((IF(ISERR(Table123[[#This Row],[Potential Payout Side - Win Probability Model]]), "",IF(AD640="W", X640, IF(AD640="L",-N640, "")))), "")</f>
        <v/>
      </c>
      <c r="AG640" s="52" t="str">
        <f>IF('Prediction Log'!$U641="Y", "W", IF('Prediction Log'!$U641="N", "L", ""))</f>
        <v/>
      </c>
      <c r="AH640" s="54" t="str">
        <f>IF(ISBLANK(Table123[[#This Row],[Odds Spread]]), "",IF(AG640="W", Z640, IF(AG640="L",-O640, "")))</f>
        <v/>
      </c>
      <c r="AI640" s="45"/>
      <c r="AJ640" s="46" t="str">
        <f t="shared" si="66"/>
        <v/>
      </c>
      <c r="AK64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1" spans="1:38" x14ac:dyDescent="0.45">
      <c r="A641" s="34">
        <f>Games!A624</f>
        <v>0</v>
      </c>
      <c r="B641" s="34" t="str">
        <f>IF('Prediction Log'!B642=0, "",'Prediction Log'!B642)</f>
        <v/>
      </c>
      <c r="C641" s="34" t="str">
        <f>IF('Prediction Log'!C642=0, "",'Prediction Log'!C642)</f>
        <v/>
      </c>
      <c r="D641" s="34" t="str">
        <f>IF('Prediction Log'!D642=0, "",'Prediction Log'!D642)</f>
        <v/>
      </c>
      <c r="E641" s="34" t="str">
        <f>IF('Prediction Log'!E642=0, "",'Prediction Log'!E642)</f>
        <v/>
      </c>
      <c r="F641" s="34" t="str">
        <f>IF('Prediction Log'!H642=0, "",'Prediction Log'!H642)</f>
        <v/>
      </c>
      <c r="G641" s="10" t="str">
        <f>IF(ISBLANK(Games!B624), "",'Prediction Log'!$I642)</f>
        <v/>
      </c>
      <c r="H641" s="35" t="str">
        <f>'Prediction Log'!$J642</f>
        <v/>
      </c>
      <c r="I641" s="34" t="str">
        <f>IF(ISBLANK(Games!R624), "",IF(AND(Games!R624="",Games!S624=""),"",IF(ISTEXT(Games!S624), "Side",Games!R624)))</f>
        <v/>
      </c>
      <c r="J641" s="34" t="str">
        <f>IF(ISBLANK(Games!B624), "",IF(Games!P624="Y", Games!B624, Games!C624))</f>
        <v/>
      </c>
      <c r="K641" s="34" t="str">
        <f>Games!K624</f>
        <v/>
      </c>
      <c r="L641" s="34" t="str">
        <f>IF(ISBLANK(Games!D624), "",Games!D624)</f>
        <v/>
      </c>
      <c r="M641" s="34"/>
      <c r="N641" s="49" t="str">
        <f>IF(ISBLANK(Table123[[#This Row],[Odds Side - Difference Model]]), "", 1)</f>
        <v/>
      </c>
      <c r="O641" s="49" t="str">
        <f>IF(ISBLANK(Table123[[#This Row],[Odds Spread]]), "", 1)</f>
        <v/>
      </c>
      <c r="P641" s="36"/>
      <c r="Q641" s="36"/>
      <c r="R64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1" s="36"/>
      <c r="T641" s="36"/>
      <c r="U641" s="50" t="str">
        <f>IF(ISBLANK(Table123[[#This Row],[Odds Side - Difference Model]]), "",N641+IF(Q641&lt;0, (N641/(Q641/-100)), N641*(Q641/100)))</f>
        <v/>
      </c>
      <c r="V641" s="51" t="str">
        <f>IFERROR(IF(ISBLANK(Table123[[#This Row],[Odds Side - Win Probability Model]]), "",N641+IF(R641&lt;0, (N641/(R641/-100)), N641*(R641/100))),"")</f>
        <v/>
      </c>
      <c r="W641" s="50" t="str">
        <f t="shared" si="61"/>
        <v/>
      </c>
      <c r="X641" s="51" t="str">
        <f t="shared" si="62"/>
        <v/>
      </c>
      <c r="Y641" s="50" t="str">
        <f>IF(ISBLANK(Table123[[#This Row],[Odds Spread]]), "",O641+IF(S641&lt;0, (O641/(S641/-100)), O641*(S641/100)))</f>
        <v/>
      </c>
      <c r="Z641" s="50" t="str">
        <f t="shared" si="63"/>
        <v/>
      </c>
      <c r="AA641" s="37">
        <f t="shared" si="64"/>
        <v>0</v>
      </c>
      <c r="AB641" s="37">
        <f t="shared" si="65"/>
        <v>0</v>
      </c>
      <c r="AC641" s="52" t="str">
        <f>IF('Prediction Log'!$T642="Y", "W", IF('Prediction Log'!$T642="N","L",""))</f>
        <v/>
      </c>
      <c r="AD641" s="53" t="str">
        <f>IF('Prediction Log'!$V642="Y", "W", IF('Prediction Log'!$V642="N","L",""))</f>
        <v/>
      </c>
      <c r="AE641" s="54" t="str">
        <f>IF(ISBLANK(Table123[[#This Row],[Odds Side - Difference Model]]), "",IF(AC641="W", W641, IF(AC641="L",-N641, "")))</f>
        <v/>
      </c>
      <c r="AF641" s="55" t="str">
        <f>IFERROR((IF(ISERR(Table123[[#This Row],[Potential Payout Side - Win Probability Model]]), "",IF(AD641="W", X641, IF(AD641="L",-N641, "")))), "")</f>
        <v/>
      </c>
      <c r="AG641" s="52" t="str">
        <f>IF('Prediction Log'!$U642="Y", "W", IF('Prediction Log'!$U642="N", "L", ""))</f>
        <v/>
      </c>
      <c r="AH641" s="54" t="str">
        <f>IF(ISBLANK(Table123[[#This Row],[Odds Spread]]), "",IF(AG641="W", Z641, IF(AG641="L",-O641, "")))</f>
        <v/>
      </c>
      <c r="AI641" s="45"/>
      <c r="AJ641" s="46" t="str">
        <f t="shared" si="66"/>
        <v/>
      </c>
      <c r="AK64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2" spans="1:38" x14ac:dyDescent="0.45">
      <c r="A642" s="34">
        <f>Games!A625</f>
        <v>0</v>
      </c>
      <c r="B642" s="34" t="str">
        <f>IF('Prediction Log'!B643=0, "",'Prediction Log'!B643)</f>
        <v/>
      </c>
      <c r="C642" s="34" t="str">
        <f>IF('Prediction Log'!C643=0, "",'Prediction Log'!C643)</f>
        <v/>
      </c>
      <c r="D642" s="34" t="str">
        <f>IF('Prediction Log'!D643=0, "",'Prediction Log'!D643)</f>
        <v/>
      </c>
      <c r="E642" s="34" t="str">
        <f>IF('Prediction Log'!E643=0, "",'Prediction Log'!E643)</f>
        <v/>
      </c>
      <c r="F642" s="34" t="str">
        <f>IF('Prediction Log'!H643=0, "",'Prediction Log'!H643)</f>
        <v/>
      </c>
      <c r="G642" s="10" t="str">
        <f>IF(ISBLANK(Games!B625), "",'Prediction Log'!$I643)</f>
        <v/>
      </c>
      <c r="H642" s="35" t="str">
        <f>'Prediction Log'!$J643</f>
        <v/>
      </c>
      <c r="I642" s="34" t="str">
        <f>IF(ISBLANK(Games!R625), "",IF(AND(Games!R625="",Games!S625=""),"",IF(ISTEXT(Games!S625), "Side",Games!R625)))</f>
        <v/>
      </c>
      <c r="J642" s="34" t="str">
        <f>IF(ISBLANK(Games!B625), "",IF(Games!P625="Y", Games!B625, Games!C625))</f>
        <v/>
      </c>
      <c r="K642" s="34" t="str">
        <f>Games!K625</f>
        <v/>
      </c>
      <c r="L642" s="34" t="str">
        <f>IF(ISBLANK(Games!D625), "",Games!D625)</f>
        <v/>
      </c>
      <c r="M642" s="34"/>
      <c r="N642" s="49" t="str">
        <f>IF(ISBLANK(Table123[[#This Row],[Odds Side - Difference Model]]), "", 1)</f>
        <v/>
      </c>
      <c r="O642" s="49" t="str">
        <f>IF(ISBLANK(Table123[[#This Row],[Odds Spread]]), "", 1)</f>
        <v/>
      </c>
      <c r="P642" s="36"/>
      <c r="Q642" s="36"/>
      <c r="R64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2" s="36"/>
      <c r="T642" s="36"/>
      <c r="U642" s="50" t="str">
        <f>IF(ISBLANK(Table123[[#This Row],[Odds Side - Difference Model]]), "",N642+IF(Q642&lt;0, (N642/(Q642/-100)), N642*(Q642/100)))</f>
        <v/>
      </c>
      <c r="V642" s="51" t="str">
        <f>IFERROR(IF(ISBLANK(Table123[[#This Row],[Odds Side - Win Probability Model]]), "",N642+IF(R642&lt;0, (N642/(R642/-100)), N642*(R642/100))),"")</f>
        <v/>
      </c>
      <c r="W642" s="50" t="str">
        <f t="shared" si="61"/>
        <v/>
      </c>
      <c r="X642" s="51" t="str">
        <f t="shared" si="62"/>
        <v/>
      </c>
      <c r="Y642" s="50" t="str">
        <f>IF(ISBLANK(Table123[[#This Row],[Odds Spread]]), "",O642+IF(S642&lt;0, (O642/(S642/-100)), O642*(S642/100)))</f>
        <v/>
      </c>
      <c r="Z642" s="50" t="str">
        <f t="shared" si="63"/>
        <v/>
      </c>
      <c r="AA642" s="37">
        <f t="shared" si="64"/>
        <v>0</v>
      </c>
      <c r="AB642" s="37">
        <f t="shared" si="65"/>
        <v>0</v>
      </c>
      <c r="AC642" s="52" t="str">
        <f>IF('Prediction Log'!$T643="Y", "W", IF('Prediction Log'!$T643="N","L",""))</f>
        <v/>
      </c>
      <c r="AD642" s="53" t="str">
        <f>IF('Prediction Log'!$V643="Y", "W", IF('Prediction Log'!$V643="N","L",""))</f>
        <v/>
      </c>
      <c r="AE642" s="54" t="str">
        <f>IF(ISBLANK(Table123[[#This Row],[Odds Side - Difference Model]]), "",IF(AC642="W", W642, IF(AC642="L",-N642, "")))</f>
        <v/>
      </c>
      <c r="AF642" s="55" t="str">
        <f>IFERROR((IF(ISERR(Table123[[#This Row],[Potential Payout Side - Win Probability Model]]), "",IF(AD642="W", X642, IF(AD642="L",-N642, "")))), "")</f>
        <v/>
      </c>
      <c r="AG642" s="52" t="str">
        <f>IF('Prediction Log'!$U643="Y", "W", IF('Prediction Log'!$U643="N", "L", ""))</f>
        <v/>
      </c>
      <c r="AH642" s="54" t="str">
        <f>IF(ISBLANK(Table123[[#This Row],[Odds Spread]]), "",IF(AG642="W", Z642, IF(AG642="L",-O642, "")))</f>
        <v/>
      </c>
      <c r="AI642" s="45"/>
      <c r="AJ642" s="46" t="str">
        <f t="shared" si="66"/>
        <v/>
      </c>
      <c r="AK64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3" spans="1:38" x14ac:dyDescent="0.45">
      <c r="A643" s="34">
        <f>Games!A626</f>
        <v>0</v>
      </c>
      <c r="B643" s="34" t="str">
        <f>IF('Prediction Log'!B644=0, "",'Prediction Log'!B644)</f>
        <v/>
      </c>
      <c r="C643" s="34" t="str">
        <f>IF('Prediction Log'!C644=0, "",'Prediction Log'!C644)</f>
        <v/>
      </c>
      <c r="D643" s="34" t="str">
        <f>IF('Prediction Log'!D644=0, "",'Prediction Log'!D644)</f>
        <v/>
      </c>
      <c r="E643" s="34" t="str">
        <f>IF('Prediction Log'!E644=0, "",'Prediction Log'!E644)</f>
        <v/>
      </c>
      <c r="F643" s="34" t="str">
        <f>IF('Prediction Log'!H644=0, "",'Prediction Log'!H644)</f>
        <v/>
      </c>
      <c r="G643" s="10" t="str">
        <f>IF(ISBLANK(Games!B626), "",'Prediction Log'!$I644)</f>
        <v/>
      </c>
      <c r="H643" s="35" t="str">
        <f>'Prediction Log'!$J644</f>
        <v/>
      </c>
      <c r="I643" s="34" t="str">
        <f>IF(ISBLANK(Games!R626), "",IF(AND(Games!R626="",Games!S626=""),"",IF(ISTEXT(Games!S626), "Side",Games!R626)))</f>
        <v/>
      </c>
      <c r="J643" s="34" t="str">
        <f>IF(ISBLANK(Games!B626), "",IF(Games!P626="Y", Games!B626, Games!C626))</f>
        <v/>
      </c>
      <c r="K643" s="34" t="str">
        <f>Games!K626</f>
        <v/>
      </c>
      <c r="L643" s="34" t="str">
        <f>IF(ISBLANK(Games!D626), "",Games!D626)</f>
        <v/>
      </c>
      <c r="M643" s="34"/>
      <c r="N643" s="49" t="str">
        <f>IF(ISBLANK(Table123[[#This Row],[Odds Side - Difference Model]]), "", 1)</f>
        <v/>
      </c>
      <c r="O643" s="49" t="str">
        <f>IF(ISBLANK(Table123[[#This Row],[Odds Spread]]), "", 1)</f>
        <v/>
      </c>
      <c r="P643" s="36"/>
      <c r="Q643" s="36"/>
      <c r="R64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3" s="36"/>
      <c r="T643" s="36"/>
      <c r="U643" s="50" t="str">
        <f>IF(ISBLANK(Table123[[#This Row],[Odds Side - Difference Model]]), "",N643+IF(Q643&lt;0, (N643/(Q643/-100)), N643*(Q643/100)))</f>
        <v/>
      </c>
      <c r="V643" s="51" t="str">
        <f>IFERROR(IF(ISBLANK(Table123[[#This Row],[Odds Side - Win Probability Model]]), "",N643+IF(R643&lt;0, (N643/(R643/-100)), N643*(R643/100))),"")</f>
        <v/>
      </c>
      <c r="W643" s="50" t="str">
        <f t="shared" ref="W643:W706" si="67">IFERROR(U643-N643, "")</f>
        <v/>
      </c>
      <c r="X643" s="51" t="str">
        <f t="shared" ref="X643:X706" si="68">IFERROR(V643-N643, "")</f>
        <v/>
      </c>
      <c r="Y643" s="50" t="str">
        <f>IF(ISBLANK(Table123[[#This Row],[Odds Spread]]), "",O643+IF(S643&lt;0, (O643/(S643/-100)), O643*(S643/100)))</f>
        <v/>
      </c>
      <c r="Z643" s="50" t="str">
        <f t="shared" ref="Z643:Z706" si="69">IFERROR(Y643-O643, "")</f>
        <v/>
      </c>
      <c r="AA643" s="37">
        <f t="shared" ref="AA643:AA706" si="70">P643+IF(T643&lt;0, (P643/(T643/-100)), P643*(T643/100))</f>
        <v>0</v>
      </c>
      <c r="AB643" s="37">
        <f t="shared" ref="AB643:AB706" si="71">T643-P643</f>
        <v>0</v>
      </c>
      <c r="AC643" s="52" t="str">
        <f>IF('Prediction Log'!$T644="Y", "W", IF('Prediction Log'!$T644="N","L",""))</f>
        <v/>
      </c>
      <c r="AD643" s="53" t="str">
        <f>IF('Prediction Log'!$V644="Y", "W", IF('Prediction Log'!$V644="N","L",""))</f>
        <v/>
      </c>
      <c r="AE643" s="54" t="str">
        <f>IF(ISBLANK(Table123[[#This Row],[Odds Side - Difference Model]]), "",IF(AC643="W", W643, IF(AC643="L",-N643, "")))</f>
        <v/>
      </c>
      <c r="AF643" s="55" t="str">
        <f>IFERROR((IF(ISERR(Table123[[#This Row],[Potential Payout Side - Win Probability Model]]), "",IF(AD643="W", X643, IF(AD643="L",-N643, "")))), "")</f>
        <v/>
      </c>
      <c r="AG643" s="52" t="str">
        <f>IF('Prediction Log'!$U644="Y", "W", IF('Prediction Log'!$U644="N", "L", ""))</f>
        <v/>
      </c>
      <c r="AH643" s="54" t="str">
        <f>IF(ISBLANK(Table123[[#This Row],[Odds Spread]]), "",IF(AG643="W", Z643, IF(AG643="L",-O643, "")))</f>
        <v/>
      </c>
      <c r="AI643" s="45"/>
      <c r="AJ643" s="46" t="str">
        <f t="shared" ref="AJ643:AJ706" si="72">IF(AI643="W", AB643, IF(AI643="L",-S643, ""))</f>
        <v/>
      </c>
      <c r="AK64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4" spans="1:38" x14ac:dyDescent="0.45">
      <c r="A644" s="34">
        <f>Games!A627</f>
        <v>0</v>
      </c>
      <c r="B644" s="34" t="str">
        <f>IF('Prediction Log'!B645=0, "",'Prediction Log'!B645)</f>
        <v/>
      </c>
      <c r="C644" s="34" t="str">
        <f>IF('Prediction Log'!C645=0, "",'Prediction Log'!C645)</f>
        <v/>
      </c>
      <c r="D644" s="34" t="str">
        <f>IF('Prediction Log'!D645=0, "",'Prediction Log'!D645)</f>
        <v/>
      </c>
      <c r="E644" s="34" t="str">
        <f>IF('Prediction Log'!E645=0, "",'Prediction Log'!E645)</f>
        <v/>
      </c>
      <c r="F644" s="34" t="str">
        <f>IF('Prediction Log'!H645=0, "",'Prediction Log'!H645)</f>
        <v/>
      </c>
      <c r="G644" s="10" t="str">
        <f>IF(ISBLANK(Games!B627), "",'Prediction Log'!$I645)</f>
        <v/>
      </c>
      <c r="H644" s="35" t="str">
        <f>'Prediction Log'!$J645</f>
        <v/>
      </c>
      <c r="I644" s="34" t="str">
        <f>IF(ISBLANK(Games!R627), "",IF(AND(Games!R627="",Games!S627=""),"",IF(ISTEXT(Games!S627), "Side",Games!R627)))</f>
        <v/>
      </c>
      <c r="J644" s="34" t="str">
        <f>IF(ISBLANK(Games!B627), "",IF(Games!P627="Y", Games!B627, Games!C627))</f>
        <v/>
      </c>
      <c r="K644" s="34" t="str">
        <f>Games!K627</f>
        <v/>
      </c>
      <c r="L644" s="34" t="str">
        <f>IF(ISBLANK(Games!D627), "",Games!D627)</f>
        <v/>
      </c>
      <c r="M644" s="34"/>
      <c r="N644" s="49" t="str">
        <f>IF(ISBLANK(Table123[[#This Row],[Odds Side - Difference Model]]), "", 1)</f>
        <v/>
      </c>
      <c r="O644" s="49" t="str">
        <f>IF(ISBLANK(Table123[[#This Row],[Odds Spread]]), "", 1)</f>
        <v/>
      </c>
      <c r="P644" s="36"/>
      <c r="Q644" s="36"/>
      <c r="R64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4" s="36"/>
      <c r="T644" s="36"/>
      <c r="U644" s="50" t="str">
        <f>IF(ISBLANK(Table123[[#This Row],[Odds Side - Difference Model]]), "",N644+IF(Q644&lt;0, (N644/(Q644/-100)), N644*(Q644/100)))</f>
        <v/>
      </c>
      <c r="V644" s="51" t="str">
        <f>IFERROR(IF(ISBLANK(Table123[[#This Row],[Odds Side - Win Probability Model]]), "",N644+IF(R644&lt;0, (N644/(R644/-100)), N644*(R644/100))),"")</f>
        <v/>
      </c>
      <c r="W644" s="50" t="str">
        <f t="shared" si="67"/>
        <v/>
      </c>
      <c r="X644" s="51" t="str">
        <f t="shared" si="68"/>
        <v/>
      </c>
      <c r="Y644" s="50" t="str">
        <f>IF(ISBLANK(Table123[[#This Row],[Odds Spread]]), "",O644+IF(S644&lt;0, (O644/(S644/-100)), O644*(S644/100)))</f>
        <v/>
      </c>
      <c r="Z644" s="50" t="str">
        <f t="shared" si="69"/>
        <v/>
      </c>
      <c r="AA644" s="37">
        <f t="shared" si="70"/>
        <v>0</v>
      </c>
      <c r="AB644" s="37">
        <f t="shared" si="71"/>
        <v>0</v>
      </c>
      <c r="AC644" s="52" t="str">
        <f>IF('Prediction Log'!$T645="Y", "W", IF('Prediction Log'!$T645="N","L",""))</f>
        <v/>
      </c>
      <c r="AD644" s="53" t="str">
        <f>IF('Prediction Log'!$V645="Y", "W", IF('Prediction Log'!$V645="N","L",""))</f>
        <v/>
      </c>
      <c r="AE644" s="54" t="str">
        <f>IF(ISBLANK(Table123[[#This Row],[Odds Side - Difference Model]]), "",IF(AC644="W", W644, IF(AC644="L",-N644, "")))</f>
        <v/>
      </c>
      <c r="AF644" s="55" t="str">
        <f>IFERROR((IF(ISERR(Table123[[#This Row],[Potential Payout Side - Win Probability Model]]), "",IF(AD644="W", X644, IF(AD644="L",-N644, "")))), "")</f>
        <v/>
      </c>
      <c r="AG644" s="52" t="str">
        <f>IF('Prediction Log'!$U645="Y", "W", IF('Prediction Log'!$U645="N", "L", ""))</f>
        <v/>
      </c>
      <c r="AH644" s="54" t="str">
        <f>IF(ISBLANK(Table123[[#This Row],[Odds Spread]]), "",IF(AG644="W", Z644, IF(AG644="L",-O644, "")))</f>
        <v/>
      </c>
      <c r="AI644" s="45"/>
      <c r="AJ644" s="46" t="str">
        <f t="shared" si="72"/>
        <v/>
      </c>
      <c r="AK64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5" spans="1:38" x14ac:dyDescent="0.45">
      <c r="A645" s="34">
        <f>Games!A628</f>
        <v>0</v>
      </c>
      <c r="B645" s="34" t="str">
        <f>IF('Prediction Log'!B646=0, "",'Prediction Log'!B646)</f>
        <v/>
      </c>
      <c r="C645" s="34" t="str">
        <f>IF('Prediction Log'!C646=0, "",'Prediction Log'!C646)</f>
        <v/>
      </c>
      <c r="D645" s="34" t="str">
        <f>IF('Prediction Log'!D646=0, "",'Prediction Log'!D646)</f>
        <v/>
      </c>
      <c r="E645" s="34" t="str">
        <f>IF('Prediction Log'!E646=0, "",'Prediction Log'!E646)</f>
        <v/>
      </c>
      <c r="F645" s="34" t="str">
        <f>IF('Prediction Log'!H646=0, "",'Prediction Log'!H646)</f>
        <v/>
      </c>
      <c r="G645" s="10" t="str">
        <f>IF(ISBLANK(Games!B628), "",'Prediction Log'!$I646)</f>
        <v/>
      </c>
      <c r="H645" s="35" t="str">
        <f>'Prediction Log'!$J646</f>
        <v/>
      </c>
      <c r="I645" s="34" t="str">
        <f>IF(ISBLANK(Games!R628), "",IF(AND(Games!R628="",Games!S628=""),"",IF(ISTEXT(Games!S628), "Side",Games!R628)))</f>
        <v/>
      </c>
      <c r="J645" s="34" t="str">
        <f>IF(ISBLANK(Games!B628), "",IF(Games!P628="Y", Games!B628, Games!C628))</f>
        <v/>
      </c>
      <c r="K645" s="34" t="str">
        <f>Games!K628</f>
        <v/>
      </c>
      <c r="L645" s="34" t="str">
        <f>IF(ISBLANK(Games!D628), "",Games!D628)</f>
        <v/>
      </c>
      <c r="M645" s="34"/>
      <c r="N645" s="49" t="str">
        <f>IF(ISBLANK(Table123[[#This Row],[Odds Side - Difference Model]]), "", 1)</f>
        <v/>
      </c>
      <c r="O645" s="49" t="str">
        <f>IF(ISBLANK(Table123[[#This Row],[Odds Spread]]), "", 1)</f>
        <v/>
      </c>
      <c r="P645" s="36"/>
      <c r="Q645" s="36"/>
      <c r="R64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5" s="36"/>
      <c r="T645" s="36"/>
      <c r="U645" s="50" t="str">
        <f>IF(ISBLANK(Table123[[#This Row],[Odds Side - Difference Model]]), "",N645+IF(Q645&lt;0, (N645/(Q645/-100)), N645*(Q645/100)))</f>
        <v/>
      </c>
      <c r="V645" s="51" t="str">
        <f>IFERROR(IF(ISBLANK(Table123[[#This Row],[Odds Side - Win Probability Model]]), "",N645+IF(R645&lt;0, (N645/(R645/-100)), N645*(R645/100))),"")</f>
        <v/>
      </c>
      <c r="W645" s="50" t="str">
        <f t="shared" si="67"/>
        <v/>
      </c>
      <c r="X645" s="51" t="str">
        <f t="shared" si="68"/>
        <v/>
      </c>
      <c r="Y645" s="50" t="str">
        <f>IF(ISBLANK(Table123[[#This Row],[Odds Spread]]), "",O645+IF(S645&lt;0, (O645/(S645/-100)), O645*(S645/100)))</f>
        <v/>
      </c>
      <c r="Z645" s="50" t="str">
        <f t="shared" si="69"/>
        <v/>
      </c>
      <c r="AA645" s="37">
        <f t="shared" si="70"/>
        <v>0</v>
      </c>
      <c r="AB645" s="37">
        <f t="shared" si="71"/>
        <v>0</v>
      </c>
      <c r="AC645" s="52" t="str">
        <f>IF('Prediction Log'!$T646="Y", "W", IF('Prediction Log'!$T646="N","L",""))</f>
        <v/>
      </c>
      <c r="AD645" s="53" t="str">
        <f>IF('Prediction Log'!$V646="Y", "W", IF('Prediction Log'!$V646="N","L",""))</f>
        <v/>
      </c>
      <c r="AE645" s="54" t="str">
        <f>IF(ISBLANK(Table123[[#This Row],[Odds Side - Difference Model]]), "",IF(AC645="W", W645, IF(AC645="L",-N645, "")))</f>
        <v/>
      </c>
      <c r="AF645" s="55" t="str">
        <f>IFERROR((IF(ISERR(Table123[[#This Row],[Potential Payout Side - Win Probability Model]]), "",IF(AD645="W", X645, IF(AD645="L",-N645, "")))), "")</f>
        <v/>
      </c>
      <c r="AG645" s="52" t="str">
        <f>IF('Prediction Log'!$U646="Y", "W", IF('Prediction Log'!$U646="N", "L", ""))</f>
        <v/>
      </c>
      <c r="AH645" s="54" t="str">
        <f>IF(ISBLANK(Table123[[#This Row],[Odds Spread]]), "",IF(AG645="W", Z645, IF(AG645="L",-O645, "")))</f>
        <v/>
      </c>
      <c r="AI645" s="45"/>
      <c r="AJ645" s="46" t="str">
        <f t="shared" si="72"/>
        <v/>
      </c>
      <c r="AK64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6" spans="1:38" x14ac:dyDescent="0.45">
      <c r="A646" s="34">
        <f>Games!A629</f>
        <v>0</v>
      </c>
      <c r="B646" s="34" t="str">
        <f>IF('Prediction Log'!B647=0, "",'Prediction Log'!B647)</f>
        <v/>
      </c>
      <c r="C646" s="34" t="str">
        <f>IF('Prediction Log'!C647=0, "",'Prediction Log'!C647)</f>
        <v/>
      </c>
      <c r="D646" s="34" t="str">
        <f>IF('Prediction Log'!D647=0, "",'Prediction Log'!D647)</f>
        <v/>
      </c>
      <c r="E646" s="34" t="str">
        <f>IF('Prediction Log'!E647=0, "",'Prediction Log'!E647)</f>
        <v/>
      </c>
      <c r="F646" s="34" t="str">
        <f>IF('Prediction Log'!H647=0, "",'Prediction Log'!H647)</f>
        <v/>
      </c>
      <c r="G646" s="10" t="str">
        <f>IF(ISBLANK(Games!B629), "",'Prediction Log'!$I647)</f>
        <v/>
      </c>
      <c r="H646" s="35" t="str">
        <f>'Prediction Log'!$J647</f>
        <v/>
      </c>
      <c r="I646" s="34" t="str">
        <f>IF(ISBLANK(Games!R629), "",IF(AND(Games!R629="",Games!S629=""),"",IF(ISTEXT(Games!S629), "Side",Games!R629)))</f>
        <v/>
      </c>
      <c r="J646" s="34" t="str">
        <f>IF(ISBLANK(Games!B629), "",IF(Games!P629="Y", Games!B629, Games!C629))</f>
        <v/>
      </c>
      <c r="K646" s="34" t="str">
        <f>Games!K629</f>
        <v/>
      </c>
      <c r="L646" s="34" t="str">
        <f>IF(ISBLANK(Games!D629), "",Games!D629)</f>
        <v/>
      </c>
      <c r="M646" s="34"/>
      <c r="N646" s="49" t="str">
        <f>IF(ISBLANK(Table123[[#This Row],[Odds Side - Difference Model]]), "", 1)</f>
        <v/>
      </c>
      <c r="O646" s="49" t="str">
        <f>IF(ISBLANK(Table123[[#This Row],[Odds Spread]]), "", 1)</f>
        <v/>
      </c>
      <c r="P646" s="36"/>
      <c r="Q646" s="36"/>
      <c r="R64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6" s="36"/>
      <c r="T646" s="36"/>
      <c r="U646" s="50" t="str">
        <f>IF(ISBLANK(Table123[[#This Row],[Odds Side - Difference Model]]), "",N646+IF(Q646&lt;0, (N646/(Q646/-100)), N646*(Q646/100)))</f>
        <v/>
      </c>
      <c r="V646" s="51" t="str">
        <f>IFERROR(IF(ISBLANK(Table123[[#This Row],[Odds Side - Win Probability Model]]), "",N646+IF(R646&lt;0, (N646/(R646/-100)), N646*(R646/100))),"")</f>
        <v/>
      </c>
      <c r="W646" s="50" t="str">
        <f t="shared" si="67"/>
        <v/>
      </c>
      <c r="X646" s="51" t="str">
        <f t="shared" si="68"/>
        <v/>
      </c>
      <c r="Y646" s="50" t="str">
        <f>IF(ISBLANK(Table123[[#This Row],[Odds Spread]]), "",O646+IF(S646&lt;0, (O646/(S646/-100)), O646*(S646/100)))</f>
        <v/>
      </c>
      <c r="Z646" s="50" t="str">
        <f t="shared" si="69"/>
        <v/>
      </c>
      <c r="AA646" s="37">
        <f t="shared" si="70"/>
        <v>0</v>
      </c>
      <c r="AB646" s="37">
        <f t="shared" si="71"/>
        <v>0</v>
      </c>
      <c r="AC646" s="52" t="str">
        <f>IF('Prediction Log'!$T647="Y", "W", IF('Prediction Log'!$T647="N","L",""))</f>
        <v/>
      </c>
      <c r="AD646" s="53" t="str">
        <f>IF('Prediction Log'!$V647="Y", "W", IF('Prediction Log'!$V647="N","L",""))</f>
        <v/>
      </c>
      <c r="AE646" s="54" t="str">
        <f>IF(ISBLANK(Table123[[#This Row],[Odds Side - Difference Model]]), "",IF(AC646="W", W646, IF(AC646="L",-N646, "")))</f>
        <v/>
      </c>
      <c r="AF646" s="55" t="str">
        <f>IFERROR((IF(ISERR(Table123[[#This Row],[Potential Payout Side - Win Probability Model]]), "",IF(AD646="W", X646, IF(AD646="L",-N646, "")))), "")</f>
        <v/>
      </c>
      <c r="AG646" s="52" t="str">
        <f>IF('Prediction Log'!$U647="Y", "W", IF('Prediction Log'!$U647="N", "L", ""))</f>
        <v/>
      </c>
      <c r="AH646" s="54" t="str">
        <f>IF(ISBLANK(Table123[[#This Row],[Odds Spread]]), "",IF(AG646="W", Z646, IF(AG646="L",-O646, "")))</f>
        <v/>
      </c>
      <c r="AI646" s="45"/>
      <c r="AJ646" s="46" t="str">
        <f t="shared" si="72"/>
        <v/>
      </c>
      <c r="AK64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7" spans="1:38" x14ac:dyDescent="0.45">
      <c r="A647" s="34">
        <f>Games!A630</f>
        <v>0</v>
      </c>
      <c r="B647" s="34" t="str">
        <f>IF('Prediction Log'!B648=0, "",'Prediction Log'!B648)</f>
        <v/>
      </c>
      <c r="C647" s="34" t="str">
        <f>IF('Prediction Log'!C648=0, "",'Prediction Log'!C648)</f>
        <v/>
      </c>
      <c r="D647" s="34" t="str">
        <f>IF('Prediction Log'!D648=0, "",'Prediction Log'!D648)</f>
        <v/>
      </c>
      <c r="E647" s="34" t="str">
        <f>IF('Prediction Log'!E648=0, "",'Prediction Log'!E648)</f>
        <v/>
      </c>
      <c r="F647" s="34" t="str">
        <f>IF('Prediction Log'!H648=0, "",'Prediction Log'!H648)</f>
        <v/>
      </c>
      <c r="G647" s="10" t="str">
        <f>IF(ISBLANK(Games!B630), "",'Prediction Log'!$I648)</f>
        <v/>
      </c>
      <c r="H647" s="35" t="str">
        <f>'Prediction Log'!$J648</f>
        <v/>
      </c>
      <c r="I647" s="34" t="str">
        <f>IF(ISBLANK(Games!R630), "",IF(AND(Games!R630="",Games!S630=""),"",IF(ISTEXT(Games!S630), "Side",Games!R630)))</f>
        <v/>
      </c>
      <c r="J647" s="34" t="str">
        <f>IF(ISBLANK(Games!B630), "",IF(Games!P630="Y", Games!B630, Games!C630))</f>
        <v/>
      </c>
      <c r="K647" s="34" t="str">
        <f>Games!K630</f>
        <v/>
      </c>
      <c r="L647" s="34" t="str">
        <f>IF(ISBLANK(Games!D630), "",Games!D630)</f>
        <v/>
      </c>
      <c r="M647" s="34"/>
      <c r="N647" s="49" t="str">
        <f>IF(ISBLANK(Table123[[#This Row],[Odds Side - Difference Model]]), "", 1)</f>
        <v/>
      </c>
      <c r="O647" s="49" t="str">
        <f>IF(ISBLANK(Table123[[#This Row],[Odds Spread]]), "", 1)</f>
        <v/>
      </c>
      <c r="P647" s="36"/>
      <c r="Q647" s="36"/>
      <c r="R64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7" s="36"/>
      <c r="T647" s="36"/>
      <c r="U647" s="50" t="str">
        <f>IF(ISBLANK(Table123[[#This Row],[Odds Side - Difference Model]]), "",N647+IF(Q647&lt;0, (N647/(Q647/-100)), N647*(Q647/100)))</f>
        <v/>
      </c>
      <c r="V647" s="51" t="str">
        <f>IFERROR(IF(ISBLANK(Table123[[#This Row],[Odds Side - Win Probability Model]]), "",N647+IF(R647&lt;0, (N647/(R647/-100)), N647*(R647/100))),"")</f>
        <v/>
      </c>
      <c r="W647" s="50" t="str">
        <f t="shared" si="67"/>
        <v/>
      </c>
      <c r="X647" s="51" t="str">
        <f t="shared" si="68"/>
        <v/>
      </c>
      <c r="Y647" s="50" t="str">
        <f>IF(ISBLANK(Table123[[#This Row],[Odds Spread]]), "",O647+IF(S647&lt;0, (O647/(S647/-100)), O647*(S647/100)))</f>
        <v/>
      </c>
      <c r="Z647" s="50" t="str">
        <f t="shared" si="69"/>
        <v/>
      </c>
      <c r="AA647" s="37">
        <f t="shared" si="70"/>
        <v>0</v>
      </c>
      <c r="AB647" s="37">
        <f t="shared" si="71"/>
        <v>0</v>
      </c>
      <c r="AC647" s="52" t="str">
        <f>IF('Prediction Log'!$T648="Y", "W", IF('Prediction Log'!$T648="N","L",""))</f>
        <v/>
      </c>
      <c r="AD647" s="53" t="str">
        <f>IF('Prediction Log'!$V648="Y", "W", IF('Prediction Log'!$V648="N","L",""))</f>
        <v/>
      </c>
      <c r="AE647" s="54" t="str">
        <f>IF(ISBLANK(Table123[[#This Row],[Odds Side - Difference Model]]), "",IF(AC647="W", W647, IF(AC647="L",-N647, "")))</f>
        <v/>
      </c>
      <c r="AF647" s="55" t="str">
        <f>IFERROR((IF(ISERR(Table123[[#This Row],[Potential Payout Side - Win Probability Model]]), "",IF(AD647="W", X647, IF(AD647="L",-N647, "")))), "")</f>
        <v/>
      </c>
      <c r="AG647" s="52" t="str">
        <f>IF('Prediction Log'!$U648="Y", "W", IF('Prediction Log'!$U648="N", "L", ""))</f>
        <v/>
      </c>
      <c r="AH647" s="54" t="str">
        <f>IF(ISBLANK(Table123[[#This Row],[Odds Spread]]), "",IF(AG647="W", Z647, IF(AG647="L",-O647, "")))</f>
        <v/>
      </c>
      <c r="AI647" s="45"/>
      <c r="AJ647" s="46" t="str">
        <f t="shared" si="72"/>
        <v/>
      </c>
      <c r="AK64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8" spans="1:38" x14ac:dyDescent="0.45">
      <c r="A648" s="34">
        <f>Games!A631</f>
        <v>0</v>
      </c>
      <c r="B648" s="34" t="str">
        <f>IF('Prediction Log'!B649=0, "",'Prediction Log'!B649)</f>
        <v/>
      </c>
      <c r="C648" s="34" t="str">
        <f>IF('Prediction Log'!C649=0, "",'Prediction Log'!C649)</f>
        <v/>
      </c>
      <c r="D648" s="34" t="str">
        <f>IF('Prediction Log'!D649=0, "",'Prediction Log'!D649)</f>
        <v/>
      </c>
      <c r="E648" s="34" t="str">
        <f>IF('Prediction Log'!E649=0, "",'Prediction Log'!E649)</f>
        <v/>
      </c>
      <c r="F648" s="34" t="str">
        <f>IF('Prediction Log'!H649=0, "",'Prediction Log'!H649)</f>
        <v/>
      </c>
      <c r="G648" s="10" t="str">
        <f>IF(ISBLANK(Games!B631), "",'Prediction Log'!$I649)</f>
        <v/>
      </c>
      <c r="H648" s="35" t="str">
        <f>'Prediction Log'!$J649</f>
        <v/>
      </c>
      <c r="I648" s="34" t="str">
        <f>IF(ISBLANK(Games!R631), "",IF(AND(Games!R631="",Games!S631=""),"",IF(ISTEXT(Games!S631), "Side",Games!R631)))</f>
        <v/>
      </c>
      <c r="J648" s="34" t="str">
        <f>IF(ISBLANK(Games!B631), "",IF(Games!P631="Y", Games!B631, Games!C631))</f>
        <v/>
      </c>
      <c r="K648" s="34" t="str">
        <f>Games!K631</f>
        <v/>
      </c>
      <c r="L648" s="34" t="str">
        <f>IF(ISBLANK(Games!D631), "",Games!D631)</f>
        <v/>
      </c>
      <c r="M648" s="34"/>
      <c r="N648" s="49" t="str">
        <f>IF(ISBLANK(Table123[[#This Row],[Odds Side - Difference Model]]), "", 1)</f>
        <v/>
      </c>
      <c r="O648" s="49" t="str">
        <f>IF(ISBLANK(Table123[[#This Row],[Odds Spread]]), "", 1)</f>
        <v/>
      </c>
      <c r="P648" s="36"/>
      <c r="Q648" s="36"/>
      <c r="R64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8" s="36"/>
      <c r="T648" s="36"/>
      <c r="U648" s="50" t="str">
        <f>IF(ISBLANK(Table123[[#This Row],[Odds Side - Difference Model]]), "",N648+IF(Q648&lt;0, (N648/(Q648/-100)), N648*(Q648/100)))</f>
        <v/>
      </c>
      <c r="V648" s="51" t="str">
        <f>IFERROR(IF(ISBLANK(Table123[[#This Row],[Odds Side - Win Probability Model]]), "",N648+IF(R648&lt;0, (N648/(R648/-100)), N648*(R648/100))),"")</f>
        <v/>
      </c>
      <c r="W648" s="50" t="str">
        <f t="shared" si="67"/>
        <v/>
      </c>
      <c r="X648" s="51" t="str">
        <f t="shared" si="68"/>
        <v/>
      </c>
      <c r="Y648" s="50" t="str">
        <f>IF(ISBLANK(Table123[[#This Row],[Odds Spread]]), "",O648+IF(S648&lt;0, (O648/(S648/-100)), O648*(S648/100)))</f>
        <v/>
      </c>
      <c r="Z648" s="50" t="str">
        <f t="shared" si="69"/>
        <v/>
      </c>
      <c r="AA648" s="37">
        <f t="shared" si="70"/>
        <v>0</v>
      </c>
      <c r="AB648" s="37">
        <f t="shared" si="71"/>
        <v>0</v>
      </c>
      <c r="AC648" s="52" t="str">
        <f>IF('Prediction Log'!$T649="Y", "W", IF('Prediction Log'!$T649="N","L",""))</f>
        <v/>
      </c>
      <c r="AD648" s="53" t="str">
        <f>IF('Prediction Log'!$V649="Y", "W", IF('Prediction Log'!$V649="N","L",""))</f>
        <v/>
      </c>
      <c r="AE648" s="54" t="str">
        <f>IF(ISBLANK(Table123[[#This Row],[Odds Side - Difference Model]]), "",IF(AC648="W", W648, IF(AC648="L",-N648, "")))</f>
        <v/>
      </c>
      <c r="AF648" s="55" t="str">
        <f>IFERROR((IF(ISERR(Table123[[#This Row],[Potential Payout Side - Win Probability Model]]), "",IF(AD648="W", X648, IF(AD648="L",-N648, "")))), "")</f>
        <v/>
      </c>
      <c r="AG648" s="52" t="str">
        <f>IF('Prediction Log'!$U649="Y", "W", IF('Prediction Log'!$U649="N", "L", ""))</f>
        <v/>
      </c>
      <c r="AH648" s="54" t="str">
        <f>IF(ISBLANK(Table123[[#This Row],[Odds Spread]]), "",IF(AG648="W", Z648, IF(AG648="L",-O648, "")))</f>
        <v/>
      </c>
      <c r="AI648" s="45"/>
      <c r="AJ648" s="46" t="str">
        <f t="shared" si="72"/>
        <v/>
      </c>
      <c r="AK64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9" spans="1:38" x14ac:dyDescent="0.45">
      <c r="A649" s="34">
        <f>Games!A632</f>
        <v>0</v>
      </c>
      <c r="B649" s="34" t="str">
        <f>IF('Prediction Log'!B650=0, "",'Prediction Log'!B650)</f>
        <v/>
      </c>
      <c r="C649" s="34" t="str">
        <f>IF('Prediction Log'!C650=0, "",'Prediction Log'!C650)</f>
        <v/>
      </c>
      <c r="D649" s="34" t="str">
        <f>IF('Prediction Log'!D650=0, "",'Prediction Log'!D650)</f>
        <v/>
      </c>
      <c r="E649" s="34" t="str">
        <f>IF('Prediction Log'!E650=0, "",'Prediction Log'!E650)</f>
        <v/>
      </c>
      <c r="F649" s="34" t="str">
        <f>IF('Prediction Log'!H650=0, "",'Prediction Log'!H650)</f>
        <v/>
      </c>
      <c r="G649" s="10" t="str">
        <f>IF(ISBLANK(Games!B632), "",'Prediction Log'!$I650)</f>
        <v/>
      </c>
      <c r="H649" s="35" t="str">
        <f>'Prediction Log'!$J650</f>
        <v/>
      </c>
      <c r="I649" s="34" t="str">
        <f>IF(ISBLANK(Games!R632), "",IF(AND(Games!R632="",Games!S632=""),"",IF(ISTEXT(Games!S632), "Side",Games!R632)))</f>
        <v/>
      </c>
      <c r="J649" s="34" t="str">
        <f>IF(ISBLANK(Games!B632), "",IF(Games!P632="Y", Games!B632, Games!C632))</f>
        <v/>
      </c>
      <c r="K649" s="34" t="str">
        <f>Games!K632</f>
        <v/>
      </c>
      <c r="L649" s="34" t="str">
        <f>IF(ISBLANK(Games!D632), "",Games!D632)</f>
        <v/>
      </c>
      <c r="M649" s="34"/>
      <c r="N649" s="49" t="str">
        <f>IF(ISBLANK(Table123[[#This Row],[Odds Side - Difference Model]]), "", 1)</f>
        <v/>
      </c>
      <c r="O649" s="49" t="str">
        <f>IF(ISBLANK(Table123[[#This Row],[Odds Spread]]), "", 1)</f>
        <v/>
      </c>
      <c r="P649" s="36"/>
      <c r="Q649" s="36"/>
      <c r="R64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9" s="36"/>
      <c r="T649" s="36"/>
      <c r="U649" s="50" t="str">
        <f>IF(ISBLANK(Table123[[#This Row],[Odds Side - Difference Model]]), "",N649+IF(Q649&lt;0, (N649/(Q649/-100)), N649*(Q649/100)))</f>
        <v/>
      </c>
      <c r="V649" s="51" t="str">
        <f>IFERROR(IF(ISBLANK(Table123[[#This Row],[Odds Side - Win Probability Model]]), "",N649+IF(R649&lt;0, (N649/(R649/-100)), N649*(R649/100))),"")</f>
        <v/>
      </c>
      <c r="W649" s="50" t="str">
        <f t="shared" si="67"/>
        <v/>
      </c>
      <c r="X649" s="51" t="str">
        <f t="shared" si="68"/>
        <v/>
      </c>
      <c r="Y649" s="50" t="str">
        <f>IF(ISBLANK(Table123[[#This Row],[Odds Spread]]), "",O649+IF(S649&lt;0, (O649/(S649/-100)), O649*(S649/100)))</f>
        <v/>
      </c>
      <c r="Z649" s="50" t="str">
        <f t="shared" si="69"/>
        <v/>
      </c>
      <c r="AA649" s="37">
        <f t="shared" si="70"/>
        <v>0</v>
      </c>
      <c r="AB649" s="37">
        <f t="shared" si="71"/>
        <v>0</v>
      </c>
      <c r="AC649" s="52" t="str">
        <f>IF('Prediction Log'!$T650="Y", "W", IF('Prediction Log'!$T650="N","L",""))</f>
        <v/>
      </c>
      <c r="AD649" s="53" t="str">
        <f>IF('Prediction Log'!$V650="Y", "W", IF('Prediction Log'!$V650="N","L",""))</f>
        <v/>
      </c>
      <c r="AE649" s="54" t="str">
        <f>IF(ISBLANK(Table123[[#This Row],[Odds Side - Difference Model]]), "",IF(AC649="W", W649, IF(AC649="L",-N649, "")))</f>
        <v/>
      </c>
      <c r="AF649" s="55" t="str">
        <f>IFERROR((IF(ISERR(Table123[[#This Row],[Potential Payout Side - Win Probability Model]]), "",IF(AD649="W", X649, IF(AD649="L",-N649, "")))), "")</f>
        <v/>
      </c>
      <c r="AG649" s="52" t="str">
        <f>IF('Prediction Log'!$U650="Y", "W", IF('Prediction Log'!$U650="N", "L", ""))</f>
        <v/>
      </c>
      <c r="AH649" s="54" t="str">
        <f>IF(ISBLANK(Table123[[#This Row],[Odds Spread]]), "",IF(AG649="W", Z649, IF(AG649="L",-O649, "")))</f>
        <v/>
      </c>
      <c r="AI649" s="45"/>
      <c r="AJ649" s="46" t="str">
        <f t="shared" si="72"/>
        <v/>
      </c>
      <c r="AK64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0" spans="1:38" x14ac:dyDescent="0.45">
      <c r="A650" s="34">
        <f>Games!A633</f>
        <v>0</v>
      </c>
      <c r="B650" s="34" t="str">
        <f>IF('Prediction Log'!B651=0, "",'Prediction Log'!B651)</f>
        <v/>
      </c>
      <c r="C650" s="34" t="str">
        <f>IF('Prediction Log'!C651=0, "",'Prediction Log'!C651)</f>
        <v/>
      </c>
      <c r="D650" s="34" t="str">
        <f>IF('Prediction Log'!D651=0, "",'Prediction Log'!D651)</f>
        <v/>
      </c>
      <c r="E650" s="34" t="str">
        <f>IF('Prediction Log'!E651=0, "",'Prediction Log'!E651)</f>
        <v/>
      </c>
      <c r="F650" s="34" t="str">
        <f>IF('Prediction Log'!H651=0, "",'Prediction Log'!H651)</f>
        <v/>
      </c>
      <c r="G650" s="10" t="str">
        <f>IF(ISBLANK(Games!B633), "",'Prediction Log'!$I651)</f>
        <v/>
      </c>
      <c r="H650" s="35" t="str">
        <f>'Prediction Log'!$J651</f>
        <v/>
      </c>
      <c r="I650" s="34" t="str">
        <f>IF(ISBLANK(Games!R633), "",IF(AND(Games!R633="",Games!S633=""),"",IF(ISTEXT(Games!S633), "Side",Games!R633)))</f>
        <v/>
      </c>
      <c r="J650" s="34" t="str">
        <f>IF(ISBLANK(Games!B633), "",IF(Games!P633="Y", Games!B633, Games!C633))</f>
        <v/>
      </c>
      <c r="K650" s="34" t="str">
        <f>Games!K633</f>
        <v/>
      </c>
      <c r="L650" s="34" t="str">
        <f>IF(ISBLANK(Games!D633), "",Games!D633)</f>
        <v/>
      </c>
      <c r="M650" s="34"/>
      <c r="N650" s="49" t="str">
        <f>IF(ISBLANK(Table123[[#This Row],[Odds Side - Difference Model]]), "", 1)</f>
        <v/>
      </c>
      <c r="O650" s="49" t="str">
        <f>IF(ISBLANK(Table123[[#This Row],[Odds Spread]]), "", 1)</f>
        <v/>
      </c>
      <c r="P650" s="36"/>
      <c r="Q650" s="36"/>
      <c r="R65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0" s="36"/>
      <c r="T650" s="36"/>
      <c r="U650" s="50" t="str">
        <f>IF(ISBLANK(Table123[[#This Row],[Odds Side - Difference Model]]), "",N650+IF(Q650&lt;0, (N650/(Q650/-100)), N650*(Q650/100)))</f>
        <v/>
      </c>
      <c r="V650" s="51" t="str">
        <f>IFERROR(IF(ISBLANK(Table123[[#This Row],[Odds Side - Win Probability Model]]), "",N650+IF(R650&lt;0, (N650/(R650/-100)), N650*(R650/100))),"")</f>
        <v/>
      </c>
      <c r="W650" s="50" t="str">
        <f t="shared" si="67"/>
        <v/>
      </c>
      <c r="X650" s="51" t="str">
        <f t="shared" si="68"/>
        <v/>
      </c>
      <c r="Y650" s="50" t="str">
        <f>IF(ISBLANK(Table123[[#This Row],[Odds Spread]]), "",O650+IF(S650&lt;0, (O650/(S650/-100)), O650*(S650/100)))</f>
        <v/>
      </c>
      <c r="Z650" s="50" t="str">
        <f t="shared" si="69"/>
        <v/>
      </c>
      <c r="AA650" s="37">
        <f t="shared" si="70"/>
        <v>0</v>
      </c>
      <c r="AB650" s="37">
        <f t="shared" si="71"/>
        <v>0</v>
      </c>
      <c r="AC650" s="52" t="str">
        <f>IF('Prediction Log'!$T651="Y", "W", IF('Prediction Log'!$T651="N","L",""))</f>
        <v/>
      </c>
      <c r="AD650" s="53" t="str">
        <f>IF('Prediction Log'!$V651="Y", "W", IF('Prediction Log'!$V651="N","L",""))</f>
        <v/>
      </c>
      <c r="AE650" s="54" t="str">
        <f>IF(ISBLANK(Table123[[#This Row],[Odds Side - Difference Model]]), "",IF(AC650="W", W650, IF(AC650="L",-N650, "")))</f>
        <v/>
      </c>
      <c r="AF650" s="55" t="str">
        <f>IFERROR((IF(ISERR(Table123[[#This Row],[Potential Payout Side - Win Probability Model]]), "",IF(AD650="W", X650, IF(AD650="L",-N650, "")))), "")</f>
        <v/>
      </c>
      <c r="AG650" s="52" t="str">
        <f>IF('Prediction Log'!$U651="Y", "W", IF('Prediction Log'!$U651="N", "L", ""))</f>
        <v/>
      </c>
      <c r="AH650" s="54" t="str">
        <f>IF(ISBLANK(Table123[[#This Row],[Odds Spread]]), "",IF(AG650="W", Z650, IF(AG650="L",-O650, "")))</f>
        <v/>
      </c>
      <c r="AI650" s="45"/>
      <c r="AJ650" s="46" t="str">
        <f t="shared" si="72"/>
        <v/>
      </c>
      <c r="AK65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1" spans="1:38" x14ac:dyDescent="0.45">
      <c r="A651" s="34">
        <f>Games!A634</f>
        <v>0</v>
      </c>
      <c r="B651" s="34" t="str">
        <f>IF('Prediction Log'!B652=0, "",'Prediction Log'!B652)</f>
        <v/>
      </c>
      <c r="C651" s="34" t="str">
        <f>IF('Prediction Log'!C652=0, "",'Prediction Log'!C652)</f>
        <v/>
      </c>
      <c r="D651" s="34" t="str">
        <f>IF('Prediction Log'!D652=0, "",'Prediction Log'!D652)</f>
        <v/>
      </c>
      <c r="E651" s="34" t="str">
        <f>IF('Prediction Log'!E652=0, "",'Prediction Log'!E652)</f>
        <v/>
      </c>
      <c r="F651" s="34" t="str">
        <f>IF('Prediction Log'!H652=0, "",'Prediction Log'!H652)</f>
        <v/>
      </c>
      <c r="G651" s="10" t="str">
        <f>IF(ISBLANK(Games!B634), "",'Prediction Log'!$I652)</f>
        <v/>
      </c>
      <c r="H651" s="35" t="str">
        <f>'Prediction Log'!$J652</f>
        <v/>
      </c>
      <c r="I651" s="34" t="str">
        <f>IF(ISBLANK(Games!R634), "",IF(AND(Games!R634="",Games!S634=""),"",IF(ISTEXT(Games!S634), "Side",Games!R634)))</f>
        <v/>
      </c>
      <c r="J651" s="34" t="str">
        <f>IF(ISBLANK(Games!B634), "",IF(Games!P634="Y", Games!B634, Games!C634))</f>
        <v/>
      </c>
      <c r="K651" s="34" t="str">
        <f>Games!K634</f>
        <v/>
      </c>
      <c r="L651" s="34" t="str">
        <f>IF(ISBLANK(Games!D634), "",Games!D634)</f>
        <v/>
      </c>
      <c r="M651" s="34"/>
      <c r="N651" s="49" t="str">
        <f>IF(ISBLANK(Table123[[#This Row],[Odds Side - Difference Model]]), "", 1)</f>
        <v/>
      </c>
      <c r="O651" s="49" t="str">
        <f>IF(ISBLANK(Table123[[#This Row],[Odds Spread]]), "", 1)</f>
        <v/>
      </c>
      <c r="P651" s="36"/>
      <c r="Q651" s="36"/>
      <c r="R65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1" s="36"/>
      <c r="T651" s="36"/>
      <c r="U651" s="50" t="str">
        <f>IF(ISBLANK(Table123[[#This Row],[Odds Side - Difference Model]]), "",N651+IF(Q651&lt;0, (N651/(Q651/-100)), N651*(Q651/100)))</f>
        <v/>
      </c>
      <c r="V651" s="51" t="str">
        <f>IFERROR(IF(ISBLANK(Table123[[#This Row],[Odds Side - Win Probability Model]]), "",N651+IF(R651&lt;0, (N651/(R651/-100)), N651*(R651/100))),"")</f>
        <v/>
      </c>
      <c r="W651" s="50" t="str">
        <f t="shared" si="67"/>
        <v/>
      </c>
      <c r="X651" s="51" t="str">
        <f t="shared" si="68"/>
        <v/>
      </c>
      <c r="Y651" s="50" t="str">
        <f>IF(ISBLANK(Table123[[#This Row],[Odds Spread]]), "",O651+IF(S651&lt;0, (O651/(S651/-100)), O651*(S651/100)))</f>
        <v/>
      </c>
      <c r="Z651" s="50" t="str">
        <f t="shared" si="69"/>
        <v/>
      </c>
      <c r="AA651" s="37">
        <f t="shared" si="70"/>
        <v>0</v>
      </c>
      <c r="AB651" s="37">
        <f t="shared" si="71"/>
        <v>0</v>
      </c>
      <c r="AC651" s="52" t="str">
        <f>IF('Prediction Log'!$T652="Y", "W", IF('Prediction Log'!$T652="N","L",""))</f>
        <v/>
      </c>
      <c r="AD651" s="53" t="str">
        <f>IF('Prediction Log'!$V652="Y", "W", IF('Prediction Log'!$V652="N","L",""))</f>
        <v/>
      </c>
      <c r="AE651" s="54" t="str">
        <f>IF(ISBLANK(Table123[[#This Row],[Odds Side - Difference Model]]), "",IF(AC651="W", W651, IF(AC651="L",-N651, "")))</f>
        <v/>
      </c>
      <c r="AF651" s="55" t="str">
        <f>IFERROR((IF(ISERR(Table123[[#This Row],[Potential Payout Side - Win Probability Model]]), "",IF(AD651="W", X651, IF(AD651="L",-N651, "")))), "")</f>
        <v/>
      </c>
      <c r="AG651" s="52" t="str">
        <f>IF('Prediction Log'!$U652="Y", "W", IF('Prediction Log'!$U652="N", "L", ""))</f>
        <v/>
      </c>
      <c r="AH651" s="54" t="str">
        <f>IF(ISBLANK(Table123[[#This Row],[Odds Spread]]), "",IF(AG651="W", Z651, IF(AG651="L",-O651, "")))</f>
        <v/>
      </c>
      <c r="AI651" s="45"/>
      <c r="AJ651" s="46" t="str">
        <f t="shared" si="72"/>
        <v/>
      </c>
      <c r="AK65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2" spans="1:38" x14ac:dyDescent="0.45">
      <c r="A652" s="34">
        <f>Games!A635</f>
        <v>0</v>
      </c>
      <c r="B652" s="34" t="str">
        <f>IF('Prediction Log'!B653=0, "",'Prediction Log'!B653)</f>
        <v/>
      </c>
      <c r="C652" s="34" t="str">
        <f>IF('Prediction Log'!C653=0, "",'Prediction Log'!C653)</f>
        <v/>
      </c>
      <c r="D652" s="34" t="str">
        <f>IF('Prediction Log'!D653=0, "",'Prediction Log'!D653)</f>
        <v/>
      </c>
      <c r="E652" s="34" t="str">
        <f>IF('Prediction Log'!E653=0, "",'Prediction Log'!E653)</f>
        <v/>
      </c>
      <c r="F652" s="34" t="str">
        <f>IF('Prediction Log'!H653=0, "",'Prediction Log'!H653)</f>
        <v/>
      </c>
      <c r="G652" s="10" t="str">
        <f>IF(ISBLANK(Games!B635), "",'Prediction Log'!$I653)</f>
        <v/>
      </c>
      <c r="H652" s="35" t="str">
        <f>'Prediction Log'!$J653</f>
        <v/>
      </c>
      <c r="I652" s="34" t="str">
        <f>IF(ISBLANK(Games!R635), "",IF(AND(Games!R635="",Games!S635=""),"",IF(ISTEXT(Games!S635), "Side",Games!R635)))</f>
        <v/>
      </c>
      <c r="J652" s="34" t="str">
        <f>IF(ISBLANK(Games!B635), "",IF(Games!P635="Y", Games!B635, Games!C635))</f>
        <v/>
      </c>
      <c r="K652" s="34" t="str">
        <f>Games!K635</f>
        <v/>
      </c>
      <c r="L652" s="34" t="str">
        <f>IF(ISBLANK(Games!D635), "",Games!D635)</f>
        <v/>
      </c>
      <c r="M652" s="34"/>
      <c r="N652" s="49" t="str">
        <f>IF(ISBLANK(Table123[[#This Row],[Odds Side - Difference Model]]), "", 1)</f>
        <v/>
      </c>
      <c r="O652" s="49" t="str">
        <f>IF(ISBLANK(Table123[[#This Row],[Odds Spread]]), "", 1)</f>
        <v/>
      </c>
      <c r="P652" s="36"/>
      <c r="Q652" s="36"/>
      <c r="R65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2" s="36"/>
      <c r="T652" s="36"/>
      <c r="U652" s="50" t="str">
        <f>IF(ISBLANK(Table123[[#This Row],[Odds Side - Difference Model]]), "",N652+IF(Q652&lt;0, (N652/(Q652/-100)), N652*(Q652/100)))</f>
        <v/>
      </c>
      <c r="V652" s="51" t="str">
        <f>IFERROR(IF(ISBLANK(Table123[[#This Row],[Odds Side - Win Probability Model]]), "",N652+IF(R652&lt;0, (N652/(R652/-100)), N652*(R652/100))),"")</f>
        <v/>
      </c>
      <c r="W652" s="50" t="str">
        <f t="shared" si="67"/>
        <v/>
      </c>
      <c r="X652" s="51" t="str">
        <f t="shared" si="68"/>
        <v/>
      </c>
      <c r="Y652" s="50" t="str">
        <f>IF(ISBLANK(Table123[[#This Row],[Odds Spread]]), "",O652+IF(S652&lt;0, (O652/(S652/-100)), O652*(S652/100)))</f>
        <v/>
      </c>
      <c r="Z652" s="50" t="str">
        <f t="shared" si="69"/>
        <v/>
      </c>
      <c r="AA652" s="37">
        <f t="shared" si="70"/>
        <v>0</v>
      </c>
      <c r="AB652" s="37">
        <f t="shared" si="71"/>
        <v>0</v>
      </c>
      <c r="AC652" s="52" t="str">
        <f>IF('Prediction Log'!$T653="Y", "W", IF('Prediction Log'!$T653="N","L",""))</f>
        <v/>
      </c>
      <c r="AD652" s="53" t="str">
        <f>IF('Prediction Log'!$V653="Y", "W", IF('Prediction Log'!$V653="N","L",""))</f>
        <v/>
      </c>
      <c r="AE652" s="54" t="str">
        <f>IF(ISBLANK(Table123[[#This Row],[Odds Side - Difference Model]]), "",IF(AC652="W", W652, IF(AC652="L",-N652, "")))</f>
        <v/>
      </c>
      <c r="AF652" s="55" t="str">
        <f>IFERROR((IF(ISERR(Table123[[#This Row],[Potential Payout Side - Win Probability Model]]), "",IF(AD652="W", X652, IF(AD652="L",-N652, "")))), "")</f>
        <v/>
      </c>
      <c r="AG652" s="52" t="str">
        <f>IF('Prediction Log'!$U653="Y", "W", IF('Prediction Log'!$U653="N", "L", ""))</f>
        <v/>
      </c>
      <c r="AH652" s="54" t="str">
        <f>IF(ISBLANK(Table123[[#This Row],[Odds Spread]]), "",IF(AG652="W", Z652, IF(AG652="L",-O652, "")))</f>
        <v/>
      </c>
      <c r="AI652" s="45"/>
      <c r="AJ652" s="46" t="str">
        <f t="shared" si="72"/>
        <v/>
      </c>
      <c r="AK65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3" spans="1:38" x14ac:dyDescent="0.45">
      <c r="A653" s="34">
        <f>Games!A636</f>
        <v>0</v>
      </c>
      <c r="B653" s="34" t="str">
        <f>IF('Prediction Log'!B654=0, "",'Prediction Log'!B654)</f>
        <v/>
      </c>
      <c r="C653" s="34" t="str">
        <f>IF('Prediction Log'!C654=0, "",'Prediction Log'!C654)</f>
        <v/>
      </c>
      <c r="D653" s="34" t="str">
        <f>IF('Prediction Log'!D654=0, "",'Prediction Log'!D654)</f>
        <v/>
      </c>
      <c r="E653" s="34" t="str">
        <f>IF('Prediction Log'!E654=0, "",'Prediction Log'!E654)</f>
        <v/>
      </c>
      <c r="F653" s="34" t="str">
        <f>IF('Prediction Log'!H654=0, "",'Prediction Log'!H654)</f>
        <v/>
      </c>
      <c r="G653" s="10" t="str">
        <f>IF(ISBLANK(Games!B636), "",'Prediction Log'!$I654)</f>
        <v/>
      </c>
      <c r="H653" s="35" t="str">
        <f>'Prediction Log'!$J654</f>
        <v/>
      </c>
      <c r="I653" s="34" t="str">
        <f>IF(ISBLANK(Games!R636), "",IF(AND(Games!R636="",Games!S636=""),"",IF(ISTEXT(Games!S636), "Side",Games!R636)))</f>
        <v/>
      </c>
      <c r="J653" s="34" t="str">
        <f>IF(ISBLANK(Games!B636), "",IF(Games!P636="Y", Games!B636, Games!C636))</f>
        <v/>
      </c>
      <c r="K653" s="34" t="str">
        <f>Games!K636</f>
        <v/>
      </c>
      <c r="L653" s="34" t="str">
        <f>IF(ISBLANK(Games!D636), "",Games!D636)</f>
        <v/>
      </c>
      <c r="M653" s="34"/>
      <c r="N653" s="49" t="str">
        <f>IF(ISBLANK(Table123[[#This Row],[Odds Side - Difference Model]]), "", 1)</f>
        <v/>
      </c>
      <c r="O653" s="49" t="str">
        <f>IF(ISBLANK(Table123[[#This Row],[Odds Spread]]), "", 1)</f>
        <v/>
      </c>
      <c r="P653" s="36"/>
      <c r="Q653" s="36"/>
      <c r="R65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3" s="36"/>
      <c r="T653" s="36"/>
      <c r="U653" s="50" t="str">
        <f>IF(ISBLANK(Table123[[#This Row],[Odds Side - Difference Model]]), "",N653+IF(Q653&lt;0, (N653/(Q653/-100)), N653*(Q653/100)))</f>
        <v/>
      </c>
      <c r="V653" s="51" t="str">
        <f>IFERROR(IF(ISBLANK(Table123[[#This Row],[Odds Side - Win Probability Model]]), "",N653+IF(R653&lt;0, (N653/(R653/-100)), N653*(R653/100))),"")</f>
        <v/>
      </c>
      <c r="W653" s="50" t="str">
        <f t="shared" si="67"/>
        <v/>
      </c>
      <c r="X653" s="51" t="str">
        <f t="shared" si="68"/>
        <v/>
      </c>
      <c r="Y653" s="50" t="str">
        <f>IF(ISBLANK(Table123[[#This Row],[Odds Spread]]), "",O653+IF(S653&lt;0, (O653/(S653/-100)), O653*(S653/100)))</f>
        <v/>
      </c>
      <c r="Z653" s="50" t="str">
        <f t="shared" si="69"/>
        <v/>
      </c>
      <c r="AA653" s="37">
        <f t="shared" si="70"/>
        <v>0</v>
      </c>
      <c r="AB653" s="37">
        <f t="shared" si="71"/>
        <v>0</v>
      </c>
      <c r="AC653" s="52" t="str">
        <f>IF('Prediction Log'!$T654="Y", "W", IF('Prediction Log'!$T654="N","L",""))</f>
        <v/>
      </c>
      <c r="AD653" s="53" t="str">
        <f>IF('Prediction Log'!$V654="Y", "W", IF('Prediction Log'!$V654="N","L",""))</f>
        <v/>
      </c>
      <c r="AE653" s="54" t="str">
        <f>IF(ISBLANK(Table123[[#This Row],[Odds Side - Difference Model]]), "",IF(AC653="W", W653, IF(AC653="L",-N653, "")))</f>
        <v/>
      </c>
      <c r="AF653" s="55" t="str">
        <f>IFERROR((IF(ISERR(Table123[[#This Row],[Potential Payout Side - Win Probability Model]]), "",IF(AD653="W", X653, IF(AD653="L",-N653, "")))), "")</f>
        <v/>
      </c>
      <c r="AG653" s="52" t="str">
        <f>IF('Prediction Log'!$U654="Y", "W", IF('Prediction Log'!$U654="N", "L", ""))</f>
        <v/>
      </c>
      <c r="AH653" s="54" t="str">
        <f>IF(ISBLANK(Table123[[#This Row],[Odds Spread]]), "",IF(AG653="W", Z653, IF(AG653="L",-O653, "")))</f>
        <v/>
      </c>
      <c r="AI653" s="45"/>
      <c r="AJ653" s="46" t="str">
        <f t="shared" si="72"/>
        <v/>
      </c>
      <c r="AK65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4" spans="1:38" x14ac:dyDescent="0.45">
      <c r="A654" s="34">
        <f>Games!A637</f>
        <v>0</v>
      </c>
      <c r="B654" s="34" t="str">
        <f>IF('Prediction Log'!B655=0, "",'Prediction Log'!B655)</f>
        <v/>
      </c>
      <c r="C654" s="34" t="str">
        <f>IF('Prediction Log'!C655=0, "",'Prediction Log'!C655)</f>
        <v/>
      </c>
      <c r="D654" s="34" t="str">
        <f>IF('Prediction Log'!D655=0, "",'Prediction Log'!D655)</f>
        <v/>
      </c>
      <c r="E654" s="34" t="str">
        <f>IF('Prediction Log'!E655=0, "",'Prediction Log'!E655)</f>
        <v/>
      </c>
      <c r="F654" s="34" t="str">
        <f>IF('Prediction Log'!H655=0, "",'Prediction Log'!H655)</f>
        <v/>
      </c>
      <c r="G654" s="10" t="str">
        <f>IF(ISBLANK(Games!B637), "",'Prediction Log'!$I655)</f>
        <v/>
      </c>
      <c r="H654" s="35" t="str">
        <f>'Prediction Log'!$J655</f>
        <v/>
      </c>
      <c r="I654" s="34" t="str">
        <f>IF(ISBLANK(Games!R637), "",IF(AND(Games!R637="",Games!S637=""),"",IF(ISTEXT(Games!S637), "Side",Games!R637)))</f>
        <v/>
      </c>
      <c r="J654" s="34" t="str">
        <f>IF(ISBLANK(Games!B637), "",IF(Games!P637="Y", Games!B637, Games!C637))</f>
        <v/>
      </c>
      <c r="K654" s="34" t="str">
        <f>Games!K637</f>
        <v/>
      </c>
      <c r="L654" s="34" t="str">
        <f>IF(ISBLANK(Games!D637), "",Games!D637)</f>
        <v/>
      </c>
      <c r="M654" s="34"/>
      <c r="N654" s="49" t="str">
        <f>IF(ISBLANK(Table123[[#This Row],[Odds Side - Difference Model]]), "", 1)</f>
        <v/>
      </c>
      <c r="O654" s="49" t="str">
        <f>IF(ISBLANK(Table123[[#This Row],[Odds Spread]]), "", 1)</f>
        <v/>
      </c>
      <c r="P654" s="36"/>
      <c r="Q654" s="36"/>
      <c r="R65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4" s="36"/>
      <c r="T654" s="36"/>
      <c r="U654" s="50" t="str">
        <f>IF(ISBLANK(Table123[[#This Row],[Odds Side - Difference Model]]), "",N654+IF(Q654&lt;0, (N654/(Q654/-100)), N654*(Q654/100)))</f>
        <v/>
      </c>
      <c r="V654" s="51" t="str">
        <f>IFERROR(IF(ISBLANK(Table123[[#This Row],[Odds Side - Win Probability Model]]), "",N654+IF(R654&lt;0, (N654/(R654/-100)), N654*(R654/100))),"")</f>
        <v/>
      </c>
      <c r="W654" s="50" t="str">
        <f t="shared" si="67"/>
        <v/>
      </c>
      <c r="X654" s="51" t="str">
        <f t="shared" si="68"/>
        <v/>
      </c>
      <c r="Y654" s="50" t="str">
        <f>IF(ISBLANK(Table123[[#This Row],[Odds Spread]]), "",O654+IF(S654&lt;0, (O654/(S654/-100)), O654*(S654/100)))</f>
        <v/>
      </c>
      <c r="Z654" s="50" t="str">
        <f t="shared" si="69"/>
        <v/>
      </c>
      <c r="AA654" s="37">
        <f t="shared" si="70"/>
        <v>0</v>
      </c>
      <c r="AB654" s="37">
        <f t="shared" si="71"/>
        <v>0</v>
      </c>
      <c r="AC654" s="52" t="str">
        <f>IF('Prediction Log'!$T655="Y", "W", IF('Prediction Log'!$T655="N","L",""))</f>
        <v/>
      </c>
      <c r="AD654" s="53" t="str">
        <f>IF('Prediction Log'!$V655="Y", "W", IF('Prediction Log'!$V655="N","L",""))</f>
        <v/>
      </c>
      <c r="AE654" s="54" t="str">
        <f>IF(ISBLANK(Table123[[#This Row],[Odds Side - Difference Model]]), "",IF(AC654="W", W654, IF(AC654="L",-N654, "")))</f>
        <v/>
      </c>
      <c r="AF654" s="55" t="str">
        <f>IFERROR((IF(ISERR(Table123[[#This Row],[Potential Payout Side - Win Probability Model]]), "",IF(AD654="W", X654, IF(AD654="L",-N654, "")))), "")</f>
        <v/>
      </c>
      <c r="AG654" s="52" t="str">
        <f>IF('Prediction Log'!$U655="Y", "W", IF('Prediction Log'!$U655="N", "L", ""))</f>
        <v/>
      </c>
      <c r="AH654" s="54" t="str">
        <f>IF(ISBLANK(Table123[[#This Row],[Odds Spread]]), "",IF(AG654="W", Z654, IF(AG654="L",-O654, "")))</f>
        <v/>
      </c>
      <c r="AI654" s="45"/>
      <c r="AJ654" s="46" t="str">
        <f t="shared" si="72"/>
        <v/>
      </c>
      <c r="AK65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5" spans="1:38" x14ac:dyDescent="0.45">
      <c r="A655" s="34">
        <f>Games!A638</f>
        <v>0</v>
      </c>
      <c r="B655" s="34" t="str">
        <f>IF('Prediction Log'!B656=0, "",'Prediction Log'!B656)</f>
        <v/>
      </c>
      <c r="C655" s="34" t="str">
        <f>IF('Prediction Log'!C656=0, "",'Prediction Log'!C656)</f>
        <v/>
      </c>
      <c r="D655" s="34" t="str">
        <f>IF('Prediction Log'!D656=0, "",'Prediction Log'!D656)</f>
        <v/>
      </c>
      <c r="E655" s="34" t="str">
        <f>IF('Prediction Log'!E656=0, "",'Prediction Log'!E656)</f>
        <v/>
      </c>
      <c r="F655" s="34" t="str">
        <f>IF('Prediction Log'!H656=0, "",'Prediction Log'!H656)</f>
        <v/>
      </c>
      <c r="G655" s="10" t="str">
        <f>IF(ISBLANK(Games!B638), "",'Prediction Log'!$I656)</f>
        <v/>
      </c>
      <c r="H655" s="35" t="str">
        <f>'Prediction Log'!$J656</f>
        <v/>
      </c>
      <c r="I655" s="34" t="str">
        <f>IF(ISBLANK(Games!R638), "",IF(AND(Games!R638="",Games!S638=""),"",IF(ISTEXT(Games!S638), "Side",Games!R638)))</f>
        <v/>
      </c>
      <c r="J655" s="34" t="str">
        <f>IF(ISBLANK(Games!B638), "",IF(Games!P638="Y", Games!B638, Games!C638))</f>
        <v/>
      </c>
      <c r="K655" s="34" t="str">
        <f>Games!K638</f>
        <v/>
      </c>
      <c r="L655" s="34" t="str">
        <f>IF(ISBLANK(Games!D638), "",Games!D638)</f>
        <v/>
      </c>
      <c r="M655" s="34"/>
      <c r="N655" s="49" t="str">
        <f>IF(ISBLANK(Table123[[#This Row],[Odds Side - Difference Model]]), "", 1)</f>
        <v/>
      </c>
      <c r="O655" s="49" t="str">
        <f>IF(ISBLANK(Table123[[#This Row],[Odds Spread]]), "", 1)</f>
        <v/>
      </c>
      <c r="P655" s="36"/>
      <c r="Q655" s="36"/>
      <c r="R65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5" s="36"/>
      <c r="T655" s="36"/>
      <c r="U655" s="50" t="str">
        <f>IF(ISBLANK(Table123[[#This Row],[Odds Side - Difference Model]]), "",N655+IF(Q655&lt;0, (N655/(Q655/-100)), N655*(Q655/100)))</f>
        <v/>
      </c>
      <c r="V655" s="51" t="str">
        <f>IFERROR(IF(ISBLANK(Table123[[#This Row],[Odds Side - Win Probability Model]]), "",N655+IF(R655&lt;0, (N655/(R655/-100)), N655*(R655/100))),"")</f>
        <v/>
      </c>
      <c r="W655" s="50" t="str">
        <f t="shared" si="67"/>
        <v/>
      </c>
      <c r="X655" s="51" t="str">
        <f t="shared" si="68"/>
        <v/>
      </c>
      <c r="Y655" s="50" t="str">
        <f>IF(ISBLANK(Table123[[#This Row],[Odds Spread]]), "",O655+IF(S655&lt;0, (O655/(S655/-100)), O655*(S655/100)))</f>
        <v/>
      </c>
      <c r="Z655" s="50" t="str">
        <f t="shared" si="69"/>
        <v/>
      </c>
      <c r="AA655" s="37">
        <f t="shared" si="70"/>
        <v>0</v>
      </c>
      <c r="AB655" s="37">
        <f t="shared" si="71"/>
        <v>0</v>
      </c>
      <c r="AC655" s="52" t="str">
        <f>IF('Prediction Log'!$T656="Y", "W", IF('Prediction Log'!$T656="N","L",""))</f>
        <v/>
      </c>
      <c r="AD655" s="53" t="str">
        <f>IF('Prediction Log'!$V656="Y", "W", IF('Prediction Log'!$V656="N","L",""))</f>
        <v/>
      </c>
      <c r="AE655" s="54" t="str">
        <f>IF(ISBLANK(Table123[[#This Row],[Odds Side - Difference Model]]), "",IF(AC655="W", W655, IF(AC655="L",-N655, "")))</f>
        <v/>
      </c>
      <c r="AF655" s="55" t="str">
        <f>IFERROR((IF(ISERR(Table123[[#This Row],[Potential Payout Side - Win Probability Model]]), "",IF(AD655="W", X655, IF(AD655="L",-N655, "")))), "")</f>
        <v/>
      </c>
      <c r="AG655" s="52" t="str">
        <f>IF('Prediction Log'!$U656="Y", "W", IF('Prediction Log'!$U656="N", "L", ""))</f>
        <v/>
      </c>
      <c r="AH655" s="54" t="str">
        <f>IF(ISBLANK(Table123[[#This Row],[Odds Spread]]), "",IF(AG655="W", Z655, IF(AG655="L",-O655, "")))</f>
        <v/>
      </c>
      <c r="AI655" s="45"/>
      <c r="AJ655" s="46" t="str">
        <f t="shared" si="72"/>
        <v/>
      </c>
      <c r="AK65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6" spans="1:38" x14ac:dyDescent="0.45">
      <c r="A656" s="34">
        <f>Games!A639</f>
        <v>0</v>
      </c>
      <c r="B656" s="34" t="str">
        <f>IF('Prediction Log'!B657=0, "",'Prediction Log'!B657)</f>
        <v/>
      </c>
      <c r="C656" s="34" t="str">
        <f>IF('Prediction Log'!C657=0, "",'Prediction Log'!C657)</f>
        <v/>
      </c>
      <c r="D656" s="34" t="str">
        <f>IF('Prediction Log'!D657=0, "",'Prediction Log'!D657)</f>
        <v/>
      </c>
      <c r="E656" s="34" t="str">
        <f>IF('Prediction Log'!E657=0, "",'Prediction Log'!E657)</f>
        <v/>
      </c>
      <c r="F656" s="34" t="str">
        <f>IF('Prediction Log'!H657=0, "",'Prediction Log'!H657)</f>
        <v/>
      </c>
      <c r="G656" s="10" t="str">
        <f>IF(ISBLANK(Games!B639), "",'Prediction Log'!$I657)</f>
        <v/>
      </c>
      <c r="H656" s="35" t="str">
        <f>'Prediction Log'!$J657</f>
        <v/>
      </c>
      <c r="I656" s="34" t="str">
        <f>IF(ISBLANK(Games!R639), "",IF(AND(Games!R639="",Games!S639=""),"",IF(ISTEXT(Games!S639), "Side",Games!R639)))</f>
        <v/>
      </c>
      <c r="J656" s="34" t="str">
        <f>IF(ISBLANK(Games!B639), "",IF(Games!P639="Y", Games!B639, Games!C639))</f>
        <v/>
      </c>
      <c r="K656" s="34" t="str">
        <f>Games!K639</f>
        <v/>
      </c>
      <c r="L656" s="34" t="str">
        <f>IF(ISBLANK(Games!D639), "",Games!D639)</f>
        <v/>
      </c>
      <c r="M656" s="34"/>
      <c r="N656" s="49" t="str">
        <f>IF(ISBLANK(Table123[[#This Row],[Odds Side - Difference Model]]), "", 1)</f>
        <v/>
      </c>
      <c r="O656" s="49" t="str">
        <f>IF(ISBLANK(Table123[[#This Row],[Odds Spread]]), "", 1)</f>
        <v/>
      </c>
      <c r="P656" s="36"/>
      <c r="Q656" s="36"/>
      <c r="R65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6" s="36"/>
      <c r="T656" s="36"/>
      <c r="U656" s="50" t="str">
        <f>IF(ISBLANK(Table123[[#This Row],[Odds Side - Difference Model]]), "",N656+IF(Q656&lt;0, (N656/(Q656/-100)), N656*(Q656/100)))</f>
        <v/>
      </c>
      <c r="V656" s="51" t="str">
        <f>IFERROR(IF(ISBLANK(Table123[[#This Row],[Odds Side - Win Probability Model]]), "",N656+IF(R656&lt;0, (N656/(R656/-100)), N656*(R656/100))),"")</f>
        <v/>
      </c>
      <c r="W656" s="50" t="str">
        <f t="shared" si="67"/>
        <v/>
      </c>
      <c r="X656" s="51" t="str">
        <f t="shared" si="68"/>
        <v/>
      </c>
      <c r="Y656" s="50" t="str">
        <f>IF(ISBLANK(Table123[[#This Row],[Odds Spread]]), "",O656+IF(S656&lt;0, (O656/(S656/-100)), O656*(S656/100)))</f>
        <v/>
      </c>
      <c r="Z656" s="50" t="str">
        <f t="shared" si="69"/>
        <v/>
      </c>
      <c r="AA656" s="37">
        <f t="shared" si="70"/>
        <v>0</v>
      </c>
      <c r="AB656" s="37">
        <f t="shared" si="71"/>
        <v>0</v>
      </c>
      <c r="AC656" s="52" t="str">
        <f>IF('Prediction Log'!$T657="Y", "W", IF('Prediction Log'!$T657="N","L",""))</f>
        <v/>
      </c>
      <c r="AD656" s="53" t="str">
        <f>IF('Prediction Log'!$V657="Y", "W", IF('Prediction Log'!$V657="N","L",""))</f>
        <v/>
      </c>
      <c r="AE656" s="54" t="str">
        <f>IF(ISBLANK(Table123[[#This Row],[Odds Side - Difference Model]]), "",IF(AC656="W", W656, IF(AC656="L",-N656, "")))</f>
        <v/>
      </c>
      <c r="AF656" s="55" t="str">
        <f>IFERROR((IF(ISERR(Table123[[#This Row],[Potential Payout Side - Win Probability Model]]), "",IF(AD656="W", X656, IF(AD656="L",-N656, "")))), "")</f>
        <v/>
      </c>
      <c r="AG656" s="52" t="str">
        <f>IF('Prediction Log'!$U657="Y", "W", IF('Prediction Log'!$U657="N", "L", ""))</f>
        <v/>
      </c>
      <c r="AH656" s="54" t="str">
        <f>IF(ISBLANK(Table123[[#This Row],[Odds Spread]]), "",IF(AG656="W", Z656, IF(AG656="L",-O656, "")))</f>
        <v/>
      </c>
      <c r="AI656" s="45"/>
      <c r="AJ656" s="46" t="str">
        <f t="shared" si="72"/>
        <v/>
      </c>
      <c r="AK65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7" spans="1:38" x14ac:dyDescent="0.45">
      <c r="A657" s="34">
        <f>Games!A640</f>
        <v>0</v>
      </c>
      <c r="B657" s="34" t="str">
        <f>IF('Prediction Log'!B658=0, "",'Prediction Log'!B658)</f>
        <v/>
      </c>
      <c r="C657" s="34" t="str">
        <f>IF('Prediction Log'!C658=0, "",'Prediction Log'!C658)</f>
        <v/>
      </c>
      <c r="D657" s="34" t="str">
        <f>IF('Prediction Log'!D658=0, "",'Prediction Log'!D658)</f>
        <v/>
      </c>
      <c r="E657" s="34" t="str">
        <f>IF('Prediction Log'!E658=0, "",'Prediction Log'!E658)</f>
        <v/>
      </c>
      <c r="F657" s="34" t="str">
        <f>IF('Prediction Log'!H658=0, "",'Prediction Log'!H658)</f>
        <v/>
      </c>
      <c r="G657" s="10" t="str">
        <f>IF(ISBLANK(Games!B640), "",'Prediction Log'!$I658)</f>
        <v/>
      </c>
      <c r="H657" s="35" t="str">
        <f>'Prediction Log'!$J658</f>
        <v/>
      </c>
      <c r="I657" s="34" t="str">
        <f>IF(ISBLANK(Games!R640), "",IF(AND(Games!R640="",Games!S640=""),"",IF(ISTEXT(Games!S640), "Side",Games!R640)))</f>
        <v/>
      </c>
      <c r="J657" s="34" t="str">
        <f>IF(ISBLANK(Games!B640), "",IF(Games!P640="Y", Games!B640, Games!C640))</f>
        <v/>
      </c>
      <c r="K657" s="34" t="str">
        <f>Games!K640</f>
        <v/>
      </c>
      <c r="L657" s="34" t="str">
        <f>IF(ISBLANK(Games!D640), "",Games!D640)</f>
        <v/>
      </c>
      <c r="M657" s="34"/>
      <c r="N657" s="49" t="str">
        <f>IF(ISBLANK(Table123[[#This Row],[Odds Side - Difference Model]]), "", 1)</f>
        <v/>
      </c>
      <c r="O657" s="49" t="str">
        <f>IF(ISBLANK(Table123[[#This Row],[Odds Spread]]), "", 1)</f>
        <v/>
      </c>
      <c r="P657" s="36"/>
      <c r="Q657" s="36"/>
      <c r="R65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7" s="36"/>
      <c r="T657" s="36"/>
      <c r="U657" s="50" t="str">
        <f>IF(ISBLANK(Table123[[#This Row],[Odds Side - Difference Model]]), "",N657+IF(Q657&lt;0, (N657/(Q657/-100)), N657*(Q657/100)))</f>
        <v/>
      </c>
      <c r="V657" s="51" t="str">
        <f>IFERROR(IF(ISBLANK(Table123[[#This Row],[Odds Side - Win Probability Model]]), "",N657+IF(R657&lt;0, (N657/(R657/-100)), N657*(R657/100))),"")</f>
        <v/>
      </c>
      <c r="W657" s="50" t="str">
        <f t="shared" si="67"/>
        <v/>
      </c>
      <c r="X657" s="51" t="str">
        <f t="shared" si="68"/>
        <v/>
      </c>
      <c r="Y657" s="50" t="str">
        <f>IF(ISBLANK(Table123[[#This Row],[Odds Spread]]), "",O657+IF(S657&lt;0, (O657/(S657/-100)), O657*(S657/100)))</f>
        <v/>
      </c>
      <c r="Z657" s="50" t="str">
        <f t="shared" si="69"/>
        <v/>
      </c>
      <c r="AA657" s="37">
        <f t="shared" si="70"/>
        <v>0</v>
      </c>
      <c r="AB657" s="37">
        <f t="shared" si="71"/>
        <v>0</v>
      </c>
      <c r="AC657" s="52" t="str">
        <f>IF('Prediction Log'!$T658="Y", "W", IF('Prediction Log'!$T658="N","L",""))</f>
        <v/>
      </c>
      <c r="AD657" s="53" t="str">
        <f>IF('Prediction Log'!$V658="Y", "W", IF('Prediction Log'!$V658="N","L",""))</f>
        <v/>
      </c>
      <c r="AE657" s="54" t="str">
        <f>IF(ISBLANK(Table123[[#This Row],[Odds Side - Difference Model]]), "",IF(AC657="W", W657, IF(AC657="L",-N657, "")))</f>
        <v/>
      </c>
      <c r="AF657" s="55" t="str">
        <f>IFERROR((IF(ISERR(Table123[[#This Row],[Potential Payout Side - Win Probability Model]]), "",IF(AD657="W", X657, IF(AD657="L",-N657, "")))), "")</f>
        <v/>
      </c>
      <c r="AG657" s="52" t="str">
        <f>IF('Prediction Log'!$U658="Y", "W", IF('Prediction Log'!$U658="N", "L", ""))</f>
        <v/>
      </c>
      <c r="AH657" s="54" t="str">
        <f>IF(ISBLANK(Table123[[#This Row],[Odds Spread]]), "",IF(AG657="W", Z657, IF(AG657="L",-O657, "")))</f>
        <v/>
      </c>
      <c r="AI657" s="45"/>
      <c r="AJ657" s="46" t="str">
        <f t="shared" si="72"/>
        <v/>
      </c>
      <c r="AK65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8" spans="1:38" x14ac:dyDescent="0.45">
      <c r="A658" s="34">
        <f>Games!A641</f>
        <v>0</v>
      </c>
      <c r="B658" s="34" t="str">
        <f>IF('Prediction Log'!B659=0, "",'Prediction Log'!B659)</f>
        <v/>
      </c>
      <c r="C658" s="34" t="str">
        <f>IF('Prediction Log'!C659=0, "",'Prediction Log'!C659)</f>
        <v/>
      </c>
      <c r="D658" s="34" t="str">
        <f>IF('Prediction Log'!D659=0, "",'Prediction Log'!D659)</f>
        <v/>
      </c>
      <c r="E658" s="34" t="str">
        <f>IF('Prediction Log'!E659=0, "",'Prediction Log'!E659)</f>
        <v/>
      </c>
      <c r="F658" s="34" t="str">
        <f>IF('Prediction Log'!H659=0, "",'Prediction Log'!H659)</f>
        <v/>
      </c>
      <c r="G658" s="10" t="str">
        <f>IF(ISBLANK(Games!B641), "",'Prediction Log'!$I659)</f>
        <v/>
      </c>
      <c r="H658" s="35" t="str">
        <f>'Prediction Log'!$J659</f>
        <v/>
      </c>
      <c r="I658" s="34" t="str">
        <f>IF(ISBLANK(Games!R641), "",IF(AND(Games!R641="",Games!S641=""),"",IF(ISTEXT(Games!S641), "Side",Games!R641)))</f>
        <v/>
      </c>
      <c r="J658" s="34" t="str">
        <f>IF(ISBLANK(Games!B641), "",IF(Games!P641="Y", Games!B641, Games!C641))</f>
        <v/>
      </c>
      <c r="K658" s="34" t="str">
        <f>Games!K641</f>
        <v/>
      </c>
      <c r="L658" s="34" t="str">
        <f>IF(ISBLANK(Games!D641), "",Games!D641)</f>
        <v/>
      </c>
      <c r="M658" s="34"/>
      <c r="N658" s="49" t="str">
        <f>IF(ISBLANK(Table123[[#This Row],[Odds Side - Difference Model]]), "", 1)</f>
        <v/>
      </c>
      <c r="O658" s="49" t="str">
        <f>IF(ISBLANK(Table123[[#This Row],[Odds Spread]]), "", 1)</f>
        <v/>
      </c>
      <c r="P658" s="36"/>
      <c r="Q658" s="36"/>
      <c r="R65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8" s="36"/>
      <c r="T658" s="36"/>
      <c r="U658" s="50" t="str">
        <f>IF(ISBLANK(Table123[[#This Row],[Odds Side - Difference Model]]), "",N658+IF(Q658&lt;0, (N658/(Q658/-100)), N658*(Q658/100)))</f>
        <v/>
      </c>
      <c r="V658" s="51" t="str">
        <f>IFERROR(IF(ISBLANK(Table123[[#This Row],[Odds Side - Win Probability Model]]), "",N658+IF(R658&lt;0, (N658/(R658/-100)), N658*(R658/100))),"")</f>
        <v/>
      </c>
      <c r="W658" s="50" t="str">
        <f t="shared" si="67"/>
        <v/>
      </c>
      <c r="X658" s="51" t="str">
        <f t="shared" si="68"/>
        <v/>
      </c>
      <c r="Y658" s="50" t="str">
        <f>IF(ISBLANK(Table123[[#This Row],[Odds Spread]]), "",O658+IF(S658&lt;0, (O658/(S658/-100)), O658*(S658/100)))</f>
        <v/>
      </c>
      <c r="Z658" s="50" t="str">
        <f t="shared" si="69"/>
        <v/>
      </c>
      <c r="AA658" s="37">
        <f t="shared" si="70"/>
        <v>0</v>
      </c>
      <c r="AB658" s="37">
        <f t="shared" si="71"/>
        <v>0</v>
      </c>
      <c r="AC658" s="52" t="str">
        <f>IF('Prediction Log'!$T659="Y", "W", IF('Prediction Log'!$T659="N","L",""))</f>
        <v/>
      </c>
      <c r="AD658" s="53" t="str">
        <f>IF('Prediction Log'!$V659="Y", "W", IF('Prediction Log'!$V659="N","L",""))</f>
        <v/>
      </c>
      <c r="AE658" s="54" t="str">
        <f>IF(ISBLANK(Table123[[#This Row],[Odds Side - Difference Model]]), "",IF(AC658="W", W658, IF(AC658="L",-N658, "")))</f>
        <v/>
      </c>
      <c r="AF658" s="55" t="str">
        <f>IFERROR((IF(ISERR(Table123[[#This Row],[Potential Payout Side - Win Probability Model]]), "",IF(AD658="W", X658, IF(AD658="L",-N658, "")))), "")</f>
        <v/>
      </c>
      <c r="AG658" s="52" t="str">
        <f>IF('Prediction Log'!$U659="Y", "W", IF('Prediction Log'!$U659="N", "L", ""))</f>
        <v/>
      </c>
      <c r="AH658" s="54" t="str">
        <f>IF(ISBLANK(Table123[[#This Row],[Odds Spread]]), "",IF(AG658="W", Z658, IF(AG658="L",-O658, "")))</f>
        <v/>
      </c>
      <c r="AI658" s="45"/>
      <c r="AJ658" s="46" t="str">
        <f t="shared" si="72"/>
        <v/>
      </c>
      <c r="AK65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9" spans="1:38" x14ac:dyDescent="0.45">
      <c r="A659" s="34">
        <f>Games!A642</f>
        <v>0</v>
      </c>
      <c r="B659" s="34" t="str">
        <f>IF('Prediction Log'!B660=0, "",'Prediction Log'!B660)</f>
        <v/>
      </c>
      <c r="C659" s="34" t="str">
        <f>IF('Prediction Log'!C660=0, "",'Prediction Log'!C660)</f>
        <v/>
      </c>
      <c r="D659" s="34" t="str">
        <f>IF('Prediction Log'!D660=0, "",'Prediction Log'!D660)</f>
        <v/>
      </c>
      <c r="E659" s="34" t="str">
        <f>IF('Prediction Log'!E660=0, "",'Prediction Log'!E660)</f>
        <v/>
      </c>
      <c r="F659" s="34" t="str">
        <f>IF('Prediction Log'!H660=0, "",'Prediction Log'!H660)</f>
        <v/>
      </c>
      <c r="G659" s="10" t="str">
        <f>IF(ISBLANK(Games!B642), "",'Prediction Log'!$I660)</f>
        <v/>
      </c>
      <c r="H659" s="35" t="str">
        <f>'Prediction Log'!$J660</f>
        <v/>
      </c>
      <c r="I659" s="34" t="str">
        <f>IF(ISBLANK(Games!R642), "",IF(AND(Games!R642="",Games!S642=""),"",IF(ISTEXT(Games!S642), "Side",Games!R642)))</f>
        <v/>
      </c>
      <c r="J659" s="34" t="str">
        <f>IF(ISBLANK(Games!B642), "",IF(Games!P642="Y", Games!B642, Games!C642))</f>
        <v/>
      </c>
      <c r="K659" s="34" t="str">
        <f>Games!K642</f>
        <v/>
      </c>
      <c r="L659" s="34" t="str">
        <f>IF(ISBLANK(Games!D642), "",Games!D642)</f>
        <v/>
      </c>
      <c r="M659" s="34"/>
      <c r="N659" s="49" t="str">
        <f>IF(ISBLANK(Table123[[#This Row],[Odds Side - Difference Model]]), "", 1)</f>
        <v/>
      </c>
      <c r="O659" s="49" t="str">
        <f>IF(ISBLANK(Table123[[#This Row],[Odds Spread]]), "", 1)</f>
        <v/>
      </c>
      <c r="P659" s="36"/>
      <c r="Q659" s="36"/>
      <c r="R65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9" s="36"/>
      <c r="T659" s="36"/>
      <c r="U659" s="50" t="str">
        <f>IF(ISBLANK(Table123[[#This Row],[Odds Side - Difference Model]]), "",N659+IF(Q659&lt;0, (N659/(Q659/-100)), N659*(Q659/100)))</f>
        <v/>
      </c>
      <c r="V659" s="51" t="str">
        <f>IFERROR(IF(ISBLANK(Table123[[#This Row],[Odds Side - Win Probability Model]]), "",N659+IF(R659&lt;0, (N659/(R659/-100)), N659*(R659/100))),"")</f>
        <v/>
      </c>
      <c r="W659" s="50" t="str">
        <f t="shared" si="67"/>
        <v/>
      </c>
      <c r="X659" s="51" t="str">
        <f t="shared" si="68"/>
        <v/>
      </c>
      <c r="Y659" s="50" t="str">
        <f>IF(ISBLANK(Table123[[#This Row],[Odds Spread]]), "",O659+IF(S659&lt;0, (O659/(S659/-100)), O659*(S659/100)))</f>
        <v/>
      </c>
      <c r="Z659" s="50" t="str">
        <f t="shared" si="69"/>
        <v/>
      </c>
      <c r="AA659" s="37">
        <f t="shared" si="70"/>
        <v>0</v>
      </c>
      <c r="AB659" s="37">
        <f t="shared" si="71"/>
        <v>0</v>
      </c>
      <c r="AC659" s="52" t="str">
        <f>IF('Prediction Log'!$T660="Y", "W", IF('Prediction Log'!$T660="N","L",""))</f>
        <v/>
      </c>
      <c r="AD659" s="53" t="str">
        <f>IF('Prediction Log'!$V660="Y", "W", IF('Prediction Log'!$V660="N","L",""))</f>
        <v/>
      </c>
      <c r="AE659" s="54" t="str">
        <f>IF(ISBLANK(Table123[[#This Row],[Odds Side - Difference Model]]), "",IF(AC659="W", W659, IF(AC659="L",-N659, "")))</f>
        <v/>
      </c>
      <c r="AF659" s="55" t="str">
        <f>IFERROR((IF(ISERR(Table123[[#This Row],[Potential Payout Side - Win Probability Model]]), "",IF(AD659="W", X659, IF(AD659="L",-N659, "")))), "")</f>
        <v/>
      </c>
      <c r="AG659" s="52" t="str">
        <f>IF('Prediction Log'!$U660="Y", "W", IF('Prediction Log'!$U660="N", "L", ""))</f>
        <v/>
      </c>
      <c r="AH659" s="54" t="str">
        <f>IF(ISBLANK(Table123[[#This Row],[Odds Spread]]), "",IF(AG659="W", Z659, IF(AG659="L",-O659, "")))</f>
        <v/>
      </c>
      <c r="AI659" s="45"/>
      <c r="AJ659" s="46" t="str">
        <f t="shared" si="72"/>
        <v/>
      </c>
      <c r="AK65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0" spans="1:38" x14ac:dyDescent="0.45">
      <c r="A660" s="34">
        <f>Games!A643</f>
        <v>0</v>
      </c>
      <c r="B660" s="34" t="str">
        <f>IF('Prediction Log'!B661=0, "",'Prediction Log'!B661)</f>
        <v/>
      </c>
      <c r="C660" s="34" t="str">
        <f>IF('Prediction Log'!C661=0, "",'Prediction Log'!C661)</f>
        <v/>
      </c>
      <c r="D660" s="34" t="str">
        <f>IF('Prediction Log'!D661=0, "",'Prediction Log'!D661)</f>
        <v/>
      </c>
      <c r="E660" s="34" t="str">
        <f>IF('Prediction Log'!E661=0, "",'Prediction Log'!E661)</f>
        <v/>
      </c>
      <c r="F660" s="34" t="str">
        <f>IF('Prediction Log'!H661=0, "",'Prediction Log'!H661)</f>
        <v/>
      </c>
      <c r="G660" s="10" t="str">
        <f>IF(ISBLANK(Games!B643), "",'Prediction Log'!$I661)</f>
        <v/>
      </c>
      <c r="H660" s="35" t="str">
        <f>'Prediction Log'!$J661</f>
        <v/>
      </c>
      <c r="I660" s="34" t="str">
        <f>IF(ISBLANK(Games!R643), "",IF(AND(Games!R643="",Games!S643=""),"",IF(ISTEXT(Games!S643), "Side",Games!R643)))</f>
        <v/>
      </c>
      <c r="J660" s="34" t="str">
        <f>IF(ISBLANK(Games!B643), "",IF(Games!P643="Y", Games!B643, Games!C643))</f>
        <v/>
      </c>
      <c r="K660" s="34" t="str">
        <f>Games!K643</f>
        <v/>
      </c>
      <c r="L660" s="34" t="str">
        <f>IF(ISBLANK(Games!D643), "",Games!D643)</f>
        <v/>
      </c>
      <c r="M660" s="34"/>
      <c r="N660" s="49" t="str">
        <f>IF(ISBLANK(Table123[[#This Row],[Odds Side - Difference Model]]), "", 1)</f>
        <v/>
      </c>
      <c r="O660" s="49" t="str">
        <f>IF(ISBLANK(Table123[[#This Row],[Odds Spread]]), "", 1)</f>
        <v/>
      </c>
      <c r="P660" s="36"/>
      <c r="Q660" s="36"/>
      <c r="R66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0" s="36"/>
      <c r="T660" s="36"/>
      <c r="U660" s="50" t="str">
        <f>IF(ISBLANK(Table123[[#This Row],[Odds Side - Difference Model]]), "",N660+IF(Q660&lt;0, (N660/(Q660/-100)), N660*(Q660/100)))</f>
        <v/>
      </c>
      <c r="V660" s="51" t="str">
        <f>IFERROR(IF(ISBLANK(Table123[[#This Row],[Odds Side - Win Probability Model]]), "",N660+IF(R660&lt;0, (N660/(R660/-100)), N660*(R660/100))),"")</f>
        <v/>
      </c>
      <c r="W660" s="50" t="str">
        <f t="shared" si="67"/>
        <v/>
      </c>
      <c r="X660" s="51" t="str">
        <f t="shared" si="68"/>
        <v/>
      </c>
      <c r="Y660" s="50" t="str">
        <f>IF(ISBLANK(Table123[[#This Row],[Odds Spread]]), "",O660+IF(S660&lt;0, (O660/(S660/-100)), O660*(S660/100)))</f>
        <v/>
      </c>
      <c r="Z660" s="50" t="str">
        <f t="shared" si="69"/>
        <v/>
      </c>
      <c r="AA660" s="37">
        <f t="shared" si="70"/>
        <v>0</v>
      </c>
      <c r="AB660" s="37">
        <f t="shared" si="71"/>
        <v>0</v>
      </c>
      <c r="AC660" s="52" t="str">
        <f>IF('Prediction Log'!$T661="Y", "W", IF('Prediction Log'!$T661="N","L",""))</f>
        <v/>
      </c>
      <c r="AD660" s="53" t="str">
        <f>IF('Prediction Log'!$V661="Y", "W", IF('Prediction Log'!$V661="N","L",""))</f>
        <v/>
      </c>
      <c r="AE660" s="54" t="str">
        <f>IF(ISBLANK(Table123[[#This Row],[Odds Side - Difference Model]]), "",IF(AC660="W", W660, IF(AC660="L",-N660, "")))</f>
        <v/>
      </c>
      <c r="AF660" s="55" t="str">
        <f>IFERROR((IF(ISERR(Table123[[#This Row],[Potential Payout Side - Win Probability Model]]), "",IF(AD660="W", X660, IF(AD660="L",-N660, "")))), "")</f>
        <v/>
      </c>
      <c r="AG660" s="52" t="str">
        <f>IF('Prediction Log'!$U661="Y", "W", IF('Prediction Log'!$U661="N", "L", ""))</f>
        <v/>
      </c>
      <c r="AH660" s="54" t="str">
        <f>IF(ISBLANK(Table123[[#This Row],[Odds Spread]]), "",IF(AG660="W", Z660, IF(AG660="L",-O660, "")))</f>
        <v/>
      </c>
      <c r="AI660" s="45"/>
      <c r="AJ660" s="46" t="str">
        <f t="shared" si="72"/>
        <v/>
      </c>
      <c r="AK66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1" spans="1:38" x14ac:dyDescent="0.45">
      <c r="A661" s="34">
        <f>Games!A644</f>
        <v>0</v>
      </c>
      <c r="B661" s="34" t="str">
        <f>IF('Prediction Log'!B662=0, "",'Prediction Log'!B662)</f>
        <v/>
      </c>
      <c r="C661" s="34" t="str">
        <f>IF('Prediction Log'!C662=0, "",'Prediction Log'!C662)</f>
        <v/>
      </c>
      <c r="D661" s="34" t="str">
        <f>IF('Prediction Log'!D662=0, "",'Prediction Log'!D662)</f>
        <v/>
      </c>
      <c r="E661" s="34" t="str">
        <f>IF('Prediction Log'!E662=0, "",'Prediction Log'!E662)</f>
        <v/>
      </c>
      <c r="F661" s="34" t="str">
        <f>IF('Prediction Log'!H662=0, "",'Prediction Log'!H662)</f>
        <v/>
      </c>
      <c r="G661" s="10" t="str">
        <f>IF(ISBLANK(Games!B644), "",'Prediction Log'!$I662)</f>
        <v/>
      </c>
      <c r="H661" s="35" t="str">
        <f>'Prediction Log'!$J662</f>
        <v/>
      </c>
      <c r="I661" s="34" t="str">
        <f>IF(ISBLANK(Games!R644), "",IF(AND(Games!R644="",Games!S644=""),"",IF(ISTEXT(Games!S644), "Side",Games!R644)))</f>
        <v/>
      </c>
      <c r="J661" s="34" t="str">
        <f>IF(ISBLANK(Games!B644), "",IF(Games!P644="Y", Games!B644, Games!C644))</f>
        <v/>
      </c>
      <c r="K661" s="34" t="str">
        <f>Games!K644</f>
        <v/>
      </c>
      <c r="L661" s="34" t="str">
        <f>IF(ISBLANK(Games!D644), "",Games!D644)</f>
        <v/>
      </c>
      <c r="M661" s="34"/>
      <c r="N661" s="49" t="str">
        <f>IF(ISBLANK(Table123[[#This Row],[Odds Side - Difference Model]]), "", 1)</f>
        <v/>
      </c>
      <c r="O661" s="49" t="str">
        <f>IF(ISBLANK(Table123[[#This Row],[Odds Spread]]), "", 1)</f>
        <v/>
      </c>
      <c r="P661" s="36"/>
      <c r="Q661" s="36"/>
      <c r="R66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1" s="36"/>
      <c r="T661" s="36"/>
      <c r="U661" s="50" t="str">
        <f>IF(ISBLANK(Table123[[#This Row],[Odds Side - Difference Model]]), "",N661+IF(Q661&lt;0, (N661/(Q661/-100)), N661*(Q661/100)))</f>
        <v/>
      </c>
      <c r="V661" s="51" t="str">
        <f>IFERROR(IF(ISBLANK(Table123[[#This Row],[Odds Side - Win Probability Model]]), "",N661+IF(R661&lt;0, (N661/(R661/-100)), N661*(R661/100))),"")</f>
        <v/>
      </c>
      <c r="W661" s="50" t="str">
        <f t="shared" si="67"/>
        <v/>
      </c>
      <c r="X661" s="51" t="str">
        <f t="shared" si="68"/>
        <v/>
      </c>
      <c r="Y661" s="50" t="str">
        <f>IF(ISBLANK(Table123[[#This Row],[Odds Spread]]), "",O661+IF(S661&lt;0, (O661/(S661/-100)), O661*(S661/100)))</f>
        <v/>
      </c>
      <c r="Z661" s="50" t="str">
        <f t="shared" si="69"/>
        <v/>
      </c>
      <c r="AA661" s="37">
        <f t="shared" si="70"/>
        <v>0</v>
      </c>
      <c r="AB661" s="37">
        <f t="shared" si="71"/>
        <v>0</v>
      </c>
      <c r="AC661" s="52" t="str">
        <f>IF('Prediction Log'!$T662="Y", "W", IF('Prediction Log'!$T662="N","L",""))</f>
        <v/>
      </c>
      <c r="AD661" s="53" t="str">
        <f>IF('Prediction Log'!$V662="Y", "W", IF('Prediction Log'!$V662="N","L",""))</f>
        <v/>
      </c>
      <c r="AE661" s="54" t="str">
        <f>IF(ISBLANK(Table123[[#This Row],[Odds Side - Difference Model]]), "",IF(AC661="W", W661, IF(AC661="L",-N661, "")))</f>
        <v/>
      </c>
      <c r="AF661" s="55" t="str">
        <f>IFERROR((IF(ISERR(Table123[[#This Row],[Potential Payout Side - Win Probability Model]]), "",IF(AD661="W", X661, IF(AD661="L",-N661, "")))), "")</f>
        <v/>
      </c>
      <c r="AG661" s="52" t="str">
        <f>IF('Prediction Log'!$U662="Y", "W", IF('Prediction Log'!$U662="N", "L", ""))</f>
        <v/>
      </c>
      <c r="AH661" s="54" t="str">
        <f>IF(ISBLANK(Table123[[#This Row],[Odds Spread]]), "",IF(AG661="W", Z661, IF(AG661="L",-O661, "")))</f>
        <v/>
      </c>
      <c r="AI661" s="45"/>
      <c r="AJ661" s="46" t="str">
        <f t="shared" si="72"/>
        <v/>
      </c>
      <c r="AK66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2" spans="1:38" x14ac:dyDescent="0.45">
      <c r="A662" s="34">
        <f>Games!A645</f>
        <v>0</v>
      </c>
      <c r="B662" s="34" t="str">
        <f>IF('Prediction Log'!B663=0, "",'Prediction Log'!B663)</f>
        <v/>
      </c>
      <c r="C662" s="34" t="str">
        <f>IF('Prediction Log'!C663=0, "",'Prediction Log'!C663)</f>
        <v/>
      </c>
      <c r="D662" s="34" t="str">
        <f>IF('Prediction Log'!D663=0, "",'Prediction Log'!D663)</f>
        <v/>
      </c>
      <c r="E662" s="34" t="str">
        <f>IF('Prediction Log'!E663=0, "",'Prediction Log'!E663)</f>
        <v/>
      </c>
      <c r="F662" s="34" t="str">
        <f>IF('Prediction Log'!H663=0, "",'Prediction Log'!H663)</f>
        <v/>
      </c>
      <c r="G662" s="10" t="str">
        <f>IF(ISBLANK(Games!B645), "",'Prediction Log'!$I663)</f>
        <v/>
      </c>
      <c r="H662" s="35" t="str">
        <f>'Prediction Log'!$J663</f>
        <v/>
      </c>
      <c r="I662" s="34" t="str">
        <f>IF(ISBLANK(Games!R645), "",IF(AND(Games!R645="",Games!S645=""),"",IF(ISTEXT(Games!S645), "Side",Games!R645)))</f>
        <v/>
      </c>
      <c r="J662" s="34" t="str">
        <f>IF(ISBLANK(Games!B645), "",IF(Games!P645="Y", Games!B645, Games!C645))</f>
        <v/>
      </c>
      <c r="K662" s="34" t="str">
        <f>Games!K645</f>
        <v/>
      </c>
      <c r="L662" s="34" t="str">
        <f>IF(ISBLANK(Games!D645), "",Games!D645)</f>
        <v/>
      </c>
      <c r="M662" s="34"/>
      <c r="N662" s="49" t="str">
        <f>IF(ISBLANK(Table123[[#This Row],[Odds Side - Difference Model]]), "", 1)</f>
        <v/>
      </c>
      <c r="O662" s="49" t="str">
        <f>IF(ISBLANK(Table123[[#This Row],[Odds Spread]]), "", 1)</f>
        <v/>
      </c>
      <c r="P662" s="36"/>
      <c r="Q662" s="36"/>
      <c r="R66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2" s="36"/>
      <c r="T662" s="36"/>
      <c r="U662" s="50" t="str">
        <f>IF(ISBLANK(Table123[[#This Row],[Odds Side - Difference Model]]), "",N662+IF(Q662&lt;0, (N662/(Q662/-100)), N662*(Q662/100)))</f>
        <v/>
      </c>
      <c r="V662" s="51" t="str">
        <f>IFERROR(IF(ISBLANK(Table123[[#This Row],[Odds Side - Win Probability Model]]), "",N662+IF(R662&lt;0, (N662/(R662/-100)), N662*(R662/100))),"")</f>
        <v/>
      </c>
      <c r="W662" s="50" t="str">
        <f t="shared" si="67"/>
        <v/>
      </c>
      <c r="X662" s="51" t="str">
        <f t="shared" si="68"/>
        <v/>
      </c>
      <c r="Y662" s="50" t="str">
        <f>IF(ISBLANK(Table123[[#This Row],[Odds Spread]]), "",O662+IF(S662&lt;0, (O662/(S662/-100)), O662*(S662/100)))</f>
        <v/>
      </c>
      <c r="Z662" s="50" t="str">
        <f t="shared" si="69"/>
        <v/>
      </c>
      <c r="AA662" s="37">
        <f t="shared" si="70"/>
        <v>0</v>
      </c>
      <c r="AB662" s="37">
        <f t="shared" si="71"/>
        <v>0</v>
      </c>
      <c r="AC662" s="52" t="str">
        <f>IF('Prediction Log'!$T663="Y", "W", IF('Prediction Log'!$T663="N","L",""))</f>
        <v/>
      </c>
      <c r="AD662" s="53" t="str">
        <f>IF('Prediction Log'!$V663="Y", "W", IF('Prediction Log'!$V663="N","L",""))</f>
        <v/>
      </c>
      <c r="AE662" s="54" t="str">
        <f>IF(ISBLANK(Table123[[#This Row],[Odds Side - Difference Model]]), "",IF(AC662="W", W662, IF(AC662="L",-N662, "")))</f>
        <v/>
      </c>
      <c r="AF662" s="55" t="str">
        <f>IFERROR((IF(ISERR(Table123[[#This Row],[Potential Payout Side - Win Probability Model]]), "",IF(AD662="W", X662, IF(AD662="L",-N662, "")))), "")</f>
        <v/>
      </c>
      <c r="AG662" s="52" t="str">
        <f>IF('Prediction Log'!$U663="Y", "W", IF('Prediction Log'!$U663="N", "L", ""))</f>
        <v/>
      </c>
      <c r="AH662" s="54" t="str">
        <f>IF(ISBLANK(Table123[[#This Row],[Odds Spread]]), "",IF(AG662="W", Z662, IF(AG662="L",-O662, "")))</f>
        <v/>
      </c>
      <c r="AI662" s="45"/>
      <c r="AJ662" s="46" t="str">
        <f t="shared" si="72"/>
        <v/>
      </c>
      <c r="AK66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3" spans="1:38" x14ac:dyDescent="0.45">
      <c r="A663" s="34">
        <f>Games!A646</f>
        <v>0</v>
      </c>
      <c r="B663" s="34" t="str">
        <f>IF('Prediction Log'!B664=0, "",'Prediction Log'!B664)</f>
        <v/>
      </c>
      <c r="C663" s="34" t="str">
        <f>IF('Prediction Log'!C664=0, "",'Prediction Log'!C664)</f>
        <v/>
      </c>
      <c r="D663" s="34" t="str">
        <f>IF('Prediction Log'!D664=0, "",'Prediction Log'!D664)</f>
        <v/>
      </c>
      <c r="E663" s="34" t="str">
        <f>IF('Prediction Log'!E664=0, "",'Prediction Log'!E664)</f>
        <v/>
      </c>
      <c r="F663" s="34" t="str">
        <f>IF('Prediction Log'!H664=0, "",'Prediction Log'!H664)</f>
        <v/>
      </c>
      <c r="G663" s="10" t="str">
        <f>IF(ISBLANK(Games!B646), "",'Prediction Log'!$I664)</f>
        <v/>
      </c>
      <c r="H663" s="35" t="str">
        <f>'Prediction Log'!$J664</f>
        <v/>
      </c>
      <c r="I663" s="34" t="str">
        <f>IF(ISBLANK(Games!R646), "",IF(AND(Games!R646="",Games!S646=""),"",IF(ISTEXT(Games!S646), "Side",Games!R646)))</f>
        <v/>
      </c>
      <c r="J663" s="34" t="str">
        <f>IF(ISBLANK(Games!B646), "",IF(Games!P646="Y", Games!B646, Games!C646))</f>
        <v/>
      </c>
      <c r="K663" s="34" t="str">
        <f>Games!K646</f>
        <v/>
      </c>
      <c r="L663" s="34" t="str">
        <f>IF(ISBLANK(Games!D646), "",Games!D646)</f>
        <v/>
      </c>
      <c r="M663" s="34"/>
      <c r="N663" s="49" t="str">
        <f>IF(ISBLANK(Table123[[#This Row],[Odds Side - Difference Model]]), "", 1)</f>
        <v/>
      </c>
      <c r="O663" s="49" t="str">
        <f>IF(ISBLANK(Table123[[#This Row],[Odds Spread]]), "", 1)</f>
        <v/>
      </c>
      <c r="P663" s="36"/>
      <c r="Q663" s="36"/>
      <c r="R66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3" s="36"/>
      <c r="T663" s="36"/>
      <c r="U663" s="50" t="str">
        <f>IF(ISBLANK(Table123[[#This Row],[Odds Side - Difference Model]]), "",N663+IF(Q663&lt;0, (N663/(Q663/-100)), N663*(Q663/100)))</f>
        <v/>
      </c>
      <c r="V663" s="51" t="str">
        <f>IFERROR(IF(ISBLANK(Table123[[#This Row],[Odds Side - Win Probability Model]]), "",N663+IF(R663&lt;0, (N663/(R663/-100)), N663*(R663/100))),"")</f>
        <v/>
      </c>
      <c r="W663" s="50" t="str">
        <f t="shared" si="67"/>
        <v/>
      </c>
      <c r="X663" s="51" t="str">
        <f t="shared" si="68"/>
        <v/>
      </c>
      <c r="Y663" s="50" t="str">
        <f>IF(ISBLANK(Table123[[#This Row],[Odds Spread]]), "",O663+IF(S663&lt;0, (O663/(S663/-100)), O663*(S663/100)))</f>
        <v/>
      </c>
      <c r="Z663" s="50" t="str">
        <f t="shared" si="69"/>
        <v/>
      </c>
      <c r="AA663" s="37">
        <f t="shared" si="70"/>
        <v>0</v>
      </c>
      <c r="AB663" s="37">
        <f t="shared" si="71"/>
        <v>0</v>
      </c>
      <c r="AC663" s="52" t="str">
        <f>IF('Prediction Log'!$T664="Y", "W", IF('Prediction Log'!$T664="N","L",""))</f>
        <v/>
      </c>
      <c r="AD663" s="53" t="str">
        <f>IF('Prediction Log'!$V664="Y", "W", IF('Prediction Log'!$V664="N","L",""))</f>
        <v/>
      </c>
      <c r="AE663" s="54" t="str">
        <f>IF(ISBLANK(Table123[[#This Row],[Odds Side - Difference Model]]), "",IF(AC663="W", W663, IF(AC663="L",-N663, "")))</f>
        <v/>
      </c>
      <c r="AF663" s="55" t="str">
        <f>IFERROR((IF(ISERR(Table123[[#This Row],[Potential Payout Side - Win Probability Model]]), "",IF(AD663="W", X663, IF(AD663="L",-N663, "")))), "")</f>
        <v/>
      </c>
      <c r="AG663" s="52" t="str">
        <f>IF('Prediction Log'!$U664="Y", "W", IF('Prediction Log'!$U664="N", "L", ""))</f>
        <v/>
      </c>
      <c r="AH663" s="54" t="str">
        <f>IF(ISBLANK(Table123[[#This Row],[Odds Spread]]), "",IF(AG663="W", Z663, IF(AG663="L",-O663, "")))</f>
        <v/>
      </c>
      <c r="AI663" s="45"/>
      <c r="AJ663" s="46" t="str">
        <f t="shared" si="72"/>
        <v/>
      </c>
      <c r="AK66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4" spans="1:38" x14ac:dyDescent="0.45">
      <c r="A664" s="34">
        <f>Games!A647</f>
        <v>0</v>
      </c>
      <c r="B664" s="34" t="str">
        <f>IF('Prediction Log'!B665=0, "",'Prediction Log'!B665)</f>
        <v/>
      </c>
      <c r="C664" s="34" t="str">
        <f>IF('Prediction Log'!C665=0, "",'Prediction Log'!C665)</f>
        <v/>
      </c>
      <c r="D664" s="34" t="str">
        <f>IF('Prediction Log'!D665=0, "",'Prediction Log'!D665)</f>
        <v/>
      </c>
      <c r="E664" s="34" t="str">
        <f>IF('Prediction Log'!E665=0, "",'Prediction Log'!E665)</f>
        <v/>
      </c>
      <c r="F664" s="34" t="str">
        <f>IF('Prediction Log'!H665=0, "",'Prediction Log'!H665)</f>
        <v/>
      </c>
      <c r="G664" s="10" t="str">
        <f>IF(ISBLANK(Games!B647), "",'Prediction Log'!$I665)</f>
        <v/>
      </c>
      <c r="H664" s="35" t="str">
        <f>'Prediction Log'!$J665</f>
        <v/>
      </c>
      <c r="I664" s="34" t="str">
        <f>IF(ISBLANK(Games!R647), "",IF(AND(Games!R647="",Games!S647=""),"",IF(ISTEXT(Games!S647), "Side",Games!R647)))</f>
        <v/>
      </c>
      <c r="J664" s="34" t="str">
        <f>IF(ISBLANK(Games!B647), "",IF(Games!P647="Y", Games!B647, Games!C647))</f>
        <v/>
      </c>
      <c r="K664" s="34" t="str">
        <f>Games!K647</f>
        <v/>
      </c>
      <c r="L664" s="34" t="str">
        <f>IF(ISBLANK(Games!D647), "",Games!D647)</f>
        <v/>
      </c>
      <c r="M664" s="34"/>
      <c r="N664" s="49" t="str">
        <f>IF(ISBLANK(Table123[[#This Row],[Odds Side - Difference Model]]), "", 1)</f>
        <v/>
      </c>
      <c r="O664" s="49" t="str">
        <f>IF(ISBLANK(Table123[[#This Row],[Odds Spread]]), "", 1)</f>
        <v/>
      </c>
      <c r="P664" s="36"/>
      <c r="Q664" s="36"/>
      <c r="R66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4" s="36"/>
      <c r="T664" s="36"/>
      <c r="U664" s="50" t="str">
        <f>IF(ISBLANK(Table123[[#This Row],[Odds Side - Difference Model]]), "",N664+IF(Q664&lt;0, (N664/(Q664/-100)), N664*(Q664/100)))</f>
        <v/>
      </c>
      <c r="V664" s="51" t="str">
        <f>IFERROR(IF(ISBLANK(Table123[[#This Row],[Odds Side - Win Probability Model]]), "",N664+IF(R664&lt;0, (N664/(R664/-100)), N664*(R664/100))),"")</f>
        <v/>
      </c>
      <c r="W664" s="50" t="str">
        <f t="shared" si="67"/>
        <v/>
      </c>
      <c r="X664" s="51" t="str">
        <f t="shared" si="68"/>
        <v/>
      </c>
      <c r="Y664" s="50" t="str">
        <f>IF(ISBLANK(Table123[[#This Row],[Odds Spread]]), "",O664+IF(S664&lt;0, (O664/(S664/-100)), O664*(S664/100)))</f>
        <v/>
      </c>
      <c r="Z664" s="50" t="str">
        <f t="shared" si="69"/>
        <v/>
      </c>
      <c r="AA664" s="37">
        <f t="shared" si="70"/>
        <v>0</v>
      </c>
      <c r="AB664" s="37">
        <f t="shared" si="71"/>
        <v>0</v>
      </c>
      <c r="AC664" s="52" t="str">
        <f>IF('Prediction Log'!$T665="Y", "W", IF('Prediction Log'!$T665="N","L",""))</f>
        <v/>
      </c>
      <c r="AD664" s="53" t="str">
        <f>IF('Prediction Log'!$V665="Y", "W", IF('Prediction Log'!$V665="N","L",""))</f>
        <v/>
      </c>
      <c r="AE664" s="54" t="str">
        <f>IF(ISBLANK(Table123[[#This Row],[Odds Side - Difference Model]]), "",IF(AC664="W", W664, IF(AC664="L",-N664, "")))</f>
        <v/>
      </c>
      <c r="AF664" s="55" t="str">
        <f>IFERROR((IF(ISERR(Table123[[#This Row],[Potential Payout Side - Win Probability Model]]), "",IF(AD664="W", X664, IF(AD664="L",-N664, "")))), "")</f>
        <v/>
      </c>
      <c r="AG664" s="52" t="str">
        <f>IF('Prediction Log'!$U665="Y", "W", IF('Prediction Log'!$U665="N", "L", ""))</f>
        <v/>
      </c>
      <c r="AH664" s="54" t="str">
        <f>IF(ISBLANK(Table123[[#This Row],[Odds Spread]]), "",IF(AG664="W", Z664, IF(AG664="L",-O664, "")))</f>
        <v/>
      </c>
      <c r="AI664" s="45"/>
      <c r="AJ664" s="46" t="str">
        <f t="shared" si="72"/>
        <v/>
      </c>
      <c r="AK66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5" spans="1:38" x14ac:dyDescent="0.45">
      <c r="A665" s="34">
        <f>Games!A648</f>
        <v>0</v>
      </c>
      <c r="B665" s="34" t="str">
        <f>IF('Prediction Log'!B666=0, "",'Prediction Log'!B666)</f>
        <v/>
      </c>
      <c r="C665" s="34" t="str">
        <f>IF('Prediction Log'!C666=0, "",'Prediction Log'!C666)</f>
        <v/>
      </c>
      <c r="D665" s="34" t="str">
        <f>IF('Prediction Log'!D666=0, "",'Prediction Log'!D666)</f>
        <v/>
      </c>
      <c r="E665" s="34" t="str">
        <f>IF('Prediction Log'!E666=0, "",'Prediction Log'!E666)</f>
        <v/>
      </c>
      <c r="F665" s="34" t="str">
        <f>IF('Prediction Log'!H666=0, "",'Prediction Log'!H666)</f>
        <v/>
      </c>
      <c r="G665" s="10" t="str">
        <f>IF(ISBLANK(Games!B648), "",'Prediction Log'!$I666)</f>
        <v/>
      </c>
      <c r="H665" s="35" t="str">
        <f>'Prediction Log'!$J666</f>
        <v/>
      </c>
      <c r="I665" s="34" t="str">
        <f>IF(ISBLANK(Games!R648), "",IF(AND(Games!R648="",Games!S648=""),"",IF(ISTEXT(Games!S648), "Side",Games!R648)))</f>
        <v/>
      </c>
      <c r="J665" s="34" t="str">
        <f>IF(ISBLANK(Games!B648), "",IF(Games!P648="Y", Games!B648, Games!C648))</f>
        <v/>
      </c>
      <c r="K665" s="34" t="str">
        <f>Games!K648</f>
        <v/>
      </c>
      <c r="L665" s="34" t="str">
        <f>IF(ISBLANK(Games!D648), "",Games!D648)</f>
        <v/>
      </c>
      <c r="M665" s="34"/>
      <c r="N665" s="49" t="str">
        <f>IF(ISBLANK(Table123[[#This Row],[Odds Side - Difference Model]]), "", 1)</f>
        <v/>
      </c>
      <c r="O665" s="49" t="str">
        <f>IF(ISBLANK(Table123[[#This Row],[Odds Spread]]), "", 1)</f>
        <v/>
      </c>
      <c r="P665" s="36"/>
      <c r="Q665" s="36"/>
      <c r="R66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5" s="36"/>
      <c r="T665" s="36"/>
      <c r="U665" s="50" t="str">
        <f>IF(ISBLANK(Table123[[#This Row],[Odds Side - Difference Model]]), "",N665+IF(Q665&lt;0, (N665/(Q665/-100)), N665*(Q665/100)))</f>
        <v/>
      </c>
      <c r="V665" s="51" t="str">
        <f>IFERROR(IF(ISBLANK(Table123[[#This Row],[Odds Side - Win Probability Model]]), "",N665+IF(R665&lt;0, (N665/(R665/-100)), N665*(R665/100))),"")</f>
        <v/>
      </c>
      <c r="W665" s="50" t="str">
        <f t="shared" si="67"/>
        <v/>
      </c>
      <c r="X665" s="51" t="str">
        <f t="shared" si="68"/>
        <v/>
      </c>
      <c r="Y665" s="50" t="str">
        <f>IF(ISBLANK(Table123[[#This Row],[Odds Spread]]), "",O665+IF(S665&lt;0, (O665/(S665/-100)), O665*(S665/100)))</f>
        <v/>
      </c>
      <c r="Z665" s="50" t="str">
        <f t="shared" si="69"/>
        <v/>
      </c>
      <c r="AA665" s="37">
        <f t="shared" si="70"/>
        <v>0</v>
      </c>
      <c r="AB665" s="37">
        <f t="shared" si="71"/>
        <v>0</v>
      </c>
      <c r="AC665" s="52" t="str">
        <f>IF('Prediction Log'!$T666="Y", "W", IF('Prediction Log'!$T666="N","L",""))</f>
        <v/>
      </c>
      <c r="AD665" s="53" t="str">
        <f>IF('Prediction Log'!$V666="Y", "W", IF('Prediction Log'!$V666="N","L",""))</f>
        <v/>
      </c>
      <c r="AE665" s="54" t="str">
        <f>IF(ISBLANK(Table123[[#This Row],[Odds Side - Difference Model]]), "",IF(AC665="W", W665, IF(AC665="L",-N665, "")))</f>
        <v/>
      </c>
      <c r="AF665" s="55" t="str">
        <f>IFERROR((IF(ISERR(Table123[[#This Row],[Potential Payout Side - Win Probability Model]]), "",IF(AD665="W", X665, IF(AD665="L",-N665, "")))), "")</f>
        <v/>
      </c>
      <c r="AG665" s="52" t="str">
        <f>IF('Prediction Log'!$U666="Y", "W", IF('Prediction Log'!$U666="N", "L", ""))</f>
        <v/>
      </c>
      <c r="AH665" s="54" t="str">
        <f>IF(ISBLANK(Table123[[#This Row],[Odds Spread]]), "",IF(AG665="W", Z665, IF(AG665="L",-O665, "")))</f>
        <v/>
      </c>
      <c r="AI665" s="45"/>
      <c r="AJ665" s="46" t="str">
        <f t="shared" si="72"/>
        <v/>
      </c>
      <c r="AK66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6" spans="1:38" x14ac:dyDescent="0.45">
      <c r="A666" s="34">
        <f>Games!A649</f>
        <v>0</v>
      </c>
      <c r="B666" s="34" t="str">
        <f>IF('Prediction Log'!B667=0, "",'Prediction Log'!B667)</f>
        <v/>
      </c>
      <c r="C666" s="34" t="str">
        <f>IF('Prediction Log'!C667=0, "",'Prediction Log'!C667)</f>
        <v/>
      </c>
      <c r="D666" s="34" t="str">
        <f>IF('Prediction Log'!D667=0, "",'Prediction Log'!D667)</f>
        <v/>
      </c>
      <c r="E666" s="34" t="str">
        <f>IF('Prediction Log'!E667=0, "",'Prediction Log'!E667)</f>
        <v/>
      </c>
      <c r="F666" s="34" t="str">
        <f>IF('Prediction Log'!H667=0, "",'Prediction Log'!H667)</f>
        <v/>
      </c>
      <c r="G666" s="10" t="str">
        <f>IF(ISBLANK(Games!B649), "",'Prediction Log'!$I667)</f>
        <v/>
      </c>
      <c r="H666" s="35" t="str">
        <f>'Prediction Log'!$J667</f>
        <v/>
      </c>
      <c r="I666" s="34" t="str">
        <f>IF(ISBLANK(Games!R649), "",IF(AND(Games!R649="",Games!S649=""),"",IF(ISTEXT(Games!S649), "Side",Games!R649)))</f>
        <v/>
      </c>
      <c r="J666" s="34" t="str">
        <f>IF(ISBLANK(Games!B649), "",IF(Games!P649="Y", Games!B649, Games!C649))</f>
        <v/>
      </c>
      <c r="K666" s="34" t="str">
        <f>Games!K649</f>
        <v/>
      </c>
      <c r="L666" s="34" t="str">
        <f>IF(ISBLANK(Games!D649), "",Games!D649)</f>
        <v/>
      </c>
      <c r="M666" s="34"/>
      <c r="N666" s="49" t="str">
        <f>IF(ISBLANK(Table123[[#This Row],[Odds Side - Difference Model]]), "", 1)</f>
        <v/>
      </c>
      <c r="O666" s="49" t="str">
        <f>IF(ISBLANK(Table123[[#This Row],[Odds Spread]]), "", 1)</f>
        <v/>
      </c>
      <c r="P666" s="36"/>
      <c r="Q666" s="36"/>
      <c r="R66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6" s="36"/>
      <c r="T666" s="36"/>
      <c r="U666" s="50" t="str">
        <f>IF(ISBLANK(Table123[[#This Row],[Odds Side - Difference Model]]), "",N666+IF(Q666&lt;0, (N666/(Q666/-100)), N666*(Q666/100)))</f>
        <v/>
      </c>
      <c r="V666" s="51" t="str">
        <f>IFERROR(IF(ISBLANK(Table123[[#This Row],[Odds Side - Win Probability Model]]), "",N666+IF(R666&lt;0, (N666/(R666/-100)), N666*(R666/100))),"")</f>
        <v/>
      </c>
      <c r="W666" s="50" t="str">
        <f t="shared" si="67"/>
        <v/>
      </c>
      <c r="X666" s="51" t="str">
        <f t="shared" si="68"/>
        <v/>
      </c>
      <c r="Y666" s="50" t="str">
        <f>IF(ISBLANK(Table123[[#This Row],[Odds Spread]]), "",O666+IF(S666&lt;0, (O666/(S666/-100)), O666*(S666/100)))</f>
        <v/>
      </c>
      <c r="Z666" s="50" t="str">
        <f t="shared" si="69"/>
        <v/>
      </c>
      <c r="AA666" s="37">
        <f t="shared" si="70"/>
        <v>0</v>
      </c>
      <c r="AB666" s="37">
        <f t="shared" si="71"/>
        <v>0</v>
      </c>
      <c r="AC666" s="52" t="str">
        <f>IF('Prediction Log'!$T667="Y", "W", IF('Prediction Log'!$T667="N","L",""))</f>
        <v/>
      </c>
      <c r="AD666" s="53" t="str">
        <f>IF('Prediction Log'!$V667="Y", "W", IF('Prediction Log'!$V667="N","L",""))</f>
        <v/>
      </c>
      <c r="AE666" s="54" t="str">
        <f>IF(ISBLANK(Table123[[#This Row],[Odds Side - Difference Model]]), "",IF(AC666="W", W666, IF(AC666="L",-N666, "")))</f>
        <v/>
      </c>
      <c r="AF666" s="55" t="str">
        <f>IFERROR((IF(ISERR(Table123[[#This Row],[Potential Payout Side - Win Probability Model]]), "",IF(AD666="W", X666, IF(AD666="L",-N666, "")))), "")</f>
        <v/>
      </c>
      <c r="AG666" s="52" t="str">
        <f>IF('Prediction Log'!$U667="Y", "W", IF('Prediction Log'!$U667="N", "L", ""))</f>
        <v/>
      </c>
      <c r="AH666" s="54" t="str">
        <f>IF(ISBLANK(Table123[[#This Row],[Odds Spread]]), "",IF(AG666="W", Z666, IF(AG666="L",-O666, "")))</f>
        <v/>
      </c>
      <c r="AI666" s="45"/>
      <c r="AJ666" s="46" t="str">
        <f t="shared" si="72"/>
        <v/>
      </c>
      <c r="AK66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7" spans="1:38" x14ac:dyDescent="0.45">
      <c r="A667" s="34">
        <f>Games!A650</f>
        <v>0</v>
      </c>
      <c r="B667" s="34" t="str">
        <f>IF('Prediction Log'!B668=0, "",'Prediction Log'!B668)</f>
        <v/>
      </c>
      <c r="C667" s="34" t="str">
        <f>IF('Prediction Log'!C668=0, "",'Prediction Log'!C668)</f>
        <v/>
      </c>
      <c r="D667" s="34" t="str">
        <f>IF('Prediction Log'!D668=0, "",'Prediction Log'!D668)</f>
        <v/>
      </c>
      <c r="E667" s="34" t="str">
        <f>IF('Prediction Log'!E668=0, "",'Prediction Log'!E668)</f>
        <v/>
      </c>
      <c r="F667" s="34" t="str">
        <f>IF('Prediction Log'!H668=0, "",'Prediction Log'!H668)</f>
        <v/>
      </c>
      <c r="G667" s="10" t="str">
        <f>IF(ISBLANK(Games!B650), "",'Prediction Log'!$I668)</f>
        <v/>
      </c>
      <c r="H667" s="35" t="str">
        <f>'Prediction Log'!$J668</f>
        <v/>
      </c>
      <c r="I667" s="34" t="str">
        <f>IF(ISBLANK(Games!R650), "",IF(AND(Games!R650="",Games!S650=""),"",IF(ISTEXT(Games!S650), "Side",Games!R650)))</f>
        <v/>
      </c>
      <c r="J667" s="34" t="str">
        <f>IF(ISBLANK(Games!B650), "",IF(Games!P650="Y", Games!B650, Games!C650))</f>
        <v/>
      </c>
      <c r="K667" s="34" t="str">
        <f>Games!K650</f>
        <v/>
      </c>
      <c r="L667" s="34" t="str">
        <f>IF(ISBLANK(Games!D650), "",Games!D650)</f>
        <v/>
      </c>
      <c r="M667" s="34"/>
      <c r="N667" s="49" t="str">
        <f>IF(ISBLANK(Table123[[#This Row],[Odds Side - Difference Model]]), "", 1)</f>
        <v/>
      </c>
      <c r="O667" s="49" t="str">
        <f>IF(ISBLANK(Table123[[#This Row],[Odds Spread]]), "", 1)</f>
        <v/>
      </c>
      <c r="P667" s="36"/>
      <c r="Q667" s="36"/>
      <c r="R66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7" s="36"/>
      <c r="T667" s="36"/>
      <c r="U667" s="50" t="str">
        <f>IF(ISBLANK(Table123[[#This Row],[Odds Side - Difference Model]]), "",N667+IF(Q667&lt;0, (N667/(Q667/-100)), N667*(Q667/100)))</f>
        <v/>
      </c>
      <c r="V667" s="51" t="str">
        <f>IFERROR(IF(ISBLANK(Table123[[#This Row],[Odds Side - Win Probability Model]]), "",N667+IF(R667&lt;0, (N667/(R667/-100)), N667*(R667/100))),"")</f>
        <v/>
      </c>
      <c r="W667" s="50" t="str">
        <f t="shared" si="67"/>
        <v/>
      </c>
      <c r="X667" s="51" t="str">
        <f t="shared" si="68"/>
        <v/>
      </c>
      <c r="Y667" s="50" t="str">
        <f>IF(ISBLANK(Table123[[#This Row],[Odds Spread]]), "",O667+IF(S667&lt;0, (O667/(S667/-100)), O667*(S667/100)))</f>
        <v/>
      </c>
      <c r="Z667" s="50" t="str">
        <f t="shared" si="69"/>
        <v/>
      </c>
      <c r="AA667" s="37">
        <f t="shared" si="70"/>
        <v>0</v>
      </c>
      <c r="AB667" s="37">
        <f t="shared" si="71"/>
        <v>0</v>
      </c>
      <c r="AC667" s="52" t="str">
        <f>IF('Prediction Log'!$T668="Y", "W", IF('Prediction Log'!$T668="N","L",""))</f>
        <v/>
      </c>
      <c r="AD667" s="53" t="str">
        <f>IF('Prediction Log'!$V668="Y", "W", IF('Prediction Log'!$V668="N","L",""))</f>
        <v/>
      </c>
      <c r="AE667" s="54" t="str">
        <f>IF(ISBLANK(Table123[[#This Row],[Odds Side - Difference Model]]), "",IF(AC667="W", W667, IF(AC667="L",-N667, "")))</f>
        <v/>
      </c>
      <c r="AF667" s="55" t="str">
        <f>IFERROR((IF(ISERR(Table123[[#This Row],[Potential Payout Side - Win Probability Model]]), "",IF(AD667="W", X667, IF(AD667="L",-N667, "")))), "")</f>
        <v/>
      </c>
      <c r="AG667" s="52" t="str">
        <f>IF('Prediction Log'!$U668="Y", "W", IF('Prediction Log'!$U668="N", "L", ""))</f>
        <v/>
      </c>
      <c r="AH667" s="54" t="str">
        <f>IF(ISBLANK(Table123[[#This Row],[Odds Spread]]), "",IF(AG667="W", Z667, IF(AG667="L",-O667, "")))</f>
        <v/>
      </c>
      <c r="AI667" s="45"/>
      <c r="AJ667" s="46" t="str">
        <f t="shared" si="72"/>
        <v/>
      </c>
      <c r="AK66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8" spans="1:38" x14ac:dyDescent="0.45">
      <c r="A668" s="34">
        <f>Games!A651</f>
        <v>0</v>
      </c>
      <c r="B668" s="34" t="str">
        <f>IF('Prediction Log'!B669=0, "",'Prediction Log'!B669)</f>
        <v/>
      </c>
      <c r="C668" s="34" t="str">
        <f>IF('Prediction Log'!C669=0, "",'Prediction Log'!C669)</f>
        <v/>
      </c>
      <c r="D668" s="34" t="str">
        <f>IF('Prediction Log'!D669=0, "",'Prediction Log'!D669)</f>
        <v/>
      </c>
      <c r="E668" s="34" t="str">
        <f>IF('Prediction Log'!E669=0, "",'Prediction Log'!E669)</f>
        <v/>
      </c>
      <c r="F668" s="34" t="str">
        <f>IF('Prediction Log'!H669=0, "",'Prediction Log'!H669)</f>
        <v/>
      </c>
      <c r="G668" s="10" t="str">
        <f>IF(ISBLANK(Games!B651), "",'Prediction Log'!$I669)</f>
        <v/>
      </c>
      <c r="H668" s="35" t="str">
        <f>'Prediction Log'!$J669</f>
        <v/>
      </c>
      <c r="I668" s="34" t="str">
        <f>IF(ISBLANK(Games!R651), "",IF(AND(Games!R651="",Games!S651=""),"",IF(ISTEXT(Games!S651), "Side",Games!R651)))</f>
        <v/>
      </c>
      <c r="J668" s="34" t="str">
        <f>IF(ISBLANK(Games!B651), "",IF(Games!P651="Y", Games!B651, Games!C651))</f>
        <v/>
      </c>
      <c r="K668" s="34" t="str">
        <f>Games!K651</f>
        <v/>
      </c>
      <c r="L668" s="34" t="str">
        <f>IF(ISBLANK(Games!D651), "",Games!D651)</f>
        <v/>
      </c>
      <c r="M668" s="34"/>
      <c r="N668" s="49" t="str">
        <f>IF(ISBLANK(Table123[[#This Row],[Odds Side - Difference Model]]), "", 1)</f>
        <v/>
      </c>
      <c r="O668" s="49" t="str">
        <f>IF(ISBLANK(Table123[[#This Row],[Odds Spread]]), "", 1)</f>
        <v/>
      </c>
      <c r="P668" s="36"/>
      <c r="Q668" s="36"/>
      <c r="R66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8" s="36"/>
      <c r="T668" s="36"/>
      <c r="U668" s="50" t="str">
        <f>IF(ISBLANK(Table123[[#This Row],[Odds Side - Difference Model]]), "",N668+IF(Q668&lt;0, (N668/(Q668/-100)), N668*(Q668/100)))</f>
        <v/>
      </c>
      <c r="V668" s="51" t="str">
        <f>IFERROR(IF(ISBLANK(Table123[[#This Row],[Odds Side - Win Probability Model]]), "",N668+IF(R668&lt;0, (N668/(R668/-100)), N668*(R668/100))),"")</f>
        <v/>
      </c>
      <c r="W668" s="50" t="str">
        <f t="shared" si="67"/>
        <v/>
      </c>
      <c r="X668" s="51" t="str">
        <f t="shared" si="68"/>
        <v/>
      </c>
      <c r="Y668" s="50" t="str">
        <f>IF(ISBLANK(Table123[[#This Row],[Odds Spread]]), "",O668+IF(S668&lt;0, (O668/(S668/-100)), O668*(S668/100)))</f>
        <v/>
      </c>
      <c r="Z668" s="50" t="str">
        <f t="shared" si="69"/>
        <v/>
      </c>
      <c r="AA668" s="37">
        <f t="shared" si="70"/>
        <v>0</v>
      </c>
      <c r="AB668" s="37">
        <f t="shared" si="71"/>
        <v>0</v>
      </c>
      <c r="AC668" s="52" t="str">
        <f>IF('Prediction Log'!$T669="Y", "W", IF('Prediction Log'!$T669="N","L",""))</f>
        <v/>
      </c>
      <c r="AD668" s="53" t="str">
        <f>IF('Prediction Log'!$V669="Y", "W", IF('Prediction Log'!$V669="N","L",""))</f>
        <v/>
      </c>
      <c r="AE668" s="54" t="str">
        <f>IF(ISBLANK(Table123[[#This Row],[Odds Side - Difference Model]]), "",IF(AC668="W", W668, IF(AC668="L",-N668, "")))</f>
        <v/>
      </c>
      <c r="AF668" s="55" t="str">
        <f>IFERROR((IF(ISERR(Table123[[#This Row],[Potential Payout Side - Win Probability Model]]), "",IF(AD668="W", X668, IF(AD668="L",-N668, "")))), "")</f>
        <v/>
      </c>
      <c r="AG668" s="52" t="str">
        <f>IF('Prediction Log'!$U669="Y", "W", IF('Prediction Log'!$U669="N", "L", ""))</f>
        <v/>
      </c>
      <c r="AH668" s="54" t="str">
        <f>IF(ISBLANK(Table123[[#This Row],[Odds Spread]]), "",IF(AG668="W", Z668, IF(AG668="L",-O668, "")))</f>
        <v/>
      </c>
      <c r="AI668" s="45"/>
      <c r="AJ668" s="46" t="str">
        <f t="shared" si="72"/>
        <v/>
      </c>
      <c r="AK66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9" spans="1:38" x14ac:dyDescent="0.45">
      <c r="A669" s="34">
        <f>Games!A652</f>
        <v>0</v>
      </c>
      <c r="B669" s="34" t="str">
        <f>IF('Prediction Log'!B670=0, "",'Prediction Log'!B670)</f>
        <v/>
      </c>
      <c r="C669" s="34" t="str">
        <f>IF('Prediction Log'!C670=0, "",'Prediction Log'!C670)</f>
        <v/>
      </c>
      <c r="D669" s="34" t="str">
        <f>IF('Prediction Log'!D670=0, "",'Prediction Log'!D670)</f>
        <v/>
      </c>
      <c r="E669" s="34" t="str">
        <f>IF('Prediction Log'!E670=0, "",'Prediction Log'!E670)</f>
        <v/>
      </c>
      <c r="F669" s="34" t="str">
        <f>IF('Prediction Log'!H670=0, "",'Prediction Log'!H670)</f>
        <v/>
      </c>
      <c r="G669" s="10" t="str">
        <f>IF(ISBLANK(Games!B652), "",'Prediction Log'!$I670)</f>
        <v/>
      </c>
      <c r="H669" s="35" t="str">
        <f>'Prediction Log'!$J670</f>
        <v/>
      </c>
      <c r="I669" s="34" t="str">
        <f>IF(ISBLANK(Games!R652), "",IF(AND(Games!R652="",Games!S652=""),"",IF(ISTEXT(Games!S652), "Side",Games!R652)))</f>
        <v/>
      </c>
      <c r="J669" s="34" t="str">
        <f>IF(ISBLANK(Games!B652), "",IF(Games!P652="Y", Games!B652, Games!C652))</f>
        <v/>
      </c>
      <c r="K669" s="34" t="str">
        <f>Games!K652</f>
        <v/>
      </c>
      <c r="L669" s="34" t="str">
        <f>IF(ISBLANK(Games!D652), "",Games!D652)</f>
        <v/>
      </c>
      <c r="M669" s="34"/>
      <c r="N669" s="49" t="str">
        <f>IF(ISBLANK(Table123[[#This Row],[Odds Side - Difference Model]]), "", 1)</f>
        <v/>
      </c>
      <c r="O669" s="49" t="str">
        <f>IF(ISBLANK(Table123[[#This Row],[Odds Spread]]), "", 1)</f>
        <v/>
      </c>
      <c r="P669" s="36"/>
      <c r="Q669" s="36"/>
      <c r="R66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9" s="36"/>
      <c r="T669" s="36"/>
      <c r="U669" s="50" t="str">
        <f>IF(ISBLANK(Table123[[#This Row],[Odds Side - Difference Model]]), "",N669+IF(Q669&lt;0, (N669/(Q669/-100)), N669*(Q669/100)))</f>
        <v/>
      </c>
      <c r="V669" s="51" t="str">
        <f>IFERROR(IF(ISBLANK(Table123[[#This Row],[Odds Side - Win Probability Model]]), "",N669+IF(R669&lt;0, (N669/(R669/-100)), N669*(R669/100))),"")</f>
        <v/>
      </c>
      <c r="W669" s="50" t="str">
        <f t="shared" si="67"/>
        <v/>
      </c>
      <c r="X669" s="51" t="str">
        <f t="shared" si="68"/>
        <v/>
      </c>
      <c r="Y669" s="50" t="str">
        <f>IF(ISBLANK(Table123[[#This Row],[Odds Spread]]), "",O669+IF(S669&lt;0, (O669/(S669/-100)), O669*(S669/100)))</f>
        <v/>
      </c>
      <c r="Z669" s="50" t="str">
        <f t="shared" si="69"/>
        <v/>
      </c>
      <c r="AA669" s="37">
        <f t="shared" si="70"/>
        <v>0</v>
      </c>
      <c r="AB669" s="37">
        <f t="shared" si="71"/>
        <v>0</v>
      </c>
      <c r="AC669" s="52" t="str">
        <f>IF('Prediction Log'!$T670="Y", "W", IF('Prediction Log'!$T670="N","L",""))</f>
        <v/>
      </c>
      <c r="AD669" s="53" t="str">
        <f>IF('Prediction Log'!$V670="Y", "W", IF('Prediction Log'!$V670="N","L",""))</f>
        <v/>
      </c>
      <c r="AE669" s="54" t="str">
        <f>IF(ISBLANK(Table123[[#This Row],[Odds Side - Difference Model]]), "",IF(AC669="W", W669, IF(AC669="L",-N669, "")))</f>
        <v/>
      </c>
      <c r="AF669" s="55" t="str">
        <f>IFERROR((IF(ISERR(Table123[[#This Row],[Potential Payout Side - Win Probability Model]]), "",IF(AD669="W", X669, IF(AD669="L",-N669, "")))), "")</f>
        <v/>
      </c>
      <c r="AG669" s="52" t="str">
        <f>IF('Prediction Log'!$U670="Y", "W", IF('Prediction Log'!$U670="N", "L", ""))</f>
        <v/>
      </c>
      <c r="AH669" s="54" t="str">
        <f>IF(ISBLANK(Table123[[#This Row],[Odds Spread]]), "",IF(AG669="W", Z669, IF(AG669="L",-O669, "")))</f>
        <v/>
      </c>
      <c r="AI669" s="45"/>
      <c r="AJ669" s="46" t="str">
        <f t="shared" si="72"/>
        <v/>
      </c>
      <c r="AK66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0" spans="1:38" x14ac:dyDescent="0.45">
      <c r="A670" s="34">
        <f>Games!A653</f>
        <v>0</v>
      </c>
      <c r="B670" s="34" t="str">
        <f>IF('Prediction Log'!B671=0, "",'Prediction Log'!B671)</f>
        <v/>
      </c>
      <c r="C670" s="34" t="str">
        <f>IF('Prediction Log'!C671=0, "",'Prediction Log'!C671)</f>
        <v/>
      </c>
      <c r="D670" s="34" t="str">
        <f>IF('Prediction Log'!D671=0, "",'Prediction Log'!D671)</f>
        <v/>
      </c>
      <c r="E670" s="34" t="str">
        <f>IF('Prediction Log'!E671=0, "",'Prediction Log'!E671)</f>
        <v/>
      </c>
      <c r="F670" s="34" t="str">
        <f>IF('Prediction Log'!H671=0, "",'Prediction Log'!H671)</f>
        <v/>
      </c>
      <c r="G670" s="10" t="str">
        <f>IF(ISBLANK(Games!B653), "",'Prediction Log'!$I671)</f>
        <v/>
      </c>
      <c r="H670" s="35" t="str">
        <f>'Prediction Log'!$J671</f>
        <v/>
      </c>
      <c r="I670" s="34" t="str">
        <f>IF(ISBLANK(Games!R653), "",IF(AND(Games!R653="",Games!S653=""),"",IF(ISTEXT(Games!S653), "Side",Games!R653)))</f>
        <v/>
      </c>
      <c r="J670" s="34" t="str">
        <f>IF(ISBLANK(Games!B653), "",IF(Games!P653="Y", Games!B653, Games!C653))</f>
        <v/>
      </c>
      <c r="K670" s="34" t="str">
        <f>Games!K653</f>
        <v/>
      </c>
      <c r="L670" s="34" t="str">
        <f>IF(ISBLANK(Games!D653), "",Games!D653)</f>
        <v/>
      </c>
      <c r="M670" s="34"/>
      <c r="N670" s="49" t="str">
        <f>IF(ISBLANK(Table123[[#This Row],[Odds Side - Difference Model]]), "", 1)</f>
        <v/>
      </c>
      <c r="O670" s="49" t="str">
        <f>IF(ISBLANK(Table123[[#This Row],[Odds Spread]]), "", 1)</f>
        <v/>
      </c>
      <c r="P670" s="36"/>
      <c r="Q670" s="36"/>
      <c r="R67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0" s="36"/>
      <c r="T670" s="36"/>
      <c r="U670" s="50" t="str">
        <f>IF(ISBLANK(Table123[[#This Row],[Odds Side - Difference Model]]), "",N670+IF(Q670&lt;0, (N670/(Q670/-100)), N670*(Q670/100)))</f>
        <v/>
      </c>
      <c r="V670" s="51" t="str">
        <f>IFERROR(IF(ISBLANK(Table123[[#This Row],[Odds Side - Win Probability Model]]), "",N670+IF(R670&lt;0, (N670/(R670/-100)), N670*(R670/100))),"")</f>
        <v/>
      </c>
      <c r="W670" s="50" t="str">
        <f t="shared" si="67"/>
        <v/>
      </c>
      <c r="X670" s="51" t="str">
        <f t="shared" si="68"/>
        <v/>
      </c>
      <c r="Y670" s="50" t="str">
        <f>IF(ISBLANK(Table123[[#This Row],[Odds Spread]]), "",O670+IF(S670&lt;0, (O670/(S670/-100)), O670*(S670/100)))</f>
        <v/>
      </c>
      <c r="Z670" s="50" t="str">
        <f t="shared" si="69"/>
        <v/>
      </c>
      <c r="AA670" s="37">
        <f t="shared" si="70"/>
        <v>0</v>
      </c>
      <c r="AB670" s="37">
        <f t="shared" si="71"/>
        <v>0</v>
      </c>
      <c r="AC670" s="52" t="str">
        <f>IF('Prediction Log'!$T671="Y", "W", IF('Prediction Log'!$T671="N","L",""))</f>
        <v/>
      </c>
      <c r="AD670" s="53" t="str">
        <f>IF('Prediction Log'!$V671="Y", "W", IF('Prediction Log'!$V671="N","L",""))</f>
        <v/>
      </c>
      <c r="AE670" s="54" t="str">
        <f>IF(ISBLANK(Table123[[#This Row],[Odds Side - Difference Model]]), "",IF(AC670="W", W670, IF(AC670="L",-N670, "")))</f>
        <v/>
      </c>
      <c r="AF670" s="55" t="str">
        <f>IFERROR((IF(ISERR(Table123[[#This Row],[Potential Payout Side - Win Probability Model]]), "",IF(AD670="W", X670, IF(AD670="L",-N670, "")))), "")</f>
        <v/>
      </c>
      <c r="AG670" s="52" t="str">
        <f>IF('Prediction Log'!$U671="Y", "W", IF('Prediction Log'!$U671="N", "L", ""))</f>
        <v/>
      </c>
      <c r="AH670" s="54" t="str">
        <f>IF(ISBLANK(Table123[[#This Row],[Odds Spread]]), "",IF(AG670="W", Z670, IF(AG670="L",-O670, "")))</f>
        <v/>
      </c>
      <c r="AI670" s="45"/>
      <c r="AJ670" s="46" t="str">
        <f t="shared" si="72"/>
        <v/>
      </c>
      <c r="AK67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1" spans="1:38" x14ac:dyDescent="0.45">
      <c r="A671" s="34">
        <f>Games!A654</f>
        <v>0</v>
      </c>
      <c r="B671" s="34" t="str">
        <f>IF('Prediction Log'!B672=0, "",'Prediction Log'!B672)</f>
        <v/>
      </c>
      <c r="C671" s="34" t="str">
        <f>IF('Prediction Log'!C672=0, "",'Prediction Log'!C672)</f>
        <v/>
      </c>
      <c r="D671" s="34" t="str">
        <f>IF('Prediction Log'!D672=0, "",'Prediction Log'!D672)</f>
        <v/>
      </c>
      <c r="E671" s="34" t="str">
        <f>IF('Prediction Log'!E672=0, "",'Prediction Log'!E672)</f>
        <v/>
      </c>
      <c r="F671" s="34" t="str">
        <f>IF('Prediction Log'!H672=0, "",'Prediction Log'!H672)</f>
        <v/>
      </c>
      <c r="G671" s="10" t="str">
        <f>IF(ISBLANK(Games!B654), "",'Prediction Log'!$I672)</f>
        <v/>
      </c>
      <c r="H671" s="35" t="str">
        <f>'Prediction Log'!$J672</f>
        <v/>
      </c>
      <c r="I671" s="34" t="str">
        <f>IF(ISBLANK(Games!R654), "",IF(AND(Games!R654="",Games!S654=""),"",IF(ISTEXT(Games!S654), "Side",Games!R654)))</f>
        <v/>
      </c>
      <c r="J671" s="34" t="str">
        <f>IF(ISBLANK(Games!B654), "",IF(Games!P654="Y", Games!B654, Games!C654))</f>
        <v/>
      </c>
      <c r="K671" s="34" t="str">
        <f>Games!K654</f>
        <v/>
      </c>
      <c r="L671" s="34" t="str">
        <f>IF(ISBLANK(Games!D654), "",Games!D654)</f>
        <v/>
      </c>
      <c r="M671" s="34"/>
      <c r="N671" s="49" t="str">
        <f>IF(ISBLANK(Table123[[#This Row],[Odds Side - Difference Model]]), "", 1)</f>
        <v/>
      </c>
      <c r="O671" s="49" t="str">
        <f>IF(ISBLANK(Table123[[#This Row],[Odds Spread]]), "", 1)</f>
        <v/>
      </c>
      <c r="P671" s="36"/>
      <c r="Q671" s="36"/>
      <c r="R67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1" s="36"/>
      <c r="T671" s="36"/>
      <c r="U671" s="50" t="str">
        <f>IF(ISBLANK(Table123[[#This Row],[Odds Side - Difference Model]]), "",N671+IF(Q671&lt;0, (N671/(Q671/-100)), N671*(Q671/100)))</f>
        <v/>
      </c>
      <c r="V671" s="51" t="str">
        <f>IFERROR(IF(ISBLANK(Table123[[#This Row],[Odds Side - Win Probability Model]]), "",N671+IF(R671&lt;0, (N671/(R671/-100)), N671*(R671/100))),"")</f>
        <v/>
      </c>
      <c r="W671" s="50" t="str">
        <f t="shared" si="67"/>
        <v/>
      </c>
      <c r="X671" s="51" t="str">
        <f t="shared" si="68"/>
        <v/>
      </c>
      <c r="Y671" s="50" t="str">
        <f>IF(ISBLANK(Table123[[#This Row],[Odds Spread]]), "",O671+IF(S671&lt;0, (O671/(S671/-100)), O671*(S671/100)))</f>
        <v/>
      </c>
      <c r="Z671" s="50" t="str">
        <f t="shared" si="69"/>
        <v/>
      </c>
      <c r="AA671" s="37">
        <f t="shared" si="70"/>
        <v>0</v>
      </c>
      <c r="AB671" s="37">
        <f t="shared" si="71"/>
        <v>0</v>
      </c>
      <c r="AC671" s="52" t="str">
        <f>IF('Prediction Log'!$T672="Y", "W", IF('Prediction Log'!$T672="N","L",""))</f>
        <v/>
      </c>
      <c r="AD671" s="53" t="str">
        <f>IF('Prediction Log'!$V672="Y", "W", IF('Prediction Log'!$V672="N","L",""))</f>
        <v/>
      </c>
      <c r="AE671" s="54" t="str">
        <f>IF(ISBLANK(Table123[[#This Row],[Odds Side - Difference Model]]), "",IF(AC671="W", W671, IF(AC671="L",-N671, "")))</f>
        <v/>
      </c>
      <c r="AF671" s="55" t="str">
        <f>IFERROR((IF(ISERR(Table123[[#This Row],[Potential Payout Side - Win Probability Model]]), "",IF(AD671="W", X671, IF(AD671="L",-N671, "")))), "")</f>
        <v/>
      </c>
      <c r="AG671" s="52" t="str">
        <f>IF('Prediction Log'!$U672="Y", "W", IF('Prediction Log'!$U672="N", "L", ""))</f>
        <v/>
      </c>
      <c r="AH671" s="54" t="str">
        <f>IF(ISBLANK(Table123[[#This Row],[Odds Spread]]), "",IF(AG671="W", Z671, IF(AG671="L",-O671, "")))</f>
        <v/>
      </c>
      <c r="AI671" s="45"/>
      <c r="AJ671" s="46" t="str">
        <f t="shared" si="72"/>
        <v/>
      </c>
      <c r="AK67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2" spans="1:38" x14ac:dyDescent="0.45">
      <c r="A672" s="34">
        <f>Games!A655</f>
        <v>0</v>
      </c>
      <c r="B672" s="34" t="str">
        <f>IF('Prediction Log'!B673=0, "",'Prediction Log'!B673)</f>
        <v/>
      </c>
      <c r="C672" s="34" t="str">
        <f>IF('Prediction Log'!C673=0, "",'Prediction Log'!C673)</f>
        <v/>
      </c>
      <c r="D672" s="34" t="str">
        <f>IF('Prediction Log'!D673=0, "",'Prediction Log'!D673)</f>
        <v/>
      </c>
      <c r="E672" s="34" t="str">
        <f>IF('Prediction Log'!E673=0, "",'Prediction Log'!E673)</f>
        <v/>
      </c>
      <c r="F672" s="34" t="str">
        <f>IF('Prediction Log'!H673=0, "",'Prediction Log'!H673)</f>
        <v/>
      </c>
      <c r="G672" s="10" t="str">
        <f>IF(ISBLANK(Games!B655), "",'Prediction Log'!$I673)</f>
        <v/>
      </c>
      <c r="H672" s="35" t="str">
        <f>'Prediction Log'!$J673</f>
        <v/>
      </c>
      <c r="I672" s="34" t="str">
        <f>IF(ISBLANK(Games!R655), "",IF(AND(Games!R655="",Games!S655=""),"",IF(ISTEXT(Games!S655), "Side",Games!R655)))</f>
        <v/>
      </c>
      <c r="J672" s="34" t="str">
        <f>IF(ISBLANK(Games!B655), "",IF(Games!P655="Y", Games!B655, Games!C655))</f>
        <v/>
      </c>
      <c r="K672" s="34" t="str">
        <f>Games!K655</f>
        <v/>
      </c>
      <c r="L672" s="34" t="str">
        <f>IF(ISBLANK(Games!D655), "",Games!D655)</f>
        <v/>
      </c>
      <c r="M672" s="34"/>
      <c r="N672" s="49" t="str">
        <f>IF(ISBLANK(Table123[[#This Row],[Odds Side - Difference Model]]), "", 1)</f>
        <v/>
      </c>
      <c r="O672" s="49" t="str">
        <f>IF(ISBLANK(Table123[[#This Row],[Odds Spread]]), "", 1)</f>
        <v/>
      </c>
      <c r="P672" s="36"/>
      <c r="Q672" s="36"/>
      <c r="R67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2" s="36"/>
      <c r="T672" s="36"/>
      <c r="U672" s="50" t="str">
        <f>IF(ISBLANK(Table123[[#This Row],[Odds Side - Difference Model]]), "",N672+IF(Q672&lt;0, (N672/(Q672/-100)), N672*(Q672/100)))</f>
        <v/>
      </c>
      <c r="V672" s="51" t="str">
        <f>IFERROR(IF(ISBLANK(Table123[[#This Row],[Odds Side - Win Probability Model]]), "",N672+IF(R672&lt;0, (N672/(R672/-100)), N672*(R672/100))),"")</f>
        <v/>
      </c>
      <c r="W672" s="50" t="str">
        <f t="shared" si="67"/>
        <v/>
      </c>
      <c r="X672" s="51" t="str">
        <f t="shared" si="68"/>
        <v/>
      </c>
      <c r="Y672" s="50" t="str">
        <f>IF(ISBLANK(Table123[[#This Row],[Odds Spread]]), "",O672+IF(S672&lt;0, (O672/(S672/-100)), O672*(S672/100)))</f>
        <v/>
      </c>
      <c r="Z672" s="50" t="str">
        <f t="shared" si="69"/>
        <v/>
      </c>
      <c r="AA672" s="37">
        <f t="shared" si="70"/>
        <v>0</v>
      </c>
      <c r="AB672" s="37">
        <f t="shared" si="71"/>
        <v>0</v>
      </c>
      <c r="AC672" s="52" t="str">
        <f>IF('Prediction Log'!$T673="Y", "W", IF('Prediction Log'!$T673="N","L",""))</f>
        <v/>
      </c>
      <c r="AD672" s="53" t="str">
        <f>IF('Prediction Log'!$V673="Y", "W", IF('Prediction Log'!$V673="N","L",""))</f>
        <v/>
      </c>
      <c r="AE672" s="54" t="str">
        <f>IF(ISBLANK(Table123[[#This Row],[Odds Side - Difference Model]]), "",IF(AC672="W", W672, IF(AC672="L",-N672, "")))</f>
        <v/>
      </c>
      <c r="AF672" s="55" t="str">
        <f>IFERROR((IF(ISERR(Table123[[#This Row],[Potential Payout Side - Win Probability Model]]), "",IF(AD672="W", X672, IF(AD672="L",-N672, "")))), "")</f>
        <v/>
      </c>
      <c r="AG672" s="52" t="str">
        <f>IF('Prediction Log'!$U673="Y", "W", IF('Prediction Log'!$U673="N", "L", ""))</f>
        <v/>
      </c>
      <c r="AH672" s="54" t="str">
        <f>IF(ISBLANK(Table123[[#This Row],[Odds Spread]]), "",IF(AG672="W", Z672, IF(AG672="L",-O672, "")))</f>
        <v/>
      </c>
      <c r="AI672" s="45"/>
      <c r="AJ672" s="46" t="str">
        <f t="shared" si="72"/>
        <v/>
      </c>
      <c r="AK67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3" spans="1:38" x14ac:dyDescent="0.45">
      <c r="A673" s="34">
        <f>Games!A656</f>
        <v>0</v>
      </c>
      <c r="B673" s="34" t="str">
        <f>IF('Prediction Log'!B674=0, "",'Prediction Log'!B674)</f>
        <v/>
      </c>
      <c r="C673" s="34" t="str">
        <f>IF('Prediction Log'!C674=0, "",'Prediction Log'!C674)</f>
        <v/>
      </c>
      <c r="D673" s="34" t="str">
        <f>IF('Prediction Log'!D674=0, "",'Prediction Log'!D674)</f>
        <v/>
      </c>
      <c r="E673" s="34" t="str">
        <f>IF('Prediction Log'!E674=0, "",'Prediction Log'!E674)</f>
        <v/>
      </c>
      <c r="F673" s="34" t="str">
        <f>IF('Prediction Log'!H674=0, "",'Prediction Log'!H674)</f>
        <v/>
      </c>
      <c r="G673" s="10" t="str">
        <f>IF(ISBLANK(Games!B656), "",'Prediction Log'!$I674)</f>
        <v/>
      </c>
      <c r="H673" s="35" t="str">
        <f>'Prediction Log'!$J674</f>
        <v/>
      </c>
      <c r="I673" s="34" t="str">
        <f>IF(ISBLANK(Games!R656), "",IF(AND(Games!R656="",Games!S656=""),"",IF(ISTEXT(Games!S656), "Side",Games!R656)))</f>
        <v/>
      </c>
      <c r="J673" s="34" t="str">
        <f>IF(ISBLANK(Games!B656), "",IF(Games!P656="Y", Games!B656, Games!C656))</f>
        <v/>
      </c>
      <c r="K673" s="34" t="str">
        <f>Games!K656</f>
        <v/>
      </c>
      <c r="L673" s="34" t="str">
        <f>IF(ISBLANK(Games!D656), "",Games!D656)</f>
        <v/>
      </c>
      <c r="M673" s="34"/>
      <c r="N673" s="49" t="str">
        <f>IF(ISBLANK(Table123[[#This Row],[Odds Side - Difference Model]]), "", 1)</f>
        <v/>
      </c>
      <c r="O673" s="49" t="str">
        <f>IF(ISBLANK(Table123[[#This Row],[Odds Spread]]), "", 1)</f>
        <v/>
      </c>
      <c r="P673" s="36"/>
      <c r="Q673" s="36"/>
      <c r="R67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3" s="36"/>
      <c r="T673" s="36"/>
      <c r="U673" s="50" t="str">
        <f>IF(ISBLANK(Table123[[#This Row],[Odds Side - Difference Model]]), "",N673+IF(Q673&lt;0, (N673/(Q673/-100)), N673*(Q673/100)))</f>
        <v/>
      </c>
      <c r="V673" s="51" t="str">
        <f>IFERROR(IF(ISBLANK(Table123[[#This Row],[Odds Side - Win Probability Model]]), "",N673+IF(R673&lt;0, (N673/(R673/-100)), N673*(R673/100))),"")</f>
        <v/>
      </c>
      <c r="W673" s="50" t="str">
        <f t="shared" si="67"/>
        <v/>
      </c>
      <c r="X673" s="51" t="str">
        <f t="shared" si="68"/>
        <v/>
      </c>
      <c r="Y673" s="50" t="str">
        <f>IF(ISBLANK(Table123[[#This Row],[Odds Spread]]), "",O673+IF(S673&lt;0, (O673/(S673/-100)), O673*(S673/100)))</f>
        <v/>
      </c>
      <c r="Z673" s="50" t="str">
        <f t="shared" si="69"/>
        <v/>
      </c>
      <c r="AA673" s="37">
        <f t="shared" si="70"/>
        <v>0</v>
      </c>
      <c r="AB673" s="37">
        <f t="shared" si="71"/>
        <v>0</v>
      </c>
      <c r="AC673" s="52" t="str">
        <f>IF('Prediction Log'!$T674="Y", "W", IF('Prediction Log'!$T674="N","L",""))</f>
        <v/>
      </c>
      <c r="AD673" s="53" t="str">
        <f>IF('Prediction Log'!$V674="Y", "W", IF('Prediction Log'!$V674="N","L",""))</f>
        <v/>
      </c>
      <c r="AE673" s="54" t="str">
        <f>IF(ISBLANK(Table123[[#This Row],[Odds Side - Difference Model]]), "",IF(AC673="W", W673, IF(AC673="L",-N673, "")))</f>
        <v/>
      </c>
      <c r="AF673" s="55" t="str">
        <f>IFERROR((IF(ISERR(Table123[[#This Row],[Potential Payout Side - Win Probability Model]]), "",IF(AD673="W", X673, IF(AD673="L",-N673, "")))), "")</f>
        <v/>
      </c>
      <c r="AG673" s="52" t="str">
        <f>IF('Prediction Log'!$U674="Y", "W", IF('Prediction Log'!$U674="N", "L", ""))</f>
        <v/>
      </c>
      <c r="AH673" s="54" t="str">
        <f>IF(ISBLANK(Table123[[#This Row],[Odds Spread]]), "",IF(AG673="W", Z673, IF(AG673="L",-O673, "")))</f>
        <v/>
      </c>
      <c r="AI673" s="45"/>
      <c r="AJ673" s="46" t="str">
        <f t="shared" si="72"/>
        <v/>
      </c>
      <c r="AK67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4" spans="1:38" x14ac:dyDescent="0.45">
      <c r="A674" s="34">
        <f>Games!A657</f>
        <v>0</v>
      </c>
      <c r="B674" s="34" t="str">
        <f>IF('Prediction Log'!B675=0, "",'Prediction Log'!B675)</f>
        <v/>
      </c>
      <c r="C674" s="34" t="str">
        <f>IF('Prediction Log'!C675=0, "",'Prediction Log'!C675)</f>
        <v/>
      </c>
      <c r="D674" s="34" t="str">
        <f>IF('Prediction Log'!D675=0, "",'Prediction Log'!D675)</f>
        <v/>
      </c>
      <c r="E674" s="34" t="str">
        <f>IF('Prediction Log'!E675=0, "",'Prediction Log'!E675)</f>
        <v/>
      </c>
      <c r="F674" s="34" t="str">
        <f>IF('Prediction Log'!H675=0, "",'Prediction Log'!H675)</f>
        <v/>
      </c>
      <c r="G674" s="10" t="str">
        <f>IF(ISBLANK(Games!B657), "",'Prediction Log'!$I675)</f>
        <v/>
      </c>
      <c r="H674" s="35" t="str">
        <f>'Prediction Log'!$J675</f>
        <v/>
      </c>
      <c r="I674" s="34" t="str">
        <f>IF(ISBLANK(Games!R657), "",IF(AND(Games!R657="",Games!S657=""),"",IF(ISTEXT(Games!S657), "Side",Games!R657)))</f>
        <v/>
      </c>
      <c r="J674" s="34" t="str">
        <f>IF(ISBLANK(Games!B657), "",IF(Games!P657="Y", Games!B657, Games!C657))</f>
        <v/>
      </c>
      <c r="K674" s="34" t="str">
        <f>Games!K657</f>
        <v/>
      </c>
      <c r="L674" s="34" t="str">
        <f>IF(ISBLANK(Games!D657), "",Games!D657)</f>
        <v/>
      </c>
      <c r="M674" s="34"/>
      <c r="N674" s="49" t="str">
        <f>IF(ISBLANK(Table123[[#This Row],[Odds Side - Difference Model]]), "", 1)</f>
        <v/>
      </c>
      <c r="O674" s="49" t="str">
        <f>IF(ISBLANK(Table123[[#This Row],[Odds Spread]]), "", 1)</f>
        <v/>
      </c>
      <c r="P674" s="36"/>
      <c r="Q674" s="36"/>
      <c r="R67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4" s="36"/>
      <c r="T674" s="36"/>
      <c r="U674" s="50" t="str">
        <f>IF(ISBLANK(Table123[[#This Row],[Odds Side - Difference Model]]), "",N674+IF(Q674&lt;0, (N674/(Q674/-100)), N674*(Q674/100)))</f>
        <v/>
      </c>
      <c r="V674" s="51" t="str">
        <f>IFERROR(IF(ISBLANK(Table123[[#This Row],[Odds Side - Win Probability Model]]), "",N674+IF(R674&lt;0, (N674/(R674/-100)), N674*(R674/100))),"")</f>
        <v/>
      </c>
      <c r="W674" s="50" t="str">
        <f t="shared" si="67"/>
        <v/>
      </c>
      <c r="X674" s="51" t="str">
        <f t="shared" si="68"/>
        <v/>
      </c>
      <c r="Y674" s="50" t="str">
        <f>IF(ISBLANK(Table123[[#This Row],[Odds Spread]]), "",O674+IF(S674&lt;0, (O674/(S674/-100)), O674*(S674/100)))</f>
        <v/>
      </c>
      <c r="Z674" s="50" t="str">
        <f t="shared" si="69"/>
        <v/>
      </c>
      <c r="AA674" s="37">
        <f t="shared" si="70"/>
        <v>0</v>
      </c>
      <c r="AB674" s="37">
        <f t="shared" si="71"/>
        <v>0</v>
      </c>
      <c r="AC674" s="52" t="str">
        <f>IF('Prediction Log'!$T675="Y", "W", IF('Prediction Log'!$T675="N","L",""))</f>
        <v/>
      </c>
      <c r="AD674" s="53" t="str">
        <f>IF('Prediction Log'!$V675="Y", "W", IF('Prediction Log'!$V675="N","L",""))</f>
        <v/>
      </c>
      <c r="AE674" s="54" t="str">
        <f>IF(ISBLANK(Table123[[#This Row],[Odds Side - Difference Model]]), "",IF(AC674="W", W674, IF(AC674="L",-N674, "")))</f>
        <v/>
      </c>
      <c r="AF674" s="55" t="str">
        <f>IFERROR((IF(ISERR(Table123[[#This Row],[Potential Payout Side - Win Probability Model]]), "",IF(AD674="W", X674, IF(AD674="L",-N674, "")))), "")</f>
        <v/>
      </c>
      <c r="AG674" s="52" t="str">
        <f>IF('Prediction Log'!$U675="Y", "W", IF('Prediction Log'!$U675="N", "L", ""))</f>
        <v/>
      </c>
      <c r="AH674" s="54" t="str">
        <f>IF(ISBLANK(Table123[[#This Row],[Odds Spread]]), "",IF(AG674="W", Z674, IF(AG674="L",-O674, "")))</f>
        <v/>
      </c>
      <c r="AI674" s="45"/>
      <c r="AJ674" s="46" t="str">
        <f t="shared" si="72"/>
        <v/>
      </c>
      <c r="AK67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5" spans="1:38" x14ac:dyDescent="0.45">
      <c r="A675" s="34">
        <f>Games!A658</f>
        <v>0</v>
      </c>
      <c r="B675" s="34" t="str">
        <f>IF('Prediction Log'!B676=0, "",'Prediction Log'!B676)</f>
        <v/>
      </c>
      <c r="C675" s="34" t="str">
        <f>IF('Prediction Log'!C676=0, "",'Prediction Log'!C676)</f>
        <v/>
      </c>
      <c r="D675" s="34" t="str">
        <f>IF('Prediction Log'!D676=0, "",'Prediction Log'!D676)</f>
        <v/>
      </c>
      <c r="E675" s="34" t="str">
        <f>IF('Prediction Log'!E676=0, "",'Prediction Log'!E676)</f>
        <v/>
      </c>
      <c r="F675" s="34" t="str">
        <f>IF('Prediction Log'!H676=0, "",'Prediction Log'!H676)</f>
        <v/>
      </c>
      <c r="G675" s="10" t="str">
        <f>IF(ISBLANK(Games!B658), "",'Prediction Log'!$I676)</f>
        <v/>
      </c>
      <c r="H675" s="35" t="str">
        <f>'Prediction Log'!$J676</f>
        <v/>
      </c>
      <c r="I675" s="34" t="str">
        <f>IF(ISBLANK(Games!R658), "",IF(AND(Games!R658="",Games!S658=""),"",IF(ISTEXT(Games!S658), "Side",Games!R658)))</f>
        <v/>
      </c>
      <c r="J675" s="34" t="str">
        <f>IF(ISBLANK(Games!B658), "",IF(Games!P658="Y", Games!B658, Games!C658))</f>
        <v/>
      </c>
      <c r="K675" s="34" t="str">
        <f>Games!K658</f>
        <v/>
      </c>
      <c r="L675" s="34" t="str">
        <f>IF(ISBLANK(Games!D658), "",Games!D658)</f>
        <v/>
      </c>
      <c r="M675" s="34"/>
      <c r="N675" s="49" t="str">
        <f>IF(ISBLANK(Table123[[#This Row],[Odds Side - Difference Model]]), "", 1)</f>
        <v/>
      </c>
      <c r="O675" s="49" t="str">
        <f>IF(ISBLANK(Table123[[#This Row],[Odds Spread]]), "", 1)</f>
        <v/>
      </c>
      <c r="P675" s="36"/>
      <c r="Q675" s="36"/>
      <c r="R67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5" s="36"/>
      <c r="T675" s="36"/>
      <c r="U675" s="50" t="str">
        <f>IF(ISBLANK(Table123[[#This Row],[Odds Side - Difference Model]]), "",N675+IF(Q675&lt;0, (N675/(Q675/-100)), N675*(Q675/100)))</f>
        <v/>
      </c>
      <c r="V675" s="51" t="str">
        <f>IFERROR(IF(ISBLANK(Table123[[#This Row],[Odds Side - Win Probability Model]]), "",N675+IF(R675&lt;0, (N675/(R675/-100)), N675*(R675/100))),"")</f>
        <v/>
      </c>
      <c r="W675" s="50" t="str">
        <f t="shared" si="67"/>
        <v/>
      </c>
      <c r="X675" s="51" t="str">
        <f t="shared" si="68"/>
        <v/>
      </c>
      <c r="Y675" s="50" t="str">
        <f>IF(ISBLANK(Table123[[#This Row],[Odds Spread]]), "",O675+IF(S675&lt;0, (O675/(S675/-100)), O675*(S675/100)))</f>
        <v/>
      </c>
      <c r="Z675" s="50" t="str">
        <f t="shared" si="69"/>
        <v/>
      </c>
      <c r="AA675" s="37">
        <f t="shared" si="70"/>
        <v>0</v>
      </c>
      <c r="AB675" s="37">
        <f t="shared" si="71"/>
        <v>0</v>
      </c>
      <c r="AC675" s="52" t="str">
        <f>IF('Prediction Log'!$T676="Y", "W", IF('Prediction Log'!$T676="N","L",""))</f>
        <v/>
      </c>
      <c r="AD675" s="53" t="str">
        <f>IF('Prediction Log'!$V676="Y", "W", IF('Prediction Log'!$V676="N","L",""))</f>
        <v/>
      </c>
      <c r="AE675" s="54" t="str">
        <f>IF(ISBLANK(Table123[[#This Row],[Odds Side - Difference Model]]), "",IF(AC675="W", W675, IF(AC675="L",-N675, "")))</f>
        <v/>
      </c>
      <c r="AF675" s="55" t="str">
        <f>IFERROR((IF(ISERR(Table123[[#This Row],[Potential Payout Side - Win Probability Model]]), "",IF(AD675="W", X675, IF(AD675="L",-N675, "")))), "")</f>
        <v/>
      </c>
      <c r="AG675" s="52" t="str">
        <f>IF('Prediction Log'!$U676="Y", "W", IF('Prediction Log'!$U676="N", "L", ""))</f>
        <v/>
      </c>
      <c r="AH675" s="54" t="str">
        <f>IF(ISBLANK(Table123[[#This Row],[Odds Spread]]), "",IF(AG675="W", Z675, IF(AG675="L",-O675, "")))</f>
        <v/>
      </c>
      <c r="AI675" s="45"/>
      <c r="AJ675" s="46" t="str">
        <f t="shared" si="72"/>
        <v/>
      </c>
      <c r="AK67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6" spans="1:38" x14ac:dyDescent="0.45">
      <c r="A676" s="34">
        <f>Games!A659</f>
        <v>0</v>
      </c>
      <c r="B676" s="34" t="str">
        <f>IF('Prediction Log'!B677=0, "",'Prediction Log'!B677)</f>
        <v/>
      </c>
      <c r="C676" s="34" t="str">
        <f>IF('Prediction Log'!C677=0, "",'Prediction Log'!C677)</f>
        <v/>
      </c>
      <c r="D676" s="34" t="str">
        <f>IF('Prediction Log'!D677=0, "",'Prediction Log'!D677)</f>
        <v/>
      </c>
      <c r="E676" s="34" t="str">
        <f>IF('Prediction Log'!E677=0, "",'Prediction Log'!E677)</f>
        <v/>
      </c>
      <c r="F676" s="34" t="str">
        <f>IF('Prediction Log'!H677=0, "",'Prediction Log'!H677)</f>
        <v/>
      </c>
      <c r="G676" s="10" t="str">
        <f>IF(ISBLANK(Games!B659), "",'Prediction Log'!$I677)</f>
        <v/>
      </c>
      <c r="H676" s="35" t="str">
        <f>'Prediction Log'!$J677</f>
        <v/>
      </c>
      <c r="I676" s="34" t="str">
        <f>IF(ISBLANK(Games!R659), "",IF(AND(Games!R659="",Games!S659=""),"",IF(ISTEXT(Games!S659), "Side",Games!R659)))</f>
        <v/>
      </c>
      <c r="J676" s="34" t="str">
        <f>IF(ISBLANK(Games!B659), "",IF(Games!P659="Y", Games!B659, Games!C659))</f>
        <v/>
      </c>
      <c r="K676" s="34" t="str">
        <f>Games!K659</f>
        <v/>
      </c>
      <c r="L676" s="34" t="str">
        <f>IF(ISBLANK(Games!D659), "",Games!D659)</f>
        <v/>
      </c>
      <c r="M676" s="34"/>
      <c r="N676" s="49" t="str">
        <f>IF(ISBLANK(Table123[[#This Row],[Odds Side - Difference Model]]), "", 1)</f>
        <v/>
      </c>
      <c r="O676" s="49" t="str">
        <f>IF(ISBLANK(Table123[[#This Row],[Odds Spread]]), "", 1)</f>
        <v/>
      </c>
      <c r="P676" s="36"/>
      <c r="Q676" s="36"/>
      <c r="R67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6" s="36"/>
      <c r="T676" s="36"/>
      <c r="U676" s="50" t="str">
        <f>IF(ISBLANK(Table123[[#This Row],[Odds Side - Difference Model]]), "",N676+IF(Q676&lt;0, (N676/(Q676/-100)), N676*(Q676/100)))</f>
        <v/>
      </c>
      <c r="V676" s="51" t="str">
        <f>IFERROR(IF(ISBLANK(Table123[[#This Row],[Odds Side - Win Probability Model]]), "",N676+IF(R676&lt;0, (N676/(R676/-100)), N676*(R676/100))),"")</f>
        <v/>
      </c>
      <c r="W676" s="50" t="str">
        <f t="shared" si="67"/>
        <v/>
      </c>
      <c r="X676" s="51" t="str">
        <f t="shared" si="68"/>
        <v/>
      </c>
      <c r="Y676" s="50" t="str">
        <f>IF(ISBLANK(Table123[[#This Row],[Odds Spread]]), "",O676+IF(S676&lt;0, (O676/(S676/-100)), O676*(S676/100)))</f>
        <v/>
      </c>
      <c r="Z676" s="50" t="str">
        <f t="shared" si="69"/>
        <v/>
      </c>
      <c r="AA676" s="37">
        <f t="shared" si="70"/>
        <v>0</v>
      </c>
      <c r="AB676" s="37">
        <f t="shared" si="71"/>
        <v>0</v>
      </c>
      <c r="AC676" s="52" t="str">
        <f>IF('Prediction Log'!$T677="Y", "W", IF('Prediction Log'!$T677="N","L",""))</f>
        <v/>
      </c>
      <c r="AD676" s="53" t="str">
        <f>IF('Prediction Log'!$V677="Y", "W", IF('Prediction Log'!$V677="N","L",""))</f>
        <v/>
      </c>
      <c r="AE676" s="54" t="str">
        <f>IF(ISBLANK(Table123[[#This Row],[Odds Side - Difference Model]]), "",IF(AC676="W", W676, IF(AC676="L",-N676, "")))</f>
        <v/>
      </c>
      <c r="AF676" s="55" t="str">
        <f>IFERROR((IF(ISERR(Table123[[#This Row],[Potential Payout Side - Win Probability Model]]), "",IF(AD676="W", X676, IF(AD676="L",-N676, "")))), "")</f>
        <v/>
      </c>
      <c r="AG676" s="52" t="str">
        <f>IF('Prediction Log'!$U677="Y", "W", IF('Prediction Log'!$U677="N", "L", ""))</f>
        <v/>
      </c>
      <c r="AH676" s="54" t="str">
        <f>IF(ISBLANK(Table123[[#This Row],[Odds Spread]]), "",IF(AG676="W", Z676, IF(AG676="L",-O676, "")))</f>
        <v/>
      </c>
      <c r="AI676" s="45"/>
      <c r="AJ676" s="46" t="str">
        <f t="shared" si="72"/>
        <v/>
      </c>
      <c r="AK67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7" spans="1:38" x14ac:dyDescent="0.45">
      <c r="A677" s="34">
        <f>Games!A660</f>
        <v>0</v>
      </c>
      <c r="B677" s="34" t="str">
        <f>IF('Prediction Log'!B678=0, "",'Prediction Log'!B678)</f>
        <v/>
      </c>
      <c r="C677" s="34" t="str">
        <f>IF('Prediction Log'!C678=0, "",'Prediction Log'!C678)</f>
        <v/>
      </c>
      <c r="D677" s="34" t="str">
        <f>IF('Prediction Log'!D678=0, "",'Prediction Log'!D678)</f>
        <v/>
      </c>
      <c r="E677" s="34" t="str">
        <f>IF('Prediction Log'!E678=0, "",'Prediction Log'!E678)</f>
        <v/>
      </c>
      <c r="F677" s="34" t="str">
        <f>IF('Prediction Log'!H678=0, "",'Prediction Log'!H678)</f>
        <v/>
      </c>
      <c r="G677" s="10" t="str">
        <f>IF(ISBLANK(Games!B660), "",'Prediction Log'!$I678)</f>
        <v/>
      </c>
      <c r="H677" s="35" t="str">
        <f>'Prediction Log'!$J678</f>
        <v/>
      </c>
      <c r="I677" s="34" t="str">
        <f>IF(ISBLANK(Games!R660), "",IF(AND(Games!R660="",Games!S660=""),"",IF(ISTEXT(Games!S660), "Side",Games!R660)))</f>
        <v/>
      </c>
      <c r="J677" s="34" t="str">
        <f>IF(ISBLANK(Games!B660), "",IF(Games!P660="Y", Games!B660, Games!C660))</f>
        <v/>
      </c>
      <c r="K677" s="34" t="str">
        <f>Games!K660</f>
        <v/>
      </c>
      <c r="L677" s="34" t="str">
        <f>IF(ISBLANK(Games!D660), "",Games!D660)</f>
        <v/>
      </c>
      <c r="M677" s="34"/>
      <c r="N677" s="49" t="str">
        <f>IF(ISBLANK(Table123[[#This Row],[Odds Side - Difference Model]]), "", 1)</f>
        <v/>
      </c>
      <c r="O677" s="49" t="str">
        <f>IF(ISBLANK(Table123[[#This Row],[Odds Spread]]), "", 1)</f>
        <v/>
      </c>
      <c r="P677" s="36"/>
      <c r="Q677" s="36"/>
      <c r="R67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7" s="36"/>
      <c r="T677" s="36"/>
      <c r="U677" s="50" t="str">
        <f>IF(ISBLANK(Table123[[#This Row],[Odds Side - Difference Model]]), "",N677+IF(Q677&lt;0, (N677/(Q677/-100)), N677*(Q677/100)))</f>
        <v/>
      </c>
      <c r="V677" s="51" t="str">
        <f>IFERROR(IF(ISBLANK(Table123[[#This Row],[Odds Side - Win Probability Model]]), "",N677+IF(R677&lt;0, (N677/(R677/-100)), N677*(R677/100))),"")</f>
        <v/>
      </c>
      <c r="W677" s="50" t="str">
        <f t="shared" si="67"/>
        <v/>
      </c>
      <c r="X677" s="51" t="str">
        <f t="shared" si="68"/>
        <v/>
      </c>
      <c r="Y677" s="50" t="str">
        <f>IF(ISBLANK(Table123[[#This Row],[Odds Spread]]), "",O677+IF(S677&lt;0, (O677/(S677/-100)), O677*(S677/100)))</f>
        <v/>
      </c>
      <c r="Z677" s="50" t="str">
        <f t="shared" si="69"/>
        <v/>
      </c>
      <c r="AA677" s="37">
        <f t="shared" si="70"/>
        <v>0</v>
      </c>
      <c r="AB677" s="37">
        <f t="shared" si="71"/>
        <v>0</v>
      </c>
      <c r="AC677" s="52" t="str">
        <f>IF('Prediction Log'!$T678="Y", "W", IF('Prediction Log'!$T678="N","L",""))</f>
        <v/>
      </c>
      <c r="AD677" s="53" t="str">
        <f>IF('Prediction Log'!$V678="Y", "W", IF('Prediction Log'!$V678="N","L",""))</f>
        <v/>
      </c>
      <c r="AE677" s="54" t="str">
        <f>IF(ISBLANK(Table123[[#This Row],[Odds Side - Difference Model]]), "",IF(AC677="W", W677, IF(AC677="L",-N677, "")))</f>
        <v/>
      </c>
      <c r="AF677" s="55" t="str">
        <f>IFERROR((IF(ISERR(Table123[[#This Row],[Potential Payout Side - Win Probability Model]]), "",IF(AD677="W", X677, IF(AD677="L",-N677, "")))), "")</f>
        <v/>
      </c>
      <c r="AG677" s="52" t="str">
        <f>IF('Prediction Log'!$U678="Y", "W", IF('Prediction Log'!$U678="N", "L", ""))</f>
        <v/>
      </c>
      <c r="AH677" s="54" t="str">
        <f>IF(ISBLANK(Table123[[#This Row],[Odds Spread]]), "",IF(AG677="W", Z677, IF(AG677="L",-O677, "")))</f>
        <v/>
      </c>
      <c r="AI677" s="45"/>
      <c r="AJ677" s="46" t="str">
        <f t="shared" si="72"/>
        <v/>
      </c>
      <c r="AK67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8" spans="1:38" x14ac:dyDescent="0.45">
      <c r="A678" s="34">
        <f>Games!A661</f>
        <v>0</v>
      </c>
      <c r="B678" s="34" t="str">
        <f>IF('Prediction Log'!B679=0, "",'Prediction Log'!B679)</f>
        <v/>
      </c>
      <c r="C678" s="34" t="str">
        <f>IF('Prediction Log'!C679=0, "",'Prediction Log'!C679)</f>
        <v/>
      </c>
      <c r="D678" s="34" t="str">
        <f>IF('Prediction Log'!D679=0, "",'Prediction Log'!D679)</f>
        <v/>
      </c>
      <c r="E678" s="34" t="str">
        <f>IF('Prediction Log'!E679=0, "",'Prediction Log'!E679)</f>
        <v/>
      </c>
      <c r="F678" s="34" t="str">
        <f>IF('Prediction Log'!H679=0, "",'Prediction Log'!H679)</f>
        <v/>
      </c>
      <c r="G678" s="10" t="str">
        <f>IF(ISBLANK(Games!B661), "",'Prediction Log'!$I679)</f>
        <v/>
      </c>
      <c r="H678" s="35" t="str">
        <f>'Prediction Log'!$J679</f>
        <v/>
      </c>
      <c r="I678" s="34" t="str">
        <f>IF(ISBLANK(Games!R661), "",IF(AND(Games!R661="",Games!S661=""),"",IF(ISTEXT(Games!S661), "Side",Games!R661)))</f>
        <v/>
      </c>
      <c r="J678" s="34" t="str">
        <f>IF(ISBLANK(Games!B661), "",IF(Games!P661="Y", Games!B661, Games!C661))</f>
        <v/>
      </c>
      <c r="K678" s="34" t="str">
        <f>Games!K661</f>
        <v/>
      </c>
      <c r="L678" s="34" t="str">
        <f>IF(ISBLANK(Games!D661), "",Games!D661)</f>
        <v/>
      </c>
      <c r="M678" s="34"/>
      <c r="N678" s="49" t="str">
        <f>IF(ISBLANK(Table123[[#This Row],[Odds Side - Difference Model]]), "", 1)</f>
        <v/>
      </c>
      <c r="O678" s="49" t="str">
        <f>IF(ISBLANK(Table123[[#This Row],[Odds Spread]]), "", 1)</f>
        <v/>
      </c>
      <c r="P678" s="36"/>
      <c r="Q678" s="36"/>
      <c r="R67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8" s="36"/>
      <c r="T678" s="36"/>
      <c r="U678" s="50" t="str">
        <f>IF(ISBLANK(Table123[[#This Row],[Odds Side - Difference Model]]), "",N678+IF(Q678&lt;0, (N678/(Q678/-100)), N678*(Q678/100)))</f>
        <v/>
      </c>
      <c r="V678" s="51" t="str">
        <f>IFERROR(IF(ISBLANK(Table123[[#This Row],[Odds Side - Win Probability Model]]), "",N678+IF(R678&lt;0, (N678/(R678/-100)), N678*(R678/100))),"")</f>
        <v/>
      </c>
      <c r="W678" s="50" t="str">
        <f t="shared" si="67"/>
        <v/>
      </c>
      <c r="X678" s="51" t="str">
        <f t="shared" si="68"/>
        <v/>
      </c>
      <c r="Y678" s="50" t="str">
        <f>IF(ISBLANK(Table123[[#This Row],[Odds Spread]]), "",O678+IF(S678&lt;0, (O678/(S678/-100)), O678*(S678/100)))</f>
        <v/>
      </c>
      <c r="Z678" s="50" t="str">
        <f t="shared" si="69"/>
        <v/>
      </c>
      <c r="AA678" s="37">
        <f t="shared" si="70"/>
        <v>0</v>
      </c>
      <c r="AB678" s="37">
        <f t="shared" si="71"/>
        <v>0</v>
      </c>
      <c r="AC678" s="52" t="str">
        <f>IF('Prediction Log'!$T679="Y", "W", IF('Prediction Log'!$T679="N","L",""))</f>
        <v/>
      </c>
      <c r="AD678" s="53" t="str">
        <f>IF('Prediction Log'!$V679="Y", "W", IF('Prediction Log'!$V679="N","L",""))</f>
        <v/>
      </c>
      <c r="AE678" s="54" t="str">
        <f>IF(ISBLANK(Table123[[#This Row],[Odds Side - Difference Model]]), "",IF(AC678="W", W678, IF(AC678="L",-N678, "")))</f>
        <v/>
      </c>
      <c r="AF678" s="55" t="str">
        <f>IFERROR((IF(ISERR(Table123[[#This Row],[Potential Payout Side - Win Probability Model]]), "",IF(AD678="W", X678, IF(AD678="L",-N678, "")))), "")</f>
        <v/>
      </c>
      <c r="AG678" s="52" t="str">
        <f>IF('Prediction Log'!$U679="Y", "W", IF('Prediction Log'!$U679="N", "L", ""))</f>
        <v/>
      </c>
      <c r="AH678" s="54" t="str">
        <f>IF(ISBLANK(Table123[[#This Row],[Odds Spread]]), "",IF(AG678="W", Z678, IF(AG678="L",-O678, "")))</f>
        <v/>
      </c>
      <c r="AI678" s="45"/>
      <c r="AJ678" s="46" t="str">
        <f t="shared" si="72"/>
        <v/>
      </c>
      <c r="AK67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9" spans="1:38" x14ac:dyDescent="0.45">
      <c r="A679" s="34">
        <f>Games!A662</f>
        <v>0</v>
      </c>
      <c r="B679" s="34" t="str">
        <f>IF('Prediction Log'!B680=0, "",'Prediction Log'!B680)</f>
        <v/>
      </c>
      <c r="C679" s="34" t="str">
        <f>IF('Prediction Log'!C680=0, "",'Prediction Log'!C680)</f>
        <v/>
      </c>
      <c r="D679" s="34" t="str">
        <f>IF('Prediction Log'!D680=0, "",'Prediction Log'!D680)</f>
        <v/>
      </c>
      <c r="E679" s="34" t="str">
        <f>IF('Prediction Log'!E680=0, "",'Prediction Log'!E680)</f>
        <v/>
      </c>
      <c r="F679" s="34" t="str">
        <f>IF('Prediction Log'!H680=0, "",'Prediction Log'!H680)</f>
        <v/>
      </c>
      <c r="G679" s="10" t="str">
        <f>IF(ISBLANK(Games!B662), "",'Prediction Log'!$I680)</f>
        <v/>
      </c>
      <c r="H679" s="35" t="str">
        <f>'Prediction Log'!$J680</f>
        <v/>
      </c>
      <c r="I679" s="34" t="str">
        <f>IF(ISBLANK(Games!R662), "",IF(AND(Games!R662="",Games!S662=""),"",IF(ISTEXT(Games!S662), "Side",Games!R662)))</f>
        <v/>
      </c>
      <c r="J679" s="34" t="str">
        <f>IF(ISBLANK(Games!B662), "",IF(Games!P662="Y", Games!B662, Games!C662))</f>
        <v/>
      </c>
      <c r="K679" s="34" t="str">
        <f>Games!K662</f>
        <v/>
      </c>
      <c r="L679" s="34" t="str">
        <f>IF(ISBLANK(Games!D662), "",Games!D662)</f>
        <v/>
      </c>
      <c r="M679" s="34"/>
      <c r="N679" s="49" t="str">
        <f>IF(ISBLANK(Table123[[#This Row],[Odds Side - Difference Model]]), "", 1)</f>
        <v/>
      </c>
      <c r="O679" s="49" t="str">
        <f>IF(ISBLANK(Table123[[#This Row],[Odds Spread]]), "", 1)</f>
        <v/>
      </c>
      <c r="P679" s="36"/>
      <c r="Q679" s="36"/>
      <c r="R67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9" s="36"/>
      <c r="T679" s="36"/>
      <c r="U679" s="50" t="str">
        <f>IF(ISBLANK(Table123[[#This Row],[Odds Side - Difference Model]]), "",N679+IF(Q679&lt;0, (N679/(Q679/-100)), N679*(Q679/100)))</f>
        <v/>
      </c>
      <c r="V679" s="51" t="str">
        <f>IFERROR(IF(ISBLANK(Table123[[#This Row],[Odds Side - Win Probability Model]]), "",N679+IF(R679&lt;0, (N679/(R679/-100)), N679*(R679/100))),"")</f>
        <v/>
      </c>
      <c r="W679" s="50" t="str">
        <f t="shared" si="67"/>
        <v/>
      </c>
      <c r="X679" s="51" t="str">
        <f t="shared" si="68"/>
        <v/>
      </c>
      <c r="Y679" s="50" t="str">
        <f>IF(ISBLANK(Table123[[#This Row],[Odds Spread]]), "",O679+IF(S679&lt;0, (O679/(S679/-100)), O679*(S679/100)))</f>
        <v/>
      </c>
      <c r="Z679" s="50" t="str">
        <f t="shared" si="69"/>
        <v/>
      </c>
      <c r="AA679" s="37">
        <f t="shared" si="70"/>
        <v>0</v>
      </c>
      <c r="AB679" s="37">
        <f t="shared" si="71"/>
        <v>0</v>
      </c>
      <c r="AC679" s="52" t="str">
        <f>IF('Prediction Log'!$T680="Y", "W", IF('Prediction Log'!$T680="N","L",""))</f>
        <v/>
      </c>
      <c r="AD679" s="53" t="str">
        <f>IF('Prediction Log'!$V680="Y", "W", IF('Prediction Log'!$V680="N","L",""))</f>
        <v/>
      </c>
      <c r="AE679" s="54" t="str">
        <f>IF(ISBLANK(Table123[[#This Row],[Odds Side - Difference Model]]), "",IF(AC679="W", W679, IF(AC679="L",-N679, "")))</f>
        <v/>
      </c>
      <c r="AF679" s="55" t="str">
        <f>IFERROR((IF(ISERR(Table123[[#This Row],[Potential Payout Side - Win Probability Model]]), "",IF(AD679="W", X679, IF(AD679="L",-N679, "")))), "")</f>
        <v/>
      </c>
      <c r="AG679" s="52" t="str">
        <f>IF('Prediction Log'!$U680="Y", "W", IF('Prediction Log'!$U680="N", "L", ""))</f>
        <v/>
      </c>
      <c r="AH679" s="54" t="str">
        <f>IF(ISBLANK(Table123[[#This Row],[Odds Spread]]), "",IF(AG679="W", Z679, IF(AG679="L",-O679, "")))</f>
        <v/>
      </c>
      <c r="AI679" s="45"/>
      <c r="AJ679" s="46" t="str">
        <f t="shared" si="72"/>
        <v/>
      </c>
      <c r="AK67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0" spans="1:38" x14ac:dyDescent="0.45">
      <c r="A680" s="34">
        <f>Games!A663</f>
        <v>0</v>
      </c>
      <c r="B680" s="34" t="str">
        <f>IF('Prediction Log'!B681=0, "",'Prediction Log'!B681)</f>
        <v/>
      </c>
      <c r="C680" s="34" t="str">
        <f>IF('Prediction Log'!C681=0, "",'Prediction Log'!C681)</f>
        <v/>
      </c>
      <c r="D680" s="34" t="str">
        <f>IF('Prediction Log'!D681=0, "",'Prediction Log'!D681)</f>
        <v/>
      </c>
      <c r="E680" s="34" t="str">
        <f>IF('Prediction Log'!E681=0, "",'Prediction Log'!E681)</f>
        <v/>
      </c>
      <c r="F680" s="34" t="str">
        <f>IF('Prediction Log'!H681=0, "",'Prediction Log'!H681)</f>
        <v/>
      </c>
      <c r="G680" s="10" t="str">
        <f>IF(ISBLANK(Games!B663), "",'Prediction Log'!$I681)</f>
        <v/>
      </c>
      <c r="H680" s="35" t="str">
        <f>'Prediction Log'!$J681</f>
        <v/>
      </c>
      <c r="I680" s="34" t="str">
        <f>IF(ISBLANK(Games!R663), "",IF(AND(Games!R663="",Games!S663=""),"",IF(ISTEXT(Games!S663), "Side",Games!R663)))</f>
        <v/>
      </c>
      <c r="J680" s="34" t="str">
        <f>IF(ISBLANK(Games!B663), "",IF(Games!P663="Y", Games!B663, Games!C663))</f>
        <v/>
      </c>
      <c r="K680" s="34" t="str">
        <f>Games!K663</f>
        <v/>
      </c>
      <c r="L680" s="34" t="str">
        <f>IF(ISBLANK(Games!D663), "",Games!D663)</f>
        <v/>
      </c>
      <c r="M680" s="34"/>
      <c r="N680" s="49" t="str">
        <f>IF(ISBLANK(Table123[[#This Row],[Odds Side - Difference Model]]), "", 1)</f>
        <v/>
      </c>
      <c r="O680" s="49" t="str">
        <f>IF(ISBLANK(Table123[[#This Row],[Odds Spread]]), "", 1)</f>
        <v/>
      </c>
      <c r="P680" s="36"/>
      <c r="Q680" s="36"/>
      <c r="R68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0" s="36"/>
      <c r="T680" s="36"/>
      <c r="U680" s="50" t="str">
        <f>IF(ISBLANK(Table123[[#This Row],[Odds Side - Difference Model]]), "",N680+IF(Q680&lt;0, (N680/(Q680/-100)), N680*(Q680/100)))</f>
        <v/>
      </c>
      <c r="V680" s="51" t="str">
        <f>IFERROR(IF(ISBLANK(Table123[[#This Row],[Odds Side - Win Probability Model]]), "",N680+IF(R680&lt;0, (N680/(R680/-100)), N680*(R680/100))),"")</f>
        <v/>
      </c>
      <c r="W680" s="50" t="str">
        <f t="shared" si="67"/>
        <v/>
      </c>
      <c r="X680" s="51" t="str">
        <f t="shared" si="68"/>
        <v/>
      </c>
      <c r="Y680" s="50" t="str">
        <f>IF(ISBLANK(Table123[[#This Row],[Odds Spread]]), "",O680+IF(S680&lt;0, (O680/(S680/-100)), O680*(S680/100)))</f>
        <v/>
      </c>
      <c r="Z680" s="50" t="str">
        <f t="shared" si="69"/>
        <v/>
      </c>
      <c r="AA680" s="37">
        <f t="shared" si="70"/>
        <v>0</v>
      </c>
      <c r="AB680" s="37">
        <f t="shared" si="71"/>
        <v>0</v>
      </c>
      <c r="AC680" s="52" t="str">
        <f>IF('Prediction Log'!$T681="Y", "W", IF('Prediction Log'!$T681="N","L",""))</f>
        <v/>
      </c>
      <c r="AD680" s="53" t="str">
        <f>IF('Prediction Log'!$V681="Y", "W", IF('Prediction Log'!$V681="N","L",""))</f>
        <v/>
      </c>
      <c r="AE680" s="54" t="str">
        <f>IF(ISBLANK(Table123[[#This Row],[Odds Side - Difference Model]]), "",IF(AC680="W", W680, IF(AC680="L",-N680, "")))</f>
        <v/>
      </c>
      <c r="AF680" s="55" t="str">
        <f>IFERROR((IF(ISERR(Table123[[#This Row],[Potential Payout Side - Win Probability Model]]), "",IF(AD680="W", X680, IF(AD680="L",-N680, "")))), "")</f>
        <v/>
      </c>
      <c r="AG680" s="52" t="str">
        <f>IF('Prediction Log'!$U681="Y", "W", IF('Prediction Log'!$U681="N", "L", ""))</f>
        <v/>
      </c>
      <c r="AH680" s="54" t="str">
        <f>IF(ISBLANK(Table123[[#This Row],[Odds Spread]]), "",IF(AG680="W", Z680, IF(AG680="L",-O680, "")))</f>
        <v/>
      </c>
      <c r="AI680" s="45"/>
      <c r="AJ680" s="46" t="str">
        <f t="shared" si="72"/>
        <v/>
      </c>
      <c r="AK68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1" spans="1:38" x14ac:dyDescent="0.45">
      <c r="A681" s="34">
        <f>Games!A664</f>
        <v>0</v>
      </c>
      <c r="B681" s="34" t="str">
        <f>IF('Prediction Log'!B682=0, "",'Prediction Log'!B682)</f>
        <v/>
      </c>
      <c r="C681" s="34" t="str">
        <f>IF('Prediction Log'!C682=0, "",'Prediction Log'!C682)</f>
        <v/>
      </c>
      <c r="D681" s="34" t="str">
        <f>IF('Prediction Log'!D682=0, "",'Prediction Log'!D682)</f>
        <v/>
      </c>
      <c r="E681" s="34" t="str">
        <f>IF('Prediction Log'!E682=0, "",'Prediction Log'!E682)</f>
        <v/>
      </c>
      <c r="F681" s="34" t="str">
        <f>IF('Prediction Log'!H682=0, "",'Prediction Log'!H682)</f>
        <v/>
      </c>
      <c r="G681" s="10" t="str">
        <f>IF(ISBLANK(Games!B664), "",'Prediction Log'!$I682)</f>
        <v/>
      </c>
      <c r="H681" s="35" t="str">
        <f>'Prediction Log'!$J682</f>
        <v/>
      </c>
      <c r="I681" s="34" t="str">
        <f>IF(ISBLANK(Games!R664), "",IF(AND(Games!R664="",Games!S664=""),"",IF(ISTEXT(Games!S664), "Side",Games!R664)))</f>
        <v/>
      </c>
      <c r="J681" s="34" t="str">
        <f>IF(ISBLANK(Games!B664), "",IF(Games!P664="Y", Games!B664, Games!C664))</f>
        <v/>
      </c>
      <c r="K681" s="34" t="str">
        <f>Games!K664</f>
        <v/>
      </c>
      <c r="L681" s="34" t="str">
        <f>IF(ISBLANK(Games!D664), "",Games!D664)</f>
        <v/>
      </c>
      <c r="M681" s="34"/>
      <c r="N681" s="49" t="str">
        <f>IF(ISBLANK(Table123[[#This Row],[Odds Side - Difference Model]]), "", 1)</f>
        <v/>
      </c>
      <c r="O681" s="49" t="str">
        <f>IF(ISBLANK(Table123[[#This Row],[Odds Spread]]), "", 1)</f>
        <v/>
      </c>
      <c r="P681" s="36"/>
      <c r="Q681" s="36"/>
      <c r="R68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1" s="36"/>
      <c r="T681" s="36"/>
      <c r="U681" s="50" t="str">
        <f>IF(ISBLANK(Table123[[#This Row],[Odds Side - Difference Model]]), "",N681+IF(Q681&lt;0, (N681/(Q681/-100)), N681*(Q681/100)))</f>
        <v/>
      </c>
      <c r="V681" s="51" t="str">
        <f>IFERROR(IF(ISBLANK(Table123[[#This Row],[Odds Side - Win Probability Model]]), "",N681+IF(R681&lt;0, (N681/(R681/-100)), N681*(R681/100))),"")</f>
        <v/>
      </c>
      <c r="W681" s="50" t="str">
        <f t="shared" si="67"/>
        <v/>
      </c>
      <c r="X681" s="51" t="str">
        <f t="shared" si="68"/>
        <v/>
      </c>
      <c r="Y681" s="50" t="str">
        <f>IF(ISBLANK(Table123[[#This Row],[Odds Spread]]), "",O681+IF(S681&lt;0, (O681/(S681/-100)), O681*(S681/100)))</f>
        <v/>
      </c>
      <c r="Z681" s="50" t="str">
        <f t="shared" si="69"/>
        <v/>
      </c>
      <c r="AA681" s="37">
        <f t="shared" si="70"/>
        <v>0</v>
      </c>
      <c r="AB681" s="37">
        <f t="shared" si="71"/>
        <v>0</v>
      </c>
      <c r="AC681" s="52" t="str">
        <f>IF('Prediction Log'!$T682="Y", "W", IF('Prediction Log'!$T682="N","L",""))</f>
        <v/>
      </c>
      <c r="AD681" s="53" t="str">
        <f>IF('Prediction Log'!$V682="Y", "W", IF('Prediction Log'!$V682="N","L",""))</f>
        <v/>
      </c>
      <c r="AE681" s="54" t="str">
        <f>IF(ISBLANK(Table123[[#This Row],[Odds Side - Difference Model]]), "",IF(AC681="W", W681, IF(AC681="L",-N681, "")))</f>
        <v/>
      </c>
      <c r="AF681" s="55" t="str">
        <f>IFERROR((IF(ISERR(Table123[[#This Row],[Potential Payout Side - Win Probability Model]]), "",IF(AD681="W", X681, IF(AD681="L",-N681, "")))), "")</f>
        <v/>
      </c>
      <c r="AG681" s="52" t="str">
        <f>IF('Prediction Log'!$U682="Y", "W", IF('Prediction Log'!$U682="N", "L", ""))</f>
        <v/>
      </c>
      <c r="AH681" s="54" t="str">
        <f>IF(ISBLANK(Table123[[#This Row],[Odds Spread]]), "",IF(AG681="W", Z681, IF(AG681="L",-O681, "")))</f>
        <v/>
      </c>
      <c r="AI681" s="45"/>
      <c r="AJ681" s="46" t="str">
        <f t="shared" si="72"/>
        <v/>
      </c>
      <c r="AK68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2" spans="1:38" x14ac:dyDescent="0.45">
      <c r="A682" s="34">
        <f>Games!A665</f>
        <v>0</v>
      </c>
      <c r="B682" s="34" t="str">
        <f>IF('Prediction Log'!B683=0, "",'Prediction Log'!B683)</f>
        <v/>
      </c>
      <c r="C682" s="34" t="str">
        <f>IF('Prediction Log'!C683=0, "",'Prediction Log'!C683)</f>
        <v/>
      </c>
      <c r="D682" s="34" t="str">
        <f>IF('Prediction Log'!D683=0, "",'Prediction Log'!D683)</f>
        <v/>
      </c>
      <c r="E682" s="34" t="str">
        <f>IF('Prediction Log'!E683=0, "",'Prediction Log'!E683)</f>
        <v/>
      </c>
      <c r="F682" s="34" t="str">
        <f>IF('Prediction Log'!H683=0, "",'Prediction Log'!H683)</f>
        <v/>
      </c>
      <c r="G682" s="10" t="str">
        <f>IF(ISBLANK(Games!B665), "",'Prediction Log'!$I683)</f>
        <v/>
      </c>
      <c r="H682" s="35" t="str">
        <f>'Prediction Log'!$J683</f>
        <v/>
      </c>
      <c r="I682" s="34" t="str">
        <f>IF(ISBLANK(Games!R665), "",IF(AND(Games!R665="",Games!S665=""),"",IF(ISTEXT(Games!S665), "Side",Games!R665)))</f>
        <v/>
      </c>
      <c r="J682" s="34" t="str">
        <f>IF(ISBLANK(Games!B665), "",IF(Games!P665="Y", Games!B665, Games!C665))</f>
        <v/>
      </c>
      <c r="K682" s="34" t="str">
        <f>Games!K665</f>
        <v/>
      </c>
      <c r="L682" s="34" t="str">
        <f>IF(ISBLANK(Games!D665), "",Games!D665)</f>
        <v/>
      </c>
      <c r="M682" s="34"/>
      <c r="N682" s="49" t="str">
        <f>IF(ISBLANK(Table123[[#This Row],[Odds Side - Difference Model]]), "", 1)</f>
        <v/>
      </c>
      <c r="O682" s="49" t="str">
        <f>IF(ISBLANK(Table123[[#This Row],[Odds Spread]]), "", 1)</f>
        <v/>
      </c>
      <c r="P682" s="36"/>
      <c r="Q682" s="36"/>
      <c r="R68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2" s="36"/>
      <c r="T682" s="36"/>
      <c r="U682" s="50" t="str">
        <f>IF(ISBLANK(Table123[[#This Row],[Odds Side - Difference Model]]), "",N682+IF(Q682&lt;0, (N682/(Q682/-100)), N682*(Q682/100)))</f>
        <v/>
      </c>
      <c r="V682" s="51" t="str">
        <f>IFERROR(IF(ISBLANK(Table123[[#This Row],[Odds Side - Win Probability Model]]), "",N682+IF(R682&lt;0, (N682/(R682/-100)), N682*(R682/100))),"")</f>
        <v/>
      </c>
      <c r="W682" s="50" t="str">
        <f t="shared" si="67"/>
        <v/>
      </c>
      <c r="X682" s="51" t="str">
        <f t="shared" si="68"/>
        <v/>
      </c>
      <c r="Y682" s="50" t="str">
        <f>IF(ISBLANK(Table123[[#This Row],[Odds Spread]]), "",O682+IF(S682&lt;0, (O682/(S682/-100)), O682*(S682/100)))</f>
        <v/>
      </c>
      <c r="Z682" s="50" t="str">
        <f t="shared" si="69"/>
        <v/>
      </c>
      <c r="AA682" s="37">
        <f t="shared" si="70"/>
        <v>0</v>
      </c>
      <c r="AB682" s="37">
        <f t="shared" si="71"/>
        <v>0</v>
      </c>
      <c r="AC682" s="52" t="str">
        <f>IF('Prediction Log'!$T683="Y", "W", IF('Prediction Log'!$T683="N","L",""))</f>
        <v/>
      </c>
      <c r="AD682" s="53" t="str">
        <f>IF('Prediction Log'!$V683="Y", "W", IF('Prediction Log'!$V683="N","L",""))</f>
        <v/>
      </c>
      <c r="AE682" s="54" t="str">
        <f>IF(ISBLANK(Table123[[#This Row],[Odds Side - Difference Model]]), "",IF(AC682="W", W682, IF(AC682="L",-N682, "")))</f>
        <v/>
      </c>
      <c r="AF682" s="55" t="str">
        <f>IFERROR((IF(ISERR(Table123[[#This Row],[Potential Payout Side - Win Probability Model]]), "",IF(AD682="W", X682, IF(AD682="L",-N682, "")))), "")</f>
        <v/>
      </c>
      <c r="AG682" s="52" t="str">
        <f>IF('Prediction Log'!$U683="Y", "W", IF('Prediction Log'!$U683="N", "L", ""))</f>
        <v/>
      </c>
      <c r="AH682" s="54" t="str">
        <f>IF(ISBLANK(Table123[[#This Row],[Odds Spread]]), "",IF(AG682="W", Z682, IF(AG682="L",-O682, "")))</f>
        <v/>
      </c>
      <c r="AI682" s="45"/>
      <c r="AJ682" s="46" t="str">
        <f t="shared" si="72"/>
        <v/>
      </c>
      <c r="AK68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3" spans="1:38" x14ac:dyDescent="0.45">
      <c r="A683" s="34">
        <f>Games!A666</f>
        <v>0</v>
      </c>
      <c r="B683" s="34" t="str">
        <f>IF('Prediction Log'!B684=0, "",'Prediction Log'!B684)</f>
        <v/>
      </c>
      <c r="C683" s="34" t="str">
        <f>IF('Prediction Log'!C684=0, "",'Prediction Log'!C684)</f>
        <v/>
      </c>
      <c r="D683" s="34" t="str">
        <f>IF('Prediction Log'!D684=0, "",'Prediction Log'!D684)</f>
        <v/>
      </c>
      <c r="E683" s="34" t="str">
        <f>IF('Prediction Log'!E684=0, "",'Prediction Log'!E684)</f>
        <v/>
      </c>
      <c r="F683" s="34" t="str">
        <f>IF('Prediction Log'!H684=0, "",'Prediction Log'!H684)</f>
        <v/>
      </c>
      <c r="G683" s="10" t="str">
        <f>IF(ISBLANK(Games!B666), "",'Prediction Log'!$I684)</f>
        <v/>
      </c>
      <c r="H683" s="35" t="str">
        <f>'Prediction Log'!$J684</f>
        <v/>
      </c>
      <c r="I683" s="34" t="str">
        <f>IF(ISBLANK(Games!R666), "",IF(AND(Games!R666="",Games!S666=""),"",IF(ISTEXT(Games!S666), "Side",Games!R666)))</f>
        <v/>
      </c>
      <c r="J683" s="34" t="str">
        <f>IF(ISBLANK(Games!B666), "",IF(Games!P666="Y", Games!B666, Games!C666))</f>
        <v/>
      </c>
      <c r="K683" s="34" t="str">
        <f>Games!K666</f>
        <v/>
      </c>
      <c r="L683" s="34" t="str">
        <f>IF(ISBLANK(Games!D666), "",Games!D666)</f>
        <v/>
      </c>
      <c r="M683" s="34"/>
      <c r="N683" s="49" t="str">
        <f>IF(ISBLANK(Table123[[#This Row],[Odds Side - Difference Model]]), "", 1)</f>
        <v/>
      </c>
      <c r="O683" s="49" t="str">
        <f>IF(ISBLANK(Table123[[#This Row],[Odds Spread]]), "", 1)</f>
        <v/>
      </c>
      <c r="P683" s="36"/>
      <c r="Q683" s="36"/>
      <c r="R68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3" s="36"/>
      <c r="T683" s="36"/>
      <c r="U683" s="50" t="str">
        <f>IF(ISBLANK(Table123[[#This Row],[Odds Side - Difference Model]]), "",N683+IF(Q683&lt;0, (N683/(Q683/-100)), N683*(Q683/100)))</f>
        <v/>
      </c>
      <c r="V683" s="51" t="str">
        <f>IFERROR(IF(ISBLANK(Table123[[#This Row],[Odds Side - Win Probability Model]]), "",N683+IF(R683&lt;0, (N683/(R683/-100)), N683*(R683/100))),"")</f>
        <v/>
      </c>
      <c r="W683" s="50" t="str">
        <f t="shared" si="67"/>
        <v/>
      </c>
      <c r="X683" s="51" t="str">
        <f t="shared" si="68"/>
        <v/>
      </c>
      <c r="Y683" s="50" t="str">
        <f>IF(ISBLANK(Table123[[#This Row],[Odds Spread]]), "",O683+IF(S683&lt;0, (O683/(S683/-100)), O683*(S683/100)))</f>
        <v/>
      </c>
      <c r="Z683" s="50" t="str">
        <f t="shared" si="69"/>
        <v/>
      </c>
      <c r="AA683" s="37">
        <f t="shared" si="70"/>
        <v>0</v>
      </c>
      <c r="AB683" s="37">
        <f t="shared" si="71"/>
        <v>0</v>
      </c>
      <c r="AC683" s="52" t="str">
        <f>IF('Prediction Log'!$T684="Y", "W", IF('Prediction Log'!$T684="N","L",""))</f>
        <v/>
      </c>
      <c r="AD683" s="53" t="str">
        <f>IF('Prediction Log'!$V684="Y", "W", IF('Prediction Log'!$V684="N","L",""))</f>
        <v/>
      </c>
      <c r="AE683" s="54" t="str">
        <f>IF(ISBLANK(Table123[[#This Row],[Odds Side - Difference Model]]), "",IF(AC683="W", W683, IF(AC683="L",-N683, "")))</f>
        <v/>
      </c>
      <c r="AF683" s="55" t="str">
        <f>IFERROR((IF(ISERR(Table123[[#This Row],[Potential Payout Side - Win Probability Model]]), "",IF(AD683="W", X683, IF(AD683="L",-N683, "")))), "")</f>
        <v/>
      </c>
      <c r="AG683" s="52" t="str">
        <f>IF('Prediction Log'!$U684="Y", "W", IF('Prediction Log'!$U684="N", "L", ""))</f>
        <v/>
      </c>
      <c r="AH683" s="54" t="str">
        <f>IF(ISBLANK(Table123[[#This Row],[Odds Spread]]), "",IF(AG683="W", Z683, IF(AG683="L",-O683, "")))</f>
        <v/>
      </c>
      <c r="AI683" s="45"/>
      <c r="AJ683" s="46" t="str">
        <f t="shared" si="72"/>
        <v/>
      </c>
      <c r="AK68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4" spans="1:38" x14ac:dyDescent="0.45">
      <c r="A684" s="34">
        <f>Games!A667</f>
        <v>0</v>
      </c>
      <c r="B684" s="34" t="str">
        <f>IF('Prediction Log'!B685=0, "",'Prediction Log'!B685)</f>
        <v/>
      </c>
      <c r="C684" s="34" t="str">
        <f>IF('Prediction Log'!C685=0, "",'Prediction Log'!C685)</f>
        <v/>
      </c>
      <c r="D684" s="34" t="str">
        <f>IF('Prediction Log'!D685=0, "",'Prediction Log'!D685)</f>
        <v/>
      </c>
      <c r="E684" s="34" t="str">
        <f>IF('Prediction Log'!E685=0, "",'Prediction Log'!E685)</f>
        <v/>
      </c>
      <c r="F684" s="34" t="str">
        <f>IF('Prediction Log'!H685=0, "",'Prediction Log'!H685)</f>
        <v/>
      </c>
      <c r="G684" s="10" t="str">
        <f>IF(ISBLANK(Games!B667), "",'Prediction Log'!$I685)</f>
        <v/>
      </c>
      <c r="H684" s="35" t="str">
        <f>'Prediction Log'!$J685</f>
        <v/>
      </c>
      <c r="I684" s="34" t="str">
        <f>IF(ISBLANK(Games!R667), "",IF(AND(Games!R667="",Games!S667=""),"",IF(ISTEXT(Games!S667), "Side",Games!R667)))</f>
        <v/>
      </c>
      <c r="J684" s="34" t="str">
        <f>IF(ISBLANK(Games!B667), "",IF(Games!P667="Y", Games!B667, Games!C667))</f>
        <v/>
      </c>
      <c r="K684" s="34" t="str">
        <f>Games!K667</f>
        <v/>
      </c>
      <c r="L684" s="34" t="str">
        <f>IF(ISBLANK(Games!D667), "",Games!D667)</f>
        <v/>
      </c>
      <c r="M684" s="34"/>
      <c r="N684" s="49" t="str">
        <f>IF(ISBLANK(Table123[[#This Row],[Odds Side - Difference Model]]), "", 1)</f>
        <v/>
      </c>
      <c r="O684" s="49" t="str">
        <f>IF(ISBLANK(Table123[[#This Row],[Odds Spread]]), "", 1)</f>
        <v/>
      </c>
      <c r="P684" s="36"/>
      <c r="Q684" s="36"/>
      <c r="R68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4" s="36"/>
      <c r="T684" s="36"/>
      <c r="U684" s="50" t="str">
        <f>IF(ISBLANK(Table123[[#This Row],[Odds Side - Difference Model]]), "",N684+IF(Q684&lt;0, (N684/(Q684/-100)), N684*(Q684/100)))</f>
        <v/>
      </c>
      <c r="V684" s="51" t="str">
        <f>IFERROR(IF(ISBLANK(Table123[[#This Row],[Odds Side - Win Probability Model]]), "",N684+IF(R684&lt;0, (N684/(R684/-100)), N684*(R684/100))),"")</f>
        <v/>
      </c>
      <c r="W684" s="50" t="str">
        <f t="shared" si="67"/>
        <v/>
      </c>
      <c r="X684" s="51" t="str">
        <f t="shared" si="68"/>
        <v/>
      </c>
      <c r="Y684" s="50" t="str">
        <f>IF(ISBLANK(Table123[[#This Row],[Odds Spread]]), "",O684+IF(S684&lt;0, (O684/(S684/-100)), O684*(S684/100)))</f>
        <v/>
      </c>
      <c r="Z684" s="50" t="str">
        <f t="shared" si="69"/>
        <v/>
      </c>
      <c r="AA684" s="37">
        <f t="shared" si="70"/>
        <v>0</v>
      </c>
      <c r="AB684" s="37">
        <f t="shared" si="71"/>
        <v>0</v>
      </c>
      <c r="AC684" s="52" t="str">
        <f>IF('Prediction Log'!$T685="Y", "W", IF('Prediction Log'!$T685="N","L",""))</f>
        <v/>
      </c>
      <c r="AD684" s="53" t="str">
        <f>IF('Prediction Log'!$V685="Y", "W", IF('Prediction Log'!$V685="N","L",""))</f>
        <v/>
      </c>
      <c r="AE684" s="54" t="str">
        <f>IF(ISBLANK(Table123[[#This Row],[Odds Side - Difference Model]]), "",IF(AC684="W", W684, IF(AC684="L",-N684, "")))</f>
        <v/>
      </c>
      <c r="AF684" s="55" t="str">
        <f>IFERROR((IF(ISERR(Table123[[#This Row],[Potential Payout Side - Win Probability Model]]), "",IF(AD684="W", X684, IF(AD684="L",-N684, "")))), "")</f>
        <v/>
      </c>
      <c r="AG684" s="52" t="str">
        <f>IF('Prediction Log'!$U685="Y", "W", IF('Prediction Log'!$U685="N", "L", ""))</f>
        <v/>
      </c>
      <c r="AH684" s="54" t="str">
        <f>IF(ISBLANK(Table123[[#This Row],[Odds Spread]]), "",IF(AG684="W", Z684, IF(AG684="L",-O684, "")))</f>
        <v/>
      </c>
      <c r="AI684" s="45"/>
      <c r="AJ684" s="46" t="str">
        <f t="shared" si="72"/>
        <v/>
      </c>
      <c r="AK68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5" spans="1:38" x14ac:dyDescent="0.45">
      <c r="A685" s="34">
        <f>Games!A668</f>
        <v>0</v>
      </c>
      <c r="B685" s="34" t="str">
        <f>IF('Prediction Log'!B686=0, "",'Prediction Log'!B686)</f>
        <v/>
      </c>
      <c r="C685" s="34" t="str">
        <f>IF('Prediction Log'!C686=0, "",'Prediction Log'!C686)</f>
        <v/>
      </c>
      <c r="D685" s="34" t="str">
        <f>IF('Prediction Log'!D686=0, "",'Prediction Log'!D686)</f>
        <v/>
      </c>
      <c r="E685" s="34" t="str">
        <f>IF('Prediction Log'!E686=0, "",'Prediction Log'!E686)</f>
        <v/>
      </c>
      <c r="F685" s="34" t="str">
        <f>IF('Prediction Log'!H686=0, "",'Prediction Log'!H686)</f>
        <v/>
      </c>
      <c r="G685" s="10" t="str">
        <f>IF(ISBLANK(Games!B668), "",'Prediction Log'!$I686)</f>
        <v/>
      </c>
      <c r="H685" s="35" t="str">
        <f>'Prediction Log'!$J686</f>
        <v/>
      </c>
      <c r="I685" s="34" t="str">
        <f>IF(ISBLANK(Games!R668), "",IF(AND(Games!R668="",Games!S668=""),"",IF(ISTEXT(Games!S668), "Side",Games!R668)))</f>
        <v/>
      </c>
      <c r="J685" s="34" t="str">
        <f>IF(ISBLANK(Games!B668), "",IF(Games!P668="Y", Games!B668, Games!C668))</f>
        <v/>
      </c>
      <c r="K685" s="34" t="str">
        <f>Games!K668</f>
        <v/>
      </c>
      <c r="L685" s="34" t="str">
        <f>IF(ISBLANK(Games!D668), "",Games!D668)</f>
        <v/>
      </c>
      <c r="M685" s="34"/>
      <c r="N685" s="49" t="str">
        <f>IF(ISBLANK(Table123[[#This Row],[Odds Side - Difference Model]]), "", 1)</f>
        <v/>
      </c>
      <c r="O685" s="49" t="str">
        <f>IF(ISBLANK(Table123[[#This Row],[Odds Spread]]), "", 1)</f>
        <v/>
      </c>
      <c r="P685" s="36"/>
      <c r="Q685" s="36"/>
      <c r="R68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5" s="36"/>
      <c r="T685" s="36"/>
      <c r="U685" s="50" t="str">
        <f>IF(ISBLANK(Table123[[#This Row],[Odds Side - Difference Model]]), "",N685+IF(Q685&lt;0, (N685/(Q685/-100)), N685*(Q685/100)))</f>
        <v/>
      </c>
      <c r="V685" s="51" t="str">
        <f>IFERROR(IF(ISBLANK(Table123[[#This Row],[Odds Side - Win Probability Model]]), "",N685+IF(R685&lt;0, (N685/(R685/-100)), N685*(R685/100))),"")</f>
        <v/>
      </c>
      <c r="W685" s="50" t="str">
        <f t="shared" si="67"/>
        <v/>
      </c>
      <c r="X685" s="51" t="str">
        <f t="shared" si="68"/>
        <v/>
      </c>
      <c r="Y685" s="50" t="str">
        <f>IF(ISBLANK(Table123[[#This Row],[Odds Spread]]), "",O685+IF(S685&lt;0, (O685/(S685/-100)), O685*(S685/100)))</f>
        <v/>
      </c>
      <c r="Z685" s="50" t="str">
        <f t="shared" si="69"/>
        <v/>
      </c>
      <c r="AA685" s="37">
        <f t="shared" si="70"/>
        <v>0</v>
      </c>
      <c r="AB685" s="37">
        <f t="shared" si="71"/>
        <v>0</v>
      </c>
      <c r="AC685" s="52" t="str">
        <f>IF('Prediction Log'!$T686="Y", "W", IF('Prediction Log'!$T686="N","L",""))</f>
        <v/>
      </c>
      <c r="AD685" s="53" t="str">
        <f>IF('Prediction Log'!$V686="Y", "W", IF('Prediction Log'!$V686="N","L",""))</f>
        <v/>
      </c>
      <c r="AE685" s="54" t="str">
        <f>IF(ISBLANK(Table123[[#This Row],[Odds Side - Difference Model]]), "",IF(AC685="W", W685, IF(AC685="L",-N685, "")))</f>
        <v/>
      </c>
      <c r="AF685" s="55" t="str">
        <f>IFERROR((IF(ISERR(Table123[[#This Row],[Potential Payout Side - Win Probability Model]]), "",IF(AD685="W", X685, IF(AD685="L",-N685, "")))), "")</f>
        <v/>
      </c>
      <c r="AG685" s="52" t="str">
        <f>IF('Prediction Log'!$U686="Y", "W", IF('Prediction Log'!$U686="N", "L", ""))</f>
        <v/>
      </c>
      <c r="AH685" s="54" t="str">
        <f>IF(ISBLANK(Table123[[#This Row],[Odds Spread]]), "",IF(AG685="W", Z685, IF(AG685="L",-O685, "")))</f>
        <v/>
      </c>
      <c r="AI685" s="45"/>
      <c r="AJ685" s="46" t="str">
        <f t="shared" si="72"/>
        <v/>
      </c>
      <c r="AK68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6" spans="1:38" x14ac:dyDescent="0.45">
      <c r="A686" s="34">
        <f>Games!A669</f>
        <v>0</v>
      </c>
      <c r="B686" s="34" t="str">
        <f>IF('Prediction Log'!B687=0, "",'Prediction Log'!B687)</f>
        <v/>
      </c>
      <c r="C686" s="34" t="str">
        <f>IF('Prediction Log'!C687=0, "",'Prediction Log'!C687)</f>
        <v/>
      </c>
      <c r="D686" s="34" t="str">
        <f>IF('Prediction Log'!D687=0, "",'Prediction Log'!D687)</f>
        <v/>
      </c>
      <c r="E686" s="34" t="str">
        <f>IF('Prediction Log'!E687=0, "",'Prediction Log'!E687)</f>
        <v/>
      </c>
      <c r="F686" s="34" t="str">
        <f>IF('Prediction Log'!H687=0, "",'Prediction Log'!H687)</f>
        <v/>
      </c>
      <c r="G686" s="10" t="str">
        <f>IF(ISBLANK(Games!B669), "",'Prediction Log'!$I687)</f>
        <v/>
      </c>
      <c r="H686" s="35" t="str">
        <f>'Prediction Log'!$J687</f>
        <v/>
      </c>
      <c r="I686" s="34" t="str">
        <f>IF(ISBLANK(Games!R669), "",IF(AND(Games!R669="",Games!S669=""),"",IF(ISTEXT(Games!S669), "Side",Games!R669)))</f>
        <v/>
      </c>
      <c r="J686" s="34" t="str">
        <f>IF(ISBLANK(Games!B669), "",IF(Games!P669="Y", Games!B669, Games!C669))</f>
        <v/>
      </c>
      <c r="K686" s="34" t="str">
        <f>Games!K669</f>
        <v/>
      </c>
      <c r="L686" s="34" t="str">
        <f>IF(ISBLANK(Games!D669), "",Games!D669)</f>
        <v/>
      </c>
      <c r="M686" s="34"/>
      <c r="N686" s="49" t="str">
        <f>IF(ISBLANK(Table123[[#This Row],[Odds Side - Difference Model]]), "", 1)</f>
        <v/>
      </c>
      <c r="O686" s="49" t="str">
        <f>IF(ISBLANK(Table123[[#This Row],[Odds Spread]]), "", 1)</f>
        <v/>
      </c>
      <c r="P686" s="36"/>
      <c r="Q686" s="36"/>
      <c r="R68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6" s="36"/>
      <c r="T686" s="36"/>
      <c r="U686" s="50" t="str">
        <f>IF(ISBLANK(Table123[[#This Row],[Odds Side - Difference Model]]), "",N686+IF(Q686&lt;0, (N686/(Q686/-100)), N686*(Q686/100)))</f>
        <v/>
      </c>
      <c r="V686" s="51" t="str">
        <f>IFERROR(IF(ISBLANK(Table123[[#This Row],[Odds Side - Win Probability Model]]), "",N686+IF(R686&lt;0, (N686/(R686/-100)), N686*(R686/100))),"")</f>
        <v/>
      </c>
      <c r="W686" s="50" t="str">
        <f t="shared" si="67"/>
        <v/>
      </c>
      <c r="X686" s="51" t="str">
        <f t="shared" si="68"/>
        <v/>
      </c>
      <c r="Y686" s="50" t="str">
        <f>IF(ISBLANK(Table123[[#This Row],[Odds Spread]]), "",O686+IF(S686&lt;0, (O686/(S686/-100)), O686*(S686/100)))</f>
        <v/>
      </c>
      <c r="Z686" s="50" t="str">
        <f t="shared" si="69"/>
        <v/>
      </c>
      <c r="AA686" s="37">
        <f t="shared" si="70"/>
        <v>0</v>
      </c>
      <c r="AB686" s="37">
        <f t="shared" si="71"/>
        <v>0</v>
      </c>
      <c r="AC686" s="52" t="str">
        <f>IF('Prediction Log'!$T687="Y", "W", IF('Prediction Log'!$T687="N","L",""))</f>
        <v/>
      </c>
      <c r="AD686" s="53" t="str">
        <f>IF('Prediction Log'!$V687="Y", "W", IF('Prediction Log'!$V687="N","L",""))</f>
        <v/>
      </c>
      <c r="AE686" s="54" t="str">
        <f>IF(ISBLANK(Table123[[#This Row],[Odds Side - Difference Model]]), "",IF(AC686="W", W686, IF(AC686="L",-N686, "")))</f>
        <v/>
      </c>
      <c r="AF686" s="55" t="str">
        <f>IFERROR((IF(ISERR(Table123[[#This Row],[Potential Payout Side - Win Probability Model]]), "",IF(AD686="W", X686, IF(AD686="L",-N686, "")))), "")</f>
        <v/>
      </c>
      <c r="AG686" s="52" t="str">
        <f>IF('Prediction Log'!$U687="Y", "W", IF('Prediction Log'!$U687="N", "L", ""))</f>
        <v/>
      </c>
      <c r="AH686" s="54" t="str">
        <f>IF(ISBLANK(Table123[[#This Row],[Odds Spread]]), "",IF(AG686="W", Z686, IF(AG686="L",-O686, "")))</f>
        <v/>
      </c>
      <c r="AI686" s="45"/>
      <c r="AJ686" s="46" t="str">
        <f t="shared" si="72"/>
        <v/>
      </c>
      <c r="AK68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7" spans="1:38" x14ac:dyDescent="0.45">
      <c r="A687" s="34">
        <f>Games!A670</f>
        <v>0</v>
      </c>
      <c r="B687" s="34" t="str">
        <f>IF('Prediction Log'!B688=0, "",'Prediction Log'!B688)</f>
        <v/>
      </c>
      <c r="C687" s="34" t="str">
        <f>IF('Prediction Log'!C688=0, "",'Prediction Log'!C688)</f>
        <v/>
      </c>
      <c r="D687" s="34" t="str">
        <f>IF('Prediction Log'!D688=0, "",'Prediction Log'!D688)</f>
        <v/>
      </c>
      <c r="E687" s="34" t="str">
        <f>IF('Prediction Log'!E688=0, "",'Prediction Log'!E688)</f>
        <v/>
      </c>
      <c r="F687" s="34" t="str">
        <f>IF('Prediction Log'!H688=0, "",'Prediction Log'!H688)</f>
        <v/>
      </c>
      <c r="G687" s="10" t="str">
        <f>IF(ISBLANK(Games!B670), "",'Prediction Log'!$I688)</f>
        <v/>
      </c>
      <c r="H687" s="35" t="str">
        <f>'Prediction Log'!$J688</f>
        <v/>
      </c>
      <c r="I687" s="34" t="str">
        <f>IF(ISBLANK(Games!R670), "",IF(AND(Games!R670="",Games!S670=""),"",IF(ISTEXT(Games!S670), "Side",Games!R670)))</f>
        <v/>
      </c>
      <c r="J687" s="34" t="str">
        <f>IF(ISBLANK(Games!B670), "",IF(Games!P670="Y", Games!B670, Games!C670))</f>
        <v/>
      </c>
      <c r="K687" s="34" t="str">
        <f>Games!K670</f>
        <v/>
      </c>
      <c r="L687" s="34" t="str">
        <f>IF(ISBLANK(Games!D670), "",Games!D670)</f>
        <v/>
      </c>
      <c r="M687" s="34"/>
      <c r="N687" s="49" t="str">
        <f>IF(ISBLANK(Table123[[#This Row],[Odds Side - Difference Model]]), "", 1)</f>
        <v/>
      </c>
      <c r="O687" s="49" t="str">
        <f>IF(ISBLANK(Table123[[#This Row],[Odds Spread]]), "", 1)</f>
        <v/>
      </c>
      <c r="P687" s="36"/>
      <c r="Q687" s="36"/>
      <c r="R68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7" s="36"/>
      <c r="T687" s="36"/>
      <c r="U687" s="50" t="str">
        <f>IF(ISBLANK(Table123[[#This Row],[Odds Side - Difference Model]]), "",N687+IF(Q687&lt;0, (N687/(Q687/-100)), N687*(Q687/100)))</f>
        <v/>
      </c>
      <c r="V687" s="51" t="str">
        <f>IFERROR(IF(ISBLANK(Table123[[#This Row],[Odds Side - Win Probability Model]]), "",N687+IF(R687&lt;0, (N687/(R687/-100)), N687*(R687/100))),"")</f>
        <v/>
      </c>
      <c r="W687" s="50" t="str">
        <f t="shared" si="67"/>
        <v/>
      </c>
      <c r="X687" s="51" t="str">
        <f t="shared" si="68"/>
        <v/>
      </c>
      <c r="Y687" s="50" t="str">
        <f>IF(ISBLANK(Table123[[#This Row],[Odds Spread]]), "",O687+IF(S687&lt;0, (O687/(S687/-100)), O687*(S687/100)))</f>
        <v/>
      </c>
      <c r="Z687" s="50" t="str">
        <f t="shared" si="69"/>
        <v/>
      </c>
      <c r="AA687" s="37">
        <f t="shared" si="70"/>
        <v>0</v>
      </c>
      <c r="AB687" s="37">
        <f t="shared" si="71"/>
        <v>0</v>
      </c>
      <c r="AC687" s="52" t="str">
        <f>IF('Prediction Log'!$T688="Y", "W", IF('Prediction Log'!$T688="N","L",""))</f>
        <v/>
      </c>
      <c r="AD687" s="53" t="str">
        <f>IF('Prediction Log'!$V688="Y", "W", IF('Prediction Log'!$V688="N","L",""))</f>
        <v/>
      </c>
      <c r="AE687" s="54" t="str">
        <f>IF(ISBLANK(Table123[[#This Row],[Odds Side - Difference Model]]), "",IF(AC687="W", W687, IF(AC687="L",-N687, "")))</f>
        <v/>
      </c>
      <c r="AF687" s="55" t="str">
        <f>IFERROR((IF(ISERR(Table123[[#This Row],[Potential Payout Side - Win Probability Model]]), "",IF(AD687="W", X687, IF(AD687="L",-N687, "")))), "")</f>
        <v/>
      </c>
      <c r="AG687" s="52" t="str">
        <f>IF('Prediction Log'!$U688="Y", "W", IF('Prediction Log'!$U688="N", "L", ""))</f>
        <v/>
      </c>
      <c r="AH687" s="54" t="str">
        <f>IF(ISBLANK(Table123[[#This Row],[Odds Spread]]), "",IF(AG687="W", Z687, IF(AG687="L",-O687, "")))</f>
        <v/>
      </c>
      <c r="AI687" s="45"/>
      <c r="AJ687" s="46" t="str">
        <f t="shared" si="72"/>
        <v/>
      </c>
      <c r="AK68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8" spans="1:38" x14ac:dyDescent="0.45">
      <c r="A688" s="34">
        <f>Games!A671</f>
        <v>0</v>
      </c>
      <c r="B688" s="34" t="str">
        <f>IF('Prediction Log'!B689=0, "",'Prediction Log'!B689)</f>
        <v/>
      </c>
      <c r="C688" s="34" t="str">
        <f>IF('Prediction Log'!C689=0, "",'Prediction Log'!C689)</f>
        <v/>
      </c>
      <c r="D688" s="34" t="str">
        <f>IF('Prediction Log'!D689=0, "",'Prediction Log'!D689)</f>
        <v/>
      </c>
      <c r="E688" s="34" t="str">
        <f>IF('Prediction Log'!E689=0, "",'Prediction Log'!E689)</f>
        <v/>
      </c>
      <c r="F688" s="34" t="str">
        <f>IF('Prediction Log'!H689=0, "",'Prediction Log'!H689)</f>
        <v/>
      </c>
      <c r="G688" s="10" t="str">
        <f>IF(ISBLANK(Games!B671), "",'Prediction Log'!$I689)</f>
        <v/>
      </c>
      <c r="H688" s="35" t="str">
        <f>'Prediction Log'!$J689</f>
        <v/>
      </c>
      <c r="I688" s="34" t="str">
        <f>IF(ISBLANK(Games!R671), "",IF(AND(Games!R671="",Games!S671=""),"",IF(ISTEXT(Games!S671), "Side",Games!R671)))</f>
        <v/>
      </c>
      <c r="J688" s="34" t="str">
        <f>IF(ISBLANK(Games!B671), "",IF(Games!P671="Y", Games!B671, Games!C671))</f>
        <v/>
      </c>
      <c r="K688" s="34" t="str">
        <f>Games!K671</f>
        <v/>
      </c>
      <c r="L688" s="34" t="str">
        <f>IF(ISBLANK(Games!D671), "",Games!D671)</f>
        <v/>
      </c>
      <c r="M688" s="34"/>
      <c r="N688" s="49" t="str">
        <f>IF(ISBLANK(Table123[[#This Row],[Odds Side - Difference Model]]), "", 1)</f>
        <v/>
      </c>
      <c r="O688" s="49" t="str">
        <f>IF(ISBLANK(Table123[[#This Row],[Odds Spread]]), "", 1)</f>
        <v/>
      </c>
      <c r="P688" s="36"/>
      <c r="Q688" s="36"/>
      <c r="R68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8" s="36"/>
      <c r="T688" s="36"/>
      <c r="U688" s="50" t="str">
        <f>IF(ISBLANK(Table123[[#This Row],[Odds Side - Difference Model]]), "",N688+IF(Q688&lt;0, (N688/(Q688/-100)), N688*(Q688/100)))</f>
        <v/>
      </c>
      <c r="V688" s="51" t="str">
        <f>IFERROR(IF(ISBLANK(Table123[[#This Row],[Odds Side - Win Probability Model]]), "",N688+IF(R688&lt;0, (N688/(R688/-100)), N688*(R688/100))),"")</f>
        <v/>
      </c>
      <c r="W688" s="50" t="str">
        <f t="shared" si="67"/>
        <v/>
      </c>
      <c r="X688" s="51" t="str">
        <f t="shared" si="68"/>
        <v/>
      </c>
      <c r="Y688" s="50" t="str">
        <f>IF(ISBLANK(Table123[[#This Row],[Odds Spread]]), "",O688+IF(S688&lt;0, (O688/(S688/-100)), O688*(S688/100)))</f>
        <v/>
      </c>
      <c r="Z688" s="50" t="str">
        <f t="shared" si="69"/>
        <v/>
      </c>
      <c r="AA688" s="37">
        <f t="shared" si="70"/>
        <v>0</v>
      </c>
      <c r="AB688" s="37">
        <f t="shared" si="71"/>
        <v>0</v>
      </c>
      <c r="AC688" s="52" t="str">
        <f>IF('Prediction Log'!$T689="Y", "W", IF('Prediction Log'!$T689="N","L",""))</f>
        <v/>
      </c>
      <c r="AD688" s="53" t="str">
        <f>IF('Prediction Log'!$V689="Y", "W", IF('Prediction Log'!$V689="N","L",""))</f>
        <v/>
      </c>
      <c r="AE688" s="54" t="str">
        <f>IF(ISBLANK(Table123[[#This Row],[Odds Side - Difference Model]]), "",IF(AC688="W", W688, IF(AC688="L",-N688, "")))</f>
        <v/>
      </c>
      <c r="AF688" s="55" t="str">
        <f>IFERROR((IF(ISERR(Table123[[#This Row],[Potential Payout Side - Win Probability Model]]), "",IF(AD688="W", X688, IF(AD688="L",-N688, "")))), "")</f>
        <v/>
      </c>
      <c r="AG688" s="52" t="str">
        <f>IF('Prediction Log'!$U689="Y", "W", IF('Prediction Log'!$U689="N", "L", ""))</f>
        <v/>
      </c>
      <c r="AH688" s="54" t="str">
        <f>IF(ISBLANK(Table123[[#This Row],[Odds Spread]]), "",IF(AG688="W", Z688, IF(AG688="L",-O688, "")))</f>
        <v/>
      </c>
      <c r="AI688" s="45"/>
      <c r="AJ688" s="46" t="str">
        <f t="shared" si="72"/>
        <v/>
      </c>
      <c r="AK68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9" spans="1:38" x14ac:dyDescent="0.45">
      <c r="A689" s="34">
        <f>Games!A672</f>
        <v>0</v>
      </c>
      <c r="B689" s="34" t="str">
        <f>IF('Prediction Log'!B690=0, "",'Prediction Log'!B690)</f>
        <v/>
      </c>
      <c r="C689" s="34" t="str">
        <f>IF('Prediction Log'!C690=0, "",'Prediction Log'!C690)</f>
        <v/>
      </c>
      <c r="D689" s="34" t="str">
        <f>IF('Prediction Log'!D690=0, "",'Prediction Log'!D690)</f>
        <v/>
      </c>
      <c r="E689" s="34" t="str">
        <f>IF('Prediction Log'!E690=0, "",'Prediction Log'!E690)</f>
        <v/>
      </c>
      <c r="F689" s="34" t="str">
        <f>IF('Prediction Log'!H690=0, "",'Prediction Log'!H690)</f>
        <v/>
      </c>
      <c r="G689" s="10" t="str">
        <f>IF(ISBLANK(Games!B672), "",'Prediction Log'!$I690)</f>
        <v/>
      </c>
      <c r="H689" s="35" t="str">
        <f>'Prediction Log'!$J690</f>
        <v/>
      </c>
      <c r="I689" s="34" t="str">
        <f>IF(ISBLANK(Games!R672), "",IF(AND(Games!R672="",Games!S672=""),"",IF(ISTEXT(Games!S672), "Side",Games!R672)))</f>
        <v/>
      </c>
      <c r="J689" s="34" t="str">
        <f>IF(ISBLANK(Games!B672), "",IF(Games!P672="Y", Games!B672, Games!C672))</f>
        <v/>
      </c>
      <c r="K689" s="34" t="str">
        <f>Games!K672</f>
        <v/>
      </c>
      <c r="L689" s="34" t="str">
        <f>IF(ISBLANK(Games!D672), "",Games!D672)</f>
        <v/>
      </c>
      <c r="M689" s="34"/>
      <c r="N689" s="49" t="str">
        <f>IF(ISBLANK(Table123[[#This Row],[Odds Side - Difference Model]]), "", 1)</f>
        <v/>
      </c>
      <c r="O689" s="49" t="str">
        <f>IF(ISBLANK(Table123[[#This Row],[Odds Spread]]), "", 1)</f>
        <v/>
      </c>
      <c r="P689" s="36"/>
      <c r="Q689" s="36"/>
      <c r="R68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9" s="36"/>
      <c r="T689" s="36"/>
      <c r="U689" s="50" t="str">
        <f>IF(ISBLANK(Table123[[#This Row],[Odds Side - Difference Model]]), "",N689+IF(Q689&lt;0, (N689/(Q689/-100)), N689*(Q689/100)))</f>
        <v/>
      </c>
      <c r="V689" s="51" t="str">
        <f>IFERROR(IF(ISBLANK(Table123[[#This Row],[Odds Side - Win Probability Model]]), "",N689+IF(R689&lt;0, (N689/(R689/-100)), N689*(R689/100))),"")</f>
        <v/>
      </c>
      <c r="W689" s="50" t="str">
        <f t="shared" si="67"/>
        <v/>
      </c>
      <c r="X689" s="51" t="str">
        <f t="shared" si="68"/>
        <v/>
      </c>
      <c r="Y689" s="50" t="str">
        <f>IF(ISBLANK(Table123[[#This Row],[Odds Spread]]), "",O689+IF(S689&lt;0, (O689/(S689/-100)), O689*(S689/100)))</f>
        <v/>
      </c>
      <c r="Z689" s="50" t="str">
        <f t="shared" si="69"/>
        <v/>
      </c>
      <c r="AA689" s="37">
        <f t="shared" si="70"/>
        <v>0</v>
      </c>
      <c r="AB689" s="37">
        <f t="shared" si="71"/>
        <v>0</v>
      </c>
      <c r="AC689" s="52" t="str">
        <f>IF('Prediction Log'!$T690="Y", "W", IF('Prediction Log'!$T690="N","L",""))</f>
        <v/>
      </c>
      <c r="AD689" s="53" t="str">
        <f>IF('Prediction Log'!$V690="Y", "W", IF('Prediction Log'!$V690="N","L",""))</f>
        <v/>
      </c>
      <c r="AE689" s="54" t="str">
        <f>IF(ISBLANK(Table123[[#This Row],[Odds Side - Difference Model]]), "",IF(AC689="W", W689, IF(AC689="L",-N689, "")))</f>
        <v/>
      </c>
      <c r="AF689" s="55" t="str">
        <f>IFERROR((IF(ISERR(Table123[[#This Row],[Potential Payout Side - Win Probability Model]]), "",IF(AD689="W", X689, IF(AD689="L",-N689, "")))), "")</f>
        <v/>
      </c>
      <c r="AG689" s="52" t="str">
        <f>IF('Prediction Log'!$U690="Y", "W", IF('Prediction Log'!$U690="N", "L", ""))</f>
        <v/>
      </c>
      <c r="AH689" s="54" t="str">
        <f>IF(ISBLANK(Table123[[#This Row],[Odds Spread]]), "",IF(AG689="W", Z689, IF(AG689="L",-O689, "")))</f>
        <v/>
      </c>
      <c r="AI689" s="45"/>
      <c r="AJ689" s="46" t="str">
        <f t="shared" si="72"/>
        <v/>
      </c>
      <c r="AK68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0" spans="1:38" x14ac:dyDescent="0.45">
      <c r="A690" s="34">
        <f>Games!A673</f>
        <v>0</v>
      </c>
      <c r="B690" s="34" t="str">
        <f>IF('Prediction Log'!B691=0, "",'Prediction Log'!B691)</f>
        <v/>
      </c>
      <c r="C690" s="34" t="str">
        <f>IF('Prediction Log'!C691=0, "",'Prediction Log'!C691)</f>
        <v/>
      </c>
      <c r="D690" s="34" t="str">
        <f>IF('Prediction Log'!D691=0, "",'Prediction Log'!D691)</f>
        <v/>
      </c>
      <c r="E690" s="34" t="str">
        <f>IF('Prediction Log'!E691=0, "",'Prediction Log'!E691)</f>
        <v/>
      </c>
      <c r="F690" s="34" t="str">
        <f>IF('Prediction Log'!H691=0, "",'Prediction Log'!H691)</f>
        <v/>
      </c>
      <c r="G690" s="10" t="str">
        <f>IF(ISBLANK(Games!B673), "",'Prediction Log'!$I691)</f>
        <v/>
      </c>
      <c r="H690" s="35" t="str">
        <f>'Prediction Log'!$J691</f>
        <v/>
      </c>
      <c r="I690" s="34" t="str">
        <f>IF(ISBLANK(Games!R673), "",IF(AND(Games!R673="",Games!S673=""),"",IF(ISTEXT(Games!S673), "Side",Games!R673)))</f>
        <v/>
      </c>
      <c r="J690" s="34" t="str">
        <f>IF(ISBLANK(Games!B673), "",IF(Games!P673="Y", Games!B673, Games!C673))</f>
        <v/>
      </c>
      <c r="K690" s="34" t="str">
        <f>Games!K673</f>
        <v/>
      </c>
      <c r="L690" s="34" t="str">
        <f>IF(ISBLANK(Games!D673), "",Games!D673)</f>
        <v/>
      </c>
      <c r="M690" s="34"/>
      <c r="N690" s="49" t="str">
        <f>IF(ISBLANK(Table123[[#This Row],[Odds Side - Difference Model]]), "", 1)</f>
        <v/>
      </c>
      <c r="O690" s="49" t="str">
        <f>IF(ISBLANK(Table123[[#This Row],[Odds Spread]]), "", 1)</f>
        <v/>
      </c>
      <c r="P690" s="36"/>
      <c r="Q690" s="36"/>
      <c r="R69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0" s="36"/>
      <c r="T690" s="36"/>
      <c r="U690" s="50" t="str">
        <f>IF(ISBLANK(Table123[[#This Row],[Odds Side - Difference Model]]), "",N690+IF(Q690&lt;0, (N690/(Q690/-100)), N690*(Q690/100)))</f>
        <v/>
      </c>
      <c r="V690" s="51" t="str">
        <f>IFERROR(IF(ISBLANK(Table123[[#This Row],[Odds Side - Win Probability Model]]), "",N690+IF(R690&lt;0, (N690/(R690/-100)), N690*(R690/100))),"")</f>
        <v/>
      </c>
      <c r="W690" s="50" t="str">
        <f t="shared" si="67"/>
        <v/>
      </c>
      <c r="X690" s="51" t="str">
        <f t="shared" si="68"/>
        <v/>
      </c>
      <c r="Y690" s="50" t="str">
        <f>IF(ISBLANK(Table123[[#This Row],[Odds Spread]]), "",O690+IF(S690&lt;0, (O690/(S690/-100)), O690*(S690/100)))</f>
        <v/>
      </c>
      <c r="Z690" s="50" t="str">
        <f t="shared" si="69"/>
        <v/>
      </c>
      <c r="AA690" s="37">
        <f t="shared" si="70"/>
        <v>0</v>
      </c>
      <c r="AB690" s="37">
        <f t="shared" si="71"/>
        <v>0</v>
      </c>
      <c r="AC690" s="52" t="str">
        <f>IF('Prediction Log'!$T691="Y", "W", IF('Prediction Log'!$T691="N","L",""))</f>
        <v/>
      </c>
      <c r="AD690" s="53" t="str">
        <f>IF('Prediction Log'!$V691="Y", "W", IF('Prediction Log'!$V691="N","L",""))</f>
        <v/>
      </c>
      <c r="AE690" s="54" t="str">
        <f>IF(ISBLANK(Table123[[#This Row],[Odds Side - Difference Model]]), "",IF(AC690="W", W690, IF(AC690="L",-N690, "")))</f>
        <v/>
      </c>
      <c r="AF690" s="55" t="str">
        <f>IFERROR((IF(ISERR(Table123[[#This Row],[Potential Payout Side - Win Probability Model]]), "",IF(AD690="W", X690, IF(AD690="L",-N690, "")))), "")</f>
        <v/>
      </c>
      <c r="AG690" s="52" t="str">
        <f>IF('Prediction Log'!$U691="Y", "W", IF('Prediction Log'!$U691="N", "L", ""))</f>
        <v/>
      </c>
      <c r="AH690" s="54" t="str">
        <f>IF(ISBLANK(Table123[[#This Row],[Odds Spread]]), "",IF(AG690="W", Z690, IF(AG690="L",-O690, "")))</f>
        <v/>
      </c>
      <c r="AI690" s="45"/>
      <c r="AJ690" s="46" t="str">
        <f t="shared" si="72"/>
        <v/>
      </c>
      <c r="AK69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1" spans="1:38" x14ac:dyDescent="0.45">
      <c r="A691" s="34">
        <f>Games!A674</f>
        <v>0</v>
      </c>
      <c r="B691" s="34" t="str">
        <f>IF('Prediction Log'!B692=0, "",'Prediction Log'!B692)</f>
        <v/>
      </c>
      <c r="C691" s="34" t="str">
        <f>IF('Prediction Log'!C692=0, "",'Prediction Log'!C692)</f>
        <v/>
      </c>
      <c r="D691" s="34" t="str">
        <f>IF('Prediction Log'!D692=0, "",'Prediction Log'!D692)</f>
        <v/>
      </c>
      <c r="E691" s="34" t="str">
        <f>IF('Prediction Log'!E692=0, "",'Prediction Log'!E692)</f>
        <v/>
      </c>
      <c r="F691" s="34" t="str">
        <f>IF('Prediction Log'!H692=0, "",'Prediction Log'!H692)</f>
        <v/>
      </c>
      <c r="G691" s="10" t="str">
        <f>IF(ISBLANK(Games!B674), "",'Prediction Log'!$I692)</f>
        <v/>
      </c>
      <c r="H691" s="35" t="str">
        <f>'Prediction Log'!$J692</f>
        <v/>
      </c>
      <c r="I691" s="34" t="str">
        <f>IF(ISBLANK(Games!R674), "",IF(AND(Games!R674="",Games!S674=""),"",IF(ISTEXT(Games!S674), "Side",Games!R674)))</f>
        <v/>
      </c>
      <c r="J691" s="34" t="str">
        <f>IF(ISBLANK(Games!B674), "",IF(Games!P674="Y", Games!B674, Games!C674))</f>
        <v/>
      </c>
      <c r="K691" s="34" t="str">
        <f>Games!K674</f>
        <v/>
      </c>
      <c r="L691" s="34" t="str">
        <f>IF(ISBLANK(Games!D674), "",Games!D674)</f>
        <v/>
      </c>
      <c r="M691" s="34"/>
      <c r="N691" s="49" t="str">
        <f>IF(ISBLANK(Table123[[#This Row],[Odds Side - Difference Model]]), "", 1)</f>
        <v/>
      </c>
      <c r="O691" s="49" t="str">
        <f>IF(ISBLANK(Table123[[#This Row],[Odds Spread]]), "", 1)</f>
        <v/>
      </c>
      <c r="P691" s="36"/>
      <c r="Q691" s="36"/>
      <c r="R69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1" s="36"/>
      <c r="T691" s="36"/>
      <c r="U691" s="50" t="str">
        <f>IF(ISBLANK(Table123[[#This Row],[Odds Side - Difference Model]]), "",N691+IF(Q691&lt;0, (N691/(Q691/-100)), N691*(Q691/100)))</f>
        <v/>
      </c>
      <c r="V691" s="51" t="str">
        <f>IFERROR(IF(ISBLANK(Table123[[#This Row],[Odds Side - Win Probability Model]]), "",N691+IF(R691&lt;0, (N691/(R691/-100)), N691*(R691/100))),"")</f>
        <v/>
      </c>
      <c r="W691" s="50" t="str">
        <f t="shared" si="67"/>
        <v/>
      </c>
      <c r="X691" s="51" t="str">
        <f t="shared" si="68"/>
        <v/>
      </c>
      <c r="Y691" s="50" t="str">
        <f>IF(ISBLANK(Table123[[#This Row],[Odds Spread]]), "",O691+IF(S691&lt;0, (O691/(S691/-100)), O691*(S691/100)))</f>
        <v/>
      </c>
      <c r="Z691" s="50" t="str">
        <f t="shared" si="69"/>
        <v/>
      </c>
      <c r="AA691" s="37">
        <f t="shared" si="70"/>
        <v>0</v>
      </c>
      <c r="AB691" s="37">
        <f t="shared" si="71"/>
        <v>0</v>
      </c>
      <c r="AC691" s="52" t="str">
        <f>IF('Prediction Log'!$T692="Y", "W", IF('Prediction Log'!$T692="N","L",""))</f>
        <v/>
      </c>
      <c r="AD691" s="53" t="str">
        <f>IF('Prediction Log'!$V692="Y", "W", IF('Prediction Log'!$V692="N","L",""))</f>
        <v/>
      </c>
      <c r="AE691" s="54" t="str">
        <f>IF(ISBLANK(Table123[[#This Row],[Odds Side - Difference Model]]), "",IF(AC691="W", W691, IF(AC691="L",-N691, "")))</f>
        <v/>
      </c>
      <c r="AF691" s="55" t="str">
        <f>IFERROR((IF(ISERR(Table123[[#This Row],[Potential Payout Side - Win Probability Model]]), "",IF(AD691="W", X691, IF(AD691="L",-N691, "")))), "")</f>
        <v/>
      </c>
      <c r="AG691" s="52" t="str">
        <f>IF('Prediction Log'!$U692="Y", "W", IF('Prediction Log'!$U692="N", "L", ""))</f>
        <v/>
      </c>
      <c r="AH691" s="54" t="str">
        <f>IF(ISBLANK(Table123[[#This Row],[Odds Spread]]), "",IF(AG691="W", Z691, IF(AG691="L",-O691, "")))</f>
        <v/>
      </c>
      <c r="AI691" s="45"/>
      <c r="AJ691" s="46" t="str">
        <f t="shared" si="72"/>
        <v/>
      </c>
      <c r="AK69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2" spans="1:38" x14ac:dyDescent="0.45">
      <c r="A692" s="34">
        <f>Games!A675</f>
        <v>0</v>
      </c>
      <c r="B692" s="34" t="str">
        <f>IF('Prediction Log'!B693=0, "",'Prediction Log'!B693)</f>
        <v/>
      </c>
      <c r="C692" s="34" t="str">
        <f>IF('Prediction Log'!C693=0, "",'Prediction Log'!C693)</f>
        <v/>
      </c>
      <c r="D692" s="34" t="str">
        <f>IF('Prediction Log'!D693=0, "",'Prediction Log'!D693)</f>
        <v/>
      </c>
      <c r="E692" s="34" t="str">
        <f>IF('Prediction Log'!E693=0, "",'Prediction Log'!E693)</f>
        <v/>
      </c>
      <c r="F692" s="34" t="str">
        <f>IF('Prediction Log'!H693=0, "",'Prediction Log'!H693)</f>
        <v/>
      </c>
      <c r="G692" s="10" t="str">
        <f>IF(ISBLANK(Games!B675), "",'Prediction Log'!$I693)</f>
        <v/>
      </c>
      <c r="H692" s="35" t="str">
        <f>'Prediction Log'!$J693</f>
        <v/>
      </c>
      <c r="I692" s="34" t="str">
        <f>IF(ISBLANK(Games!R675), "",IF(AND(Games!R675="",Games!S675=""),"",IF(ISTEXT(Games!S675), "Side",Games!R675)))</f>
        <v/>
      </c>
      <c r="J692" s="34" t="str">
        <f>IF(ISBLANK(Games!B675), "",IF(Games!P675="Y", Games!B675, Games!C675))</f>
        <v/>
      </c>
      <c r="K692" s="34" t="str">
        <f>Games!K675</f>
        <v/>
      </c>
      <c r="L692" s="34" t="str">
        <f>IF(ISBLANK(Games!D675), "",Games!D675)</f>
        <v/>
      </c>
      <c r="M692" s="34"/>
      <c r="N692" s="49" t="str">
        <f>IF(ISBLANK(Table123[[#This Row],[Odds Side - Difference Model]]), "", 1)</f>
        <v/>
      </c>
      <c r="O692" s="49" t="str">
        <f>IF(ISBLANK(Table123[[#This Row],[Odds Spread]]), "", 1)</f>
        <v/>
      </c>
      <c r="P692" s="36"/>
      <c r="Q692" s="36"/>
      <c r="R69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2" s="36"/>
      <c r="T692" s="36"/>
      <c r="U692" s="50" t="str">
        <f>IF(ISBLANK(Table123[[#This Row],[Odds Side - Difference Model]]), "",N692+IF(Q692&lt;0, (N692/(Q692/-100)), N692*(Q692/100)))</f>
        <v/>
      </c>
      <c r="V692" s="51" t="str">
        <f>IFERROR(IF(ISBLANK(Table123[[#This Row],[Odds Side - Win Probability Model]]), "",N692+IF(R692&lt;0, (N692/(R692/-100)), N692*(R692/100))),"")</f>
        <v/>
      </c>
      <c r="W692" s="50" t="str">
        <f t="shared" si="67"/>
        <v/>
      </c>
      <c r="X692" s="51" t="str">
        <f t="shared" si="68"/>
        <v/>
      </c>
      <c r="Y692" s="50" t="str">
        <f>IF(ISBLANK(Table123[[#This Row],[Odds Spread]]), "",O692+IF(S692&lt;0, (O692/(S692/-100)), O692*(S692/100)))</f>
        <v/>
      </c>
      <c r="Z692" s="50" t="str">
        <f t="shared" si="69"/>
        <v/>
      </c>
      <c r="AA692" s="37">
        <f t="shared" si="70"/>
        <v>0</v>
      </c>
      <c r="AB692" s="37">
        <f t="shared" si="71"/>
        <v>0</v>
      </c>
      <c r="AC692" s="52" t="str">
        <f>IF('Prediction Log'!$T693="Y", "W", IF('Prediction Log'!$T693="N","L",""))</f>
        <v/>
      </c>
      <c r="AD692" s="53" t="str">
        <f>IF('Prediction Log'!$V693="Y", "W", IF('Prediction Log'!$V693="N","L",""))</f>
        <v/>
      </c>
      <c r="AE692" s="54" t="str">
        <f>IF(ISBLANK(Table123[[#This Row],[Odds Side - Difference Model]]), "",IF(AC692="W", W692, IF(AC692="L",-N692, "")))</f>
        <v/>
      </c>
      <c r="AF692" s="55" t="str">
        <f>IFERROR((IF(ISERR(Table123[[#This Row],[Potential Payout Side - Win Probability Model]]), "",IF(AD692="W", X692, IF(AD692="L",-N692, "")))), "")</f>
        <v/>
      </c>
      <c r="AG692" s="52" t="str">
        <f>IF('Prediction Log'!$U693="Y", "W", IF('Prediction Log'!$U693="N", "L", ""))</f>
        <v/>
      </c>
      <c r="AH692" s="54" t="str">
        <f>IF(ISBLANK(Table123[[#This Row],[Odds Spread]]), "",IF(AG692="W", Z692, IF(AG692="L",-O692, "")))</f>
        <v/>
      </c>
      <c r="AI692" s="45"/>
      <c r="AJ692" s="46" t="str">
        <f t="shared" si="72"/>
        <v/>
      </c>
      <c r="AK69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3" spans="1:38" x14ac:dyDescent="0.45">
      <c r="A693" s="34">
        <f>Games!A676</f>
        <v>0</v>
      </c>
      <c r="B693" s="34" t="str">
        <f>IF('Prediction Log'!B694=0, "",'Prediction Log'!B694)</f>
        <v/>
      </c>
      <c r="C693" s="34" t="str">
        <f>IF('Prediction Log'!C694=0, "",'Prediction Log'!C694)</f>
        <v/>
      </c>
      <c r="D693" s="34" t="str">
        <f>IF('Prediction Log'!D694=0, "",'Prediction Log'!D694)</f>
        <v/>
      </c>
      <c r="E693" s="34" t="str">
        <f>IF('Prediction Log'!E694=0, "",'Prediction Log'!E694)</f>
        <v/>
      </c>
      <c r="F693" s="34" t="str">
        <f>IF('Prediction Log'!H694=0, "",'Prediction Log'!H694)</f>
        <v/>
      </c>
      <c r="G693" s="10" t="str">
        <f>IF(ISBLANK(Games!B676), "",'Prediction Log'!$I694)</f>
        <v/>
      </c>
      <c r="H693" s="35" t="str">
        <f>'Prediction Log'!$J694</f>
        <v/>
      </c>
      <c r="I693" s="34" t="str">
        <f>IF(ISBLANK(Games!R676), "",IF(AND(Games!R676="",Games!S676=""),"",IF(ISTEXT(Games!S676), "Side",Games!R676)))</f>
        <v/>
      </c>
      <c r="J693" s="34" t="str">
        <f>IF(ISBLANK(Games!B676), "",IF(Games!P676="Y", Games!B676, Games!C676))</f>
        <v/>
      </c>
      <c r="K693" s="34" t="str">
        <f>Games!K676</f>
        <v/>
      </c>
      <c r="L693" s="34" t="str">
        <f>IF(ISBLANK(Games!D676), "",Games!D676)</f>
        <v/>
      </c>
      <c r="M693" s="34"/>
      <c r="N693" s="49" t="str">
        <f>IF(ISBLANK(Table123[[#This Row],[Odds Side - Difference Model]]), "", 1)</f>
        <v/>
      </c>
      <c r="O693" s="49" t="str">
        <f>IF(ISBLANK(Table123[[#This Row],[Odds Spread]]), "", 1)</f>
        <v/>
      </c>
      <c r="P693" s="36"/>
      <c r="Q693" s="36"/>
      <c r="R69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3" s="36"/>
      <c r="T693" s="36"/>
      <c r="U693" s="50" t="str">
        <f>IF(ISBLANK(Table123[[#This Row],[Odds Side - Difference Model]]), "",N693+IF(Q693&lt;0, (N693/(Q693/-100)), N693*(Q693/100)))</f>
        <v/>
      </c>
      <c r="V693" s="51" t="str">
        <f>IFERROR(IF(ISBLANK(Table123[[#This Row],[Odds Side - Win Probability Model]]), "",N693+IF(R693&lt;0, (N693/(R693/-100)), N693*(R693/100))),"")</f>
        <v/>
      </c>
      <c r="W693" s="50" t="str">
        <f t="shared" si="67"/>
        <v/>
      </c>
      <c r="X693" s="51" t="str">
        <f t="shared" si="68"/>
        <v/>
      </c>
      <c r="Y693" s="50" t="str">
        <f>IF(ISBLANK(Table123[[#This Row],[Odds Spread]]), "",O693+IF(S693&lt;0, (O693/(S693/-100)), O693*(S693/100)))</f>
        <v/>
      </c>
      <c r="Z693" s="50" t="str">
        <f t="shared" si="69"/>
        <v/>
      </c>
      <c r="AA693" s="37">
        <f t="shared" si="70"/>
        <v>0</v>
      </c>
      <c r="AB693" s="37">
        <f t="shared" si="71"/>
        <v>0</v>
      </c>
      <c r="AC693" s="52" t="str">
        <f>IF('Prediction Log'!$T694="Y", "W", IF('Prediction Log'!$T694="N","L",""))</f>
        <v/>
      </c>
      <c r="AD693" s="53" t="str">
        <f>IF('Prediction Log'!$V694="Y", "W", IF('Prediction Log'!$V694="N","L",""))</f>
        <v/>
      </c>
      <c r="AE693" s="54" t="str">
        <f>IF(ISBLANK(Table123[[#This Row],[Odds Side - Difference Model]]), "",IF(AC693="W", W693, IF(AC693="L",-N693, "")))</f>
        <v/>
      </c>
      <c r="AF693" s="55" t="str">
        <f>IFERROR((IF(ISERR(Table123[[#This Row],[Potential Payout Side - Win Probability Model]]), "",IF(AD693="W", X693, IF(AD693="L",-N693, "")))), "")</f>
        <v/>
      </c>
      <c r="AG693" s="52" t="str">
        <f>IF('Prediction Log'!$U694="Y", "W", IF('Prediction Log'!$U694="N", "L", ""))</f>
        <v/>
      </c>
      <c r="AH693" s="54" t="str">
        <f>IF(ISBLANK(Table123[[#This Row],[Odds Spread]]), "",IF(AG693="W", Z693, IF(AG693="L",-O693, "")))</f>
        <v/>
      </c>
      <c r="AI693" s="45"/>
      <c r="AJ693" s="46" t="str">
        <f t="shared" si="72"/>
        <v/>
      </c>
      <c r="AK69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4" spans="1:38" x14ac:dyDescent="0.45">
      <c r="A694" s="34">
        <f>Games!A677</f>
        <v>0</v>
      </c>
      <c r="B694" s="34" t="str">
        <f>IF('Prediction Log'!B695=0, "",'Prediction Log'!B695)</f>
        <v/>
      </c>
      <c r="C694" s="34" t="str">
        <f>IF('Prediction Log'!C695=0, "",'Prediction Log'!C695)</f>
        <v/>
      </c>
      <c r="D694" s="34" t="str">
        <f>IF('Prediction Log'!D695=0, "",'Prediction Log'!D695)</f>
        <v/>
      </c>
      <c r="E694" s="34" t="str">
        <f>IF('Prediction Log'!E695=0, "",'Prediction Log'!E695)</f>
        <v/>
      </c>
      <c r="F694" s="34" t="str">
        <f>IF('Prediction Log'!H695=0, "",'Prediction Log'!H695)</f>
        <v/>
      </c>
      <c r="G694" s="10" t="str">
        <f>IF(ISBLANK(Games!B677), "",'Prediction Log'!$I695)</f>
        <v/>
      </c>
      <c r="H694" s="35" t="str">
        <f>'Prediction Log'!$J695</f>
        <v/>
      </c>
      <c r="I694" s="34" t="str">
        <f>IF(ISBLANK(Games!R677), "",IF(AND(Games!R677="",Games!S677=""),"",IF(ISTEXT(Games!S677), "Side",Games!R677)))</f>
        <v/>
      </c>
      <c r="J694" s="34" t="str">
        <f>IF(ISBLANK(Games!B677), "",IF(Games!P677="Y", Games!B677, Games!C677))</f>
        <v/>
      </c>
      <c r="K694" s="34" t="str">
        <f>Games!K677</f>
        <v/>
      </c>
      <c r="L694" s="34" t="str">
        <f>IF(ISBLANK(Games!D677), "",Games!D677)</f>
        <v/>
      </c>
      <c r="M694" s="34"/>
      <c r="N694" s="49" t="str">
        <f>IF(ISBLANK(Table123[[#This Row],[Odds Side - Difference Model]]), "", 1)</f>
        <v/>
      </c>
      <c r="O694" s="49" t="str">
        <f>IF(ISBLANK(Table123[[#This Row],[Odds Spread]]), "", 1)</f>
        <v/>
      </c>
      <c r="P694" s="36"/>
      <c r="Q694" s="36"/>
      <c r="R69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4" s="36"/>
      <c r="T694" s="36"/>
      <c r="U694" s="50" t="str">
        <f>IF(ISBLANK(Table123[[#This Row],[Odds Side - Difference Model]]), "",N694+IF(Q694&lt;0, (N694/(Q694/-100)), N694*(Q694/100)))</f>
        <v/>
      </c>
      <c r="V694" s="51" t="str">
        <f>IFERROR(IF(ISBLANK(Table123[[#This Row],[Odds Side - Win Probability Model]]), "",N694+IF(R694&lt;0, (N694/(R694/-100)), N694*(R694/100))),"")</f>
        <v/>
      </c>
      <c r="W694" s="50" t="str">
        <f t="shared" si="67"/>
        <v/>
      </c>
      <c r="X694" s="51" t="str">
        <f t="shared" si="68"/>
        <v/>
      </c>
      <c r="Y694" s="50" t="str">
        <f>IF(ISBLANK(Table123[[#This Row],[Odds Spread]]), "",O694+IF(S694&lt;0, (O694/(S694/-100)), O694*(S694/100)))</f>
        <v/>
      </c>
      <c r="Z694" s="50" t="str">
        <f t="shared" si="69"/>
        <v/>
      </c>
      <c r="AA694" s="37">
        <f t="shared" si="70"/>
        <v>0</v>
      </c>
      <c r="AB694" s="37">
        <f t="shared" si="71"/>
        <v>0</v>
      </c>
      <c r="AC694" s="52" t="str">
        <f>IF('Prediction Log'!$T695="Y", "W", IF('Prediction Log'!$T695="N","L",""))</f>
        <v/>
      </c>
      <c r="AD694" s="53" t="str">
        <f>IF('Prediction Log'!$V695="Y", "W", IF('Prediction Log'!$V695="N","L",""))</f>
        <v/>
      </c>
      <c r="AE694" s="54" t="str">
        <f>IF(ISBLANK(Table123[[#This Row],[Odds Side - Difference Model]]), "",IF(AC694="W", W694, IF(AC694="L",-N694, "")))</f>
        <v/>
      </c>
      <c r="AF694" s="55" t="str">
        <f>IFERROR((IF(ISERR(Table123[[#This Row],[Potential Payout Side - Win Probability Model]]), "",IF(AD694="W", X694, IF(AD694="L",-N694, "")))), "")</f>
        <v/>
      </c>
      <c r="AG694" s="52" t="str">
        <f>IF('Prediction Log'!$U695="Y", "W", IF('Prediction Log'!$U695="N", "L", ""))</f>
        <v/>
      </c>
      <c r="AH694" s="54" t="str">
        <f>IF(ISBLANK(Table123[[#This Row],[Odds Spread]]), "",IF(AG694="W", Z694, IF(AG694="L",-O694, "")))</f>
        <v/>
      </c>
      <c r="AI694" s="45"/>
      <c r="AJ694" s="46" t="str">
        <f t="shared" si="72"/>
        <v/>
      </c>
      <c r="AK69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5" spans="1:38" x14ac:dyDescent="0.45">
      <c r="A695" s="34">
        <f>Games!A678</f>
        <v>0</v>
      </c>
      <c r="B695" s="34" t="str">
        <f>IF('Prediction Log'!B696=0, "",'Prediction Log'!B696)</f>
        <v/>
      </c>
      <c r="C695" s="34" t="str">
        <f>IF('Prediction Log'!C696=0, "",'Prediction Log'!C696)</f>
        <v/>
      </c>
      <c r="D695" s="34" t="str">
        <f>IF('Prediction Log'!D696=0, "",'Prediction Log'!D696)</f>
        <v/>
      </c>
      <c r="E695" s="34" t="str">
        <f>IF('Prediction Log'!E696=0, "",'Prediction Log'!E696)</f>
        <v/>
      </c>
      <c r="F695" s="34" t="str">
        <f>IF('Prediction Log'!H696=0, "",'Prediction Log'!H696)</f>
        <v/>
      </c>
      <c r="G695" s="10" t="str">
        <f>IF(ISBLANK(Games!B678), "",'Prediction Log'!$I696)</f>
        <v/>
      </c>
      <c r="H695" s="35" t="str">
        <f>'Prediction Log'!$J696</f>
        <v/>
      </c>
      <c r="I695" s="34" t="str">
        <f>IF(ISBLANK(Games!R678), "",IF(AND(Games!R678="",Games!S678=""),"",IF(ISTEXT(Games!S678), "Side",Games!R678)))</f>
        <v/>
      </c>
      <c r="J695" s="34" t="str">
        <f>IF(ISBLANK(Games!B678), "",IF(Games!P678="Y", Games!B678, Games!C678))</f>
        <v/>
      </c>
      <c r="K695" s="34" t="str">
        <f>Games!K678</f>
        <v/>
      </c>
      <c r="L695" s="34" t="str">
        <f>IF(ISBLANK(Games!D678), "",Games!D678)</f>
        <v/>
      </c>
      <c r="M695" s="34"/>
      <c r="N695" s="49" t="str">
        <f>IF(ISBLANK(Table123[[#This Row],[Odds Side - Difference Model]]), "", 1)</f>
        <v/>
      </c>
      <c r="O695" s="49" t="str">
        <f>IF(ISBLANK(Table123[[#This Row],[Odds Spread]]), "", 1)</f>
        <v/>
      </c>
      <c r="P695" s="36"/>
      <c r="Q695" s="36"/>
      <c r="R69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5" s="36"/>
      <c r="T695" s="36"/>
      <c r="U695" s="50" t="str">
        <f>IF(ISBLANK(Table123[[#This Row],[Odds Side - Difference Model]]), "",N695+IF(Q695&lt;0, (N695/(Q695/-100)), N695*(Q695/100)))</f>
        <v/>
      </c>
      <c r="V695" s="51" t="str">
        <f>IFERROR(IF(ISBLANK(Table123[[#This Row],[Odds Side - Win Probability Model]]), "",N695+IF(R695&lt;0, (N695/(R695/-100)), N695*(R695/100))),"")</f>
        <v/>
      </c>
      <c r="W695" s="50" t="str">
        <f t="shared" si="67"/>
        <v/>
      </c>
      <c r="X695" s="51" t="str">
        <f t="shared" si="68"/>
        <v/>
      </c>
      <c r="Y695" s="50" t="str">
        <f>IF(ISBLANK(Table123[[#This Row],[Odds Spread]]), "",O695+IF(S695&lt;0, (O695/(S695/-100)), O695*(S695/100)))</f>
        <v/>
      </c>
      <c r="Z695" s="50" t="str">
        <f t="shared" si="69"/>
        <v/>
      </c>
      <c r="AA695" s="37">
        <f t="shared" si="70"/>
        <v>0</v>
      </c>
      <c r="AB695" s="37">
        <f t="shared" si="71"/>
        <v>0</v>
      </c>
      <c r="AC695" s="52" t="str">
        <f>IF('Prediction Log'!$T696="Y", "W", IF('Prediction Log'!$T696="N","L",""))</f>
        <v/>
      </c>
      <c r="AD695" s="53" t="str">
        <f>IF('Prediction Log'!$V696="Y", "W", IF('Prediction Log'!$V696="N","L",""))</f>
        <v/>
      </c>
      <c r="AE695" s="54" t="str">
        <f>IF(ISBLANK(Table123[[#This Row],[Odds Side - Difference Model]]), "",IF(AC695="W", W695, IF(AC695="L",-N695, "")))</f>
        <v/>
      </c>
      <c r="AF695" s="55" t="str">
        <f>IFERROR((IF(ISERR(Table123[[#This Row],[Potential Payout Side - Win Probability Model]]), "",IF(AD695="W", X695, IF(AD695="L",-N695, "")))), "")</f>
        <v/>
      </c>
      <c r="AG695" s="52" t="str">
        <f>IF('Prediction Log'!$U696="Y", "W", IF('Prediction Log'!$U696="N", "L", ""))</f>
        <v/>
      </c>
      <c r="AH695" s="54" t="str">
        <f>IF(ISBLANK(Table123[[#This Row],[Odds Spread]]), "",IF(AG695="W", Z695, IF(AG695="L",-O695, "")))</f>
        <v/>
      </c>
      <c r="AI695" s="45"/>
      <c r="AJ695" s="46" t="str">
        <f t="shared" si="72"/>
        <v/>
      </c>
      <c r="AK69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6" spans="1:38" x14ac:dyDescent="0.45">
      <c r="A696" s="34">
        <f>Games!A679</f>
        <v>0</v>
      </c>
      <c r="B696" s="34" t="str">
        <f>IF('Prediction Log'!B697=0, "",'Prediction Log'!B697)</f>
        <v/>
      </c>
      <c r="C696" s="34" t="str">
        <f>IF('Prediction Log'!C697=0, "",'Prediction Log'!C697)</f>
        <v/>
      </c>
      <c r="D696" s="34" t="str">
        <f>IF('Prediction Log'!D697=0, "",'Prediction Log'!D697)</f>
        <v/>
      </c>
      <c r="E696" s="34" t="str">
        <f>IF('Prediction Log'!E697=0, "",'Prediction Log'!E697)</f>
        <v/>
      </c>
      <c r="F696" s="34" t="str">
        <f>IF('Prediction Log'!H697=0, "",'Prediction Log'!H697)</f>
        <v/>
      </c>
      <c r="G696" s="10" t="str">
        <f>IF(ISBLANK(Games!B679), "",'Prediction Log'!$I697)</f>
        <v/>
      </c>
      <c r="H696" s="35" t="str">
        <f>'Prediction Log'!$J697</f>
        <v/>
      </c>
      <c r="I696" s="34" t="str">
        <f>IF(ISBLANK(Games!R679), "",IF(AND(Games!R679="",Games!S679=""),"",IF(ISTEXT(Games!S679), "Side",Games!R679)))</f>
        <v/>
      </c>
      <c r="J696" s="34" t="str">
        <f>IF(ISBLANK(Games!B679), "",IF(Games!P679="Y", Games!B679, Games!C679))</f>
        <v/>
      </c>
      <c r="K696" s="34" t="str">
        <f>Games!K679</f>
        <v/>
      </c>
      <c r="L696" s="34" t="str">
        <f>IF(ISBLANK(Games!D679), "",Games!D679)</f>
        <v/>
      </c>
      <c r="M696" s="34"/>
      <c r="N696" s="49" t="str">
        <f>IF(ISBLANK(Table123[[#This Row],[Odds Side - Difference Model]]), "", 1)</f>
        <v/>
      </c>
      <c r="O696" s="49" t="str">
        <f>IF(ISBLANK(Table123[[#This Row],[Odds Spread]]), "", 1)</f>
        <v/>
      </c>
      <c r="P696" s="36"/>
      <c r="Q696" s="36"/>
      <c r="R69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6" s="36"/>
      <c r="T696" s="36"/>
      <c r="U696" s="50" t="str">
        <f>IF(ISBLANK(Table123[[#This Row],[Odds Side - Difference Model]]), "",N696+IF(Q696&lt;0, (N696/(Q696/-100)), N696*(Q696/100)))</f>
        <v/>
      </c>
      <c r="V696" s="51" t="str">
        <f>IFERROR(IF(ISBLANK(Table123[[#This Row],[Odds Side - Win Probability Model]]), "",N696+IF(R696&lt;0, (N696/(R696/-100)), N696*(R696/100))),"")</f>
        <v/>
      </c>
      <c r="W696" s="50" t="str">
        <f t="shared" si="67"/>
        <v/>
      </c>
      <c r="X696" s="51" t="str">
        <f t="shared" si="68"/>
        <v/>
      </c>
      <c r="Y696" s="50" t="str">
        <f>IF(ISBLANK(Table123[[#This Row],[Odds Spread]]), "",O696+IF(S696&lt;0, (O696/(S696/-100)), O696*(S696/100)))</f>
        <v/>
      </c>
      <c r="Z696" s="50" t="str">
        <f t="shared" si="69"/>
        <v/>
      </c>
      <c r="AA696" s="37">
        <f t="shared" si="70"/>
        <v>0</v>
      </c>
      <c r="AB696" s="37">
        <f t="shared" si="71"/>
        <v>0</v>
      </c>
      <c r="AC696" s="52" t="str">
        <f>IF('Prediction Log'!$T697="Y", "W", IF('Prediction Log'!$T697="N","L",""))</f>
        <v/>
      </c>
      <c r="AD696" s="53" t="str">
        <f>IF('Prediction Log'!$V697="Y", "W", IF('Prediction Log'!$V697="N","L",""))</f>
        <v/>
      </c>
      <c r="AE696" s="54" t="str">
        <f>IF(ISBLANK(Table123[[#This Row],[Odds Side - Difference Model]]), "",IF(AC696="W", W696, IF(AC696="L",-N696, "")))</f>
        <v/>
      </c>
      <c r="AF696" s="55" t="str">
        <f>IFERROR((IF(ISERR(Table123[[#This Row],[Potential Payout Side - Win Probability Model]]), "",IF(AD696="W", X696, IF(AD696="L",-N696, "")))), "")</f>
        <v/>
      </c>
      <c r="AG696" s="52" t="str">
        <f>IF('Prediction Log'!$U697="Y", "W", IF('Prediction Log'!$U697="N", "L", ""))</f>
        <v/>
      </c>
      <c r="AH696" s="54" t="str">
        <f>IF(ISBLANK(Table123[[#This Row],[Odds Spread]]), "",IF(AG696="W", Z696, IF(AG696="L",-O696, "")))</f>
        <v/>
      </c>
      <c r="AI696" s="45"/>
      <c r="AJ696" s="46" t="str">
        <f t="shared" si="72"/>
        <v/>
      </c>
      <c r="AK69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7" spans="1:38" x14ac:dyDescent="0.45">
      <c r="A697" s="34">
        <f>Games!A680</f>
        <v>0</v>
      </c>
      <c r="B697" s="34" t="str">
        <f>IF('Prediction Log'!B698=0, "",'Prediction Log'!B698)</f>
        <v/>
      </c>
      <c r="C697" s="34" t="str">
        <f>IF('Prediction Log'!C698=0, "",'Prediction Log'!C698)</f>
        <v/>
      </c>
      <c r="D697" s="34" t="str">
        <f>IF('Prediction Log'!D698=0, "",'Prediction Log'!D698)</f>
        <v/>
      </c>
      <c r="E697" s="34" t="str">
        <f>IF('Prediction Log'!E698=0, "",'Prediction Log'!E698)</f>
        <v/>
      </c>
      <c r="F697" s="34" t="str">
        <f>IF('Prediction Log'!H698=0, "",'Prediction Log'!H698)</f>
        <v/>
      </c>
      <c r="G697" s="10" t="str">
        <f>IF(ISBLANK(Games!B680), "",'Prediction Log'!$I698)</f>
        <v/>
      </c>
      <c r="H697" s="35" t="str">
        <f>'Prediction Log'!$J698</f>
        <v/>
      </c>
      <c r="I697" s="34" t="str">
        <f>IF(ISBLANK(Games!R680), "",IF(AND(Games!R680="",Games!S680=""),"",IF(ISTEXT(Games!S680), "Side",Games!R680)))</f>
        <v/>
      </c>
      <c r="J697" s="34" t="str">
        <f>IF(ISBLANK(Games!B680), "",IF(Games!P680="Y", Games!B680, Games!C680))</f>
        <v/>
      </c>
      <c r="K697" s="34" t="str">
        <f>Games!K680</f>
        <v/>
      </c>
      <c r="L697" s="34" t="str">
        <f>IF(ISBLANK(Games!D680), "",Games!D680)</f>
        <v/>
      </c>
      <c r="M697" s="34"/>
      <c r="N697" s="49" t="str">
        <f>IF(ISBLANK(Table123[[#This Row],[Odds Side - Difference Model]]), "", 1)</f>
        <v/>
      </c>
      <c r="O697" s="49" t="str">
        <f>IF(ISBLANK(Table123[[#This Row],[Odds Spread]]), "", 1)</f>
        <v/>
      </c>
      <c r="P697" s="36"/>
      <c r="Q697" s="36"/>
      <c r="R69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7" s="36"/>
      <c r="T697" s="36"/>
      <c r="U697" s="50" t="str">
        <f>IF(ISBLANK(Table123[[#This Row],[Odds Side - Difference Model]]), "",N697+IF(Q697&lt;0, (N697/(Q697/-100)), N697*(Q697/100)))</f>
        <v/>
      </c>
      <c r="V697" s="51" t="str">
        <f>IFERROR(IF(ISBLANK(Table123[[#This Row],[Odds Side - Win Probability Model]]), "",N697+IF(R697&lt;0, (N697/(R697/-100)), N697*(R697/100))),"")</f>
        <v/>
      </c>
      <c r="W697" s="50" t="str">
        <f t="shared" si="67"/>
        <v/>
      </c>
      <c r="X697" s="51" t="str">
        <f t="shared" si="68"/>
        <v/>
      </c>
      <c r="Y697" s="50" t="str">
        <f>IF(ISBLANK(Table123[[#This Row],[Odds Spread]]), "",O697+IF(S697&lt;0, (O697/(S697/-100)), O697*(S697/100)))</f>
        <v/>
      </c>
      <c r="Z697" s="50" t="str">
        <f t="shared" si="69"/>
        <v/>
      </c>
      <c r="AA697" s="37">
        <f t="shared" si="70"/>
        <v>0</v>
      </c>
      <c r="AB697" s="37">
        <f t="shared" si="71"/>
        <v>0</v>
      </c>
      <c r="AC697" s="52" t="str">
        <f>IF('Prediction Log'!$T698="Y", "W", IF('Prediction Log'!$T698="N","L",""))</f>
        <v/>
      </c>
      <c r="AD697" s="53" t="str">
        <f>IF('Prediction Log'!$V698="Y", "W", IF('Prediction Log'!$V698="N","L",""))</f>
        <v/>
      </c>
      <c r="AE697" s="54" t="str">
        <f>IF(ISBLANK(Table123[[#This Row],[Odds Side - Difference Model]]), "",IF(AC697="W", W697, IF(AC697="L",-N697, "")))</f>
        <v/>
      </c>
      <c r="AF697" s="55" t="str">
        <f>IFERROR((IF(ISERR(Table123[[#This Row],[Potential Payout Side - Win Probability Model]]), "",IF(AD697="W", X697, IF(AD697="L",-N697, "")))), "")</f>
        <v/>
      </c>
      <c r="AG697" s="52" t="str">
        <f>IF('Prediction Log'!$U698="Y", "W", IF('Prediction Log'!$U698="N", "L", ""))</f>
        <v/>
      </c>
      <c r="AH697" s="54" t="str">
        <f>IF(ISBLANK(Table123[[#This Row],[Odds Spread]]), "",IF(AG697="W", Z697, IF(AG697="L",-O697, "")))</f>
        <v/>
      </c>
      <c r="AI697" s="45"/>
      <c r="AJ697" s="46" t="str">
        <f t="shared" si="72"/>
        <v/>
      </c>
      <c r="AK69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8" spans="1:38" x14ac:dyDescent="0.45">
      <c r="A698" s="34">
        <f>Games!A681</f>
        <v>0</v>
      </c>
      <c r="B698" s="34" t="str">
        <f>IF('Prediction Log'!B699=0, "",'Prediction Log'!B699)</f>
        <v/>
      </c>
      <c r="C698" s="34" t="str">
        <f>IF('Prediction Log'!C699=0, "",'Prediction Log'!C699)</f>
        <v/>
      </c>
      <c r="D698" s="34" t="str">
        <f>IF('Prediction Log'!D699=0, "",'Prediction Log'!D699)</f>
        <v/>
      </c>
      <c r="E698" s="34" t="str">
        <f>IF('Prediction Log'!E699=0, "",'Prediction Log'!E699)</f>
        <v/>
      </c>
      <c r="F698" s="34" t="str">
        <f>IF('Prediction Log'!H699=0, "",'Prediction Log'!H699)</f>
        <v/>
      </c>
      <c r="G698" s="10" t="str">
        <f>IF(ISBLANK(Games!B681), "",'Prediction Log'!$I699)</f>
        <v/>
      </c>
      <c r="H698" s="35" t="str">
        <f>'Prediction Log'!$J699</f>
        <v/>
      </c>
      <c r="I698" s="34" t="str">
        <f>IF(ISBLANK(Games!R681), "",IF(AND(Games!R681="",Games!S681=""),"",IF(ISTEXT(Games!S681), "Side",Games!R681)))</f>
        <v/>
      </c>
      <c r="J698" s="34" t="str">
        <f>IF(ISBLANK(Games!B681), "",IF(Games!P681="Y", Games!B681, Games!C681))</f>
        <v/>
      </c>
      <c r="K698" s="34" t="str">
        <f>Games!K681</f>
        <v/>
      </c>
      <c r="L698" s="34" t="str">
        <f>IF(ISBLANK(Games!D681), "",Games!D681)</f>
        <v/>
      </c>
      <c r="M698" s="34"/>
      <c r="N698" s="49" t="str">
        <f>IF(ISBLANK(Table123[[#This Row],[Odds Side - Difference Model]]), "", 1)</f>
        <v/>
      </c>
      <c r="O698" s="49" t="str">
        <f>IF(ISBLANK(Table123[[#This Row],[Odds Spread]]), "", 1)</f>
        <v/>
      </c>
      <c r="P698" s="36"/>
      <c r="Q698" s="36"/>
      <c r="R69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8" s="36"/>
      <c r="T698" s="36"/>
      <c r="U698" s="50" t="str">
        <f>IF(ISBLANK(Table123[[#This Row],[Odds Side - Difference Model]]), "",N698+IF(Q698&lt;0, (N698/(Q698/-100)), N698*(Q698/100)))</f>
        <v/>
      </c>
      <c r="V698" s="51" t="str">
        <f>IFERROR(IF(ISBLANK(Table123[[#This Row],[Odds Side - Win Probability Model]]), "",N698+IF(R698&lt;0, (N698/(R698/-100)), N698*(R698/100))),"")</f>
        <v/>
      </c>
      <c r="W698" s="50" t="str">
        <f t="shared" si="67"/>
        <v/>
      </c>
      <c r="X698" s="51" t="str">
        <f t="shared" si="68"/>
        <v/>
      </c>
      <c r="Y698" s="50" t="str">
        <f>IF(ISBLANK(Table123[[#This Row],[Odds Spread]]), "",O698+IF(S698&lt;0, (O698/(S698/-100)), O698*(S698/100)))</f>
        <v/>
      </c>
      <c r="Z698" s="50" t="str">
        <f t="shared" si="69"/>
        <v/>
      </c>
      <c r="AA698" s="37">
        <f t="shared" si="70"/>
        <v>0</v>
      </c>
      <c r="AB698" s="37">
        <f t="shared" si="71"/>
        <v>0</v>
      </c>
      <c r="AC698" s="52" t="str">
        <f>IF('Prediction Log'!$T699="Y", "W", IF('Prediction Log'!$T699="N","L",""))</f>
        <v/>
      </c>
      <c r="AD698" s="53" t="str">
        <f>IF('Prediction Log'!$V699="Y", "W", IF('Prediction Log'!$V699="N","L",""))</f>
        <v/>
      </c>
      <c r="AE698" s="54" t="str">
        <f>IF(ISBLANK(Table123[[#This Row],[Odds Side - Difference Model]]), "",IF(AC698="W", W698, IF(AC698="L",-N698, "")))</f>
        <v/>
      </c>
      <c r="AF698" s="55" t="str">
        <f>IFERROR((IF(ISERR(Table123[[#This Row],[Potential Payout Side - Win Probability Model]]), "",IF(AD698="W", X698, IF(AD698="L",-N698, "")))), "")</f>
        <v/>
      </c>
      <c r="AG698" s="52" t="str">
        <f>IF('Prediction Log'!$U699="Y", "W", IF('Prediction Log'!$U699="N", "L", ""))</f>
        <v/>
      </c>
      <c r="AH698" s="54" t="str">
        <f>IF(ISBLANK(Table123[[#This Row],[Odds Spread]]), "",IF(AG698="W", Z698, IF(AG698="L",-O698, "")))</f>
        <v/>
      </c>
      <c r="AI698" s="45"/>
      <c r="AJ698" s="46" t="str">
        <f t="shared" si="72"/>
        <v/>
      </c>
      <c r="AK69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9" spans="1:38" x14ac:dyDescent="0.45">
      <c r="A699" s="34">
        <f>Games!A682</f>
        <v>0</v>
      </c>
      <c r="B699" s="34" t="str">
        <f>IF('Prediction Log'!B700=0, "",'Prediction Log'!B700)</f>
        <v/>
      </c>
      <c r="C699" s="34" t="str">
        <f>IF('Prediction Log'!C700=0, "",'Prediction Log'!C700)</f>
        <v/>
      </c>
      <c r="D699" s="34" t="str">
        <f>IF('Prediction Log'!D700=0, "",'Prediction Log'!D700)</f>
        <v/>
      </c>
      <c r="E699" s="34" t="str">
        <f>IF('Prediction Log'!E700=0, "",'Prediction Log'!E700)</f>
        <v/>
      </c>
      <c r="F699" s="34" t="str">
        <f>IF('Prediction Log'!H700=0, "",'Prediction Log'!H700)</f>
        <v/>
      </c>
      <c r="G699" s="10" t="str">
        <f>IF(ISBLANK(Games!B682), "",'Prediction Log'!$I700)</f>
        <v/>
      </c>
      <c r="H699" s="35" t="str">
        <f>'Prediction Log'!$J700</f>
        <v/>
      </c>
      <c r="I699" s="34" t="str">
        <f>IF(ISBLANK(Games!R682), "",IF(AND(Games!R682="",Games!S682=""),"",IF(ISTEXT(Games!S682), "Side",Games!R682)))</f>
        <v/>
      </c>
      <c r="J699" s="34" t="str">
        <f>IF(ISBLANK(Games!B682), "",IF(Games!P682="Y", Games!B682, Games!C682))</f>
        <v/>
      </c>
      <c r="K699" s="34" t="str">
        <f>Games!K682</f>
        <v/>
      </c>
      <c r="L699" s="34" t="str">
        <f>IF(ISBLANK(Games!D682), "",Games!D682)</f>
        <v/>
      </c>
      <c r="M699" s="34"/>
      <c r="N699" s="49" t="str">
        <f>IF(ISBLANK(Table123[[#This Row],[Odds Side - Difference Model]]), "", 1)</f>
        <v/>
      </c>
      <c r="O699" s="49" t="str">
        <f>IF(ISBLANK(Table123[[#This Row],[Odds Spread]]), "", 1)</f>
        <v/>
      </c>
      <c r="P699" s="36"/>
      <c r="Q699" s="36"/>
      <c r="R69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9" s="36"/>
      <c r="T699" s="36"/>
      <c r="U699" s="50" t="str">
        <f>IF(ISBLANK(Table123[[#This Row],[Odds Side - Difference Model]]), "",N699+IF(Q699&lt;0, (N699/(Q699/-100)), N699*(Q699/100)))</f>
        <v/>
      </c>
      <c r="V699" s="51" t="str">
        <f>IFERROR(IF(ISBLANK(Table123[[#This Row],[Odds Side - Win Probability Model]]), "",N699+IF(R699&lt;0, (N699/(R699/-100)), N699*(R699/100))),"")</f>
        <v/>
      </c>
      <c r="W699" s="50" t="str">
        <f t="shared" si="67"/>
        <v/>
      </c>
      <c r="X699" s="51" t="str">
        <f t="shared" si="68"/>
        <v/>
      </c>
      <c r="Y699" s="50" t="str">
        <f>IF(ISBLANK(Table123[[#This Row],[Odds Spread]]), "",O699+IF(S699&lt;0, (O699/(S699/-100)), O699*(S699/100)))</f>
        <v/>
      </c>
      <c r="Z699" s="50" t="str">
        <f t="shared" si="69"/>
        <v/>
      </c>
      <c r="AA699" s="37">
        <f t="shared" si="70"/>
        <v>0</v>
      </c>
      <c r="AB699" s="37">
        <f t="shared" si="71"/>
        <v>0</v>
      </c>
      <c r="AC699" s="52" t="str">
        <f>IF('Prediction Log'!$T700="Y", "W", IF('Prediction Log'!$T700="N","L",""))</f>
        <v/>
      </c>
      <c r="AD699" s="53" t="str">
        <f>IF('Prediction Log'!$V700="Y", "W", IF('Prediction Log'!$V700="N","L",""))</f>
        <v/>
      </c>
      <c r="AE699" s="54" t="str">
        <f>IF(ISBLANK(Table123[[#This Row],[Odds Side - Difference Model]]), "",IF(AC699="W", W699, IF(AC699="L",-N699, "")))</f>
        <v/>
      </c>
      <c r="AF699" s="55" t="str">
        <f>IFERROR((IF(ISERR(Table123[[#This Row],[Potential Payout Side - Win Probability Model]]), "",IF(AD699="W", X699, IF(AD699="L",-N699, "")))), "")</f>
        <v/>
      </c>
      <c r="AG699" s="52" t="str">
        <f>IF('Prediction Log'!$U700="Y", "W", IF('Prediction Log'!$U700="N", "L", ""))</f>
        <v/>
      </c>
      <c r="AH699" s="54" t="str">
        <f>IF(ISBLANK(Table123[[#This Row],[Odds Spread]]), "",IF(AG699="W", Z699, IF(AG699="L",-O699, "")))</f>
        <v/>
      </c>
      <c r="AI699" s="45"/>
      <c r="AJ699" s="46" t="str">
        <f t="shared" si="72"/>
        <v/>
      </c>
      <c r="AK69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0" spans="1:38" x14ac:dyDescent="0.45">
      <c r="A700" s="34">
        <f>Games!A683</f>
        <v>0</v>
      </c>
      <c r="B700" s="34" t="str">
        <f>IF('Prediction Log'!B701=0, "",'Prediction Log'!B701)</f>
        <v/>
      </c>
      <c r="C700" s="34" t="str">
        <f>IF('Prediction Log'!C701=0, "",'Prediction Log'!C701)</f>
        <v/>
      </c>
      <c r="D700" s="34" t="str">
        <f>IF('Prediction Log'!D701=0, "",'Prediction Log'!D701)</f>
        <v/>
      </c>
      <c r="E700" s="34" t="str">
        <f>IF('Prediction Log'!E701=0, "",'Prediction Log'!E701)</f>
        <v/>
      </c>
      <c r="F700" s="34" t="str">
        <f>IF('Prediction Log'!H701=0, "",'Prediction Log'!H701)</f>
        <v/>
      </c>
      <c r="G700" s="10" t="str">
        <f>IF(ISBLANK(Games!B683), "",'Prediction Log'!$I701)</f>
        <v/>
      </c>
      <c r="H700" s="35" t="str">
        <f>'Prediction Log'!$J701</f>
        <v/>
      </c>
      <c r="I700" s="34" t="str">
        <f>IF(ISBLANK(Games!R683), "",IF(AND(Games!R683="",Games!S683=""),"",IF(ISTEXT(Games!S683), "Side",Games!R683)))</f>
        <v/>
      </c>
      <c r="J700" s="34" t="str">
        <f>IF(ISBLANK(Games!B683), "",IF(Games!P683="Y", Games!B683, Games!C683))</f>
        <v/>
      </c>
      <c r="K700" s="34" t="str">
        <f>Games!K683</f>
        <v/>
      </c>
      <c r="L700" s="34" t="str">
        <f>IF(ISBLANK(Games!D683), "",Games!D683)</f>
        <v/>
      </c>
      <c r="M700" s="34"/>
      <c r="N700" s="49" t="str">
        <f>IF(ISBLANK(Table123[[#This Row],[Odds Side - Difference Model]]), "", 1)</f>
        <v/>
      </c>
      <c r="O700" s="49" t="str">
        <f>IF(ISBLANK(Table123[[#This Row],[Odds Spread]]), "", 1)</f>
        <v/>
      </c>
      <c r="P700" s="36"/>
      <c r="Q700" s="36"/>
      <c r="R70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0" s="36"/>
      <c r="T700" s="36"/>
      <c r="U700" s="50" t="str">
        <f>IF(ISBLANK(Table123[[#This Row],[Odds Side - Difference Model]]), "",N700+IF(Q700&lt;0, (N700/(Q700/-100)), N700*(Q700/100)))</f>
        <v/>
      </c>
      <c r="V700" s="51" t="str">
        <f>IFERROR(IF(ISBLANK(Table123[[#This Row],[Odds Side - Win Probability Model]]), "",N700+IF(R700&lt;0, (N700/(R700/-100)), N700*(R700/100))),"")</f>
        <v/>
      </c>
      <c r="W700" s="50" t="str">
        <f t="shared" si="67"/>
        <v/>
      </c>
      <c r="X700" s="51" t="str">
        <f t="shared" si="68"/>
        <v/>
      </c>
      <c r="Y700" s="50" t="str">
        <f>IF(ISBLANK(Table123[[#This Row],[Odds Spread]]), "",O700+IF(S700&lt;0, (O700/(S700/-100)), O700*(S700/100)))</f>
        <v/>
      </c>
      <c r="Z700" s="50" t="str">
        <f t="shared" si="69"/>
        <v/>
      </c>
      <c r="AA700" s="37">
        <f t="shared" si="70"/>
        <v>0</v>
      </c>
      <c r="AB700" s="37">
        <f t="shared" si="71"/>
        <v>0</v>
      </c>
      <c r="AC700" s="52" t="str">
        <f>IF('Prediction Log'!$T701="Y", "W", IF('Prediction Log'!$T701="N","L",""))</f>
        <v/>
      </c>
      <c r="AD700" s="53" t="str">
        <f>IF('Prediction Log'!$V701="Y", "W", IF('Prediction Log'!$V701="N","L",""))</f>
        <v/>
      </c>
      <c r="AE700" s="54" t="str">
        <f>IF(ISBLANK(Table123[[#This Row],[Odds Side - Difference Model]]), "",IF(AC700="W", W700, IF(AC700="L",-N700, "")))</f>
        <v/>
      </c>
      <c r="AF700" s="55" t="str">
        <f>IFERROR((IF(ISERR(Table123[[#This Row],[Potential Payout Side - Win Probability Model]]), "",IF(AD700="W", X700, IF(AD700="L",-N700, "")))), "")</f>
        <v/>
      </c>
      <c r="AG700" s="52" t="str">
        <f>IF('Prediction Log'!$U701="Y", "W", IF('Prediction Log'!$U701="N", "L", ""))</f>
        <v/>
      </c>
      <c r="AH700" s="54" t="str">
        <f>IF(ISBLANK(Table123[[#This Row],[Odds Spread]]), "",IF(AG700="W", Z700, IF(AG700="L",-O700, "")))</f>
        <v/>
      </c>
      <c r="AI700" s="45"/>
      <c r="AJ700" s="46" t="str">
        <f t="shared" si="72"/>
        <v/>
      </c>
      <c r="AK70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1" spans="1:38" x14ac:dyDescent="0.45">
      <c r="A701" s="34">
        <f>Games!A684</f>
        <v>0</v>
      </c>
      <c r="B701" s="34" t="str">
        <f>IF('Prediction Log'!B702=0, "",'Prediction Log'!B702)</f>
        <v/>
      </c>
      <c r="C701" s="34" t="str">
        <f>IF('Prediction Log'!C702=0, "",'Prediction Log'!C702)</f>
        <v/>
      </c>
      <c r="D701" s="34" t="str">
        <f>IF('Prediction Log'!D702=0, "",'Prediction Log'!D702)</f>
        <v/>
      </c>
      <c r="E701" s="34" t="str">
        <f>IF('Prediction Log'!E702=0, "",'Prediction Log'!E702)</f>
        <v/>
      </c>
      <c r="F701" s="34" t="str">
        <f>IF('Prediction Log'!H702=0, "",'Prediction Log'!H702)</f>
        <v/>
      </c>
      <c r="G701" s="10" t="str">
        <f>IF(ISBLANK(Games!B684), "",'Prediction Log'!$I702)</f>
        <v/>
      </c>
      <c r="H701" s="35" t="str">
        <f>'Prediction Log'!$J702</f>
        <v/>
      </c>
      <c r="I701" s="34" t="str">
        <f>IF(ISBLANK(Games!R684), "",IF(AND(Games!R684="",Games!S684=""),"",IF(ISTEXT(Games!S684), "Side",Games!R684)))</f>
        <v/>
      </c>
      <c r="J701" s="34" t="str">
        <f>IF(ISBLANK(Games!B684), "",IF(Games!P684="Y", Games!B684, Games!C684))</f>
        <v/>
      </c>
      <c r="K701" s="34" t="str">
        <f>Games!K684</f>
        <v/>
      </c>
      <c r="L701" s="34" t="str">
        <f>IF(ISBLANK(Games!D684), "",Games!D684)</f>
        <v/>
      </c>
      <c r="M701" s="34"/>
      <c r="N701" s="49" t="str">
        <f>IF(ISBLANK(Table123[[#This Row],[Odds Side - Difference Model]]), "", 1)</f>
        <v/>
      </c>
      <c r="O701" s="49" t="str">
        <f>IF(ISBLANK(Table123[[#This Row],[Odds Spread]]), "", 1)</f>
        <v/>
      </c>
      <c r="P701" s="36"/>
      <c r="Q701" s="36"/>
      <c r="R70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1" s="36"/>
      <c r="T701" s="36"/>
      <c r="U701" s="50" t="str">
        <f>IF(ISBLANK(Table123[[#This Row],[Odds Side - Difference Model]]), "",N701+IF(Q701&lt;0, (N701/(Q701/-100)), N701*(Q701/100)))</f>
        <v/>
      </c>
      <c r="V701" s="51" t="str">
        <f>IFERROR(IF(ISBLANK(Table123[[#This Row],[Odds Side - Win Probability Model]]), "",N701+IF(R701&lt;0, (N701/(R701/-100)), N701*(R701/100))),"")</f>
        <v/>
      </c>
      <c r="W701" s="50" t="str">
        <f t="shared" si="67"/>
        <v/>
      </c>
      <c r="X701" s="51" t="str">
        <f t="shared" si="68"/>
        <v/>
      </c>
      <c r="Y701" s="50" t="str">
        <f>IF(ISBLANK(Table123[[#This Row],[Odds Spread]]), "",O701+IF(S701&lt;0, (O701/(S701/-100)), O701*(S701/100)))</f>
        <v/>
      </c>
      <c r="Z701" s="50" t="str">
        <f t="shared" si="69"/>
        <v/>
      </c>
      <c r="AA701" s="37">
        <f t="shared" si="70"/>
        <v>0</v>
      </c>
      <c r="AB701" s="37">
        <f t="shared" si="71"/>
        <v>0</v>
      </c>
      <c r="AC701" s="52" t="str">
        <f>IF('Prediction Log'!$T702="Y", "W", IF('Prediction Log'!$T702="N","L",""))</f>
        <v/>
      </c>
      <c r="AD701" s="53" t="str">
        <f>IF('Prediction Log'!$V702="Y", "W", IF('Prediction Log'!$V702="N","L",""))</f>
        <v/>
      </c>
      <c r="AE701" s="54" t="str">
        <f>IF(ISBLANK(Table123[[#This Row],[Odds Side - Difference Model]]), "",IF(AC701="W", W701, IF(AC701="L",-N701, "")))</f>
        <v/>
      </c>
      <c r="AF701" s="55" t="str">
        <f>IFERROR((IF(ISERR(Table123[[#This Row],[Potential Payout Side - Win Probability Model]]), "",IF(AD701="W", X701, IF(AD701="L",-N701, "")))), "")</f>
        <v/>
      </c>
      <c r="AG701" s="52" t="str">
        <f>IF('Prediction Log'!$U702="Y", "W", IF('Prediction Log'!$U702="N", "L", ""))</f>
        <v/>
      </c>
      <c r="AH701" s="54" t="str">
        <f>IF(ISBLANK(Table123[[#This Row],[Odds Spread]]), "",IF(AG701="W", Z701, IF(AG701="L",-O701, "")))</f>
        <v/>
      </c>
      <c r="AI701" s="45"/>
      <c r="AJ701" s="46" t="str">
        <f t="shared" si="72"/>
        <v/>
      </c>
      <c r="AK70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2" spans="1:38" x14ac:dyDescent="0.45">
      <c r="A702" s="34">
        <f>Games!A685</f>
        <v>0</v>
      </c>
      <c r="B702" s="34" t="str">
        <f>IF('Prediction Log'!B703=0, "",'Prediction Log'!B703)</f>
        <v/>
      </c>
      <c r="C702" s="34" t="str">
        <f>IF('Prediction Log'!C703=0, "",'Prediction Log'!C703)</f>
        <v/>
      </c>
      <c r="D702" s="34" t="str">
        <f>IF('Prediction Log'!D703=0, "",'Prediction Log'!D703)</f>
        <v/>
      </c>
      <c r="E702" s="34" t="str">
        <f>IF('Prediction Log'!E703=0, "",'Prediction Log'!E703)</f>
        <v/>
      </c>
      <c r="F702" s="34" t="str">
        <f>IF('Prediction Log'!H703=0, "",'Prediction Log'!H703)</f>
        <v/>
      </c>
      <c r="G702" s="10" t="str">
        <f>IF(ISBLANK(Games!B685), "",'Prediction Log'!$I703)</f>
        <v/>
      </c>
      <c r="H702" s="35" t="str">
        <f>'Prediction Log'!$J703</f>
        <v/>
      </c>
      <c r="I702" s="34" t="str">
        <f>IF(ISBLANK(Games!R685), "",IF(AND(Games!R685="",Games!S685=""),"",IF(ISTEXT(Games!S685), "Side",Games!R685)))</f>
        <v/>
      </c>
      <c r="J702" s="34" t="str">
        <f>IF(ISBLANK(Games!B685), "",IF(Games!P685="Y", Games!B685, Games!C685))</f>
        <v/>
      </c>
      <c r="K702" s="34" t="str">
        <f>Games!K685</f>
        <v/>
      </c>
      <c r="L702" s="34" t="str">
        <f>IF(ISBLANK(Games!D685), "",Games!D685)</f>
        <v/>
      </c>
      <c r="M702" s="34"/>
      <c r="N702" s="49" t="str">
        <f>IF(ISBLANK(Table123[[#This Row],[Odds Side - Difference Model]]), "", 1)</f>
        <v/>
      </c>
      <c r="O702" s="49" t="str">
        <f>IF(ISBLANK(Table123[[#This Row],[Odds Spread]]), "", 1)</f>
        <v/>
      </c>
      <c r="P702" s="36"/>
      <c r="Q702" s="36"/>
      <c r="R70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2" s="36"/>
      <c r="T702" s="36"/>
      <c r="U702" s="50" t="str">
        <f>IF(ISBLANK(Table123[[#This Row],[Odds Side - Difference Model]]), "",N702+IF(Q702&lt;0, (N702/(Q702/-100)), N702*(Q702/100)))</f>
        <v/>
      </c>
      <c r="V702" s="51" t="str">
        <f>IFERROR(IF(ISBLANK(Table123[[#This Row],[Odds Side - Win Probability Model]]), "",N702+IF(R702&lt;0, (N702/(R702/-100)), N702*(R702/100))),"")</f>
        <v/>
      </c>
      <c r="W702" s="50" t="str">
        <f t="shared" si="67"/>
        <v/>
      </c>
      <c r="X702" s="51" t="str">
        <f t="shared" si="68"/>
        <v/>
      </c>
      <c r="Y702" s="50" t="str">
        <f>IF(ISBLANK(Table123[[#This Row],[Odds Spread]]), "",O702+IF(S702&lt;0, (O702/(S702/-100)), O702*(S702/100)))</f>
        <v/>
      </c>
      <c r="Z702" s="50" t="str">
        <f t="shared" si="69"/>
        <v/>
      </c>
      <c r="AA702" s="37">
        <f t="shared" si="70"/>
        <v>0</v>
      </c>
      <c r="AB702" s="37">
        <f t="shared" si="71"/>
        <v>0</v>
      </c>
      <c r="AC702" s="52" t="str">
        <f>IF('Prediction Log'!$T703="Y", "W", IF('Prediction Log'!$T703="N","L",""))</f>
        <v/>
      </c>
      <c r="AD702" s="53" t="str">
        <f>IF('Prediction Log'!$V703="Y", "W", IF('Prediction Log'!$V703="N","L",""))</f>
        <v/>
      </c>
      <c r="AE702" s="54" t="str">
        <f>IF(ISBLANK(Table123[[#This Row],[Odds Side - Difference Model]]), "",IF(AC702="W", W702, IF(AC702="L",-N702, "")))</f>
        <v/>
      </c>
      <c r="AF702" s="55" t="str">
        <f>IFERROR((IF(ISERR(Table123[[#This Row],[Potential Payout Side - Win Probability Model]]), "",IF(AD702="W", X702, IF(AD702="L",-N702, "")))), "")</f>
        <v/>
      </c>
      <c r="AG702" s="52" t="str">
        <f>IF('Prediction Log'!$U703="Y", "W", IF('Prediction Log'!$U703="N", "L", ""))</f>
        <v/>
      </c>
      <c r="AH702" s="54" t="str">
        <f>IF(ISBLANK(Table123[[#This Row],[Odds Spread]]), "",IF(AG702="W", Z702, IF(AG702="L",-O702, "")))</f>
        <v/>
      </c>
      <c r="AI702" s="45"/>
      <c r="AJ702" s="46" t="str">
        <f t="shared" si="72"/>
        <v/>
      </c>
      <c r="AK70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3" spans="1:38" x14ac:dyDescent="0.45">
      <c r="A703" s="34">
        <f>Games!A686</f>
        <v>0</v>
      </c>
      <c r="B703" s="34" t="str">
        <f>IF('Prediction Log'!B704=0, "",'Prediction Log'!B704)</f>
        <v/>
      </c>
      <c r="C703" s="34" t="str">
        <f>IF('Prediction Log'!C704=0, "",'Prediction Log'!C704)</f>
        <v/>
      </c>
      <c r="D703" s="34" t="str">
        <f>IF('Prediction Log'!D704=0, "",'Prediction Log'!D704)</f>
        <v/>
      </c>
      <c r="E703" s="34" t="str">
        <f>IF('Prediction Log'!E704=0, "",'Prediction Log'!E704)</f>
        <v/>
      </c>
      <c r="F703" s="34" t="str">
        <f>IF('Prediction Log'!H704=0, "",'Prediction Log'!H704)</f>
        <v/>
      </c>
      <c r="G703" s="10" t="str">
        <f>IF(ISBLANK(Games!B686), "",'Prediction Log'!$I704)</f>
        <v/>
      </c>
      <c r="H703" s="35" t="str">
        <f>'Prediction Log'!$J704</f>
        <v/>
      </c>
      <c r="I703" s="34" t="str">
        <f>IF(ISBLANK(Games!R686), "",IF(AND(Games!R686="",Games!S686=""),"",IF(ISTEXT(Games!S686), "Side",Games!R686)))</f>
        <v/>
      </c>
      <c r="J703" s="34" t="str">
        <f>IF(ISBLANK(Games!B686), "",IF(Games!P686="Y", Games!B686, Games!C686))</f>
        <v/>
      </c>
      <c r="K703" s="34" t="str">
        <f>Games!K686</f>
        <v/>
      </c>
      <c r="L703" s="34" t="str">
        <f>IF(ISBLANK(Games!D686), "",Games!D686)</f>
        <v/>
      </c>
      <c r="M703" s="34"/>
      <c r="N703" s="49" t="str">
        <f>IF(ISBLANK(Table123[[#This Row],[Odds Side - Difference Model]]), "", 1)</f>
        <v/>
      </c>
      <c r="O703" s="49" t="str">
        <f>IF(ISBLANK(Table123[[#This Row],[Odds Spread]]), "", 1)</f>
        <v/>
      </c>
      <c r="P703" s="36"/>
      <c r="Q703" s="36"/>
      <c r="R70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3" s="36"/>
      <c r="T703" s="36"/>
      <c r="U703" s="50" t="str">
        <f>IF(ISBLANK(Table123[[#This Row],[Odds Side - Difference Model]]), "",N703+IF(Q703&lt;0, (N703/(Q703/-100)), N703*(Q703/100)))</f>
        <v/>
      </c>
      <c r="V703" s="51" t="str">
        <f>IFERROR(IF(ISBLANK(Table123[[#This Row],[Odds Side - Win Probability Model]]), "",N703+IF(R703&lt;0, (N703/(R703/-100)), N703*(R703/100))),"")</f>
        <v/>
      </c>
      <c r="W703" s="50" t="str">
        <f t="shared" si="67"/>
        <v/>
      </c>
      <c r="X703" s="51" t="str">
        <f t="shared" si="68"/>
        <v/>
      </c>
      <c r="Y703" s="50" t="str">
        <f>IF(ISBLANK(Table123[[#This Row],[Odds Spread]]), "",O703+IF(S703&lt;0, (O703/(S703/-100)), O703*(S703/100)))</f>
        <v/>
      </c>
      <c r="Z703" s="50" t="str">
        <f t="shared" si="69"/>
        <v/>
      </c>
      <c r="AA703" s="37">
        <f t="shared" si="70"/>
        <v>0</v>
      </c>
      <c r="AB703" s="37">
        <f t="shared" si="71"/>
        <v>0</v>
      </c>
      <c r="AC703" s="52" t="str">
        <f>IF('Prediction Log'!$T704="Y", "W", IF('Prediction Log'!$T704="N","L",""))</f>
        <v/>
      </c>
      <c r="AD703" s="53" t="str">
        <f>IF('Prediction Log'!$V704="Y", "W", IF('Prediction Log'!$V704="N","L",""))</f>
        <v/>
      </c>
      <c r="AE703" s="54" t="str">
        <f>IF(ISBLANK(Table123[[#This Row],[Odds Side - Difference Model]]), "",IF(AC703="W", W703, IF(AC703="L",-N703, "")))</f>
        <v/>
      </c>
      <c r="AF703" s="55" t="str">
        <f>IFERROR((IF(ISERR(Table123[[#This Row],[Potential Payout Side - Win Probability Model]]), "",IF(AD703="W", X703, IF(AD703="L",-N703, "")))), "")</f>
        <v/>
      </c>
      <c r="AG703" s="52" t="str">
        <f>IF('Prediction Log'!$U704="Y", "W", IF('Prediction Log'!$U704="N", "L", ""))</f>
        <v/>
      </c>
      <c r="AH703" s="54" t="str">
        <f>IF(ISBLANK(Table123[[#This Row],[Odds Spread]]), "",IF(AG703="W", Z703, IF(AG703="L",-O703, "")))</f>
        <v/>
      </c>
      <c r="AI703" s="45"/>
      <c r="AJ703" s="46" t="str">
        <f t="shared" si="72"/>
        <v/>
      </c>
      <c r="AK70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4" spans="1:38" x14ac:dyDescent="0.45">
      <c r="A704" s="34">
        <f>Games!A687</f>
        <v>0</v>
      </c>
      <c r="B704" s="34" t="str">
        <f>IF('Prediction Log'!B705=0, "",'Prediction Log'!B705)</f>
        <v/>
      </c>
      <c r="C704" s="34" t="str">
        <f>IF('Prediction Log'!C705=0, "",'Prediction Log'!C705)</f>
        <v/>
      </c>
      <c r="D704" s="34" t="str">
        <f>IF('Prediction Log'!D705=0, "",'Prediction Log'!D705)</f>
        <v/>
      </c>
      <c r="E704" s="34" t="str">
        <f>IF('Prediction Log'!E705=0, "",'Prediction Log'!E705)</f>
        <v/>
      </c>
      <c r="F704" s="34" t="str">
        <f>IF('Prediction Log'!H705=0, "",'Prediction Log'!H705)</f>
        <v/>
      </c>
      <c r="G704" s="10" t="str">
        <f>IF(ISBLANK(Games!B687), "",'Prediction Log'!$I705)</f>
        <v/>
      </c>
      <c r="H704" s="35" t="str">
        <f>'Prediction Log'!$J705</f>
        <v/>
      </c>
      <c r="I704" s="34" t="str">
        <f>IF(ISBLANK(Games!R687), "",IF(AND(Games!R687="",Games!S687=""),"",IF(ISTEXT(Games!S687), "Side",Games!R687)))</f>
        <v/>
      </c>
      <c r="J704" s="34" t="str">
        <f>IF(ISBLANK(Games!B687), "",IF(Games!P687="Y", Games!B687, Games!C687))</f>
        <v/>
      </c>
      <c r="K704" s="34" t="str">
        <f>Games!K687</f>
        <v/>
      </c>
      <c r="L704" s="34" t="str">
        <f>IF(ISBLANK(Games!D687), "",Games!D687)</f>
        <v/>
      </c>
      <c r="M704" s="34"/>
      <c r="N704" s="49" t="str">
        <f>IF(ISBLANK(Table123[[#This Row],[Odds Side - Difference Model]]), "", 1)</f>
        <v/>
      </c>
      <c r="O704" s="49" t="str">
        <f>IF(ISBLANK(Table123[[#This Row],[Odds Spread]]), "", 1)</f>
        <v/>
      </c>
      <c r="P704" s="36"/>
      <c r="Q704" s="36"/>
      <c r="R70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4" s="36"/>
      <c r="T704" s="36"/>
      <c r="U704" s="50" t="str">
        <f>IF(ISBLANK(Table123[[#This Row],[Odds Side - Difference Model]]), "",N704+IF(Q704&lt;0, (N704/(Q704/-100)), N704*(Q704/100)))</f>
        <v/>
      </c>
      <c r="V704" s="51" t="str">
        <f>IFERROR(IF(ISBLANK(Table123[[#This Row],[Odds Side - Win Probability Model]]), "",N704+IF(R704&lt;0, (N704/(R704/-100)), N704*(R704/100))),"")</f>
        <v/>
      </c>
      <c r="W704" s="50" t="str">
        <f t="shared" si="67"/>
        <v/>
      </c>
      <c r="X704" s="51" t="str">
        <f t="shared" si="68"/>
        <v/>
      </c>
      <c r="Y704" s="50" t="str">
        <f>IF(ISBLANK(Table123[[#This Row],[Odds Spread]]), "",O704+IF(S704&lt;0, (O704/(S704/-100)), O704*(S704/100)))</f>
        <v/>
      </c>
      <c r="Z704" s="50" t="str">
        <f t="shared" si="69"/>
        <v/>
      </c>
      <c r="AA704" s="37">
        <f t="shared" si="70"/>
        <v>0</v>
      </c>
      <c r="AB704" s="37">
        <f t="shared" si="71"/>
        <v>0</v>
      </c>
      <c r="AC704" s="52" t="str">
        <f>IF('Prediction Log'!$T705="Y", "W", IF('Prediction Log'!$T705="N","L",""))</f>
        <v/>
      </c>
      <c r="AD704" s="53" t="str">
        <f>IF('Prediction Log'!$V705="Y", "W", IF('Prediction Log'!$V705="N","L",""))</f>
        <v/>
      </c>
      <c r="AE704" s="54" t="str">
        <f>IF(ISBLANK(Table123[[#This Row],[Odds Side - Difference Model]]), "",IF(AC704="W", W704, IF(AC704="L",-N704, "")))</f>
        <v/>
      </c>
      <c r="AF704" s="55" t="str">
        <f>IFERROR((IF(ISERR(Table123[[#This Row],[Potential Payout Side - Win Probability Model]]), "",IF(AD704="W", X704, IF(AD704="L",-N704, "")))), "")</f>
        <v/>
      </c>
      <c r="AG704" s="52" t="str">
        <f>IF('Prediction Log'!$U705="Y", "W", IF('Prediction Log'!$U705="N", "L", ""))</f>
        <v/>
      </c>
      <c r="AH704" s="54" t="str">
        <f>IF(ISBLANK(Table123[[#This Row],[Odds Spread]]), "",IF(AG704="W", Z704, IF(AG704="L",-O704, "")))</f>
        <v/>
      </c>
      <c r="AI704" s="45"/>
      <c r="AJ704" s="46" t="str">
        <f t="shared" si="72"/>
        <v/>
      </c>
      <c r="AK70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5" spans="1:38" x14ac:dyDescent="0.45">
      <c r="A705" s="34">
        <f>Games!A688</f>
        <v>0</v>
      </c>
      <c r="B705" s="34" t="str">
        <f>IF('Prediction Log'!B706=0, "",'Prediction Log'!B706)</f>
        <v/>
      </c>
      <c r="C705" s="34" t="str">
        <f>IF('Prediction Log'!C706=0, "",'Prediction Log'!C706)</f>
        <v/>
      </c>
      <c r="D705" s="34" t="str">
        <f>IF('Prediction Log'!D706=0, "",'Prediction Log'!D706)</f>
        <v/>
      </c>
      <c r="E705" s="34" t="str">
        <f>IF('Prediction Log'!E706=0, "",'Prediction Log'!E706)</f>
        <v/>
      </c>
      <c r="F705" s="34" t="str">
        <f>IF('Prediction Log'!H706=0, "",'Prediction Log'!H706)</f>
        <v/>
      </c>
      <c r="G705" s="10" t="str">
        <f>IF(ISBLANK(Games!B688), "",'Prediction Log'!$I706)</f>
        <v/>
      </c>
      <c r="H705" s="35" t="str">
        <f>'Prediction Log'!$J706</f>
        <v/>
      </c>
      <c r="I705" s="34" t="str">
        <f>IF(ISBLANK(Games!R688), "",IF(AND(Games!R688="",Games!S688=""),"",IF(ISTEXT(Games!S688), "Side",Games!R688)))</f>
        <v/>
      </c>
      <c r="J705" s="34" t="str">
        <f>IF(ISBLANK(Games!B688), "",IF(Games!P688="Y", Games!B688, Games!C688))</f>
        <v/>
      </c>
      <c r="K705" s="34" t="str">
        <f>Games!K688</f>
        <v/>
      </c>
      <c r="L705" s="34" t="str">
        <f>IF(ISBLANK(Games!D688), "",Games!D688)</f>
        <v/>
      </c>
      <c r="M705" s="34"/>
      <c r="N705" s="49" t="str">
        <f>IF(ISBLANK(Table123[[#This Row],[Odds Side - Difference Model]]), "", 1)</f>
        <v/>
      </c>
      <c r="O705" s="49" t="str">
        <f>IF(ISBLANK(Table123[[#This Row],[Odds Spread]]), "", 1)</f>
        <v/>
      </c>
      <c r="P705" s="36"/>
      <c r="Q705" s="36"/>
      <c r="R70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5" s="36"/>
      <c r="T705" s="36"/>
      <c r="U705" s="50" t="str">
        <f>IF(ISBLANK(Table123[[#This Row],[Odds Side - Difference Model]]), "",N705+IF(Q705&lt;0, (N705/(Q705/-100)), N705*(Q705/100)))</f>
        <v/>
      </c>
      <c r="V705" s="51" t="str">
        <f>IFERROR(IF(ISBLANK(Table123[[#This Row],[Odds Side - Win Probability Model]]), "",N705+IF(R705&lt;0, (N705/(R705/-100)), N705*(R705/100))),"")</f>
        <v/>
      </c>
      <c r="W705" s="50" t="str">
        <f t="shared" si="67"/>
        <v/>
      </c>
      <c r="X705" s="51" t="str">
        <f t="shared" si="68"/>
        <v/>
      </c>
      <c r="Y705" s="50" t="str">
        <f>IF(ISBLANK(Table123[[#This Row],[Odds Spread]]), "",O705+IF(S705&lt;0, (O705/(S705/-100)), O705*(S705/100)))</f>
        <v/>
      </c>
      <c r="Z705" s="50" t="str">
        <f t="shared" si="69"/>
        <v/>
      </c>
      <c r="AA705" s="37">
        <f t="shared" si="70"/>
        <v>0</v>
      </c>
      <c r="AB705" s="37">
        <f t="shared" si="71"/>
        <v>0</v>
      </c>
      <c r="AC705" s="52" t="str">
        <f>IF('Prediction Log'!$T706="Y", "W", IF('Prediction Log'!$T706="N","L",""))</f>
        <v/>
      </c>
      <c r="AD705" s="53" t="str">
        <f>IF('Prediction Log'!$V706="Y", "W", IF('Prediction Log'!$V706="N","L",""))</f>
        <v/>
      </c>
      <c r="AE705" s="54" t="str">
        <f>IF(ISBLANK(Table123[[#This Row],[Odds Side - Difference Model]]), "",IF(AC705="W", W705, IF(AC705="L",-N705, "")))</f>
        <v/>
      </c>
      <c r="AF705" s="55" t="str">
        <f>IFERROR((IF(ISERR(Table123[[#This Row],[Potential Payout Side - Win Probability Model]]), "",IF(AD705="W", X705, IF(AD705="L",-N705, "")))), "")</f>
        <v/>
      </c>
      <c r="AG705" s="52" t="str">
        <f>IF('Prediction Log'!$U706="Y", "W", IF('Prediction Log'!$U706="N", "L", ""))</f>
        <v/>
      </c>
      <c r="AH705" s="54" t="str">
        <f>IF(ISBLANK(Table123[[#This Row],[Odds Spread]]), "",IF(AG705="W", Z705, IF(AG705="L",-O705, "")))</f>
        <v/>
      </c>
      <c r="AI705" s="45"/>
      <c r="AJ705" s="46" t="str">
        <f t="shared" si="72"/>
        <v/>
      </c>
      <c r="AK70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6" spans="1:38" x14ac:dyDescent="0.45">
      <c r="A706" s="34">
        <f>Games!A689</f>
        <v>0</v>
      </c>
      <c r="B706" s="34" t="str">
        <f>IF('Prediction Log'!B707=0, "",'Prediction Log'!B707)</f>
        <v/>
      </c>
      <c r="C706" s="34" t="str">
        <f>IF('Prediction Log'!C707=0, "",'Prediction Log'!C707)</f>
        <v/>
      </c>
      <c r="D706" s="34" t="str">
        <f>IF('Prediction Log'!D707=0, "",'Prediction Log'!D707)</f>
        <v/>
      </c>
      <c r="E706" s="34" t="str">
        <f>IF('Prediction Log'!E707=0, "",'Prediction Log'!E707)</f>
        <v/>
      </c>
      <c r="F706" s="34" t="str">
        <f>IF('Prediction Log'!H707=0, "",'Prediction Log'!H707)</f>
        <v/>
      </c>
      <c r="G706" s="10" t="str">
        <f>IF(ISBLANK(Games!B689), "",'Prediction Log'!$I707)</f>
        <v/>
      </c>
      <c r="H706" s="35" t="str">
        <f>'Prediction Log'!$J707</f>
        <v/>
      </c>
      <c r="I706" s="34" t="str">
        <f>IF(ISBLANK(Games!R689), "",IF(AND(Games!R689="",Games!S689=""),"",IF(ISTEXT(Games!S689), "Side",Games!R689)))</f>
        <v/>
      </c>
      <c r="J706" s="34" t="str">
        <f>IF(ISBLANK(Games!B689), "",IF(Games!P689="Y", Games!B689, Games!C689))</f>
        <v/>
      </c>
      <c r="K706" s="34" t="str">
        <f>Games!K689</f>
        <v/>
      </c>
      <c r="L706" s="34" t="str">
        <f>IF(ISBLANK(Games!D689), "",Games!D689)</f>
        <v/>
      </c>
      <c r="M706" s="34"/>
      <c r="N706" s="49" t="str">
        <f>IF(ISBLANK(Table123[[#This Row],[Odds Side - Difference Model]]), "", 1)</f>
        <v/>
      </c>
      <c r="O706" s="49" t="str">
        <f>IF(ISBLANK(Table123[[#This Row],[Odds Spread]]), "", 1)</f>
        <v/>
      </c>
      <c r="P706" s="36"/>
      <c r="Q706" s="36"/>
      <c r="R70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6" s="36"/>
      <c r="T706" s="36"/>
      <c r="U706" s="50" t="str">
        <f>IF(ISBLANK(Table123[[#This Row],[Odds Side - Difference Model]]), "",N706+IF(Q706&lt;0, (N706/(Q706/-100)), N706*(Q706/100)))</f>
        <v/>
      </c>
      <c r="V706" s="51" t="str">
        <f>IFERROR(IF(ISBLANK(Table123[[#This Row],[Odds Side - Win Probability Model]]), "",N706+IF(R706&lt;0, (N706/(R706/-100)), N706*(R706/100))),"")</f>
        <v/>
      </c>
      <c r="W706" s="50" t="str">
        <f t="shared" si="67"/>
        <v/>
      </c>
      <c r="X706" s="51" t="str">
        <f t="shared" si="68"/>
        <v/>
      </c>
      <c r="Y706" s="50" t="str">
        <f>IF(ISBLANK(Table123[[#This Row],[Odds Spread]]), "",O706+IF(S706&lt;0, (O706/(S706/-100)), O706*(S706/100)))</f>
        <v/>
      </c>
      <c r="Z706" s="50" t="str">
        <f t="shared" si="69"/>
        <v/>
      </c>
      <c r="AA706" s="37">
        <f t="shared" si="70"/>
        <v>0</v>
      </c>
      <c r="AB706" s="37">
        <f t="shared" si="71"/>
        <v>0</v>
      </c>
      <c r="AC706" s="52" t="str">
        <f>IF('Prediction Log'!$T707="Y", "W", IF('Prediction Log'!$T707="N","L",""))</f>
        <v/>
      </c>
      <c r="AD706" s="53" t="str">
        <f>IF('Prediction Log'!$V707="Y", "W", IF('Prediction Log'!$V707="N","L",""))</f>
        <v/>
      </c>
      <c r="AE706" s="54" t="str">
        <f>IF(ISBLANK(Table123[[#This Row],[Odds Side - Difference Model]]), "",IF(AC706="W", W706, IF(AC706="L",-N706, "")))</f>
        <v/>
      </c>
      <c r="AF706" s="55" t="str">
        <f>IFERROR((IF(ISERR(Table123[[#This Row],[Potential Payout Side - Win Probability Model]]), "",IF(AD706="W", X706, IF(AD706="L",-N706, "")))), "")</f>
        <v/>
      </c>
      <c r="AG706" s="52" t="str">
        <f>IF('Prediction Log'!$U707="Y", "W", IF('Prediction Log'!$U707="N", "L", ""))</f>
        <v/>
      </c>
      <c r="AH706" s="54" t="str">
        <f>IF(ISBLANK(Table123[[#This Row],[Odds Spread]]), "",IF(AG706="W", Z706, IF(AG706="L",-O706, "")))</f>
        <v/>
      </c>
      <c r="AI706" s="45"/>
      <c r="AJ706" s="46" t="str">
        <f t="shared" si="72"/>
        <v/>
      </c>
      <c r="AK70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7" spans="1:38" x14ac:dyDescent="0.45">
      <c r="A707" s="34">
        <f>Games!A690</f>
        <v>0</v>
      </c>
      <c r="B707" s="34" t="str">
        <f>IF('Prediction Log'!B708=0, "",'Prediction Log'!B708)</f>
        <v/>
      </c>
      <c r="C707" s="34" t="str">
        <f>IF('Prediction Log'!C708=0, "",'Prediction Log'!C708)</f>
        <v/>
      </c>
      <c r="D707" s="34" t="str">
        <f>IF('Prediction Log'!D708=0, "",'Prediction Log'!D708)</f>
        <v/>
      </c>
      <c r="E707" s="34" t="str">
        <f>IF('Prediction Log'!E708=0, "",'Prediction Log'!E708)</f>
        <v/>
      </c>
      <c r="F707" s="34" t="str">
        <f>IF('Prediction Log'!H708=0, "",'Prediction Log'!H708)</f>
        <v/>
      </c>
      <c r="G707" s="10" t="str">
        <f>IF(ISBLANK(Games!B690), "",'Prediction Log'!$I708)</f>
        <v/>
      </c>
      <c r="H707" s="35" t="str">
        <f>'Prediction Log'!$J708</f>
        <v/>
      </c>
      <c r="I707" s="34" t="str">
        <f>IF(ISBLANK(Games!R690), "",IF(AND(Games!R690="",Games!S690=""),"",IF(ISTEXT(Games!S690), "Side",Games!R690)))</f>
        <v/>
      </c>
      <c r="J707" s="34" t="str">
        <f>IF(ISBLANK(Games!B690), "",IF(Games!P690="Y", Games!B690, Games!C690))</f>
        <v/>
      </c>
      <c r="K707" s="34" t="str">
        <f>Games!K690</f>
        <v/>
      </c>
      <c r="L707" s="34" t="str">
        <f>IF(ISBLANK(Games!D690), "",Games!D690)</f>
        <v/>
      </c>
      <c r="M707" s="34"/>
      <c r="N707" s="49" t="str">
        <f>IF(ISBLANK(Table123[[#This Row],[Odds Side - Difference Model]]), "", 1)</f>
        <v/>
      </c>
      <c r="O707" s="49" t="str">
        <f>IF(ISBLANK(Table123[[#This Row],[Odds Spread]]), "", 1)</f>
        <v/>
      </c>
      <c r="P707" s="36"/>
      <c r="Q707" s="36"/>
      <c r="R70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7" s="36"/>
      <c r="T707" s="36"/>
      <c r="U707" s="50" t="str">
        <f>IF(ISBLANK(Table123[[#This Row],[Odds Side - Difference Model]]), "",N707+IF(Q707&lt;0, (N707/(Q707/-100)), N707*(Q707/100)))</f>
        <v/>
      </c>
      <c r="V707" s="51" t="str">
        <f>IFERROR(IF(ISBLANK(Table123[[#This Row],[Odds Side - Win Probability Model]]), "",N707+IF(R707&lt;0, (N707/(R707/-100)), N707*(R707/100))),"")</f>
        <v/>
      </c>
      <c r="W707" s="50" t="str">
        <f t="shared" ref="W707:W755" si="73">IFERROR(U707-N707, "")</f>
        <v/>
      </c>
      <c r="X707" s="51" t="str">
        <f t="shared" ref="X707:X755" si="74">IFERROR(V707-N707, "")</f>
        <v/>
      </c>
      <c r="Y707" s="50" t="str">
        <f>IF(ISBLANK(Table123[[#This Row],[Odds Spread]]), "",O707+IF(S707&lt;0, (O707/(S707/-100)), O707*(S707/100)))</f>
        <v/>
      </c>
      <c r="Z707" s="50" t="str">
        <f t="shared" ref="Z707:Z755" si="75">IFERROR(Y707-O707, "")</f>
        <v/>
      </c>
      <c r="AA707" s="37">
        <f t="shared" ref="AA707:AA755" si="76">P707+IF(T707&lt;0, (P707/(T707/-100)), P707*(T707/100))</f>
        <v>0</v>
      </c>
      <c r="AB707" s="37">
        <f t="shared" ref="AB707:AB755" si="77">T707-P707</f>
        <v>0</v>
      </c>
      <c r="AC707" s="52" t="str">
        <f>IF('Prediction Log'!$T708="Y", "W", IF('Prediction Log'!$T708="N","L",""))</f>
        <v/>
      </c>
      <c r="AD707" s="53" t="str">
        <f>IF('Prediction Log'!$V708="Y", "W", IF('Prediction Log'!$V708="N","L",""))</f>
        <v/>
      </c>
      <c r="AE707" s="54" t="str">
        <f>IF(ISBLANK(Table123[[#This Row],[Odds Side - Difference Model]]), "",IF(AC707="W", W707, IF(AC707="L",-N707, "")))</f>
        <v/>
      </c>
      <c r="AF707" s="55" t="str">
        <f>IFERROR((IF(ISERR(Table123[[#This Row],[Potential Payout Side - Win Probability Model]]), "",IF(AD707="W", X707, IF(AD707="L",-N707, "")))), "")</f>
        <v/>
      </c>
      <c r="AG707" s="52" t="str">
        <f>IF('Prediction Log'!$U708="Y", "W", IF('Prediction Log'!$U708="N", "L", ""))</f>
        <v/>
      </c>
      <c r="AH707" s="54" t="str">
        <f>IF(ISBLANK(Table123[[#This Row],[Odds Spread]]), "",IF(AG707="W", Z707, IF(AG707="L",-O707, "")))</f>
        <v/>
      </c>
      <c r="AI707" s="45"/>
      <c r="AJ707" s="46" t="str">
        <f t="shared" ref="AJ707:AJ755" si="78">IF(AI707="W", AB707, IF(AI707="L",-S707, ""))</f>
        <v/>
      </c>
      <c r="AK70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8" spans="1:38" x14ac:dyDescent="0.45">
      <c r="A708" s="34">
        <f>Games!A691</f>
        <v>0</v>
      </c>
      <c r="B708" s="34" t="str">
        <f>IF('Prediction Log'!B709=0, "",'Prediction Log'!B709)</f>
        <v/>
      </c>
      <c r="C708" s="34" t="str">
        <f>IF('Prediction Log'!C709=0, "",'Prediction Log'!C709)</f>
        <v/>
      </c>
      <c r="D708" s="34" t="str">
        <f>IF('Prediction Log'!D709=0, "",'Prediction Log'!D709)</f>
        <v/>
      </c>
      <c r="E708" s="34" t="str">
        <f>IF('Prediction Log'!E709=0, "",'Prediction Log'!E709)</f>
        <v/>
      </c>
      <c r="F708" s="34" t="str">
        <f>IF('Prediction Log'!H709=0, "",'Prediction Log'!H709)</f>
        <v/>
      </c>
      <c r="G708" s="10" t="str">
        <f>IF(ISBLANK(Games!B691), "",'Prediction Log'!$I709)</f>
        <v/>
      </c>
      <c r="H708" s="35" t="str">
        <f>'Prediction Log'!$J709</f>
        <v/>
      </c>
      <c r="I708" s="34" t="str">
        <f>IF(ISBLANK(Games!R691), "",IF(AND(Games!R691="",Games!S691=""),"",IF(ISTEXT(Games!S691), "Side",Games!R691)))</f>
        <v/>
      </c>
      <c r="J708" s="34" t="str">
        <f>IF(ISBLANK(Games!B691), "",IF(Games!P691="Y", Games!B691, Games!C691))</f>
        <v/>
      </c>
      <c r="K708" s="34" t="str">
        <f>Games!K691</f>
        <v/>
      </c>
      <c r="L708" s="34" t="str">
        <f>IF(ISBLANK(Games!D691), "",Games!D691)</f>
        <v/>
      </c>
      <c r="M708" s="34"/>
      <c r="N708" s="49" t="str">
        <f>IF(ISBLANK(Table123[[#This Row],[Odds Side - Difference Model]]), "", 1)</f>
        <v/>
      </c>
      <c r="O708" s="49" t="str">
        <f>IF(ISBLANK(Table123[[#This Row],[Odds Spread]]), "", 1)</f>
        <v/>
      </c>
      <c r="P708" s="36"/>
      <c r="Q708" s="36"/>
      <c r="R70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8" s="36"/>
      <c r="T708" s="36"/>
      <c r="U708" s="50" t="str">
        <f>IF(ISBLANK(Table123[[#This Row],[Odds Side - Difference Model]]), "",N708+IF(Q708&lt;0, (N708/(Q708/-100)), N708*(Q708/100)))</f>
        <v/>
      </c>
      <c r="V708" s="51" t="str">
        <f>IFERROR(IF(ISBLANK(Table123[[#This Row],[Odds Side - Win Probability Model]]), "",N708+IF(R708&lt;0, (N708/(R708/-100)), N708*(R708/100))),"")</f>
        <v/>
      </c>
      <c r="W708" s="50" t="str">
        <f t="shared" si="73"/>
        <v/>
      </c>
      <c r="X708" s="51" t="str">
        <f t="shared" si="74"/>
        <v/>
      </c>
      <c r="Y708" s="50" t="str">
        <f>IF(ISBLANK(Table123[[#This Row],[Odds Spread]]), "",O708+IF(S708&lt;0, (O708/(S708/-100)), O708*(S708/100)))</f>
        <v/>
      </c>
      <c r="Z708" s="50" t="str">
        <f t="shared" si="75"/>
        <v/>
      </c>
      <c r="AA708" s="37">
        <f t="shared" si="76"/>
        <v>0</v>
      </c>
      <c r="AB708" s="37">
        <f t="shared" si="77"/>
        <v>0</v>
      </c>
      <c r="AC708" s="52" t="str">
        <f>IF('Prediction Log'!$T709="Y", "W", IF('Prediction Log'!$T709="N","L",""))</f>
        <v/>
      </c>
      <c r="AD708" s="53" t="str">
        <f>IF('Prediction Log'!$V709="Y", "W", IF('Prediction Log'!$V709="N","L",""))</f>
        <v/>
      </c>
      <c r="AE708" s="54" t="str">
        <f>IF(ISBLANK(Table123[[#This Row],[Odds Side - Difference Model]]), "",IF(AC708="W", W708, IF(AC708="L",-N708, "")))</f>
        <v/>
      </c>
      <c r="AF708" s="55" t="str">
        <f>IFERROR((IF(ISERR(Table123[[#This Row],[Potential Payout Side - Win Probability Model]]), "",IF(AD708="W", X708, IF(AD708="L",-N708, "")))), "")</f>
        <v/>
      </c>
      <c r="AG708" s="52" t="str">
        <f>IF('Prediction Log'!$U709="Y", "W", IF('Prediction Log'!$U709="N", "L", ""))</f>
        <v/>
      </c>
      <c r="AH708" s="54" t="str">
        <f>IF(ISBLANK(Table123[[#This Row],[Odds Spread]]), "",IF(AG708="W", Z708, IF(AG708="L",-O708, "")))</f>
        <v/>
      </c>
      <c r="AI708" s="45"/>
      <c r="AJ708" s="46" t="str">
        <f t="shared" si="78"/>
        <v/>
      </c>
      <c r="AK70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9" spans="1:38" x14ac:dyDescent="0.45">
      <c r="A709" s="34">
        <f>Games!A692</f>
        <v>0</v>
      </c>
      <c r="B709" s="34" t="str">
        <f>IF('Prediction Log'!B710=0, "",'Prediction Log'!B710)</f>
        <v/>
      </c>
      <c r="C709" s="34" t="str">
        <f>IF('Prediction Log'!C710=0, "",'Prediction Log'!C710)</f>
        <v/>
      </c>
      <c r="D709" s="34" t="str">
        <f>IF('Prediction Log'!D710=0, "",'Prediction Log'!D710)</f>
        <v/>
      </c>
      <c r="E709" s="34" t="str">
        <f>IF('Prediction Log'!E710=0, "",'Prediction Log'!E710)</f>
        <v/>
      </c>
      <c r="F709" s="34" t="str">
        <f>IF('Prediction Log'!H710=0, "",'Prediction Log'!H710)</f>
        <v/>
      </c>
      <c r="G709" s="10" t="str">
        <f>IF(ISBLANK(Games!B692), "",'Prediction Log'!$I710)</f>
        <v/>
      </c>
      <c r="H709" s="35" t="str">
        <f>'Prediction Log'!$J710</f>
        <v/>
      </c>
      <c r="I709" s="34" t="str">
        <f>IF(ISBLANK(Games!R692), "",IF(AND(Games!R692="",Games!S692=""),"",IF(ISTEXT(Games!S692), "Side",Games!R692)))</f>
        <v/>
      </c>
      <c r="J709" s="34" t="str">
        <f>IF(ISBLANK(Games!B692), "",IF(Games!P692="Y", Games!B692, Games!C692))</f>
        <v/>
      </c>
      <c r="K709" s="34" t="str">
        <f>Games!K692</f>
        <v/>
      </c>
      <c r="L709" s="34" t="str">
        <f>IF(ISBLANK(Games!D692), "",Games!D692)</f>
        <v/>
      </c>
      <c r="M709" s="34"/>
      <c r="N709" s="49" t="str">
        <f>IF(ISBLANK(Table123[[#This Row],[Odds Side - Difference Model]]), "", 1)</f>
        <v/>
      </c>
      <c r="O709" s="49" t="str">
        <f>IF(ISBLANK(Table123[[#This Row],[Odds Spread]]), "", 1)</f>
        <v/>
      </c>
      <c r="P709" s="36"/>
      <c r="Q709" s="36"/>
      <c r="R70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9" s="36"/>
      <c r="T709" s="36"/>
      <c r="U709" s="50" t="str">
        <f>IF(ISBLANK(Table123[[#This Row],[Odds Side - Difference Model]]), "",N709+IF(Q709&lt;0, (N709/(Q709/-100)), N709*(Q709/100)))</f>
        <v/>
      </c>
      <c r="V709" s="51" t="str">
        <f>IFERROR(IF(ISBLANK(Table123[[#This Row],[Odds Side - Win Probability Model]]), "",N709+IF(R709&lt;0, (N709/(R709/-100)), N709*(R709/100))),"")</f>
        <v/>
      </c>
      <c r="W709" s="50" t="str">
        <f t="shared" si="73"/>
        <v/>
      </c>
      <c r="X709" s="51" t="str">
        <f t="shared" si="74"/>
        <v/>
      </c>
      <c r="Y709" s="50" t="str">
        <f>IF(ISBLANK(Table123[[#This Row],[Odds Spread]]), "",O709+IF(S709&lt;0, (O709/(S709/-100)), O709*(S709/100)))</f>
        <v/>
      </c>
      <c r="Z709" s="50" t="str">
        <f t="shared" si="75"/>
        <v/>
      </c>
      <c r="AA709" s="37">
        <f t="shared" si="76"/>
        <v>0</v>
      </c>
      <c r="AB709" s="37">
        <f t="shared" si="77"/>
        <v>0</v>
      </c>
      <c r="AC709" s="52" t="str">
        <f>IF('Prediction Log'!$T710="Y", "W", IF('Prediction Log'!$T710="N","L",""))</f>
        <v/>
      </c>
      <c r="AD709" s="53" t="str">
        <f>IF('Prediction Log'!$V710="Y", "W", IF('Prediction Log'!$V710="N","L",""))</f>
        <v/>
      </c>
      <c r="AE709" s="54" t="str">
        <f>IF(ISBLANK(Table123[[#This Row],[Odds Side - Difference Model]]), "",IF(AC709="W", W709, IF(AC709="L",-N709, "")))</f>
        <v/>
      </c>
      <c r="AF709" s="55" t="str">
        <f>IFERROR((IF(ISERR(Table123[[#This Row],[Potential Payout Side - Win Probability Model]]), "",IF(AD709="W", X709, IF(AD709="L",-N709, "")))), "")</f>
        <v/>
      </c>
      <c r="AG709" s="52" t="str">
        <f>IF('Prediction Log'!$U710="Y", "W", IF('Prediction Log'!$U710="N", "L", ""))</f>
        <v/>
      </c>
      <c r="AH709" s="54" t="str">
        <f>IF(ISBLANK(Table123[[#This Row],[Odds Spread]]), "",IF(AG709="W", Z709, IF(AG709="L",-O709, "")))</f>
        <v/>
      </c>
      <c r="AI709" s="45"/>
      <c r="AJ709" s="46" t="str">
        <f t="shared" si="78"/>
        <v/>
      </c>
      <c r="AK70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0" spans="1:38" x14ac:dyDescent="0.45">
      <c r="A710" s="34">
        <f>Games!A693</f>
        <v>0</v>
      </c>
      <c r="B710" s="34" t="str">
        <f>IF('Prediction Log'!B711=0, "",'Prediction Log'!B711)</f>
        <v/>
      </c>
      <c r="C710" s="34" t="str">
        <f>IF('Prediction Log'!C711=0, "",'Prediction Log'!C711)</f>
        <v/>
      </c>
      <c r="D710" s="34" t="str">
        <f>IF('Prediction Log'!D711=0, "",'Prediction Log'!D711)</f>
        <v/>
      </c>
      <c r="E710" s="34" t="str">
        <f>IF('Prediction Log'!E711=0, "",'Prediction Log'!E711)</f>
        <v/>
      </c>
      <c r="F710" s="34" t="str">
        <f>IF('Prediction Log'!H711=0, "",'Prediction Log'!H711)</f>
        <v/>
      </c>
      <c r="G710" s="10" t="str">
        <f>IF(ISBLANK(Games!B693), "",'Prediction Log'!$I711)</f>
        <v/>
      </c>
      <c r="H710" s="35" t="str">
        <f>'Prediction Log'!$J711</f>
        <v/>
      </c>
      <c r="I710" s="34" t="str">
        <f>IF(ISBLANK(Games!R693), "",IF(AND(Games!R693="",Games!S693=""),"",IF(ISTEXT(Games!S693), "Side",Games!R693)))</f>
        <v/>
      </c>
      <c r="J710" s="34" t="str">
        <f>IF(ISBLANK(Games!B693), "",IF(Games!P693="Y", Games!B693, Games!C693))</f>
        <v/>
      </c>
      <c r="K710" s="34" t="str">
        <f>Games!K693</f>
        <v/>
      </c>
      <c r="L710" s="34" t="str">
        <f>IF(ISBLANK(Games!D693), "",Games!D693)</f>
        <v/>
      </c>
      <c r="M710" s="34"/>
      <c r="N710" s="49" t="str">
        <f>IF(ISBLANK(Table123[[#This Row],[Odds Side - Difference Model]]), "", 1)</f>
        <v/>
      </c>
      <c r="O710" s="49" t="str">
        <f>IF(ISBLANK(Table123[[#This Row],[Odds Spread]]), "", 1)</f>
        <v/>
      </c>
      <c r="P710" s="36"/>
      <c r="Q710" s="36"/>
      <c r="R71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0" s="36"/>
      <c r="T710" s="36"/>
      <c r="U710" s="50" t="str">
        <f>IF(ISBLANK(Table123[[#This Row],[Odds Side - Difference Model]]), "",N710+IF(Q710&lt;0, (N710/(Q710/-100)), N710*(Q710/100)))</f>
        <v/>
      </c>
      <c r="V710" s="51" t="str">
        <f>IFERROR(IF(ISBLANK(Table123[[#This Row],[Odds Side - Win Probability Model]]), "",N710+IF(R710&lt;0, (N710/(R710/-100)), N710*(R710/100))),"")</f>
        <v/>
      </c>
      <c r="W710" s="50" t="str">
        <f t="shared" si="73"/>
        <v/>
      </c>
      <c r="X710" s="51" t="str">
        <f t="shared" si="74"/>
        <v/>
      </c>
      <c r="Y710" s="50" t="str">
        <f>IF(ISBLANK(Table123[[#This Row],[Odds Spread]]), "",O710+IF(S710&lt;0, (O710/(S710/-100)), O710*(S710/100)))</f>
        <v/>
      </c>
      <c r="Z710" s="50" t="str">
        <f t="shared" si="75"/>
        <v/>
      </c>
      <c r="AA710" s="37">
        <f t="shared" si="76"/>
        <v>0</v>
      </c>
      <c r="AB710" s="37">
        <f t="shared" si="77"/>
        <v>0</v>
      </c>
      <c r="AC710" s="52" t="str">
        <f>IF('Prediction Log'!$T711="Y", "W", IF('Prediction Log'!$T711="N","L",""))</f>
        <v/>
      </c>
      <c r="AD710" s="53" t="str">
        <f>IF('Prediction Log'!$V711="Y", "W", IF('Prediction Log'!$V711="N","L",""))</f>
        <v/>
      </c>
      <c r="AE710" s="54" t="str">
        <f>IF(ISBLANK(Table123[[#This Row],[Odds Side - Difference Model]]), "",IF(AC710="W", W710, IF(AC710="L",-N710, "")))</f>
        <v/>
      </c>
      <c r="AF710" s="55" t="str">
        <f>IFERROR((IF(ISERR(Table123[[#This Row],[Potential Payout Side - Win Probability Model]]), "",IF(AD710="W", X710, IF(AD710="L",-N710, "")))), "")</f>
        <v/>
      </c>
      <c r="AG710" s="52" t="str">
        <f>IF('Prediction Log'!$U711="Y", "W", IF('Prediction Log'!$U711="N", "L", ""))</f>
        <v/>
      </c>
      <c r="AH710" s="54" t="str">
        <f>IF(ISBLANK(Table123[[#This Row],[Odds Spread]]), "",IF(AG710="W", Z710, IF(AG710="L",-O710, "")))</f>
        <v/>
      </c>
      <c r="AI710" s="45"/>
      <c r="AJ710" s="46" t="str">
        <f t="shared" si="78"/>
        <v/>
      </c>
      <c r="AK71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1" spans="1:38" x14ac:dyDescent="0.45">
      <c r="A711" s="34">
        <f>Games!A694</f>
        <v>0</v>
      </c>
      <c r="B711" s="34" t="str">
        <f>IF('Prediction Log'!B712=0, "",'Prediction Log'!B712)</f>
        <v/>
      </c>
      <c r="C711" s="34" t="str">
        <f>IF('Prediction Log'!C712=0, "",'Prediction Log'!C712)</f>
        <v/>
      </c>
      <c r="D711" s="34" t="str">
        <f>IF('Prediction Log'!D712=0, "",'Prediction Log'!D712)</f>
        <v/>
      </c>
      <c r="E711" s="34" t="str">
        <f>IF('Prediction Log'!E712=0, "",'Prediction Log'!E712)</f>
        <v/>
      </c>
      <c r="F711" s="34" t="str">
        <f>IF('Prediction Log'!H712=0, "",'Prediction Log'!H712)</f>
        <v/>
      </c>
      <c r="G711" s="10" t="str">
        <f>IF(ISBLANK(Games!B694), "",'Prediction Log'!$I712)</f>
        <v/>
      </c>
      <c r="H711" s="35" t="str">
        <f>'Prediction Log'!$J712</f>
        <v/>
      </c>
      <c r="I711" s="34" t="str">
        <f>IF(ISBLANK(Games!R694), "",IF(AND(Games!R694="",Games!S694=""),"",IF(ISTEXT(Games!S694), "Side",Games!R694)))</f>
        <v/>
      </c>
      <c r="J711" s="34" t="str">
        <f>IF(ISBLANK(Games!B694), "",IF(Games!P694="Y", Games!B694, Games!C694))</f>
        <v/>
      </c>
      <c r="K711" s="34" t="str">
        <f>Games!K694</f>
        <v/>
      </c>
      <c r="L711" s="34" t="str">
        <f>IF(ISBLANK(Games!D694), "",Games!D694)</f>
        <v/>
      </c>
      <c r="M711" s="34"/>
      <c r="N711" s="49" t="str">
        <f>IF(ISBLANK(Table123[[#This Row],[Odds Side - Difference Model]]), "", 1)</f>
        <v/>
      </c>
      <c r="O711" s="49" t="str">
        <f>IF(ISBLANK(Table123[[#This Row],[Odds Spread]]), "", 1)</f>
        <v/>
      </c>
      <c r="P711" s="36"/>
      <c r="Q711" s="36"/>
      <c r="R71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1" s="36"/>
      <c r="T711" s="36"/>
      <c r="U711" s="50" t="str">
        <f>IF(ISBLANK(Table123[[#This Row],[Odds Side - Difference Model]]), "",N711+IF(Q711&lt;0, (N711/(Q711/-100)), N711*(Q711/100)))</f>
        <v/>
      </c>
      <c r="V711" s="51" t="str">
        <f>IFERROR(IF(ISBLANK(Table123[[#This Row],[Odds Side - Win Probability Model]]), "",N711+IF(R711&lt;0, (N711/(R711/-100)), N711*(R711/100))),"")</f>
        <v/>
      </c>
      <c r="W711" s="50" t="str">
        <f t="shared" si="73"/>
        <v/>
      </c>
      <c r="X711" s="51" t="str">
        <f t="shared" si="74"/>
        <v/>
      </c>
      <c r="Y711" s="50" t="str">
        <f>IF(ISBLANK(Table123[[#This Row],[Odds Spread]]), "",O711+IF(S711&lt;0, (O711/(S711/-100)), O711*(S711/100)))</f>
        <v/>
      </c>
      <c r="Z711" s="50" t="str">
        <f t="shared" si="75"/>
        <v/>
      </c>
      <c r="AA711" s="37">
        <f t="shared" si="76"/>
        <v>0</v>
      </c>
      <c r="AB711" s="37">
        <f t="shared" si="77"/>
        <v>0</v>
      </c>
      <c r="AC711" s="52" t="str">
        <f>IF('Prediction Log'!$T712="Y", "W", IF('Prediction Log'!$T712="N","L",""))</f>
        <v/>
      </c>
      <c r="AD711" s="53" t="str">
        <f>IF('Prediction Log'!$V712="Y", "W", IF('Prediction Log'!$V712="N","L",""))</f>
        <v/>
      </c>
      <c r="AE711" s="54" t="str">
        <f>IF(ISBLANK(Table123[[#This Row],[Odds Side - Difference Model]]), "",IF(AC711="W", W711, IF(AC711="L",-N711, "")))</f>
        <v/>
      </c>
      <c r="AF711" s="55" t="str">
        <f>IFERROR((IF(ISERR(Table123[[#This Row],[Potential Payout Side - Win Probability Model]]), "",IF(AD711="W", X711, IF(AD711="L",-N711, "")))), "")</f>
        <v/>
      </c>
      <c r="AG711" s="52" t="str">
        <f>IF('Prediction Log'!$U712="Y", "W", IF('Prediction Log'!$U712="N", "L", ""))</f>
        <v/>
      </c>
      <c r="AH711" s="54" t="str">
        <f>IF(ISBLANK(Table123[[#This Row],[Odds Spread]]), "",IF(AG711="W", Z711, IF(AG711="L",-O711, "")))</f>
        <v/>
      </c>
      <c r="AI711" s="45"/>
      <c r="AJ711" s="46" t="str">
        <f t="shared" si="78"/>
        <v/>
      </c>
      <c r="AK71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2" spans="1:38" x14ac:dyDescent="0.45">
      <c r="A712" s="34">
        <f>Games!A695</f>
        <v>0</v>
      </c>
      <c r="B712" s="34" t="str">
        <f>IF('Prediction Log'!B713=0, "",'Prediction Log'!B713)</f>
        <v/>
      </c>
      <c r="C712" s="34" t="str">
        <f>IF('Prediction Log'!C713=0, "",'Prediction Log'!C713)</f>
        <v/>
      </c>
      <c r="D712" s="34" t="str">
        <f>IF('Prediction Log'!D713=0, "",'Prediction Log'!D713)</f>
        <v/>
      </c>
      <c r="E712" s="34" t="str">
        <f>IF('Prediction Log'!E713=0, "",'Prediction Log'!E713)</f>
        <v/>
      </c>
      <c r="F712" s="34" t="str">
        <f>IF('Prediction Log'!H713=0, "",'Prediction Log'!H713)</f>
        <v/>
      </c>
      <c r="G712" s="10" t="str">
        <f>IF(ISBLANK(Games!B695), "",'Prediction Log'!$I713)</f>
        <v/>
      </c>
      <c r="H712" s="35" t="str">
        <f>'Prediction Log'!$J713</f>
        <v/>
      </c>
      <c r="I712" s="34" t="str">
        <f>IF(ISBLANK(Games!R695), "",IF(AND(Games!R695="",Games!S695=""),"",IF(ISTEXT(Games!S695), "Side",Games!R695)))</f>
        <v/>
      </c>
      <c r="J712" s="34" t="str">
        <f>IF(ISBLANK(Games!B695), "",IF(Games!P695="Y", Games!B695, Games!C695))</f>
        <v/>
      </c>
      <c r="K712" s="34" t="str">
        <f>Games!K695</f>
        <v/>
      </c>
      <c r="L712" s="34" t="str">
        <f>IF(ISBLANK(Games!D695), "",Games!D695)</f>
        <v/>
      </c>
      <c r="M712" s="34"/>
      <c r="N712" s="49" t="str">
        <f>IF(ISBLANK(Table123[[#This Row],[Odds Side - Difference Model]]), "", 1)</f>
        <v/>
      </c>
      <c r="O712" s="49" t="str">
        <f>IF(ISBLANK(Table123[[#This Row],[Odds Spread]]), "", 1)</f>
        <v/>
      </c>
      <c r="P712" s="36"/>
      <c r="Q712" s="36"/>
      <c r="R71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2" s="36"/>
      <c r="T712" s="36"/>
      <c r="U712" s="50" t="str">
        <f>IF(ISBLANK(Table123[[#This Row],[Odds Side - Difference Model]]), "",N712+IF(Q712&lt;0, (N712/(Q712/-100)), N712*(Q712/100)))</f>
        <v/>
      </c>
      <c r="V712" s="51" t="str">
        <f>IFERROR(IF(ISBLANK(Table123[[#This Row],[Odds Side - Win Probability Model]]), "",N712+IF(R712&lt;0, (N712/(R712/-100)), N712*(R712/100))),"")</f>
        <v/>
      </c>
      <c r="W712" s="50" t="str">
        <f t="shared" si="73"/>
        <v/>
      </c>
      <c r="X712" s="51" t="str">
        <f t="shared" si="74"/>
        <v/>
      </c>
      <c r="Y712" s="50" t="str">
        <f>IF(ISBLANK(Table123[[#This Row],[Odds Spread]]), "",O712+IF(S712&lt;0, (O712/(S712/-100)), O712*(S712/100)))</f>
        <v/>
      </c>
      <c r="Z712" s="50" t="str">
        <f t="shared" si="75"/>
        <v/>
      </c>
      <c r="AA712" s="37">
        <f t="shared" si="76"/>
        <v>0</v>
      </c>
      <c r="AB712" s="37">
        <f t="shared" si="77"/>
        <v>0</v>
      </c>
      <c r="AC712" s="52" t="str">
        <f>IF('Prediction Log'!$T713="Y", "W", IF('Prediction Log'!$T713="N","L",""))</f>
        <v/>
      </c>
      <c r="AD712" s="53" t="str">
        <f>IF('Prediction Log'!$V713="Y", "W", IF('Prediction Log'!$V713="N","L",""))</f>
        <v/>
      </c>
      <c r="AE712" s="54" t="str">
        <f>IF(ISBLANK(Table123[[#This Row],[Odds Side - Difference Model]]), "",IF(AC712="W", W712, IF(AC712="L",-N712, "")))</f>
        <v/>
      </c>
      <c r="AF712" s="55" t="str">
        <f>IFERROR((IF(ISERR(Table123[[#This Row],[Potential Payout Side - Win Probability Model]]), "",IF(AD712="W", X712, IF(AD712="L",-N712, "")))), "")</f>
        <v/>
      </c>
      <c r="AG712" s="52" t="str">
        <f>IF('Prediction Log'!$U713="Y", "W", IF('Prediction Log'!$U713="N", "L", ""))</f>
        <v/>
      </c>
      <c r="AH712" s="54" t="str">
        <f>IF(ISBLANK(Table123[[#This Row],[Odds Spread]]), "",IF(AG712="W", Z712, IF(AG712="L",-O712, "")))</f>
        <v/>
      </c>
      <c r="AI712" s="45"/>
      <c r="AJ712" s="46" t="str">
        <f t="shared" si="78"/>
        <v/>
      </c>
      <c r="AK71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3" spans="1:38" x14ac:dyDescent="0.45">
      <c r="A713" s="34">
        <f>Games!A696</f>
        <v>0</v>
      </c>
      <c r="B713" s="34" t="str">
        <f>IF('Prediction Log'!B714=0, "",'Prediction Log'!B714)</f>
        <v/>
      </c>
      <c r="C713" s="34" t="str">
        <f>IF('Prediction Log'!C714=0, "",'Prediction Log'!C714)</f>
        <v/>
      </c>
      <c r="D713" s="34" t="str">
        <f>IF('Prediction Log'!D714=0, "",'Prediction Log'!D714)</f>
        <v/>
      </c>
      <c r="E713" s="34" t="str">
        <f>IF('Prediction Log'!E714=0, "",'Prediction Log'!E714)</f>
        <v/>
      </c>
      <c r="F713" s="34" t="str">
        <f>IF('Prediction Log'!H714=0, "",'Prediction Log'!H714)</f>
        <v/>
      </c>
      <c r="G713" s="10" t="str">
        <f>IF(ISBLANK(Games!B696), "",'Prediction Log'!$I714)</f>
        <v/>
      </c>
      <c r="H713" s="35" t="str">
        <f>'Prediction Log'!$J714</f>
        <v/>
      </c>
      <c r="I713" s="34" t="str">
        <f>IF(ISBLANK(Games!R696), "",IF(AND(Games!R696="",Games!S696=""),"",IF(ISTEXT(Games!S696), "Side",Games!R696)))</f>
        <v/>
      </c>
      <c r="J713" s="34" t="str">
        <f>IF(ISBLANK(Games!B696), "",IF(Games!P696="Y", Games!B696, Games!C696))</f>
        <v/>
      </c>
      <c r="K713" s="34" t="str">
        <f>Games!K696</f>
        <v/>
      </c>
      <c r="L713" s="34" t="str">
        <f>IF(ISBLANK(Games!D696), "",Games!D696)</f>
        <v/>
      </c>
      <c r="M713" s="34"/>
      <c r="N713" s="49" t="str">
        <f>IF(ISBLANK(Table123[[#This Row],[Odds Side - Difference Model]]), "", 1)</f>
        <v/>
      </c>
      <c r="O713" s="49" t="str">
        <f>IF(ISBLANK(Table123[[#This Row],[Odds Spread]]), "", 1)</f>
        <v/>
      </c>
      <c r="P713" s="36"/>
      <c r="Q713" s="36"/>
      <c r="R71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3" s="36"/>
      <c r="T713" s="36"/>
      <c r="U713" s="50" t="str">
        <f>IF(ISBLANK(Table123[[#This Row],[Odds Side - Difference Model]]), "",N713+IF(Q713&lt;0, (N713/(Q713/-100)), N713*(Q713/100)))</f>
        <v/>
      </c>
      <c r="V713" s="51" t="str">
        <f>IFERROR(IF(ISBLANK(Table123[[#This Row],[Odds Side - Win Probability Model]]), "",N713+IF(R713&lt;0, (N713/(R713/-100)), N713*(R713/100))),"")</f>
        <v/>
      </c>
      <c r="W713" s="50" t="str">
        <f t="shared" si="73"/>
        <v/>
      </c>
      <c r="X713" s="51" t="str">
        <f t="shared" si="74"/>
        <v/>
      </c>
      <c r="Y713" s="50" t="str">
        <f>IF(ISBLANK(Table123[[#This Row],[Odds Spread]]), "",O713+IF(S713&lt;0, (O713/(S713/-100)), O713*(S713/100)))</f>
        <v/>
      </c>
      <c r="Z713" s="50" t="str">
        <f t="shared" si="75"/>
        <v/>
      </c>
      <c r="AA713" s="37">
        <f t="shared" si="76"/>
        <v>0</v>
      </c>
      <c r="AB713" s="37">
        <f t="shared" si="77"/>
        <v>0</v>
      </c>
      <c r="AC713" s="52" t="str">
        <f>IF('Prediction Log'!$T714="Y", "W", IF('Prediction Log'!$T714="N","L",""))</f>
        <v/>
      </c>
      <c r="AD713" s="53" t="str">
        <f>IF('Prediction Log'!$V714="Y", "W", IF('Prediction Log'!$V714="N","L",""))</f>
        <v/>
      </c>
      <c r="AE713" s="54" t="str">
        <f>IF(ISBLANK(Table123[[#This Row],[Odds Side - Difference Model]]), "",IF(AC713="W", W713, IF(AC713="L",-N713, "")))</f>
        <v/>
      </c>
      <c r="AF713" s="55" t="str">
        <f>IFERROR((IF(ISERR(Table123[[#This Row],[Potential Payout Side - Win Probability Model]]), "",IF(AD713="W", X713, IF(AD713="L",-N713, "")))), "")</f>
        <v/>
      </c>
      <c r="AG713" s="52" t="str">
        <f>IF('Prediction Log'!$U714="Y", "W", IF('Prediction Log'!$U714="N", "L", ""))</f>
        <v/>
      </c>
      <c r="AH713" s="54" t="str">
        <f>IF(ISBLANK(Table123[[#This Row],[Odds Spread]]), "",IF(AG713="W", Z713, IF(AG713="L",-O713, "")))</f>
        <v/>
      </c>
      <c r="AI713" s="45"/>
      <c r="AJ713" s="46" t="str">
        <f t="shared" si="78"/>
        <v/>
      </c>
      <c r="AK71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4" spans="1:38" x14ac:dyDescent="0.45">
      <c r="A714" s="34">
        <f>Games!A697</f>
        <v>0</v>
      </c>
      <c r="B714" s="34" t="str">
        <f>IF('Prediction Log'!B715=0, "",'Prediction Log'!B715)</f>
        <v/>
      </c>
      <c r="C714" s="34" t="str">
        <f>IF('Prediction Log'!C715=0, "",'Prediction Log'!C715)</f>
        <v/>
      </c>
      <c r="D714" s="34" t="str">
        <f>IF('Prediction Log'!D715=0, "",'Prediction Log'!D715)</f>
        <v/>
      </c>
      <c r="E714" s="34" t="str">
        <f>IF('Prediction Log'!E715=0, "",'Prediction Log'!E715)</f>
        <v/>
      </c>
      <c r="F714" s="34" t="str">
        <f>IF('Prediction Log'!H715=0, "",'Prediction Log'!H715)</f>
        <v/>
      </c>
      <c r="G714" s="10" t="str">
        <f>IF(ISBLANK(Games!B697), "",'Prediction Log'!$I715)</f>
        <v/>
      </c>
      <c r="H714" s="35" t="str">
        <f>'Prediction Log'!$J715</f>
        <v/>
      </c>
      <c r="I714" s="34" t="str">
        <f>IF(ISBLANK(Games!R697), "",IF(AND(Games!R697="",Games!S697=""),"",IF(ISTEXT(Games!S697), "Side",Games!R697)))</f>
        <v/>
      </c>
      <c r="J714" s="34" t="str">
        <f>IF(ISBLANK(Games!B697), "",IF(Games!P697="Y", Games!B697, Games!C697))</f>
        <v/>
      </c>
      <c r="K714" s="34" t="str">
        <f>Games!K697</f>
        <v/>
      </c>
      <c r="L714" s="34" t="str">
        <f>IF(ISBLANK(Games!D697), "",Games!D697)</f>
        <v/>
      </c>
      <c r="M714" s="34"/>
      <c r="N714" s="49" t="str">
        <f>IF(ISBLANK(Table123[[#This Row],[Odds Side - Difference Model]]), "", 1)</f>
        <v/>
      </c>
      <c r="O714" s="49" t="str">
        <f>IF(ISBLANK(Table123[[#This Row],[Odds Spread]]), "", 1)</f>
        <v/>
      </c>
      <c r="P714" s="36"/>
      <c r="Q714" s="36"/>
      <c r="R71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4" s="36"/>
      <c r="T714" s="36"/>
      <c r="U714" s="50" t="str">
        <f>IF(ISBLANK(Table123[[#This Row],[Odds Side - Difference Model]]), "",N714+IF(Q714&lt;0, (N714/(Q714/-100)), N714*(Q714/100)))</f>
        <v/>
      </c>
      <c r="V714" s="51" t="str">
        <f>IFERROR(IF(ISBLANK(Table123[[#This Row],[Odds Side - Win Probability Model]]), "",N714+IF(R714&lt;0, (N714/(R714/-100)), N714*(R714/100))),"")</f>
        <v/>
      </c>
      <c r="W714" s="50" t="str">
        <f t="shared" si="73"/>
        <v/>
      </c>
      <c r="X714" s="51" t="str">
        <f t="shared" si="74"/>
        <v/>
      </c>
      <c r="Y714" s="50" t="str">
        <f>IF(ISBLANK(Table123[[#This Row],[Odds Spread]]), "",O714+IF(S714&lt;0, (O714/(S714/-100)), O714*(S714/100)))</f>
        <v/>
      </c>
      <c r="Z714" s="50" t="str">
        <f t="shared" si="75"/>
        <v/>
      </c>
      <c r="AA714" s="37">
        <f t="shared" si="76"/>
        <v>0</v>
      </c>
      <c r="AB714" s="37">
        <f t="shared" si="77"/>
        <v>0</v>
      </c>
      <c r="AC714" s="52" t="str">
        <f>IF('Prediction Log'!$T715="Y", "W", IF('Prediction Log'!$T715="N","L",""))</f>
        <v/>
      </c>
      <c r="AD714" s="53" t="str">
        <f>IF('Prediction Log'!$V715="Y", "W", IF('Prediction Log'!$V715="N","L",""))</f>
        <v/>
      </c>
      <c r="AE714" s="54" t="str">
        <f>IF(ISBLANK(Table123[[#This Row],[Odds Side - Difference Model]]), "",IF(AC714="W", W714, IF(AC714="L",-N714, "")))</f>
        <v/>
      </c>
      <c r="AF714" s="55" t="str">
        <f>IFERROR((IF(ISERR(Table123[[#This Row],[Potential Payout Side - Win Probability Model]]), "",IF(AD714="W", X714, IF(AD714="L",-N714, "")))), "")</f>
        <v/>
      </c>
      <c r="AG714" s="52" t="str">
        <f>IF('Prediction Log'!$U715="Y", "W", IF('Prediction Log'!$U715="N", "L", ""))</f>
        <v/>
      </c>
      <c r="AH714" s="54" t="str">
        <f>IF(ISBLANK(Table123[[#This Row],[Odds Spread]]), "",IF(AG714="W", Z714, IF(AG714="L",-O714, "")))</f>
        <v/>
      </c>
      <c r="AI714" s="45"/>
      <c r="AJ714" s="46" t="str">
        <f t="shared" si="78"/>
        <v/>
      </c>
      <c r="AK71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5" spans="1:38" x14ac:dyDescent="0.45">
      <c r="A715" s="34">
        <f>Games!A698</f>
        <v>0</v>
      </c>
      <c r="B715" s="34" t="str">
        <f>IF('Prediction Log'!B716=0, "",'Prediction Log'!B716)</f>
        <v/>
      </c>
      <c r="C715" s="34" t="str">
        <f>IF('Prediction Log'!C716=0, "",'Prediction Log'!C716)</f>
        <v/>
      </c>
      <c r="D715" s="34" t="str">
        <f>IF('Prediction Log'!D716=0, "",'Prediction Log'!D716)</f>
        <v/>
      </c>
      <c r="E715" s="34" t="str">
        <f>IF('Prediction Log'!E716=0, "",'Prediction Log'!E716)</f>
        <v/>
      </c>
      <c r="F715" s="34" t="str">
        <f>IF('Prediction Log'!H716=0, "",'Prediction Log'!H716)</f>
        <v/>
      </c>
      <c r="G715" s="10" t="str">
        <f>IF(ISBLANK(Games!B698), "",'Prediction Log'!$I716)</f>
        <v/>
      </c>
      <c r="H715" s="35" t="str">
        <f>'Prediction Log'!$J716</f>
        <v/>
      </c>
      <c r="I715" s="34" t="str">
        <f>IF(ISBLANK(Games!R698), "",IF(AND(Games!R698="",Games!S698=""),"",IF(ISTEXT(Games!S698), "Side",Games!R698)))</f>
        <v/>
      </c>
      <c r="J715" s="34" t="str">
        <f>IF(ISBLANK(Games!B698), "",IF(Games!P698="Y", Games!B698, Games!C698))</f>
        <v/>
      </c>
      <c r="K715" s="34" t="str">
        <f>Games!K698</f>
        <v/>
      </c>
      <c r="L715" s="34" t="str">
        <f>IF(ISBLANK(Games!D698), "",Games!D698)</f>
        <v/>
      </c>
      <c r="M715" s="34"/>
      <c r="N715" s="49" t="str">
        <f>IF(ISBLANK(Table123[[#This Row],[Odds Side - Difference Model]]), "", 1)</f>
        <v/>
      </c>
      <c r="O715" s="49" t="str">
        <f>IF(ISBLANK(Table123[[#This Row],[Odds Spread]]), "", 1)</f>
        <v/>
      </c>
      <c r="P715" s="36"/>
      <c r="Q715" s="36"/>
      <c r="R71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5" s="36"/>
      <c r="T715" s="36"/>
      <c r="U715" s="50" t="str">
        <f>IF(ISBLANK(Table123[[#This Row],[Odds Side - Difference Model]]), "",N715+IF(Q715&lt;0, (N715/(Q715/-100)), N715*(Q715/100)))</f>
        <v/>
      </c>
      <c r="V715" s="51" t="str">
        <f>IFERROR(IF(ISBLANK(Table123[[#This Row],[Odds Side - Win Probability Model]]), "",N715+IF(R715&lt;0, (N715/(R715/-100)), N715*(R715/100))),"")</f>
        <v/>
      </c>
      <c r="W715" s="50" t="str">
        <f t="shared" si="73"/>
        <v/>
      </c>
      <c r="X715" s="51" t="str">
        <f t="shared" si="74"/>
        <v/>
      </c>
      <c r="Y715" s="50" t="str">
        <f>IF(ISBLANK(Table123[[#This Row],[Odds Spread]]), "",O715+IF(S715&lt;0, (O715/(S715/-100)), O715*(S715/100)))</f>
        <v/>
      </c>
      <c r="Z715" s="50" t="str">
        <f t="shared" si="75"/>
        <v/>
      </c>
      <c r="AA715" s="37">
        <f t="shared" si="76"/>
        <v>0</v>
      </c>
      <c r="AB715" s="37">
        <f t="shared" si="77"/>
        <v>0</v>
      </c>
      <c r="AC715" s="52" t="str">
        <f>IF('Prediction Log'!$T716="Y", "W", IF('Prediction Log'!$T716="N","L",""))</f>
        <v/>
      </c>
      <c r="AD715" s="53" t="str">
        <f>IF('Prediction Log'!$V716="Y", "W", IF('Prediction Log'!$V716="N","L",""))</f>
        <v/>
      </c>
      <c r="AE715" s="54" t="str">
        <f>IF(ISBLANK(Table123[[#This Row],[Odds Side - Difference Model]]), "",IF(AC715="W", W715, IF(AC715="L",-N715, "")))</f>
        <v/>
      </c>
      <c r="AF715" s="55" t="str">
        <f>IFERROR((IF(ISERR(Table123[[#This Row],[Potential Payout Side - Win Probability Model]]), "",IF(AD715="W", X715, IF(AD715="L",-N715, "")))), "")</f>
        <v/>
      </c>
      <c r="AG715" s="52" t="str">
        <f>IF('Prediction Log'!$U716="Y", "W", IF('Prediction Log'!$U716="N", "L", ""))</f>
        <v/>
      </c>
      <c r="AH715" s="54" t="str">
        <f>IF(ISBLANK(Table123[[#This Row],[Odds Spread]]), "",IF(AG715="W", Z715, IF(AG715="L",-O715, "")))</f>
        <v/>
      </c>
      <c r="AI715" s="45"/>
      <c r="AJ715" s="46" t="str">
        <f t="shared" si="78"/>
        <v/>
      </c>
      <c r="AK71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6" spans="1:38" x14ac:dyDescent="0.45">
      <c r="A716" s="34">
        <f>Games!A699</f>
        <v>0</v>
      </c>
      <c r="B716" s="34" t="str">
        <f>IF('Prediction Log'!B717=0, "",'Prediction Log'!B717)</f>
        <v/>
      </c>
      <c r="C716" s="34" t="str">
        <f>IF('Prediction Log'!C717=0, "",'Prediction Log'!C717)</f>
        <v/>
      </c>
      <c r="D716" s="34" t="str">
        <f>IF('Prediction Log'!D717=0, "",'Prediction Log'!D717)</f>
        <v/>
      </c>
      <c r="E716" s="34" t="str">
        <f>IF('Prediction Log'!E717=0, "",'Prediction Log'!E717)</f>
        <v/>
      </c>
      <c r="F716" s="34" t="str">
        <f>IF('Prediction Log'!H717=0, "",'Prediction Log'!H717)</f>
        <v/>
      </c>
      <c r="G716" s="10" t="str">
        <f>IF(ISBLANK(Games!B699), "",'Prediction Log'!$I717)</f>
        <v/>
      </c>
      <c r="H716" s="35" t="str">
        <f>'Prediction Log'!$J717</f>
        <v/>
      </c>
      <c r="I716" s="34" t="str">
        <f>IF(ISBLANK(Games!R699), "",IF(AND(Games!R699="",Games!S699=""),"",IF(ISTEXT(Games!S699), "Side",Games!R699)))</f>
        <v/>
      </c>
      <c r="J716" s="34" t="str">
        <f>IF(ISBLANK(Games!B699), "",IF(Games!P699="Y", Games!B699, Games!C699))</f>
        <v/>
      </c>
      <c r="K716" s="34" t="str">
        <f>Games!K699</f>
        <v/>
      </c>
      <c r="L716" s="34" t="str">
        <f>IF(ISBLANK(Games!D699), "",Games!D699)</f>
        <v/>
      </c>
      <c r="M716" s="34"/>
      <c r="N716" s="49" t="str">
        <f>IF(ISBLANK(Table123[[#This Row],[Odds Side - Difference Model]]), "", 1)</f>
        <v/>
      </c>
      <c r="O716" s="49" t="str">
        <f>IF(ISBLANK(Table123[[#This Row],[Odds Spread]]), "", 1)</f>
        <v/>
      </c>
      <c r="P716" s="36"/>
      <c r="Q716" s="36"/>
      <c r="R71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6" s="36"/>
      <c r="T716" s="36"/>
      <c r="U716" s="50" t="str">
        <f>IF(ISBLANK(Table123[[#This Row],[Odds Side - Difference Model]]), "",N716+IF(Q716&lt;0, (N716/(Q716/-100)), N716*(Q716/100)))</f>
        <v/>
      </c>
      <c r="V716" s="51" t="str">
        <f>IFERROR(IF(ISBLANK(Table123[[#This Row],[Odds Side - Win Probability Model]]), "",N716+IF(R716&lt;0, (N716/(R716/-100)), N716*(R716/100))),"")</f>
        <v/>
      </c>
      <c r="W716" s="50" t="str">
        <f t="shared" si="73"/>
        <v/>
      </c>
      <c r="X716" s="51" t="str">
        <f t="shared" si="74"/>
        <v/>
      </c>
      <c r="Y716" s="50" t="str">
        <f>IF(ISBLANK(Table123[[#This Row],[Odds Spread]]), "",O716+IF(S716&lt;0, (O716/(S716/-100)), O716*(S716/100)))</f>
        <v/>
      </c>
      <c r="Z716" s="50" t="str">
        <f t="shared" si="75"/>
        <v/>
      </c>
      <c r="AA716" s="37">
        <f t="shared" si="76"/>
        <v>0</v>
      </c>
      <c r="AB716" s="37">
        <f t="shared" si="77"/>
        <v>0</v>
      </c>
      <c r="AC716" s="52" t="str">
        <f>IF('Prediction Log'!$T717="Y", "W", IF('Prediction Log'!$T717="N","L",""))</f>
        <v/>
      </c>
      <c r="AD716" s="53" t="str">
        <f>IF('Prediction Log'!$V717="Y", "W", IF('Prediction Log'!$V717="N","L",""))</f>
        <v/>
      </c>
      <c r="AE716" s="54" t="str">
        <f>IF(ISBLANK(Table123[[#This Row],[Odds Side - Difference Model]]), "",IF(AC716="W", W716, IF(AC716="L",-N716, "")))</f>
        <v/>
      </c>
      <c r="AF716" s="55" t="str">
        <f>IFERROR((IF(ISERR(Table123[[#This Row],[Potential Payout Side - Win Probability Model]]), "",IF(AD716="W", X716, IF(AD716="L",-N716, "")))), "")</f>
        <v/>
      </c>
      <c r="AG716" s="52" t="str">
        <f>IF('Prediction Log'!$U717="Y", "W", IF('Prediction Log'!$U717="N", "L", ""))</f>
        <v/>
      </c>
      <c r="AH716" s="54" t="str">
        <f>IF(ISBLANK(Table123[[#This Row],[Odds Spread]]), "",IF(AG716="W", Z716, IF(AG716="L",-O716, "")))</f>
        <v/>
      </c>
      <c r="AI716" s="45"/>
      <c r="AJ716" s="46" t="str">
        <f t="shared" si="78"/>
        <v/>
      </c>
      <c r="AK71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7" spans="1:38" x14ac:dyDescent="0.45">
      <c r="A717" s="34">
        <f>Games!A700</f>
        <v>0</v>
      </c>
      <c r="B717" s="34" t="str">
        <f>IF('Prediction Log'!B718=0, "",'Prediction Log'!B718)</f>
        <v/>
      </c>
      <c r="C717" s="34" t="str">
        <f>IF('Prediction Log'!C718=0, "",'Prediction Log'!C718)</f>
        <v/>
      </c>
      <c r="D717" s="34" t="str">
        <f>IF('Prediction Log'!D718=0, "",'Prediction Log'!D718)</f>
        <v/>
      </c>
      <c r="E717" s="34" t="str">
        <f>IF('Prediction Log'!E718=0, "",'Prediction Log'!E718)</f>
        <v/>
      </c>
      <c r="F717" s="34" t="str">
        <f>IF('Prediction Log'!H718=0, "",'Prediction Log'!H718)</f>
        <v/>
      </c>
      <c r="G717" s="10" t="str">
        <f>IF(ISBLANK(Games!B700), "",'Prediction Log'!$I718)</f>
        <v/>
      </c>
      <c r="H717" s="35" t="str">
        <f>'Prediction Log'!$J718</f>
        <v/>
      </c>
      <c r="I717" s="34" t="str">
        <f>IF(ISBLANK(Games!R700), "",IF(AND(Games!R700="",Games!S700=""),"",IF(ISTEXT(Games!S700), "Side",Games!R700)))</f>
        <v/>
      </c>
      <c r="J717" s="34" t="str">
        <f>IF(ISBLANK(Games!B700), "",IF(Games!P700="Y", Games!B700, Games!C700))</f>
        <v/>
      </c>
      <c r="K717" s="34" t="str">
        <f>Games!K700</f>
        <v/>
      </c>
      <c r="L717" s="34" t="str">
        <f>IF(ISBLANK(Games!D700), "",Games!D700)</f>
        <v/>
      </c>
      <c r="M717" s="34"/>
      <c r="N717" s="49" t="str">
        <f>IF(ISBLANK(Table123[[#This Row],[Odds Side - Difference Model]]), "", 1)</f>
        <v/>
      </c>
      <c r="O717" s="49" t="str">
        <f>IF(ISBLANK(Table123[[#This Row],[Odds Spread]]), "", 1)</f>
        <v/>
      </c>
      <c r="P717" s="36"/>
      <c r="Q717" s="36"/>
      <c r="R71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7" s="36"/>
      <c r="T717" s="36"/>
      <c r="U717" s="50" t="str">
        <f>IF(ISBLANK(Table123[[#This Row],[Odds Side - Difference Model]]), "",N717+IF(Q717&lt;0, (N717/(Q717/-100)), N717*(Q717/100)))</f>
        <v/>
      </c>
      <c r="V717" s="51" t="str">
        <f>IFERROR(IF(ISBLANK(Table123[[#This Row],[Odds Side - Win Probability Model]]), "",N717+IF(R717&lt;0, (N717/(R717/-100)), N717*(R717/100))),"")</f>
        <v/>
      </c>
      <c r="W717" s="50" t="str">
        <f t="shared" si="73"/>
        <v/>
      </c>
      <c r="X717" s="51" t="str">
        <f t="shared" si="74"/>
        <v/>
      </c>
      <c r="Y717" s="50" t="str">
        <f>IF(ISBLANK(Table123[[#This Row],[Odds Spread]]), "",O717+IF(S717&lt;0, (O717/(S717/-100)), O717*(S717/100)))</f>
        <v/>
      </c>
      <c r="Z717" s="50" t="str">
        <f t="shared" si="75"/>
        <v/>
      </c>
      <c r="AA717" s="37">
        <f t="shared" si="76"/>
        <v>0</v>
      </c>
      <c r="AB717" s="37">
        <f t="shared" si="77"/>
        <v>0</v>
      </c>
      <c r="AC717" s="52" t="str">
        <f>IF('Prediction Log'!$T718="Y", "W", IF('Prediction Log'!$T718="N","L",""))</f>
        <v/>
      </c>
      <c r="AD717" s="53" t="str">
        <f>IF('Prediction Log'!$V718="Y", "W", IF('Prediction Log'!$V718="N","L",""))</f>
        <v/>
      </c>
      <c r="AE717" s="54" t="str">
        <f>IF(ISBLANK(Table123[[#This Row],[Odds Side - Difference Model]]), "",IF(AC717="W", W717, IF(AC717="L",-N717, "")))</f>
        <v/>
      </c>
      <c r="AF717" s="55" t="str">
        <f>IFERROR((IF(ISERR(Table123[[#This Row],[Potential Payout Side - Win Probability Model]]), "",IF(AD717="W", X717, IF(AD717="L",-N717, "")))), "")</f>
        <v/>
      </c>
      <c r="AG717" s="52" t="str">
        <f>IF('Prediction Log'!$U718="Y", "W", IF('Prediction Log'!$U718="N", "L", ""))</f>
        <v/>
      </c>
      <c r="AH717" s="54" t="str">
        <f>IF(ISBLANK(Table123[[#This Row],[Odds Spread]]), "",IF(AG717="W", Z717, IF(AG717="L",-O717, "")))</f>
        <v/>
      </c>
      <c r="AI717" s="45"/>
      <c r="AJ717" s="46" t="str">
        <f t="shared" si="78"/>
        <v/>
      </c>
      <c r="AK71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8" spans="1:38" x14ac:dyDescent="0.45">
      <c r="A718" s="34">
        <f>Games!A701</f>
        <v>0</v>
      </c>
      <c r="B718" s="34" t="str">
        <f>IF('Prediction Log'!B719=0, "",'Prediction Log'!B719)</f>
        <v/>
      </c>
      <c r="C718" s="34" t="str">
        <f>IF('Prediction Log'!C719=0, "",'Prediction Log'!C719)</f>
        <v/>
      </c>
      <c r="D718" s="34" t="str">
        <f>IF('Prediction Log'!D719=0, "",'Prediction Log'!D719)</f>
        <v/>
      </c>
      <c r="E718" s="34" t="str">
        <f>IF('Prediction Log'!E719=0, "",'Prediction Log'!E719)</f>
        <v/>
      </c>
      <c r="F718" s="34" t="str">
        <f>IF('Prediction Log'!H719=0, "",'Prediction Log'!H719)</f>
        <v/>
      </c>
      <c r="G718" s="10" t="str">
        <f>IF(ISBLANK(Games!B701), "",'Prediction Log'!$I719)</f>
        <v/>
      </c>
      <c r="H718" s="35" t="str">
        <f>'Prediction Log'!$J719</f>
        <v/>
      </c>
      <c r="I718" s="34" t="str">
        <f>IF(ISBLANK(Games!R701), "",IF(AND(Games!R701="",Games!S701=""),"",IF(ISTEXT(Games!S701), "Side",Games!R701)))</f>
        <v/>
      </c>
      <c r="J718" s="34" t="str">
        <f>IF(ISBLANK(Games!B701), "",IF(Games!P701="Y", Games!B701, Games!C701))</f>
        <v/>
      </c>
      <c r="K718" s="34" t="str">
        <f>Games!K701</f>
        <v/>
      </c>
      <c r="L718" s="34" t="str">
        <f>IF(ISBLANK(Games!D701), "",Games!D701)</f>
        <v/>
      </c>
      <c r="M718" s="34"/>
      <c r="N718" s="49" t="str">
        <f>IF(ISBLANK(Table123[[#This Row],[Odds Side - Difference Model]]), "", 1)</f>
        <v/>
      </c>
      <c r="O718" s="49" t="str">
        <f>IF(ISBLANK(Table123[[#This Row],[Odds Spread]]), "", 1)</f>
        <v/>
      </c>
      <c r="P718" s="36"/>
      <c r="Q718" s="36"/>
      <c r="R71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8" s="36"/>
      <c r="T718" s="36"/>
      <c r="U718" s="50" t="str">
        <f>IF(ISBLANK(Table123[[#This Row],[Odds Side - Difference Model]]), "",N718+IF(Q718&lt;0, (N718/(Q718/-100)), N718*(Q718/100)))</f>
        <v/>
      </c>
      <c r="V718" s="51" t="str">
        <f>IFERROR(IF(ISBLANK(Table123[[#This Row],[Odds Side - Win Probability Model]]), "",N718+IF(R718&lt;0, (N718/(R718/-100)), N718*(R718/100))),"")</f>
        <v/>
      </c>
      <c r="W718" s="50" t="str">
        <f t="shared" si="73"/>
        <v/>
      </c>
      <c r="X718" s="51" t="str">
        <f t="shared" si="74"/>
        <v/>
      </c>
      <c r="Y718" s="50" t="str">
        <f>IF(ISBLANK(Table123[[#This Row],[Odds Spread]]), "",O718+IF(S718&lt;0, (O718/(S718/-100)), O718*(S718/100)))</f>
        <v/>
      </c>
      <c r="Z718" s="50" t="str">
        <f t="shared" si="75"/>
        <v/>
      </c>
      <c r="AA718" s="37">
        <f t="shared" si="76"/>
        <v>0</v>
      </c>
      <c r="AB718" s="37">
        <f t="shared" si="77"/>
        <v>0</v>
      </c>
      <c r="AC718" s="52" t="str">
        <f>IF('Prediction Log'!$T719="Y", "W", IF('Prediction Log'!$T719="N","L",""))</f>
        <v/>
      </c>
      <c r="AD718" s="53" t="str">
        <f>IF('Prediction Log'!$V719="Y", "W", IF('Prediction Log'!$V719="N","L",""))</f>
        <v/>
      </c>
      <c r="AE718" s="54" t="str">
        <f>IF(ISBLANK(Table123[[#This Row],[Odds Side - Difference Model]]), "",IF(AC718="W", W718, IF(AC718="L",-N718, "")))</f>
        <v/>
      </c>
      <c r="AF718" s="55" t="str">
        <f>IFERROR((IF(ISERR(Table123[[#This Row],[Potential Payout Side - Win Probability Model]]), "",IF(AD718="W", X718, IF(AD718="L",-N718, "")))), "")</f>
        <v/>
      </c>
      <c r="AG718" s="52" t="str">
        <f>IF('Prediction Log'!$U719="Y", "W", IF('Prediction Log'!$U719="N", "L", ""))</f>
        <v/>
      </c>
      <c r="AH718" s="54" t="str">
        <f>IF(ISBLANK(Table123[[#This Row],[Odds Spread]]), "",IF(AG718="W", Z718, IF(AG718="L",-O718, "")))</f>
        <v/>
      </c>
      <c r="AI718" s="45"/>
      <c r="AJ718" s="46" t="str">
        <f t="shared" si="78"/>
        <v/>
      </c>
      <c r="AK71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9" spans="1:38" x14ac:dyDescent="0.45">
      <c r="A719" s="34">
        <f>Games!A702</f>
        <v>0</v>
      </c>
      <c r="B719" s="34" t="str">
        <f>IF('Prediction Log'!B720=0, "",'Prediction Log'!B720)</f>
        <v/>
      </c>
      <c r="C719" s="34" t="str">
        <f>IF('Prediction Log'!C720=0, "",'Prediction Log'!C720)</f>
        <v/>
      </c>
      <c r="D719" s="34" t="str">
        <f>IF('Prediction Log'!D720=0, "",'Prediction Log'!D720)</f>
        <v/>
      </c>
      <c r="E719" s="34" t="str">
        <f>IF('Prediction Log'!E720=0, "",'Prediction Log'!E720)</f>
        <v/>
      </c>
      <c r="F719" s="34" t="str">
        <f>IF('Prediction Log'!H720=0, "",'Prediction Log'!H720)</f>
        <v/>
      </c>
      <c r="G719" s="10" t="str">
        <f>IF(ISBLANK(Games!B702), "",'Prediction Log'!$I720)</f>
        <v/>
      </c>
      <c r="H719" s="35" t="str">
        <f>'Prediction Log'!$J720</f>
        <v/>
      </c>
      <c r="I719" s="34" t="str">
        <f>IF(ISBLANK(Games!R702), "",IF(AND(Games!R702="",Games!S702=""),"",IF(ISTEXT(Games!S702), "Side",Games!R702)))</f>
        <v/>
      </c>
      <c r="J719" s="34" t="str">
        <f>IF(ISBLANK(Games!B702), "",IF(Games!P702="Y", Games!B702, Games!C702))</f>
        <v/>
      </c>
      <c r="K719" s="34" t="str">
        <f>Games!K702</f>
        <v/>
      </c>
      <c r="L719" s="34" t="str">
        <f>IF(ISBLANK(Games!D702), "",Games!D702)</f>
        <v/>
      </c>
      <c r="M719" s="34"/>
      <c r="N719" s="49" t="str">
        <f>IF(ISBLANK(Table123[[#This Row],[Odds Side - Difference Model]]), "", 1)</f>
        <v/>
      </c>
      <c r="O719" s="49" t="str">
        <f>IF(ISBLANK(Table123[[#This Row],[Odds Spread]]), "", 1)</f>
        <v/>
      </c>
      <c r="P719" s="36"/>
      <c r="Q719" s="36"/>
      <c r="R71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9" s="36"/>
      <c r="T719" s="36"/>
      <c r="U719" s="50" t="str">
        <f>IF(ISBLANK(Table123[[#This Row],[Odds Side - Difference Model]]), "",N719+IF(Q719&lt;0, (N719/(Q719/-100)), N719*(Q719/100)))</f>
        <v/>
      </c>
      <c r="V719" s="51" t="str">
        <f>IFERROR(IF(ISBLANK(Table123[[#This Row],[Odds Side - Win Probability Model]]), "",N719+IF(R719&lt;0, (N719/(R719/-100)), N719*(R719/100))),"")</f>
        <v/>
      </c>
      <c r="W719" s="50" t="str">
        <f t="shared" si="73"/>
        <v/>
      </c>
      <c r="X719" s="51" t="str">
        <f t="shared" si="74"/>
        <v/>
      </c>
      <c r="Y719" s="50" t="str">
        <f>IF(ISBLANK(Table123[[#This Row],[Odds Spread]]), "",O719+IF(S719&lt;0, (O719/(S719/-100)), O719*(S719/100)))</f>
        <v/>
      </c>
      <c r="Z719" s="50" t="str">
        <f t="shared" si="75"/>
        <v/>
      </c>
      <c r="AA719" s="37">
        <f t="shared" si="76"/>
        <v>0</v>
      </c>
      <c r="AB719" s="37">
        <f t="shared" si="77"/>
        <v>0</v>
      </c>
      <c r="AC719" s="52" t="str">
        <f>IF('Prediction Log'!$T720="Y", "W", IF('Prediction Log'!$T720="N","L",""))</f>
        <v/>
      </c>
      <c r="AD719" s="53" t="str">
        <f>IF('Prediction Log'!$V720="Y", "W", IF('Prediction Log'!$V720="N","L",""))</f>
        <v/>
      </c>
      <c r="AE719" s="54" t="str">
        <f>IF(ISBLANK(Table123[[#This Row],[Odds Side - Difference Model]]), "",IF(AC719="W", W719, IF(AC719="L",-N719, "")))</f>
        <v/>
      </c>
      <c r="AF719" s="55" t="str">
        <f>IFERROR((IF(ISERR(Table123[[#This Row],[Potential Payout Side - Win Probability Model]]), "",IF(AD719="W", X719, IF(AD719="L",-N719, "")))), "")</f>
        <v/>
      </c>
      <c r="AG719" s="52" t="str">
        <f>IF('Prediction Log'!$U720="Y", "W", IF('Prediction Log'!$U720="N", "L", ""))</f>
        <v/>
      </c>
      <c r="AH719" s="54" t="str">
        <f>IF(ISBLANK(Table123[[#This Row],[Odds Spread]]), "",IF(AG719="W", Z719, IF(AG719="L",-O719, "")))</f>
        <v/>
      </c>
      <c r="AI719" s="45"/>
      <c r="AJ719" s="46" t="str">
        <f t="shared" si="78"/>
        <v/>
      </c>
      <c r="AK71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0" spans="1:38" x14ac:dyDescent="0.45">
      <c r="A720" s="34">
        <f>Games!A703</f>
        <v>0</v>
      </c>
      <c r="B720" s="34" t="str">
        <f>IF('Prediction Log'!B721=0, "",'Prediction Log'!B721)</f>
        <v/>
      </c>
      <c r="C720" s="34" t="str">
        <f>IF('Prediction Log'!C721=0, "",'Prediction Log'!C721)</f>
        <v/>
      </c>
      <c r="D720" s="34" t="str">
        <f>IF('Prediction Log'!D721=0, "",'Prediction Log'!D721)</f>
        <v/>
      </c>
      <c r="E720" s="34" t="str">
        <f>IF('Prediction Log'!E721=0, "",'Prediction Log'!E721)</f>
        <v/>
      </c>
      <c r="F720" s="34" t="str">
        <f>IF('Prediction Log'!H721=0, "",'Prediction Log'!H721)</f>
        <v/>
      </c>
      <c r="G720" s="10" t="str">
        <f>IF(ISBLANK(Games!B703), "",'Prediction Log'!$I721)</f>
        <v/>
      </c>
      <c r="H720" s="35" t="str">
        <f>'Prediction Log'!$J721</f>
        <v/>
      </c>
      <c r="I720" s="34" t="str">
        <f>IF(ISBLANK(Games!R703), "",IF(AND(Games!R703="",Games!S703=""),"",IF(ISTEXT(Games!S703), "Side",Games!R703)))</f>
        <v/>
      </c>
      <c r="J720" s="34" t="str">
        <f>IF(ISBLANK(Games!B703), "",IF(Games!P703="Y", Games!B703, Games!C703))</f>
        <v/>
      </c>
      <c r="K720" s="34" t="str">
        <f>Games!K703</f>
        <v/>
      </c>
      <c r="L720" s="34" t="str">
        <f>IF(ISBLANK(Games!D703), "",Games!D703)</f>
        <v/>
      </c>
      <c r="M720" s="34"/>
      <c r="N720" s="49" t="str">
        <f>IF(ISBLANK(Table123[[#This Row],[Odds Side - Difference Model]]), "", 1)</f>
        <v/>
      </c>
      <c r="O720" s="49" t="str">
        <f>IF(ISBLANK(Table123[[#This Row],[Odds Spread]]), "", 1)</f>
        <v/>
      </c>
      <c r="P720" s="36"/>
      <c r="Q720" s="36"/>
      <c r="R72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0" s="36"/>
      <c r="T720" s="36"/>
      <c r="U720" s="50" t="str">
        <f>IF(ISBLANK(Table123[[#This Row],[Odds Side - Difference Model]]), "",N720+IF(Q720&lt;0, (N720/(Q720/-100)), N720*(Q720/100)))</f>
        <v/>
      </c>
      <c r="V720" s="51" t="str">
        <f>IFERROR(IF(ISBLANK(Table123[[#This Row],[Odds Side - Win Probability Model]]), "",N720+IF(R720&lt;0, (N720/(R720/-100)), N720*(R720/100))),"")</f>
        <v/>
      </c>
      <c r="W720" s="50" t="str">
        <f t="shared" si="73"/>
        <v/>
      </c>
      <c r="X720" s="51" t="str">
        <f t="shared" si="74"/>
        <v/>
      </c>
      <c r="Y720" s="50" t="str">
        <f>IF(ISBLANK(Table123[[#This Row],[Odds Spread]]), "",O720+IF(S720&lt;0, (O720/(S720/-100)), O720*(S720/100)))</f>
        <v/>
      </c>
      <c r="Z720" s="50" t="str">
        <f t="shared" si="75"/>
        <v/>
      </c>
      <c r="AA720" s="37">
        <f t="shared" si="76"/>
        <v>0</v>
      </c>
      <c r="AB720" s="37">
        <f t="shared" si="77"/>
        <v>0</v>
      </c>
      <c r="AC720" s="52" t="str">
        <f>IF('Prediction Log'!$T721="Y", "W", IF('Prediction Log'!$T721="N","L",""))</f>
        <v/>
      </c>
      <c r="AD720" s="53" t="str">
        <f>IF('Prediction Log'!$V721="Y", "W", IF('Prediction Log'!$V721="N","L",""))</f>
        <v/>
      </c>
      <c r="AE720" s="54" t="str">
        <f>IF(ISBLANK(Table123[[#This Row],[Odds Side - Difference Model]]), "",IF(AC720="W", W720, IF(AC720="L",-N720, "")))</f>
        <v/>
      </c>
      <c r="AF720" s="55" t="str">
        <f>IFERROR((IF(ISERR(Table123[[#This Row],[Potential Payout Side - Win Probability Model]]), "",IF(AD720="W", X720, IF(AD720="L",-N720, "")))), "")</f>
        <v/>
      </c>
      <c r="AG720" s="52" t="str">
        <f>IF('Prediction Log'!$U721="Y", "W", IF('Prediction Log'!$U721="N", "L", ""))</f>
        <v/>
      </c>
      <c r="AH720" s="54" t="str">
        <f>IF(ISBLANK(Table123[[#This Row],[Odds Spread]]), "",IF(AG720="W", Z720, IF(AG720="L",-O720, "")))</f>
        <v/>
      </c>
      <c r="AI720" s="45"/>
      <c r="AJ720" s="46" t="str">
        <f t="shared" si="78"/>
        <v/>
      </c>
      <c r="AK72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1" spans="1:38" x14ac:dyDescent="0.45">
      <c r="A721" s="34">
        <f>Games!A704</f>
        <v>0</v>
      </c>
      <c r="B721" s="34" t="str">
        <f>IF('Prediction Log'!B722=0, "",'Prediction Log'!B722)</f>
        <v/>
      </c>
      <c r="C721" s="34" t="str">
        <f>IF('Prediction Log'!C722=0, "",'Prediction Log'!C722)</f>
        <v/>
      </c>
      <c r="D721" s="34" t="str">
        <f>IF('Prediction Log'!D722=0, "",'Prediction Log'!D722)</f>
        <v/>
      </c>
      <c r="E721" s="34" t="str">
        <f>IF('Prediction Log'!E722=0, "",'Prediction Log'!E722)</f>
        <v/>
      </c>
      <c r="F721" s="34" t="str">
        <f>IF('Prediction Log'!H722=0, "",'Prediction Log'!H722)</f>
        <v/>
      </c>
      <c r="G721" s="10" t="str">
        <f>IF(ISBLANK(Games!B704), "",'Prediction Log'!$I722)</f>
        <v/>
      </c>
      <c r="H721" s="35" t="str">
        <f>'Prediction Log'!$J722</f>
        <v/>
      </c>
      <c r="I721" s="34" t="str">
        <f>IF(ISBLANK(Games!R704), "",IF(AND(Games!R704="",Games!S704=""),"",IF(ISTEXT(Games!S704), "Side",Games!R704)))</f>
        <v/>
      </c>
      <c r="J721" s="34" t="str">
        <f>IF(ISBLANK(Games!B704), "",IF(Games!P704="Y", Games!B704, Games!C704))</f>
        <v/>
      </c>
      <c r="K721" s="34" t="str">
        <f>Games!K704</f>
        <v/>
      </c>
      <c r="L721" s="34" t="str">
        <f>IF(ISBLANK(Games!D704), "",Games!D704)</f>
        <v/>
      </c>
      <c r="M721" s="34"/>
      <c r="N721" s="49" t="str">
        <f>IF(ISBLANK(Table123[[#This Row],[Odds Side - Difference Model]]), "", 1)</f>
        <v/>
      </c>
      <c r="O721" s="49" t="str">
        <f>IF(ISBLANK(Table123[[#This Row],[Odds Spread]]), "", 1)</f>
        <v/>
      </c>
      <c r="P721" s="36"/>
      <c r="Q721" s="36"/>
      <c r="R72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1" s="36"/>
      <c r="T721" s="36"/>
      <c r="U721" s="50" t="str">
        <f>IF(ISBLANK(Table123[[#This Row],[Odds Side - Difference Model]]), "",N721+IF(Q721&lt;0, (N721/(Q721/-100)), N721*(Q721/100)))</f>
        <v/>
      </c>
      <c r="V721" s="51" t="str">
        <f>IFERROR(IF(ISBLANK(Table123[[#This Row],[Odds Side - Win Probability Model]]), "",N721+IF(R721&lt;0, (N721/(R721/-100)), N721*(R721/100))),"")</f>
        <v/>
      </c>
      <c r="W721" s="50" t="str">
        <f t="shared" si="73"/>
        <v/>
      </c>
      <c r="X721" s="51" t="str">
        <f t="shared" si="74"/>
        <v/>
      </c>
      <c r="Y721" s="50" t="str">
        <f>IF(ISBLANK(Table123[[#This Row],[Odds Spread]]), "",O721+IF(S721&lt;0, (O721/(S721/-100)), O721*(S721/100)))</f>
        <v/>
      </c>
      <c r="Z721" s="50" t="str">
        <f t="shared" si="75"/>
        <v/>
      </c>
      <c r="AA721" s="37">
        <f t="shared" si="76"/>
        <v>0</v>
      </c>
      <c r="AB721" s="37">
        <f t="shared" si="77"/>
        <v>0</v>
      </c>
      <c r="AC721" s="52" t="str">
        <f>IF('Prediction Log'!$T722="Y", "W", IF('Prediction Log'!$T722="N","L",""))</f>
        <v/>
      </c>
      <c r="AD721" s="53" t="str">
        <f>IF('Prediction Log'!$V722="Y", "W", IF('Prediction Log'!$V722="N","L",""))</f>
        <v/>
      </c>
      <c r="AE721" s="54" t="str">
        <f>IF(ISBLANK(Table123[[#This Row],[Odds Side - Difference Model]]), "",IF(AC721="W", W721, IF(AC721="L",-N721, "")))</f>
        <v/>
      </c>
      <c r="AF721" s="55" t="str">
        <f>IFERROR((IF(ISERR(Table123[[#This Row],[Potential Payout Side - Win Probability Model]]), "",IF(AD721="W", X721, IF(AD721="L",-N721, "")))), "")</f>
        <v/>
      </c>
      <c r="AG721" s="52" t="str">
        <f>IF('Prediction Log'!$U722="Y", "W", IF('Prediction Log'!$U722="N", "L", ""))</f>
        <v/>
      </c>
      <c r="AH721" s="54" t="str">
        <f>IF(ISBLANK(Table123[[#This Row],[Odds Spread]]), "",IF(AG721="W", Z721, IF(AG721="L",-O721, "")))</f>
        <v/>
      </c>
      <c r="AI721" s="45"/>
      <c r="AJ721" s="46" t="str">
        <f t="shared" si="78"/>
        <v/>
      </c>
      <c r="AK72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2" spans="1:38" x14ac:dyDescent="0.45">
      <c r="A722" s="34">
        <f>Games!A705</f>
        <v>0</v>
      </c>
      <c r="B722" s="34" t="str">
        <f>IF('Prediction Log'!B723=0, "",'Prediction Log'!B723)</f>
        <v/>
      </c>
      <c r="C722" s="34" t="str">
        <f>IF('Prediction Log'!C723=0, "",'Prediction Log'!C723)</f>
        <v/>
      </c>
      <c r="D722" s="34" t="str">
        <f>IF('Prediction Log'!D723=0, "",'Prediction Log'!D723)</f>
        <v/>
      </c>
      <c r="E722" s="34" t="str">
        <f>IF('Prediction Log'!E723=0, "",'Prediction Log'!E723)</f>
        <v/>
      </c>
      <c r="F722" s="34" t="str">
        <f>IF('Prediction Log'!H723=0, "",'Prediction Log'!H723)</f>
        <v/>
      </c>
      <c r="G722" s="10" t="str">
        <f>IF(ISBLANK(Games!B705), "",'Prediction Log'!$I723)</f>
        <v/>
      </c>
      <c r="H722" s="35" t="str">
        <f>'Prediction Log'!$J723</f>
        <v/>
      </c>
      <c r="I722" s="34" t="str">
        <f>IF(ISBLANK(Games!R705), "",IF(AND(Games!R705="",Games!S705=""),"",IF(ISTEXT(Games!S705), "Side",Games!R705)))</f>
        <v/>
      </c>
      <c r="J722" s="34" t="str">
        <f>IF(ISBLANK(Games!B705), "",IF(Games!P705="Y", Games!B705, Games!C705))</f>
        <v/>
      </c>
      <c r="K722" s="34" t="str">
        <f>Games!K705</f>
        <v/>
      </c>
      <c r="L722" s="34" t="str">
        <f>IF(ISBLANK(Games!D705), "",Games!D705)</f>
        <v/>
      </c>
      <c r="M722" s="34"/>
      <c r="N722" s="49" t="str">
        <f>IF(ISBLANK(Table123[[#This Row],[Odds Side - Difference Model]]), "", 1)</f>
        <v/>
      </c>
      <c r="O722" s="49" t="str">
        <f>IF(ISBLANK(Table123[[#This Row],[Odds Spread]]), "", 1)</f>
        <v/>
      </c>
      <c r="P722" s="36"/>
      <c r="Q722" s="36"/>
      <c r="R72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2" s="36"/>
      <c r="T722" s="36"/>
      <c r="U722" s="50" t="str">
        <f>IF(ISBLANK(Table123[[#This Row],[Odds Side - Difference Model]]), "",N722+IF(Q722&lt;0, (N722/(Q722/-100)), N722*(Q722/100)))</f>
        <v/>
      </c>
      <c r="V722" s="51" t="str">
        <f>IFERROR(IF(ISBLANK(Table123[[#This Row],[Odds Side - Win Probability Model]]), "",N722+IF(R722&lt;0, (N722/(R722/-100)), N722*(R722/100))),"")</f>
        <v/>
      </c>
      <c r="W722" s="50" t="str">
        <f t="shared" si="73"/>
        <v/>
      </c>
      <c r="X722" s="51" t="str">
        <f t="shared" si="74"/>
        <v/>
      </c>
      <c r="Y722" s="50" t="str">
        <f>IF(ISBLANK(Table123[[#This Row],[Odds Spread]]), "",O722+IF(S722&lt;0, (O722/(S722/-100)), O722*(S722/100)))</f>
        <v/>
      </c>
      <c r="Z722" s="50" t="str">
        <f t="shared" si="75"/>
        <v/>
      </c>
      <c r="AA722" s="37">
        <f t="shared" si="76"/>
        <v>0</v>
      </c>
      <c r="AB722" s="37">
        <f t="shared" si="77"/>
        <v>0</v>
      </c>
      <c r="AC722" s="52" t="str">
        <f>IF('Prediction Log'!$T723="Y", "W", IF('Prediction Log'!$T723="N","L",""))</f>
        <v/>
      </c>
      <c r="AD722" s="53" t="str">
        <f>IF('Prediction Log'!$V723="Y", "W", IF('Prediction Log'!$V723="N","L",""))</f>
        <v/>
      </c>
      <c r="AE722" s="54" t="str">
        <f>IF(ISBLANK(Table123[[#This Row],[Odds Side - Difference Model]]), "",IF(AC722="W", W722, IF(AC722="L",-N722, "")))</f>
        <v/>
      </c>
      <c r="AF722" s="55" t="str">
        <f>IFERROR((IF(ISERR(Table123[[#This Row],[Potential Payout Side - Win Probability Model]]), "",IF(AD722="W", X722, IF(AD722="L",-N722, "")))), "")</f>
        <v/>
      </c>
      <c r="AG722" s="52" t="str">
        <f>IF('Prediction Log'!$U723="Y", "W", IF('Prediction Log'!$U723="N", "L", ""))</f>
        <v/>
      </c>
      <c r="AH722" s="54" t="str">
        <f>IF(ISBLANK(Table123[[#This Row],[Odds Spread]]), "",IF(AG722="W", Z722, IF(AG722="L",-O722, "")))</f>
        <v/>
      </c>
      <c r="AI722" s="45"/>
      <c r="AJ722" s="46" t="str">
        <f t="shared" si="78"/>
        <v/>
      </c>
      <c r="AK72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3" spans="1:38" x14ac:dyDescent="0.45">
      <c r="A723" s="34">
        <f>Games!A706</f>
        <v>0</v>
      </c>
      <c r="B723" s="34" t="str">
        <f>IF('Prediction Log'!B724=0, "",'Prediction Log'!B724)</f>
        <v/>
      </c>
      <c r="C723" s="34" t="str">
        <f>IF('Prediction Log'!C724=0, "",'Prediction Log'!C724)</f>
        <v/>
      </c>
      <c r="D723" s="34" t="str">
        <f>IF('Prediction Log'!D724=0, "",'Prediction Log'!D724)</f>
        <v/>
      </c>
      <c r="E723" s="34" t="str">
        <f>IF('Prediction Log'!E724=0, "",'Prediction Log'!E724)</f>
        <v/>
      </c>
      <c r="F723" s="34" t="str">
        <f>IF('Prediction Log'!H724=0, "",'Prediction Log'!H724)</f>
        <v/>
      </c>
      <c r="G723" s="10" t="str">
        <f>IF(ISBLANK(Games!B706), "",'Prediction Log'!$I724)</f>
        <v/>
      </c>
      <c r="H723" s="35" t="str">
        <f>'Prediction Log'!$J724</f>
        <v/>
      </c>
      <c r="I723" s="34" t="str">
        <f>IF(ISBLANK(Games!R706), "",IF(AND(Games!R706="",Games!S706=""),"",IF(ISTEXT(Games!S706), "Side",Games!R706)))</f>
        <v/>
      </c>
      <c r="J723" s="34" t="str">
        <f>IF(ISBLANK(Games!B706), "",IF(Games!P706="Y", Games!B706, Games!C706))</f>
        <v/>
      </c>
      <c r="K723" s="34" t="str">
        <f>Games!K706</f>
        <v/>
      </c>
      <c r="L723" s="34" t="str">
        <f>IF(ISBLANK(Games!D706), "",Games!D706)</f>
        <v/>
      </c>
      <c r="M723" s="34"/>
      <c r="N723" s="49" t="str">
        <f>IF(ISBLANK(Table123[[#This Row],[Odds Side - Difference Model]]), "", 1)</f>
        <v/>
      </c>
      <c r="O723" s="49" t="str">
        <f>IF(ISBLANK(Table123[[#This Row],[Odds Spread]]), "", 1)</f>
        <v/>
      </c>
      <c r="P723" s="36"/>
      <c r="Q723" s="36"/>
      <c r="R72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3" s="36"/>
      <c r="T723" s="36"/>
      <c r="U723" s="50" t="str">
        <f>IF(ISBLANK(Table123[[#This Row],[Odds Side - Difference Model]]), "",N723+IF(Q723&lt;0, (N723/(Q723/-100)), N723*(Q723/100)))</f>
        <v/>
      </c>
      <c r="V723" s="51" t="str">
        <f>IFERROR(IF(ISBLANK(Table123[[#This Row],[Odds Side - Win Probability Model]]), "",N723+IF(R723&lt;0, (N723/(R723/-100)), N723*(R723/100))),"")</f>
        <v/>
      </c>
      <c r="W723" s="50" t="str">
        <f t="shared" si="73"/>
        <v/>
      </c>
      <c r="X723" s="51" t="str">
        <f t="shared" si="74"/>
        <v/>
      </c>
      <c r="Y723" s="50" t="str">
        <f>IF(ISBLANK(Table123[[#This Row],[Odds Spread]]), "",O723+IF(S723&lt;0, (O723/(S723/-100)), O723*(S723/100)))</f>
        <v/>
      </c>
      <c r="Z723" s="50" t="str">
        <f t="shared" si="75"/>
        <v/>
      </c>
      <c r="AA723" s="37">
        <f t="shared" si="76"/>
        <v>0</v>
      </c>
      <c r="AB723" s="37">
        <f t="shared" si="77"/>
        <v>0</v>
      </c>
      <c r="AC723" s="52" t="str">
        <f>IF('Prediction Log'!$T724="Y", "W", IF('Prediction Log'!$T724="N","L",""))</f>
        <v/>
      </c>
      <c r="AD723" s="53" t="str">
        <f>IF('Prediction Log'!$V724="Y", "W", IF('Prediction Log'!$V724="N","L",""))</f>
        <v/>
      </c>
      <c r="AE723" s="54" t="str">
        <f>IF(ISBLANK(Table123[[#This Row],[Odds Side - Difference Model]]), "",IF(AC723="W", W723, IF(AC723="L",-N723, "")))</f>
        <v/>
      </c>
      <c r="AF723" s="55" t="str">
        <f>IFERROR((IF(ISERR(Table123[[#This Row],[Potential Payout Side - Win Probability Model]]), "",IF(AD723="W", X723, IF(AD723="L",-N723, "")))), "")</f>
        <v/>
      </c>
      <c r="AG723" s="52" t="str">
        <f>IF('Prediction Log'!$U724="Y", "W", IF('Prediction Log'!$U724="N", "L", ""))</f>
        <v/>
      </c>
      <c r="AH723" s="54" t="str">
        <f>IF(ISBLANK(Table123[[#This Row],[Odds Spread]]), "",IF(AG723="W", Z723, IF(AG723="L",-O723, "")))</f>
        <v/>
      </c>
      <c r="AI723" s="45"/>
      <c r="AJ723" s="46" t="str">
        <f t="shared" si="78"/>
        <v/>
      </c>
      <c r="AK72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4" spans="1:38" x14ac:dyDescent="0.45">
      <c r="A724" s="34">
        <f>Games!A707</f>
        <v>0</v>
      </c>
      <c r="B724" s="34" t="str">
        <f>IF('Prediction Log'!B725=0, "",'Prediction Log'!B725)</f>
        <v/>
      </c>
      <c r="C724" s="34" t="str">
        <f>IF('Prediction Log'!C725=0, "",'Prediction Log'!C725)</f>
        <v/>
      </c>
      <c r="D724" s="34" t="str">
        <f>IF('Prediction Log'!D725=0, "",'Prediction Log'!D725)</f>
        <v/>
      </c>
      <c r="E724" s="34" t="str">
        <f>IF('Prediction Log'!E725=0, "",'Prediction Log'!E725)</f>
        <v/>
      </c>
      <c r="F724" s="34" t="str">
        <f>IF('Prediction Log'!H725=0, "",'Prediction Log'!H725)</f>
        <v/>
      </c>
      <c r="G724" s="10" t="str">
        <f>IF(ISBLANK(Games!B707), "",'Prediction Log'!$I725)</f>
        <v/>
      </c>
      <c r="H724" s="35" t="str">
        <f>'Prediction Log'!$J725</f>
        <v/>
      </c>
      <c r="I724" s="34" t="str">
        <f>IF(ISBLANK(Games!R707), "",IF(AND(Games!R707="",Games!S707=""),"",IF(ISTEXT(Games!S707), "Side",Games!R707)))</f>
        <v/>
      </c>
      <c r="J724" s="34" t="str">
        <f>IF(ISBLANK(Games!B707), "",IF(Games!P707="Y", Games!B707, Games!C707))</f>
        <v/>
      </c>
      <c r="K724" s="34" t="str">
        <f>Games!K707</f>
        <v/>
      </c>
      <c r="L724" s="34" t="str">
        <f>IF(ISBLANK(Games!D707), "",Games!D707)</f>
        <v/>
      </c>
      <c r="M724" s="34"/>
      <c r="N724" s="49" t="str">
        <f>IF(ISBLANK(Table123[[#This Row],[Odds Side - Difference Model]]), "", 1)</f>
        <v/>
      </c>
      <c r="O724" s="49" t="str">
        <f>IF(ISBLANK(Table123[[#This Row],[Odds Spread]]), "", 1)</f>
        <v/>
      </c>
      <c r="P724" s="36"/>
      <c r="Q724" s="36"/>
      <c r="R72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4" s="36"/>
      <c r="T724" s="36"/>
      <c r="U724" s="50" t="str">
        <f>IF(ISBLANK(Table123[[#This Row],[Odds Side - Difference Model]]), "",N724+IF(Q724&lt;0, (N724/(Q724/-100)), N724*(Q724/100)))</f>
        <v/>
      </c>
      <c r="V724" s="51" t="str">
        <f>IFERROR(IF(ISBLANK(Table123[[#This Row],[Odds Side - Win Probability Model]]), "",N724+IF(R724&lt;0, (N724/(R724/-100)), N724*(R724/100))),"")</f>
        <v/>
      </c>
      <c r="W724" s="50" t="str">
        <f t="shared" si="73"/>
        <v/>
      </c>
      <c r="X724" s="51" t="str">
        <f t="shared" si="74"/>
        <v/>
      </c>
      <c r="Y724" s="50" t="str">
        <f>IF(ISBLANK(Table123[[#This Row],[Odds Spread]]), "",O724+IF(S724&lt;0, (O724/(S724/-100)), O724*(S724/100)))</f>
        <v/>
      </c>
      <c r="Z724" s="50" t="str">
        <f t="shared" si="75"/>
        <v/>
      </c>
      <c r="AA724" s="37">
        <f t="shared" si="76"/>
        <v>0</v>
      </c>
      <c r="AB724" s="37">
        <f t="shared" si="77"/>
        <v>0</v>
      </c>
      <c r="AC724" s="52" t="str">
        <f>IF('Prediction Log'!$T725="Y", "W", IF('Prediction Log'!$T725="N","L",""))</f>
        <v/>
      </c>
      <c r="AD724" s="53" t="str">
        <f>IF('Prediction Log'!$V725="Y", "W", IF('Prediction Log'!$V725="N","L",""))</f>
        <v/>
      </c>
      <c r="AE724" s="54" t="str">
        <f>IF(ISBLANK(Table123[[#This Row],[Odds Side - Difference Model]]), "",IF(AC724="W", W724, IF(AC724="L",-N724, "")))</f>
        <v/>
      </c>
      <c r="AF724" s="55" t="str">
        <f>IFERROR((IF(ISERR(Table123[[#This Row],[Potential Payout Side - Win Probability Model]]), "",IF(AD724="W", X724, IF(AD724="L",-N724, "")))), "")</f>
        <v/>
      </c>
      <c r="AG724" s="52" t="str">
        <f>IF('Prediction Log'!$U725="Y", "W", IF('Prediction Log'!$U725="N", "L", ""))</f>
        <v/>
      </c>
      <c r="AH724" s="54" t="str">
        <f>IF(ISBLANK(Table123[[#This Row],[Odds Spread]]), "",IF(AG724="W", Z724, IF(AG724="L",-O724, "")))</f>
        <v/>
      </c>
      <c r="AI724" s="45"/>
      <c r="AJ724" s="46" t="str">
        <f t="shared" si="78"/>
        <v/>
      </c>
      <c r="AK72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5" spans="1:38" x14ac:dyDescent="0.45">
      <c r="A725" s="34">
        <f>Games!A708</f>
        <v>0</v>
      </c>
      <c r="B725" s="34" t="str">
        <f>IF('Prediction Log'!B726=0, "",'Prediction Log'!B726)</f>
        <v/>
      </c>
      <c r="C725" s="34" t="str">
        <f>IF('Prediction Log'!C726=0, "",'Prediction Log'!C726)</f>
        <v/>
      </c>
      <c r="D725" s="34" t="str">
        <f>IF('Prediction Log'!D726=0, "",'Prediction Log'!D726)</f>
        <v/>
      </c>
      <c r="E725" s="34" t="str">
        <f>IF('Prediction Log'!E726=0, "",'Prediction Log'!E726)</f>
        <v/>
      </c>
      <c r="F725" s="34" t="str">
        <f>IF('Prediction Log'!H726=0, "",'Prediction Log'!H726)</f>
        <v/>
      </c>
      <c r="G725" s="10" t="str">
        <f>IF(ISBLANK(Games!B708), "",'Prediction Log'!$I726)</f>
        <v/>
      </c>
      <c r="H725" s="35" t="str">
        <f>'Prediction Log'!$J726</f>
        <v/>
      </c>
      <c r="I725" s="34" t="str">
        <f>IF(ISBLANK(Games!R708), "",IF(AND(Games!R708="",Games!S708=""),"",IF(ISTEXT(Games!S708), "Side",Games!R708)))</f>
        <v/>
      </c>
      <c r="J725" s="34" t="str">
        <f>IF(ISBLANK(Games!B708), "",IF(Games!P708="Y", Games!B708, Games!C708))</f>
        <v/>
      </c>
      <c r="K725" s="34" t="str">
        <f>Games!K708</f>
        <v/>
      </c>
      <c r="L725" s="34" t="str">
        <f>IF(ISBLANK(Games!D708), "",Games!D708)</f>
        <v/>
      </c>
      <c r="M725" s="34"/>
      <c r="N725" s="49" t="str">
        <f>IF(ISBLANK(Table123[[#This Row],[Odds Side - Difference Model]]), "", 1)</f>
        <v/>
      </c>
      <c r="O725" s="49" t="str">
        <f>IF(ISBLANK(Table123[[#This Row],[Odds Spread]]), "", 1)</f>
        <v/>
      </c>
      <c r="P725" s="36"/>
      <c r="Q725" s="36"/>
      <c r="R72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5" s="36"/>
      <c r="T725" s="36"/>
      <c r="U725" s="50" t="str">
        <f>IF(ISBLANK(Table123[[#This Row],[Odds Side - Difference Model]]), "",N725+IF(Q725&lt;0, (N725/(Q725/-100)), N725*(Q725/100)))</f>
        <v/>
      </c>
      <c r="V725" s="51" t="str">
        <f>IFERROR(IF(ISBLANK(Table123[[#This Row],[Odds Side - Win Probability Model]]), "",N725+IF(R725&lt;0, (N725/(R725/-100)), N725*(R725/100))),"")</f>
        <v/>
      </c>
      <c r="W725" s="50" t="str">
        <f t="shared" si="73"/>
        <v/>
      </c>
      <c r="X725" s="51" t="str">
        <f t="shared" si="74"/>
        <v/>
      </c>
      <c r="Y725" s="50" t="str">
        <f>IF(ISBLANK(Table123[[#This Row],[Odds Spread]]), "",O725+IF(S725&lt;0, (O725/(S725/-100)), O725*(S725/100)))</f>
        <v/>
      </c>
      <c r="Z725" s="50" t="str">
        <f t="shared" si="75"/>
        <v/>
      </c>
      <c r="AA725" s="37">
        <f t="shared" si="76"/>
        <v>0</v>
      </c>
      <c r="AB725" s="37">
        <f t="shared" si="77"/>
        <v>0</v>
      </c>
      <c r="AC725" s="52" t="str">
        <f>IF('Prediction Log'!$T726="Y", "W", IF('Prediction Log'!$T726="N","L",""))</f>
        <v/>
      </c>
      <c r="AD725" s="53" t="str">
        <f>IF('Prediction Log'!$V726="Y", "W", IF('Prediction Log'!$V726="N","L",""))</f>
        <v/>
      </c>
      <c r="AE725" s="54" t="str">
        <f>IF(ISBLANK(Table123[[#This Row],[Odds Side - Difference Model]]), "",IF(AC725="W", W725, IF(AC725="L",-N725, "")))</f>
        <v/>
      </c>
      <c r="AF725" s="55" t="str">
        <f>IFERROR((IF(ISERR(Table123[[#This Row],[Potential Payout Side - Win Probability Model]]), "",IF(AD725="W", X725, IF(AD725="L",-N725, "")))), "")</f>
        <v/>
      </c>
      <c r="AG725" s="52" t="str">
        <f>IF('Prediction Log'!$U726="Y", "W", IF('Prediction Log'!$U726="N", "L", ""))</f>
        <v/>
      </c>
      <c r="AH725" s="54" t="str">
        <f>IF(ISBLANK(Table123[[#This Row],[Odds Spread]]), "",IF(AG725="W", Z725, IF(AG725="L",-O725, "")))</f>
        <v/>
      </c>
      <c r="AI725" s="45"/>
      <c r="AJ725" s="46" t="str">
        <f t="shared" si="78"/>
        <v/>
      </c>
      <c r="AK72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6" spans="1:38" x14ac:dyDescent="0.45">
      <c r="A726" s="34">
        <f>Games!A709</f>
        <v>0</v>
      </c>
      <c r="B726" s="34" t="str">
        <f>IF('Prediction Log'!B727=0, "",'Prediction Log'!B727)</f>
        <v/>
      </c>
      <c r="C726" s="34" t="str">
        <f>IF('Prediction Log'!C727=0, "",'Prediction Log'!C727)</f>
        <v/>
      </c>
      <c r="D726" s="34" t="str">
        <f>IF('Prediction Log'!D727=0, "",'Prediction Log'!D727)</f>
        <v/>
      </c>
      <c r="E726" s="34" t="str">
        <f>IF('Prediction Log'!E727=0, "",'Prediction Log'!E727)</f>
        <v/>
      </c>
      <c r="F726" s="34" t="str">
        <f>IF('Prediction Log'!H727=0, "",'Prediction Log'!H727)</f>
        <v/>
      </c>
      <c r="G726" s="10" t="str">
        <f>IF(ISBLANK(Games!B709), "",'Prediction Log'!$I727)</f>
        <v/>
      </c>
      <c r="H726" s="35" t="str">
        <f>'Prediction Log'!$J727</f>
        <v/>
      </c>
      <c r="I726" s="34" t="str">
        <f>IF(ISBLANK(Games!R709), "",IF(AND(Games!R709="",Games!S709=""),"",IF(ISTEXT(Games!S709), "Side",Games!R709)))</f>
        <v/>
      </c>
      <c r="J726" s="34" t="str">
        <f>IF(ISBLANK(Games!B709), "",IF(Games!P709="Y", Games!B709, Games!C709))</f>
        <v/>
      </c>
      <c r="K726" s="34" t="str">
        <f>Games!K709</f>
        <v/>
      </c>
      <c r="L726" s="34" t="str">
        <f>IF(ISBLANK(Games!D709), "",Games!D709)</f>
        <v/>
      </c>
      <c r="M726" s="34"/>
      <c r="N726" s="49" t="str">
        <f>IF(ISBLANK(Table123[[#This Row],[Odds Side - Difference Model]]), "", 1)</f>
        <v/>
      </c>
      <c r="O726" s="49" t="str">
        <f>IF(ISBLANK(Table123[[#This Row],[Odds Spread]]), "", 1)</f>
        <v/>
      </c>
      <c r="P726" s="36"/>
      <c r="Q726" s="36"/>
      <c r="R72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6" s="36"/>
      <c r="T726" s="36"/>
      <c r="U726" s="50" t="str">
        <f>IF(ISBLANK(Table123[[#This Row],[Odds Side - Difference Model]]), "",N726+IF(Q726&lt;0, (N726/(Q726/-100)), N726*(Q726/100)))</f>
        <v/>
      </c>
      <c r="V726" s="51" t="str">
        <f>IFERROR(IF(ISBLANK(Table123[[#This Row],[Odds Side - Win Probability Model]]), "",N726+IF(R726&lt;0, (N726/(R726/-100)), N726*(R726/100))),"")</f>
        <v/>
      </c>
      <c r="W726" s="50" t="str">
        <f t="shared" si="73"/>
        <v/>
      </c>
      <c r="X726" s="51" t="str">
        <f t="shared" si="74"/>
        <v/>
      </c>
      <c r="Y726" s="50" t="str">
        <f>IF(ISBLANK(Table123[[#This Row],[Odds Spread]]), "",O726+IF(S726&lt;0, (O726/(S726/-100)), O726*(S726/100)))</f>
        <v/>
      </c>
      <c r="Z726" s="50" t="str">
        <f t="shared" si="75"/>
        <v/>
      </c>
      <c r="AA726" s="37">
        <f t="shared" si="76"/>
        <v>0</v>
      </c>
      <c r="AB726" s="37">
        <f t="shared" si="77"/>
        <v>0</v>
      </c>
      <c r="AC726" s="52" t="str">
        <f>IF('Prediction Log'!$T727="Y", "W", IF('Prediction Log'!$T727="N","L",""))</f>
        <v/>
      </c>
      <c r="AD726" s="53" t="str">
        <f>IF('Prediction Log'!$V727="Y", "W", IF('Prediction Log'!$V727="N","L",""))</f>
        <v/>
      </c>
      <c r="AE726" s="54" t="str">
        <f>IF(ISBLANK(Table123[[#This Row],[Odds Side - Difference Model]]), "",IF(AC726="W", W726, IF(AC726="L",-N726, "")))</f>
        <v/>
      </c>
      <c r="AF726" s="55" t="str">
        <f>IFERROR((IF(ISERR(Table123[[#This Row],[Potential Payout Side - Win Probability Model]]), "",IF(AD726="W", X726, IF(AD726="L",-N726, "")))), "")</f>
        <v/>
      </c>
      <c r="AG726" s="52" t="str">
        <f>IF('Prediction Log'!$U727="Y", "W", IF('Prediction Log'!$U727="N", "L", ""))</f>
        <v/>
      </c>
      <c r="AH726" s="54" t="str">
        <f>IF(ISBLANK(Table123[[#This Row],[Odds Spread]]), "",IF(AG726="W", Z726, IF(AG726="L",-O726, "")))</f>
        <v/>
      </c>
      <c r="AI726" s="45"/>
      <c r="AJ726" s="46" t="str">
        <f t="shared" si="78"/>
        <v/>
      </c>
      <c r="AK72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7" spans="1:38" x14ac:dyDescent="0.45">
      <c r="A727" s="34">
        <f>Games!A710</f>
        <v>0</v>
      </c>
      <c r="B727" s="34" t="str">
        <f>IF('Prediction Log'!B728=0, "",'Prediction Log'!B728)</f>
        <v/>
      </c>
      <c r="C727" s="34" t="str">
        <f>IF('Prediction Log'!C728=0, "",'Prediction Log'!C728)</f>
        <v/>
      </c>
      <c r="D727" s="34" t="str">
        <f>IF('Prediction Log'!D728=0, "",'Prediction Log'!D728)</f>
        <v/>
      </c>
      <c r="E727" s="34" t="str">
        <f>IF('Prediction Log'!E728=0, "",'Prediction Log'!E728)</f>
        <v/>
      </c>
      <c r="F727" s="34" t="str">
        <f>IF('Prediction Log'!H728=0, "",'Prediction Log'!H728)</f>
        <v/>
      </c>
      <c r="G727" s="10" t="str">
        <f>IF(ISBLANK(Games!B710), "",'Prediction Log'!$I728)</f>
        <v/>
      </c>
      <c r="H727" s="35" t="str">
        <f>'Prediction Log'!$J728</f>
        <v/>
      </c>
      <c r="I727" s="34" t="str">
        <f>IF(ISBLANK(Games!R710), "",IF(AND(Games!R710="",Games!S710=""),"",IF(ISTEXT(Games!S710), "Side",Games!R710)))</f>
        <v/>
      </c>
      <c r="J727" s="34" t="str">
        <f>IF(ISBLANK(Games!B710), "",IF(Games!P710="Y", Games!B710, Games!C710))</f>
        <v/>
      </c>
      <c r="K727" s="34" t="str">
        <f>Games!K710</f>
        <v/>
      </c>
      <c r="L727" s="34" t="str">
        <f>IF(ISBLANK(Games!D710), "",Games!D710)</f>
        <v/>
      </c>
      <c r="M727" s="34"/>
      <c r="N727" s="49" t="str">
        <f>IF(ISBLANK(Table123[[#This Row],[Odds Side - Difference Model]]), "", 1)</f>
        <v/>
      </c>
      <c r="O727" s="49" t="str">
        <f>IF(ISBLANK(Table123[[#This Row],[Odds Spread]]), "", 1)</f>
        <v/>
      </c>
      <c r="P727" s="36"/>
      <c r="Q727" s="36"/>
      <c r="R72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7" s="36"/>
      <c r="T727" s="36"/>
      <c r="U727" s="50" t="str">
        <f>IF(ISBLANK(Table123[[#This Row],[Odds Side - Difference Model]]), "",N727+IF(Q727&lt;0, (N727/(Q727/-100)), N727*(Q727/100)))</f>
        <v/>
      </c>
      <c r="V727" s="51" t="str">
        <f>IFERROR(IF(ISBLANK(Table123[[#This Row],[Odds Side - Win Probability Model]]), "",N727+IF(R727&lt;0, (N727/(R727/-100)), N727*(R727/100))),"")</f>
        <v/>
      </c>
      <c r="W727" s="50" t="str">
        <f t="shared" si="73"/>
        <v/>
      </c>
      <c r="X727" s="51" t="str">
        <f t="shared" si="74"/>
        <v/>
      </c>
      <c r="Y727" s="50" t="str">
        <f>IF(ISBLANK(Table123[[#This Row],[Odds Spread]]), "",O727+IF(S727&lt;0, (O727/(S727/-100)), O727*(S727/100)))</f>
        <v/>
      </c>
      <c r="Z727" s="50" t="str">
        <f t="shared" si="75"/>
        <v/>
      </c>
      <c r="AA727" s="37">
        <f t="shared" si="76"/>
        <v>0</v>
      </c>
      <c r="AB727" s="37">
        <f t="shared" si="77"/>
        <v>0</v>
      </c>
      <c r="AC727" s="52" t="str">
        <f>IF('Prediction Log'!$T728="Y", "W", IF('Prediction Log'!$T728="N","L",""))</f>
        <v/>
      </c>
      <c r="AD727" s="53" t="str">
        <f>IF('Prediction Log'!$V728="Y", "W", IF('Prediction Log'!$V728="N","L",""))</f>
        <v/>
      </c>
      <c r="AE727" s="54" t="str">
        <f>IF(ISBLANK(Table123[[#This Row],[Odds Side - Difference Model]]), "",IF(AC727="W", W727, IF(AC727="L",-N727, "")))</f>
        <v/>
      </c>
      <c r="AF727" s="55" t="str">
        <f>IFERROR((IF(ISERR(Table123[[#This Row],[Potential Payout Side - Win Probability Model]]), "",IF(AD727="W", X727, IF(AD727="L",-N727, "")))), "")</f>
        <v/>
      </c>
      <c r="AG727" s="52" t="str">
        <f>IF('Prediction Log'!$U728="Y", "W", IF('Prediction Log'!$U728="N", "L", ""))</f>
        <v/>
      </c>
      <c r="AH727" s="54" t="str">
        <f>IF(ISBLANK(Table123[[#This Row],[Odds Spread]]), "",IF(AG727="W", Z727, IF(AG727="L",-O727, "")))</f>
        <v/>
      </c>
      <c r="AI727" s="45"/>
      <c r="AJ727" s="46" t="str">
        <f t="shared" si="78"/>
        <v/>
      </c>
      <c r="AK72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8" spans="1:38" x14ac:dyDescent="0.45">
      <c r="A728" s="34">
        <f>Games!A711</f>
        <v>0</v>
      </c>
      <c r="B728" s="34" t="str">
        <f>IF('Prediction Log'!B729=0, "",'Prediction Log'!B729)</f>
        <v/>
      </c>
      <c r="C728" s="34" t="str">
        <f>IF('Prediction Log'!C729=0, "",'Prediction Log'!C729)</f>
        <v/>
      </c>
      <c r="D728" s="34" t="str">
        <f>IF('Prediction Log'!D729=0, "",'Prediction Log'!D729)</f>
        <v/>
      </c>
      <c r="E728" s="34" t="str">
        <f>IF('Prediction Log'!E729=0, "",'Prediction Log'!E729)</f>
        <v/>
      </c>
      <c r="F728" s="34" t="str">
        <f>IF('Prediction Log'!H729=0, "",'Prediction Log'!H729)</f>
        <v/>
      </c>
      <c r="G728" s="10" t="str">
        <f>IF(ISBLANK(Games!B711), "",'Prediction Log'!$I729)</f>
        <v/>
      </c>
      <c r="H728" s="35" t="str">
        <f>'Prediction Log'!$J729</f>
        <v/>
      </c>
      <c r="I728" s="34" t="str">
        <f>IF(ISBLANK(Games!R711), "",IF(AND(Games!R711="",Games!S711=""),"",IF(ISTEXT(Games!S711), "Side",Games!R711)))</f>
        <v/>
      </c>
      <c r="J728" s="34" t="str">
        <f>IF(ISBLANK(Games!B711), "",IF(Games!P711="Y", Games!B711, Games!C711))</f>
        <v/>
      </c>
      <c r="K728" s="34" t="str">
        <f>Games!K711</f>
        <v/>
      </c>
      <c r="L728" s="34" t="str">
        <f>IF(ISBLANK(Games!D711), "",Games!D711)</f>
        <v/>
      </c>
      <c r="M728" s="34"/>
      <c r="N728" s="49" t="str">
        <f>IF(ISBLANK(Table123[[#This Row],[Odds Side - Difference Model]]), "", 1)</f>
        <v/>
      </c>
      <c r="O728" s="49" t="str">
        <f>IF(ISBLANK(Table123[[#This Row],[Odds Spread]]), "", 1)</f>
        <v/>
      </c>
      <c r="P728" s="36"/>
      <c r="Q728" s="36"/>
      <c r="R72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8" s="36"/>
      <c r="T728" s="36"/>
      <c r="U728" s="50" t="str">
        <f>IF(ISBLANK(Table123[[#This Row],[Odds Side - Difference Model]]), "",N728+IF(Q728&lt;0, (N728/(Q728/-100)), N728*(Q728/100)))</f>
        <v/>
      </c>
      <c r="V728" s="51" t="str">
        <f>IFERROR(IF(ISBLANK(Table123[[#This Row],[Odds Side - Win Probability Model]]), "",N728+IF(R728&lt;0, (N728/(R728/-100)), N728*(R728/100))),"")</f>
        <v/>
      </c>
      <c r="W728" s="50" t="str">
        <f t="shared" si="73"/>
        <v/>
      </c>
      <c r="X728" s="51" t="str">
        <f t="shared" si="74"/>
        <v/>
      </c>
      <c r="Y728" s="50" t="str">
        <f>IF(ISBLANK(Table123[[#This Row],[Odds Spread]]), "",O728+IF(S728&lt;0, (O728/(S728/-100)), O728*(S728/100)))</f>
        <v/>
      </c>
      <c r="Z728" s="50" t="str">
        <f t="shared" si="75"/>
        <v/>
      </c>
      <c r="AA728" s="37">
        <f t="shared" si="76"/>
        <v>0</v>
      </c>
      <c r="AB728" s="37">
        <f t="shared" si="77"/>
        <v>0</v>
      </c>
      <c r="AC728" s="52" t="str">
        <f>IF('Prediction Log'!$T729="Y", "W", IF('Prediction Log'!$T729="N","L",""))</f>
        <v/>
      </c>
      <c r="AD728" s="53" t="str">
        <f>IF('Prediction Log'!$V729="Y", "W", IF('Prediction Log'!$V729="N","L",""))</f>
        <v/>
      </c>
      <c r="AE728" s="54" t="str">
        <f>IF(ISBLANK(Table123[[#This Row],[Odds Side - Difference Model]]), "",IF(AC728="W", W728, IF(AC728="L",-N728, "")))</f>
        <v/>
      </c>
      <c r="AF728" s="55" t="str">
        <f>IFERROR((IF(ISERR(Table123[[#This Row],[Potential Payout Side - Win Probability Model]]), "",IF(AD728="W", X728, IF(AD728="L",-N728, "")))), "")</f>
        <v/>
      </c>
      <c r="AG728" s="52" t="str">
        <f>IF('Prediction Log'!$U729="Y", "W", IF('Prediction Log'!$U729="N", "L", ""))</f>
        <v/>
      </c>
      <c r="AH728" s="54" t="str">
        <f>IF(ISBLANK(Table123[[#This Row],[Odds Spread]]), "",IF(AG728="W", Z728, IF(AG728="L",-O728, "")))</f>
        <v/>
      </c>
      <c r="AI728" s="45"/>
      <c r="AJ728" s="46" t="str">
        <f t="shared" si="78"/>
        <v/>
      </c>
      <c r="AK72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9" spans="1:38" x14ac:dyDescent="0.45">
      <c r="A729" s="34">
        <f>Games!A712</f>
        <v>0</v>
      </c>
      <c r="B729" s="34" t="str">
        <f>IF('Prediction Log'!B730=0, "",'Prediction Log'!B730)</f>
        <v/>
      </c>
      <c r="C729" s="34" t="str">
        <f>IF('Prediction Log'!C730=0, "",'Prediction Log'!C730)</f>
        <v/>
      </c>
      <c r="D729" s="34" t="str">
        <f>IF('Prediction Log'!D730=0, "",'Prediction Log'!D730)</f>
        <v/>
      </c>
      <c r="E729" s="34" t="str">
        <f>IF('Prediction Log'!E730=0, "",'Prediction Log'!E730)</f>
        <v/>
      </c>
      <c r="F729" s="34" t="str">
        <f>IF('Prediction Log'!H730=0, "",'Prediction Log'!H730)</f>
        <v/>
      </c>
      <c r="G729" s="10" t="str">
        <f>IF(ISBLANK(Games!B712), "",'Prediction Log'!$I730)</f>
        <v/>
      </c>
      <c r="H729" s="35" t="str">
        <f>'Prediction Log'!$J730</f>
        <v/>
      </c>
      <c r="I729" s="34" t="str">
        <f>IF(ISBLANK(Games!R712), "",IF(AND(Games!R712="",Games!S712=""),"",IF(ISTEXT(Games!S712), "Side",Games!R712)))</f>
        <v/>
      </c>
      <c r="J729" s="34" t="str">
        <f>IF(ISBLANK(Games!B712), "",IF(Games!P712="Y", Games!B712, Games!C712))</f>
        <v/>
      </c>
      <c r="K729" s="34" t="str">
        <f>Games!K712</f>
        <v/>
      </c>
      <c r="L729" s="34" t="str">
        <f>IF(ISBLANK(Games!D712), "",Games!D712)</f>
        <v/>
      </c>
      <c r="M729" s="34"/>
      <c r="N729" s="49" t="str">
        <f>IF(ISBLANK(Table123[[#This Row],[Odds Side - Difference Model]]), "", 1)</f>
        <v/>
      </c>
      <c r="O729" s="49" t="str">
        <f>IF(ISBLANK(Table123[[#This Row],[Odds Spread]]), "", 1)</f>
        <v/>
      </c>
      <c r="P729" s="36"/>
      <c r="Q729" s="36"/>
      <c r="R72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9" s="36"/>
      <c r="T729" s="36"/>
      <c r="U729" s="50" t="str">
        <f>IF(ISBLANK(Table123[[#This Row],[Odds Side - Difference Model]]), "",N729+IF(Q729&lt;0, (N729/(Q729/-100)), N729*(Q729/100)))</f>
        <v/>
      </c>
      <c r="V729" s="51" t="str">
        <f>IFERROR(IF(ISBLANK(Table123[[#This Row],[Odds Side - Win Probability Model]]), "",N729+IF(R729&lt;0, (N729/(R729/-100)), N729*(R729/100))),"")</f>
        <v/>
      </c>
      <c r="W729" s="50" t="str">
        <f t="shared" si="73"/>
        <v/>
      </c>
      <c r="X729" s="51" t="str">
        <f t="shared" si="74"/>
        <v/>
      </c>
      <c r="Y729" s="50" t="str">
        <f>IF(ISBLANK(Table123[[#This Row],[Odds Spread]]), "",O729+IF(S729&lt;0, (O729/(S729/-100)), O729*(S729/100)))</f>
        <v/>
      </c>
      <c r="Z729" s="50" t="str">
        <f t="shared" si="75"/>
        <v/>
      </c>
      <c r="AA729" s="37">
        <f t="shared" si="76"/>
        <v>0</v>
      </c>
      <c r="AB729" s="37">
        <f t="shared" si="77"/>
        <v>0</v>
      </c>
      <c r="AC729" s="52" t="str">
        <f>IF('Prediction Log'!$T730="Y", "W", IF('Prediction Log'!$T730="N","L",""))</f>
        <v/>
      </c>
      <c r="AD729" s="53" t="str">
        <f>IF('Prediction Log'!$V730="Y", "W", IF('Prediction Log'!$V730="N","L",""))</f>
        <v/>
      </c>
      <c r="AE729" s="54" t="str">
        <f>IF(ISBLANK(Table123[[#This Row],[Odds Side - Difference Model]]), "",IF(AC729="W", W729, IF(AC729="L",-N729, "")))</f>
        <v/>
      </c>
      <c r="AF729" s="55" t="str">
        <f>IFERROR((IF(ISERR(Table123[[#This Row],[Potential Payout Side - Win Probability Model]]), "",IF(AD729="W", X729, IF(AD729="L",-N729, "")))), "")</f>
        <v/>
      </c>
      <c r="AG729" s="52" t="str">
        <f>IF('Prediction Log'!$U730="Y", "W", IF('Prediction Log'!$U730="N", "L", ""))</f>
        <v/>
      </c>
      <c r="AH729" s="54" t="str">
        <f>IF(ISBLANK(Table123[[#This Row],[Odds Spread]]), "",IF(AG729="W", Z729, IF(AG729="L",-O729, "")))</f>
        <v/>
      </c>
      <c r="AI729" s="45"/>
      <c r="AJ729" s="46" t="str">
        <f t="shared" si="78"/>
        <v/>
      </c>
      <c r="AK72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0" spans="1:38" x14ac:dyDescent="0.45">
      <c r="A730" s="34">
        <f>Games!A713</f>
        <v>0</v>
      </c>
      <c r="B730" s="34" t="str">
        <f>IF('Prediction Log'!B731=0, "",'Prediction Log'!B731)</f>
        <v/>
      </c>
      <c r="C730" s="34" t="str">
        <f>IF('Prediction Log'!C731=0, "",'Prediction Log'!C731)</f>
        <v/>
      </c>
      <c r="D730" s="34" t="str">
        <f>IF('Prediction Log'!D731=0, "",'Prediction Log'!D731)</f>
        <v/>
      </c>
      <c r="E730" s="34" t="str">
        <f>IF('Prediction Log'!E731=0, "",'Prediction Log'!E731)</f>
        <v/>
      </c>
      <c r="F730" s="34" t="str">
        <f>IF('Prediction Log'!H731=0, "",'Prediction Log'!H731)</f>
        <v/>
      </c>
      <c r="G730" s="10" t="str">
        <f>IF(ISBLANK(Games!B713), "",'Prediction Log'!$I731)</f>
        <v/>
      </c>
      <c r="H730" s="35" t="str">
        <f>'Prediction Log'!$J731</f>
        <v/>
      </c>
      <c r="I730" s="34" t="str">
        <f>IF(ISBLANK(Games!R713), "",IF(AND(Games!R713="",Games!S713=""),"",IF(ISTEXT(Games!S713), "Side",Games!R713)))</f>
        <v/>
      </c>
      <c r="J730" s="34" t="str">
        <f>IF(ISBLANK(Games!B713), "",IF(Games!P713="Y", Games!B713, Games!C713))</f>
        <v/>
      </c>
      <c r="K730" s="34" t="str">
        <f>Games!K713</f>
        <v/>
      </c>
      <c r="L730" s="34" t="str">
        <f>IF(ISBLANK(Games!D713), "",Games!D713)</f>
        <v/>
      </c>
      <c r="M730" s="34"/>
      <c r="N730" s="49" t="str">
        <f>IF(ISBLANK(Table123[[#This Row],[Odds Side - Difference Model]]), "", 1)</f>
        <v/>
      </c>
      <c r="O730" s="49" t="str">
        <f>IF(ISBLANK(Table123[[#This Row],[Odds Spread]]), "", 1)</f>
        <v/>
      </c>
      <c r="P730" s="36"/>
      <c r="Q730" s="36"/>
      <c r="R73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0" s="36"/>
      <c r="T730" s="36"/>
      <c r="U730" s="50" t="str">
        <f>IF(ISBLANK(Table123[[#This Row],[Odds Side - Difference Model]]), "",N730+IF(Q730&lt;0, (N730/(Q730/-100)), N730*(Q730/100)))</f>
        <v/>
      </c>
      <c r="V730" s="51" t="str">
        <f>IFERROR(IF(ISBLANK(Table123[[#This Row],[Odds Side - Win Probability Model]]), "",N730+IF(R730&lt;0, (N730/(R730/-100)), N730*(R730/100))),"")</f>
        <v/>
      </c>
      <c r="W730" s="50" t="str">
        <f t="shared" si="73"/>
        <v/>
      </c>
      <c r="X730" s="51" t="str">
        <f t="shared" si="74"/>
        <v/>
      </c>
      <c r="Y730" s="50" t="str">
        <f>IF(ISBLANK(Table123[[#This Row],[Odds Spread]]), "",O730+IF(S730&lt;0, (O730/(S730/-100)), O730*(S730/100)))</f>
        <v/>
      </c>
      <c r="Z730" s="50" t="str">
        <f t="shared" si="75"/>
        <v/>
      </c>
      <c r="AA730" s="37">
        <f t="shared" si="76"/>
        <v>0</v>
      </c>
      <c r="AB730" s="37">
        <f t="shared" si="77"/>
        <v>0</v>
      </c>
      <c r="AC730" s="52" t="str">
        <f>IF('Prediction Log'!$T731="Y", "W", IF('Prediction Log'!$T731="N","L",""))</f>
        <v/>
      </c>
      <c r="AD730" s="53" t="str">
        <f>IF('Prediction Log'!$V731="Y", "W", IF('Prediction Log'!$V731="N","L",""))</f>
        <v/>
      </c>
      <c r="AE730" s="54" t="str">
        <f>IF(ISBLANK(Table123[[#This Row],[Odds Side - Difference Model]]), "",IF(AC730="W", W730, IF(AC730="L",-N730, "")))</f>
        <v/>
      </c>
      <c r="AF730" s="55" t="str">
        <f>IFERROR((IF(ISERR(Table123[[#This Row],[Potential Payout Side - Win Probability Model]]), "",IF(AD730="W", X730, IF(AD730="L",-N730, "")))), "")</f>
        <v/>
      </c>
      <c r="AG730" s="52" t="str">
        <f>IF('Prediction Log'!$U731="Y", "W", IF('Prediction Log'!$U731="N", "L", ""))</f>
        <v/>
      </c>
      <c r="AH730" s="54" t="str">
        <f>IF(ISBLANK(Table123[[#This Row],[Odds Spread]]), "",IF(AG730="W", Z730, IF(AG730="L",-O730, "")))</f>
        <v/>
      </c>
      <c r="AI730" s="45"/>
      <c r="AJ730" s="46" t="str">
        <f t="shared" si="78"/>
        <v/>
      </c>
      <c r="AK73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1" spans="1:38" x14ac:dyDescent="0.45">
      <c r="A731" s="34">
        <f>Games!A714</f>
        <v>0</v>
      </c>
      <c r="B731" s="34" t="str">
        <f>IF('Prediction Log'!B732=0, "",'Prediction Log'!B732)</f>
        <v/>
      </c>
      <c r="C731" s="34" t="str">
        <f>IF('Prediction Log'!C732=0, "",'Prediction Log'!C732)</f>
        <v/>
      </c>
      <c r="D731" s="34" t="str">
        <f>IF('Prediction Log'!D732=0, "",'Prediction Log'!D732)</f>
        <v/>
      </c>
      <c r="E731" s="34" t="str">
        <f>IF('Prediction Log'!E732=0, "",'Prediction Log'!E732)</f>
        <v/>
      </c>
      <c r="F731" s="34" t="str">
        <f>IF('Prediction Log'!H732=0, "",'Prediction Log'!H732)</f>
        <v/>
      </c>
      <c r="G731" s="10" t="str">
        <f>IF(ISBLANK(Games!B714), "",'Prediction Log'!$I732)</f>
        <v/>
      </c>
      <c r="H731" s="35" t="str">
        <f>'Prediction Log'!$J732</f>
        <v/>
      </c>
      <c r="I731" s="34" t="str">
        <f>IF(ISBLANK(Games!R714), "",IF(AND(Games!R714="",Games!S714=""),"",IF(ISTEXT(Games!S714), "Side",Games!R714)))</f>
        <v/>
      </c>
      <c r="J731" s="34" t="str">
        <f>IF(ISBLANK(Games!B714), "",IF(Games!P714="Y", Games!B714, Games!C714))</f>
        <v/>
      </c>
      <c r="K731" s="34" t="str">
        <f>Games!K714</f>
        <v/>
      </c>
      <c r="L731" s="34" t="str">
        <f>IF(ISBLANK(Games!D714), "",Games!D714)</f>
        <v/>
      </c>
      <c r="M731" s="34"/>
      <c r="N731" s="49" t="str">
        <f>IF(ISBLANK(Table123[[#This Row],[Odds Side - Difference Model]]), "", 1)</f>
        <v/>
      </c>
      <c r="O731" s="49" t="str">
        <f>IF(ISBLANK(Table123[[#This Row],[Odds Spread]]), "", 1)</f>
        <v/>
      </c>
      <c r="P731" s="36"/>
      <c r="Q731" s="36"/>
      <c r="R73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1" s="36"/>
      <c r="T731" s="36"/>
      <c r="U731" s="50" t="str">
        <f>IF(ISBLANK(Table123[[#This Row],[Odds Side - Difference Model]]), "",N731+IF(Q731&lt;0, (N731/(Q731/-100)), N731*(Q731/100)))</f>
        <v/>
      </c>
      <c r="V731" s="51" t="str">
        <f>IFERROR(IF(ISBLANK(Table123[[#This Row],[Odds Side - Win Probability Model]]), "",N731+IF(R731&lt;0, (N731/(R731/-100)), N731*(R731/100))),"")</f>
        <v/>
      </c>
      <c r="W731" s="50" t="str">
        <f t="shared" si="73"/>
        <v/>
      </c>
      <c r="X731" s="51" t="str">
        <f t="shared" si="74"/>
        <v/>
      </c>
      <c r="Y731" s="50" t="str">
        <f>IF(ISBLANK(Table123[[#This Row],[Odds Spread]]), "",O731+IF(S731&lt;0, (O731/(S731/-100)), O731*(S731/100)))</f>
        <v/>
      </c>
      <c r="Z731" s="50" t="str">
        <f t="shared" si="75"/>
        <v/>
      </c>
      <c r="AA731" s="37">
        <f t="shared" si="76"/>
        <v>0</v>
      </c>
      <c r="AB731" s="37">
        <f t="shared" si="77"/>
        <v>0</v>
      </c>
      <c r="AC731" s="52" t="str">
        <f>IF('Prediction Log'!$T732="Y", "W", IF('Prediction Log'!$T732="N","L",""))</f>
        <v/>
      </c>
      <c r="AD731" s="53" t="str">
        <f>IF('Prediction Log'!$V732="Y", "W", IF('Prediction Log'!$V732="N","L",""))</f>
        <v/>
      </c>
      <c r="AE731" s="54" t="str">
        <f>IF(ISBLANK(Table123[[#This Row],[Odds Side - Difference Model]]), "",IF(AC731="W", W731, IF(AC731="L",-N731, "")))</f>
        <v/>
      </c>
      <c r="AF731" s="55" t="str">
        <f>IFERROR((IF(ISERR(Table123[[#This Row],[Potential Payout Side - Win Probability Model]]), "",IF(AD731="W", X731, IF(AD731="L",-N731, "")))), "")</f>
        <v/>
      </c>
      <c r="AG731" s="52" t="str">
        <f>IF('Prediction Log'!$U732="Y", "W", IF('Prediction Log'!$U732="N", "L", ""))</f>
        <v/>
      </c>
      <c r="AH731" s="54" t="str">
        <f>IF(ISBLANK(Table123[[#This Row],[Odds Spread]]), "",IF(AG731="W", Z731, IF(AG731="L",-O731, "")))</f>
        <v/>
      </c>
      <c r="AI731" s="45"/>
      <c r="AJ731" s="46" t="str">
        <f t="shared" si="78"/>
        <v/>
      </c>
      <c r="AK73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2" spans="1:38" x14ac:dyDescent="0.45">
      <c r="A732" s="34">
        <f>Games!A715</f>
        <v>0</v>
      </c>
      <c r="B732" s="34" t="str">
        <f>IF('Prediction Log'!B733=0, "",'Prediction Log'!B733)</f>
        <v/>
      </c>
      <c r="C732" s="34" t="str">
        <f>IF('Prediction Log'!C733=0, "",'Prediction Log'!C733)</f>
        <v/>
      </c>
      <c r="D732" s="34" t="str">
        <f>IF('Prediction Log'!D733=0, "",'Prediction Log'!D733)</f>
        <v/>
      </c>
      <c r="E732" s="34" t="str">
        <f>IF('Prediction Log'!E733=0, "",'Prediction Log'!E733)</f>
        <v/>
      </c>
      <c r="F732" s="34" t="str">
        <f>IF('Prediction Log'!H733=0, "",'Prediction Log'!H733)</f>
        <v/>
      </c>
      <c r="G732" s="10" t="str">
        <f>IF(ISBLANK(Games!B715), "",'Prediction Log'!$I733)</f>
        <v/>
      </c>
      <c r="H732" s="35" t="str">
        <f>'Prediction Log'!$J733</f>
        <v/>
      </c>
      <c r="I732" s="34" t="str">
        <f>IF(ISBLANK(Games!R715), "",IF(AND(Games!R715="",Games!S715=""),"",IF(ISTEXT(Games!S715), "Side",Games!R715)))</f>
        <v/>
      </c>
      <c r="J732" s="34" t="str">
        <f>IF(ISBLANK(Games!B715), "",IF(Games!P715="Y", Games!B715, Games!C715))</f>
        <v/>
      </c>
      <c r="K732" s="34" t="str">
        <f>Games!K715</f>
        <v/>
      </c>
      <c r="L732" s="34" t="str">
        <f>IF(ISBLANK(Games!D715), "",Games!D715)</f>
        <v/>
      </c>
      <c r="M732" s="34"/>
      <c r="N732" s="49" t="str">
        <f>IF(ISBLANK(Table123[[#This Row],[Odds Side - Difference Model]]), "", 1)</f>
        <v/>
      </c>
      <c r="O732" s="49" t="str">
        <f>IF(ISBLANK(Table123[[#This Row],[Odds Spread]]), "", 1)</f>
        <v/>
      </c>
      <c r="P732" s="36"/>
      <c r="Q732" s="36"/>
      <c r="R73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2" s="36"/>
      <c r="T732" s="36"/>
      <c r="U732" s="50" t="str">
        <f>IF(ISBLANK(Table123[[#This Row],[Odds Side - Difference Model]]), "",N732+IF(Q732&lt;0, (N732/(Q732/-100)), N732*(Q732/100)))</f>
        <v/>
      </c>
      <c r="V732" s="51" t="str">
        <f>IFERROR(IF(ISBLANK(Table123[[#This Row],[Odds Side - Win Probability Model]]), "",N732+IF(R732&lt;0, (N732/(R732/-100)), N732*(R732/100))),"")</f>
        <v/>
      </c>
      <c r="W732" s="50" t="str">
        <f t="shared" si="73"/>
        <v/>
      </c>
      <c r="X732" s="51" t="str">
        <f t="shared" si="74"/>
        <v/>
      </c>
      <c r="Y732" s="50" t="str">
        <f>IF(ISBLANK(Table123[[#This Row],[Odds Spread]]), "",O732+IF(S732&lt;0, (O732/(S732/-100)), O732*(S732/100)))</f>
        <v/>
      </c>
      <c r="Z732" s="50" t="str">
        <f t="shared" si="75"/>
        <v/>
      </c>
      <c r="AA732" s="37">
        <f t="shared" si="76"/>
        <v>0</v>
      </c>
      <c r="AB732" s="37">
        <f t="shared" si="77"/>
        <v>0</v>
      </c>
      <c r="AC732" s="52" t="str">
        <f>IF('Prediction Log'!$T733="Y", "W", IF('Prediction Log'!$T733="N","L",""))</f>
        <v/>
      </c>
      <c r="AD732" s="53" t="str">
        <f>IF('Prediction Log'!$V733="Y", "W", IF('Prediction Log'!$V733="N","L",""))</f>
        <v/>
      </c>
      <c r="AE732" s="54" t="str">
        <f>IF(ISBLANK(Table123[[#This Row],[Odds Side - Difference Model]]), "",IF(AC732="W", W732, IF(AC732="L",-N732, "")))</f>
        <v/>
      </c>
      <c r="AF732" s="55" t="str">
        <f>IFERROR((IF(ISERR(Table123[[#This Row],[Potential Payout Side - Win Probability Model]]), "",IF(AD732="W", X732, IF(AD732="L",-N732, "")))), "")</f>
        <v/>
      </c>
      <c r="AG732" s="52" t="str">
        <f>IF('Prediction Log'!$U733="Y", "W", IF('Prediction Log'!$U733="N", "L", ""))</f>
        <v/>
      </c>
      <c r="AH732" s="54" t="str">
        <f>IF(ISBLANK(Table123[[#This Row],[Odds Spread]]), "",IF(AG732="W", Z732, IF(AG732="L",-O732, "")))</f>
        <v/>
      </c>
      <c r="AI732" s="45"/>
      <c r="AJ732" s="46" t="str">
        <f t="shared" si="78"/>
        <v/>
      </c>
      <c r="AK73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3" spans="1:38" x14ac:dyDescent="0.45">
      <c r="A733" s="34">
        <f>Games!A716</f>
        <v>0</v>
      </c>
      <c r="B733" s="34" t="str">
        <f>IF('Prediction Log'!B734=0, "",'Prediction Log'!B734)</f>
        <v/>
      </c>
      <c r="C733" s="34" t="str">
        <f>IF('Prediction Log'!C734=0, "",'Prediction Log'!C734)</f>
        <v/>
      </c>
      <c r="D733" s="34" t="str">
        <f>IF('Prediction Log'!D734=0, "",'Prediction Log'!D734)</f>
        <v/>
      </c>
      <c r="E733" s="34" t="str">
        <f>IF('Prediction Log'!E734=0, "",'Prediction Log'!E734)</f>
        <v/>
      </c>
      <c r="F733" s="34" t="str">
        <f>IF('Prediction Log'!H734=0, "",'Prediction Log'!H734)</f>
        <v/>
      </c>
      <c r="G733" s="10" t="str">
        <f>IF(ISBLANK(Games!B716), "",'Prediction Log'!$I734)</f>
        <v/>
      </c>
      <c r="H733" s="35" t="str">
        <f>'Prediction Log'!$J734</f>
        <v/>
      </c>
      <c r="I733" s="34" t="str">
        <f>IF(ISBLANK(Games!R716), "",IF(AND(Games!R716="",Games!S716=""),"",IF(ISTEXT(Games!S716), "Side",Games!R716)))</f>
        <v/>
      </c>
      <c r="J733" s="34" t="str">
        <f>IF(ISBLANK(Games!B716), "",IF(Games!P716="Y", Games!B716, Games!C716))</f>
        <v/>
      </c>
      <c r="K733" s="34" t="str">
        <f>Games!K716</f>
        <v/>
      </c>
      <c r="L733" s="34" t="str">
        <f>IF(ISBLANK(Games!D716), "",Games!D716)</f>
        <v/>
      </c>
      <c r="M733" s="34"/>
      <c r="N733" s="49" t="str">
        <f>IF(ISBLANK(Table123[[#This Row],[Odds Side - Difference Model]]), "", 1)</f>
        <v/>
      </c>
      <c r="O733" s="49" t="str">
        <f>IF(ISBLANK(Table123[[#This Row],[Odds Spread]]), "", 1)</f>
        <v/>
      </c>
      <c r="P733" s="36"/>
      <c r="Q733" s="36"/>
      <c r="R73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3" s="36"/>
      <c r="T733" s="36"/>
      <c r="U733" s="50" t="str">
        <f>IF(ISBLANK(Table123[[#This Row],[Odds Side - Difference Model]]), "",N733+IF(Q733&lt;0, (N733/(Q733/-100)), N733*(Q733/100)))</f>
        <v/>
      </c>
      <c r="V733" s="51" t="str">
        <f>IFERROR(IF(ISBLANK(Table123[[#This Row],[Odds Side - Win Probability Model]]), "",N733+IF(R733&lt;0, (N733/(R733/-100)), N733*(R733/100))),"")</f>
        <v/>
      </c>
      <c r="W733" s="50" t="str">
        <f t="shared" si="73"/>
        <v/>
      </c>
      <c r="X733" s="51" t="str">
        <f t="shared" si="74"/>
        <v/>
      </c>
      <c r="Y733" s="50" t="str">
        <f>IF(ISBLANK(Table123[[#This Row],[Odds Spread]]), "",O733+IF(S733&lt;0, (O733/(S733/-100)), O733*(S733/100)))</f>
        <v/>
      </c>
      <c r="Z733" s="50" t="str">
        <f t="shared" si="75"/>
        <v/>
      </c>
      <c r="AA733" s="37">
        <f t="shared" si="76"/>
        <v>0</v>
      </c>
      <c r="AB733" s="37">
        <f t="shared" si="77"/>
        <v>0</v>
      </c>
      <c r="AC733" s="52" t="str">
        <f>IF('Prediction Log'!$T734="Y", "W", IF('Prediction Log'!$T734="N","L",""))</f>
        <v/>
      </c>
      <c r="AD733" s="53" t="str">
        <f>IF('Prediction Log'!$V734="Y", "W", IF('Prediction Log'!$V734="N","L",""))</f>
        <v/>
      </c>
      <c r="AE733" s="54" t="str">
        <f>IF(ISBLANK(Table123[[#This Row],[Odds Side - Difference Model]]), "",IF(AC733="W", W733, IF(AC733="L",-N733, "")))</f>
        <v/>
      </c>
      <c r="AF733" s="55" t="str">
        <f>IFERROR((IF(ISERR(Table123[[#This Row],[Potential Payout Side - Win Probability Model]]), "",IF(AD733="W", X733, IF(AD733="L",-N733, "")))), "")</f>
        <v/>
      </c>
      <c r="AG733" s="52" t="str">
        <f>IF('Prediction Log'!$U734="Y", "W", IF('Prediction Log'!$U734="N", "L", ""))</f>
        <v/>
      </c>
      <c r="AH733" s="54" t="str">
        <f>IF(ISBLANK(Table123[[#This Row],[Odds Spread]]), "",IF(AG733="W", Z733, IF(AG733="L",-O733, "")))</f>
        <v/>
      </c>
      <c r="AI733" s="45"/>
      <c r="AJ733" s="46" t="str">
        <f t="shared" si="78"/>
        <v/>
      </c>
      <c r="AK73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4" spans="1:38" x14ac:dyDescent="0.45">
      <c r="A734" s="34">
        <f>Games!A717</f>
        <v>0</v>
      </c>
      <c r="B734" s="34" t="str">
        <f>IF('Prediction Log'!B735=0, "",'Prediction Log'!B735)</f>
        <v/>
      </c>
      <c r="C734" s="34" t="str">
        <f>IF('Prediction Log'!C735=0, "",'Prediction Log'!C735)</f>
        <v/>
      </c>
      <c r="D734" s="34" t="str">
        <f>IF('Prediction Log'!D735=0, "",'Prediction Log'!D735)</f>
        <v/>
      </c>
      <c r="E734" s="34" t="str">
        <f>IF('Prediction Log'!E735=0, "",'Prediction Log'!E735)</f>
        <v/>
      </c>
      <c r="F734" s="34" t="str">
        <f>IF('Prediction Log'!H735=0, "",'Prediction Log'!H735)</f>
        <v/>
      </c>
      <c r="G734" s="10" t="str">
        <f>IF(ISBLANK(Games!B717), "",'Prediction Log'!$I735)</f>
        <v/>
      </c>
      <c r="H734" s="35" t="str">
        <f>'Prediction Log'!$J735</f>
        <v/>
      </c>
      <c r="I734" s="34" t="str">
        <f>IF(ISBLANK(Games!R717), "",IF(AND(Games!R717="",Games!S717=""),"",IF(ISTEXT(Games!S717), "Side",Games!R717)))</f>
        <v/>
      </c>
      <c r="J734" s="34" t="str">
        <f>IF(ISBLANK(Games!B717), "",IF(Games!P717="Y", Games!B717, Games!C717))</f>
        <v/>
      </c>
      <c r="K734" s="34" t="str">
        <f>Games!K717</f>
        <v/>
      </c>
      <c r="L734" s="34" t="str">
        <f>IF(ISBLANK(Games!D717), "",Games!D717)</f>
        <v/>
      </c>
      <c r="M734" s="34"/>
      <c r="N734" s="49" t="str">
        <f>IF(ISBLANK(Table123[[#This Row],[Odds Side - Difference Model]]), "", 1)</f>
        <v/>
      </c>
      <c r="O734" s="49" t="str">
        <f>IF(ISBLANK(Table123[[#This Row],[Odds Spread]]), "", 1)</f>
        <v/>
      </c>
      <c r="P734" s="36"/>
      <c r="Q734" s="36"/>
      <c r="R73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4" s="36"/>
      <c r="T734" s="36"/>
      <c r="U734" s="50" t="str">
        <f>IF(ISBLANK(Table123[[#This Row],[Odds Side - Difference Model]]), "",N734+IF(Q734&lt;0, (N734/(Q734/-100)), N734*(Q734/100)))</f>
        <v/>
      </c>
      <c r="V734" s="51" t="str">
        <f>IFERROR(IF(ISBLANK(Table123[[#This Row],[Odds Side - Win Probability Model]]), "",N734+IF(R734&lt;0, (N734/(R734/-100)), N734*(R734/100))),"")</f>
        <v/>
      </c>
      <c r="W734" s="50" t="str">
        <f t="shared" si="73"/>
        <v/>
      </c>
      <c r="X734" s="51" t="str">
        <f t="shared" si="74"/>
        <v/>
      </c>
      <c r="Y734" s="50" t="str">
        <f>IF(ISBLANK(Table123[[#This Row],[Odds Spread]]), "",O734+IF(S734&lt;0, (O734/(S734/-100)), O734*(S734/100)))</f>
        <v/>
      </c>
      <c r="Z734" s="50" t="str">
        <f t="shared" si="75"/>
        <v/>
      </c>
      <c r="AA734" s="37">
        <f t="shared" si="76"/>
        <v>0</v>
      </c>
      <c r="AB734" s="37">
        <f t="shared" si="77"/>
        <v>0</v>
      </c>
      <c r="AC734" s="52" t="str">
        <f>IF('Prediction Log'!$T735="Y", "W", IF('Prediction Log'!$T735="N","L",""))</f>
        <v/>
      </c>
      <c r="AD734" s="53" t="str">
        <f>IF('Prediction Log'!$V735="Y", "W", IF('Prediction Log'!$V735="N","L",""))</f>
        <v/>
      </c>
      <c r="AE734" s="54" t="str">
        <f>IF(ISBLANK(Table123[[#This Row],[Odds Side - Difference Model]]), "",IF(AC734="W", W734, IF(AC734="L",-N734, "")))</f>
        <v/>
      </c>
      <c r="AF734" s="55" t="str">
        <f>IFERROR((IF(ISERR(Table123[[#This Row],[Potential Payout Side - Win Probability Model]]), "",IF(AD734="W", X734, IF(AD734="L",-N734, "")))), "")</f>
        <v/>
      </c>
      <c r="AG734" s="52" t="str">
        <f>IF('Prediction Log'!$U735="Y", "W", IF('Prediction Log'!$U735="N", "L", ""))</f>
        <v/>
      </c>
      <c r="AH734" s="54" t="str">
        <f>IF(ISBLANK(Table123[[#This Row],[Odds Spread]]), "",IF(AG734="W", Z734, IF(AG734="L",-O734, "")))</f>
        <v/>
      </c>
      <c r="AI734" s="45"/>
      <c r="AJ734" s="46" t="str">
        <f t="shared" si="78"/>
        <v/>
      </c>
      <c r="AK73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5" spans="1:38" x14ac:dyDescent="0.45">
      <c r="A735" s="34">
        <f>Games!A718</f>
        <v>0</v>
      </c>
      <c r="B735" s="34" t="str">
        <f>IF('Prediction Log'!B736=0, "",'Prediction Log'!B736)</f>
        <v/>
      </c>
      <c r="C735" s="34" t="str">
        <f>IF('Prediction Log'!C736=0, "",'Prediction Log'!C736)</f>
        <v/>
      </c>
      <c r="D735" s="34" t="str">
        <f>IF('Prediction Log'!D736=0, "",'Prediction Log'!D736)</f>
        <v/>
      </c>
      <c r="E735" s="34" t="str">
        <f>IF('Prediction Log'!E736=0, "",'Prediction Log'!E736)</f>
        <v/>
      </c>
      <c r="F735" s="34" t="str">
        <f>IF('Prediction Log'!H736=0, "",'Prediction Log'!H736)</f>
        <v/>
      </c>
      <c r="G735" s="10" t="str">
        <f>IF(ISBLANK(Games!B718), "",'Prediction Log'!$I736)</f>
        <v/>
      </c>
      <c r="H735" s="35" t="str">
        <f>'Prediction Log'!$J736</f>
        <v/>
      </c>
      <c r="I735" s="34" t="str">
        <f>IF(ISBLANK(Games!R718), "",IF(AND(Games!R718="",Games!S718=""),"",IF(ISTEXT(Games!S718), "Side",Games!R718)))</f>
        <v/>
      </c>
      <c r="J735" s="34" t="str">
        <f>IF(ISBLANK(Games!B718), "",IF(Games!P718="Y", Games!B718, Games!C718))</f>
        <v/>
      </c>
      <c r="K735" s="34" t="str">
        <f>Games!K718</f>
        <v/>
      </c>
      <c r="L735" s="34" t="str">
        <f>IF(ISBLANK(Games!D718), "",Games!D718)</f>
        <v/>
      </c>
      <c r="M735" s="34"/>
      <c r="N735" s="49" t="str">
        <f>IF(ISBLANK(Table123[[#This Row],[Odds Side - Difference Model]]), "", 1)</f>
        <v/>
      </c>
      <c r="O735" s="49" t="str">
        <f>IF(ISBLANK(Table123[[#This Row],[Odds Spread]]), "", 1)</f>
        <v/>
      </c>
      <c r="P735" s="36"/>
      <c r="Q735" s="36"/>
      <c r="R73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5" s="36"/>
      <c r="T735" s="36"/>
      <c r="U735" s="50" t="str">
        <f>IF(ISBLANK(Table123[[#This Row],[Odds Side - Difference Model]]), "",N735+IF(Q735&lt;0, (N735/(Q735/-100)), N735*(Q735/100)))</f>
        <v/>
      </c>
      <c r="V735" s="51" t="str">
        <f>IFERROR(IF(ISBLANK(Table123[[#This Row],[Odds Side - Win Probability Model]]), "",N735+IF(R735&lt;0, (N735/(R735/-100)), N735*(R735/100))),"")</f>
        <v/>
      </c>
      <c r="W735" s="50" t="str">
        <f t="shared" si="73"/>
        <v/>
      </c>
      <c r="X735" s="51" t="str">
        <f t="shared" si="74"/>
        <v/>
      </c>
      <c r="Y735" s="50" t="str">
        <f>IF(ISBLANK(Table123[[#This Row],[Odds Spread]]), "",O735+IF(S735&lt;0, (O735/(S735/-100)), O735*(S735/100)))</f>
        <v/>
      </c>
      <c r="Z735" s="50" t="str">
        <f t="shared" si="75"/>
        <v/>
      </c>
      <c r="AA735" s="37">
        <f t="shared" si="76"/>
        <v>0</v>
      </c>
      <c r="AB735" s="37">
        <f t="shared" si="77"/>
        <v>0</v>
      </c>
      <c r="AC735" s="52" t="str">
        <f>IF('Prediction Log'!$T736="Y", "W", IF('Prediction Log'!$T736="N","L",""))</f>
        <v/>
      </c>
      <c r="AD735" s="53" t="str">
        <f>IF('Prediction Log'!$V736="Y", "W", IF('Prediction Log'!$V736="N","L",""))</f>
        <v/>
      </c>
      <c r="AE735" s="54" t="str">
        <f>IF(ISBLANK(Table123[[#This Row],[Odds Side - Difference Model]]), "",IF(AC735="W", W735, IF(AC735="L",-N735, "")))</f>
        <v/>
      </c>
      <c r="AF735" s="55" t="str">
        <f>IFERROR((IF(ISERR(Table123[[#This Row],[Potential Payout Side - Win Probability Model]]), "",IF(AD735="W", X735, IF(AD735="L",-N735, "")))), "")</f>
        <v/>
      </c>
      <c r="AG735" s="52" t="str">
        <f>IF('Prediction Log'!$U736="Y", "W", IF('Prediction Log'!$U736="N", "L", ""))</f>
        <v/>
      </c>
      <c r="AH735" s="54" t="str">
        <f>IF(ISBLANK(Table123[[#This Row],[Odds Spread]]), "",IF(AG735="W", Z735, IF(AG735="L",-O735, "")))</f>
        <v/>
      </c>
      <c r="AI735" s="45"/>
      <c r="AJ735" s="46" t="str">
        <f t="shared" si="78"/>
        <v/>
      </c>
      <c r="AK73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6" spans="1:38" x14ac:dyDescent="0.45">
      <c r="A736" s="34">
        <f>Games!A719</f>
        <v>0</v>
      </c>
      <c r="B736" s="34" t="str">
        <f>IF('Prediction Log'!B737=0, "",'Prediction Log'!B737)</f>
        <v/>
      </c>
      <c r="C736" s="34" t="str">
        <f>IF('Prediction Log'!C737=0, "",'Prediction Log'!C737)</f>
        <v/>
      </c>
      <c r="D736" s="34" t="str">
        <f>IF('Prediction Log'!D737=0, "",'Prediction Log'!D737)</f>
        <v/>
      </c>
      <c r="E736" s="34" t="str">
        <f>IF('Prediction Log'!E737=0, "",'Prediction Log'!E737)</f>
        <v/>
      </c>
      <c r="F736" s="34" t="str">
        <f>IF('Prediction Log'!H737=0, "",'Prediction Log'!H737)</f>
        <v/>
      </c>
      <c r="G736" s="10" t="str">
        <f>IF(ISBLANK(Games!B719), "",'Prediction Log'!$I737)</f>
        <v/>
      </c>
      <c r="H736" s="35" t="str">
        <f>'Prediction Log'!$J737</f>
        <v/>
      </c>
      <c r="I736" s="34" t="str">
        <f>IF(ISBLANK(Games!R719), "",IF(AND(Games!R719="",Games!S719=""),"",IF(ISTEXT(Games!S719), "Side",Games!R719)))</f>
        <v/>
      </c>
      <c r="J736" s="34" t="str">
        <f>IF(ISBLANK(Games!B719), "",IF(Games!P719="Y", Games!B719, Games!C719))</f>
        <v/>
      </c>
      <c r="K736" s="34" t="str">
        <f>Games!K719</f>
        <v/>
      </c>
      <c r="L736" s="34" t="str">
        <f>IF(ISBLANK(Games!D719), "",Games!D719)</f>
        <v/>
      </c>
      <c r="M736" s="34"/>
      <c r="N736" s="49" t="str">
        <f>IF(ISBLANK(Table123[[#This Row],[Odds Side - Difference Model]]), "", 1)</f>
        <v/>
      </c>
      <c r="O736" s="49" t="str">
        <f>IF(ISBLANK(Table123[[#This Row],[Odds Spread]]), "", 1)</f>
        <v/>
      </c>
      <c r="P736" s="36"/>
      <c r="Q736" s="36"/>
      <c r="R73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6" s="36"/>
      <c r="T736" s="36"/>
      <c r="U736" s="50" t="str">
        <f>IF(ISBLANK(Table123[[#This Row],[Odds Side - Difference Model]]), "",N736+IF(Q736&lt;0, (N736/(Q736/-100)), N736*(Q736/100)))</f>
        <v/>
      </c>
      <c r="V736" s="51" t="str">
        <f>IFERROR(IF(ISBLANK(Table123[[#This Row],[Odds Side - Win Probability Model]]), "",N736+IF(R736&lt;0, (N736/(R736/-100)), N736*(R736/100))),"")</f>
        <v/>
      </c>
      <c r="W736" s="50" t="str">
        <f t="shared" si="73"/>
        <v/>
      </c>
      <c r="X736" s="51" t="str">
        <f t="shared" si="74"/>
        <v/>
      </c>
      <c r="Y736" s="50" t="str">
        <f>IF(ISBLANK(Table123[[#This Row],[Odds Spread]]), "",O736+IF(S736&lt;0, (O736/(S736/-100)), O736*(S736/100)))</f>
        <v/>
      </c>
      <c r="Z736" s="50" t="str">
        <f t="shared" si="75"/>
        <v/>
      </c>
      <c r="AA736" s="37">
        <f t="shared" si="76"/>
        <v>0</v>
      </c>
      <c r="AB736" s="37">
        <f t="shared" si="77"/>
        <v>0</v>
      </c>
      <c r="AC736" s="52" t="str">
        <f>IF('Prediction Log'!$T737="Y", "W", IF('Prediction Log'!$T737="N","L",""))</f>
        <v/>
      </c>
      <c r="AD736" s="53" t="str">
        <f>IF('Prediction Log'!$V737="Y", "W", IF('Prediction Log'!$V737="N","L",""))</f>
        <v/>
      </c>
      <c r="AE736" s="54" t="str">
        <f>IF(ISBLANK(Table123[[#This Row],[Odds Side - Difference Model]]), "",IF(AC736="W", W736, IF(AC736="L",-N736, "")))</f>
        <v/>
      </c>
      <c r="AF736" s="55" t="str">
        <f>IFERROR((IF(ISERR(Table123[[#This Row],[Potential Payout Side - Win Probability Model]]), "",IF(AD736="W", X736, IF(AD736="L",-N736, "")))), "")</f>
        <v/>
      </c>
      <c r="AG736" s="52" t="str">
        <f>IF('Prediction Log'!$U737="Y", "W", IF('Prediction Log'!$U737="N", "L", ""))</f>
        <v/>
      </c>
      <c r="AH736" s="54" t="str">
        <f>IF(ISBLANK(Table123[[#This Row],[Odds Spread]]), "",IF(AG736="W", Z736, IF(AG736="L",-O736, "")))</f>
        <v/>
      </c>
      <c r="AI736" s="45"/>
      <c r="AJ736" s="46" t="str">
        <f t="shared" si="78"/>
        <v/>
      </c>
      <c r="AK73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7" spans="1:38" x14ac:dyDescent="0.45">
      <c r="A737" s="34">
        <f>Games!A720</f>
        <v>0</v>
      </c>
      <c r="B737" s="34" t="str">
        <f>IF('Prediction Log'!B738=0, "",'Prediction Log'!B738)</f>
        <v/>
      </c>
      <c r="C737" s="34" t="str">
        <f>IF('Prediction Log'!C738=0, "",'Prediction Log'!C738)</f>
        <v/>
      </c>
      <c r="D737" s="34" t="str">
        <f>IF('Prediction Log'!D738=0, "",'Prediction Log'!D738)</f>
        <v/>
      </c>
      <c r="E737" s="34" t="str">
        <f>IF('Prediction Log'!E738=0, "",'Prediction Log'!E738)</f>
        <v/>
      </c>
      <c r="F737" s="34" t="str">
        <f>IF('Prediction Log'!H738=0, "",'Prediction Log'!H738)</f>
        <v/>
      </c>
      <c r="G737" s="10" t="str">
        <f>IF(ISBLANK(Games!B720), "",'Prediction Log'!$I738)</f>
        <v/>
      </c>
      <c r="H737" s="35" t="str">
        <f>'Prediction Log'!$J738</f>
        <v/>
      </c>
      <c r="I737" s="34" t="str">
        <f>IF(ISBLANK(Games!R720), "",IF(AND(Games!R720="",Games!S720=""),"",IF(ISTEXT(Games!S720), "Side",Games!R720)))</f>
        <v/>
      </c>
      <c r="J737" s="34" t="str">
        <f>IF(ISBLANK(Games!B720), "",IF(Games!P720="Y", Games!B720, Games!C720))</f>
        <v/>
      </c>
      <c r="K737" s="34" t="str">
        <f>Games!K720</f>
        <v/>
      </c>
      <c r="L737" s="34" t="str">
        <f>IF(ISBLANK(Games!D720), "",Games!D720)</f>
        <v/>
      </c>
      <c r="M737" s="34"/>
      <c r="N737" s="49" t="str">
        <f>IF(ISBLANK(Table123[[#This Row],[Odds Side - Difference Model]]), "", 1)</f>
        <v/>
      </c>
      <c r="O737" s="49" t="str">
        <f>IF(ISBLANK(Table123[[#This Row],[Odds Spread]]), "", 1)</f>
        <v/>
      </c>
      <c r="P737" s="36"/>
      <c r="Q737" s="36"/>
      <c r="R73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7" s="36"/>
      <c r="T737" s="36"/>
      <c r="U737" s="50" t="str">
        <f>IF(ISBLANK(Table123[[#This Row],[Odds Side - Difference Model]]), "",N737+IF(Q737&lt;0, (N737/(Q737/-100)), N737*(Q737/100)))</f>
        <v/>
      </c>
      <c r="V737" s="51" t="str">
        <f>IFERROR(IF(ISBLANK(Table123[[#This Row],[Odds Side - Win Probability Model]]), "",N737+IF(R737&lt;0, (N737/(R737/-100)), N737*(R737/100))),"")</f>
        <v/>
      </c>
      <c r="W737" s="50" t="str">
        <f t="shared" si="73"/>
        <v/>
      </c>
      <c r="X737" s="51" t="str">
        <f t="shared" si="74"/>
        <v/>
      </c>
      <c r="Y737" s="50" t="str">
        <f>IF(ISBLANK(Table123[[#This Row],[Odds Spread]]), "",O737+IF(S737&lt;0, (O737/(S737/-100)), O737*(S737/100)))</f>
        <v/>
      </c>
      <c r="Z737" s="50" t="str">
        <f t="shared" si="75"/>
        <v/>
      </c>
      <c r="AA737" s="37">
        <f t="shared" si="76"/>
        <v>0</v>
      </c>
      <c r="AB737" s="37">
        <f t="shared" si="77"/>
        <v>0</v>
      </c>
      <c r="AC737" s="52" t="str">
        <f>IF('Prediction Log'!$T738="Y", "W", IF('Prediction Log'!$T738="N","L",""))</f>
        <v/>
      </c>
      <c r="AD737" s="53" t="str">
        <f>IF('Prediction Log'!$V738="Y", "W", IF('Prediction Log'!$V738="N","L",""))</f>
        <v/>
      </c>
      <c r="AE737" s="54" t="str">
        <f>IF(ISBLANK(Table123[[#This Row],[Odds Side - Difference Model]]), "",IF(AC737="W", W737, IF(AC737="L",-N737, "")))</f>
        <v/>
      </c>
      <c r="AF737" s="55" t="str">
        <f>IFERROR((IF(ISERR(Table123[[#This Row],[Potential Payout Side - Win Probability Model]]), "",IF(AD737="W", X737, IF(AD737="L",-N737, "")))), "")</f>
        <v/>
      </c>
      <c r="AG737" s="52" t="str">
        <f>IF('Prediction Log'!$U738="Y", "W", IF('Prediction Log'!$U738="N", "L", ""))</f>
        <v/>
      </c>
      <c r="AH737" s="54" t="str">
        <f>IF(ISBLANK(Table123[[#This Row],[Odds Spread]]), "",IF(AG737="W", Z737, IF(AG737="L",-O737, "")))</f>
        <v/>
      </c>
      <c r="AI737" s="45"/>
      <c r="AJ737" s="46" t="str">
        <f t="shared" si="78"/>
        <v/>
      </c>
      <c r="AK73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8" spans="1:38" x14ac:dyDescent="0.45">
      <c r="A738" s="34">
        <f>Games!A721</f>
        <v>0</v>
      </c>
      <c r="B738" s="34" t="str">
        <f>IF('Prediction Log'!B739=0, "",'Prediction Log'!B739)</f>
        <v/>
      </c>
      <c r="C738" s="34" t="str">
        <f>IF('Prediction Log'!C739=0, "",'Prediction Log'!C739)</f>
        <v/>
      </c>
      <c r="D738" s="34" t="str">
        <f>IF('Prediction Log'!D739=0, "",'Prediction Log'!D739)</f>
        <v/>
      </c>
      <c r="E738" s="34" t="str">
        <f>IF('Prediction Log'!E739=0, "",'Prediction Log'!E739)</f>
        <v/>
      </c>
      <c r="F738" s="34" t="str">
        <f>IF('Prediction Log'!H739=0, "",'Prediction Log'!H739)</f>
        <v/>
      </c>
      <c r="G738" s="10" t="str">
        <f>IF(ISBLANK(Games!B721), "",'Prediction Log'!$I739)</f>
        <v/>
      </c>
      <c r="H738" s="35" t="str">
        <f>'Prediction Log'!$J739</f>
        <v/>
      </c>
      <c r="I738" s="34" t="str">
        <f>IF(ISBLANK(Games!R721), "",IF(AND(Games!R721="",Games!S721=""),"",IF(ISTEXT(Games!S721), "Side",Games!R721)))</f>
        <v/>
      </c>
      <c r="J738" s="34" t="str">
        <f>IF(ISBLANK(Games!B721), "",IF(Games!P721="Y", Games!B721, Games!C721))</f>
        <v/>
      </c>
      <c r="K738" s="34" t="str">
        <f>Games!K721</f>
        <v/>
      </c>
      <c r="L738" s="34" t="str">
        <f>IF(ISBLANK(Games!D721), "",Games!D721)</f>
        <v/>
      </c>
      <c r="M738" s="34"/>
      <c r="N738" s="49" t="str">
        <f>IF(ISBLANK(Table123[[#This Row],[Odds Side - Difference Model]]), "", 1)</f>
        <v/>
      </c>
      <c r="O738" s="49" t="str">
        <f>IF(ISBLANK(Table123[[#This Row],[Odds Spread]]), "", 1)</f>
        <v/>
      </c>
      <c r="P738" s="36"/>
      <c r="Q738" s="36"/>
      <c r="R73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8" s="36"/>
      <c r="T738" s="36"/>
      <c r="U738" s="50" t="str">
        <f>IF(ISBLANK(Table123[[#This Row],[Odds Side - Difference Model]]), "",N738+IF(Q738&lt;0, (N738/(Q738/-100)), N738*(Q738/100)))</f>
        <v/>
      </c>
      <c r="V738" s="51" t="str">
        <f>IFERROR(IF(ISBLANK(Table123[[#This Row],[Odds Side - Win Probability Model]]), "",N738+IF(R738&lt;0, (N738/(R738/-100)), N738*(R738/100))),"")</f>
        <v/>
      </c>
      <c r="W738" s="50" t="str">
        <f t="shared" si="73"/>
        <v/>
      </c>
      <c r="X738" s="51" t="str">
        <f t="shared" si="74"/>
        <v/>
      </c>
      <c r="Y738" s="50" t="str">
        <f>IF(ISBLANK(Table123[[#This Row],[Odds Spread]]), "",O738+IF(S738&lt;0, (O738/(S738/-100)), O738*(S738/100)))</f>
        <v/>
      </c>
      <c r="Z738" s="50" t="str">
        <f t="shared" si="75"/>
        <v/>
      </c>
      <c r="AA738" s="37">
        <f t="shared" si="76"/>
        <v>0</v>
      </c>
      <c r="AB738" s="37">
        <f t="shared" si="77"/>
        <v>0</v>
      </c>
      <c r="AC738" s="52" t="str">
        <f>IF('Prediction Log'!$T739="Y", "W", IF('Prediction Log'!$T739="N","L",""))</f>
        <v/>
      </c>
      <c r="AD738" s="53" t="str">
        <f>IF('Prediction Log'!$V739="Y", "W", IF('Prediction Log'!$V739="N","L",""))</f>
        <v/>
      </c>
      <c r="AE738" s="54" t="str">
        <f>IF(ISBLANK(Table123[[#This Row],[Odds Side - Difference Model]]), "",IF(AC738="W", W738, IF(AC738="L",-N738, "")))</f>
        <v/>
      </c>
      <c r="AF738" s="55" t="str">
        <f>IFERROR((IF(ISERR(Table123[[#This Row],[Potential Payout Side - Win Probability Model]]), "",IF(AD738="W", X738, IF(AD738="L",-N738, "")))), "")</f>
        <v/>
      </c>
      <c r="AG738" s="52" t="str">
        <f>IF('Prediction Log'!$U739="Y", "W", IF('Prediction Log'!$U739="N", "L", ""))</f>
        <v/>
      </c>
      <c r="AH738" s="54" t="str">
        <f>IF(ISBLANK(Table123[[#This Row],[Odds Spread]]), "",IF(AG738="W", Z738, IF(AG738="L",-O738, "")))</f>
        <v/>
      </c>
      <c r="AI738" s="45"/>
      <c r="AJ738" s="46" t="str">
        <f t="shared" si="78"/>
        <v/>
      </c>
      <c r="AK73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9" spans="1:38" x14ac:dyDescent="0.45">
      <c r="A739" s="34">
        <f>Games!A722</f>
        <v>0</v>
      </c>
      <c r="B739" s="34" t="str">
        <f>IF('Prediction Log'!B740=0, "",'Prediction Log'!B740)</f>
        <v/>
      </c>
      <c r="C739" s="34" t="str">
        <f>IF('Prediction Log'!C740=0, "",'Prediction Log'!C740)</f>
        <v/>
      </c>
      <c r="D739" s="34" t="str">
        <f>IF('Prediction Log'!D740=0, "",'Prediction Log'!D740)</f>
        <v/>
      </c>
      <c r="E739" s="34" t="str">
        <f>IF('Prediction Log'!E740=0, "",'Prediction Log'!E740)</f>
        <v/>
      </c>
      <c r="F739" s="34" t="str">
        <f>IF('Prediction Log'!H740=0, "",'Prediction Log'!H740)</f>
        <v/>
      </c>
      <c r="G739" s="10" t="str">
        <f>IF(ISBLANK(Games!B722), "",'Prediction Log'!$I740)</f>
        <v/>
      </c>
      <c r="H739" s="35" t="str">
        <f>'Prediction Log'!$J740</f>
        <v/>
      </c>
      <c r="I739" s="34" t="str">
        <f>IF(ISBLANK(Games!R722), "",IF(AND(Games!R722="",Games!S722=""),"",IF(ISTEXT(Games!S722), "Side",Games!R722)))</f>
        <v/>
      </c>
      <c r="J739" s="34" t="str">
        <f>IF(ISBLANK(Games!B722), "",IF(Games!P722="Y", Games!B722, Games!C722))</f>
        <v/>
      </c>
      <c r="K739" s="34" t="str">
        <f>Games!K722</f>
        <v/>
      </c>
      <c r="L739" s="34" t="str">
        <f>IF(ISBLANK(Games!D722), "",Games!D722)</f>
        <v/>
      </c>
      <c r="M739" s="34"/>
      <c r="N739" s="49" t="str">
        <f>IF(ISBLANK(Table123[[#This Row],[Odds Side - Difference Model]]), "", 1)</f>
        <v/>
      </c>
      <c r="O739" s="49" t="str">
        <f>IF(ISBLANK(Table123[[#This Row],[Odds Spread]]), "", 1)</f>
        <v/>
      </c>
      <c r="P739" s="36"/>
      <c r="Q739" s="36"/>
      <c r="R73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9" s="36"/>
      <c r="T739" s="36"/>
      <c r="U739" s="50" t="str">
        <f>IF(ISBLANK(Table123[[#This Row],[Odds Side - Difference Model]]), "",N739+IF(Q739&lt;0, (N739/(Q739/-100)), N739*(Q739/100)))</f>
        <v/>
      </c>
      <c r="V739" s="51" t="str">
        <f>IFERROR(IF(ISBLANK(Table123[[#This Row],[Odds Side - Win Probability Model]]), "",N739+IF(R739&lt;0, (N739/(R739/-100)), N739*(R739/100))),"")</f>
        <v/>
      </c>
      <c r="W739" s="50" t="str">
        <f t="shared" si="73"/>
        <v/>
      </c>
      <c r="X739" s="51" t="str">
        <f t="shared" si="74"/>
        <v/>
      </c>
      <c r="Y739" s="50" t="str">
        <f>IF(ISBLANK(Table123[[#This Row],[Odds Spread]]), "",O739+IF(S739&lt;0, (O739/(S739/-100)), O739*(S739/100)))</f>
        <v/>
      </c>
      <c r="Z739" s="50" t="str">
        <f t="shared" si="75"/>
        <v/>
      </c>
      <c r="AA739" s="37">
        <f t="shared" si="76"/>
        <v>0</v>
      </c>
      <c r="AB739" s="37">
        <f t="shared" si="77"/>
        <v>0</v>
      </c>
      <c r="AC739" s="52" t="str">
        <f>IF('Prediction Log'!$T740="Y", "W", IF('Prediction Log'!$T740="N","L",""))</f>
        <v/>
      </c>
      <c r="AD739" s="53" t="str">
        <f>IF('Prediction Log'!$V740="Y", "W", IF('Prediction Log'!$V740="N","L",""))</f>
        <v/>
      </c>
      <c r="AE739" s="54" t="str">
        <f>IF(ISBLANK(Table123[[#This Row],[Odds Side - Difference Model]]), "",IF(AC739="W", W739, IF(AC739="L",-N739, "")))</f>
        <v/>
      </c>
      <c r="AF739" s="55" t="str">
        <f>IFERROR((IF(ISERR(Table123[[#This Row],[Potential Payout Side - Win Probability Model]]), "",IF(AD739="W", X739, IF(AD739="L",-N739, "")))), "")</f>
        <v/>
      </c>
      <c r="AG739" s="52" t="str">
        <f>IF('Prediction Log'!$U740="Y", "W", IF('Prediction Log'!$U740="N", "L", ""))</f>
        <v/>
      </c>
      <c r="AH739" s="54" t="str">
        <f>IF(ISBLANK(Table123[[#This Row],[Odds Spread]]), "",IF(AG739="W", Z739, IF(AG739="L",-O739, "")))</f>
        <v/>
      </c>
      <c r="AI739" s="45"/>
      <c r="AJ739" s="46" t="str">
        <f t="shared" si="78"/>
        <v/>
      </c>
      <c r="AK73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0" spans="1:38" x14ac:dyDescent="0.45">
      <c r="A740" s="34">
        <f>Games!A723</f>
        <v>0</v>
      </c>
      <c r="B740" s="34" t="str">
        <f>IF('Prediction Log'!B741=0, "",'Prediction Log'!B741)</f>
        <v/>
      </c>
      <c r="C740" s="34" t="str">
        <f>IF('Prediction Log'!C741=0, "",'Prediction Log'!C741)</f>
        <v/>
      </c>
      <c r="D740" s="34" t="str">
        <f>IF('Prediction Log'!D741=0, "",'Prediction Log'!D741)</f>
        <v/>
      </c>
      <c r="E740" s="34" t="str">
        <f>IF('Prediction Log'!E741=0, "",'Prediction Log'!E741)</f>
        <v/>
      </c>
      <c r="F740" s="34" t="str">
        <f>IF('Prediction Log'!H741=0, "",'Prediction Log'!H741)</f>
        <v/>
      </c>
      <c r="G740" s="10" t="str">
        <f>IF(ISBLANK(Games!B723), "",'Prediction Log'!$I741)</f>
        <v/>
      </c>
      <c r="H740" s="35" t="str">
        <f>'Prediction Log'!$J741</f>
        <v/>
      </c>
      <c r="I740" s="34" t="str">
        <f>IF(ISBLANK(Games!R723), "",IF(AND(Games!R723="",Games!S723=""),"",IF(ISTEXT(Games!S723), "Side",Games!R723)))</f>
        <v/>
      </c>
      <c r="J740" s="34" t="str">
        <f>IF(ISBLANK(Games!B723), "",IF(Games!P723="Y", Games!B723, Games!C723))</f>
        <v/>
      </c>
      <c r="K740" s="34" t="str">
        <f>Games!K723</f>
        <v/>
      </c>
      <c r="L740" s="34" t="str">
        <f>IF(ISBLANK(Games!D723), "",Games!D723)</f>
        <v/>
      </c>
      <c r="M740" s="34"/>
      <c r="N740" s="49" t="str">
        <f>IF(ISBLANK(Table123[[#This Row],[Odds Side - Difference Model]]), "", 1)</f>
        <v/>
      </c>
      <c r="O740" s="49" t="str">
        <f>IF(ISBLANK(Table123[[#This Row],[Odds Spread]]), "", 1)</f>
        <v/>
      </c>
      <c r="P740" s="36"/>
      <c r="Q740" s="36"/>
      <c r="R74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0" s="36"/>
      <c r="T740" s="36"/>
      <c r="U740" s="50" t="str">
        <f>IF(ISBLANK(Table123[[#This Row],[Odds Side - Difference Model]]), "",N740+IF(Q740&lt;0, (N740/(Q740/-100)), N740*(Q740/100)))</f>
        <v/>
      </c>
      <c r="V740" s="51" t="str">
        <f>IFERROR(IF(ISBLANK(Table123[[#This Row],[Odds Side - Win Probability Model]]), "",N740+IF(R740&lt;0, (N740/(R740/-100)), N740*(R740/100))),"")</f>
        <v/>
      </c>
      <c r="W740" s="50" t="str">
        <f t="shared" si="73"/>
        <v/>
      </c>
      <c r="X740" s="51" t="str">
        <f t="shared" si="74"/>
        <v/>
      </c>
      <c r="Y740" s="50" t="str">
        <f>IF(ISBLANK(Table123[[#This Row],[Odds Spread]]), "",O740+IF(S740&lt;0, (O740/(S740/-100)), O740*(S740/100)))</f>
        <v/>
      </c>
      <c r="Z740" s="50" t="str">
        <f t="shared" si="75"/>
        <v/>
      </c>
      <c r="AA740" s="37">
        <f t="shared" si="76"/>
        <v>0</v>
      </c>
      <c r="AB740" s="37">
        <f t="shared" si="77"/>
        <v>0</v>
      </c>
      <c r="AC740" s="52" t="str">
        <f>IF('Prediction Log'!$T741="Y", "W", IF('Prediction Log'!$T741="N","L",""))</f>
        <v/>
      </c>
      <c r="AD740" s="53" t="str">
        <f>IF('Prediction Log'!$V741="Y", "W", IF('Prediction Log'!$V741="N","L",""))</f>
        <v/>
      </c>
      <c r="AE740" s="54" t="str">
        <f>IF(ISBLANK(Table123[[#This Row],[Odds Side - Difference Model]]), "",IF(AC740="W", W740, IF(AC740="L",-N740, "")))</f>
        <v/>
      </c>
      <c r="AF740" s="55" t="str">
        <f>IFERROR((IF(ISERR(Table123[[#This Row],[Potential Payout Side - Win Probability Model]]), "",IF(AD740="W", X740, IF(AD740="L",-N740, "")))), "")</f>
        <v/>
      </c>
      <c r="AG740" s="52" t="str">
        <f>IF('Prediction Log'!$U741="Y", "W", IF('Prediction Log'!$U741="N", "L", ""))</f>
        <v/>
      </c>
      <c r="AH740" s="54" t="str">
        <f>IF(ISBLANK(Table123[[#This Row],[Odds Spread]]), "",IF(AG740="W", Z740, IF(AG740="L",-O740, "")))</f>
        <v/>
      </c>
      <c r="AI740" s="45"/>
      <c r="AJ740" s="46" t="str">
        <f t="shared" si="78"/>
        <v/>
      </c>
      <c r="AK74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1" spans="1:38" x14ac:dyDescent="0.45">
      <c r="A741" s="34">
        <f>Games!A724</f>
        <v>0</v>
      </c>
      <c r="B741" s="34" t="str">
        <f>IF('Prediction Log'!B742=0, "",'Prediction Log'!B742)</f>
        <v/>
      </c>
      <c r="C741" s="34" t="str">
        <f>IF('Prediction Log'!C742=0, "",'Prediction Log'!C742)</f>
        <v/>
      </c>
      <c r="D741" s="34" t="str">
        <f>IF('Prediction Log'!D742=0, "",'Prediction Log'!D742)</f>
        <v/>
      </c>
      <c r="E741" s="34" t="str">
        <f>IF('Prediction Log'!E742=0, "",'Prediction Log'!E742)</f>
        <v/>
      </c>
      <c r="F741" s="34" t="str">
        <f>IF('Prediction Log'!H742=0, "",'Prediction Log'!H742)</f>
        <v/>
      </c>
      <c r="G741" s="10" t="str">
        <f>IF(ISBLANK(Games!B724), "",'Prediction Log'!$I742)</f>
        <v/>
      </c>
      <c r="H741" s="35" t="str">
        <f>'Prediction Log'!$J742</f>
        <v/>
      </c>
      <c r="I741" s="34" t="str">
        <f>IF(ISBLANK(Games!R724), "",IF(AND(Games!R724="",Games!S724=""),"",IF(ISTEXT(Games!S724), "Side",Games!R724)))</f>
        <v/>
      </c>
      <c r="J741" s="34" t="str">
        <f>IF(ISBLANK(Games!B724), "",IF(Games!P724="Y", Games!B724, Games!C724))</f>
        <v/>
      </c>
      <c r="K741" s="34" t="str">
        <f>Games!K724</f>
        <v/>
      </c>
      <c r="L741" s="34" t="str">
        <f>IF(ISBLANK(Games!D724), "",Games!D724)</f>
        <v/>
      </c>
      <c r="M741" s="34"/>
      <c r="N741" s="49" t="str">
        <f>IF(ISBLANK(Table123[[#This Row],[Odds Side - Difference Model]]), "", 1)</f>
        <v/>
      </c>
      <c r="O741" s="49" t="str">
        <f>IF(ISBLANK(Table123[[#This Row],[Odds Spread]]), "", 1)</f>
        <v/>
      </c>
      <c r="P741" s="36"/>
      <c r="Q741" s="36"/>
      <c r="R74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1" s="36"/>
      <c r="T741" s="36"/>
      <c r="U741" s="50" t="str">
        <f>IF(ISBLANK(Table123[[#This Row],[Odds Side - Difference Model]]), "",N741+IF(Q741&lt;0, (N741/(Q741/-100)), N741*(Q741/100)))</f>
        <v/>
      </c>
      <c r="V741" s="51" t="str">
        <f>IFERROR(IF(ISBLANK(Table123[[#This Row],[Odds Side - Win Probability Model]]), "",N741+IF(R741&lt;0, (N741/(R741/-100)), N741*(R741/100))),"")</f>
        <v/>
      </c>
      <c r="W741" s="50" t="str">
        <f t="shared" si="73"/>
        <v/>
      </c>
      <c r="X741" s="51" t="str">
        <f t="shared" si="74"/>
        <v/>
      </c>
      <c r="Y741" s="50" t="str">
        <f>IF(ISBLANK(Table123[[#This Row],[Odds Spread]]), "",O741+IF(S741&lt;0, (O741/(S741/-100)), O741*(S741/100)))</f>
        <v/>
      </c>
      <c r="Z741" s="50" t="str">
        <f t="shared" si="75"/>
        <v/>
      </c>
      <c r="AA741" s="37">
        <f t="shared" si="76"/>
        <v>0</v>
      </c>
      <c r="AB741" s="37">
        <f t="shared" si="77"/>
        <v>0</v>
      </c>
      <c r="AC741" s="52" t="str">
        <f>IF('Prediction Log'!$T742="Y", "W", IF('Prediction Log'!$T742="N","L",""))</f>
        <v/>
      </c>
      <c r="AD741" s="53" t="str">
        <f>IF('Prediction Log'!$V742="Y", "W", IF('Prediction Log'!$V742="N","L",""))</f>
        <v/>
      </c>
      <c r="AE741" s="54" t="str">
        <f>IF(ISBLANK(Table123[[#This Row],[Odds Side - Difference Model]]), "",IF(AC741="W", W741, IF(AC741="L",-N741, "")))</f>
        <v/>
      </c>
      <c r="AF741" s="55" t="str">
        <f>IFERROR((IF(ISERR(Table123[[#This Row],[Potential Payout Side - Win Probability Model]]), "",IF(AD741="W", X741, IF(AD741="L",-N741, "")))), "")</f>
        <v/>
      </c>
      <c r="AG741" s="52" t="str">
        <f>IF('Prediction Log'!$U742="Y", "W", IF('Prediction Log'!$U742="N", "L", ""))</f>
        <v/>
      </c>
      <c r="AH741" s="54" t="str">
        <f>IF(ISBLANK(Table123[[#This Row],[Odds Spread]]), "",IF(AG741="W", Z741, IF(AG741="L",-O741, "")))</f>
        <v/>
      </c>
      <c r="AI741" s="45"/>
      <c r="AJ741" s="46" t="str">
        <f t="shared" si="78"/>
        <v/>
      </c>
      <c r="AK74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2" spans="1:38" x14ac:dyDescent="0.45">
      <c r="A742" s="34">
        <f>Games!A725</f>
        <v>0</v>
      </c>
      <c r="B742" s="34" t="str">
        <f>IF('Prediction Log'!B743=0, "",'Prediction Log'!B743)</f>
        <v/>
      </c>
      <c r="C742" s="34" t="str">
        <f>IF('Prediction Log'!C743=0, "",'Prediction Log'!C743)</f>
        <v/>
      </c>
      <c r="D742" s="34" t="str">
        <f>IF('Prediction Log'!D743=0, "",'Prediction Log'!D743)</f>
        <v/>
      </c>
      <c r="E742" s="34" t="str">
        <f>IF('Prediction Log'!E743=0, "",'Prediction Log'!E743)</f>
        <v/>
      </c>
      <c r="F742" s="34" t="str">
        <f>IF('Prediction Log'!H743=0, "",'Prediction Log'!H743)</f>
        <v/>
      </c>
      <c r="G742" s="10" t="str">
        <f>IF(ISBLANK(Games!B725), "",'Prediction Log'!$I743)</f>
        <v/>
      </c>
      <c r="H742" s="35" t="str">
        <f>'Prediction Log'!$J743</f>
        <v/>
      </c>
      <c r="I742" s="34" t="str">
        <f>IF(ISBLANK(Games!R725), "",IF(AND(Games!R725="",Games!S725=""),"",IF(ISTEXT(Games!S725), "Side",Games!R725)))</f>
        <v/>
      </c>
      <c r="J742" s="34" t="str">
        <f>IF(ISBLANK(Games!B725), "",IF(Games!P725="Y", Games!B725, Games!C725))</f>
        <v/>
      </c>
      <c r="K742" s="34" t="str">
        <f>Games!K725</f>
        <v/>
      </c>
      <c r="L742" s="34" t="str">
        <f>IF(ISBLANK(Games!D725), "",Games!D725)</f>
        <v/>
      </c>
      <c r="M742" s="34"/>
      <c r="N742" s="49" t="str">
        <f>IF(ISBLANK(Table123[[#This Row],[Odds Side - Difference Model]]), "", 1)</f>
        <v/>
      </c>
      <c r="O742" s="49" t="str">
        <f>IF(ISBLANK(Table123[[#This Row],[Odds Spread]]), "", 1)</f>
        <v/>
      </c>
      <c r="P742" s="36"/>
      <c r="Q742" s="36"/>
      <c r="R74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2" s="36"/>
      <c r="T742" s="36"/>
      <c r="U742" s="50" t="str">
        <f>IF(ISBLANK(Table123[[#This Row],[Odds Side - Difference Model]]), "",N742+IF(Q742&lt;0, (N742/(Q742/-100)), N742*(Q742/100)))</f>
        <v/>
      </c>
      <c r="V742" s="51" t="str">
        <f>IFERROR(IF(ISBLANK(Table123[[#This Row],[Odds Side - Win Probability Model]]), "",N742+IF(R742&lt;0, (N742/(R742/-100)), N742*(R742/100))),"")</f>
        <v/>
      </c>
      <c r="W742" s="50" t="str">
        <f t="shared" si="73"/>
        <v/>
      </c>
      <c r="X742" s="51" t="str">
        <f t="shared" si="74"/>
        <v/>
      </c>
      <c r="Y742" s="50" t="str">
        <f>IF(ISBLANK(Table123[[#This Row],[Odds Spread]]), "",O742+IF(S742&lt;0, (O742/(S742/-100)), O742*(S742/100)))</f>
        <v/>
      </c>
      <c r="Z742" s="50" t="str">
        <f t="shared" si="75"/>
        <v/>
      </c>
      <c r="AA742" s="37">
        <f t="shared" si="76"/>
        <v>0</v>
      </c>
      <c r="AB742" s="37">
        <f t="shared" si="77"/>
        <v>0</v>
      </c>
      <c r="AC742" s="52" t="str">
        <f>IF('Prediction Log'!$T743="Y", "W", IF('Prediction Log'!$T743="N","L",""))</f>
        <v/>
      </c>
      <c r="AD742" s="53" t="str">
        <f>IF('Prediction Log'!$V743="Y", "W", IF('Prediction Log'!$V743="N","L",""))</f>
        <v/>
      </c>
      <c r="AE742" s="54" t="str">
        <f>IF(ISBLANK(Table123[[#This Row],[Odds Side - Difference Model]]), "",IF(AC742="W", W742, IF(AC742="L",-N742, "")))</f>
        <v/>
      </c>
      <c r="AF742" s="55" t="str">
        <f>IFERROR((IF(ISERR(Table123[[#This Row],[Potential Payout Side - Win Probability Model]]), "",IF(AD742="W", X742, IF(AD742="L",-N742, "")))), "")</f>
        <v/>
      </c>
      <c r="AG742" s="52" t="str">
        <f>IF('Prediction Log'!$U743="Y", "W", IF('Prediction Log'!$U743="N", "L", ""))</f>
        <v/>
      </c>
      <c r="AH742" s="54" t="str">
        <f>IF(ISBLANK(Table123[[#This Row],[Odds Spread]]), "",IF(AG742="W", Z742, IF(AG742="L",-O742, "")))</f>
        <v/>
      </c>
      <c r="AI742" s="45"/>
      <c r="AJ742" s="46" t="str">
        <f t="shared" si="78"/>
        <v/>
      </c>
      <c r="AK74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3" spans="1:38" x14ac:dyDescent="0.45">
      <c r="A743" s="34">
        <f>Games!A726</f>
        <v>0</v>
      </c>
      <c r="B743" s="34" t="str">
        <f>IF('Prediction Log'!B744=0, "",'Prediction Log'!B744)</f>
        <v/>
      </c>
      <c r="C743" s="34" t="str">
        <f>IF('Prediction Log'!C744=0, "",'Prediction Log'!C744)</f>
        <v/>
      </c>
      <c r="D743" s="34" t="str">
        <f>IF('Prediction Log'!D744=0, "",'Prediction Log'!D744)</f>
        <v/>
      </c>
      <c r="E743" s="34" t="str">
        <f>IF('Prediction Log'!E744=0, "",'Prediction Log'!E744)</f>
        <v/>
      </c>
      <c r="F743" s="34" t="str">
        <f>IF('Prediction Log'!H744=0, "",'Prediction Log'!H744)</f>
        <v/>
      </c>
      <c r="G743" s="10" t="str">
        <f>IF(ISBLANK(Games!B726), "",'Prediction Log'!$I744)</f>
        <v/>
      </c>
      <c r="H743" s="35" t="str">
        <f>'Prediction Log'!$J744</f>
        <v/>
      </c>
      <c r="I743" s="34" t="str">
        <f>IF(ISBLANK(Games!R726), "",IF(AND(Games!R726="",Games!S726=""),"",IF(ISTEXT(Games!S726), "Side",Games!R726)))</f>
        <v/>
      </c>
      <c r="J743" s="34" t="str">
        <f>IF(ISBLANK(Games!B726), "",IF(Games!P726="Y", Games!B726, Games!C726))</f>
        <v/>
      </c>
      <c r="K743" s="34" t="str">
        <f>Games!K726</f>
        <v/>
      </c>
      <c r="L743" s="34" t="str">
        <f>IF(ISBLANK(Games!D726), "",Games!D726)</f>
        <v/>
      </c>
      <c r="M743" s="34"/>
      <c r="N743" s="49" t="str">
        <f>IF(ISBLANK(Table123[[#This Row],[Odds Side - Difference Model]]), "", 1)</f>
        <v/>
      </c>
      <c r="O743" s="49" t="str">
        <f>IF(ISBLANK(Table123[[#This Row],[Odds Spread]]), "", 1)</f>
        <v/>
      </c>
      <c r="P743" s="36"/>
      <c r="Q743" s="36"/>
      <c r="R74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3" s="36"/>
      <c r="T743" s="36"/>
      <c r="U743" s="50" t="str">
        <f>IF(ISBLANK(Table123[[#This Row],[Odds Side - Difference Model]]), "",N743+IF(Q743&lt;0, (N743/(Q743/-100)), N743*(Q743/100)))</f>
        <v/>
      </c>
      <c r="V743" s="51" t="str">
        <f>IFERROR(IF(ISBLANK(Table123[[#This Row],[Odds Side - Win Probability Model]]), "",N743+IF(R743&lt;0, (N743/(R743/-100)), N743*(R743/100))),"")</f>
        <v/>
      </c>
      <c r="W743" s="50" t="str">
        <f t="shared" si="73"/>
        <v/>
      </c>
      <c r="X743" s="51" t="str">
        <f t="shared" si="74"/>
        <v/>
      </c>
      <c r="Y743" s="50" t="str">
        <f>IF(ISBLANK(Table123[[#This Row],[Odds Spread]]), "",O743+IF(S743&lt;0, (O743/(S743/-100)), O743*(S743/100)))</f>
        <v/>
      </c>
      <c r="Z743" s="50" t="str">
        <f t="shared" si="75"/>
        <v/>
      </c>
      <c r="AA743" s="37">
        <f t="shared" si="76"/>
        <v>0</v>
      </c>
      <c r="AB743" s="37">
        <f t="shared" si="77"/>
        <v>0</v>
      </c>
      <c r="AC743" s="52" t="str">
        <f>IF('Prediction Log'!$T744="Y", "W", IF('Prediction Log'!$T744="N","L",""))</f>
        <v/>
      </c>
      <c r="AD743" s="53" t="str">
        <f>IF('Prediction Log'!$V744="Y", "W", IF('Prediction Log'!$V744="N","L",""))</f>
        <v/>
      </c>
      <c r="AE743" s="54" t="str">
        <f>IF(ISBLANK(Table123[[#This Row],[Odds Side - Difference Model]]), "",IF(AC743="W", W743, IF(AC743="L",-N743, "")))</f>
        <v/>
      </c>
      <c r="AF743" s="55" t="str">
        <f>IFERROR((IF(ISERR(Table123[[#This Row],[Potential Payout Side - Win Probability Model]]), "",IF(AD743="W", X743, IF(AD743="L",-N743, "")))), "")</f>
        <v/>
      </c>
      <c r="AG743" s="52" t="str">
        <f>IF('Prediction Log'!$U744="Y", "W", IF('Prediction Log'!$U744="N", "L", ""))</f>
        <v/>
      </c>
      <c r="AH743" s="54" t="str">
        <f>IF(ISBLANK(Table123[[#This Row],[Odds Spread]]), "",IF(AG743="W", Z743, IF(AG743="L",-O743, "")))</f>
        <v/>
      </c>
      <c r="AI743" s="45"/>
      <c r="AJ743" s="46" t="str">
        <f t="shared" si="78"/>
        <v/>
      </c>
      <c r="AK74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4" spans="1:38" x14ac:dyDescent="0.45">
      <c r="A744" s="34">
        <f>Games!A727</f>
        <v>0</v>
      </c>
      <c r="B744" s="34" t="str">
        <f>IF('Prediction Log'!B745=0, "",'Prediction Log'!B745)</f>
        <v/>
      </c>
      <c r="C744" s="34" t="str">
        <f>IF('Prediction Log'!C745=0, "",'Prediction Log'!C745)</f>
        <v/>
      </c>
      <c r="D744" s="34" t="str">
        <f>IF('Prediction Log'!D745=0, "",'Prediction Log'!D745)</f>
        <v/>
      </c>
      <c r="E744" s="34" t="str">
        <f>IF('Prediction Log'!E745=0, "",'Prediction Log'!E745)</f>
        <v/>
      </c>
      <c r="F744" s="34" t="str">
        <f>IF('Prediction Log'!H745=0, "",'Prediction Log'!H745)</f>
        <v/>
      </c>
      <c r="G744" s="10" t="str">
        <f>IF(ISBLANK(Games!B727), "",'Prediction Log'!$I745)</f>
        <v/>
      </c>
      <c r="H744" s="35" t="str">
        <f>'Prediction Log'!$J745</f>
        <v/>
      </c>
      <c r="I744" s="34" t="str">
        <f>IF(ISBLANK(Games!R727), "",IF(AND(Games!R727="",Games!S727=""),"",IF(ISTEXT(Games!S727), "Side",Games!R727)))</f>
        <v/>
      </c>
      <c r="J744" s="34" t="str">
        <f>IF(ISBLANK(Games!B727), "",IF(Games!P727="Y", Games!B727, Games!C727))</f>
        <v/>
      </c>
      <c r="K744" s="34" t="str">
        <f>Games!K727</f>
        <v/>
      </c>
      <c r="L744" s="34" t="str">
        <f>IF(ISBLANK(Games!D727), "",Games!D727)</f>
        <v/>
      </c>
      <c r="M744" s="34"/>
      <c r="N744" s="49" t="str">
        <f>IF(ISBLANK(Table123[[#This Row],[Odds Side - Difference Model]]), "", 1)</f>
        <v/>
      </c>
      <c r="O744" s="49" t="str">
        <f>IF(ISBLANK(Table123[[#This Row],[Odds Spread]]), "", 1)</f>
        <v/>
      </c>
      <c r="P744" s="36"/>
      <c r="Q744" s="36"/>
      <c r="R74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4" s="36"/>
      <c r="T744" s="36"/>
      <c r="U744" s="50" t="str">
        <f>IF(ISBLANK(Table123[[#This Row],[Odds Side - Difference Model]]), "",N744+IF(Q744&lt;0, (N744/(Q744/-100)), N744*(Q744/100)))</f>
        <v/>
      </c>
      <c r="V744" s="51" t="str">
        <f>IFERROR(IF(ISBLANK(Table123[[#This Row],[Odds Side - Win Probability Model]]), "",N744+IF(R744&lt;0, (N744/(R744/-100)), N744*(R744/100))),"")</f>
        <v/>
      </c>
      <c r="W744" s="50" t="str">
        <f t="shared" si="73"/>
        <v/>
      </c>
      <c r="X744" s="51" t="str">
        <f t="shared" si="74"/>
        <v/>
      </c>
      <c r="Y744" s="50" t="str">
        <f>IF(ISBLANK(Table123[[#This Row],[Odds Spread]]), "",O744+IF(S744&lt;0, (O744/(S744/-100)), O744*(S744/100)))</f>
        <v/>
      </c>
      <c r="Z744" s="50" t="str">
        <f t="shared" si="75"/>
        <v/>
      </c>
      <c r="AA744" s="37">
        <f t="shared" si="76"/>
        <v>0</v>
      </c>
      <c r="AB744" s="37">
        <f t="shared" si="77"/>
        <v>0</v>
      </c>
      <c r="AC744" s="52" t="str">
        <f>IF('Prediction Log'!$T745="Y", "W", IF('Prediction Log'!$T745="N","L",""))</f>
        <v/>
      </c>
      <c r="AD744" s="53" t="str">
        <f>IF('Prediction Log'!$V745="Y", "W", IF('Prediction Log'!$V745="N","L",""))</f>
        <v/>
      </c>
      <c r="AE744" s="54" t="str">
        <f>IF(ISBLANK(Table123[[#This Row],[Odds Side - Difference Model]]), "",IF(AC744="W", W744, IF(AC744="L",-N744, "")))</f>
        <v/>
      </c>
      <c r="AF744" s="55" t="str">
        <f>IFERROR((IF(ISERR(Table123[[#This Row],[Potential Payout Side - Win Probability Model]]), "",IF(AD744="W", X744, IF(AD744="L",-N744, "")))), "")</f>
        <v/>
      </c>
      <c r="AG744" s="52" t="str">
        <f>IF('Prediction Log'!$U745="Y", "W", IF('Prediction Log'!$U745="N", "L", ""))</f>
        <v/>
      </c>
      <c r="AH744" s="54" t="str">
        <f>IF(ISBLANK(Table123[[#This Row],[Odds Spread]]), "",IF(AG744="W", Z744, IF(AG744="L",-O744, "")))</f>
        <v/>
      </c>
      <c r="AI744" s="45"/>
      <c r="AJ744" s="46" t="str">
        <f t="shared" si="78"/>
        <v/>
      </c>
      <c r="AK74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5" spans="1:38" x14ac:dyDescent="0.45">
      <c r="A745" s="34">
        <f>Games!A728</f>
        <v>0</v>
      </c>
      <c r="B745" s="34" t="str">
        <f>IF('Prediction Log'!B746=0, "",'Prediction Log'!B746)</f>
        <v/>
      </c>
      <c r="C745" s="34" t="str">
        <f>IF('Prediction Log'!C746=0, "",'Prediction Log'!C746)</f>
        <v/>
      </c>
      <c r="D745" s="34" t="str">
        <f>IF('Prediction Log'!D746=0, "",'Prediction Log'!D746)</f>
        <v/>
      </c>
      <c r="E745" s="34" t="str">
        <f>IF('Prediction Log'!E746=0, "",'Prediction Log'!E746)</f>
        <v/>
      </c>
      <c r="F745" s="34" t="str">
        <f>IF('Prediction Log'!H746=0, "",'Prediction Log'!H746)</f>
        <v/>
      </c>
      <c r="G745" s="10" t="str">
        <f>IF(ISBLANK(Games!B728), "",'Prediction Log'!$I746)</f>
        <v/>
      </c>
      <c r="H745" s="35" t="str">
        <f>'Prediction Log'!$J746</f>
        <v/>
      </c>
      <c r="I745" s="34" t="str">
        <f>IF(ISBLANK(Games!R728), "",IF(AND(Games!R728="",Games!S728=""),"",IF(ISTEXT(Games!S728), "Side",Games!R728)))</f>
        <v/>
      </c>
      <c r="J745" s="34" t="str">
        <f>IF(ISBLANK(Games!B728), "",IF(Games!P728="Y", Games!B728, Games!C728))</f>
        <v/>
      </c>
      <c r="K745" s="34" t="str">
        <f>Games!K728</f>
        <v/>
      </c>
      <c r="L745" s="34" t="str">
        <f>IF(ISBLANK(Games!D728), "",Games!D728)</f>
        <v/>
      </c>
      <c r="M745" s="34"/>
      <c r="N745" s="49" t="str">
        <f>IF(ISBLANK(Table123[[#This Row],[Odds Side - Difference Model]]), "", 1)</f>
        <v/>
      </c>
      <c r="O745" s="49" t="str">
        <f>IF(ISBLANK(Table123[[#This Row],[Odds Spread]]), "", 1)</f>
        <v/>
      </c>
      <c r="P745" s="36"/>
      <c r="Q745" s="36"/>
      <c r="R74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5" s="36"/>
      <c r="T745" s="36"/>
      <c r="U745" s="50" t="str">
        <f>IF(ISBLANK(Table123[[#This Row],[Odds Side - Difference Model]]), "",N745+IF(Q745&lt;0, (N745/(Q745/-100)), N745*(Q745/100)))</f>
        <v/>
      </c>
      <c r="V745" s="51" t="str">
        <f>IFERROR(IF(ISBLANK(Table123[[#This Row],[Odds Side - Win Probability Model]]), "",N745+IF(R745&lt;0, (N745/(R745/-100)), N745*(R745/100))),"")</f>
        <v/>
      </c>
      <c r="W745" s="50" t="str">
        <f t="shared" si="73"/>
        <v/>
      </c>
      <c r="X745" s="51" t="str">
        <f t="shared" si="74"/>
        <v/>
      </c>
      <c r="Y745" s="50" t="str">
        <f>IF(ISBLANK(Table123[[#This Row],[Odds Spread]]), "",O745+IF(S745&lt;0, (O745/(S745/-100)), O745*(S745/100)))</f>
        <v/>
      </c>
      <c r="Z745" s="50" t="str">
        <f t="shared" si="75"/>
        <v/>
      </c>
      <c r="AA745" s="37">
        <f t="shared" si="76"/>
        <v>0</v>
      </c>
      <c r="AB745" s="37">
        <f t="shared" si="77"/>
        <v>0</v>
      </c>
      <c r="AC745" s="52" t="str">
        <f>IF('Prediction Log'!$T746="Y", "W", IF('Prediction Log'!$T746="N","L",""))</f>
        <v/>
      </c>
      <c r="AD745" s="53" t="str">
        <f>IF('Prediction Log'!$V746="Y", "W", IF('Prediction Log'!$V746="N","L",""))</f>
        <v/>
      </c>
      <c r="AE745" s="54" t="str">
        <f>IF(ISBLANK(Table123[[#This Row],[Odds Side - Difference Model]]), "",IF(AC745="W", W745, IF(AC745="L",-N745, "")))</f>
        <v/>
      </c>
      <c r="AF745" s="55" t="str">
        <f>IFERROR((IF(ISERR(Table123[[#This Row],[Potential Payout Side - Win Probability Model]]), "",IF(AD745="W", X745, IF(AD745="L",-N745, "")))), "")</f>
        <v/>
      </c>
      <c r="AG745" s="52" t="str">
        <f>IF('Prediction Log'!$U746="Y", "W", IF('Prediction Log'!$U746="N", "L", ""))</f>
        <v/>
      </c>
      <c r="AH745" s="54" t="str">
        <f>IF(ISBLANK(Table123[[#This Row],[Odds Spread]]), "",IF(AG745="W", Z745, IF(AG745="L",-O745, "")))</f>
        <v/>
      </c>
      <c r="AI745" s="45"/>
      <c r="AJ745" s="46" t="str">
        <f t="shared" si="78"/>
        <v/>
      </c>
      <c r="AK74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6" spans="1:38" x14ac:dyDescent="0.45">
      <c r="A746" s="34">
        <f>Games!A729</f>
        <v>0</v>
      </c>
      <c r="B746" s="34" t="str">
        <f>IF('Prediction Log'!B747=0, "",'Prediction Log'!B747)</f>
        <v/>
      </c>
      <c r="C746" s="34" t="str">
        <f>IF('Prediction Log'!C747=0, "",'Prediction Log'!C747)</f>
        <v/>
      </c>
      <c r="D746" s="34" t="str">
        <f>IF('Prediction Log'!D747=0, "",'Prediction Log'!D747)</f>
        <v/>
      </c>
      <c r="E746" s="34" t="str">
        <f>IF('Prediction Log'!E747=0, "",'Prediction Log'!E747)</f>
        <v/>
      </c>
      <c r="F746" s="34" t="str">
        <f>IF('Prediction Log'!H747=0, "",'Prediction Log'!H747)</f>
        <v/>
      </c>
      <c r="G746" s="10" t="str">
        <f>IF(ISBLANK(Games!B729), "",'Prediction Log'!$I747)</f>
        <v/>
      </c>
      <c r="H746" s="35" t="str">
        <f>'Prediction Log'!$J747</f>
        <v/>
      </c>
      <c r="I746" s="34" t="str">
        <f>IF(ISBLANK(Games!R729), "",IF(AND(Games!R729="",Games!S729=""),"",IF(ISTEXT(Games!S729), "Side",Games!R729)))</f>
        <v/>
      </c>
      <c r="J746" s="34" t="str">
        <f>IF(ISBLANK(Games!B729), "",IF(Games!P729="Y", Games!B729, Games!C729))</f>
        <v/>
      </c>
      <c r="K746" s="34" t="str">
        <f>Games!K729</f>
        <v/>
      </c>
      <c r="L746" s="34" t="str">
        <f>IF(ISBLANK(Games!D729), "",Games!D729)</f>
        <v/>
      </c>
      <c r="M746" s="34"/>
      <c r="N746" s="49" t="str">
        <f>IF(ISBLANK(Table123[[#This Row],[Odds Side - Difference Model]]), "", 1)</f>
        <v/>
      </c>
      <c r="O746" s="49" t="str">
        <f>IF(ISBLANK(Table123[[#This Row],[Odds Spread]]), "", 1)</f>
        <v/>
      </c>
      <c r="P746" s="36"/>
      <c r="Q746" s="36"/>
      <c r="R746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6" s="36"/>
      <c r="T746" s="36"/>
      <c r="U746" s="50" t="str">
        <f>IF(ISBLANK(Table123[[#This Row],[Odds Side - Difference Model]]), "",N746+IF(Q746&lt;0, (N746/(Q746/-100)), N746*(Q746/100)))</f>
        <v/>
      </c>
      <c r="V746" s="51" t="str">
        <f>IFERROR(IF(ISBLANK(Table123[[#This Row],[Odds Side - Win Probability Model]]), "",N746+IF(R746&lt;0, (N746/(R746/-100)), N746*(R746/100))),"")</f>
        <v/>
      </c>
      <c r="W746" s="50" t="str">
        <f t="shared" si="73"/>
        <v/>
      </c>
      <c r="X746" s="51" t="str">
        <f t="shared" si="74"/>
        <v/>
      </c>
      <c r="Y746" s="50" t="str">
        <f>IF(ISBLANK(Table123[[#This Row],[Odds Spread]]), "",O746+IF(S746&lt;0, (O746/(S746/-100)), O746*(S746/100)))</f>
        <v/>
      </c>
      <c r="Z746" s="50" t="str">
        <f t="shared" si="75"/>
        <v/>
      </c>
      <c r="AA746" s="37">
        <f t="shared" si="76"/>
        <v>0</v>
      </c>
      <c r="AB746" s="37">
        <f t="shared" si="77"/>
        <v>0</v>
      </c>
      <c r="AC746" s="52" t="str">
        <f>IF('Prediction Log'!$T747="Y", "W", IF('Prediction Log'!$T747="N","L",""))</f>
        <v/>
      </c>
      <c r="AD746" s="53" t="str">
        <f>IF('Prediction Log'!$V747="Y", "W", IF('Prediction Log'!$V747="N","L",""))</f>
        <v/>
      </c>
      <c r="AE746" s="54" t="str">
        <f>IF(ISBLANK(Table123[[#This Row],[Odds Side - Difference Model]]), "",IF(AC746="W", W746, IF(AC746="L",-N746, "")))</f>
        <v/>
      </c>
      <c r="AF746" s="55" t="str">
        <f>IFERROR((IF(ISERR(Table123[[#This Row],[Potential Payout Side - Win Probability Model]]), "",IF(AD746="W", X746, IF(AD746="L",-N746, "")))), "")</f>
        <v/>
      </c>
      <c r="AG746" s="52" t="str">
        <f>IF('Prediction Log'!$U747="Y", "W", IF('Prediction Log'!$U747="N", "L", ""))</f>
        <v/>
      </c>
      <c r="AH746" s="54" t="str">
        <f>IF(ISBLANK(Table123[[#This Row],[Odds Spread]]), "",IF(AG746="W", Z746, IF(AG746="L",-O746, "")))</f>
        <v/>
      </c>
      <c r="AI746" s="45"/>
      <c r="AJ746" s="46" t="str">
        <f t="shared" si="78"/>
        <v/>
      </c>
      <c r="AK746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6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7" spans="1:38" x14ac:dyDescent="0.45">
      <c r="A747" s="34">
        <f>Games!A730</f>
        <v>0</v>
      </c>
      <c r="B747" s="34" t="str">
        <f>IF('Prediction Log'!B748=0, "",'Prediction Log'!B748)</f>
        <v/>
      </c>
      <c r="C747" s="34" t="str">
        <f>IF('Prediction Log'!C748=0, "",'Prediction Log'!C748)</f>
        <v/>
      </c>
      <c r="D747" s="34" t="str">
        <f>IF('Prediction Log'!D748=0, "",'Prediction Log'!D748)</f>
        <v/>
      </c>
      <c r="E747" s="34" t="str">
        <f>IF('Prediction Log'!E748=0, "",'Prediction Log'!E748)</f>
        <v/>
      </c>
      <c r="F747" s="34" t="str">
        <f>IF('Prediction Log'!H748=0, "",'Prediction Log'!H748)</f>
        <v/>
      </c>
      <c r="G747" s="10" t="str">
        <f>IF(ISBLANK(Games!B730), "",'Prediction Log'!$I748)</f>
        <v/>
      </c>
      <c r="H747" s="35" t="str">
        <f>'Prediction Log'!$J748</f>
        <v/>
      </c>
      <c r="I747" s="34" t="str">
        <f>IF(ISBLANK(Games!R730), "",IF(AND(Games!R730="",Games!S730=""),"",IF(ISTEXT(Games!S730), "Side",Games!R730)))</f>
        <v/>
      </c>
      <c r="J747" s="34" t="str">
        <f>IF(ISBLANK(Games!B730), "",IF(Games!P730="Y", Games!B730, Games!C730))</f>
        <v/>
      </c>
      <c r="K747" s="34" t="str">
        <f>Games!K730</f>
        <v/>
      </c>
      <c r="L747" s="34" t="str">
        <f>IF(ISBLANK(Games!D730), "",Games!D730)</f>
        <v/>
      </c>
      <c r="M747" s="34"/>
      <c r="N747" s="49" t="str">
        <f>IF(ISBLANK(Table123[[#This Row],[Odds Side - Difference Model]]), "", 1)</f>
        <v/>
      </c>
      <c r="O747" s="49" t="str">
        <f>IF(ISBLANK(Table123[[#This Row],[Odds Spread]]), "", 1)</f>
        <v/>
      </c>
      <c r="P747" s="36"/>
      <c r="Q747" s="36"/>
      <c r="R747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7" s="36"/>
      <c r="T747" s="36"/>
      <c r="U747" s="50" t="str">
        <f>IF(ISBLANK(Table123[[#This Row],[Odds Side - Difference Model]]), "",N747+IF(Q747&lt;0, (N747/(Q747/-100)), N747*(Q747/100)))</f>
        <v/>
      </c>
      <c r="V747" s="51" t="str">
        <f>IFERROR(IF(ISBLANK(Table123[[#This Row],[Odds Side - Win Probability Model]]), "",N747+IF(R747&lt;0, (N747/(R747/-100)), N747*(R747/100))),"")</f>
        <v/>
      </c>
      <c r="W747" s="50" t="str">
        <f t="shared" si="73"/>
        <v/>
      </c>
      <c r="X747" s="51" t="str">
        <f t="shared" si="74"/>
        <v/>
      </c>
      <c r="Y747" s="50" t="str">
        <f>IF(ISBLANK(Table123[[#This Row],[Odds Spread]]), "",O747+IF(S747&lt;0, (O747/(S747/-100)), O747*(S747/100)))</f>
        <v/>
      </c>
      <c r="Z747" s="50" t="str">
        <f t="shared" si="75"/>
        <v/>
      </c>
      <c r="AA747" s="37">
        <f t="shared" si="76"/>
        <v>0</v>
      </c>
      <c r="AB747" s="37">
        <f t="shared" si="77"/>
        <v>0</v>
      </c>
      <c r="AC747" s="52" t="str">
        <f>IF('Prediction Log'!$T748="Y", "W", IF('Prediction Log'!$T748="N","L",""))</f>
        <v/>
      </c>
      <c r="AD747" s="53" t="str">
        <f>IF('Prediction Log'!$V748="Y", "W", IF('Prediction Log'!$V748="N","L",""))</f>
        <v/>
      </c>
      <c r="AE747" s="54" t="str">
        <f>IF(ISBLANK(Table123[[#This Row],[Odds Side - Difference Model]]), "",IF(AC747="W", W747, IF(AC747="L",-N747, "")))</f>
        <v/>
      </c>
      <c r="AF747" s="55" t="str">
        <f>IFERROR((IF(ISERR(Table123[[#This Row],[Potential Payout Side - Win Probability Model]]), "",IF(AD747="W", X747, IF(AD747="L",-N747, "")))), "")</f>
        <v/>
      </c>
      <c r="AG747" s="52" t="str">
        <f>IF('Prediction Log'!$U748="Y", "W", IF('Prediction Log'!$U748="N", "L", ""))</f>
        <v/>
      </c>
      <c r="AH747" s="54" t="str">
        <f>IF(ISBLANK(Table123[[#This Row],[Odds Spread]]), "",IF(AG747="W", Z747, IF(AG747="L",-O747, "")))</f>
        <v/>
      </c>
      <c r="AI747" s="45"/>
      <c r="AJ747" s="46" t="str">
        <f t="shared" si="78"/>
        <v/>
      </c>
      <c r="AK747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7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8" spans="1:38" x14ac:dyDescent="0.45">
      <c r="A748" s="34">
        <f>Games!A731</f>
        <v>0</v>
      </c>
      <c r="B748" s="34" t="str">
        <f>IF('Prediction Log'!B749=0, "",'Prediction Log'!B749)</f>
        <v/>
      </c>
      <c r="C748" s="34" t="str">
        <f>IF('Prediction Log'!C749=0, "",'Prediction Log'!C749)</f>
        <v/>
      </c>
      <c r="D748" s="34" t="str">
        <f>IF('Prediction Log'!D749=0, "",'Prediction Log'!D749)</f>
        <v/>
      </c>
      <c r="E748" s="34" t="str">
        <f>IF('Prediction Log'!E749=0, "",'Prediction Log'!E749)</f>
        <v/>
      </c>
      <c r="F748" s="34" t="str">
        <f>IF('Prediction Log'!H749=0, "",'Prediction Log'!H749)</f>
        <v/>
      </c>
      <c r="G748" s="10" t="str">
        <f>IF(ISBLANK(Games!B731), "",'Prediction Log'!$I749)</f>
        <v/>
      </c>
      <c r="H748" s="35" t="str">
        <f>'Prediction Log'!$J749</f>
        <v/>
      </c>
      <c r="I748" s="34" t="str">
        <f>IF(ISBLANK(Games!R731), "",IF(AND(Games!R731="",Games!S731=""),"",IF(ISTEXT(Games!S731), "Side",Games!R731)))</f>
        <v/>
      </c>
      <c r="J748" s="34" t="str">
        <f>IF(ISBLANK(Games!B731), "",IF(Games!P731="Y", Games!B731, Games!C731))</f>
        <v/>
      </c>
      <c r="K748" s="34" t="str">
        <f>Games!K731</f>
        <v/>
      </c>
      <c r="L748" s="34" t="str">
        <f>IF(ISBLANK(Games!D731), "",Games!D731)</f>
        <v/>
      </c>
      <c r="M748" s="34"/>
      <c r="N748" s="49" t="str">
        <f>IF(ISBLANK(Table123[[#This Row],[Odds Side - Difference Model]]), "", 1)</f>
        <v/>
      </c>
      <c r="O748" s="49" t="str">
        <f>IF(ISBLANK(Table123[[#This Row],[Odds Spread]]), "", 1)</f>
        <v/>
      </c>
      <c r="P748" s="36"/>
      <c r="Q748" s="36"/>
      <c r="R748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8" s="36"/>
      <c r="T748" s="36"/>
      <c r="U748" s="50" t="str">
        <f>IF(ISBLANK(Table123[[#This Row],[Odds Side - Difference Model]]), "",N748+IF(Q748&lt;0, (N748/(Q748/-100)), N748*(Q748/100)))</f>
        <v/>
      </c>
      <c r="V748" s="51" t="str">
        <f>IFERROR(IF(ISBLANK(Table123[[#This Row],[Odds Side - Win Probability Model]]), "",N748+IF(R748&lt;0, (N748/(R748/-100)), N748*(R748/100))),"")</f>
        <v/>
      </c>
      <c r="W748" s="50" t="str">
        <f t="shared" si="73"/>
        <v/>
      </c>
      <c r="X748" s="51" t="str">
        <f t="shared" si="74"/>
        <v/>
      </c>
      <c r="Y748" s="50" t="str">
        <f>IF(ISBLANK(Table123[[#This Row],[Odds Spread]]), "",O748+IF(S748&lt;0, (O748/(S748/-100)), O748*(S748/100)))</f>
        <v/>
      </c>
      <c r="Z748" s="50" t="str">
        <f t="shared" si="75"/>
        <v/>
      </c>
      <c r="AA748" s="37">
        <f t="shared" si="76"/>
        <v>0</v>
      </c>
      <c r="AB748" s="37">
        <f t="shared" si="77"/>
        <v>0</v>
      </c>
      <c r="AC748" s="52" t="str">
        <f>IF('Prediction Log'!$T749="Y", "W", IF('Prediction Log'!$T749="N","L",""))</f>
        <v/>
      </c>
      <c r="AD748" s="53" t="str">
        <f>IF('Prediction Log'!$V749="Y", "W", IF('Prediction Log'!$V749="N","L",""))</f>
        <v/>
      </c>
      <c r="AE748" s="54" t="str">
        <f>IF(ISBLANK(Table123[[#This Row],[Odds Side - Difference Model]]), "",IF(AC748="W", W748, IF(AC748="L",-N748, "")))</f>
        <v/>
      </c>
      <c r="AF748" s="55" t="str">
        <f>IFERROR((IF(ISERR(Table123[[#This Row],[Potential Payout Side - Win Probability Model]]), "",IF(AD748="W", X748, IF(AD748="L",-N748, "")))), "")</f>
        <v/>
      </c>
      <c r="AG748" s="52" t="str">
        <f>IF('Prediction Log'!$U749="Y", "W", IF('Prediction Log'!$U749="N", "L", ""))</f>
        <v/>
      </c>
      <c r="AH748" s="54" t="str">
        <f>IF(ISBLANK(Table123[[#This Row],[Odds Spread]]), "",IF(AG748="W", Z748, IF(AG748="L",-O748, "")))</f>
        <v/>
      </c>
      <c r="AI748" s="45"/>
      <c r="AJ748" s="46" t="str">
        <f t="shared" si="78"/>
        <v/>
      </c>
      <c r="AK748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8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9" spans="1:38" x14ac:dyDescent="0.45">
      <c r="A749" s="34">
        <f>Games!A732</f>
        <v>0</v>
      </c>
      <c r="B749" s="34" t="str">
        <f>IF('Prediction Log'!B750=0, "",'Prediction Log'!B750)</f>
        <v/>
      </c>
      <c r="C749" s="34" t="str">
        <f>IF('Prediction Log'!C750=0, "",'Prediction Log'!C750)</f>
        <v/>
      </c>
      <c r="D749" s="34" t="str">
        <f>IF('Prediction Log'!D750=0, "",'Prediction Log'!D750)</f>
        <v/>
      </c>
      <c r="E749" s="34" t="str">
        <f>IF('Prediction Log'!E750=0, "",'Prediction Log'!E750)</f>
        <v/>
      </c>
      <c r="F749" s="34" t="str">
        <f>IF('Prediction Log'!H750=0, "",'Prediction Log'!H750)</f>
        <v/>
      </c>
      <c r="G749" s="10" t="str">
        <f>IF(ISBLANK(Games!B732), "",'Prediction Log'!$I750)</f>
        <v/>
      </c>
      <c r="H749" s="35" t="str">
        <f>'Prediction Log'!$J750</f>
        <v/>
      </c>
      <c r="I749" s="34" t="str">
        <f>IF(ISBLANK(Games!R732), "",IF(AND(Games!R732="",Games!S732=""),"",IF(ISTEXT(Games!S732), "Side",Games!R732)))</f>
        <v/>
      </c>
      <c r="J749" s="34" t="str">
        <f>IF(ISBLANK(Games!B732), "",IF(Games!P732="Y", Games!B732, Games!C732))</f>
        <v/>
      </c>
      <c r="K749" s="34" t="str">
        <f>Games!K732</f>
        <v/>
      </c>
      <c r="L749" s="34" t="str">
        <f>IF(ISBLANK(Games!D732), "",Games!D732)</f>
        <v/>
      </c>
      <c r="M749" s="34"/>
      <c r="N749" s="49" t="str">
        <f>IF(ISBLANK(Table123[[#This Row],[Odds Side - Difference Model]]), "", 1)</f>
        <v/>
      </c>
      <c r="O749" s="49" t="str">
        <f>IF(ISBLANK(Table123[[#This Row],[Odds Spread]]), "", 1)</f>
        <v/>
      </c>
      <c r="P749" s="36"/>
      <c r="Q749" s="36"/>
      <c r="R749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9" s="36"/>
      <c r="T749" s="36"/>
      <c r="U749" s="50" t="str">
        <f>IF(ISBLANK(Table123[[#This Row],[Odds Side - Difference Model]]), "",N749+IF(Q749&lt;0, (N749/(Q749/-100)), N749*(Q749/100)))</f>
        <v/>
      </c>
      <c r="V749" s="51" t="str">
        <f>IFERROR(IF(ISBLANK(Table123[[#This Row],[Odds Side - Win Probability Model]]), "",N749+IF(R749&lt;0, (N749/(R749/-100)), N749*(R749/100))),"")</f>
        <v/>
      </c>
      <c r="W749" s="50" t="str">
        <f t="shared" si="73"/>
        <v/>
      </c>
      <c r="X749" s="51" t="str">
        <f t="shared" si="74"/>
        <v/>
      </c>
      <c r="Y749" s="50" t="str">
        <f>IF(ISBLANK(Table123[[#This Row],[Odds Spread]]), "",O749+IF(S749&lt;0, (O749/(S749/-100)), O749*(S749/100)))</f>
        <v/>
      </c>
      <c r="Z749" s="50" t="str">
        <f t="shared" si="75"/>
        <v/>
      </c>
      <c r="AA749" s="37">
        <f t="shared" si="76"/>
        <v>0</v>
      </c>
      <c r="AB749" s="37">
        <f t="shared" si="77"/>
        <v>0</v>
      </c>
      <c r="AC749" s="52" t="str">
        <f>IF('Prediction Log'!$T750="Y", "W", IF('Prediction Log'!$T750="N","L",""))</f>
        <v/>
      </c>
      <c r="AD749" s="53" t="str">
        <f>IF('Prediction Log'!$V750="Y", "W", IF('Prediction Log'!$V750="N","L",""))</f>
        <v/>
      </c>
      <c r="AE749" s="54" t="str">
        <f>IF(ISBLANK(Table123[[#This Row],[Odds Side - Difference Model]]), "",IF(AC749="W", W749, IF(AC749="L",-N749, "")))</f>
        <v/>
      </c>
      <c r="AF749" s="55" t="str">
        <f>IFERROR((IF(ISERR(Table123[[#This Row],[Potential Payout Side - Win Probability Model]]), "",IF(AD749="W", X749, IF(AD749="L",-N749, "")))), "")</f>
        <v/>
      </c>
      <c r="AG749" s="52" t="str">
        <f>IF('Prediction Log'!$U750="Y", "W", IF('Prediction Log'!$U750="N", "L", ""))</f>
        <v/>
      </c>
      <c r="AH749" s="54" t="str">
        <f>IF(ISBLANK(Table123[[#This Row],[Odds Spread]]), "",IF(AG749="W", Z749, IF(AG749="L",-O749, "")))</f>
        <v/>
      </c>
      <c r="AI749" s="45"/>
      <c r="AJ749" s="46" t="str">
        <f t="shared" si="78"/>
        <v/>
      </c>
      <c r="AK749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9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0" spans="1:38" x14ac:dyDescent="0.45">
      <c r="A750" s="34">
        <f>Games!A733</f>
        <v>0</v>
      </c>
      <c r="B750" s="34" t="str">
        <f>IF('Prediction Log'!B751=0, "",'Prediction Log'!B751)</f>
        <v/>
      </c>
      <c r="C750" s="34" t="str">
        <f>IF('Prediction Log'!C751=0, "",'Prediction Log'!C751)</f>
        <v/>
      </c>
      <c r="D750" s="34" t="str">
        <f>IF('Prediction Log'!D751=0, "",'Prediction Log'!D751)</f>
        <v/>
      </c>
      <c r="E750" s="34" t="str">
        <f>IF('Prediction Log'!E751=0, "",'Prediction Log'!E751)</f>
        <v/>
      </c>
      <c r="F750" s="34" t="str">
        <f>IF('Prediction Log'!H751=0, "",'Prediction Log'!H751)</f>
        <v/>
      </c>
      <c r="G750" s="10" t="str">
        <f>IF(ISBLANK(Games!B733), "",'Prediction Log'!$I751)</f>
        <v/>
      </c>
      <c r="H750" s="35" t="str">
        <f>'Prediction Log'!$J751</f>
        <v/>
      </c>
      <c r="I750" s="34" t="str">
        <f>IF(ISBLANK(Games!R733), "",IF(AND(Games!R733="",Games!S733=""),"",IF(ISTEXT(Games!S733), "Side",Games!R733)))</f>
        <v/>
      </c>
      <c r="J750" s="34" t="str">
        <f>IF(ISBLANK(Games!B733), "",IF(Games!P733="Y", Games!B733, Games!C733))</f>
        <v/>
      </c>
      <c r="K750" s="34" t="str">
        <f>Games!K733</f>
        <v/>
      </c>
      <c r="L750" s="34" t="str">
        <f>IF(ISBLANK(Games!D733), "",Games!D733)</f>
        <v/>
      </c>
      <c r="M750" s="34"/>
      <c r="N750" s="49" t="str">
        <f>IF(ISBLANK(Table123[[#This Row],[Odds Side - Difference Model]]), "", 1)</f>
        <v/>
      </c>
      <c r="O750" s="49" t="str">
        <f>IF(ISBLANK(Table123[[#This Row],[Odds Spread]]), "", 1)</f>
        <v/>
      </c>
      <c r="P750" s="36"/>
      <c r="Q750" s="36"/>
      <c r="R750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50" s="36"/>
      <c r="T750" s="36"/>
      <c r="U750" s="50" t="str">
        <f>IF(ISBLANK(Table123[[#This Row],[Odds Side - Difference Model]]), "",N750+IF(Q750&lt;0, (N750/(Q750/-100)), N750*(Q750/100)))</f>
        <v/>
      </c>
      <c r="V750" s="51" t="str">
        <f>IFERROR(IF(ISBLANK(Table123[[#This Row],[Odds Side - Win Probability Model]]), "",N750+IF(R750&lt;0, (N750/(R750/-100)), N750*(R750/100))),"")</f>
        <v/>
      </c>
      <c r="W750" s="50" t="str">
        <f t="shared" si="73"/>
        <v/>
      </c>
      <c r="X750" s="51" t="str">
        <f t="shared" si="74"/>
        <v/>
      </c>
      <c r="Y750" s="50" t="str">
        <f>IF(ISBLANK(Table123[[#This Row],[Odds Spread]]), "",O750+IF(S750&lt;0, (O750/(S750/-100)), O750*(S750/100)))</f>
        <v/>
      </c>
      <c r="Z750" s="50" t="str">
        <f t="shared" si="75"/>
        <v/>
      </c>
      <c r="AA750" s="37">
        <f t="shared" si="76"/>
        <v>0</v>
      </c>
      <c r="AB750" s="37">
        <f t="shared" si="77"/>
        <v>0</v>
      </c>
      <c r="AC750" s="52" t="str">
        <f>IF('Prediction Log'!$T751="Y", "W", IF('Prediction Log'!$T751="N","L",""))</f>
        <v/>
      </c>
      <c r="AD750" s="53" t="str">
        <f>IF('Prediction Log'!$V751="Y", "W", IF('Prediction Log'!$V751="N","L",""))</f>
        <v/>
      </c>
      <c r="AE750" s="54" t="str">
        <f>IF(ISBLANK(Table123[[#This Row],[Odds Side - Difference Model]]), "",IF(AC750="W", W750, IF(AC750="L",-N750, "")))</f>
        <v/>
      </c>
      <c r="AF750" s="55" t="str">
        <f>IFERROR((IF(ISERR(Table123[[#This Row],[Potential Payout Side - Win Probability Model]]), "",IF(AD750="W", X750, IF(AD750="L",-N750, "")))), "")</f>
        <v/>
      </c>
      <c r="AG750" s="52" t="str">
        <f>IF('Prediction Log'!$U751="Y", "W", IF('Prediction Log'!$U751="N", "L", ""))</f>
        <v/>
      </c>
      <c r="AH750" s="54" t="str">
        <f>IF(ISBLANK(Table123[[#This Row],[Odds Spread]]), "",IF(AG750="W", Z750, IF(AG750="L",-O750, "")))</f>
        <v/>
      </c>
      <c r="AI750" s="45"/>
      <c r="AJ750" s="46" t="str">
        <f t="shared" si="78"/>
        <v/>
      </c>
      <c r="AK750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0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1" spans="1:38" x14ac:dyDescent="0.45">
      <c r="A751" s="34">
        <f>Games!A734</f>
        <v>0</v>
      </c>
      <c r="B751" s="34" t="str">
        <f>IF('Prediction Log'!B752=0, "",'Prediction Log'!B752)</f>
        <v/>
      </c>
      <c r="C751" s="34" t="str">
        <f>IF('Prediction Log'!C752=0, "",'Prediction Log'!C752)</f>
        <v/>
      </c>
      <c r="D751" s="34" t="str">
        <f>IF('Prediction Log'!D752=0, "",'Prediction Log'!D752)</f>
        <v/>
      </c>
      <c r="E751" s="34" t="str">
        <f>IF('Prediction Log'!E752=0, "",'Prediction Log'!E752)</f>
        <v/>
      </c>
      <c r="F751" s="34" t="str">
        <f>IF('Prediction Log'!H752=0, "",'Prediction Log'!H752)</f>
        <v/>
      </c>
      <c r="G751" s="10" t="str">
        <f>IF(ISBLANK(Games!B734), "",'Prediction Log'!$I752)</f>
        <v/>
      </c>
      <c r="H751" s="35" t="str">
        <f>'Prediction Log'!$J752</f>
        <v/>
      </c>
      <c r="I751" s="34" t="str">
        <f>IF(ISBLANK(Games!R734), "",IF(AND(Games!R734="",Games!S734=""),"",IF(ISTEXT(Games!S734), "Side",Games!R734)))</f>
        <v/>
      </c>
      <c r="J751" s="34" t="str">
        <f>IF(ISBLANK(Games!B734), "",IF(Games!P734="Y", Games!B734, Games!C734))</f>
        <v/>
      </c>
      <c r="K751" s="34" t="str">
        <f>Games!K734</f>
        <v/>
      </c>
      <c r="L751" s="34" t="str">
        <f>IF(ISBLANK(Games!D734), "",Games!D734)</f>
        <v/>
      </c>
      <c r="M751" s="34"/>
      <c r="N751" s="49" t="str">
        <f>IF(ISBLANK(Table123[[#This Row],[Odds Side - Difference Model]]), "", 1)</f>
        <v/>
      </c>
      <c r="O751" s="49" t="str">
        <f>IF(ISBLANK(Table123[[#This Row],[Odds Spread]]), "", 1)</f>
        <v/>
      </c>
      <c r="P751" s="36"/>
      <c r="Q751" s="36"/>
      <c r="R751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51" s="36"/>
      <c r="T751" s="36"/>
      <c r="U751" s="50" t="str">
        <f>IF(ISBLANK(Table123[[#This Row],[Odds Side - Difference Model]]), "",N751+IF(Q751&lt;0, (N751/(Q751/-100)), N751*(Q751/100)))</f>
        <v/>
      </c>
      <c r="V751" s="51" t="str">
        <f>IFERROR(IF(ISBLANK(Table123[[#This Row],[Odds Side - Win Probability Model]]), "",N751+IF(R751&lt;0, (N751/(R751/-100)), N751*(R751/100))),"")</f>
        <v/>
      </c>
      <c r="W751" s="50" t="str">
        <f t="shared" si="73"/>
        <v/>
      </c>
      <c r="X751" s="51" t="str">
        <f t="shared" si="74"/>
        <v/>
      </c>
      <c r="Y751" s="50" t="str">
        <f>IF(ISBLANK(Table123[[#This Row],[Odds Spread]]), "",O751+IF(S751&lt;0, (O751/(S751/-100)), O751*(S751/100)))</f>
        <v/>
      </c>
      <c r="Z751" s="50" t="str">
        <f t="shared" si="75"/>
        <v/>
      </c>
      <c r="AA751" s="37">
        <f t="shared" si="76"/>
        <v>0</v>
      </c>
      <c r="AB751" s="37">
        <f t="shared" si="77"/>
        <v>0</v>
      </c>
      <c r="AC751" s="52" t="str">
        <f>IF('Prediction Log'!$T752="Y", "W", IF('Prediction Log'!$T752="N","L",""))</f>
        <v/>
      </c>
      <c r="AD751" s="53" t="str">
        <f>IF('Prediction Log'!$V752="Y", "W", IF('Prediction Log'!$V752="N","L",""))</f>
        <v/>
      </c>
      <c r="AE751" s="54" t="str">
        <f>IF(ISBLANK(Table123[[#This Row],[Odds Side - Difference Model]]), "",IF(AC751="W", W751, IF(AC751="L",-N751, "")))</f>
        <v/>
      </c>
      <c r="AF751" s="55" t="str">
        <f>IFERROR((IF(ISERR(Table123[[#This Row],[Potential Payout Side - Win Probability Model]]), "",IF(AD751="W", X751, IF(AD751="L",-N751, "")))), "")</f>
        <v/>
      </c>
      <c r="AG751" s="52" t="str">
        <f>IF('Prediction Log'!$U752="Y", "W", IF('Prediction Log'!$U752="N", "L", ""))</f>
        <v/>
      </c>
      <c r="AH751" s="54" t="str">
        <f>IF(ISBLANK(Table123[[#This Row],[Odds Spread]]), "",IF(AG751="W", Z751, IF(AG751="L",-O751, "")))</f>
        <v/>
      </c>
      <c r="AI751" s="45"/>
      <c r="AJ751" s="46" t="str">
        <f t="shared" si="78"/>
        <v/>
      </c>
      <c r="AK751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1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2" spans="1:38" x14ac:dyDescent="0.45">
      <c r="A752" s="34">
        <f>Games!A735</f>
        <v>0</v>
      </c>
      <c r="B752" s="34" t="str">
        <f>IF('Prediction Log'!B753=0, "",'Prediction Log'!B753)</f>
        <v/>
      </c>
      <c r="C752" s="34" t="str">
        <f>IF('Prediction Log'!C753=0, "",'Prediction Log'!C753)</f>
        <v/>
      </c>
      <c r="D752" s="34" t="str">
        <f>IF('Prediction Log'!D753=0, "",'Prediction Log'!D753)</f>
        <v/>
      </c>
      <c r="E752" s="34" t="str">
        <f>IF('Prediction Log'!E753=0, "",'Prediction Log'!E753)</f>
        <v/>
      </c>
      <c r="F752" s="34" t="str">
        <f>IF('Prediction Log'!H753=0, "",'Prediction Log'!H753)</f>
        <v/>
      </c>
      <c r="G752" s="10" t="str">
        <f>IF(ISBLANK(Games!B735), "",'Prediction Log'!$I753)</f>
        <v/>
      </c>
      <c r="H752" s="35" t="str">
        <f>'Prediction Log'!$J753</f>
        <v/>
      </c>
      <c r="I752" s="34" t="str">
        <f>IF(ISBLANK(Games!R735), "",IF(AND(Games!R735="",Games!S735=""),"",IF(ISTEXT(Games!S735), "Side",Games!R735)))</f>
        <v/>
      </c>
      <c r="J752" s="34" t="str">
        <f>IF(ISBLANK(Games!B735), "",IF(Games!P735="Y", Games!B735, Games!C735))</f>
        <v/>
      </c>
      <c r="K752" s="34" t="str">
        <f>Games!K735</f>
        <v/>
      </c>
      <c r="L752" s="34" t="str">
        <f>IF(ISBLANK(Games!D735), "",Games!D735)</f>
        <v/>
      </c>
      <c r="M752" s="34"/>
      <c r="N752" s="49" t="str">
        <f>IF(ISBLANK(Table123[[#This Row],[Odds Side - Difference Model]]), "", 1)</f>
        <v/>
      </c>
      <c r="O752" s="49" t="str">
        <f>IF(ISBLANK(Table123[[#This Row],[Odds Spread]]), "", 1)</f>
        <v/>
      </c>
      <c r="P752" s="36"/>
      <c r="Q752" s="36"/>
      <c r="R752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52" s="36"/>
      <c r="T752" s="36"/>
      <c r="U752" s="50" t="str">
        <f>IF(ISBLANK(Table123[[#This Row],[Odds Side - Difference Model]]), "",N752+IF(Q752&lt;0, (N752/(Q752/-100)), N752*(Q752/100)))</f>
        <v/>
      </c>
      <c r="V752" s="51" t="str">
        <f>IFERROR(IF(ISBLANK(Table123[[#This Row],[Odds Side - Win Probability Model]]), "",N752+IF(R752&lt;0, (N752/(R752/-100)), N752*(R752/100))),"")</f>
        <v/>
      </c>
      <c r="W752" s="50" t="str">
        <f t="shared" si="73"/>
        <v/>
      </c>
      <c r="X752" s="51" t="str">
        <f t="shared" si="74"/>
        <v/>
      </c>
      <c r="Y752" s="50" t="str">
        <f>IF(ISBLANK(Table123[[#This Row],[Odds Spread]]), "",O752+IF(S752&lt;0, (O752/(S752/-100)), O752*(S752/100)))</f>
        <v/>
      </c>
      <c r="Z752" s="50" t="str">
        <f t="shared" si="75"/>
        <v/>
      </c>
      <c r="AA752" s="37">
        <f t="shared" si="76"/>
        <v>0</v>
      </c>
      <c r="AB752" s="37">
        <f t="shared" si="77"/>
        <v>0</v>
      </c>
      <c r="AC752" s="52" t="str">
        <f>IF('Prediction Log'!$T753="Y", "W", IF('Prediction Log'!$T753="N","L",""))</f>
        <v/>
      </c>
      <c r="AD752" s="53" t="str">
        <f>IF('Prediction Log'!$V753="Y", "W", IF('Prediction Log'!$V753="N","L",""))</f>
        <v/>
      </c>
      <c r="AE752" s="54" t="str">
        <f>IF(ISBLANK(Table123[[#This Row],[Odds Side - Difference Model]]), "",IF(AC752="W", W752, IF(AC752="L",-N752, "")))</f>
        <v/>
      </c>
      <c r="AF752" s="55" t="str">
        <f>IFERROR((IF(ISERR(Table123[[#This Row],[Potential Payout Side - Win Probability Model]]), "",IF(AD752="W", X752, IF(AD752="L",-N752, "")))), "")</f>
        <v/>
      </c>
      <c r="AG752" s="52" t="str">
        <f>IF('Prediction Log'!$U753="Y", "W", IF('Prediction Log'!$U753="N", "L", ""))</f>
        <v/>
      </c>
      <c r="AH752" s="54" t="str">
        <f>IF(ISBLANK(Table123[[#This Row],[Odds Spread]]), "",IF(AG752="W", Z752, IF(AG752="L",-O752, "")))</f>
        <v/>
      </c>
      <c r="AI752" s="45"/>
      <c r="AJ752" s="46" t="str">
        <f t="shared" si="78"/>
        <v/>
      </c>
      <c r="AK752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2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3" spans="1:38" x14ac:dyDescent="0.45">
      <c r="A753" s="34">
        <f>Games!A736</f>
        <v>0</v>
      </c>
      <c r="B753" s="34" t="str">
        <f>IF('Prediction Log'!B754=0, "",'Prediction Log'!B754)</f>
        <v/>
      </c>
      <c r="C753" s="34" t="str">
        <f>IF('Prediction Log'!C754=0, "",'Prediction Log'!C754)</f>
        <v/>
      </c>
      <c r="D753" s="34" t="str">
        <f>IF('Prediction Log'!D754=0, "",'Prediction Log'!D754)</f>
        <v/>
      </c>
      <c r="E753" s="34" t="str">
        <f>IF('Prediction Log'!E754=0, "",'Prediction Log'!E754)</f>
        <v/>
      </c>
      <c r="F753" s="34" t="str">
        <f>IF('Prediction Log'!H754=0, "",'Prediction Log'!H754)</f>
        <v/>
      </c>
      <c r="G753" s="10" t="str">
        <f>IF(ISBLANK(Games!B736), "",'Prediction Log'!$I754)</f>
        <v/>
      </c>
      <c r="H753" s="35" t="str">
        <f>'Prediction Log'!$J754</f>
        <v/>
      </c>
      <c r="I753" s="34" t="str">
        <f>IF(ISBLANK(Games!R736), "",IF(AND(Games!R736="",Games!S736=""),"",IF(ISTEXT(Games!S736), "Side",Games!R736)))</f>
        <v/>
      </c>
      <c r="J753" s="34" t="str">
        <f>IF(ISBLANK(Games!B736), "",IF(Games!P736="Y", Games!B736, Games!C736))</f>
        <v/>
      </c>
      <c r="K753" s="34" t="str">
        <f>Games!K736</f>
        <v/>
      </c>
      <c r="L753" s="34" t="str">
        <f>IF(ISBLANK(Games!D736), "",Games!D736)</f>
        <v/>
      </c>
      <c r="M753" s="34"/>
      <c r="N753" s="49" t="str">
        <f>IF(ISBLANK(Table123[[#This Row],[Odds Side - Difference Model]]), "", 1)</f>
        <v/>
      </c>
      <c r="O753" s="49" t="str">
        <f>IF(ISBLANK(Table123[[#This Row],[Odds Spread]]), "", 1)</f>
        <v/>
      </c>
      <c r="P753" s="36"/>
      <c r="Q753" s="36"/>
      <c r="R753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53" s="36"/>
      <c r="T753" s="36"/>
      <c r="U753" s="50" t="str">
        <f>IF(ISBLANK(Table123[[#This Row],[Odds Side - Difference Model]]), "",N753+IF(Q753&lt;0, (N753/(Q753/-100)), N753*(Q753/100)))</f>
        <v/>
      </c>
      <c r="V753" s="51" t="str">
        <f>IFERROR(IF(ISBLANK(Table123[[#This Row],[Odds Side - Win Probability Model]]), "",N753+IF(R753&lt;0, (N753/(R753/-100)), N753*(R753/100))),"")</f>
        <v/>
      </c>
      <c r="W753" s="50" t="str">
        <f t="shared" si="73"/>
        <v/>
      </c>
      <c r="X753" s="51" t="str">
        <f t="shared" si="74"/>
        <v/>
      </c>
      <c r="Y753" s="50" t="str">
        <f>IF(ISBLANK(Table123[[#This Row],[Odds Spread]]), "",O753+IF(S753&lt;0, (O753/(S753/-100)), O753*(S753/100)))</f>
        <v/>
      </c>
      <c r="Z753" s="50" t="str">
        <f t="shared" si="75"/>
        <v/>
      </c>
      <c r="AA753" s="37">
        <f t="shared" si="76"/>
        <v>0</v>
      </c>
      <c r="AB753" s="37">
        <f t="shared" si="77"/>
        <v>0</v>
      </c>
      <c r="AC753" s="52" t="str">
        <f>IF('Prediction Log'!$T754="Y", "W", IF('Prediction Log'!$T754="N","L",""))</f>
        <v/>
      </c>
      <c r="AD753" s="53" t="str">
        <f>IF('Prediction Log'!$V754="Y", "W", IF('Prediction Log'!$V754="N","L",""))</f>
        <v/>
      </c>
      <c r="AE753" s="54" t="str">
        <f>IF(ISBLANK(Table123[[#This Row],[Odds Side - Difference Model]]), "",IF(AC753="W", W753, IF(AC753="L",-N753, "")))</f>
        <v/>
      </c>
      <c r="AF753" s="55" t="str">
        <f>IFERROR((IF(ISERR(Table123[[#This Row],[Potential Payout Side - Win Probability Model]]), "",IF(AD753="W", X753, IF(AD753="L",-N753, "")))), "")</f>
        <v/>
      </c>
      <c r="AG753" s="52" t="str">
        <f>IF('Prediction Log'!$U754="Y", "W", IF('Prediction Log'!$U754="N", "L", ""))</f>
        <v/>
      </c>
      <c r="AH753" s="54" t="str">
        <f>IF(ISBLANK(Table123[[#This Row],[Odds Spread]]), "",IF(AG753="W", Z753, IF(AG753="L",-O753, "")))</f>
        <v/>
      </c>
      <c r="AI753" s="45"/>
      <c r="AJ753" s="46" t="str">
        <f t="shared" si="78"/>
        <v/>
      </c>
      <c r="AK753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3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4" spans="1:38" x14ac:dyDescent="0.45">
      <c r="A754" s="34">
        <f>Games!A737</f>
        <v>0</v>
      </c>
      <c r="B754" s="34" t="str">
        <f>IF('Prediction Log'!B755=0, "",'Prediction Log'!B755)</f>
        <v/>
      </c>
      <c r="C754" s="34" t="str">
        <f>IF('Prediction Log'!C755=0, "",'Prediction Log'!C755)</f>
        <v/>
      </c>
      <c r="D754" s="34" t="str">
        <f>IF('Prediction Log'!D755=0, "",'Prediction Log'!D755)</f>
        <v/>
      </c>
      <c r="E754" s="34" t="str">
        <f>IF('Prediction Log'!E755=0, "",'Prediction Log'!E755)</f>
        <v/>
      </c>
      <c r="F754" s="34" t="str">
        <f>IF('Prediction Log'!H755=0, "",'Prediction Log'!H755)</f>
        <v/>
      </c>
      <c r="G754" s="10" t="str">
        <f>IF(ISBLANK(Games!B737), "",'Prediction Log'!$I755)</f>
        <v/>
      </c>
      <c r="H754" s="35" t="str">
        <f>'Prediction Log'!$J755</f>
        <v/>
      </c>
      <c r="I754" s="34" t="str">
        <f>IF(ISBLANK(Games!R737), "",IF(AND(Games!R737="",Games!S737=""),"",IF(ISTEXT(Games!S737), "Side",Games!R737)))</f>
        <v/>
      </c>
      <c r="J754" s="34" t="str">
        <f>IF(ISBLANK(Games!B737), "",IF(Games!P737="Y", Games!B737, Games!C737))</f>
        <v/>
      </c>
      <c r="K754" s="34" t="str">
        <f>Games!K737</f>
        <v/>
      </c>
      <c r="L754" s="34" t="str">
        <f>IF(ISBLANK(Games!D737), "",Games!D737)</f>
        <v/>
      </c>
      <c r="M754" s="34"/>
      <c r="N754" s="49" t="str">
        <f>IF(ISBLANK(Table123[[#This Row],[Odds Side - Difference Model]]), "", 1)</f>
        <v/>
      </c>
      <c r="O754" s="49" t="str">
        <f>IF(ISBLANK(Table123[[#This Row],[Odds Spread]]), "", 1)</f>
        <v/>
      </c>
      <c r="P754" s="36"/>
      <c r="Q754" s="36"/>
      <c r="R754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54" s="36"/>
      <c r="T754" s="36"/>
      <c r="U754" s="50" t="str">
        <f>IF(ISBLANK(Table123[[#This Row],[Odds Side - Difference Model]]), "",N754+IF(Q754&lt;0, (N754/(Q754/-100)), N754*(Q754/100)))</f>
        <v/>
      </c>
      <c r="V754" s="51" t="str">
        <f>IFERROR(IF(ISBLANK(Table123[[#This Row],[Odds Side - Win Probability Model]]), "",N754+IF(R754&lt;0, (N754/(R754/-100)), N754*(R754/100))),"")</f>
        <v/>
      </c>
      <c r="W754" s="50" t="str">
        <f t="shared" si="73"/>
        <v/>
      </c>
      <c r="X754" s="51" t="str">
        <f t="shared" si="74"/>
        <v/>
      </c>
      <c r="Y754" s="50" t="str">
        <f>IF(ISBLANK(Table123[[#This Row],[Odds Spread]]), "",O754+IF(S754&lt;0, (O754/(S754/-100)), O754*(S754/100)))</f>
        <v/>
      </c>
      <c r="Z754" s="50" t="str">
        <f t="shared" si="75"/>
        <v/>
      </c>
      <c r="AA754" s="37">
        <f t="shared" si="76"/>
        <v>0</v>
      </c>
      <c r="AB754" s="37">
        <f t="shared" si="77"/>
        <v>0</v>
      </c>
      <c r="AC754" s="52" t="str">
        <f>IF('Prediction Log'!$T755="Y", "W", IF('Prediction Log'!$T755="N","L",""))</f>
        <v/>
      </c>
      <c r="AD754" s="53" t="str">
        <f>IF('Prediction Log'!$V755="Y", "W", IF('Prediction Log'!$V755="N","L",""))</f>
        <v/>
      </c>
      <c r="AE754" s="54" t="str">
        <f>IF(ISBLANK(Table123[[#This Row],[Odds Side - Difference Model]]), "",IF(AC754="W", W754, IF(AC754="L",-N754, "")))</f>
        <v/>
      </c>
      <c r="AF754" s="55" t="str">
        <f>IFERROR((IF(ISERR(Table123[[#This Row],[Potential Payout Side - Win Probability Model]]), "",IF(AD754="W", X754, IF(AD754="L",-N754, "")))), "")</f>
        <v/>
      </c>
      <c r="AG754" s="52" t="str">
        <f>IF('Prediction Log'!$U755="Y", "W", IF('Prediction Log'!$U755="N", "L", ""))</f>
        <v/>
      </c>
      <c r="AH754" s="54" t="str">
        <f>IF(ISBLANK(Table123[[#This Row],[Odds Spread]]), "",IF(AG754="W", Z754, IF(AG754="L",-O754, "")))</f>
        <v/>
      </c>
      <c r="AI754" s="45"/>
      <c r="AJ754" s="46" t="str">
        <f t="shared" si="78"/>
        <v/>
      </c>
      <c r="AK754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4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5" spans="1:38" x14ac:dyDescent="0.45">
      <c r="A755" s="34">
        <f>Games!A738</f>
        <v>0</v>
      </c>
      <c r="B755" s="34" t="str">
        <f>IF('Prediction Log'!B756=0, "",'Prediction Log'!B756)</f>
        <v/>
      </c>
      <c r="C755" s="34" t="str">
        <f>IF('Prediction Log'!C756=0, "",'Prediction Log'!C756)</f>
        <v/>
      </c>
      <c r="D755" s="34" t="str">
        <f>IF('Prediction Log'!D756=0, "",'Prediction Log'!D756)</f>
        <v/>
      </c>
      <c r="E755" s="34" t="str">
        <f>IF('Prediction Log'!E756=0, "",'Prediction Log'!E756)</f>
        <v/>
      </c>
      <c r="F755" s="34" t="str">
        <f>IF('Prediction Log'!H756=0, "",'Prediction Log'!H756)</f>
        <v/>
      </c>
      <c r="G755" s="10" t="str">
        <f>IF(ISBLANK(Games!B738), "",'Prediction Log'!$I756)</f>
        <v/>
      </c>
      <c r="H755" s="35" t="str">
        <f>'Prediction Log'!$J756</f>
        <v/>
      </c>
      <c r="I755" s="34" t="str">
        <f>IF(ISBLANK(Games!R738), "",IF(AND(Games!R738="",Games!S738=""),"",IF(ISTEXT(Games!S738), "Side",Games!R738)))</f>
        <v/>
      </c>
      <c r="J755" s="34" t="str">
        <f>IF(ISBLANK(Games!B738), "",IF(Games!P738="Y", Games!B738, Games!C738))</f>
        <v/>
      </c>
      <c r="K755" s="34" t="str">
        <f>Games!K738</f>
        <v/>
      </c>
      <c r="L755" s="34" t="str">
        <f>IF(ISBLANK(Games!D738), "",Games!D738)</f>
        <v/>
      </c>
      <c r="M755" s="34"/>
      <c r="N755" s="49" t="str">
        <f>IF(ISBLANK(Table123[[#This Row],[Odds Side - Difference Model]]), "", 1)</f>
        <v/>
      </c>
      <c r="O755" s="49" t="str">
        <f>IF(ISBLANK(Table123[[#This Row],[Odds Spread]]), "", 1)</f>
        <v/>
      </c>
      <c r="P755" s="36"/>
      <c r="Q755" s="36"/>
      <c r="R755" s="3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55" s="36"/>
      <c r="T755" s="36"/>
      <c r="U755" s="50" t="str">
        <f>IF(ISBLANK(Table123[[#This Row],[Odds Side - Difference Model]]), "",N755+IF(Q755&lt;0, (N755/(Q755/-100)), N755*(Q755/100)))</f>
        <v/>
      </c>
      <c r="V755" s="51" t="str">
        <f>IFERROR(IF(ISBLANK(Table123[[#This Row],[Odds Side - Win Probability Model]]), "",N755+IF(R755&lt;0, (N755/(R755/-100)), N755*(R755/100))),"")</f>
        <v/>
      </c>
      <c r="W755" s="50" t="str">
        <f t="shared" si="73"/>
        <v/>
      </c>
      <c r="X755" s="51" t="str">
        <f t="shared" si="74"/>
        <v/>
      </c>
      <c r="Y755" s="50" t="str">
        <f>IF(ISBLANK(Table123[[#This Row],[Odds Spread]]), "",O755+IF(S755&lt;0, (O755/(S755/-100)), O755*(S755/100)))</f>
        <v/>
      </c>
      <c r="Z755" s="50" t="str">
        <f t="shared" si="75"/>
        <v/>
      </c>
      <c r="AA755" s="37">
        <f t="shared" si="76"/>
        <v>0</v>
      </c>
      <c r="AB755" s="37">
        <f t="shared" si="77"/>
        <v>0</v>
      </c>
      <c r="AC755" s="52" t="str">
        <f>IF('Prediction Log'!$T756="Y", "W", IF('Prediction Log'!$T756="N","L",""))</f>
        <v/>
      </c>
      <c r="AD755" s="53" t="str">
        <f>IF('Prediction Log'!$V756="Y", "W", IF('Prediction Log'!$V756="N","L",""))</f>
        <v/>
      </c>
      <c r="AE755" s="54" t="str">
        <f>IF(ISBLANK(Table123[[#This Row],[Odds Side - Difference Model]]), "",IF(AC755="W", W755, IF(AC755="L",-N755, "")))</f>
        <v/>
      </c>
      <c r="AF755" s="55" t="str">
        <f>IFERROR((IF(ISERR(Table123[[#This Row],[Potential Payout Side - Win Probability Model]]), "",IF(AD755="W", X755, IF(AD755="L",-N755, "")))), "")</f>
        <v/>
      </c>
      <c r="AG755" s="52" t="str">
        <f>IF('Prediction Log'!$U756="Y", "W", IF('Prediction Log'!$U756="N", "L", ""))</f>
        <v/>
      </c>
      <c r="AH755" s="54" t="str">
        <f>IF(ISBLANK(Table123[[#This Row],[Odds Spread]]), "",IF(AG755="W", Z755, IF(AG755="L",-O755, "")))</f>
        <v/>
      </c>
      <c r="AI755" s="45"/>
      <c r="AJ755" s="46" t="str">
        <f t="shared" si="78"/>
        <v/>
      </c>
      <c r="AK755" s="47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5" s="48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</sheetData>
  <mergeCells count="6">
    <mergeCell ref="AN1:AQ1"/>
    <mergeCell ref="AN5:AQ5"/>
    <mergeCell ref="AN9:AQ9"/>
    <mergeCell ref="AS1:AV1"/>
    <mergeCell ref="AS5:AV5"/>
    <mergeCell ref="AS9:AV9"/>
  </mergeCells>
  <dataValidations count="1">
    <dataValidation type="list" allowBlank="1" showInputMessage="1" showErrorMessage="1" sqref="AC2:AD755 AG2:AG755" xr:uid="{846EEB47-57C7-4AE0-B88F-D96DE791C19E}">
      <formula1>$AN$2:$AO$2</formula1>
    </dataValidation>
  </dataValidations>
  <pageMargins left="0.7" right="0.7" top="0.75" bottom="0.75" header="0.3" footer="0.3"/>
  <pageSetup paperSize="9" orientation="portrait" horizontalDpi="300" verticalDpi="300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A15BDAEF-C1E0-46B2-BFAA-D9060973B1BB}">
            <xm:f>Games!$L2&lt;0.5</xm:f>
            <x14:dxf>
              <fill>
                <patternFill>
                  <bgColor theme="5" tint="0.59996337778862885"/>
                </patternFill>
              </fill>
            </x14:dxf>
          </x14:cfRule>
          <xm:sqref>R2:R383</xm:sqref>
        </x14:conditionalFormatting>
        <x14:conditionalFormatting xmlns:xm="http://schemas.microsoft.com/office/excel/2006/main">
          <x14:cfRule type="expression" priority="17" id="{A15BDAEF-C1E0-46B2-BFAA-D9060973B1BB}">
            <xm:f>Games!$L367&lt;0.5</xm:f>
            <x14:dxf>
              <fill>
                <patternFill>
                  <bgColor theme="5" tint="0.59996337778862885"/>
                </patternFill>
              </fill>
            </x14:dxf>
          </x14:cfRule>
          <xm:sqref>R384:R755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"/>
  <sheetViews>
    <sheetView workbookViewId="0">
      <selection activeCell="D24" sqref="D24"/>
    </sheetView>
  </sheetViews>
  <sheetFormatPr defaultColWidth="10.6640625" defaultRowHeight="14.25" x14ac:dyDescent="0.45"/>
  <cols>
    <col min="3" max="3" width="13.46484375" customWidth="1"/>
    <col min="4" max="4" width="20.86328125" customWidth="1"/>
  </cols>
  <sheetData>
    <row r="1" spans="1:12" x14ac:dyDescent="0.45">
      <c r="A1" t="s">
        <v>109</v>
      </c>
      <c r="B1" t="s">
        <v>110</v>
      </c>
      <c r="C1" t="s">
        <v>111</v>
      </c>
      <c r="D1" t="s">
        <v>112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119</v>
      </c>
      <c r="L1" t="s">
        <v>120</v>
      </c>
    </row>
    <row r="2" spans="1:12" x14ac:dyDescent="0.45">
      <c r="A2">
        <v>-3.0949477183535601</v>
      </c>
      <c r="B2">
        <v>-0.71470969546976504</v>
      </c>
      <c r="C2">
        <v>-5.1682882931600398</v>
      </c>
      <c r="D2">
        <v>-0.20816090488373101</v>
      </c>
      <c r="E2">
        <v>-4.4295680127592003E-2</v>
      </c>
      <c r="F2">
        <v>-6.6969734301008305E-2</v>
      </c>
      <c r="G2">
        <v>-1.57991439995755</v>
      </c>
      <c r="H2">
        <v>-0.75162596777327295</v>
      </c>
      <c r="I2">
        <v>4.0233561789780299E-3</v>
      </c>
      <c r="J2">
        <v>9.3859124608236897</v>
      </c>
      <c r="K2">
        <v>3.0834400307831</v>
      </c>
      <c r="L2">
        <v>-7.1294936292408302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zoomScale="70" zoomScaleNormal="70" workbookViewId="0">
      <selection activeCell="G19" sqref="G19"/>
    </sheetView>
  </sheetViews>
  <sheetFormatPr defaultColWidth="10.6640625" defaultRowHeight="14.25" x14ac:dyDescent="0.45"/>
  <cols>
    <col min="11" max="11" width="15.46484375" customWidth="1"/>
  </cols>
  <sheetData/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547"/>
  <sheetViews>
    <sheetView tabSelected="1" workbookViewId="0">
      <selection activeCell="K15" sqref="K15"/>
    </sheetView>
  </sheetViews>
  <sheetFormatPr defaultColWidth="10.6640625" defaultRowHeight="14.25" x14ac:dyDescent="0.45"/>
  <sheetData>
    <row r="1" spans="1:15" x14ac:dyDescent="0.45">
      <c r="A1" t="s">
        <v>3</v>
      </c>
      <c r="B1" t="s">
        <v>13</v>
      </c>
      <c r="C1" t="s">
        <v>17</v>
      </c>
      <c r="D1" t="s">
        <v>28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O1" t="s">
        <v>26</v>
      </c>
    </row>
    <row r="2" spans="1:15" x14ac:dyDescent="0.45">
      <c r="A2">
        <f>Coefficients!$A$2</f>
        <v>-3.0949477183535601</v>
      </c>
      <c r="B2">
        <f>(Games!D2)*Coefficients!$B$2</f>
        <v>0</v>
      </c>
      <c r="C2" t="e">
        <f>(VLOOKUP(Games!B2, Data!$B$2:$L$134, 4, FALSE)-VLOOKUP(Games!C2, Data!$B$2:$L$134, 4, FALSE))*Coefficients!$C$2</f>
        <v>#N/A</v>
      </c>
      <c r="D2" t="e">
        <f>(VLOOKUP(Games!B2, Data!$B$2:$L$134, 3, FALSE)-VLOOKUP(Games!C2, Data!$B$2:$L$134, 3, FALSE))*Coefficients!$D$2</f>
        <v>#N/A</v>
      </c>
      <c r="E2" t="e">
        <f>(VLOOKUP(Games!B2, Data!$B$2:$L$134, 5, FALSE)-VLOOKUP(Games!C2, Data!$B$2:$L$134, 5, FALSE))*Coefficients!$E$2</f>
        <v>#N/A</v>
      </c>
      <c r="F2" t="e">
        <f>(VLOOKUP(Games!B2, Data!$B$2:$L$134, 6, FALSE)-VLOOKUP(Games!C2, Data!$B$2:$L$134, 6, FALSE))*Coefficients!$F$2</f>
        <v>#N/A</v>
      </c>
      <c r="G2" t="e">
        <f>(VLOOKUP(Games!B2, Data!$B$2:$L$134, 7, FALSE)-VLOOKUP(Games!C2, Data!$B$2:$L$134, 7, FALSE))*Coefficients!$G$2</f>
        <v>#N/A</v>
      </c>
      <c r="H2" t="e">
        <f>(VLOOKUP(Games!B2, Data!$B$2:$L$134, 8, FALSE)-VLOOKUP(Games!C2, Data!$B$2:$L$134, 8, FALSE))*Coefficients!$H$2</f>
        <v>#N/A</v>
      </c>
      <c r="I2" t="e">
        <f>(VLOOKUP(Games!B2, Data!$B$2:$L$134, 9, FALSE)-VLOOKUP(Games!C2, Data!$B$2:$L$134, 9, FALSE))*Coefficients!$I$2</f>
        <v>#N/A</v>
      </c>
      <c r="J2" t="e">
        <f>(VLOOKUP(Games!B2, Data!$B$2:$L$134, 10, FALSE)-VLOOKUP(Games!C2, Data!$B$2:$L$134, 10, FALSE))*Coefficients!$J$2</f>
        <v>#N/A</v>
      </c>
      <c r="K2" t="e">
        <f>(IF(AND(VLOOKUP(Games!B2, Data!$B$2:$L$134, 11, FALSE)=1, VLOOKUP(Games!C2, Data!$B$2:$L$134, 11, FALSE)&lt;&gt;1), 1,0))*Coefficients!K$2</f>
        <v>#N/A</v>
      </c>
      <c r="L2" t="e">
        <f>(IF(AND(VLOOKUP(Games!B2, Data!$B$2:$L$134, 11, FALSE)&lt;&gt;1, VLOOKUP(Games!C2, Data!$B$2:$L$134, 11, FALSE)=1), 1,0))*Coefficients!L$2</f>
        <v>#N/A</v>
      </c>
      <c r="O2" t="e">
        <f>SUM(A2:L2)</f>
        <v>#N/A</v>
      </c>
    </row>
    <row r="3" spans="1:15" x14ac:dyDescent="0.45">
      <c r="A3">
        <f>Coefficients!$A$2</f>
        <v>-3.0949477183535601</v>
      </c>
      <c r="B3">
        <f>(Games!D3)*Coefficients!$B$2</f>
        <v>0</v>
      </c>
      <c r="C3" t="e">
        <f>(VLOOKUP(Games!B3, Data!$B$2:$L$134, 4, FALSE)-VLOOKUP(Games!C3, Data!$B$2:$L$134, 4, FALSE))*Coefficients!$C$2</f>
        <v>#N/A</v>
      </c>
      <c r="D3" t="e">
        <f>(VLOOKUP(Games!B3, Data!$B$2:$L$134, 3, FALSE)-VLOOKUP(Games!C3, Data!$B$2:$L$134, 3, FALSE))*Coefficients!$D$2</f>
        <v>#N/A</v>
      </c>
      <c r="E3" t="e">
        <f>(VLOOKUP(Games!B3, Data!$B$2:$L$134, 5, FALSE)-VLOOKUP(Games!C3, Data!$B$2:$L$134, 5, FALSE))*Coefficients!$E$2</f>
        <v>#N/A</v>
      </c>
      <c r="F3" t="e">
        <f>(VLOOKUP(Games!B3, Data!$B$2:$L$134, 6, FALSE)-VLOOKUP(Games!C3, Data!$B$2:$L$134, 6, FALSE))*Coefficients!$F$2</f>
        <v>#N/A</v>
      </c>
      <c r="G3" t="e">
        <f>(VLOOKUP(Games!B3, Data!$B$2:$L$134, 7, FALSE)-VLOOKUP(Games!C3, Data!$B$2:$L$134, 7, FALSE))*Coefficients!$G$2</f>
        <v>#N/A</v>
      </c>
      <c r="H3" t="e">
        <f>(VLOOKUP(Games!B3, Data!$B$2:$L$134, 8, FALSE)-VLOOKUP(Games!C3, Data!$B$2:$L$134, 8, FALSE))*Coefficients!$H$2</f>
        <v>#N/A</v>
      </c>
      <c r="I3" t="e">
        <f>(VLOOKUP(Games!B3, Data!$B$2:$L$134, 9, FALSE)-VLOOKUP(Games!C3, Data!$B$2:$L$134, 9, FALSE))*Coefficients!$I$2</f>
        <v>#N/A</v>
      </c>
      <c r="J3" t="e">
        <f>(VLOOKUP(Games!B3, Data!$B$2:$L$134, 10, FALSE)-VLOOKUP(Games!C3, Data!$B$2:$L$134, 10, FALSE))*Coefficients!$J$2</f>
        <v>#N/A</v>
      </c>
      <c r="K3" t="e">
        <f>(IF(AND(VLOOKUP(Games!B3, Data!$B$2:$L$134, 11, FALSE)=1, VLOOKUP(Games!C3, Data!$B$2:$L$134, 11, FALSE)&lt;&gt;1), 1,0))*Coefficients!K$2</f>
        <v>#N/A</v>
      </c>
      <c r="L3" t="e">
        <f>(IF(AND(VLOOKUP(Games!B3, Data!$B$2:$L$134, 11, FALSE)&lt;&gt;1, VLOOKUP(Games!C3, Data!$B$2:$L$134, 11, FALSE)=1), 1,0))*Coefficients!L$2</f>
        <v>#N/A</v>
      </c>
      <c r="O3" t="e">
        <f t="shared" ref="O3:O66" si="0">SUM(A3:L3)</f>
        <v>#N/A</v>
      </c>
    </row>
    <row r="4" spans="1:15" x14ac:dyDescent="0.45">
      <c r="A4">
        <f>Coefficients!$A$2</f>
        <v>-3.0949477183535601</v>
      </c>
      <c r="B4">
        <f>(Games!D4)*Coefficients!$B$2</f>
        <v>0</v>
      </c>
      <c r="C4" t="e">
        <f>(VLOOKUP(Games!B4, Data!$B$2:$L$134, 4, FALSE)-VLOOKUP(Games!C4, Data!$B$2:$L$134, 4, FALSE))*Coefficients!$C$2</f>
        <v>#N/A</v>
      </c>
      <c r="D4" t="e">
        <f>(VLOOKUP(Games!B4, Data!$B$2:$L$134, 3, FALSE)-VLOOKUP(Games!C4, Data!$B$2:$L$134, 3, FALSE))*Coefficients!$D$2</f>
        <v>#N/A</v>
      </c>
      <c r="E4" t="e">
        <f>(VLOOKUP(Games!B4, Data!$B$2:$L$134, 5, FALSE)-VLOOKUP(Games!C4, Data!$B$2:$L$134, 5, FALSE))*Coefficients!$E$2</f>
        <v>#N/A</v>
      </c>
      <c r="F4" t="e">
        <f>(VLOOKUP(Games!B4, Data!$B$2:$L$134, 6, FALSE)-VLOOKUP(Games!C4, Data!$B$2:$L$134, 6, FALSE))*Coefficients!$F$2</f>
        <v>#N/A</v>
      </c>
      <c r="G4" t="e">
        <f>(VLOOKUP(Games!B4, Data!$B$2:$L$134, 7, FALSE)-VLOOKUP(Games!C4, Data!$B$2:$L$134, 7, FALSE))*Coefficients!$G$2</f>
        <v>#N/A</v>
      </c>
      <c r="H4" t="e">
        <f>(VLOOKUP(Games!B4, Data!$B$2:$L$134, 8, FALSE)-VLOOKUP(Games!C4, Data!$B$2:$L$134, 8, FALSE))*Coefficients!$H$2</f>
        <v>#N/A</v>
      </c>
      <c r="I4" t="e">
        <f>(VLOOKUP(Games!B4, Data!$B$2:$L$134, 9, FALSE)-VLOOKUP(Games!C4, Data!$B$2:$L$134, 9, FALSE))*Coefficients!$I$2</f>
        <v>#N/A</v>
      </c>
      <c r="J4" t="e">
        <f>(VLOOKUP(Games!B4, Data!$B$2:$L$134, 10, FALSE)-VLOOKUP(Games!C4, Data!$B$2:$L$134, 10, FALSE))*Coefficients!$J$2</f>
        <v>#N/A</v>
      </c>
      <c r="K4" t="e">
        <f>(IF(AND(VLOOKUP(Games!B4, Data!$B$2:$L$134, 11, FALSE)=1, VLOOKUP(Games!C4, Data!$B$2:$L$134, 11, FALSE)&lt;&gt;1), 1,0))*Coefficients!K$2</f>
        <v>#N/A</v>
      </c>
      <c r="L4" t="e">
        <f>(IF(AND(VLOOKUP(Games!B4, Data!$B$2:$L$134, 11, FALSE)&lt;&gt;1, VLOOKUP(Games!C4, Data!$B$2:$L$134, 11, FALSE)=1), 1,0))*Coefficients!L$2</f>
        <v>#N/A</v>
      </c>
      <c r="O4" t="e">
        <f t="shared" si="0"/>
        <v>#N/A</v>
      </c>
    </row>
    <row r="5" spans="1:15" x14ac:dyDescent="0.45">
      <c r="A5">
        <f>Coefficients!$A$2</f>
        <v>-3.0949477183535601</v>
      </c>
      <c r="B5">
        <f>(Games!D5)*Coefficients!$B$2</f>
        <v>0</v>
      </c>
      <c r="C5" t="e">
        <f>(VLOOKUP(Games!B5, Data!$B$2:$L$134, 4, FALSE)-VLOOKUP(Games!C5, Data!$B$2:$L$134, 4, FALSE))*Coefficients!$C$2</f>
        <v>#N/A</v>
      </c>
      <c r="D5" t="e">
        <f>(VLOOKUP(Games!B5, Data!$B$2:$L$134, 3, FALSE)-VLOOKUP(Games!C5, Data!$B$2:$L$134, 3, FALSE))*Coefficients!$D$2</f>
        <v>#N/A</v>
      </c>
      <c r="E5" t="e">
        <f>(VLOOKUP(Games!B5, Data!$B$2:$L$134, 5, FALSE)-VLOOKUP(Games!C5, Data!$B$2:$L$134, 5, FALSE))*Coefficients!$E$2</f>
        <v>#N/A</v>
      </c>
      <c r="F5" t="e">
        <f>(VLOOKUP(Games!B5, Data!$B$2:$L$134, 6, FALSE)-VLOOKUP(Games!C5, Data!$B$2:$L$134, 6, FALSE))*Coefficients!$F$2</f>
        <v>#N/A</v>
      </c>
      <c r="G5" t="e">
        <f>(VLOOKUP(Games!B5, Data!$B$2:$L$134, 7, FALSE)-VLOOKUP(Games!C5, Data!$B$2:$L$134, 7, FALSE))*Coefficients!$G$2</f>
        <v>#N/A</v>
      </c>
      <c r="H5" t="e">
        <f>(VLOOKUP(Games!B5, Data!$B$2:$L$134, 8, FALSE)-VLOOKUP(Games!C5, Data!$B$2:$L$134, 8, FALSE))*Coefficients!$H$2</f>
        <v>#N/A</v>
      </c>
      <c r="I5" t="e">
        <f>(VLOOKUP(Games!B5, Data!$B$2:$L$134, 9, FALSE)-VLOOKUP(Games!C5, Data!$B$2:$L$134, 9, FALSE))*Coefficients!$I$2</f>
        <v>#N/A</v>
      </c>
      <c r="J5" t="e">
        <f>(VLOOKUP(Games!B5, Data!$B$2:$L$134, 10, FALSE)-VLOOKUP(Games!C5, Data!$B$2:$L$134, 10, FALSE))*Coefficients!$J$2</f>
        <v>#N/A</v>
      </c>
      <c r="K5" t="e">
        <f>(IF(AND(VLOOKUP(Games!B5, Data!$B$2:$L$134, 11, FALSE)=1, VLOOKUP(Games!C5, Data!$B$2:$L$134, 11, FALSE)&lt;&gt;1), 1,0))*Coefficients!K$2</f>
        <v>#N/A</v>
      </c>
      <c r="L5" t="e">
        <f>(IF(AND(VLOOKUP(Games!B5, Data!$B$2:$L$134, 11, FALSE)&lt;&gt;1, VLOOKUP(Games!C5, Data!$B$2:$L$134, 11, FALSE)=1), 1,0))*Coefficients!L$2</f>
        <v>#N/A</v>
      </c>
      <c r="O5" t="e">
        <f t="shared" si="0"/>
        <v>#N/A</v>
      </c>
    </row>
    <row r="6" spans="1:15" x14ac:dyDescent="0.45">
      <c r="A6">
        <f>Coefficients!$A$2</f>
        <v>-3.0949477183535601</v>
      </c>
      <c r="B6">
        <f>(Games!D6)*Coefficients!$B$2</f>
        <v>0</v>
      </c>
      <c r="C6" t="e">
        <f>(VLOOKUP(Games!B6, Data!$B$2:$L$134, 4, FALSE)-VLOOKUP(Games!C6, Data!$B$2:$L$134, 4, FALSE))*Coefficients!$C$2</f>
        <v>#N/A</v>
      </c>
      <c r="D6" t="e">
        <f>(VLOOKUP(Games!B6, Data!$B$2:$L$134, 3, FALSE)-VLOOKUP(Games!C6, Data!$B$2:$L$134, 3, FALSE))*Coefficients!$D$2</f>
        <v>#N/A</v>
      </c>
      <c r="E6" t="e">
        <f>(VLOOKUP(Games!B6, Data!$B$2:$L$134, 5, FALSE)-VLOOKUP(Games!C6, Data!$B$2:$L$134, 5, FALSE))*Coefficients!$E$2</f>
        <v>#N/A</v>
      </c>
      <c r="F6" t="e">
        <f>(VLOOKUP(Games!B6, Data!$B$2:$L$134, 6, FALSE)-VLOOKUP(Games!C6, Data!$B$2:$L$134, 6, FALSE))*Coefficients!$F$2</f>
        <v>#N/A</v>
      </c>
      <c r="G6" t="e">
        <f>(VLOOKUP(Games!B6, Data!$B$2:$L$134, 7, FALSE)-VLOOKUP(Games!C6, Data!$B$2:$L$134, 7, FALSE))*Coefficients!$G$2</f>
        <v>#N/A</v>
      </c>
      <c r="H6" t="e">
        <f>(VLOOKUP(Games!B6, Data!$B$2:$L$134, 8, FALSE)-VLOOKUP(Games!C6, Data!$B$2:$L$134, 8, FALSE))*Coefficients!$H$2</f>
        <v>#N/A</v>
      </c>
      <c r="I6" t="e">
        <f>(VLOOKUP(Games!B6, Data!$B$2:$L$134, 9, FALSE)-VLOOKUP(Games!C6, Data!$B$2:$L$134, 9, FALSE))*Coefficients!$I$2</f>
        <v>#N/A</v>
      </c>
      <c r="J6" t="e">
        <f>(VLOOKUP(Games!B6, Data!$B$2:$L$134, 10, FALSE)-VLOOKUP(Games!C6, Data!$B$2:$L$134, 10, FALSE))*Coefficients!$J$2</f>
        <v>#N/A</v>
      </c>
      <c r="K6" t="e">
        <f>(IF(AND(VLOOKUP(Games!B6, Data!$B$2:$L$134, 11, FALSE)=1, VLOOKUP(Games!C6, Data!$B$2:$L$134, 11, FALSE)&lt;&gt;1), 1,0))*Coefficients!K$2</f>
        <v>#N/A</v>
      </c>
      <c r="L6" t="e">
        <f>(IF(AND(VLOOKUP(Games!B6, Data!$B$2:$L$134, 11, FALSE)&lt;&gt;1, VLOOKUP(Games!C6, Data!$B$2:$L$134, 11, FALSE)=1), 1,0))*Coefficients!L$2</f>
        <v>#N/A</v>
      </c>
      <c r="O6" t="e">
        <f t="shared" si="0"/>
        <v>#N/A</v>
      </c>
    </row>
    <row r="7" spans="1:15" x14ac:dyDescent="0.45">
      <c r="A7">
        <f>Coefficients!$A$2</f>
        <v>-3.0949477183535601</v>
      </c>
      <c r="B7">
        <f>(Games!D7)*Coefficients!$B$2</f>
        <v>0</v>
      </c>
      <c r="C7" t="e">
        <f>(VLOOKUP(Games!B7, Data!$B$2:$L$134, 4, FALSE)-VLOOKUP(Games!C7, Data!$B$2:$L$134, 4, FALSE))*Coefficients!$C$2</f>
        <v>#N/A</v>
      </c>
      <c r="D7" t="e">
        <f>(VLOOKUP(Games!B7, Data!$B$2:$L$134, 3, FALSE)-VLOOKUP(Games!C7, Data!$B$2:$L$134, 3, FALSE))*Coefficients!$D$2</f>
        <v>#N/A</v>
      </c>
      <c r="E7" t="e">
        <f>(VLOOKUP(Games!B7, Data!$B$2:$L$134, 5, FALSE)-VLOOKUP(Games!C7, Data!$B$2:$L$134, 5, FALSE))*Coefficients!$E$2</f>
        <v>#N/A</v>
      </c>
      <c r="F7" t="e">
        <f>(VLOOKUP(Games!B7, Data!$B$2:$L$134, 6, FALSE)-VLOOKUP(Games!C7, Data!$B$2:$L$134, 6, FALSE))*Coefficients!$F$2</f>
        <v>#N/A</v>
      </c>
      <c r="G7" t="e">
        <f>(VLOOKUP(Games!B7, Data!$B$2:$L$134, 7, FALSE)-VLOOKUP(Games!C7, Data!$B$2:$L$134, 7, FALSE))*Coefficients!$G$2</f>
        <v>#N/A</v>
      </c>
      <c r="H7" t="e">
        <f>(VLOOKUP(Games!B7, Data!$B$2:$L$134, 8, FALSE)-VLOOKUP(Games!C7, Data!$B$2:$L$134, 8, FALSE))*Coefficients!$H$2</f>
        <v>#N/A</v>
      </c>
      <c r="I7" t="e">
        <f>(VLOOKUP(Games!B7, Data!$B$2:$L$134, 9, FALSE)-VLOOKUP(Games!C7, Data!$B$2:$L$134, 9, FALSE))*Coefficients!$I$2</f>
        <v>#N/A</v>
      </c>
      <c r="J7" t="e">
        <f>(VLOOKUP(Games!B7, Data!$B$2:$L$134, 10, FALSE)-VLOOKUP(Games!C7, Data!$B$2:$L$134, 10, FALSE))*Coefficients!$J$2</f>
        <v>#N/A</v>
      </c>
      <c r="K7" t="e">
        <f>(IF(AND(VLOOKUP(Games!B7, Data!$B$2:$L$134, 11, FALSE)=1, VLOOKUP(Games!C7, Data!$B$2:$L$134, 11, FALSE)&lt;&gt;1), 1,0))*Coefficients!K$2</f>
        <v>#N/A</v>
      </c>
      <c r="L7" t="e">
        <f>(IF(AND(VLOOKUP(Games!B7, Data!$B$2:$L$134, 11, FALSE)&lt;&gt;1, VLOOKUP(Games!C7, Data!$B$2:$L$134, 11, FALSE)=1), 1,0))*Coefficients!L$2</f>
        <v>#N/A</v>
      </c>
      <c r="O7" t="e">
        <f t="shared" si="0"/>
        <v>#N/A</v>
      </c>
    </row>
    <row r="8" spans="1:15" x14ac:dyDescent="0.45">
      <c r="A8">
        <f>Coefficients!$A$2</f>
        <v>-3.0949477183535601</v>
      </c>
      <c r="B8">
        <f>(Games!D8)*Coefficients!$B$2</f>
        <v>0</v>
      </c>
      <c r="C8" t="e">
        <f>(VLOOKUP(Games!B8, Data!$B$2:$L$134, 4, FALSE)-VLOOKUP(Games!C8, Data!$B$2:$L$134, 4, FALSE))*Coefficients!$C$2</f>
        <v>#N/A</v>
      </c>
      <c r="D8" t="e">
        <f>(VLOOKUP(Games!B8, Data!$B$2:$L$134, 3, FALSE)-VLOOKUP(Games!C8, Data!$B$2:$L$134, 3, FALSE))*Coefficients!$D$2</f>
        <v>#N/A</v>
      </c>
      <c r="E8" t="e">
        <f>(VLOOKUP(Games!B8, Data!$B$2:$L$134, 5, FALSE)-VLOOKUP(Games!C8, Data!$B$2:$L$134, 5, FALSE))*Coefficients!$E$2</f>
        <v>#N/A</v>
      </c>
      <c r="F8" t="e">
        <f>(VLOOKUP(Games!B8, Data!$B$2:$L$134, 6, FALSE)-VLOOKUP(Games!C8, Data!$B$2:$L$134, 6, FALSE))*Coefficients!$F$2</f>
        <v>#N/A</v>
      </c>
      <c r="G8" t="e">
        <f>(VLOOKUP(Games!B8, Data!$B$2:$L$134, 7, FALSE)-VLOOKUP(Games!C8, Data!$B$2:$L$134, 7, FALSE))*Coefficients!$G$2</f>
        <v>#N/A</v>
      </c>
      <c r="H8" t="e">
        <f>(VLOOKUP(Games!B8, Data!$B$2:$L$134, 8, FALSE)-VLOOKUP(Games!C8, Data!$B$2:$L$134, 8, FALSE))*Coefficients!$H$2</f>
        <v>#N/A</v>
      </c>
      <c r="I8" t="e">
        <f>(VLOOKUP(Games!B8, Data!$B$2:$L$134, 9, FALSE)-VLOOKUP(Games!C8, Data!$B$2:$L$134, 9, FALSE))*Coefficients!$I$2</f>
        <v>#N/A</v>
      </c>
      <c r="J8" t="e">
        <f>(VLOOKUP(Games!B8, Data!$B$2:$L$134, 10, FALSE)-VLOOKUP(Games!C8, Data!$B$2:$L$134, 10, FALSE))*Coefficients!$J$2</f>
        <v>#N/A</v>
      </c>
      <c r="K8" t="e">
        <f>(IF(AND(VLOOKUP(Games!B8, Data!$B$2:$L$134, 11, FALSE)=1, VLOOKUP(Games!C8, Data!$B$2:$L$134, 11, FALSE)&lt;&gt;1), 1,0))*Coefficients!K$2</f>
        <v>#N/A</v>
      </c>
      <c r="L8" t="e">
        <f>(IF(AND(VLOOKUP(Games!B8, Data!$B$2:$L$134, 11, FALSE)&lt;&gt;1, VLOOKUP(Games!C8, Data!$B$2:$L$134, 11, FALSE)=1), 1,0))*Coefficients!L$2</f>
        <v>#N/A</v>
      </c>
      <c r="O8" t="e">
        <f t="shared" si="0"/>
        <v>#N/A</v>
      </c>
    </row>
    <row r="9" spans="1:15" x14ac:dyDescent="0.45">
      <c r="A9">
        <f>Coefficients!$A$2</f>
        <v>-3.0949477183535601</v>
      </c>
      <c r="B9">
        <f>(Games!D9)*Coefficients!$B$2</f>
        <v>0</v>
      </c>
      <c r="C9" t="e">
        <f>(VLOOKUP(Games!B9, Data!$B$2:$L$134, 4, FALSE)-VLOOKUP(Games!C9, Data!$B$2:$L$134, 4, FALSE))*Coefficients!$C$2</f>
        <v>#N/A</v>
      </c>
      <c r="D9" t="e">
        <f>(VLOOKUP(Games!B9, Data!$B$2:$L$134, 3, FALSE)-VLOOKUP(Games!C9, Data!$B$2:$L$134, 3, FALSE))*Coefficients!$D$2</f>
        <v>#N/A</v>
      </c>
      <c r="E9" t="e">
        <f>(VLOOKUP(Games!B9, Data!$B$2:$L$134, 5, FALSE)-VLOOKUP(Games!C9, Data!$B$2:$L$134, 5, FALSE))*Coefficients!$E$2</f>
        <v>#N/A</v>
      </c>
      <c r="F9" t="e">
        <f>(VLOOKUP(Games!B9, Data!$B$2:$L$134, 6, FALSE)-VLOOKUP(Games!C9, Data!$B$2:$L$134, 6, FALSE))*Coefficients!$F$2</f>
        <v>#N/A</v>
      </c>
      <c r="G9" t="e">
        <f>(VLOOKUP(Games!B9, Data!$B$2:$L$134, 7, FALSE)-VLOOKUP(Games!C9, Data!$B$2:$L$134, 7, FALSE))*Coefficients!$G$2</f>
        <v>#N/A</v>
      </c>
      <c r="H9" t="e">
        <f>(VLOOKUP(Games!B9, Data!$B$2:$L$134, 8, FALSE)-VLOOKUP(Games!C9, Data!$B$2:$L$134, 8, FALSE))*Coefficients!$H$2</f>
        <v>#N/A</v>
      </c>
      <c r="I9" t="e">
        <f>(VLOOKUP(Games!B9, Data!$B$2:$L$134, 9, FALSE)-VLOOKUP(Games!C9, Data!$B$2:$L$134, 9, FALSE))*Coefficients!$I$2</f>
        <v>#N/A</v>
      </c>
      <c r="J9" t="e">
        <f>(VLOOKUP(Games!B9, Data!$B$2:$L$134, 10, FALSE)-VLOOKUP(Games!C9, Data!$B$2:$L$134, 10, FALSE))*Coefficients!$J$2</f>
        <v>#N/A</v>
      </c>
      <c r="K9" t="e">
        <f>(IF(AND(VLOOKUP(Games!B9, Data!$B$2:$L$134, 11, FALSE)=1, VLOOKUP(Games!C9, Data!$B$2:$L$134, 11, FALSE)&lt;&gt;1), 1,0))*Coefficients!K$2</f>
        <v>#N/A</v>
      </c>
      <c r="L9" t="e">
        <f>(IF(AND(VLOOKUP(Games!B9, Data!$B$2:$L$134, 11, FALSE)&lt;&gt;1, VLOOKUP(Games!C9, Data!$B$2:$L$134, 11, FALSE)=1), 1,0))*Coefficients!L$2</f>
        <v>#N/A</v>
      </c>
      <c r="O9" t="e">
        <f t="shared" si="0"/>
        <v>#N/A</v>
      </c>
    </row>
    <row r="10" spans="1:15" x14ac:dyDescent="0.45">
      <c r="A10">
        <f>Coefficients!$A$2</f>
        <v>-3.0949477183535601</v>
      </c>
      <c r="B10">
        <f>(Games!D10)*Coefficients!$B$2</f>
        <v>0</v>
      </c>
      <c r="C10" t="e">
        <f>(VLOOKUP(Games!B10, Data!$B$2:$L$134, 4, FALSE)-VLOOKUP(Games!C10, Data!$B$2:$L$134, 4, FALSE))*Coefficients!$C$2</f>
        <v>#N/A</v>
      </c>
      <c r="D10" t="e">
        <f>(VLOOKUP(Games!B10, Data!$B$2:$L$134, 3, FALSE)-VLOOKUP(Games!C10, Data!$B$2:$L$134, 3, FALSE))*Coefficients!$D$2</f>
        <v>#N/A</v>
      </c>
      <c r="E10" t="e">
        <f>(VLOOKUP(Games!B10, Data!$B$2:$L$134, 5, FALSE)-VLOOKUP(Games!C10, Data!$B$2:$L$134, 5, FALSE))*Coefficients!$E$2</f>
        <v>#N/A</v>
      </c>
      <c r="F10" t="e">
        <f>(VLOOKUP(Games!B10, Data!$B$2:$L$134, 6, FALSE)-VLOOKUP(Games!C10, Data!$B$2:$L$134, 6, FALSE))*Coefficients!$F$2</f>
        <v>#N/A</v>
      </c>
      <c r="G10" t="e">
        <f>(VLOOKUP(Games!B10, Data!$B$2:$L$134, 7, FALSE)-VLOOKUP(Games!C10, Data!$B$2:$L$134, 7, FALSE))*Coefficients!$G$2</f>
        <v>#N/A</v>
      </c>
      <c r="H10" t="e">
        <f>(VLOOKUP(Games!B10, Data!$B$2:$L$134, 8, FALSE)-VLOOKUP(Games!C10, Data!$B$2:$L$134, 8, FALSE))*Coefficients!$H$2</f>
        <v>#N/A</v>
      </c>
      <c r="I10" t="e">
        <f>(VLOOKUP(Games!B10, Data!$B$2:$L$134, 9, FALSE)-VLOOKUP(Games!C10, Data!$B$2:$L$134, 9, FALSE))*Coefficients!$I$2</f>
        <v>#N/A</v>
      </c>
      <c r="J10" t="e">
        <f>(VLOOKUP(Games!B10, Data!$B$2:$L$134, 10, FALSE)-VLOOKUP(Games!C10, Data!$B$2:$L$134, 10, FALSE))*Coefficients!$J$2</f>
        <v>#N/A</v>
      </c>
      <c r="K10" t="e">
        <f>(IF(AND(VLOOKUP(Games!B10, Data!$B$2:$L$134, 11, FALSE)=1, VLOOKUP(Games!C10, Data!$B$2:$L$134, 11, FALSE)&lt;&gt;1), 1,0))*Coefficients!K$2</f>
        <v>#N/A</v>
      </c>
      <c r="L10" t="e">
        <f>(IF(AND(VLOOKUP(Games!B10, Data!$B$2:$L$134, 11, FALSE)&lt;&gt;1, VLOOKUP(Games!C10, Data!$B$2:$L$134, 11, FALSE)=1), 1,0))*Coefficients!L$2</f>
        <v>#N/A</v>
      </c>
      <c r="O10" t="e">
        <f t="shared" si="0"/>
        <v>#N/A</v>
      </c>
    </row>
    <row r="11" spans="1:15" x14ac:dyDescent="0.45">
      <c r="A11">
        <f>Coefficients!$A$2</f>
        <v>-3.0949477183535601</v>
      </c>
      <c r="B11">
        <f>(Games!D11)*Coefficients!$B$2</f>
        <v>0</v>
      </c>
      <c r="C11" t="e">
        <f>(VLOOKUP(Games!B11, Data!$B$2:$L$134, 4, FALSE)-VLOOKUP(Games!C11, Data!$B$2:$L$134, 4, FALSE))*Coefficients!$C$2</f>
        <v>#N/A</v>
      </c>
      <c r="D11" t="e">
        <f>(VLOOKUP(Games!B11, Data!$B$2:$L$134, 3, FALSE)-VLOOKUP(Games!C11, Data!$B$2:$L$134, 3, FALSE))*Coefficients!$D$2</f>
        <v>#N/A</v>
      </c>
      <c r="E11" t="e">
        <f>(VLOOKUP(Games!B11, Data!$B$2:$L$134, 5, FALSE)-VLOOKUP(Games!C11, Data!$B$2:$L$134, 5, FALSE))*Coefficients!$E$2</f>
        <v>#N/A</v>
      </c>
      <c r="F11" t="e">
        <f>(VLOOKUP(Games!B11, Data!$B$2:$L$134, 6, FALSE)-VLOOKUP(Games!C11, Data!$B$2:$L$134, 6, FALSE))*Coefficients!$F$2</f>
        <v>#N/A</v>
      </c>
      <c r="G11" t="e">
        <f>(VLOOKUP(Games!B11, Data!$B$2:$L$134, 7, FALSE)-VLOOKUP(Games!C11, Data!$B$2:$L$134, 7, FALSE))*Coefficients!$G$2</f>
        <v>#N/A</v>
      </c>
      <c r="H11" t="e">
        <f>(VLOOKUP(Games!B11, Data!$B$2:$L$134, 8, FALSE)-VLOOKUP(Games!C11, Data!$B$2:$L$134, 8, FALSE))*Coefficients!$H$2</f>
        <v>#N/A</v>
      </c>
      <c r="I11" t="e">
        <f>(VLOOKUP(Games!B11, Data!$B$2:$L$134, 9, FALSE)-VLOOKUP(Games!C11, Data!$B$2:$L$134, 9, FALSE))*Coefficients!$I$2</f>
        <v>#N/A</v>
      </c>
      <c r="J11" t="e">
        <f>(VLOOKUP(Games!B11, Data!$B$2:$L$134, 10, FALSE)-VLOOKUP(Games!C11, Data!$B$2:$L$134, 10, FALSE))*Coefficients!$J$2</f>
        <v>#N/A</v>
      </c>
      <c r="K11" t="e">
        <f>(IF(AND(VLOOKUP(Games!B11, Data!$B$2:$L$134, 11, FALSE)=1, VLOOKUP(Games!C11, Data!$B$2:$L$134, 11, FALSE)&lt;&gt;1), 1,0))*Coefficients!K$2</f>
        <v>#N/A</v>
      </c>
      <c r="L11" t="e">
        <f>(IF(AND(VLOOKUP(Games!B11, Data!$B$2:$L$134, 11, FALSE)&lt;&gt;1, VLOOKUP(Games!C11, Data!$B$2:$L$134, 11, FALSE)=1), 1,0))*Coefficients!L$2</f>
        <v>#N/A</v>
      </c>
      <c r="O11" t="e">
        <f t="shared" si="0"/>
        <v>#N/A</v>
      </c>
    </row>
    <row r="12" spans="1:15" x14ac:dyDescent="0.45">
      <c r="A12">
        <f>Coefficients!$A$2</f>
        <v>-3.0949477183535601</v>
      </c>
      <c r="B12">
        <f>(Games!D12)*Coefficients!$B$2</f>
        <v>0</v>
      </c>
      <c r="C12" t="e">
        <f>(VLOOKUP(Games!B12, Data!$B$2:$L$134, 4, FALSE)-VLOOKUP(Games!C12, Data!$B$2:$L$134, 4, FALSE))*Coefficients!$C$2</f>
        <v>#N/A</v>
      </c>
      <c r="D12" t="e">
        <f>(VLOOKUP(Games!B12, Data!$B$2:$L$134, 3, FALSE)-VLOOKUP(Games!C12, Data!$B$2:$L$134, 3, FALSE))*Coefficients!$D$2</f>
        <v>#N/A</v>
      </c>
      <c r="E12" t="e">
        <f>(VLOOKUP(Games!B12, Data!$B$2:$L$134, 5, FALSE)-VLOOKUP(Games!C12, Data!$B$2:$L$134, 5, FALSE))*Coefficients!$E$2</f>
        <v>#N/A</v>
      </c>
      <c r="F12" t="e">
        <f>(VLOOKUP(Games!B12, Data!$B$2:$L$134, 6, FALSE)-VLOOKUP(Games!C12, Data!$B$2:$L$134, 6, FALSE))*Coefficients!$F$2</f>
        <v>#N/A</v>
      </c>
      <c r="G12" t="e">
        <f>(VLOOKUP(Games!B12, Data!$B$2:$L$134, 7, FALSE)-VLOOKUP(Games!C12, Data!$B$2:$L$134, 7, FALSE))*Coefficients!$G$2</f>
        <v>#N/A</v>
      </c>
      <c r="H12" t="e">
        <f>(VLOOKUP(Games!B12, Data!$B$2:$L$134, 8, FALSE)-VLOOKUP(Games!C12, Data!$B$2:$L$134, 8, FALSE))*Coefficients!$H$2</f>
        <v>#N/A</v>
      </c>
      <c r="I12" t="e">
        <f>(VLOOKUP(Games!B12, Data!$B$2:$L$134, 9, FALSE)-VLOOKUP(Games!C12, Data!$B$2:$L$134, 9, FALSE))*Coefficients!$I$2</f>
        <v>#N/A</v>
      </c>
      <c r="J12" t="e">
        <f>(VLOOKUP(Games!B12, Data!$B$2:$L$134, 10, FALSE)-VLOOKUP(Games!C12, Data!$B$2:$L$134, 10, FALSE))*Coefficients!$J$2</f>
        <v>#N/A</v>
      </c>
      <c r="K12" t="e">
        <f>(IF(AND(VLOOKUP(Games!B12, Data!$B$2:$L$134, 11, FALSE)=1, VLOOKUP(Games!C12, Data!$B$2:$L$134, 11, FALSE)&lt;&gt;1), 1,0))*Coefficients!K$2</f>
        <v>#N/A</v>
      </c>
      <c r="L12" t="e">
        <f>(IF(AND(VLOOKUP(Games!B12, Data!$B$2:$L$134, 11, FALSE)&lt;&gt;1, VLOOKUP(Games!C12, Data!$B$2:$L$134, 11, FALSE)=1), 1,0))*Coefficients!L$2</f>
        <v>#N/A</v>
      </c>
      <c r="O12" t="e">
        <f t="shared" si="0"/>
        <v>#N/A</v>
      </c>
    </row>
    <row r="13" spans="1:15" x14ac:dyDescent="0.45">
      <c r="A13">
        <f>Coefficients!$A$2</f>
        <v>-3.0949477183535601</v>
      </c>
      <c r="B13">
        <f>(Games!D13)*Coefficients!$B$2</f>
        <v>0</v>
      </c>
      <c r="C13" t="e">
        <f>(VLOOKUP(Games!B13, Data!$B$2:$L$134, 4, FALSE)-VLOOKUP(Games!C13, Data!$B$2:$L$134, 4, FALSE))*Coefficients!$C$2</f>
        <v>#N/A</v>
      </c>
      <c r="D13" t="e">
        <f>(VLOOKUP(Games!B13, Data!$B$2:$L$134, 3, FALSE)-VLOOKUP(Games!C13, Data!$B$2:$L$134, 3, FALSE))*Coefficients!$D$2</f>
        <v>#N/A</v>
      </c>
      <c r="E13" t="e">
        <f>(VLOOKUP(Games!B13, Data!$B$2:$L$134, 5, FALSE)-VLOOKUP(Games!C13, Data!$B$2:$L$134, 5, FALSE))*Coefficients!$E$2</f>
        <v>#N/A</v>
      </c>
      <c r="F13" t="e">
        <f>(VLOOKUP(Games!B13, Data!$B$2:$L$134, 6, FALSE)-VLOOKUP(Games!C13, Data!$B$2:$L$134, 6, FALSE))*Coefficients!$F$2</f>
        <v>#N/A</v>
      </c>
      <c r="G13" t="e">
        <f>(VLOOKUP(Games!B13, Data!$B$2:$L$134, 7, FALSE)-VLOOKUP(Games!C13, Data!$B$2:$L$134, 7, FALSE))*Coefficients!$G$2</f>
        <v>#N/A</v>
      </c>
      <c r="H13" t="e">
        <f>(VLOOKUP(Games!B13, Data!$B$2:$L$134, 8, FALSE)-VLOOKUP(Games!C13, Data!$B$2:$L$134, 8, FALSE))*Coefficients!$H$2</f>
        <v>#N/A</v>
      </c>
      <c r="I13" t="e">
        <f>(VLOOKUP(Games!B13, Data!$B$2:$L$134, 9, FALSE)-VLOOKUP(Games!C13, Data!$B$2:$L$134, 9, FALSE))*Coefficients!$I$2</f>
        <v>#N/A</v>
      </c>
      <c r="J13" t="e">
        <f>(VLOOKUP(Games!B13, Data!$B$2:$L$134, 10, FALSE)-VLOOKUP(Games!C13, Data!$B$2:$L$134, 10, FALSE))*Coefficients!$J$2</f>
        <v>#N/A</v>
      </c>
      <c r="K13" t="e">
        <f>(IF(AND(VLOOKUP(Games!B13, Data!$B$2:$L$134, 11, FALSE)=1, VLOOKUP(Games!C13, Data!$B$2:$L$134, 11, FALSE)&lt;&gt;1), 1,0))*Coefficients!K$2</f>
        <v>#N/A</v>
      </c>
      <c r="L13" t="e">
        <f>(IF(AND(VLOOKUP(Games!B13, Data!$B$2:$L$134, 11, FALSE)&lt;&gt;1, VLOOKUP(Games!C13, Data!$B$2:$L$134, 11, FALSE)=1), 1,0))*Coefficients!L$2</f>
        <v>#N/A</v>
      </c>
      <c r="O13" t="e">
        <f t="shared" si="0"/>
        <v>#N/A</v>
      </c>
    </row>
    <row r="14" spans="1:15" x14ac:dyDescent="0.45">
      <c r="A14">
        <f>Coefficients!$A$2</f>
        <v>-3.0949477183535601</v>
      </c>
      <c r="B14">
        <f>(Games!D14)*Coefficients!$B$2</f>
        <v>0</v>
      </c>
      <c r="C14" t="e">
        <f>(VLOOKUP(Games!B14, Data!$B$2:$L$134, 4, FALSE)-VLOOKUP(Games!C14, Data!$B$2:$L$134, 4, FALSE))*Coefficients!$C$2</f>
        <v>#N/A</v>
      </c>
      <c r="D14" t="e">
        <f>(VLOOKUP(Games!B14, Data!$B$2:$L$134, 3, FALSE)-VLOOKUP(Games!C14, Data!$B$2:$L$134, 3, FALSE))*Coefficients!$D$2</f>
        <v>#N/A</v>
      </c>
      <c r="E14" t="e">
        <f>(VLOOKUP(Games!B14, Data!$B$2:$L$134, 5, FALSE)-VLOOKUP(Games!C14, Data!$B$2:$L$134, 5, FALSE))*Coefficients!$E$2</f>
        <v>#N/A</v>
      </c>
      <c r="F14" t="e">
        <f>(VLOOKUP(Games!B14, Data!$B$2:$L$134, 6, FALSE)-VLOOKUP(Games!C14, Data!$B$2:$L$134, 6, FALSE))*Coefficients!$F$2</f>
        <v>#N/A</v>
      </c>
      <c r="G14" t="e">
        <f>(VLOOKUP(Games!B14, Data!$B$2:$L$134, 7, FALSE)-VLOOKUP(Games!C14, Data!$B$2:$L$134, 7, FALSE))*Coefficients!$G$2</f>
        <v>#N/A</v>
      </c>
      <c r="H14" t="e">
        <f>(VLOOKUP(Games!B14, Data!$B$2:$L$134, 8, FALSE)-VLOOKUP(Games!C14, Data!$B$2:$L$134, 8, FALSE))*Coefficients!$H$2</f>
        <v>#N/A</v>
      </c>
      <c r="I14" t="e">
        <f>(VLOOKUP(Games!B14, Data!$B$2:$L$134, 9, FALSE)-VLOOKUP(Games!C14, Data!$B$2:$L$134, 9, FALSE))*Coefficients!$I$2</f>
        <v>#N/A</v>
      </c>
      <c r="J14" t="e">
        <f>(VLOOKUP(Games!B14, Data!$B$2:$L$134, 10, FALSE)-VLOOKUP(Games!C14, Data!$B$2:$L$134, 10, FALSE))*Coefficients!$J$2</f>
        <v>#N/A</v>
      </c>
      <c r="K14" t="e">
        <f>(IF(AND(VLOOKUP(Games!B14, Data!$B$2:$L$134, 11, FALSE)=1, VLOOKUP(Games!C14, Data!$B$2:$L$134, 11, FALSE)&lt;&gt;1), 1,0))*Coefficients!K$2</f>
        <v>#N/A</v>
      </c>
      <c r="L14" t="e">
        <f>(IF(AND(VLOOKUP(Games!B14, Data!$B$2:$L$134, 11, FALSE)&lt;&gt;1, VLOOKUP(Games!C14, Data!$B$2:$L$134, 11, FALSE)=1), 1,0))*Coefficients!L$2</f>
        <v>#N/A</v>
      </c>
      <c r="O14" t="e">
        <f t="shared" si="0"/>
        <v>#N/A</v>
      </c>
    </row>
    <row r="15" spans="1:15" x14ac:dyDescent="0.45">
      <c r="A15">
        <f>Coefficients!$A$2</f>
        <v>-3.0949477183535601</v>
      </c>
      <c r="B15">
        <f>(Games!D15)*Coefficients!$B$2</f>
        <v>0</v>
      </c>
      <c r="C15" t="e">
        <f>(VLOOKUP(Games!B15, Data!$B$2:$L$134, 4, FALSE)-VLOOKUP(Games!C15, Data!$B$2:$L$134, 4, FALSE))*Coefficients!$C$2</f>
        <v>#N/A</v>
      </c>
      <c r="D15" t="e">
        <f>(VLOOKUP(Games!B15, Data!$B$2:$L$134, 3, FALSE)-VLOOKUP(Games!C15, Data!$B$2:$L$134, 3, FALSE))*Coefficients!$D$2</f>
        <v>#N/A</v>
      </c>
      <c r="E15" t="e">
        <f>(VLOOKUP(Games!B15, Data!$B$2:$L$134, 5, FALSE)-VLOOKUP(Games!C15, Data!$B$2:$L$134, 5, FALSE))*Coefficients!$E$2</f>
        <v>#N/A</v>
      </c>
      <c r="F15" t="e">
        <f>(VLOOKUP(Games!B15, Data!$B$2:$L$134, 6, FALSE)-VLOOKUP(Games!C15, Data!$B$2:$L$134, 6, FALSE))*Coefficients!$F$2</f>
        <v>#N/A</v>
      </c>
      <c r="G15" t="e">
        <f>(VLOOKUP(Games!B15, Data!$B$2:$L$134, 7, FALSE)-VLOOKUP(Games!C15, Data!$B$2:$L$134, 7, FALSE))*Coefficients!$G$2</f>
        <v>#N/A</v>
      </c>
      <c r="H15" t="e">
        <f>(VLOOKUP(Games!B15, Data!$B$2:$L$134, 8, FALSE)-VLOOKUP(Games!C15, Data!$B$2:$L$134, 8, FALSE))*Coefficients!$H$2</f>
        <v>#N/A</v>
      </c>
      <c r="I15" t="e">
        <f>(VLOOKUP(Games!B15, Data!$B$2:$L$134, 9, FALSE)-VLOOKUP(Games!C15, Data!$B$2:$L$134, 9, FALSE))*Coefficients!$I$2</f>
        <v>#N/A</v>
      </c>
      <c r="J15" t="e">
        <f>(VLOOKUP(Games!B15, Data!$B$2:$L$134, 10, FALSE)-VLOOKUP(Games!C15, Data!$B$2:$L$134, 10, FALSE))*Coefficients!$J$2</f>
        <v>#N/A</v>
      </c>
      <c r="K15" t="e">
        <f>(IF(AND(VLOOKUP(Games!B15, Data!$B$2:$L$134, 11, FALSE)=1, VLOOKUP(Games!C15, Data!$B$2:$L$134, 11, FALSE)&lt;&gt;1), 1,0))*Coefficients!K$2</f>
        <v>#N/A</v>
      </c>
      <c r="L15" t="e">
        <f>(IF(AND(VLOOKUP(Games!B15, Data!$B$2:$L$134, 11, FALSE)&lt;&gt;1, VLOOKUP(Games!C15, Data!$B$2:$L$134, 11, FALSE)=1), 1,0))*Coefficients!L$2</f>
        <v>#N/A</v>
      </c>
      <c r="O15" t="e">
        <f t="shared" si="0"/>
        <v>#N/A</v>
      </c>
    </row>
    <row r="16" spans="1:15" x14ac:dyDescent="0.45">
      <c r="A16">
        <f>Coefficients!$A$2</f>
        <v>-3.0949477183535601</v>
      </c>
      <c r="B16">
        <f>(Games!D16)*Coefficients!$B$2</f>
        <v>0</v>
      </c>
      <c r="C16" t="e">
        <f>(VLOOKUP(Games!B16, Data!$B$2:$L$134, 4, FALSE)-VLOOKUP(Games!C16, Data!$B$2:$L$134, 4, FALSE))*Coefficients!$C$2</f>
        <v>#N/A</v>
      </c>
      <c r="D16" t="e">
        <f>(VLOOKUP(Games!B16, Data!$B$2:$L$134, 3, FALSE)-VLOOKUP(Games!C16, Data!$B$2:$L$134, 3, FALSE))*Coefficients!$D$2</f>
        <v>#N/A</v>
      </c>
      <c r="E16" t="e">
        <f>(VLOOKUP(Games!B16, Data!$B$2:$L$134, 5, FALSE)-VLOOKUP(Games!C16, Data!$B$2:$L$134, 5, FALSE))*Coefficients!$E$2</f>
        <v>#N/A</v>
      </c>
      <c r="F16" t="e">
        <f>(VLOOKUP(Games!B16, Data!$B$2:$L$134, 6, FALSE)-VLOOKUP(Games!C16, Data!$B$2:$L$134, 6, FALSE))*Coefficients!$F$2</f>
        <v>#N/A</v>
      </c>
      <c r="G16" t="e">
        <f>(VLOOKUP(Games!B16, Data!$B$2:$L$134, 7, FALSE)-VLOOKUP(Games!C16, Data!$B$2:$L$134, 7, FALSE))*Coefficients!$G$2</f>
        <v>#N/A</v>
      </c>
      <c r="H16" t="e">
        <f>(VLOOKUP(Games!B16, Data!$B$2:$L$134, 8, FALSE)-VLOOKUP(Games!C16, Data!$B$2:$L$134, 8, FALSE))*Coefficients!$H$2</f>
        <v>#N/A</v>
      </c>
      <c r="I16" t="e">
        <f>(VLOOKUP(Games!B16, Data!$B$2:$L$134, 9, FALSE)-VLOOKUP(Games!C16, Data!$B$2:$L$134, 9, FALSE))*Coefficients!$I$2</f>
        <v>#N/A</v>
      </c>
      <c r="J16" t="e">
        <f>(VLOOKUP(Games!B16, Data!$B$2:$L$134, 10, FALSE)-VLOOKUP(Games!C16, Data!$B$2:$L$134, 10, FALSE))*Coefficients!$J$2</f>
        <v>#N/A</v>
      </c>
      <c r="K16" t="e">
        <f>(IF(AND(VLOOKUP(Games!B16, Data!$B$2:$L$134, 11, FALSE)=1, VLOOKUP(Games!C16, Data!$B$2:$L$134, 11, FALSE)&lt;&gt;1), 1,0))*Coefficients!K$2</f>
        <v>#N/A</v>
      </c>
      <c r="L16" t="e">
        <f>(IF(AND(VLOOKUP(Games!B16, Data!$B$2:$L$134, 11, FALSE)&lt;&gt;1, VLOOKUP(Games!C16, Data!$B$2:$L$134, 11, FALSE)=1), 1,0))*Coefficients!L$2</f>
        <v>#N/A</v>
      </c>
      <c r="O16" t="e">
        <f t="shared" si="0"/>
        <v>#N/A</v>
      </c>
    </row>
    <row r="17" spans="1:15" x14ac:dyDescent="0.45">
      <c r="A17">
        <f>Coefficients!$A$2</f>
        <v>-3.0949477183535601</v>
      </c>
      <c r="B17">
        <f>(Games!D17)*Coefficients!$B$2</f>
        <v>0</v>
      </c>
      <c r="C17" t="e">
        <f>(VLOOKUP(Games!B17, Data!$B$2:$L$134, 4, FALSE)-VLOOKUP(Games!C17, Data!$B$2:$L$134, 4, FALSE))*Coefficients!$C$2</f>
        <v>#N/A</v>
      </c>
      <c r="D17" t="e">
        <f>(VLOOKUP(Games!B17, Data!$B$2:$L$134, 3, FALSE)-VLOOKUP(Games!C17, Data!$B$2:$L$134, 3, FALSE))*Coefficients!$D$2</f>
        <v>#N/A</v>
      </c>
      <c r="E17" t="e">
        <f>(VLOOKUP(Games!B17, Data!$B$2:$L$134, 5, FALSE)-VLOOKUP(Games!C17, Data!$B$2:$L$134, 5, FALSE))*Coefficients!$E$2</f>
        <v>#N/A</v>
      </c>
      <c r="F17" t="e">
        <f>(VLOOKUP(Games!B17, Data!$B$2:$L$134, 6, FALSE)-VLOOKUP(Games!C17, Data!$B$2:$L$134, 6, FALSE))*Coefficients!$F$2</f>
        <v>#N/A</v>
      </c>
      <c r="G17" t="e">
        <f>(VLOOKUP(Games!B17, Data!$B$2:$L$134, 7, FALSE)-VLOOKUP(Games!C17, Data!$B$2:$L$134, 7, FALSE))*Coefficients!$G$2</f>
        <v>#N/A</v>
      </c>
      <c r="H17" t="e">
        <f>(VLOOKUP(Games!B17, Data!$B$2:$L$134, 8, FALSE)-VLOOKUP(Games!C17, Data!$B$2:$L$134, 8, FALSE))*Coefficients!$H$2</f>
        <v>#N/A</v>
      </c>
      <c r="I17" t="e">
        <f>(VLOOKUP(Games!B17, Data!$B$2:$L$134, 9, FALSE)-VLOOKUP(Games!C17, Data!$B$2:$L$134, 9, FALSE))*Coefficients!$I$2</f>
        <v>#N/A</v>
      </c>
      <c r="J17" t="e">
        <f>(VLOOKUP(Games!B17, Data!$B$2:$L$134, 10, FALSE)-VLOOKUP(Games!C17, Data!$B$2:$L$134, 10, FALSE))*Coefficients!$J$2</f>
        <v>#N/A</v>
      </c>
      <c r="K17" t="e">
        <f>(IF(AND(VLOOKUP(Games!B17, Data!$B$2:$L$134, 11, FALSE)=1, VLOOKUP(Games!C17, Data!$B$2:$L$134, 11, FALSE)&lt;&gt;1), 1,0))*Coefficients!K$2</f>
        <v>#N/A</v>
      </c>
      <c r="L17" t="e">
        <f>(IF(AND(VLOOKUP(Games!B17, Data!$B$2:$L$134, 11, FALSE)&lt;&gt;1, VLOOKUP(Games!C17, Data!$B$2:$L$134, 11, FALSE)=1), 1,0))*Coefficients!L$2</f>
        <v>#N/A</v>
      </c>
      <c r="O17" t="e">
        <f t="shared" si="0"/>
        <v>#N/A</v>
      </c>
    </row>
    <row r="18" spans="1:15" x14ac:dyDescent="0.45">
      <c r="A18">
        <f>Coefficients!$A$2</f>
        <v>-3.0949477183535601</v>
      </c>
      <c r="B18">
        <f>(Games!D18)*Coefficients!$B$2</f>
        <v>0</v>
      </c>
      <c r="C18" t="e">
        <f>(VLOOKUP(Games!B18, Data!$B$2:$L$134, 4, FALSE)-VLOOKUP(Games!C18, Data!$B$2:$L$134, 4, FALSE))*Coefficients!$C$2</f>
        <v>#N/A</v>
      </c>
      <c r="D18" t="e">
        <f>(VLOOKUP(Games!B18, Data!$B$2:$L$134, 3, FALSE)-VLOOKUP(Games!C18, Data!$B$2:$L$134, 3, FALSE))*Coefficients!$D$2</f>
        <v>#N/A</v>
      </c>
      <c r="E18" t="e">
        <f>(VLOOKUP(Games!B18, Data!$B$2:$L$134, 5, FALSE)-VLOOKUP(Games!C18, Data!$B$2:$L$134, 5, FALSE))*Coefficients!$E$2</f>
        <v>#N/A</v>
      </c>
      <c r="F18" t="e">
        <f>(VLOOKUP(Games!B18, Data!$B$2:$L$134, 6, FALSE)-VLOOKUP(Games!C18, Data!$B$2:$L$134, 6, FALSE))*Coefficients!$F$2</f>
        <v>#N/A</v>
      </c>
      <c r="G18" t="e">
        <f>(VLOOKUP(Games!B18, Data!$B$2:$L$134, 7, FALSE)-VLOOKUP(Games!C18, Data!$B$2:$L$134, 7, FALSE))*Coefficients!$G$2</f>
        <v>#N/A</v>
      </c>
      <c r="H18" t="e">
        <f>(VLOOKUP(Games!B18, Data!$B$2:$L$134, 8, FALSE)-VLOOKUP(Games!C18, Data!$B$2:$L$134, 8, FALSE))*Coefficients!$H$2</f>
        <v>#N/A</v>
      </c>
      <c r="I18" t="e">
        <f>(VLOOKUP(Games!B18, Data!$B$2:$L$134, 9, FALSE)-VLOOKUP(Games!C18, Data!$B$2:$L$134, 9, FALSE))*Coefficients!$I$2</f>
        <v>#N/A</v>
      </c>
      <c r="J18" t="e">
        <f>(VLOOKUP(Games!B18, Data!$B$2:$L$134, 10, FALSE)-VLOOKUP(Games!C18, Data!$B$2:$L$134, 10, FALSE))*Coefficients!$J$2</f>
        <v>#N/A</v>
      </c>
      <c r="K18" t="e">
        <f>(IF(AND(VLOOKUP(Games!B18, Data!$B$2:$L$134, 11, FALSE)=1, VLOOKUP(Games!C18, Data!$B$2:$L$134, 11, FALSE)&lt;&gt;1), 1,0))*Coefficients!K$2</f>
        <v>#N/A</v>
      </c>
      <c r="L18" t="e">
        <f>(IF(AND(VLOOKUP(Games!B18, Data!$B$2:$L$134, 11, FALSE)&lt;&gt;1, VLOOKUP(Games!C18, Data!$B$2:$L$134, 11, FALSE)=1), 1,0))*Coefficients!L$2</f>
        <v>#N/A</v>
      </c>
      <c r="O18" t="e">
        <f t="shared" si="0"/>
        <v>#N/A</v>
      </c>
    </row>
    <row r="19" spans="1:15" x14ac:dyDescent="0.45">
      <c r="A19">
        <f>Coefficients!$A$2</f>
        <v>-3.0949477183535601</v>
      </c>
      <c r="B19">
        <f>(Games!D19)*Coefficients!$B$2</f>
        <v>0</v>
      </c>
      <c r="C19" t="e">
        <f>(VLOOKUP(Games!B19, Data!$B$2:$L$134, 4, FALSE)-VLOOKUP(Games!C19, Data!$B$2:$L$134, 4, FALSE))*Coefficients!$C$2</f>
        <v>#N/A</v>
      </c>
      <c r="D19" t="e">
        <f>(VLOOKUP(Games!B19, Data!$B$2:$L$134, 3, FALSE)-VLOOKUP(Games!C19, Data!$B$2:$L$134, 3, FALSE))*Coefficients!$D$2</f>
        <v>#N/A</v>
      </c>
      <c r="E19" t="e">
        <f>(VLOOKUP(Games!B19, Data!$B$2:$L$134, 5, FALSE)-VLOOKUP(Games!C19, Data!$B$2:$L$134, 5, FALSE))*Coefficients!$E$2</f>
        <v>#N/A</v>
      </c>
      <c r="F19" t="e">
        <f>(VLOOKUP(Games!B19, Data!$B$2:$L$134, 6, FALSE)-VLOOKUP(Games!C19, Data!$B$2:$L$134, 6, FALSE))*Coefficients!$F$2</f>
        <v>#N/A</v>
      </c>
      <c r="G19" t="e">
        <f>(VLOOKUP(Games!B19, Data!$B$2:$L$134, 7, FALSE)-VLOOKUP(Games!C19, Data!$B$2:$L$134, 7, FALSE))*Coefficients!$G$2</f>
        <v>#N/A</v>
      </c>
      <c r="H19" t="e">
        <f>(VLOOKUP(Games!B19, Data!$B$2:$L$134, 8, FALSE)-VLOOKUP(Games!C19, Data!$B$2:$L$134, 8, FALSE))*Coefficients!$H$2</f>
        <v>#N/A</v>
      </c>
      <c r="I19" t="e">
        <f>(VLOOKUP(Games!B19, Data!$B$2:$L$134, 9, FALSE)-VLOOKUP(Games!C19, Data!$B$2:$L$134, 9, FALSE))*Coefficients!$I$2</f>
        <v>#N/A</v>
      </c>
      <c r="J19" t="e">
        <f>(VLOOKUP(Games!B19, Data!$B$2:$L$134, 10, FALSE)-VLOOKUP(Games!C19, Data!$B$2:$L$134, 10, FALSE))*Coefficients!$J$2</f>
        <v>#N/A</v>
      </c>
      <c r="K19" t="e">
        <f>(IF(AND(VLOOKUP(Games!B19, Data!$B$2:$L$134, 11, FALSE)=1, VLOOKUP(Games!C19, Data!$B$2:$L$134, 11, FALSE)&lt;&gt;1), 1,0))*Coefficients!K$2</f>
        <v>#N/A</v>
      </c>
      <c r="L19" t="e">
        <f>(IF(AND(VLOOKUP(Games!B19, Data!$B$2:$L$134, 11, FALSE)&lt;&gt;1, VLOOKUP(Games!C19, Data!$B$2:$L$134, 11, FALSE)=1), 1,0))*Coefficients!L$2</f>
        <v>#N/A</v>
      </c>
      <c r="O19" t="e">
        <f t="shared" si="0"/>
        <v>#N/A</v>
      </c>
    </row>
    <row r="20" spans="1:15" x14ac:dyDescent="0.45">
      <c r="A20">
        <f>Coefficients!$A$2</f>
        <v>-3.0949477183535601</v>
      </c>
      <c r="B20">
        <f>(Games!D20)*Coefficients!$B$2</f>
        <v>0</v>
      </c>
      <c r="C20" t="e">
        <f>(VLOOKUP(Games!B20, Data!$B$2:$L$134, 4, FALSE)-VLOOKUP(Games!C20, Data!$B$2:$L$134, 4, FALSE))*Coefficients!$C$2</f>
        <v>#N/A</v>
      </c>
      <c r="D20" t="e">
        <f>(VLOOKUP(Games!B20, Data!$B$2:$L$134, 3, FALSE)-VLOOKUP(Games!C20, Data!$B$2:$L$134, 3, FALSE))*Coefficients!$D$2</f>
        <v>#N/A</v>
      </c>
      <c r="E20" t="e">
        <f>(VLOOKUP(Games!B20, Data!$B$2:$L$134, 5, FALSE)-VLOOKUP(Games!C20, Data!$B$2:$L$134, 5, FALSE))*Coefficients!$E$2</f>
        <v>#N/A</v>
      </c>
      <c r="F20" t="e">
        <f>(VLOOKUP(Games!B20, Data!$B$2:$L$134, 6, FALSE)-VLOOKUP(Games!C20, Data!$B$2:$L$134, 6, FALSE))*Coefficients!$F$2</f>
        <v>#N/A</v>
      </c>
      <c r="G20" t="e">
        <f>(VLOOKUP(Games!B20, Data!$B$2:$L$134, 7, FALSE)-VLOOKUP(Games!C20, Data!$B$2:$L$134, 7, FALSE))*Coefficients!$G$2</f>
        <v>#N/A</v>
      </c>
      <c r="H20" t="e">
        <f>(VLOOKUP(Games!B20, Data!$B$2:$L$134, 8, FALSE)-VLOOKUP(Games!C20, Data!$B$2:$L$134, 8, FALSE))*Coefficients!$H$2</f>
        <v>#N/A</v>
      </c>
      <c r="I20" t="e">
        <f>(VLOOKUP(Games!B20, Data!$B$2:$L$134, 9, FALSE)-VLOOKUP(Games!C20, Data!$B$2:$L$134, 9, FALSE))*Coefficients!$I$2</f>
        <v>#N/A</v>
      </c>
      <c r="J20" t="e">
        <f>(VLOOKUP(Games!B20, Data!$B$2:$L$134, 10, FALSE)-VLOOKUP(Games!C20, Data!$B$2:$L$134, 10, FALSE))*Coefficients!$J$2</f>
        <v>#N/A</v>
      </c>
      <c r="K20" t="e">
        <f>(IF(AND(VLOOKUP(Games!B20, Data!$B$2:$L$134, 11, FALSE)=1, VLOOKUP(Games!C20, Data!$B$2:$L$134, 11, FALSE)&lt;&gt;1), 1,0))*Coefficients!K$2</f>
        <v>#N/A</v>
      </c>
      <c r="L20" t="e">
        <f>(IF(AND(VLOOKUP(Games!B20, Data!$B$2:$L$134, 11, FALSE)&lt;&gt;1, VLOOKUP(Games!C20, Data!$B$2:$L$134, 11, FALSE)=1), 1,0))*Coefficients!L$2</f>
        <v>#N/A</v>
      </c>
      <c r="O20" t="e">
        <f t="shared" si="0"/>
        <v>#N/A</v>
      </c>
    </row>
    <row r="21" spans="1:15" x14ac:dyDescent="0.45">
      <c r="A21">
        <f>Coefficients!$A$2</f>
        <v>-3.0949477183535601</v>
      </c>
      <c r="B21">
        <f>(Games!D21)*Coefficients!$B$2</f>
        <v>0</v>
      </c>
      <c r="C21" t="e">
        <f>(VLOOKUP(Games!B21, Data!$B$2:$L$134, 4, FALSE)-VLOOKUP(Games!C21, Data!$B$2:$L$134, 4, FALSE))*Coefficients!$C$2</f>
        <v>#N/A</v>
      </c>
      <c r="D21" t="e">
        <f>(VLOOKUP(Games!B21, Data!$B$2:$L$134, 3, FALSE)-VLOOKUP(Games!C21, Data!$B$2:$L$134, 3, FALSE))*Coefficients!$D$2</f>
        <v>#N/A</v>
      </c>
      <c r="E21" t="e">
        <f>(VLOOKUP(Games!B21, Data!$B$2:$L$134, 5, FALSE)-VLOOKUP(Games!C21, Data!$B$2:$L$134, 5, FALSE))*Coefficients!$E$2</f>
        <v>#N/A</v>
      </c>
      <c r="F21" t="e">
        <f>(VLOOKUP(Games!B21, Data!$B$2:$L$134, 6, FALSE)-VLOOKUP(Games!C21, Data!$B$2:$L$134, 6, FALSE))*Coefficients!$F$2</f>
        <v>#N/A</v>
      </c>
      <c r="G21" t="e">
        <f>(VLOOKUP(Games!B21, Data!$B$2:$L$134, 7, FALSE)-VLOOKUP(Games!C21, Data!$B$2:$L$134, 7, FALSE))*Coefficients!$G$2</f>
        <v>#N/A</v>
      </c>
      <c r="H21" t="e">
        <f>(VLOOKUP(Games!B21, Data!$B$2:$L$134, 8, FALSE)-VLOOKUP(Games!C21, Data!$B$2:$L$134, 8, FALSE))*Coefficients!$H$2</f>
        <v>#N/A</v>
      </c>
      <c r="I21" t="e">
        <f>(VLOOKUP(Games!B21, Data!$B$2:$L$134, 9, FALSE)-VLOOKUP(Games!C21, Data!$B$2:$L$134, 9, FALSE))*Coefficients!$I$2</f>
        <v>#N/A</v>
      </c>
      <c r="J21" t="e">
        <f>(VLOOKUP(Games!B21, Data!$B$2:$L$134, 10, FALSE)-VLOOKUP(Games!C21, Data!$B$2:$L$134, 10, FALSE))*Coefficients!$J$2</f>
        <v>#N/A</v>
      </c>
      <c r="K21" t="e">
        <f>(IF(AND(VLOOKUP(Games!B21, Data!$B$2:$L$134, 11, FALSE)=1, VLOOKUP(Games!C21, Data!$B$2:$L$134, 11, FALSE)&lt;&gt;1), 1,0))*Coefficients!K$2</f>
        <v>#N/A</v>
      </c>
      <c r="L21" t="e">
        <f>(IF(AND(VLOOKUP(Games!B21, Data!$B$2:$L$134, 11, FALSE)&lt;&gt;1, VLOOKUP(Games!C21, Data!$B$2:$L$134, 11, FALSE)=1), 1,0))*Coefficients!L$2</f>
        <v>#N/A</v>
      </c>
      <c r="O21" t="e">
        <f t="shared" si="0"/>
        <v>#N/A</v>
      </c>
    </row>
    <row r="22" spans="1:15" x14ac:dyDescent="0.45">
      <c r="A22">
        <f>Coefficients!$A$2</f>
        <v>-3.0949477183535601</v>
      </c>
      <c r="B22">
        <f>(Games!D22)*Coefficients!$B$2</f>
        <v>0</v>
      </c>
      <c r="C22" t="e">
        <f>(VLOOKUP(Games!B22, Data!$B$2:$L$134, 4, FALSE)-VLOOKUP(Games!C22, Data!$B$2:$L$134, 4, FALSE))*Coefficients!$C$2</f>
        <v>#N/A</v>
      </c>
      <c r="D22" t="e">
        <f>(VLOOKUP(Games!B22, Data!$B$2:$L$134, 3, FALSE)-VLOOKUP(Games!C22, Data!$B$2:$L$134, 3, FALSE))*Coefficients!$D$2</f>
        <v>#N/A</v>
      </c>
      <c r="E22" t="e">
        <f>(VLOOKUP(Games!B22, Data!$B$2:$L$134, 5, FALSE)-VLOOKUP(Games!C22, Data!$B$2:$L$134, 5, FALSE))*Coefficients!$E$2</f>
        <v>#N/A</v>
      </c>
      <c r="F22" t="e">
        <f>(VLOOKUP(Games!B22, Data!$B$2:$L$134, 6, FALSE)-VLOOKUP(Games!C22, Data!$B$2:$L$134, 6, FALSE))*Coefficients!$F$2</f>
        <v>#N/A</v>
      </c>
      <c r="G22" t="e">
        <f>(VLOOKUP(Games!B22, Data!$B$2:$L$134, 7, FALSE)-VLOOKUP(Games!C22, Data!$B$2:$L$134, 7, FALSE))*Coefficients!$G$2</f>
        <v>#N/A</v>
      </c>
      <c r="H22" t="e">
        <f>(VLOOKUP(Games!B22, Data!$B$2:$L$134, 8, FALSE)-VLOOKUP(Games!C22, Data!$B$2:$L$134, 8, FALSE))*Coefficients!$H$2</f>
        <v>#N/A</v>
      </c>
      <c r="I22" t="e">
        <f>(VLOOKUP(Games!B22, Data!$B$2:$L$134, 9, FALSE)-VLOOKUP(Games!C22, Data!$B$2:$L$134, 9, FALSE))*Coefficients!$I$2</f>
        <v>#N/A</v>
      </c>
      <c r="J22" t="e">
        <f>(VLOOKUP(Games!B22, Data!$B$2:$L$134, 10, FALSE)-VLOOKUP(Games!C22, Data!$B$2:$L$134, 10, FALSE))*Coefficients!$J$2</f>
        <v>#N/A</v>
      </c>
      <c r="K22" t="e">
        <f>(IF(AND(VLOOKUP(Games!B22, Data!$B$2:$L$134, 11, FALSE)=1, VLOOKUP(Games!C22, Data!$B$2:$L$134, 11, FALSE)&lt;&gt;1), 1,0))*Coefficients!K$2</f>
        <v>#N/A</v>
      </c>
      <c r="L22" t="e">
        <f>(IF(AND(VLOOKUP(Games!B22, Data!$B$2:$L$134, 11, FALSE)&lt;&gt;1, VLOOKUP(Games!C22, Data!$B$2:$L$134, 11, FALSE)=1), 1,0))*Coefficients!L$2</f>
        <v>#N/A</v>
      </c>
      <c r="O22" t="e">
        <f t="shared" si="0"/>
        <v>#N/A</v>
      </c>
    </row>
    <row r="23" spans="1:15" x14ac:dyDescent="0.45">
      <c r="A23">
        <f>Coefficients!$A$2</f>
        <v>-3.0949477183535601</v>
      </c>
      <c r="B23">
        <f>(Games!D23)*Coefficients!$B$2</f>
        <v>0</v>
      </c>
      <c r="C23" t="e">
        <f>(VLOOKUP(Games!B23, Data!$B$2:$L$134, 4, FALSE)-VLOOKUP(Games!C23, Data!$B$2:$L$134, 4, FALSE))*Coefficients!$C$2</f>
        <v>#N/A</v>
      </c>
      <c r="D23" t="e">
        <f>(VLOOKUP(Games!B23, Data!$B$2:$L$134, 3, FALSE)-VLOOKUP(Games!C23, Data!$B$2:$L$134, 3, FALSE))*Coefficients!$D$2</f>
        <v>#N/A</v>
      </c>
      <c r="E23" t="e">
        <f>(VLOOKUP(Games!B23, Data!$B$2:$L$134, 5, FALSE)-VLOOKUP(Games!C23, Data!$B$2:$L$134, 5, FALSE))*Coefficients!$E$2</f>
        <v>#N/A</v>
      </c>
      <c r="F23" t="e">
        <f>(VLOOKUP(Games!B23, Data!$B$2:$L$134, 6, FALSE)-VLOOKUP(Games!C23, Data!$B$2:$L$134, 6, FALSE))*Coefficients!$F$2</f>
        <v>#N/A</v>
      </c>
      <c r="G23" t="e">
        <f>(VLOOKUP(Games!B23, Data!$B$2:$L$134, 7, FALSE)-VLOOKUP(Games!C23, Data!$B$2:$L$134, 7, FALSE))*Coefficients!$G$2</f>
        <v>#N/A</v>
      </c>
      <c r="H23" t="e">
        <f>(VLOOKUP(Games!B23, Data!$B$2:$L$134, 8, FALSE)-VLOOKUP(Games!C23, Data!$B$2:$L$134, 8, FALSE))*Coefficients!$H$2</f>
        <v>#N/A</v>
      </c>
      <c r="I23" t="e">
        <f>(VLOOKUP(Games!B23, Data!$B$2:$L$134, 9, FALSE)-VLOOKUP(Games!C23, Data!$B$2:$L$134, 9, FALSE))*Coefficients!$I$2</f>
        <v>#N/A</v>
      </c>
      <c r="J23" t="e">
        <f>(VLOOKUP(Games!B23, Data!$B$2:$L$134, 10, FALSE)-VLOOKUP(Games!C23, Data!$B$2:$L$134, 10, FALSE))*Coefficients!$J$2</f>
        <v>#N/A</v>
      </c>
      <c r="K23" t="e">
        <f>(IF(AND(VLOOKUP(Games!B23, Data!$B$2:$L$134, 11, FALSE)=1, VLOOKUP(Games!C23, Data!$B$2:$L$134, 11, FALSE)&lt;&gt;1), 1,0))*Coefficients!K$2</f>
        <v>#N/A</v>
      </c>
      <c r="L23" t="e">
        <f>(IF(AND(VLOOKUP(Games!B23, Data!$B$2:$L$134, 11, FALSE)&lt;&gt;1, VLOOKUP(Games!C23, Data!$B$2:$L$134, 11, FALSE)=1), 1,0))*Coefficients!L$2</f>
        <v>#N/A</v>
      </c>
      <c r="O23" t="e">
        <f t="shared" si="0"/>
        <v>#N/A</v>
      </c>
    </row>
    <row r="24" spans="1:15" x14ac:dyDescent="0.45">
      <c r="A24">
        <f>Coefficients!$A$2</f>
        <v>-3.0949477183535601</v>
      </c>
      <c r="B24">
        <f>(Games!D24)*Coefficients!$B$2</f>
        <v>0</v>
      </c>
      <c r="C24" t="e">
        <f>(VLOOKUP(Games!B24, Data!$B$2:$L$134, 4, FALSE)-VLOOKUP(Games!C24, Data!$B$2:$L$134, 4, FALSE))*Coefficients!$C$2</f>
        <v>#N/A</v>
      </c>
      <c r="D24" t="e">
        <f>(VLOOKUP(Games!B24, Data!$B$2:$L$134, 3, FALSE)-VLOOKUP(Games!C24, Data!$B$2:$L$134, 3, FALSE))*Coefficients!$D$2</f>
        <v>#N/A</v>
      </c>
      <c r="E24" t="e">
        <f>(VLOOKUP(Games!B24, Data!$B$2:$L$134, 5, FALSE)-VLOOKUP(Games!C24, Data!$B$2:$L$134, 5, FALSE))*Coefficients!$E$2</f>
        <v>#N/A</v>
      </c>
      <c r="F24" t="e">
        <f>(VLOOKUP(Games!B24, Data!$B$2:$L$134, 6, FALSE)-VLOOKUP(Games!C24, Data!$B$2:$L$134, 6, FALSE))*Coefficients!$F$2</f>
        <v>#N/A</v>
      </c>
      <c r="G24" t="e">
        <f>(VLOOKUP(Games!B24, Data!$B$2:$L$134, 7, FALSE)-VLOOKUP(Games!C24, Data!$B$2:$L$134, 7, FALSE))*Coefficients!$G$2</f>
        <v>#N/A</v>
      </c>
      <c r="H24" t="e">
        <f>(VLOOKUP(Games!B24, Data!$B$2:$L$134, 8, FALSE)-VLOOKUP(Games!C24, Data!$B$2:$L$134, 8, FALSE))*Coefficients!$H$2</f>
        <v>#N/A</v>
      </c>
      <c r="I24" t="e">
        <f>(VLOOKUP(Games!B24, Data!$B$2:$L$134, 9, FALSE)-VLOOKUP(Games!C24, Data!$B$2:$L$134, 9, FALSE))*Coefficients!$I$2</f>
        <v>#N/A</v>
      </c>
      <c r="J24" t="e">
        <f>(VLOOKUP(Games!B24, Data!$B$2:$L$134, 10, FALSE)-VLOOKUP(Games!C24, Data!$B$2:$L$134, 10, FALSE))*Coefficients!$J$2</f>
        <v>#N/A</v>
      </c>
      <c r="K24" t="e">
        <f>(IF(AND(VLOOKUP(Games!B24, Data!$B$2:$L$134, 11, FALSE)=1, VLOOKUP(Games!C24, Data!$B$2:$L$134, 11, FALSE)&lt;&gt;1), 1,0))*Coefficients!K$2</f>
        <v>#N/A</v>
      </c>
      <c r="L24" t="e">
        <f>(IF(AND(VLOOKUP(Games!B24, Data!$B$2:$L$134, 11, FALSE)&lt;&gt;1, VLOOKUP(Games!C24, Data!$B$2:$L$134, 11, FALSE)=1), 1,0))*Coefficients!L$2</f>
        <v>#N/A</v>
      </c>
      <c r="O24" t="e">
        <f t="shared" si="0"/>
        <v>#N/A</v>
      </c>
    </row>
    <row r="25" spans="1:15" x14ac:dyDescent="0.45">
      <c r="A25">
        <f>Coefficients!$A$2</f>
        <v>-3.0949477183535601</v>
      </c>
      <c r="B25">
        <f>(Games!D25)*Coefficients!$B$2</f>
        <v>0</v>
      </c>
      <c r="C25" t="e">
        <f>(VLOOKUP(Games!B25, Data!$B$2:$L$134, 4, FALSE)-VLOOKUP(Games!C25, Data!$B$2:$L$134, 4, FALSE))*Coefficients!$C$2</f>
        <v>#N/A</v>
      </c>
      <c r="D25" t="e">
        <f>(VLOOKUP(Games!B25, Data!$B$2:$L$134, 3, FALSE)-VLOOKUP(Games!C25, Data!$B$2:$L$134, 3, FALSE))*Coefficients!$D$2</f>
        <v>#N/A</v>
      </c>
      <c r="E25" t="e">
        <f>(VLOOKUP(Games!B25, Data!$B$2:$L$134, 5, FALSE)-VLOOKUP(Games!C25, Data!$B$2:$L$134, 5, FALSE))*Coefficients!$E$2</f>
        <v>#N/A</v>
      </c>
      <c r="F25" t="e">
        <f>(VLOOKUP(Games!B25, Data!$B$2:$L$134, 6, FALSE)-VLOOKUP(Games!C25, Data!$B$2:$L$134, 6, FALSE))*Coefficients!$F$2</f>
        <v>#N/A</v>
      </c>
      <c r="G25" t="e">
        <f>(VLOOKUP(Games!B25, Data!$B$2:$L$134, 7, FALSE)-VLOOKUP(Games!C25, Data!$B$2:$L$134, 7, FALSE))*Coefficients!$G$2</f>
        <v>#N/A</v>
      </c>
      <c r="H25" t="e">
        <f>(VLOOKUP(Games!B25, Data!$B$2:$L$134, 8, FALSE)-VLOOKUP(Games!C25, Data!$B$2:$L$134, 8, FALSE))*Coefficients!$H$2</f>
        <v>#N/A</v>
      </c>
      <c r="I25" t="e">
        <f>(VLOOKUP(Games!B25, Data!$B$2:$L$134, 9, FALSE)-VLOOKUP(Games!C25, Data!$B$2:$L$134, 9, FALSE))*Coefficients!$I$2</f>
        <v>#N/A</v>
      </c>
      <c r="J25" t="e">
        <f>(VLOOKUP(Games!B25, Data!$B$2:$L$134, 10, FALSE)-VLOOKUP(Games!C25, Data!$B$2:$L$134, 10, FALSE))*Coefficients!$J$2</f>
        <v>#N/A</v>
      </c>
      <c r="K25" t="e">
        <f>(IF(AND(VLOOKUP(Games!B25, Data!$B$2:$L$134, 11, FALSE)=1, VLOOKUP(Games!C25, Data!$B$2:$L$134, 11, FALSE)&lt;&gt;1), 1,0))*Coefficients!K$2</f>
        <v>#N/A</v>
      </c>
      <c r="L25" t="e">
        <f>(IF(AND(VLOOKUP(Games!B25, Data!$B$2:$L$134, 11, FALSE)&lt;&gt;1, VLOOKUP(Games!C25, Data!$B$2:$L$134, 11, FALSE)=1), 1,0))*Coefficients!L$2</f>
        <v>#N/A</v>
      </c>
      <c r="O25" t="e">
        <f t="shared" si="0"/>
        <v>#N/A</v>
      </c>
    </row>
    <row r="26" spans="1:15" x14ac:dyDescent="0.45">
      <c r="A26">
        <f>Coefficients!$A$2</f>
        <v>-3.0949477183535601</v>
      </c>
      <c r="B26">
        <f>(Games!D26)*Coefficients!$B$2</f>
        <v>0</v>
      </c>
      <c r="C26" t="e">
        <f>(VLOOKUP(Games!B26, Data!$B$2:$L$134, 4, FALSE)-VLOOKUP(Games!C26, Data!$B$2:$L$134, 4, FALSE))*Coefficients!$C$2</f>
        <v>#N/A</v>
      </c>
      <c r="D26" t="e">
        <f>(VLOOKUP(Games!B26, Data!$B$2:$L$134, 3, FALSE)-VLOOKUP(Games!C26, Data!$B$2:$L$134, 3, FALSE))*Coefficients!$D$2</f>
        <v>#N/A</v>
      </c>
      <c r="E26" t="e">
        <f>(VLOOKUP(Games!B26, Data!$B$2:$L$134, 5, FALSE)-VLOOKUP(Games!C26, Data!$B$2:$L$134, 5, FALSE))*Coefficients!$E$2</f>
        <v>#N/A</v>
      </c>
      <c r="F26" t="e">
        <f>(VLOOKUP(Games!B26, Data!$B$2:$L$134, 6, FALSE)-VLOOKUP(Games!C26, Data!$B$2:$L$134, 6, FALSE))*Coefficients!$F$2</f>
        <v>#N/A</v>
      </c>
      <c r="G26" t="e">
        <f>(VLOOKUP(Games!B26, Data!$B$2:$L$134, 7, FALSE)-VLOOKUP(Games!C26, Data!$B$2:$L$134, 7, FALSE))*Coefficients!$G$2</f>
        <v>#N/A</v>
      </c>
      <c r="H26" t="e">
        <f>(VLOOKUP(Games!B26, Data!$B$2:$L$134, 8, FALSE)-VLOOKUP(Games!C26, Data!$B$2:$L$134, 8, FALSE))*Coefficients!$H$2</f>
        <v>#N/A</v>
      </c>
      <c r="I26" t="e">
        <f>(VLOOKUP(Games!B26, Data!$B$2:$L$134, 9, FALSE)-VLOOKUP(Games!C26, Data!$B$2:$L$134, 9, FALSE))*Coefficients!$I$2</f>
        <v>#N/A</v>
      </c>
      <c r="J26" t="e">
        <f>(VLOOKUP(Games!B26, Data!$B$2:$L$134, 10, FALSE)-VLOOKUP(Games!C26, Data!$B$2:$L$134, 10, FALSE))*Coefficients!$J$2</f>
        <v>#N/A</v>
      </c>
      <c r="K26" t="e">
        <f>(IF(AND(VLOOKUP(Games!B26, Data!$B$2:$L$134, 11, FALSE)=1, VLOOKUP(Games!C26, Data!$B$2:$L$134, 11, FALSE)&lt;&gt;1), 1,0))*Coefficients!K$2</f>
        <v>#N/A</v>
      </c>
      <c r="L26" t="e">
        <f>(IF(AND(VLOOKUP(Games!B26, Data!$B$2:$L$134, 11, FALSE)&lt;&gt;1, VLOOKUP(Games!C26, Data!$B$2:$L$134, 11, FALSE)=1), 1,0))*Coefficients!L$2</f>
        <v>#N/A</v>
      </c>
      <c r="O26" t="e">
        <f t="shared" si="0"/>
        <v>#N/A</v>
      </c>
    </row>
    <row r="27" spans="1:15" x14ac:dyDescent="0.45">
      <c r="A27">
        <f>Coefficients!$A$2</f>
        <v>-3.0949477183535601</v>
      </c>
      <c r="B27">
        <f>(Games!D27)*Coefficients!$B$2</f>
        <v>0</v>
      </c>
      <c r="C27" t="e">
        <f>(VLOOKUP(Games!B27, Data!$B$2:$L$134, 4, FALSE)-VLOOKUP(Games!C27, Data!$B$2:$L$134, 4, FALSE))*Coefficients!$C$2</f>
        <v>#N/A</v>
      </c>
      <c r="D27" t="e">
        <f>(VLOOKUP(Games!B27, Data!$B$2:$L$134, 3, FALSE)-VLOOKUP(Games!C27, Data!$B$2:$L$134, 3, FALSE))*Coefficients!$D$2</f>
        <v>#N/A</v>
      </c>
      <c r="E27" t="e">
        <f>(VLOOKUP(Games!B27, Data!$B$2:$L$134, 5, FALSE)-VLOOKUP(Games!C27, Data!$B$2:$L$134, 5, FALSE))*Coefficients!$E$2</f>
        <v>#N/A</v>
      </c>
      <c r="F27" t="e">
        <f>(VLOOKUP(Games!B27, Data!$B$2:$L$134, 6, FALSE)-VLOOKUP(Games!C27, Data!$B$2:$L$134, 6, FALSE))*Coefficients!$F$2</f>
        <v>#N/A</v>
      </c>
      <c r="G27" t="e">
        <f>(VLOOKUP(Games!B27, Data!$B$2:$L$134, 7, FALSE)-VLOOKUP(Games!C27, Data!$B$2:$L$134, 7, FALSE))*Coefficients!$G$2</f>
        <v>#N/A</v>
      </c>
      <c r="H27" t="e">
        <f>(VLOOKUP(Games!B27, Data!$B$2:$L$134, 8, FALSE)-VLOOKUP(Games!C27, Data!$B$2:$L$134, 8, FALSE))*Coefficients!$H$2</f>
        <v>#N/A</v>
      </c>
      <c r="I27" t="e">
        <f>(VLOOKUP(Games!B27, Data!$B$2:$L$134, 9, FALSE)-VLOOKUP(Games!C27, Data!$B$2:$L$134, 9, FALSE))*Coefficients!$I$2</f>
        <v>#N/A</v>
      </c>
      <c r="J27" t="e">
        <f>(VLOOKUP(Games!B27, Data!$B$2:$L$134, 10, FALSE)-VLOOKUP(Games!C27, Data!$B$2:$L$134, 10, FALSE))*Coefficients!$J$2</f>
        <v>#N/A</v>
      </c>
      <c r="K27" t="e">
        <f>(IF(AND(VLOOKUP(Games!B27, Data!$B$2:$L$134, 11, FALSE)=1, VLOOKUP(Games!C27, Data!$B$2:$L$134, 11, FALSE)&lt;&gt;1), 1,0))*Coefficients!K$2</f>
        <v>#N/A</v>
      </c>
      <c r="L27" t="e">
        <f>(IF(AND(VLOOKUP(Games!B27, Data!$B$2:$L$134, 11, FALSE)&lt;&gt;1, VLOOKUP(Games!C27, Data!$B$2:$L$134, 11, FALSE)=1), 1,0))*Coefficients!L$2</f>
        <v>#N/A</v>
      </c>
      <c r="O27" t="e">
        <f t="shared" si="0"/>
        <v>#N/A</v>
      </c>
    </row>
    <row r="28" spans="1:15" x14ac:dyDescent="0.45">
      <c r="A28">
        <f>Coefficients!$A$2</f>
        <v>-3.0949477183535601</v>
      </c>
      <c r="B28">
        <f>(Games!D28)*Coefficients!$B$2</f>
        <v>0</v>
      </c>
      <c r="C28" t="e">
        <f>(VLOOKUP(Games!B28, Data!$B$2:$L$134, 4, FALSE)-VLOOKUP(Games!C28, Data!$B$2:$L$134, 4, FALSE))*Coefficients!$C$2</f>
        <v>#N/A</v>
      </c>
      <c r="D28" t="e">
        <f>(VLOOKUP(Games!B28, Data!$B$2:$L$134, 3, FALSE)-VLOOKUP(Games!C28, Data!$B$2:$L$134, 3, FALSE))*Coefficients!$D$2</f>
        <v>#N/A</v>
      </c>
      <c r="E28" t="e">
        <f>(VLOOKUP(Games!B28, Data!$B$2:$L$134, 5, FALSE)-VLOOKUP(Games!C28, Data!$B$2:$L$134, 5, FALSE))*Coefficients!$E$2</f>
        <v>#N/A</v>
      </c>
      <c r="F28" t="e">
        <f>(VLOOKUP(Games!B28, Data!$B$2:$L$134, 6, FALSE)-VLOOKUP(Games!C28, Data!$B$2:$L$134, 6, FALSE))*Coefficients!$F$2</f>
        <v>#N/A</v>
      </c>
      <c r="G28" t="e">
        <f>(VLOOKUP(Games!B28, Data!$B$2:$L$134, 7, FALSE)-VLOOKUP(Games!C28, Data!$B$2:$L$134, 7, FALSE))*Coefficients!$G$2</f>
        <v>#N/A</v>
      </c>
      <c r="H28" t="e">
        <f>(VLOOKUP(Games!B28, Data!$B$2:$L$134, 8, FALSE)-VLOOKUP(Games!C28, Data!$B$2:$L$134, 8, FALSE))*Coefficients!$H$2</f>
        <v>#N/A</v>
      </c>
      <c r="I28" t="e">
        <f>(VLOOKUP(Games!B28, Data!$B$2:$L$134, 9, FALSE)-VLOOKUP(Games!C28, Data!$B$2:$L$134, 9, FALSE))*Coefficients!$I$2</f>
        <v>#N/A</v>
      </c>
      <c r="J28" t="e">
        <f>(VLOOKUP(Games!B28, Data!$B$2:$L$134, 10, FALSE)-VLOOKUP(Games!C28, Data!$B$2:$L$134, 10, FALSE))*Coefficients!$J$2</f>
        <v>#N/A</v>
      </c>
      <c r="K28" t="e">
        <f>(IF(AND(VLOOKUP(Games!B28, Data!$B$2:$L$134, 11, FALSE)=1, VLOOKUP(Games!C28, Data!$B$2:$L$134, 11, FALSE)&lt;&gt;1), 1,0))*Coefficients!K$2</f>
        <v>#N/A</v>
      </c>
      <c r="L28" t="e">
        <f>(IF(AND(VLOOKUP(Games!B28, Data!$B$2:$L$134, 11, FALSE)&lt;&gt;1, VLOOKUP(Games!C28, Data!$B$2:$L$134, 11, FALSE)=1), 1,0))*Coefficients!L$2</f>
        <v>#N/A</v>
      </c>
      <c r="O28" t="e">
        <f t="shared" si="0"/>
        <v>#N/A</v>
      </c>
    </row>
    <row r="29" spans="1:15" x14ac:dyDescent="0.45">
      <c r="A29">
        <f>Coefficients!$A$2</f>
        <v>-3.0949477183535601</v>
      </c>
      <c r="B29">
        <f>(Games!D29)*Coefficients!$B$2</f>
        <v>0</v>
      </c>
      <c r="C29" t="e">
        <f>(VLOOKUP(Games!B29, Data!$B$2:$L$134, 4, FALSE)-VLOOKUP(Games!C29, Data!$B$2:$L$134, 4, FALSE))*Coefficients!$C$2</f>
        <v>#N/A</v>
      </c>
      <c r="D29" t="e">
        <f>(VLOOKUP(Games!B29, Data!$B$2:$L$134, 3, FALSE)-VLOOKUP(Games!C29, Data!$B$2:$L$134, 3, FALSE))*Coefficients!$D$2</f>
        <v>#N/A</v>
      </c>
      <c r="E29" t="e">
        <f>(VLOOKUP(Games!B29, Data!$B$2:$L$134, 5, FALSE)-VLOOKUP(Games!C29, Data!$B$2:$L$134, 5, FALSE))*Coefficients!$E$2</f>
        <v>#N/A</v>
      </c>
      <c r="F29" t="e">
        <f>(VLOOKUP(Games!B29, Data!$B$2:$L$134, 6, FALSE)-VLOOKUP(Games!C29, Data!$B$2:$L$134, 6, FALSE))*Coefficients!$F$2</f>
        <v>#N/A</v>
      </c>
      <c r="G29" t="e">
        <f>(VLOOKUP(Games!B29, Data!$B$2:$L$134, 7, FALSE)-VLOOKUP(Games!C29, Data!$B$2:$L$134, 7, FALSE))*Coefficients!$G$2</f>
        <v>#N/A</v>
      </c>
      <c r="H29" t="e">
        <f>(VLOOKUP(Games!B29, Data!$B$2:$L$134, 8, FALSE)-VLOOKUP(Games!C29, Data!$B$2:$L$134, 8, FALSE))*Coefficients!$H$2</f>
        <v>#N/A</v>
      </c>
      <c r="I29" t="e">
        <f>(VLOOKUP(Games!B29, Data!$B$2:$L$134, 9, FALSE)-VLOOKUP(Games!C29, Data!$B$2:$L$134, 9, FALSE))*Coefficients!$I$2</f>
        <v>#N/A</v>
      </c>
      <c r="J29" t="e">
        <f>(VLOOKUP(Games!B29, Data!$B$2:$L$134, 10, FALSE)-VLOOKUP(Games!C29, Data!$B$2:$L$134, 10, FALSE))*Coefficients!$J$2</f>
        <v>#N/A</v>
      </c>
      <c r="K29" t="e">
        <f>(IF(AND(VLOOKUP(Games!B29, Data!$B$2:$L$134, 11, FALSE)=1, VLOOKUP(Games!C29, Data!$B$2:$L$134, 11, FALSE)&lt;&gt;1), 1,0))*Coefficients!K$2</f>
        <v>#N/A</v>
      </c>
      <c r="L29" t="e">
        <f>(IF(AND(VLOOKUP(Games!B29, Data!$B$2:$L$134, 11, FALSE)&lt;&gt;1, VLOOKUP(Games!C29, Data!$B$2:$L$134, 11, FALSE)=1), 1,0))*Coefficients!L$2</f>
        <v>#N/A</v>
      </c>
      <c r="O29" t="e">
        <f t="shared" si="0"/>
        <v>#N/A</v>
      </c>
    </row>
    <row r="30" spans="1:15" x14ac:dyDescent="0.45">
      <c r="A30">
        <f>Coefficients!$A$2</f>
        <v>-3.0949477183535601</v>
      </c>
      <c r="B30">
        <f>(Games!D30)*Coefficients!$B$2</f>
        <v>0</v>
      </c>
      <c r="C30" t="e">
        <f>(VLOOKUP(Games!B30, Data!$B$2:$L$134, 4, FALSE)-VLOOKUP(Games!C30, Data!$B$2:$L$134, 4, FALSE))*Coefficients!$C$2</f>
        <v>#N/A</v>
      </c>
      <c r="D30" t="e">
        <f>(VLOOKUP(Games!B30, Data!$B$2:$L$134, 3, FALSE)-VLOOKUP(Games!C30, Data!$B$2:$L$134, 3, FALSE))*Coefficients!$D$2</f>
        <v>#N/A</v>
      </c>
      <c r="E30" t="e">
        <f>(VLOOKUP(Games!B30, Data!$B$2:$L$134, 5, FALSE)-VLOOKUP(Games!C30, Data!$B$2:$L$134, 5, FALSE))*Coefficients!$E$2</f>
        <v>#N/A</v>
      </c>
      <c r="F30" t="e">
        <f>(VLOOKUP(Games!B30, Data!$B$2:$L$134, 6, FALSE)-VLOOKUP(Games!C30, Data!$B$2:$L$134, 6, FALSE))*Coefficients!$F$2</f>
        <v>#N/A</v>
      </c>
      <c r="G30" t="e">
        <f>(VLOOKUP(Games!B30, Data!$B$2:$L$134, 7, FALSE)-VLOOKUP(Games!C30, Data!$B$2:$L$134, 7, FALSE))*Coefficients!$G$2</f>
        <v>#N/A</v>
      </c>
      <c r="H30" t="e">
        <f>(VLOOKUP(Games!B30, Data!$B$2:$L$134, 8, FALSE)-VLOOKUP(Games!C30, Data!$B$2:$L$134, 8, FALSE))*Coefficients!$H$2</f>
        <v>#N/A</v>
      </c>
      <c r="I30" t="e">
        <f>(VLOOKUP(Games!B30, Data!$B$2:$L$134, 9, FALSE)-VLOOKUP(Games!C30, Data!$B$2:$L$134, 9, FALSE))*Coefficients!$I$2</f>
        <v>#N/A</v>
      </c>
      <c r="J30" t="e">
        <f>(VLOOKUP(Games!B30, Data!$B$2:$L$134, 10, FALSE)-VLOOKUP(Games!C30, Data!$B$2:$L$134, 10, FALSE))*Coefficients!$J$2</f>
        <v>#N/A</v>
      </c>
      <c r="K30" t="e">
        <f>(IF(AND(VLOOKUP(Games!B30, Data!$B$2:$L$134, 11, FALSE)=1, VLOOKUP(Games!C30, Data!$B$2:$L$134, 11, FALSE)&lt;&gt;1), 1,0))*Coefficients!K$2</f>
        <v>#N/A</v>
      </c>
      <c r="L30" t="e">
        <f>(IF(AND(VLOOKUP(Games!B30, Data!$B$2:$L$134, 11, FALSE)&lt;&gt;1, VLOOKUP(Games!C30, Data!$B$2:$L$134, 11, FALSE)=1), 1,0))*Coefficients!L$2</f>
        <v>#N/A</v>
      </c>
      <c r="O30" t="e">
        <f t="shared" si="0"/>
        <v>#N/A</v>
      </c>
    </row>
    <row r="31" spans="1:15" x14ac:dyDescent="0.45">
      <c r="A31">
        <f>Coefficients!$A$2</f>
        <v>-3.0949477183535601</v>
      </c>
      <c r="B31">
        <f>(Games!D31)*Coefficients!$B$2</f>
        <v>0</v>
      </c>
      <c r="C31" t="e">
        <f>(VLOOKUP(Games!B31, Data!$B$2:$L$134, 4, FALSE)-VLOOKUP(Games!C31, Data!$B$2:$L$134, 4, FALSE))*Coefficients!$C$2</f>
        <v>#N/A</v>
      </c>
      <c r="D31" t="e">
        <f>(VLOOKUP(Games!B31, Data!$B$2:$L$134, 3, FALSE)-VLOOKUP(Games!C31, Data!$B$2:$L$134, 3, FALSE))*Coefficients!$D$2</f>
        <v>#N/A</v>
      </c>
      <c r="E31" t="e">
        <f>(VLOOKUP(Games!B31, Data!$B$2:$L$134, 5, FALSE)-VLOOKUP(Games!C31, Data!$B$2:$L$134, 5, FALSE))*Coefficients!$E$2</f>
        <v>#N/A</v>
      </c>
      <c r="F31" t="e">
        <f>(VLOOKUP(Games!B31, Data!$B$2:$L$134, 6, FALSE)-VLOOKUP(Games!C31, Data!$B$2:$L$134, 6, FALSE))*Coefficients!$F$2</f>
        <v>#N/A</v>
      </c>
      <c r="G31" t="e">
        <f>(VLOOKUP(Games!B31, Data!$B$2:$L$134, 7, FALSE)-VLOOKUP(Games!C31, Data!$B$2:$L$134, 7, FALSE))*Coefficients!$G$2</f>
        <v>#N/A</v>
      </c>
      <c r="H31" t="e">
        <f>(VLOOKUP(Games!B31, Data!$B$2:$L$134, 8, FALSE)-VLOOKUP(Games!C31, Data!$B$2:$L$134, 8, FALSE))*Coefficients!$H$2</f>
        <v>#N/A</v>
      </c>
      <c r="I31" t="e">
        <f>(VLOOKUP(Games!B31, Data!$B$2:$L$134, 9, FALSE)-VLOOKUP(Games!C31, Data!$B$2:$L$134, 9, FALSE))*Coefficients!$I$2</f>
        <v>#N/A</v>
      </c>
      <c r="J31" t="e">
        <f>(VLOOKUP(Games!B31, Data!$B$2:$L$134, 10, FALSE)-VLOOKUP(Games!C31, Data!$B$2:$L$134, 10, FALSE))*Coefficients!$J$2</f>
        <v>#N/A</v>
      </c>
      <c r="K31" t="e">
        <f>(IF(AND(VLOOKUP(Games!B31, Data!$B$2:$L$134, 11, FALSE)=1, VLOOKUP(Games!C31, Data!$B$2:$L$134, 11, FALSE)&lt;&gt;1), 1,0))*Coefficients!K$2</f>
        <v>#N/A</v>
      </c>
      <c r="L31" t="e">
        <f>(IF(AND(VLOOKUP(Games!B31, Data!$B$2:$L$134, 11, FALSE)&lt;&gt;1, VLOOKUP(Games!C31, Data!$B$2:$L$134, 11, FALSE)=1), 1,0))*Coefficients!L$2</f>
        <v>#N/A</v>
      </c>
      <c r="O31" t="e">
        <f t="shared" si="0"/>
        <v>#N/A</v>
      </c>
    </row>
    <row r="32" spans="1:15" x14ac:dyDescent="0.45">
      <c r="A32">
        <f>Coefficients!$A$2</f>
        <v>-3.0949477183535601</v>
      </c>
      <c r="B32">
        <f>(Games!D32)*Coefficients!$B$2</f>
        <v>0</v>
      </c>
      <c r="C32" t="e">
        <f>(VLOOKUP(Games!B32, Data!$B$2:$L$134, 4, FALSE)-VLOOKUP(Games!C32, Data!$B$2:$L$134, 4, FALSE))*Coefficients!$C$2</f>
        <v>#N/A</v>
      </c>
      <c r="D32" t="e">
        <f>(VLOOKUP(Games!B32, Data!$B$2:$L$134, 3, FALSE)-VLOOKUP(Games!C32, Data!$B$2:$L$134, 3, FALSE))*Coefficients!$D$2</f>
        <v>#N/A</v>
      </c>
      <c r="E32" t="e">
        <f>(VLOOKUP(Games!B32, Data!$B$2:$L$134, 5, FALSE)-VLOOKUP(Games!C32, Data!$B$2:$L$134, 5, FALSE))*Coefficients!$E$2</f>
        <v>#N/A</v>
      </c>
      <c r="F32" t="e">
        <f>(VLOOKUP(Games!B32, Data!$B$2:$L$134, 6, FALSE)-VLOOKUP(Games!C32, Data!$B$2:$L$134, 6, FALSE))*Coefficients!$F$2</f>
        <v>#N/A</v>
      </c>
      <c r="G32" t="e">
        <f>(VLOOKUP(Games!B32, Data!$B$2:$L$134, 7, FALSE)-VLOOKUP(Games!C32, Data!$B$2:$L$134, 7, FALSE))*Coefficients!$G$2</f>
        <v>#N/A</v>
      </c>
      <c r="H32" t="e">
        <f>(VLOOKUP(Games!B32, Data!$B$2:$L$134, 8, FALSE)-VLOOKUP(Games!C32, Data!$B$2:$L$134, 8, FALSE))*Coefficients!$H$2</f>
        <v>#N/A</v>
      </c>
      <c r="I32" t="e">
        <f>(VLOOKUP(Games!B32, Data!$B$2:$L$134, 9, FALSE)-VLOOKUP(Games!C32, Data!$B$2:$L$134, 9, FALSE))*Coefficients!$I$2</f>
        <v>#N/A</v>
      </c>
      <c r="J32" t="e">
        <f>(VLOOKUP(Games!B32, Data!$B$2:$L$134, 10, FALSE)-VLOOKUP(Games!C32, Data!$B$2:$L$134, 10, FALSE))*Coefficients!$J$2</f>
        <v>#N/A</v>
      </c>
      <c r="K32" t="e">
        <f>(IF(AND(VLOOKUP(Games!B32, Data!$B$2:$L$134, 11, FALSE)=1, VLOOKUP(Games!C32, Data!$B$2:$L$134, 11, FALSE)&lt;&gt;1), 1,0))*Coefficients!K$2</f>
        <v>#N/A</v>
      </c>
      <c r="L32" t="e">
        <f>(IF(AND(VLOOKUP(Games!B32, Data!$B$2:$L$134, 11, FALSE)&lt;&gt;1, VLOOKUP(Games!C32, Data!$B$2:$L$134, 11, FALSE)=1), 1,0))*Coefficients!L$2</f>
        <v>#N/A</v>
      </c>
      <c r="O32" t="e">
        <f t="shared" si="0"/>
        <v>#N/A</v>
      </c>
    </row>
    <row r="33" spans="1:15" x14ac:dyDescent="0.45">
      <c r="A33">
        <f>Coefficients!$A$2</f>
        <v>-3.0949477183535601</v>
      </c>
      <c r="B33">
        <f>(Games!D33)*Coefficients!$B$2</f>
        <v>0</v>
      </c>
      <c r="C33" t="e">
        <f>(VLOOKUP(Games!B33, Data!$B$2:$L$134, 4, FALSE)-VLOOKUP(Games!C33, Data!$B$2:$L$134, 4, FALSE))*Coefficients!$C$2</f>
        <v>#N/A</v>
      </c>
      <c r="D33" t="e">
        <f>(VLOOKUP(Games!B33, Data!$B$2:$L$134, 3, FALSE)-VLOOKUP(Games!C33, Data!$B$2:$L$134, 3, FALSE))*Coefficients!$D$2</f>
        <v>#N/A</v>
      </c>
      <c r="E33" t="e">
        <f>(VLOOKUP(Games!B33, Data!$B$2:$L$134, 5, FALSE)-VLOOKUP(Games!C33, Data!$B$2:$L$134, 5, FALSE))*Coefficients!$E$2</f>
        <v>#N/A</v>
      </c>
      <c r="F33" t="e">
        <f>(VLOOKUP(Games!B33, Data!$B$2:$L$134, 6, FALSE)-VLOOKUP(Games!C33, Data!$B$2:$L$134, 6, FALSE))*Coefficients!$F$2</f>
        <v>#N/A</v>
      </c>
      <c r="G33" t="e">
        <f>(VLOOKUP(Games!B33, Data!$B$2:$L$134, 7, FALSE)-VLOOKUP(Games!C33, Data!$B$2:$L$134, 7, FALSE))*Coefficients!$G$2</f>
        <v>#N/A</v>
      </c>
      <c r="H33" t="e">
        <f>(VLOOKUP(Games!B33, Data!$B$2:$L$134, 8, FALSE)-VLOOKUP(Games!C33, Data!$B$2:$L$134, 8, FALSE))*Coefficients!$H$2</f>
        <v>#N/A</v>
      </c>
      <c r="I33" t="e">
        <f>(VLOOKUP(Games!B33, Data!$B$2:$L$134, 9, FALSE)-VLOOKUP(Games!C33, Data!$B$2:$L$134, 9, FALSE))*Coefficients!$I$2</f>
        <v>#N/A</v>
      </c>
      <c r="J33" t="e">
        <f>(VLOOKUP(Games!B33, Data!$B$2:$L$134, 10, FALSE)-VLOOKUP(Games!C33, Data!$B$2:$L$134, 10, FALSE))*Coefficients!$J$2</f>
        <v>#N/A</v>
      </c>
      <c r="K33" t="e">
        <f>(IF(AND(VLOOKUP(Games!B33, Data!$B$2:$L$134, 11, FALSE)=1, VLOOKUP(Games!C33, Data!$B$2:$L$134, 11, FALSE)&lt;&gt;1), 1,0))*Coefficients!K$2</f>
        <v>#N/A</v>
      </c>
      <c r="L33" t="e">
        <f>(IF(AND(VLOOKUP(Games!B33, Data!$B$2:$L$134, 11, FALSE)&lt;&gt;1, VLOOKUP(Games!C33, Data!$B$2:$L$134, 11, FALSE)=1), 1,0))*Coefficients!L$2</f>
        <v>#N/A</v>
      </c>
      <c r="O33" t="e">
        <f t="shared" si="0"/>
        <v>#N/A</v>
      </c>
    </row>
    <row r="34" spans="1:15" x14ac:dyDescent="0.45">
      <c r="A34">
        <f>Coefficients!$A$2</f>
        <v>-3.0949477183535601</v>
      </c>
      <c r="B34">
        <f>(Games!D34)*Coefficients!$B$2</f>
        <v>0</v>
      </c>
      <c r="C34" t="e">
        <f>(VLOOKUP(Games!B34, Data!$B$2:$L$134, 4, FALSE)-VLOOKUP(Games!C34, Data!$B$2:$L$134, 4, FALSE))*Coefficients!$C$2</f>
        <v>#N/A</v>
      </c>
      <c r="D34" t="e">
        <f>(VLOOKUP(Games!B34, Data!$B$2:$L$134, 3, FALSE)-VLOOKUP(Games!C34, Data!$B$2:$L$134, 3, FALSE))*Coefficients!$D$2</f>
        <v>#N/A</v>
      </c>
      <c r="E34" t="e">
        <f>(VLOOKUP(Games!B34, Data!$B$2:$L$134, 5, FALSE)-VLOOKUP(Games!C34, Data!$B$2:$L$134, 5, FALSE))*Coefficients!$E$2</f>
        <v>#N/A</v>
      </c>
      <c r="F34" t="e">
        <f>(VLOOKUP(Games!B34, Data!$B$2:$L$134, 6, FALSE)-VLOOKUP(Games!C34, Data!$B$2:$L$134, 6, FALSE))*Coefficients!$F$2</f>
        <v>#N/A</v>
      </c>
      <c r="G34" t="e">
        <f>(VLOOKUP(Games!B34, Data!$B$2:$L$134, 7, FALSE)-VLOOKUP(Games!C34, Data!$B$2:$L$134, 7, FALSE))*Coefficients!$G$2</f>
        <v>#N/A</v>
      </c>
      <c r="H34" t="e">
        <f>(VLOOKUP(Games!B34, Data!$B$2:$L$134, 8, FALSE)-VLOOKUP(Games!C34, Data!$B$2:$L$134, 8, FALSE))*Coefficients!$H$2</f>
        <v>#N/A</v>
      </c>
      <c r="I34" t="e">
        <f>(VLOOKUP(Games!B34, Data!$B$2:$L$134, 9, FALSE)-VLOOKUP(Games!C34, Data!$B$2:$L$134, 9, FALSE))*Coefficients!$I$2</f>
        <v>#N/A</v>
      </c>
      <c r="J34" t="e">
        <f>(VLOOKUP(Games!B34, Data!$B$2:$L$134, 10, FALSE)-VLOOKUP(Games!C34, Data!$B$2:$L$134, 10, FALSE))*Coefficients!$J$2</f>
        <v>#N/A</v>
      </c>
      <c r="K34" t="e">
        <f>(IF(AND(VLOOKUP(Games!B34, Data!$B$2:$L$134, 11, FALSE)=1, VLOOKUP(Games!C34, Data!$B$2:$L$134, 11, FALSE)&lt;&gt;1), 1,0))*Coefficients!K$2</f>
        <v>#N/A</v>
      </c>
      <c r="L34" t="e">
        <f>(IF(AND(VLOOKUP(Games!B34, Data!$B$2:$L$134, 11, FALSE)&lt;&gt;1, VLOOKUP(Games!C34, Data!$B$2:$L$134, 11, FALSE)=1), 1,0))*Coefficients!L$2</f>
        <v>#N/A</v>
      </c>
      <c r="O34" t="e">
        <f t="shared" si="0"/>
        <v>#N/A</v>
      </c>
    </row>
    <row r="35" spans="1:15" x14ac:dyDescent="0.45">
      <c r="A35">
        <f>Coefficients!$A$2</f>
        <v>-3.0949477183535601</v>
      </c>
      <c r="B35">
        <f>(Games!D35)*Coefficients!$B$2</f>
        <v>0</v>
      </c>
      <c r="C35" t="e">
        <f>(VLOOKUP(Games!B35, Data!$B$2:$L$134, 4, FALSE)-VLOOKUP(Games!C35, Data!$B$2:$L$134, 4, FALSE))*Coefficients!$C$2</f>
        <v>#N/A</v>
      </c>
      <c r="D35" t="e">
        <f>(VLOOKUP(Games!B35, Data!$B$2:$L$134, 3, FALSE)-VLOOKUP(Games!C35, Data!$B$2:$L$134, 3, FALSE))*Coefficients!$D$2</f>
        <v>#N/A</v>
      </c>
      <c r="E35" t="e">
        <f>(VLOOKUP(Games!B35, Data!$B$2:$L$134, 5, FALSE)-VLOOKUP(Games!C35, Data!$B$2:$L$134, 5, FALSE))*Coefficients!$E$2</f>
        <v>#N/A</v>
      </c>
      <c r="F35" t="e">
        <f>(VLOOKUP(Games!B35, Data!$B$2:$L$134, 6, FALSE)-VLOOKUP(Games!C35, Data!$B$2:$L$134, 6, FALSE))*Coefficients!$F$2</f>
        <v>#N/A</v>
      </c>
      <c r="G35" t="e">
        <f>(VLOOKUP(Games!B35, Data!$B$2:$L$134, 7, FALSE)-VLOOKUP(Games!C35, Data!$B$2:$L$134, 7, FALSE))*Coefficients!$G$2</f>
        <v>#N/A</v>
      </c>
      <c r="H35" t="e">
        <f>(VLOOKUP(Games!B35, Data!$B$2:$L$134, 8, FALSE)-VLOOKUP(Games!C35, Data!$B$2:$L$134, 8, FALSE))*Coefficients!$H$2</f>
        <v>#N/A</v>
      </c>
      <c r="I35" t="e">
        <f>(VLOOKUP(Games!B35, Data!$B$2:$L$134, 9, FALSE)-VLOOKUP(Games!C35, Data!$B$2:$L$134, 9, FALSE))*Coefficients!$I$2</f>
        <v>#N/A</v>
      </c>
      <c r="J35" t="e">
        <f>(VLOOKUP(Games!B35, Data!$B$2:$L$134, 10, FALSE)-VLOOKUP(Games!C35, Data!$B$2:$L$134, 10, FALSE))*Coefficients!$J$2</f>
        <v>#N/A</v>
      </c>
      <c r="K35" t="e">
        <f>(IF(AND(VLOOKUP(Games!B35, Data!$B$2:$L$134, 11, FALSE)=1, VLOOKUP(Games!C35, Data!$B$2:$L$134, 11, FALSE)&lt;&gt;1), 1,0))*Coefficients!K$2</f>
        <v>#N/A</v>
      </c>
      <c r="L35" t="e">
        <f>(IF(AND(VLOOKUP(Games!B35, Data!$B$2:$L$134, 11, FALSE)&lt;&gt;1, VLOOKUP(Games!C35, Data!$B$2:$L$134, 11, FALSE)=1), 1,0))*Coefficients!L$2</f>
        <v>#N/A</v>
      </c>
      <c r="O35" t="e">
        <f t="shared" si="0"/>
        <v>#N/A</v>
      </c>
    </row>
    <row r="36" spans="1:15" x14ac:dyDescent="0.45">
      <c r="A36">
        <f>Coefficients!$A$2</f>
        <v>-3.0949477183535601</v>
      </c>
      <c r="B36">
        <f>(Games!D36)*Coefficients!$B$2</f>
        <v>0</v>
      </c>
      <c r="C36" t="e">
        <f>(VLOOKUP(Games!B36, Data!$B$2:$L$134, 4, FALSE)-VLOOKUP(Games!C36, Data!$B$2:$L$134, 4, FALSE))*Coefficients!$C$2</f>
        <v>#N/A</v>
      </c>
      <c r="D36" t="e">
        <f>(VLOOKUP(Games!B36, Data!$B$2:$L$134, 3, FALSE)-VLOOKUP(Games!C36, Data!$B$2:$L$134, 3, FALSE))*Coefficients!$D$2</f>
        <v>#N/A</v>
      </c>
      <c r="E36" t="e">
        <f>(VLOOKUP(Games!B36, Data!$B$2:$L$134, 5, FALSE)-VLOOKUP(Games!C36, Data!$B$2:$L$134, 5, FALSE))*Coefficients!$E$2</f>
        <v>#N/A</v>
      </c>
      <c r="F36" t="e">
        <f>(VLOOKUP(Games!B36, Data!$B$2:$L$134, 6, FALSE)-VLOOKUP(Games!C36, Data!$B$2:$L$134, 6, FALSE))*Coefficients!$F$2</f>
        <v>#N/A</v>
      </c>
      <c r="G36" t="e">
        <f>(VLOOKUP(Games!B36, Data!$B$2:$L$134, 7, FALSE)-VLOOKUP(Games!C36, Data!$B$2:$L$134, 7, FALSE))*Coefficients!$G$2</f>
        <v>#N/A</v>
      </c>
      <c r="H36" t="e">
        <f>(VLOOKUP(Games!B36, Data!$B$2:$L$134, 8, FALSE)-VLOOKUP(Games!C36, Data!$B$2:$L$134, 8, FALSE))*Coefficients!$H$2</f>
        <v>#N/A</v>
      </c>
      <c r="I36" t="e">
        <f>(VLOOKUP(Games!B36, Data!$B$2:$L$134, 9, FALSE)-VLOOKUP(Games!C36, Data!$B$2:$L$134, 9, FALSE))*Coefficients!$I$2</f>
        <v>#N/A</v>
      </c>
      <c r="J36" t="e">
        <f>(VLOOKUP(Games!B36, Data!$B$2:$L$134, 10, FALSE)-VLOOKUP(Games!C36, Data!$B$2:$L$134, 10, FALSE))*Coefficients!$J$2</f>
        <v>#N/A</v>
      </c>
      <c r="K36" t="e">
        <f>(IF(AND(VLOOKUP(Games!B36, Data!$B$2:$L$134, 11, FALSE)=1, VLOOKUP(Games!C36, Data!$B$2:$L$134, 11, FALSE)&lt;&gt;1), 1,0))*Coefficients!K$2</f>
        <v>#N/A</v>
      </c>
      <c r="L36" t="e">
        <f>(IF(AND(VLOOKUP(Games!B36, Data!$B$2:$L$134, 11, FALSE)&lt;&gt;1, VLOOKUP(Games!C36, Data!$B$2:$L$134, 11, FALSE)=1), 1,0))*Coefficients!L$2</f>
        <v>#N/A</v>
      </c>
      <c r="O36" t="e">
        <f t="shared" si="0"/>
        <v>#N/A</v>
      </c>
    </row>
    <row r="37" spans="1:15" x14ac:dyDescent="0.45">
      <c r="A37">
        <f>Coefficients!$A$2</f>
        <v>-3.0949477183535601</v>
      </c>
      <c r="B37">
        <f>(Games!D37)*Coefficients!$B$2</f>
        <v>0</v>
      </c>
      <c r="C37" t="e">
        <f>(VLOOKUP(Games!B37, Data!$B$2:$L$134, 4, FALSE)-VLOOKUP(Games!C37, Data!$B$2:$L$134, 4, FALSE))*Coefficients!$C$2</f>
        <v>#N/A</v>
      </c>
      <c r="D37" t="e">
        <f>(VLOOKUP(Games!B37, Data!$B$2:$L$134, 3, FALSE)-VLOOKUP(Games!C37, Data!$B$2:$L$134, 3, FALSE))*Coefficients!$D$2</f>
        <v>#N/A</v>
      </c>
      <c r="E37" t="e">
        <f>(VLOOKUP(Games!B37, Data!$B$2:$L$134, 5, FALSE)-VLOOKUP(Games!C37, Data!$B$2:$L$134, 5, FALSE))*Coefficients!$E$2</f>
        <v>#N/A</v>
      </c>
      <c r="F37" t="e">
        <f>(VLOOKUP(Games!B37, Data!$B$2:$L$134, 6, FALSE)-VLOOKUP(Games!C37, Data!$B$2:$L$134, 6, FALSE))*Coefficients!$F$2</f>
        <v>#N/A</v>
      </c>
      <c r="G37" t="e">
        <f>(VLOOKUP(Games!B37, Data!$B$2:$L$134, 7, FALSE)-VLOOKUP(Games!C37, Data!$B$2:$L$134, 7, FALSE))*Coefficients!$G$2</f>
        <v>#N/A</v>
      </c>
      <c r="H37" t="e">
        <f>(VLOOKUP(Games!B37, Data!$B$2:$L$134, 8, FALSE)-VLOOKUP(Games!C37, Data!$B$2:$L$134, 8, FALSE))*Coefficients!$H$2</f>
        <v>#N/A</v>
      </c>
      <c r="I37" t="e">
        <f>(VLOOKUP(Games!B37, Data!$B$2:$L$134, 9, FALSE)-VLOOKUP(Games!C37, Data!$B$2:$L$134, 9, FALSE))*Coefficients!$I$2</f>
        <v>#N/A</v>
      </c>
      <c r="J37" t="e">
        <f>(VLOOKUP(Games!B37, Data!$B$2:$L$134, 10, FALSE)-VLOOKUP(Games!C37, Data!$B$2:$L$134, 10, FALSE))*Coefficients!$J$2</f>
        <v>#N/A</v>
      </c>
      <c r="K37" t="e">
        <f>(IF(AND(VLOOKUP(Games!B37, Data!$B$2:$L$134, 11, FALSE)=1, VLOOKUP(Games!C37, Data!$B$2:$L$134, 11, FALSE)&lt;&gt;1), 1,0))*Coefficients!K$2</f>
        <v>#N/A</v>
      </c>
      <c r="L37" t="e">
        <f>(IF(AND(VLOOKUP(Games!B37, Data!$B$2:$L$134, 11, FALSE)&lt;&gt;1, VLOOKUP(Games!C37, Data!$B$2:$L$134, 11, FALSE)=1), 1,0))*Coefficients!L$2</f>
        <v>#N/A</v>
      </c>
      <c r="O37" t="e">
        <f t="shared" si="0"/>
        <v>#N/A</v>
      </c>
    </row>
    <row r="38" spans="1:15" x14ac:dyDescent="0.45">
      <c r="A38">
        <f>Coefficients!$A$2</f>
        <v>-3.0949477183535601</v>
      </c>
      <c r="B38">
        <f>(Games!D38)*Coefficients!$B$2</f>
        <v>0</v>
      </c>
      <c r="C38" t="e">
        <f>(VLOOKUP(Games!B38, Data!$B$2:$L$134, 4, FALSE)-VLOOKUP(Games!C38, Data!$B$2:$L$134, 4, FALSE))*Coefficients!$C$2</f>
        <v>#N/A</v>
      </c>
      <c r="D38" t="e">
        <f>(VLOOKUP(Games!B38, Data!$B$2:$L$134, 3, FALSE)-VLOOKUP(Games!C38, Data!$B$2:$L$134, 3, FALSE))*Coefficients!$D$2</f>
        <v>#N/A</v>
      </c>
      <c r="E38" t="e">
        <f>(VLOOKUP(Games!B38, Data!$B$2:$L$134, 5, FALSE)-VLOOKUP(Games!C38, Data!$B$2:$L$134, 5, FALSE))*Coefficients!$E$2</f>
        <v>#N/A</v>
      </c>
      <c r="F38" t="e">
        <f>(VLOOKUP(Games!B38, Data!$B$2:$L$134, 6, FALSE)-VLOOKUP(Games!C38, Data!$B$2:$L$134, 6, FALSE))*Coefficients!$F$2</f>
        <v>#N/A</v>
      </c>
      <c r="G38" t="e">
        <f>(VLOOKUP(Games!B38, Data!$B$2:$L$134, 7, FALSE)-VLOOKUP(Games!C38, Data!$B$2:$L$134, 7, FALSE))*Coefficients!$G$2</f>
        <v>#N/A</v>
      </c>
      <c r="H38" t="e">
        <f>(VLOOKUP(Games!B38, Data!$B$2:$L$134, 8, FALSE)-VLOOKUP(Games!C38, Data!$B$2:$L$134, 8, FALSE))*Coefficients!$H$2</f>
        <v>#N/A</v>
      </c>
      <c r="I38" t="e">
        <f>(VLOOKUP(Games!B38, Data!$B$2:$L$134, 9, FALSE)-VLOOKUP(Games!C38, Data!$B$2:$L$134, 9, FALSE))*Coefficients!$I$2</f>
        <v>#N/A</v>
      </c>
      <c r="J38" t="e">
        <f>(VLOOKUP(Games!B38, Data!$B$2:$L$134, 10, FALSE)-VLOOKUP(Games!C38, Data!$B$2:$L$134, 10, FALSE))*Coefficients!$J$2</f>
        <v>#N/A</v>
      </c>
      <c r="K38" t="e">
        <f>(IF(AND(VLOOKUP(Games!B38, Data!$B$2:$L$134, 11, FALSE)=1, VLOOKUP(Games!C38, Data!$B$2:$L$134, 11, FALSE)&lt;&gt;1), 1,0))*Coefficients!K$2</f>
        <v>#N/A</v>
      </c>
      <c r="L38" t="e">
        <f>(IF(AND(VLOOKUP(Games!B38, Data!$B$2:$L$134, 11, FALSE)&lt;&gt;1, VLOOKUP(Games!C38, Data!$B$2:$L$134, 11, FALSE)=1), 1,0))*Coefficients!L$2</f>
        <v>#N/A</v>
      </c>
      <c r="O38" t="e">
        <f t="shared" si="0"/>
        <v>#N/A</v>
      </c>
    </row>
    <row r="39" spans="1:15" x14ac:dyDescent="0.45">
      <c r="A39">
        <f>Coefficients!$A$2</f>
        <v>-3.0949477183535601</v>
      </c>
      <c r="B39">
        <f>(Games!D39)*Coefficients!$B$2</f>
        <v>0</v>
      </c>
      <c r="C39" t="e">
        <f>(VLOOKUP(Games!B39, Data!$B$2:$L$134, 4, FALSE)-VLOOKUP(Games!C39, Data!$B$2:$L$134, 4, FALSE))*Coefficients!$C$2</f>
        <v>#N/A</v>
      </c>
      <c r="D39" t="e">
        <f>(VLOOKUP(Games!B39, Data!$B$2:$L$134, 3, FALSE)-VLOOKUP(Games!C39, Data!$B$2:$L$134, 3, FALSE))*Coefficients!$D$2</f>
        <v>#N/A</v>
      </c>
      <c r="E39" t="e">
        <f>(VLOOKUP(Games!B39, Data!$B$2:$L$134, 5, FALSE)-VLOOKUP(Games!C39, Data!$B$2:$L$134, 5, FALSE))*Coefficients!$E$2</f>
        <v>#N/A</v>
      </c>
      <c r="F39" t="e">
        <f>(VLOOKUP(Games!B39, Data!$B$2:$L$134, 6, FALSE)-VLOOKUP(Games!C39, Data!$B$2:$L$134, 6, FALSE))*Coefficients!$F$2</f>
        <v>#N/A</v>
      </c>
      <c r="G39" t="e">
        <f>(VLOOKUP(Games!B39, Data!$B$2:$L$134, 7, FALSE)-VLOOKUP(Games!C39, Data!$B$2:$L$134, 7, FALSE))*Coefficients!$G$2</f>
        <v>#N/A</v>
      </c>
      <c r="H39" t="e">
        <f>(VLOOKUP(Games!B39, Data!$B$2:$L$134, 8, FALSE)-VLOOKUP(Games!C39, Data!$B$2:$L$134, 8, FALSE))*Coefficients!$H$2</f>
        <v>#N/A</v>
      </c>
      <c r="I39" t="e">
        <f>(VLOOKUP(Games!B39, Data!$B$2:$L$134, 9, FALSE)-VLOOKUP(Games!C39, Data!$B$2:$L$134, 9, FALSE))*Coefficients!$I$2</f>
        <v>#N/A</v>
      </c>
      <c r="J39" t="e">
        <f>(VLOOKUP(Games!B39, Data!$B$2:$L$134, 10, FALSE)-VLOOKUP(Games!C39, Data!$B$2:$L$134, 10, FALSE))*Coefficients!$J$2</f>
        <v>#N/A</v>
      </c>
      <c r="K39" t="e">
        <f>(IF(AND(VLOOKUP(Games!B39, Data!$B$2:$L$134, 11, FALSE)=1, VLOOKUP(Games!C39, Data!$B$2:$L$134, 11, FALSE)&lt;&gt;1), 1,0))*Coefficients!K$2</f>
        <v>#N/A</v>
      </c>
      <c r="L39" t="e">
        <f>(IF(AND(VLOOKUP(Games!B39, Data!$B$2:$L$134, 11, FALSE)&lt;&gt;1, VLOOKUP(Games!C39, Data!$B$2:$L$134, 11, FALSE)=1), 1,0))*Coefficients!L$2</f>
        <v>#N/A</v>
      </c>
      <c r="O39" t="e">
        <f t="shared" si="0"/>
        <v>#N/A</v>
      </c>
    </row>
    <row r="40" spans="1:15" x14ac:dyDescent="0.45">
      <c r="A40">
        <f>Coefficients!$A$2</f>
        <v>-3.0949477183535601</v>
      </c>
      <c r="B40">
        <f>(Games!D40)*Coefficients!$B$2</f>
        <v>0</v>
      </c>
      <c r="C40" t="e">
        <f>(VLOOKUP(Games!B40, Data!$B$2:$L$134, 4, FALSE)-VLOOKUP(Games!C40, Data!$B$2:$L$134, 4, FALSE))*Coefficients!$C$2</f>
        <v>#N/A</v>
      </c>
      <c r="D40" t="e">
        <f>(VLOOKUP(Games!B40, Data!$B$2:$L$134, 3, FALSE)-VLOOKUP(Games!C40, Data!$B$2:$L$134, 3, FALSE))*Coefficients!$D$2</f>
        <v>#N/A</v>
      </c>
      <c r="E40" t="e">
        <f>(VLOOKUP(Games!B40, Data!$B$2:$L$134, 5, FALSE)-VLOOKUP(Games!C40, Data!$B$2:$L$134, 5, FALSE))*Coefficients!$E$2</f>
        <v>#N/A</v>
      </c>
      <c r="F40" t="e">
        <f>(VLOOKUP(Games!B40, Data!$B$2:$L$134, 6, FALSE)-VLOOKUP(Games!C40, Data!$B$2:$L$134, 6, FALSE))*Coefficients!$F$2</f>
        <v>#N/A</v>
      </c>
      <c r="G40" t="e">
        <f>(VLOOKUP(Games!B40, Data!$B$2:$L$134, 7, FALSE)-VLOOKUP(Games!C40, Data!$B$2:$L$134, 7, FALSE))*Coefficients!$G$2</f>
        <v>#N/A</v>
      </c>
      <c r="H40" t="e">
        <f>(VLOOKUP(Games!B40, Data!$B$2:$L$134, 8, FALSE)-VLOOKUP(Games!C40, Data!$B$2:$L$134, 8, FALSE))*Coefficients!$H$2</f>
        <v>#N/A</v>
      </c>
      <c r="I40" t="e">
        <f>(VLOOKUP(Games!B40, Data!$B$2:$L$134, 9, FALSE)-VLOOKUP(Games!C40, Data!$B$2:$L$134, 9, FALSE))*Coefficients!$I$2</f>
        <v>#N/A</v>
      </c>
      <c r="J40" t="e">
        <f>(VLOOKUP(Games!B40, Data!$B$2:$L$134, 10, FALSE)-VLOOKUP(Games!C40, Data!$B$2:$L$134, 10, FALSE))*Coefficients!$J$2</f>
        <v>#N/A</v>
      </c>
      <c r="K40" t="e">
        <f>(IF(AND(VLOOKUP(Games!B40, Data!$B$2:$L$134, 11, FALSE)=1, VLOOKUP(Games!C40, Data!$B$2:$L$134, 11, FALSE)&lt;&gt;1), 1,0))*Coefficients!K$2</f>
        <v>#N/A</v>
      </c>
      <c r="L40" t="e">
        <f>(IF(AND(VLOOKUP(Games!B40, Data!$B$2:$L$134, 11, FALSE)&lt;&gt;1, VLOOKUP(Games!C40, Data!$B$2:$L$134, 11, FALSE)=1), 1,0))*Coefficients!L$2</f>
        <v>#N/A</v>
      </c>
      <c r="O40" t="e">
        <f t="shared" si="0"/>
        <v>#N/A</v>
      </c>
    </row>
    <row r="41" spans="1:15" x14ac:dyDescent="0.45">
      <c r="A41">
        <f>Coefficients!$A$2</f>
        <v>-3.0949477183535601</v>
      </c>
      <c r="B41">
        <f>(Games!D41)*Coefficients!$B$2</f>
        <v>0</v>
      </c>
      <c r="C41" t="e">
        <f>(VLOOKUP(Games!B41, Data!$B$2:$L$134, 4, FALSE)-VLOOKUP(Games!C41, Data!$B$2:$L$134, 4, FALSE))*Coefficients!$C$2</f>
        <v>#N/A</v>
      </c>
      <c r="D41" t="e">
        <f>(VLOOKUP(Games!B41, Data!$B$2:$L$134, 3, FALSE)-VLOOKUP(Games!C41, Data!$B$2:$L$134, 3, FALSE))*Coefficients!$D$2</f>
        <v>#N/A</v>
      </c>
      <c r="E41" t="e">
        <f>(VLOOKUP(Games!B41, Data!$B$2:$L$134, 5, FALSE)-VLOOKUP(Games!C41, Data!$B$2:$L$134, 5, FALSE))*Coefficients!$E$2</f>
        <v>#N/A</v>
      </c>
      <c r="F41" t="e">
        <f>(VLOOKUP(Games!B41, Data!$B$2:$L$134, 6, FALSE)-VLOOKUP(Games!C41, Data!$B$2:$L$134, 6, FALSE))*Coefficients!$F$2</f>
        <v>#N/A</v>
      </c>
      <c r="G41" t="e">
        <f>(VLOOKUP(Games!B41, Data!$B$2:$L$134, 7, FALSE)-VLOOKUP(Games!C41, Data!$B$2:$L$134, 7, FALSE))*Coefficients!$G$2</f>
        <v>#N/A</v>
      </c>
      <c r="H41" t="e">
        <f>(VLOOKUP(Games!B41, Data!$B$2:$L$134, 8, FALSE)-VLOOKUP(Games!C41, Data!$B$2:$L$134, 8, FALSE))*Coefficients!$H$2</f>
        <v>#N/A</v>
      </c>
      <c r="I41" t="e">
        <f>(VLOOKUP(Games!B41, Data!$B$2:$L$134, 9, FALSE)-VLOOKUP(Games!C41, Data!$B$2:$L$134, 9, FALSE))*Coefficients!$I$2</f>
        <v>#N/A</v>
      </c>
      <c r="J41" t="e">
        <f>(VLOOKUP(Games!B41, Data!$B$2:$L$134, 10, FALSE)-VLOOKUP(Games!C41, Data!$B$2:$L$134, 10, FALSE))*Coefficients!$J$2</f>
        <v>#N/A</v>
      </c>
      <c r="K41" t="e">
        <f>(IF(AND(VLOOKUP(Games!B41, Data!$B$2:$L$134, 11, FALSE)=1, VLOOKUP(Games!C41, Data!$B$2:$L$134, 11, FALSE)&lt;&gt;1), 1,0))*Coefficients!K$2</f>
        <v>#N/A</v>
      </c>
      <c r="L41" t="e">
        <f>(IF(AND(VLOOKUP(Games!B41, Data!$B$2:$L$134, 11, FALSE)&lt;&gt;1, VLOOKUP(Games!C41, Data!$B$2:$L$134, 11, FALSE)=1), 1,0))*Coefficients!L$2</f>
        <v>#N/A</v>
      </c>
      <c r="O41" t="e">
        <f t="shared" si="0"/>
        <v>#N/A</v>
      </c>
    </row>
    <row r="42" spans="1:15" x14ac:dyDescent="0.45">
      <c r="A42">
        <f>Coefficients!$A$2</f>
        <v>-3.0949477183535601</v>
      </c>
      <c r="B42">
        <f>(Games!D42)*Coefficients!$B$2</f>
        <v>0</v>
      </c>
      <c r="C42" t="e">
        <f>(VLOOKUP(Games!B42, Data!$B$2:$L$134, 4, FALSE)-VLOOKUP(Games!C42, Data!$B$2:$L$134, 4, FALSE))*Coefficients!$C$2</f>
        <v>#N/A</v>
      </c>
      <c r="D42" t="e">
        <f>(VLOOKUP(Games!B42, Data!$B$2:$L$134, 3, FALSE)-VLOOKUP(Games!C42, Data!$B$2:$L$134, 3, FALSE))*Coefficients!$D$2</f>
        <v>#N/A</v>
      </c>
      <c r="E42" t="e">
        <f>(VLOOKUP(Games!B42, Data!$B$2:$L$134, 5, FALSE)-VLOOKUP(Games!C42, Data!$B$2:$L$134, 5, FALSE))*Coefficients!$E$2</f>
        <v>#N/A</v>
      </c>
      <c r="F42" t="e">
        <f>(VLOOKUP(Games!B42, Data!$B$2:$L$134, 6, FALSE)-VLOOKUP(Games!C42, Data!$B$2:$L$134, 6, FALSE))*Coefficients!$F$2</f>
        <v>#N/A</v>
      </c>
      <c r="G42" t="e">
        <f>(VLOOKUP(Games!B42, Data!$B$2:$L$134, 7, FALSE)-VLOOKUP(Games!C42, Data!$B$2:$L$134, 7, FALSE))*Coefficients!$G$2</f>
        <v>#N/A</v>
      </c>
      <c r="H42" t="e">
        <f>(VLOOKUP(Games!B42, Data!$B$2:$L$134, 8, FALSE)-VLOOKUP(Games!C42, Data!$B$2:$L$134, 8, FALSE))*Coefficients!$H$2</f>
        <v>#N/A</v>
      </c>
      <c r="I42" t="e">
        <f>(VLOOKUP(Games!B42, Data!$B$2:$L$134, 9, FALSE)-VLOOKUP(Games!C42, Data!$B$2:$L$134, 9, FALSE))*Coefficients!$I$2</f>
        <v>#N/A</v>
      </c>
      <c r="J42" t="e">
        <f>(VLOOKUP(Games!B42, Data!$B$2:$L$134, 10, FALSE)-VLOOKUP(Games!C42, Data!$B$2:$L$134, 10, FALSE))*Coefficients!$J$2</f>
        <v>#N/A</v>
      </c>
      <c r="K42" t="e">
        <f>(IF(AND(VLOOKUP(Games!B42, Data!$B$2:$L$134, 11, FALSE)=1, VLOOKUP(Games!C42, Data!$B$2:$L$134, 11, FALSE)&lt;&gt;1), 1,0))*Coefficients!K$2</f>
        <v>#N/A</v>
      </c>
      <c r="L42" t="e">
        <f>(IF(AND(VLOOKUP(Games!B42, Data!$B$2:$L$134, 11, FALSE)&lt;&gt;1, VLOOKUP(Games!C42, Data!$B$2:$L$134, 11, FALSE)=1), 1,0))*Coefficients!L$2</f>
        <v>#N/A</v>
      </c>
      <c r="O42" t="e">
        <f t="shared" si="0"/>
        <v>#N/A</v>
      </c>
    </row>
    <row r="43" spans="1:15" x14ac:dyDescent="0.45">
      <c r="A43">
        <f>Coefficients!$A$2</f>
        <v>-3.0949477183535601</v>
      </c>
      <c r="B43">
        <f>(Games!D43)*Coefficients!$B$2</f>
        <v>0</v>
      </c>
      <c r="C43" t="e">
        <f>(VLOOKUP(Games!B43, Data!$B$2:$L$134, 4, FALSE)-VLOOKUP(Games!C43, Data!$B$2:$L$134, 4, FALSE))*Coefficients!$C$2</f>
        <v>#N/A</v>
      </c>
      <c r="D43" t="e">
        <f>(VLOOKUP(Games!B43, Data!$B$2:$L$134, 3, FALSE)-VLOOKUP(Games!C43, Data!$B$2:$L$134, 3, FALSE))*Coefficients!$D$2</f>
        <v>#N/A</v>
      </c>
      <c r="E43" t="e">
        <f>(VLOOKUP(Games!B43, Data!$B$2:$L$134, 5, FALSE)-VLOOKUP(Games!C43, Data!$B$2:$L$134, 5, FALSE))*Coefficients!$E$2</f>
        <v>#N/A</v>
      </c>
      <c r="F43" t="e">
        <f>(VLOOKUP(Games!B43, Data!$B$2:$L$134, 6, FALSE)-VLOOKUP(Games!C43, Data!$B$2:$L$134, 6, FALSE))*Coefficients!$F$2</f>
        <v>#N/A</v>
      </c>
      <c r="G43" t="e">
        <f>(VLOOKUP(Games!B43, Data!$B$2:$L$134, 7, FALSE)-VLOOKUP(Games!C43, Data!$B$2:$L$134, 7, FALSE))*Coefficients!$G$2</f>
        <v>#N/A</v>
      </c>
      <c r="H43" t="e">
        <f>(VLOOKUP(Games!B43, Data!$B$2:$L$134, 8, FALSE)-VLOOKUP(Games!C43, Data!$B$2:$L$134, 8, FALSE))*Coefficients!$H$2</f>
        <v>#N/A</v>
      </c>
      <c r="I43" t="e">
        <f>(VLOOKUP(Games!B43, Data!$B$2:$L$134, 9, FALSE)-VLOOKUP(Games!C43, Data!$B$2:$L$134, 9, FALSE))*Coefficients!$I$2</f>
        <v>#N/A</v>
      </c>
      <c r="J43" t="e">
        <f>(VLOOKUP(Games!B43, Data!$B$2:$L$134, 10, FALSE)-VLOOKUP(Games!C43, Data!$B$2:$L$134, 10, FALSE))*Coefficients!$J$2</f>
        <v>#N/A</v>
      </c>
      <c r="K43" t="e">
        <f>(IF(AND(VLOOKUP(Games!B43, Data!$B$2:$L$134, 11, FALSE)=1, VLOOKUP(Games!C43, Data!$B$2:$L$134, 11, FALSE)&lt;&gt;1), 1,0))*Coefficients!K$2</f>
        <v>#N/A</v>
      </c>
      <c r="L43" t="e">
        <f>(IF(AND(VLOOKUP(Games!B43, Data!$B$2:$L$134, 11, FALSE)&lt;&gt;1, VLOOKUP(Games!C43, Data!$B$2:$L$134, 11, FALSE)=1), 1,0))*Coefficients!L$2</f>
        <v>#N/A</v>
      </c>
      <c r="O43" t="e">
        <f t="shared" si="0"/>
        <v>#N/A</v>
      </c>
    </row>
    <row r="44" spans="1:15" x14ac:dyDescent="0.45">
      <c r="A44">
        <f>Coefficients!$A$2</f>
        <v>-3.0949477183535601</v>
      </c>
      <c r="B44">
        <f>(Games!D44)*Coefficients!$B$2</f>
        <v>0</v>
      </c>
      <c r="C44" t="e">
        <f>(VLOOKUP(Games!B44, Data!$B$2:$L$134, 4, FALSE)-VLOOKUP(Games!C44, Data!$B$2:$L$134, 4, FALSE))*Coefficients!$C$2</f>
        <v>#N/A</v>
      </c>
      <c r="D44" t="e">
        <f>(VLOOKUP(Games!B44, Data!$B$2:$L$134, 3, FALSE)-VLOOKUP(Games!C44, Data!$B$2:$L$134, 3, FALSE))*Coefficients!$D$2</f>
        <v>#N/A</v>
      </c>
      <c r="E44" t="e">
        <f>(VLOOKUP(Games!B44, Data!$B$2:$L$134, 5, FALSE)-VLOOKUP(Games!C44, Data!$B$2:$L$134, 5, FALSE))*Coefficients!$E$2</f>
        <v>#N/A</v>
      </c>
      <c r="F44" t="e">
        <f>(VLOOKUP(Games!B44, Data!$B$2:$L$134, 6, FALSE)-VLOOKUP(Games!C44, Data!$B$2:$L$134, 6, FALSE))*Coefficients!$F$2</f>
        <v>#N/A</v>
      </c>
      <c r="G44" t="e">
        <f>(VLOOKUP(Games!B44, Data!$B$2:$L$134, 7, FALSE)-VLOOKUP(Games!C44, Data!$B$2:$L$134, 7, FALSE))*Coefficients!$G$2</f>
        <v>#N/A</v>
      </c>
      <c r="H44" t="e">
        <f>(VLOOKUP(Games!B44, Data!$B$2:$L$134, 8, FALSE)-VLOOKUP(Games!C44, Data!$B$2:$L$134, 8, FALSE))*Coefficients!$H$2</f>
        <v>#N/A</v>
      </c>
      <c r="I44" t="e">
        <f>(VLOOKUP(Games!B44, Data!$B$2:$L$134, 9, FALSE)-VLOOKUP(Games!C44, Data!$B$2:$L$134, 9, FALSE))*Coefficients!$I$2</f>
        <v>#N/A</v>
      </c>
      <c r="J44" t="e">
        <f>(VLOOKUP(Games!B44, Data!$B$2:$L$134, 10, FALSE)-VLOOKUP(Games!C44, Data!$B$2:$L$134, 10, FALSE))*Coefficients!$J$2</f>
        <v>#N/A</v>
      </c>
      <c r="K44" t="e">
        <f>(IF(AND(VLOOKUP(Games!B44, Data!$B$2:$L$134, 11, FALSE)=1, VLOOKUP(Games!C44, Data!$B$2:$L$134, 11, FALSE)&lt;&gt;1), 1,0))*Coefficients!K$2</f>
        <v>#N/A</v>
      </c>
      <c r="L44" t="e">
        <f>(IF(AND(VLOOKUP(Games!B44, Data!$B$2:$L$134, 11, FALSE)&lt;&gt;1, VLOOKUP(Games!C44, Data!$B$2:$L$134, 11, FALSE)=1), 1,0))*Coefficients!L$2</f>
        <v>#N/A</v>
      </c>
      <c r="O44" t="e">
        <f t="shared" si="0"/>
        <v>#N/A</v>
      </c>
    </row>
    <row r="45" spans="1:15" x14ac:dyDescent="0.45">
      <c r="A45">
        <f>Coefficients!$A$2</f>
        <v>-3.0949477183535601</v>
      </c>
      <c r="B45">
        <f>(Games!D45)*Coefficients!$B$2</f>
        <v>0</v>
      </c>
      <c r="C45" t="e">
        <f>(VLOOKUP(Games!B45, Data!$B$2:$L$134, 4, FALSE)-VLOOKUP(Games!C45, Data!$B$2:$L$134, 4, FALSE))*Coefficients!$C$2</f>
        <v>#N/A</v>
      </c>
      <c r="D45" t="e">
        <f>(VLOOKUP(Games!B45, Data!$B$2:$L$134, 3, FALSE)-VLOOKUP(Games!C45, Data!$B$2:$L$134, 3, FALSE))*Coefficients!$D$2</f>
        <v>#N/A</v>
      </c>
      <c r="E45" t="e">
        <f>(VLOOKUP(Games!B45, Data!$B$2:$L$134, 5, FALSE)-VLOOKUP(Games!C45, Data!$B$2:$L$134, 5, FALSE))*Coefficients!$E$2</f>
        <v>#N/A</v>
      </c>
      <c r="F45" t="e">
        <f>(VLOOKUP(Games!B45, Data!$B$2:$L$134, 6, FALSE)-VLOOKUP(Games!C45, Data!$B$2:$L$134, 6, FALSE))*Coefficients!$F$2</f>
        <v>#N/A</v>
      </c>
      <c r="G45" t="e">
        <f>(VLOOKUP(Games!B45, Data!$B$2:$L$134, 7, FALSE)-VLOOKUP(Games!C45, Data!$B$2:$L$134, 7, FALSE))*Coefficients!$G$2</f>
        <v>#N/A</v>
      </c>
      <c r="H45" t="e">
        <f>(VLOOKUP(Games!B45, Data!$B$2:$L$134, 8, FALSE)-VLOOKUP(Games!C45, Data!$B$2:$L$134, 8, FALSE))*Coefficients!$H$2</f>
        <v>#N/A</v>
      </c>
      <c r="I45" t="e">
        <f>(VLOOKUP(Games!B45, Data!$B$2:$L$134, 9, FALSE)-VLOOKUP(Games!C45, Data!$B$2:$L$134, 9, FALSE))*Coefficients!$I$2</f>
        <v>#N/A</v>
      </c>
      <c r="J45" t="e">
        <f>(VLOOKUP(Games!B45, Data!$B$2:$L$134, 10, FALSE)-VLOOKUP(Games!C45, Data!$B$2:$L$134, 10, FALSE))*Coefficients!$J$2</f>
        <v>#N/A</v>
      </c>
      <c r="K45" t="e">
        <f>(IF(AND(VLOOKUP(Games!B45, Data!$B$2:$L$134, 11, FALSE)=1, VLOOKUP(Games!C45, Data!$B$2:$L$134, 11, FALSE)&lt;&gt;1), 1,0))*Coefficients!K$2</f>
        <v>#N/A</v>
      </c>
      <c r="L45" t="e">
        <f>(IF(AND(VLOOKUP(Games!B45, Data!$B$2:$L$134, 11, FALSE)&lt;&gt;1, VLOOKUP(Games!C45, Data!$B$2:$L$134, 11, FALSE)=1), 1,0))*Coefficients!L$2</f>
        <v>#N/A</v>
      </c>
      <c r="O45" t="e">
        <f t="shared" si="0"/>
        <v>#N/A</v>
      </c>
    </row>
    <row r="46" spans="1:15" x14ac:dyDescent="0.45">
      <c r="A46">
        <f>Coefficients!$A$2</f>
        <v>-3.0949477183535601</v>
      </c>
      <c r="B46">
        <f>(Games!D46)*Coefficients!$B$2</f>
        <v>0</v>
      </c>
      <c r="C46" t="e">
        <f>(VLOOKUP(Games!B46, Data!$B$2:$L$134, 4, FALSE)-VLOOKUP(Games!C46, Data!$B$2:$L$134, 4, FALSE))*Coefficients!$C$2</f>
        <v>#N/A</v>
      </c>
      <c r="D46" t="e">
        <f>(VLOOKUP(Games!B46, Data!$B$2:$L$134, 3, FALSE)-VLOOKUP(Games!C46, Data!$B$2:$L$134, 3, FALSE))*Coefficients!$D$2</f>
        <v>#N/A</v>
      </c>
      <c r="E46" t="e">
        <f>(VLOOKUP(Games!B46, Data!$B$2:$L$134, 5, FALSE)-VLOOKUP(Games!C46, Data!$B$2:$L$134, 5, FALSE))*Coefficients!$E$2</f>
        <v>#N/A</v>
      </c>
      <c r="F46" t="e">
        <f>(VLOOKUP(Games!B46, Data!$B$2:$L$134, 6, FALSE)-VLOOKUP(Games!C46, Data!$B$2:$L$134, 6, FALSE))*Coefficients!$F$2</f>
        <v>#N/A</v>
      </c>
      <c r="G46" t="e">
        <f>(VLOOKUP(Games!B46, Data!$B$2:$L$134, 7, FALSE)-VLOOKUP(Games!C46, Data!$B$2:$L$134, 7, FALSE))*Coefficients!$G$2</f>
        <v>#N/A</v>
      </c>
      <c r="H46" t="e">
        <f>(VLOOKUP(Games!B46, Data!$B$2:$L$134, 8, FALSE)-VLOOKUP(Games!C46, Data!$B$2:$L$134, 8, FALSE))*Coefficients!$H$2</f>
        <v>#N/A</v>
      </c>
      <c r="I46" t="e">
        <f>(VLOOKUP(Games!B46, Data!$B$2:$L$134, 9, FALSE)-VLOOKUP(Games!C46, Data!$B$2:$L$134, 9, FALSE))*Coefficients!$I$2</f>
        <v>#N/A</v>
      </c>
      <c r="J46" t="e">
        <f>(VLOOKUP(Games!B46, Data!$B$2:$L$134, 10, FALSE)-VLOOKUP(Games!C46, Data!$B$2:$L$134, 10, FALSE))*Coefficients!$J$2</f>
        <v>#N/A</v>
      </c>
      <c r="K46" t="e">
        <f>(IF(AND(VLOOKUP(Games!B46, Data!$B$2:$L$134, 11, FALSE)=1, VLOOKUP(Games!C46, Data!$B$2:$L$134, 11, FALSE)&lt;&gt;1), 1,0))*Coefficients!K$2</f>
        <v>#N/A</v>
      </c>
      <c r="L46" t="e">
        <f>(IF(AND(VLOOKUP(Games!B46, Data!$B$2:$L$134, 11, FALSE)&lt;&gt;1, VLOOKUP(Games!C46, Data!$B$2:$L$134, 11, FALSE)=1), 1,0))*Coefficients!L$2</f>
        <v>#N/A</v>
      </c>
      <c r="O46" t="e">
        <f t="shared" si="0"/>
        <v>#N/A</v>
      </c>
    </row>
    <row r="47" spans="1:15" x14ac:dyDescent="0.45">
      <c r="A47">
        <f>Coefficients!$A$2</f>
        <v>-3.0949477183535601</v>
      </c>
      <c r="B47">
        <f>(Games!D47)*Coefficients!$B$2</f>
        <v>0</v>
      </c>
      <c r="C47" t="e">
        <f>(VLOOKUP(Games!B47, Data!$B$2:$L$134, 4, FALSE)-VLOOKUP(Games!C47, Data!$B$2:$L$134, 4, FALSE))*Coefficients!$C$2</f>
        <v>#N/A</v>
      </c>
      <c r="D47" t="e">
        <f>(VLOOKUP(Games!B47, Data!$B$2:$L$134, 3, FALSE)-VLOOKUP(Games!C47, Data!$B$2:$L$134, 3, FALSE))*Coefficients!$D$2</f>
        <v>#N/A</v>
      </c>
      <c r="E47" t="e">
        <f>(VLOOKUP(Games!B47, Data!$B$2:$L$134, 5, FALSE)-VLOOKUP(Games!C47, Data!$B$2:$L$134, 5, FALSE))*Coefficients!$E$2</f>
        <v>#N/A</v>
      </c>
      <c r="F47" t="e">
        <f>(VLOOKUP(Games!B47, Data!$B$2:$L$134, 6, FALSE)-VLOOKUP(Games!C47, Data!$B$2:$L$134, 6, FALSE))*Coefficients!$F$2</f>
        <v>#N/A</v>
      </c>
      <c r="G47" t="e">
        <f>(VLOOKUP(Games!B47, Data!$B$2:$L$134, 7, FALSE)-VLOOKUP(Games!C47, Data!$B$2:$L$134, 7, FALSE))*Coefficients!$G$2</f>
        <v>#N/A</v>
      </c>
      <c r="H47" t="e">
        <f>(VLOOKUP(Games!B47, Data!$B$2:$L$134, 8, FALSE)-VLOOKUP(Games!C47, Data!$B$2:$L$134, 8, FALSE))*Coefficients!$H$2</f>
        <v>#N/A</v>
      </c>
      <c r="I47" t="e">
        <f>(VLOOKUP(Games!B47, Data!$B$2:$L$134, 9, FALSE)-VLOOKUP(Games!C47, Data!$B$2:$L$134, 9, FALSE))*Coefficients!$I$2</f>
        <v>#N/A</v>
      </c>
      <c r="J47" t="e">
        <f>(VLOOKUP(Games!B47, Data!$B$2:$L$134, 10, FALSE)-VLOOKUP(Games!C47, Data!$B$2:$L$134, 10, FALSE))*Coefficients!$J$2</f>
        <v>#N/A</v>
      </c>
      <c r="K47" t="e">
        <f>(IF(AND(VLOOKUP(Games!B47, Data!$B$2:$L$134, 11, FALSE)=1, VLOOKUP(Games!C47, Data!$B$2:$L$134, 11, FALSE)&lt;&gt;1), 1,0))*Coefficients!K$2</f>
        <v>#N/A</v>
      </c>
      <c r="L47" t="e">
        <f>(IF(AND(VLOOKUP(Games!B47, Data!$B$2:$L$134, 11, FALSE)&lt;&gt;1, VLOOKUP(Games!C47, Data!$B$2:$L$134, 11, FALSE)=1), 1,0))*Coefficients!L$2</f>
        <v>#N/A</v>
      </c>
      <c r="O47" t="e">
        <f t="shared" si="0"/>
        <v>#N/A</v>
      </c>
    </row>
    <row r="48" spans="1:15" x14ac:dyDescent="0.45">
      <c r="A48">
        <f>Coefficients!$A$2</f>
        <v>-3.0949477183535601</v>
      </c>
      <c r="B48">
        <f>(Games!D48)*Coefficients!$B$2</f>
        <v>0</v>
      </c>
      <c r="C48" t="e">
        <f>(VLOOKUP(Games!B48, Data!$B$2:$L$134, 4, FALSE)-VLOOKUP(Games!C48, Data!$B$2:$L$134, 4, FALSE))*Coefficients!$C$2</f>
        <v>#N/A</v>
      </c>
      <c r="D48" t="e">
        <f>(VLOOKUP(Games!B48, Data!$B$2:$L$134, 3, FALSE)-VLOOKUP(Games!C48, Data!$B$2:$L$134, 3, FALSE))*Coefficients!$D$2</f>
        <v>#N/A</v>
      </c>
      <c r="E48" t="e">
        <f>(VLOOKUP(Games!B48, Data!$B$2:$L$134, 5, FALSE)-VLOOKUP(Games!C48, Data!$B$2:$L$134, 5, FALSE))*Coefficients!$E$2</f>
        <v>#N/A</v>
      </c>
      <c r="F48" t="e">
        <f>(VLOOKUP(Games!B48, Data!$B$2:$L$134, 6, FALSE)-VLOOKUP(Games!C48, Data!$B$2:$L$134, 6, FALSE))*Coefficients!$F$2</f>
        <v>#N/A</v>
      </c>
      <c r="G48" t="e">
        <f>(VLOOKUP(Games!B48, Data!$B$2:$L$134, 7, FALSE)-VLOOKUP(Games!C48, Data!$B$2:$L$134, 7, FALSE))*Coefficients!$G$2</f>
        <v>#N/A</v>
      </c>
      <c r="H48" t="e">
        <f>(VLOOKUP(Games!B48, Data!$B$2:$L$134, 8, FALSE)-VLOOKUP(Games!C48, Data!$B$2:$L$134, 8, FALSE))*Coefficients!$H$2</f>
        <v>#N/A</v>
      </c>
      <c r="I48" t="e">
        <f>(VLOOKUP(Games!B48, Data!$B$2:$L$134, 9, FALSE)-VLOOKUP(Games!C48, Data!$B$2:$L$134, 9, FALSE))*Coefficients!$I$2</f>
        <v>#N/A</v>
      </c>
      <c r="J48" t="e">
        <f>(VLOOKUP(Games!B48, Data!$B$2:$L$134, 10, FALSE)-VLOOKUP(Games!C48, Data!$B$2:$L$134, 10, FALSE))*Coefficients!$J$2</f>
        <v>#N/A</v>
      </c>
      <c r="K48" t="e">
        <f>(IF(AND(VLOOKUP(Games!B48, Data!$B$2:$L$134, 11, FALSE)=1, VLOOKUP(Games!C48, Data!$B$2:$L$134, 11, FALSE)&lt;&gt;1), 1,0))*Coefficients!K$2</f>
        <v>#N/A</v>
      </c>
      <c r="L48" t="e">
        <f>(IF(AND(VLOOKUP(Games!B48, Data!$B$2:$L$134, 11, FALSE)&lt;&gt;1, VLOOKUP(Games!C48, Data!$B$2:$L$134, 11, FALSE)=1), 1,0))*Coefficients!L$2</f>
        <v>#N/A</v>
      </c>
      <c r="O48" t="e">
        <f t="shared" si="0"/>
        <v>#N/A</v>
      </c>
    </row>
    <row r="49" spans="1:15" x14ac:dyDescent="0.45">
      <c r="A49">
        <f>Coefficients!$A$2</f>
        <v>-3.0949477183535601</v>
      </c>
      <c r="B49">
        <f>(Games!D49)*Coefficients!$B$2</f>
        <v>0</v>
      </c>
      <c r="C49" t="e">
        <f>(VLOOKUP(Games!B49, Data!$B$2:$L$134, 4, FALSE)-VLOOKUP(Games!C49, Data!$B$2:$L$134, 4, FALSE))*Coefficients!$C$2</f>
        <v>#N/A</v>
      </c>
      <c r="D49" t="e">
        <f>(VLOOKUP(Games!B49, Data!$B$2:$L$134, 3, FALSE)-VLOOKUP(Games!C49, Data!$B$2:$L$134, 3, FALSE))*Coefficients!$D$2</f>
        <v>#N/A</v>
      </c>
      <c r="E49" t="e">
        <f>(VLOOKUP(Games!B49, Data!$B$2:$L$134, 5, FALSE)-VLOOKUP(Games!C49, Data!$B$2:$L$134, 5, FALSE))*Coefficients!$E$2</f>
        <v>#N/A</v>
      </c>
      <c r="F49" t="e">
        <f>(VLOOKUP(Games!B49, Data!$B$2:$L$134, 6, FALSE)-VLOOKUP(Games!C49, Data!$B$2:$L$134, 6, FALSE))*Coefficients!$F$2</f>
        <v>#N/A</v>
      </c>
      <c r="G49" t="e">
        <f>(VLOOKUP(Games!B49, Data!$B$2:$L$134, 7, FALSE)-VLOOKUP(Games!C49, Data!$B$2:$L$134, 7, FALSE))*Coefficients!$G$2</f>
        <v>#N/A</v>
      </c>
      <c r="H49" t="e">
        <f>(VLOOKUP(Games!B49, Data!$B$2:$L$134, 8, FALSE)-VLOOKUP(Games!C49, Data!$B$2:$L$134, 8, FALSE))*Coefficients!$H$2</f>
        <v>#N/A</v>
      </c>
      <c r="I49" t="e">
        <f>(VLOOKUP(Games!B49, Data!$B$2:$L$134, 9, FALSE)-VLOOKUP(Games!C49, Data!$B$2:$L$134, 9, FALSE))*Coefficients!$I$2</f>
        <v>#N/A</v>
      </c>
      <c r="J49" t="e">
        <f>(VLOOKUP(Games!B49, Data!$B$2:$L$134, 10, FALSE)-VLOOKUP(Games!C49, Data!$B$2:$L$134, 10, FALSE))*Coefficients!$J$2</f>
        <v>#N/A</v>
      </c>
      <c r="K49" t="e">
        <f>(IF(AND(VLOOKUP(Games!B49, Data!$B$2:$L$134, 11, FALSE)=1, VLOOKUP(Games!C49, Data!$B$2:$L$134, 11, FALSE)&lt;&gt;1), 1,0))*Coefficients!K$2</f>
        <v>#N/A</v>
      </c>
      <c r="L49" t="e">
        <f>(IF(AND(VLOOKUP(Games!B49, Data!$B$2:$L$134, 11, FALSE)&lt;&gt;1, VLOOKUP(Games!C49, Data!$B$2:$L$134, 11, FALSE)=1), 1,0))*Coefficients!L$2</f>
        <v>#N/A</v>
      </c>
      <c r="O49" t="e">
        <f t="shared" si="0"/>
        <v>#N/A</v>
      </c>
    </row>
    <row r="50" spans="1:15" x14ac:dyDescent="0.45">
      <c r="A50">
        <f>Coefficients!$A$2</f>
        <v>-3.0949477183535601</v>
      </c>
      <c r="B50">
        <f>(Games!D50)*Coefficients!$B$2</f>
        <v>0</v>
      </c>
      <c r="C50" t="e">
        <f>(VLOOKUP(Games!B50, Data!$B$2:$L$134, 4, FALSE)-VLOOKUP(Games!C50, Data!$B$2:$L$134, 4, FALSE))*Coefficients!$C$2</f>
        <v>#N/A</v>
      </c>
      <c r="D50" t="e">
        <f>(VLOOKUP(Games!B50, Data!$B$2:$L$134, 3, FALSE)-VLOOKUP(Games!C50, Data!$B$2:$L$134, 3, FALSE))*Coefficients!$D$2</f>
        <v>#N/A</v>
      </c>
      <c r="E50" t="e">
        <f>(VLOOKUP(Games!B50, Data!$B$2:$L$134, 5, FALSE)-VLOOKUP(Games!C50, Data!$B$2:$L$134, 5, FALSE))*Coefficients!$E$2</f>
        <v>#N/A</v>
      </c>
      <c r="F50" t="e">
        <f>(VLOOKUP(Games!B50, Data!$B$2:$L$134, 6, FALSE)-VLOOKUP(Games!C50, Data!$B$2:$L$134, 6, FALSE))*Coefficients!$F$2</f>
        <v>#N/A</v>
      </c>
      <c r="G50" t="e">
        <f>(VLOOKUP(Games!B50, Data!$B$2:$L$134, 7, FALSE)-VLOOKUP(Games!C50, Data!$B$2:$L$134, 7, FALSE))*Coefficients!$G$2</f>
        <v>#N/A</v>
      </c>
      <c r="H50" t="e">
        <f>(VLOOKUP(Games!B50, Data!$B$2:$L$134, 8, FALSE)-VLOOKUP(Games!C50, Data!$B$2:$L$134, 8, FALSE))*Coefficients!$H$2</f>
        <v>#N/A</v>
      </c>
      <c r="I50" t="e">
        <f>(VLOOKUP(Games!B50, Data!$B$2:$L$134, 9, FALSE)-VLOOKUP(Games!C50, Data!$B$2:$L$134, 9, FALSE))*Coefficients!$I$2</f>
        <v>#N/A</v>
      </c>
      <c r="J50" t="e">
        <f>(VLOOKUP(Games!B50, Data!$B$2:$L$134, 10, FALSE)-VLOOKUP(Games!C50, Data!$B$2:$L$134, 10, FALSE))*Coefficients!$J$2</f>
        <v>#N/A</v>
      </c>
      <c r="K50" t="e">
        <f>(IF(AND(VLOOKUP(Games!B50, Data!$B$2:$L$134, 11, FALSE)=1, VLOOKUP(Games!C50, Data!$B$2:$L$134, 11, FALSE)&lt;&gt;1), 1,0))*Coefficients!K$2</f>
        <v>#N/A</v>
      </c>
      <c r="L50" t="e">
        <f>(IF(AND(VLOOKUP(Games!B50, Data!$B$2:$L$134, 11, FALSE)&lt;&gt;1, VLOOKUP(Games!C50, Data!$B$2:$L$134, 11, FALSE)=1), 1,0))*Coefficients!L$2</f>
        <v>#N/A</v>
      </c>
      <c r="O50" t="e">
        <f t="shared" si="0"/>
        <v>#N/A</v>
      </c>
    </row>
    <row r="51" spans="1:15" x14ac:dyDescent="0.45">
      <c r="A51">
        <f>Coefficients!$A$2</f>
        <v>-3.0949477183535601</v>
      </c>
      <c r="B51">
        <f>(Games!D51)*Coefficients!$B$2</f>
        <v>0</v>
      </c>
      <c r="C51" t="e">
        <f>(VLOOKUP(Games!B51, Data!$B$2:$L$134, 4, FALSE)-VLOOKUP(Games!C51, Data!$B$2:$L$134, 4, FALSE))*Coefficients!$C$2</f>
        <v>#N/A</v>
      </c>
      <c r="D51" t="e">
        <f>(VLOOKUP(Games!B51, Data!$B$2:$L$134, 3, FALSE)-VLOOKUP(Games!C51, Data!$B$2:$L$134, 3, FALSE))*Coefficients!$D$2</f>
        <v>#N/A</v>
      </c>
      <c r="E51" t="e">
        <f>(VLOOKUP(Games!B51, Data!$B$2:$L$134, 5, FALSE)-VLOOKUP(Games!C51, Data!$B$2:$L$134, 5, FALSE))*Coefficients!$E$2</f>
        <v>#N/A</v>
      </c>
      <c r="F51" t="e">
        <f>(VLOOKUP(Games!B51, Data!$B$2:$L$134, 6, FALSE)-VLOOKUP(Games!C51, Data!$B$2:$L$134, 6, FALSE))*Coefficients!$F$2</f>
        <v>#N/A</v>
      </c>
      <c r="G51" t="e">
        <f>(VLOOKUP(Games!B51, Data!$B$2:$L$134, 7, FALSE)-VLOOKUP(Games!C51, Data!$B$2:$L$134, 7, FALSE))*Coefficients!$G$2</f>
        <v>#N/A</v>
      </c>
      <c r="H51" t="e">
        <f>(VLOOKUP(Games!B51, Data!$B$2:$L$134, 8, FALSE)-VLOOKUP(Games!C51, Data!$B$2:$L$134, 8, FALSE))*Coefficients!$H$2</f>
        <v>#N/A</v>
      </c>
      <c r="I51" t="e">
        <f>(VLOOKUP(Games!B51, Data!$B$2:$L$134, 9, FALSE)-VLOOKUP(Games!C51, Data!$B$2:$L$134, 9, FALSE))*Coefficients!$I$2</f>
        <v>#N/A</v>
      </c>
      <c r="J51" t="e">
        <f>(VLOOKUP(Games!B51, Data!$B$2:$L$134, 10, FALSE)-VLOOKUP(Games!C51, Data!$B$2:$L$134, 10, FALSE))*Coefficients!$J$2</f>
        <v>#N/A</v>
      </c>
      <c r="K51" t="e">
        <f>(IF(AND(VLOOKUP(Games!B51, Data!$B$2:$L$134, 11, FALSE)=1, VLOOKUP(Games!C51, Data!$B$2:$L$134, 11, FALSE)&lt;&gt;1), 1,0))*Coefficients!K$2</f>
        <v>#N/A</v>
      </c>
      <c r="L51" t="e">
        <f>(IF(AND(VLOOKUP(Games!B51, Data!$B$2:$L$134, 11, FALSE)&lt;&gt;1, VLOOKUP(Games!C51, Data!$B$2:$L$134, 11, FALSE)=1), 1,0))*Coefficients!L$2</f>
        <v>#N/A</v>
      </c>
      <c r="O51" t="e">
        <f t="shared" si="0"/>
        <v>#N/A</v>
      </c>
    </row>
    <row r="52" spans="1:15" x14ac:dyDescent="0.45">
      <c r="A52">
        <f>Coefficients!$A$2</f>
        <v>-3.0949477183535601</v>
      </c>
      <c r="B52">
        <f>(Games!D52)*Coefficients!$B$2</f>
        <v>0</v>
      </c>
      <c r="C52" t="e">
        <f>(VLOOKUP(Games!B52, Data!$B$2:$L$134, 4, FALSE)-VLOOKUP(Games!C52, Data!$B$2:$L$134, 4, FALSE))*Coefficients!$C$2</f>
        <v>#N/A</v>
      </c>
      <c r="D52" t="e">
        <f>(VLOOKUP(Games!B52, Data!$B$2:$L$134, 3, FALSE)-VLOOKUP(Games!C52, Data!$B$2:$L$134, 3, FALSE))*Coefficients!$D$2</f>
        <v>#N/A</v>
      </c>
      <c r="E52" t="e">
        <f>(VLOOKUP(Games!B52, Data!$B$2:$L$134, 5, FALSE)-VLOOKUP(Games!C52, Data!$B$2:$L$134, 5, FALSE))*Coefficients!$E$2</f>
        <v>#N/A</v>
      </c>
      <c r="F52" t="e">
        <f>(VLOOKUP(Games!B52, Data!$B$2:$L$134, 6, FALSE)-VLOOKUP(Games!C52, Data!$B$2:$L$134, 6, FALSE))*Coefficients!$F$2</f>
        <v>#N/A</v>
      </c>
      <c r="G52" t="e">
        <f>(VLOOKUP(Games!B52, Data!$B$2:$L$134, 7, FALSE)-VLOOKUP(Games!C52, Data!$B$2:$L$134, 7, FALSE))*Coefficients!$G$2</f>
        <v>#N/A</v>
      </c>
      <c r="H52" t="e">
        <f>(VLOOKUP(Games!B52, Data!$B$2:$L$134, 8, FALSE)-VLOOKUP(Games!C52, Data!$B$2:$L$134, 8, FALSE))*Coefficients!$H$2</f>
        <v>#N/A</v>
      </c>
      <c r="I52" t="e">
        <f>(VLOOKUP(Games!B52, Data!$B$2:$L$134, 9, FALSE)-VLOOKUP(Games!C52, Data!$B$2:$L$134, 9, FALSE))*Coefficients!$I$2</f>
        <v>#N/A</v>
      </c>
      <c r="J52" t="e">
        <f>(VLOOKUP(Games!B52, Data!$B$2:$L$134, 10, FALSE)-VLOOKUP(Games!C52, Data!$B$2:$L$134, 10, FALSE))*Coefficients!$J$2</f>
        <v>#N/A</v>
      </c>
      <c r="K52" t="e">
        <f>(IF(AND(VLOOKUP(Games!B52, Data!$B$2:$L$134, 11, FALSE)=1, VLOOKUP(Games!C52, Data!$B$2:$L$134, 11, FALSE)&lt;&gt;1), 1,0))*Coefficients!K$2</f>
        <v>#N/A</v>
      </c>
      <c r="L52" t="e">
        <f>(IF(AND(VLOOKUP(Games!B52, Data!$B$2:$L$134, 11, FALSE)&lt;&gt;1, VLOOKUP(Games!C52, Data!$B$2:$L$134, 11, FALSE)=1), 1,0))*Coefficients!L$2</f>
        <v>#N/A</v>
      </c>
      <c r="O52" t="e">
        <f t="shared" si="0"/>
        <v>#N/A</v>
      </c>
    </row>
    <row r="53" spans="1:15" x14ac:dyDescent="0.45">
      <c r="A53">
        <f>Coefficients!$A$2</f>
        <v>-3.0949477183535601</v>
      </c>
      <c r="B53">
        <f>(Games!D53)*Coefficients!$B$2</f>
        <v>0</v>
      </c>
      <c r="C53" t="e">
        <f>(VLOOKUP(Games!B53, Data!$B$2:$L$134, 4, FALSE)-VLOOKUP(Games!C53, Data!$B$2:$L$134, 4, FALSE))*Coefficients!$C$2</f>
        <v>#N/A</v>
      </c>
      <c r="D53" t="e">
        <f>(VLOOKUP(Games!B53, Data!$B$2:$L$134, 3, FALSE)-VLOOKUP(Games!C53, Data!$B$2:$L$134, 3, FALSE))*Coefficients!$D$2</f>
        <v>#N/A</v>
      </c>
      <c r="E53" t="e">
        <f>(VLOOKUP(Games!B53, Data!$B$2:$L$134, 5, FALSE)-VLOOKUP(Games!C53, Data!$B$2:$L$134, 5, FALSE))*Coefficients!$E$2</f>
        <v>#N/A</v>
      </c>
      <c r="F53" t="e">
        <f>(VLOOKUP(Games!B53, Data!$B$2:$L$134, 6, FALSE)-VLOOKUP(Games!C53, Data!$B$2:$L$134, 6, FALSE))*Coefficients!$F$2</f>
        <v>#N/A</v>
      </c>
      <c r="G53" t="e">
        <f>(VLOOKUP(Games!B53, Data!$B$2:$L$134, 7, FALSE)-VLOOKUP(Games!C53, Data!$B$2:$L$134, 7, FALSE))*Coefficients!$G$2</f>
        <v>#N/A</v>
      </c>
      <c r="H53" t="e">
        <f>(VLOOKUP(Games!B53, Data!$B$2:$L$134, 8, FALSE)-VLOOKUP(Games!C53, Data!$B$2:$L$134, 8, FALSE))*Coefficients!$H$2</f>
        <v>#N/A</v>
      </c>
      <c r="I53" t="e">
        <f>(VLOOKUP(Games!B53, Data!$B$2:$L$134, 9, FALSE)-VLOOKUP(Games!C53, Data!$B$2:$L$134, 9, FALSE))*Coefficients!$I$2</f>
        <v>#N/A</v>
      </c>
      <c r="J53" t="e">
        <f>(VLOOKUP(Games!B53, Data!$B$2:$L$134, 10, FALSE)-VLOOKUP(Games!C53, Data!$B$2:$L$134, 10, FALSE))*Coefficients!$J$2</f>
        <v>#N/A</v>
      </c>
      <c r="K53" t="e">
        <f>(IF(AND(VLOOKUP(Games!B53, Data!$B$2:$L$134, 11, FALSE)=1, VLOOKUP(Games!C53, Data!$B$2:$L$134, 11, FALSE)&lt;&gt;1), 1,0))*Coefficients!K$2</f>
        <v>#N/A</v>
      </c>
      <c r="L53" t="e">
        <f>(IF(AND(VLOOKUP(Games!B53, Data!$B$2:$L$134, 11, FALSE)&lt;&gt;1, VLOOKUP(Games!C53, Data!$B$2:$L$134, 11, FALSE)=1), 1,0))*Coefficients!L$2</f>
        <v>#N/A</v>
      </c>
      <c r="O53" t="e">
        <f t="shared" si="0"/>
        <v>#N/A</v>
      </c>
    </row>
    <row r="54" spans="1:15" x14ac:dyDescent="0.45">
      <c r="A54">
        <f>Coefficients!$A$2</f>
        <v>-3.0949477183535601</v>
      </c>
      <c r="B54">
        <f>(Games!D54)*Coefficients!$B$2</f>
        <v>0</v>
      </c>
      <c r="C54" t="e">
        <f>(VLOOKUP(Games!B54, Data!$B$2:$L$134, 4, FALSE)-VLOOKUP(Games!C54, Data!$B$2:$L$134, 4, FALSE))*Coefficients!$C$2</f>
        <v>#N/A</v>
      </c>
      <c r="D54" t="e">
        <f>(VLOOKUP(Games!B54, Data!$B$2:$L$134, 3, FALSE)-VLOOKUP(Games!C54, Data!$B$2:$L$134, 3, FALSE))*Coefficients!$D$2</f>
        <v>#N/A</v>
      </c>
      <c r="E54" t="e">
        <f>(VLOOKUP(Games!B54, Data!$B$2:$L$134, 5, FALSE)-VLOOKUP(Games!C54, Data!$B$2:$L$134, 5, FALSE))*Coefficients!$E$2</f>
        <v>#N/A</v>
      </c>
      <c r="F54" t="e">
        <f>(VLOOKUP(Games!B54, Data!$B$2:$L$134, 6, FALSE)-VLOOKUP(Games!C54, Data!$B$2:$L$134, 6, FALSE))*Coefficients!$F$2</f>
        <v>#N/A</v>
      </c>
      <c r="G54" t="e">
        <f>(VLOOKUP(Games!B54, Data!$B$2:$L$134, 7, FALSE)-VLOOKUP(Games!C54, Data!$B$2:$L$134, 7, FALSE))*Coefficients!$G$2</f>
        <v>#N/A</v>
      </c>
      <c r="H54" t="e">
        <f>(VLOOKUP(Games!B54, Data!$B$2:$L$134, 8, FALSE)-VLOOKUP(Games!C54, Data!$B$2:$L$134, 8, FALSE))*Coefficients!$H$2</f>
        <v>#N/A</v>
      </c>
      <c r="I54" t="e">
        <f>(VLOOKUP(Games!B54, Data!$B$2:$L$134, 9, FALSE)-VLOOKUP(Games!C54, Data!$B$2:$L$134, 9, FALSE))*Coefficients!$I$2</f>
        <v>#N/A</v>
      </c>
      <c r="J54" t="e">
        <f>(VLOOKUP(Games!B54, Data!$B$2:$L$134, 10, FALSE)-VLOOKUP(Games!C54, Data!$B$2:$L$134, 10, FALSE))*Coefficients!$J$2</f>
        <v>#N/A</v>
      </c>
      <c r="K54" t="e">
        <f>(IF(AND(VLOOKUP(Games!B54, Data!$B$2:$L$134, 11, FALSE)=1, VLOOKUP(Games!C54, Data!$B$2:$L$134, 11, FALSE)&lt;&gt;1), 1,0))*Coefficients!K$2</f>
        <v>#N/A</v>
      </c>
      <c r="L54" t="e">
        <f>(IF(AND(VLOOKUP(Games!B54, Data!$B$2:$L$134, 11, FALSE)&lt;&gt;1, VLOOKUP(Games!C54, Data!$B$2:$L$134, 11, FALSE)=1), 1,0))*Coefficients!L$2</f>
        <v>#N/A</v>
      </c>
      <c r="O54" t="e">
        <f t="shared" si="0"/>
        <v>#N/A</v>
      </c>
    </row>
    <row r="55" spans="1:15" x14ac:dyDescent="0.45">
      <c r="A55">
        <f>Coefficients!$A$2</f>
        <v>-3.0949477183535601</v>
      </c>
      <c r="B55">
        <f>(Games!D55)*Coefficients!$B$2</f>
        <v>0</v>
      </c>
      <c r="C55" t="e">
        <f>(VLOOKUP(Games!B55, Data!$B$2:$L$134, 4, FALSE)-VLOOKUP(Games!C55, Data!$B$2:$L$134, 4, FALSE))*Coefficients!$C$2</f>
        <v>#N/A</v>
      </c>
      <c r="D55" t="e">
        <f>(VLOOKUP(Games!B55, Data!$B$2:$L$134, 3, FALSE)-VLOOKUP(Games!C55, Data!$B$2:$L$134, 3, FALSE))*Coefficients!$D$2</f>
        <v>#N/A</v>
      </c>
      <c r="E55" t="e">
        <f>(VLOOKUP(Games!B55, Data!$B$2:$L$134, 5, FALSE)-VLOOKUP(Games!C55, Data!$B$2:$L$134, 5, FALSE))*Coefficients!$E$2</f>
        <v>#N/A</v>
      </c>
      <c r="F55" t="e">
        <f>(VLOOKUP(Games!B55, Data!$B$2:$L$134, 6, FALSE)-VLOOKUP(Games!C55, Data!$B$2:$L$134, 6, FALSE))*Coefficients!$F$2</f>
        <v>#N/A</v>
      </c>
      <c r="G55" t="e">
        <f>(VLOOKUP(Games!B55, Data!$B$2:$L$134, 7, FALSE)-VLOOKUP(Games!C55, Data!$B$2:$L$134, 7, FALSE))*Coefficients!$G$2</f>
        <v>#N/A</v>
      </c>
      <c r="H55" t="e">
        <f>(VLOOKUP(Games!B55, Data!$B$2:$L$134, 8, FALSE)-VLOOKUP(Games!C55, Data!$B$2:$L$134, 8, FALSE))*Coefficients!$H$2</f>
        <v>#N/A</v>
      </c>
      <c r="I55" t="e">
        <f>(VLOOKUP(Games!B55, Data!$B$2:$L$134, 9, FALSE)-VLOOKUP(Games!C55, Data!$B$2:$L$134, 9, FALSE))*Coefficients!$I$2</f>
        <v>#N/A</v>
      </c>
      <c r="J55" t="e">
        <f>(VLOOKUP(Games!B55, Data!$B$2:$L$134, 10, FALSE)-VLOOKUP(Games!C55, Data!$B$2:$L$134, 10, FALSE))*Coefficients!$J$2</f>
        <v>#N/A</v>
      </c>
      <c r="K55" t="e">
        <f>(IF(AND(VLOOKUP(Games!B55, Data!$B$2:$L$134, 11, FALSE)=1, VLOOKUP(Games!C55, Data!$B$2:$L$134, 11, FALSE)&lt;&gt;1), 1,0))*Coefficients!K$2</f>
        <v>#N/A</v>
      </c>
      <c r="L55" t="e">
        <f>(IF(AND(VLOOKUP(Games!B55, Data!$B$2:$L$134, 11, FALSE)&lt;&gt;1, VLOOKUP(Games!C55, Data!$B$2:$L$134, 11, FALSE)=1), 1,0))*Coefficients!L$2</f>
        <v>#N/A</v>
      </c>
      <c r="O55" t="e">
        <f t="shared" si="0"/>
        <v>#N/A</v>
      </c>
    </row>
    <row r="56" spans="1:15" x14ac:dyDescent="0.45">
      <c r="A56">
        <f>Coefficients!$A$2</f>
        <v>-3.0949477183535601</v>
      </c>
      <c r="B56">
        <f>(Games!D56)*Coefficients!$B$2</f>
        <v>0</v>
      </c>
      <c r="C56" t="e">
        <f>(VLOOKUP(Games!B56, Data!$B$2:$L$134, 4, FALSE)-VLOOKUP(Games!C56, Data!$B$2:$L$134, 4, FALSE))*Coefficients!$C$2</f>
        <v>#N/A</v>
      </c>
      <c r="D56" t="e">
        <f>(VLOOKUP(Games!B56, Data!$B$2:$L$134, 3, FALSE)-VLOOKUP(Games!C56, Data!$B$2:$L$134, 3, FALSE))*Coefficients!$D$2</f>
        <v>#N/A</v>
      </c>
      <c r="E56" t="e">
        <f>(VLOOKUP(Games!B56, Data!$B$2:$L$134, 5, FALSE)-VLOOKUP(Games!C56, Data!$B$2:$L$134, 5, FALSE))*Coefficients!$E$2</f>
        <v>#N/A</v>
      </c>
      <c r="F56" t="e">
        <f>(VLOOKUP(Games!B56, Data!$B$2:$L$134, 6, FALSE)-VLOOKUP(Games!C56, Data!$B$2:$L$134, 6, FALSE))*Coefficients!$F$2</f>
        <v>#N/A</v>
      </c>
      <c r="G56" t="e">
        <f>(VLOOKUP(Games!B56, Data!$B$2:$L$134, 7, FALSE)-VLOOKUP(Games!C56, Data!$B$2:$L$134, 7, FALSE))*Coefficients!$G$2</f>
        <v>#N/A</v>
      </c>
      <c r="H56" t="e">
        <f>(VLOOKUP(Games!B56, Data!$B$2:$L$134, 8, FALSE)-VLOOKUP(Games!C56, Data!$B$2:$L$134, 8, FALSE))*Coefficients!$H$2</f>
        <v>#N/A</v>
      </c>
      <c r="I56" t="e">
        <f>(VLOOKUP(Games!B56, Data!$B$2:$L$134, 9, FALSE)-VLOOKUP(Games!C56, Data!$B$2:$L$134, 9, FALSE))*Coefficients!$I$2</f>
        <v>#N/A</v>
      </c>
      <c r="J56" t="e">
        <f>(VLOOKUP(Games!B56, Data!$B$2:$L$134, 10, FALSE)-VLOOKUP(Games!C56, Data!$B$2:$L$134, 10, FALSE))*Coefficients!$J$2</f>
        <v>#N/A</v>
      </c>
      <c r="K56" t="e">
        <f>(IF(AND(VLOOKUP(Games!B56, Data!$B$2:$L$134, 11, FALSE)=1, VLOOKUP(Games!C56, Data!$B$2:$L$134, 11, FALSE)&lt;&gt;1), 1,0))*Coefficients!K$2</f>
        <v>#N/A</v>
      </c>
      <c r="L56" t="e">
        <f>(IF(AND(VLOOKUP(Games!B56, Data!$B$2:$L$134, 11, FALSE)&lt;&gt;1, VLOOKUP(Games!C56, Data!$B$2:$L$134, 11, FALSE)=1), 1,0))*Coefficients!L$2</f>
        <v>#N/A</v>
      </c>
      <c r="O56" t="e">
        <f t="shared" si="0"/>
        <v>#N/A</v>
      </c>
    </row>
    <row r="57" spans="1:15" x14ac:dyDescent="0.45">
      <c r="A57">
        <f>Coefficients!$A$2</f>
        <v>-3.0949477183535601</v>
      </c>
      <c r="B57">
        <f>(Games!D57)*Coefficients!$B$2</f>
        <v>0</v>
      </c>
      <c r="C57" t="e">
        <f>(VLOOKUP(Games!B57, Data!$B$2:$L$134, 4, FALSE)-VLOOKUP(Games!C57, Data!$B$2:$L$134, 4, FALSE))*Coefficients!$C$2</f>
        <v>#N/A</v>
      </c>
      <c r="D57" t="e">
        <f>(VLOOKUP(Games!B57, Data!$B$2:$L$134, 3, FALSE)-VLOOKUP(Games!C57, Data!$B$2:$L$134, 3, FALSE))*Coefficients!$D$2</f>
        <v>#N/A</v>
      </c>
      <c r="E57" t="e">
        <f>(VLOOKUP(Games!B57, Data!$B$2:$L$134, 5, FALSE)-VLOOKUP(Games!C57, Data!$B$2:$L$134, 5, FALSE))*Coefficients!$E$2</f>
        <v>#N/A</v>
      </c>
      <c r="F57" t="e">
        <f>(VLOOKUP(Games!B57, Data!$B$2:$L$134, 6, FALSE)-VLOOKUP(Games!C57, Data!$B$2:$L$134, 6, FALSE))*Coefficients!$F$2</f>
        <v>#N/A</v>
      </c>
      <c r="G57" t="e">
        <f>(VLOOKUP(Games!B57, Data!$B$2:$L$134, 7, FALSE)-VLOOKUP(Games!C57, Data!$B$2:$L$134, 7, FALSE))*Coefficients!$G$2</f>
        <v>#N/A</v>
      </c>
      <c r="H57" t="e">
        <f>(VLOOKUP(Games!B57, Data!$B$2:$L$134, 8, FALSE)-VLOOKUP(Games!C57, Data!$B$2:$L$134, 8, FALSE))*Coefficients!$H$2</f>
        <v>#N/A</v>
      </c>
      <c r="I57" t="e">
        <f>(VLOOKUP(Games!B57, Data!$B$2:$L$134, 9, FALSE)-VLOOKUP(Games!C57, Data!$B$2:$L$134, 9, FALSE))*Coefficients!$I$2</f>
        <v>#N/A</v>
      </c>
      <c r="J57" t="e">
        <f>(VLOOKUP(Games!B57, Data!$B$2:$L$134, 10, FALSE)-VLOOKUP(Games!C57, Data!$B$2:$L$134, 10, FALSE))*Coefficients!$J$2</f>
        <v>#N/A</v>
      </c>
      <c r="K57" t="e">
        <f>(IF(AND(VLOOKUP(Games!B57, Data!$B$2:$L$134, 11, FALSE)=1, VLOOKUP(Games!C57, Data!$B$2:$L$134, 11, FALSE)&lt;&gt;1), 1,0))*Coefficients!K$2</f>
        <v>#N/A</v>
      </c>
      <c r="L57" t="e">
        <f>(IF(AND(VLOOKUP(Games!B57, Data!$B$2:$L$134, 11, FALSE)&lt;&gt;1, VLOOKUP(Games!C57, Data!$B$2:$L$134, 11, FALSE)=1), 1,0))*Coefficients!L$2</f>
        <v>#N/A</v>
      </c>
      <c r="O57" t="e">
        <f t="shared" si="0"/>
        <v>#N/A</v>
      </c>
    </row>
    <row r="58" spans="1:15" x14ac:dyDescent="0.45">
      <c r="A58">
        <f>Coefficients!$A$2</f>
        <v>-3.0949477183535601</v>
      </c>
      <c r="B58">
        <f>(Games!D58)*Coefficients!$B$2</f>
        <v>0</v>
      </c>
      <c r="C58" t="e">
        <f>(VLOOKUP(Games!B58, Data!$B$2:$L$134, 4, FALSE)-VLOOKUP(Games!C58, Data!$B$2:$L$134, 4, FALSE))*Coefficients!$C$2</f>
        <v>#N/A</v>
      </c>
      <c r="D58" t="e">
        <f>(VLOOKUP(Games!B58, Data!$B$2:$L$134, 3, FALSE)-VLOOKUP(Games!C58, Data!$B$2:$L$134, 3, FALSE))*Coefficients!$D$2</f>
        <v>#N/A</v>
      </c>
      <c r="E58" t="e">
        <f>(VLOOKUP(Games!B58, Data!$B$2:$L$134, 5, FALSE)-VLOOKUP(Games!C58, Data!$B$2:$L$134, 5, FALSE))*Coefficients!$E$2</f>
        <v>#N/A</v>
      </c>
      <c r="F58" t="e">
        <f>(VLOOKUP(Games!B58, Data!$B$2:$L$134, 6, FALSE)-VLOOKUP(Games!C58, Data!$B$2:$L$134, 6, FALSE))*Coefficients!$F$2</f>
        <v>#N/A</v>
      </c>
      <c r="G58" t="e">
        <f>(VLOOKUP(Games!B58, Data!$B$2:$L$134, 7, FALSE)-VLOOKUP(Games!C58, Data!$B$2:$L$134, 7, FALSE))*Coefficients!$G$2</f>
        <v>#N/A</v>
      </c>
      <c r="H58" t="e">
        <f>(VLOOKUP(Games!B58, Data!$B$2:$L$134, 8, FALSE)-VLOOKUP(Games!C58, Data!$B$2:$L$134, 8, FALSE))*Coefficients!$H$2</f>
        <v>#N/A</v>
      </c>
      <c r="I58" t="e">
        <f>(VLOOKUP(Games!B58, Data!$B$2:$L$134, 9, FALSE)-VLOOKUP(Games!C58, Data!$B$2:$L$134, 9, FALSE))*Coefficients!$I$2</f>
        <v>#N/A</v>
      </c>
      <c r="J58" t="e">
        <f>(VLOOKUP(Games!B58, Data!$B$2:$L$134, 10, FALSE)-VLOOKUP(Games!C58, Data!$B$2:$L$134, 10, FALSE))*Coefficients!$J$2</f>
        <v>#N/A</v>
      </c>
      <c r="K58" t="e">
        <f>(IF(AND(VLOOKUP(Games!B58, Data!$B$2:$L$134, 11, FALSE)=1, VLOOKUP(Games!C58, Data!$B$2:$L$134, 11, FALSE)&lt;&gt;1), 1,0))*Coefficients!K$2</f>
        <v>#N/A</v>
      </c>
      <c r="L58" t="e">
        <f>(IF(AND(VLOOKUP(Games!B58, Data!$B$2:$L$134, 11, FALSE)&lt;&gt;1, VLOOKUP(Games!C58, Data!$B$2:$L$134, 11, FALSE)=1), 1,0))*Coefficients!L$2</f>
        <v>#N/A</v>
      </c>
      <c r="O58" t="e">
        <f t="shared" si="0"/>
        <v>#N/A</v>
      </c>
    </row>
    <row r="59" spans="1:15" x14ac:dyDescent="0.45">
      <c r="A59">
        <f>Coefficients!$A$2</f>
        <v>-3.0949477183535601</v>
      </c>
      <c r="B59">
        <f>(Games!D59)*Coefficients!$B$2</f>
        <v>0</v>
      </c>
      <c r="C59" t="e">
        <f>(VLOOKUP(Games!B59, Data!$B$2:$L$134, 4, FALSE)-VLOOKUP(Games!C59, Data!$B$2:$L$134, 4, FALSE))*Coefficients!$C$2</f>
        <v>#N/A</v>
      </c>
      <c r="D59" t="e">
        <f>(VLOOKUP(Games!B59, Data!$B$2:$L$134, 3, FALSE)-VLOOKUP(Games!C59, Data!$B$2:$L$134, 3, FALSE))*Coefficients!$D$2</f>
        <v>#N/A</v>
      </c>
      <c r="E59" t="e">
        <f>(VLOOKUP(Games!B59, Data!$B$2:$L$134, 5, FALSE)-VLOOKUP(Games!C59, Data!$B$2:$L$134, 5, FALSE))*Coefficients!$E$2</f>
        <v>#N/A</v>
      </c>
      <c r="F59" t="e">
        <f>(VLOOKUP(Games!B59, Data!$B$2:$L$134, 6, FALSE)-VLOOKUP(Games!C59, Data!$B$2:$L$134, 6, FALSE))*Coefficients!$F$2</f>
        <v>#N/A</v>
      </c>
      <c r="G59" t="e">
        <f>(VLOOKUP(Games!B59, Data!$B$2:$L$134, 7, FALSE)-VLOOKUP(Games!C59, Data!$B$2:$L$134, 7, FALSE))*Coefficients!$G$2</f>
        <v>#N/A</v>
      </c>
      <c r="H59" t="e">
        <f>(VLOOKUP(Games!B59, Data!$B$2:$L$134, 8, FALSE)-VLOOKUP(Games!C59, Data!$B$2:$L$134, 8, FALSE))*Coefficients!$H$2</f>
        <v>#N/A</v>
      </c>
      <c r="I59" t="e">
        <f>(VLOOKUP(Games!B59, Data!$B$2:$L$134, 9, FALSE)-VLOOKUP(Games!C59, Data!$B$2:$L$134, 9, FALSE))*Coefficients!$I$2</f>
        <v>#N/A</v>
      </c>
      <c r="J59" t="e">
        <f>(VLOOKUP(Games!B59, Data!$B$2:$L$134, 10, FALSE)-VLOOKUP(Games!C59, Data!$B$2:$L$134, 10, FALSE))*Coefficients!$J$2</f>
        <v>#N/A</v>
      </c>
      <c r="K59" t="e">
        <f>(IF(AND(VLOOKUP(Games!B59, Data!$B$2:$L$134, 11, FALSE)=1, VLOOKUP(Games!C59, Data!$B$2:$L$134, 11, FALSE)&lt;&gt;1), 1,0))*Coefficients!K$2</f>
        <v>#N/A</v>
      </c>
      <c r="L59" t="e">
        <f>(IF(AND(VLOOKUP(Games!B59, Data!$B$2:$L$134, 11, FALSE)&lt;&gt;1, VLOOKUP(Games!C59, Data!$B$2:$L$134, 11, FALSE)=1), 1,0))*Coefficients!L$2</f>
        <v>#N/A</v>
      </c>
      <c r="O59" t="e">
        <f t="shared" si="0"/>
        <v>#N/A</v>
      </c>
    </row>
    <row r="60" spans="1:15" x14ac:dyDescent="0.45">
      <c r="A60">
        <f>Coefficients!$A$2</f>
        <v>-3.0949477183535601</v>
      </c>
      <c r="B60">
        <f>(Games!D60)*Coefficients!$B$2</f>
        <v>0</v>
      </c>
      <c r="C60" t="e">
        <f>(VLOOKUP(Games!B60, Data!$B$2:$L$134, 4, FALSE)-VLOOKUP(Games!C60, Data!$B$2:$L$134, 4, FALSE))*Coefficients!$C$2</f>
        <v>#N/A</v>
      </c>
      <c r="D60" t="e">
        <f>(VLOOKUP(Games!B60, Data!$B$2:$L$134, 3, FALSE)-VLOOKUP(Games!C60, Data!$B$2:$L$134, 3, FALSE))*Coefficients!$D$2</f>
        <v>#N/A</v>
      </c>
      <c r="E60" t="e">
        <f>(VLOOKUP(Games!B60, Data!$B$2:$L$134, 5, FALSE)-VLOOKUP(Games!C60, Data!$B$2:$L$134, 5, FALSE))*Coefficients!$E$2</f>
        <v>#N/A</v>
      </c>
      <c r="F60" t="e">
        <f>(VLOOKUP(Games!B60, Data!$B$2:$L$134, 6, FALSE)-VLOOKUP(Games!C60, Data!$B$2:$L$134, 6, FALSE))*Coefficients!$F$2</f>
        <v>#N/A</v>
      </c>
      <c r="G60" t="e">
        <f>(VLOOKUP(Games!B60, Data!$B$2:$L$134, 7, FALSE)-VLOOKUP(Games!C60, Data!$B$2:$L$134, 7, FALSE))*Coefficients!$G$2</f>
        <v>#N/A</v>
      </c>
      <c r="H60" t="e">
        <f>(VLOOKUP(Games!B60, Data!$B$2:$L$134, 8, FALSE)-VLOOKUP(Games!C60, Data!$B$2:$L$134, 8, FALSE))*Coefficients!$H$2</f>
        <v>#N/A</v>
      </c>
      <c r="I60" t="e">
        <f>(VLOOKUP(Games!B60, Data!$B$2:$L$134, 9, FALSE)-VLOOKUP(Games!C60, Data!$B$2:$L$134, 9, FALSE))*Coefficients!$I$2</f>
        <v>#N/A</v>
      </c>
      <c r="J60" t="e">
        <f>(VLOOKUP(Games!B60, Data!$B$2:$L$134, 10, FALSE)-VLOOKUP(Games!C60, Data!$B$2:$L$134, 10, FALSE))*Coefficients!$J$2</f>
        <v>#N/A</v>
      </c>
      <c r="K60" t="e">
        <f>(IF(AND(VLOOKUP(Games!B60, Data!$B$2:$L$134, 11, FALSE)=1, VLOOKUP(Games!C60, Data!$B$2:$L$134, 11, FALSE)&lt;&gt;1), 1,0))*Coefficients!K$2</f>
        <v>#N/A</v>
      </c>
      <c r="L60" t="e">
        <f>(IF(AND(VLOOKUP(Games!B60, Data!$B$2:$L$134, 11, FALSE)&lt;&gt;1, VLOOKUP(Games!C60, Data!$B$2:$L$134, 11, FALSE)=1), 1,0))*Coefficients!L$2</f>
        <v>#N/A</v>
      </c>
      <c r="O60" t="e">
        <f t="shared" si="0"/>
        <v>#N/A</v>
      </c>
    </row>
    <row r="61" spans="1:15" x14ac:dyDescent="0.45">
      <c r="A61">
        <f>Coefficients!$A$2</f>
        <v>-3.0949477183535601</v>
      </c>
      <c r="B61">
        <f>(Games!D61)*Coefficients!$B$2</f>
        <v>0</v>
      </c>
      <c r="C61" t="e">
        <f>(VLOOKUP(Games!B61, Data!$B$2:$L$134, 4, FALSE)-VLOOKUP(Games!C61, Data!$B$2:$L$134, 4, FALSE))*Coefficients!$C$2</f>
        <v>#N/A</v>
      </c>
      <c r="D61" t="e">
        <f>(VLOOKUP(Games!B61, Data!$B$2:$L$134, 3, FALSE)-VLOOKUP(Games!C61, Data!$B$2:$L$134, 3, FALSE))*Coefficients!$D$2</f>
        <v>#N/A</v>
      </c>
      <c r="E61" t="e">
        <f>(VLOOKUP(Games!B61, Data!$B$2:$L$134, 5, FALSE)-VLOOKUP(Games!C61, Data!$B$2:$L$134, 5, FALSE))*Coefficients!$E$2</f>
        <v>#N/A</v>
      </c>
      <c r="F61" t="e">
        <f>(VLOOKUP(Games!B61, Data!$B$2:$L$134, 6, FALSE)-VLOOKUP(Games!C61, Data!$B$2:$L$134, 6, FALSE))*Coefficients!$F$2</f>
        <v>#N/A</v>
      </c>
      <c r="G61" t="e">
        <f>(VLOOKUP(Games!B61, Data!$B$2:$L$134, 7, FALSE)-VLOOKUP(Games!C61, Data!$B$2:$L$134, 7, FALSE))*Coefficients!$G$2</f>
        <v>#N/A</v>
      </c>
      <c r="H61" t="e">
        <f>(VLOOKUP(Games!B61, Data!$B$2:$L$134, 8, FALSE)-VLOOKUP(Games!C61, Data!$B$2:$L$134, 8, FALSE))*Coefficients!$H$2</f>
        <v>#N/A</v>
      </c>
      <c r="I61" t="e">
        <f>(VLOOKUP(Games!B61, Data!$B$2:$L$134, 9, FALSE)-VLOOKUP(Games!C61, Data!$B$2:$L$134, 9, FALSE))*Coefficients!$I$2</f>
        <v>#N/A</v>
      </c>
      <c r="J61" t="e">
        <f>(VLOOKUP(Games!B61, Data!$B$2:$L$134, 10, FALSE)-VLOOKUP(Games!C61, Data!$B$2:$L$134, 10, FALSE))*Coefficients!$J$2</f>
        <v>#N/A</v>
      </c>
      <c r="K61" t="e">
        <f>(IF(AND(VLOOKUP(Games!B61, Data!$B$2:$L$134, 11, FALSE)=1, VLOOKUP(Games!C61, Data!$B$2:$L$134, 11, FALSE)&lt;&gt;1), 1,0))*Coefficients!K$2</f>
        <v>#N/A</v>
      </c>
      <c r="L61" t="e">
        <f>(IF(AND(VLOOKUP(Games!B61, Data!$B$2:$L$134, 11, FALSE)&lt;&gt;1, VLOOKUP(Games!C61, Data!$B$2:$L$134, 11, FALSE)=1), 1,0))*Coefficients!L$2</f>
        <v>#N/A</v>
      </c>
      <c r="O61" t="e">
        <f t="shared" si="0"/>
        <v>#N/A</v>
      </c>
    </row>
    <row r="62" spans="1:15" x14ac:dyDescent="0.45">
      <c r="A62">
        <f>Coefficients!$A$2</f>
        <v>-3.0949477183535601</v>
      </c>
      <c r="B62">
        <f>(Games!D62)*Coefficients!$B$2</f>
        <v>0</v>
      </c>
      <c r="C62" t="e">
        <f>(VLOOKUP(Games!B62, Data!$B$2:$L$134, 4, FALSE)-VLOOKUP(Games!C62, Data!$B$2:$L$134, 4, FALSE))*Coefficients!$C$2</f>
        <v>#N/A</v>
      </c>
      <c r="D62" t="e">
        <f>(VLOOKUP(Games!B62, Data!$B$2:$L$134, 3, FALSE)-VLOOKUP(Games!C62, Data!$B$2:$L$134, 3, FALSE))*Coefficients!$D$2</f>
        <v>#N/A</v>
      </c>
      <c r="E62" t="e">
        <f>(VLOOKUP(Games!B62, Data!$B$2:$L$134, 5, FALSE)-VLOOKUP(Games!C62, Data!$B$2:$L$134, 5, FALSE))*Coefficients!$E$2</f>
        <v>#N/A</v>
      </c>
      <c r="F62" t="e">
        <f>(VLOOKUP(Games!B62, Data!$B$2:$L$134, 6, FALSE)-VLOOKUP(Games!C62, Data!$B$2:$L$134, 6, FALSE))*Coefficients!$F$2</f>
        <v>#N/A</v>
      </c>
      <c r="G62" t="e">
        <f>(VLOOKUP(Games!B62, Data!$B$2:$L$134, 7, FALSE)-VLOOKUP(Games!C62, Data!$B$2:$L$134, 7, FALSE))*Coefficients!$G$2</f>
        <v>#N/A</v>
      </c>
      <c r="H62" t="e">
        <f>(VLOOKUP(Games!B62, Data!$B$2:$L$134, 8, FALSE)-VLOOKUP(Games!C62, Data!$B$2:$L$134, 8, FALSE))*Coefficients!$H$2</f>
        <v>#N/A</v>
      </c>
      <c r="I62" t="e">
        <f>(VLOOKUP(Games!B62, Data!$B$2:$L$134, 9, FALSE)-VLOOKUP(Games!C62, Data!$B$2:$L$134, 9, FALSE))*Coefficients!$I$2</f>
        <v>#N/A</v>
      </c>
      <c r="J62" t="e">
        <f>(VLOOKUP(Games!B62, Data!$B$2:$L$134, 10, FALSE)-VLOOKUP(Games!C62, Data!$B$2:$L$134, 10, FALSE))*Coefficients!$J$2</f>
        <v>#N/A</v>
      </c>
      <c r="K62" t="e">
        <f>(IF(AND(VLOOKUP(Games!B62, Data!$B$2:$L$134, 11, FALSE)=1, VLOOKUP(Games!C62, Data!$B$2:$L$134, 11, FALSE)&lt;&gt;1), 1,0))*Coefficients!K$2</f>
        <v>#N/A</v>
      </c>
      <c r="L62" t="e">
        <f>(IF(AND(VLOOKUP(Games!B62, Data!$B$2:$L$134, 11, FALSE)&lt;&gt;1, VLOOKUP(Games!C62, Data!$B$2:$L$134, 11, FALSE)=1), 1,0))*Coefficients!L$2</f>
        <v>#N/A</v>
      </c>
      <c r="O62" t="e">
        <f t="shared" si="0"/>
        <v>#N/A</v>
      </c>
    </row>
    <row r="63" spans="1:15" x14ac:dyDescent="0.45">
      <c r="A63">
        <f>Coefficients!$A$2</f>
        <v>-3.0949477183535601</v>
      </c>
      <c r="B63">
        <f>(Games!D63)*Coefficients!$B$2</f>
        <v>0</v>
      </c>
      <c r="C63" t="e">
        <f>(VLOOKUP(Games!B63, Data!$B$2:$L$134, 4, FALSE)-VLOOKUP(Games!C63, Data!$B$2:$L$134, 4, FALSE))*Coefficients!$C$2</f>
        <v>#N/A</v>
      </c>
      <c r="D63" t="e">
        <f>(VLOOKUP(Games!B63, Data!$B$2:$L$134, 3, FALSE)-VLOOKUP(Games!C63, Data!$B$2:$L$134, 3, FALSE))*Coefficients!$D$2</f>
        <v>#N/A</v>
      </c>
      <c r="E63" t="e">
        <f>(VLOOKUP(Games!B63, Data!$B$2:$L$134, 5, FALSE)-VLOOKUP(Games!C63, Data!$B$2:$L$134, 5, FALSE))*Coefficients!$E$2</f>
        <v>#N/A</v>
      </c>
      <c r="F63" t="e">
        <f>(VLOOKUP(Games!B63, Data!$B$2:$L$134, 6, FALSE)-VLOOKUP(Games!C63, Data!$B$2:$L$134, 6, FALSE))*Coefficients!$F$2</f>
        <v>#N/A</v>
      </c>
      <c r="G63" t="e">
        <f>(VLOOKUP(Games!B63, Data!$B$2:$L$134, 7, FALSE)-VLOOKUP(Games!C63, Data!$B$2:$L$134, 7, FALSE))*Coefficients!$G$2</f>
        <v>#N/A</v>
      </c>
      <c r="H63" t="e">
        <f>(VLOOKUP(Games!B63, Data!$B$2:$L$134, 8, FALSE)-VLOOKUP(Games!C63, Data!$B$2:$L$134, 8, FALSE))*Coefficients!$H$2</f>
        <v>#N/A</v>
      </c>
      <c r="I63" t="e">
        <f>(VLOOKUP(Games!B63, Data!$B$2:$L$134, 9, FALSE)-VLOOKUP(Games!C63, Data!$B$2:$L$134, 9, FALSE))*Coefficients!$I$2</f>
        <v>#N/A</v>
      </c>
      <c r="J63" t="e">
        <f>(VLOOKUP(Games!B63, Data!$B$2:$L$134, 10, FALSE)-VLOOKUP(Games!C63, Data!$B$2:$L$134, 10, FALSE))*Coefficients!$J$2</f>
        <v>#N/A</v>
      </c>
      <c r="K63" t="e">
        <f>(IF(AND(VLOOKUP(Games!B63, Data!$B$2:$L$134, 11, FALSE)=1, VLOOKUP(Games!C63, Data!$B$2:$L$134, 11, FALSE)&lt;&gt;1), 1,0))*Coefficients!K$2</f>
        <v>#N/A</v>
      </c>
      <c r="L63" t="e">
        <f>(IF(AND(VLOOKUP(Games!B63, Data!$B$2:$L$134, 11, FALSE)&lt;&gt;1, VLOOKUP(Games!C63, Data!$B$2:$L$134, 11, FALSE)=1), 1,0))*Coefficients!L$2</f>
        <v>#N/A</v>
      </c>
      <c r="O63" t="e">
        <f t="shared" si="0"/>
        <v>#N/A</v>
      </c>
    </row>
    <row r="64" spans="1:15" x14ac:dyDescent="0.45">
      <c r="A64">
        <f>Coefficients!$A$2</f>
        <v>-3.0949477183535601</v>
      </c>
      <c r="B64">
        <f>(Games!D64)*Coefficients!$B$2</f>
        <v>0</v>
      </c>
      <c r="C64" t="e">
        <f>(VLOOKUP(Games!B64, Data!$B$2:$L$134, 4, FALSE)-VLOOKUP(Games!C64, Data!$B$2:$L$134, 4, FALSE))*Coefficients!$C$2</f>
        <v>#N/A</v>
      </c>
      <c r="D64" t="e">
        <f>(VLOOKUP(Games!B64, Data!$B$2:$L$134, 3, FALSE)-VLOOKUP(Games!C64, Data!$B$2:$L$134, 3, FALSE))*Coefficients!$D$2</f>
        <v>#N/A</v>
      </c>
      <c r="E64" t="e">
        <f>(VLOOKUP(Games!B64, Data!$B$2:$L$134, 5, FALSE)-VLOOKUP(Games!C64, Data!$B$2:$L$134, 5, FALSE))*Coefficients!$E$2</f>
        <v>#N/A</v>
      </c>
      <c r="F64" t="e">
        <f>(VLOOKUP(Games!B64, Data!$B$2:$L$134, 6, FALSE)-VLOOKUP(Games!C64, Data!$B$2:$L$134, 6, FALSE))*Coefficients!$F$2</f>
        <v>#N/A</v>
      </c>
      <c r="G64" t="e">
        <f>(VLOOKUP(Games!B64, Data!$B$2:$L$134, 7, FALSE)-VLOOKUP(Games!C64, Data!$B$2:$L$134, 7, FALSE))*Coefficients!$G$2</f>
        <v>#N/A</v>
      </c>
      <c r="H64" t="e">
        <f>(VLOOKUP(Games!B64, Data!$B$2:$L$134, 8, FALSE)-VLOOKUP(Games!C64, Data!$B$2:$L$134, 8, FALSE))*Coefficients!$H$2</f>
        <v>#N/A</v>
      </c>
      <c r="I64" t="e">
        <f>(VLOOKUP(Games!B64, Data!$B$2:$L$134, 9, FALSE)-VLOOKUP(Games!C64, Data!$B$2:$L$134, 9, FALSE))*Coefficients!$I$2</f>
        <v>#N/A</v>
      </c>
      <c r="J64" t="e">
        <f>(VLOOKUP(Games!B64, Data!$B$2:$L$134, 10, FALSE)-VLOOKUP(Games!C64, Data!$B$2:$L$134, 10, FALSE))*Coefficients!$J$2</f>
        <v>#N/A</v>
      </c>
      <c r="K64" t="e">
        <f>(IF(AND(VLOOKUP(Games!B64, Data!$B$2:$L$134, 11, FALSE)=1, VLOOKUP(Games!C64, Data!$B$2:$L$134, 11, FALSE)&lt;&gt;1), 1,0))*Coefficients!K$2</f>
        <v>#N/A</v>
      </c>
      <c r="L64" t="e">
        <f>(IF(AND(VLOOKUP(Games!B64, Data!$B$2:$L$134, 11, FALSE)&lt;&gt;1, VLOOKUP(Games!C64, Data!$B$2:$L$134, 11, FALSE)=1), 1,0))*Coefficients!L$2</f>
        <v>#N/A</v>
      </c>
      <c r="O64" t="e">
        <f t="shared" si="0"/>
        <v>#N/A</v>
      </c>
    </row>
    <row r="65" spans="1:15" x14ac:dyDescent="0.45">
      <c r="A65">
        <f>Coefficients!$A$2</f>
        <v>-3.0949477183535601</v>
      </c>
      <c r="B65">
        <f>(Games!D65)*Coefficients!$B$2</f>
        <v>0</v>
      </c>
      <c r="C65" t="e">
        <f>(VLOOKUP(Games!B65, Data!$B$2:$L$134, 4, FALSE)-VLOOKUP(Games!C65, Data!$B$2:$L$134, 4, FALSE))*Coefficients!$C$2</f>
        <v>#N/A</v>
      </c>
      <c r="D65" t="e">
        <f>(VLOOKUP(Games!B65, Data!$B$2:$L$134, 3, FALSE)-VLOOKUP(Games!C65, Data!$B$2:$L$134, 3, FALSE))*Coefficients!$D$2</f>
        <v>#N/A</v>
      </c>
      <c r="E65" t="e">
        <f>(VLOOKUP(Games!B65, Data!$B$2:$L$134, 5, FALSE)-VLOOKUP(Games!C65, Data!$B$2:$L$134, 5, FALSE))*Coefficients!$E$2</f>
        <v>#N/A</v>
      </c>
      <c r="F65" t="e">
        <f>(VLOOKUP(Games!B65, Data!$B$2:$L$134, 6, FALSE)-VLOOKUP(Games!C65, Data!$B$2:$L$134, 6, FALSE))*Coefficients!$F$2</f>
        <v>#N/A</v>
      </c>
      <c r="G65" t="e">
        <f>(VLOOKUP(Games!B65, Data!$B$2:$L$134, 7, FALSE)-VLOOKUP(Games!C65, Data!$B$2:$L$134, 7, FALSE))*Coefficients!$G$2</f>
        <v>#N/A</v>
      </c>
      <c r="H65" t="e">
        <f>(VLOOKUP(Games!B65, Data!$B$2:$L$134, 8, FALSE)-VLOOKUP(Games!C65, Data!$B$2:$L$134, 8, FALSE))*Coefficients!$H$2</f>
        <v>#N/A</v>
      </c>
      <c r="I65" t="e">
        <f>(VLOOKUP(Games!B65, Data!$B$2:$L$134, 9, FALSE)-VLOOKUP(Games!C65, Data!$B$2:$L$134, 9, FALSE))*Coefficients!$I$2</f>
        <v>#N/A</v>
      </c>
      <c r="J65" t="e">
        <f>(VLOOKUP(Games!B65, Data!$B$2:$L$134, 10, FALSE)-VLOOKUP(Games!C65, Data!$B$2:$L$134, 10, FALSE))*Coefficients!$J$2</f>
        <v>#N/A</v>
      </c>
      <c r="K65" t="e">
        <f>(IF(AND(VLOOKUP(Games!B65, Data!$B$2:$L$134, 11, FALSE)=1, VLOOKUP(Games!C65, Data!$B$2:$L$134, 11, FALSE)&lt;&gt;1), 1,0))*Coefficients!K$2</f>
        <v>#N/A</v>
      </c>
      <c r="L65" t="e">
        <f>(IF(AND(VLOOKUP(Games!B65, Data!$B$2:$L$134, 11, FALSE)&lt;&gt;1, VLOOKUP(Games!C65, Data!$B$2:$L$134, 11, FALSE)=1), 1,0))*Coefficients!L$2</f>
        <v>#N/A</v>
      </c>
      <c r="O65" t="e">
        <f t="shared" si="0"/>
        <v>#N/A</v>
      </c>
    </row>
    <row r="66" spans="1:15" x14ac:dyDescent="0.45">
      <c r="A66">
        <f>Coefficients!$A$2</f>
        <v>-3.0949477183535601</v>
      </c>
      <c r="B66">
        <f>(Games!D66)*Coefficients!$B$2</f>
        <v>0</v>
      </c>
      <c r="C66" t="e">
        <f>(VLOOKUP(Games!B66, Data!$B$2:$L$134, 4, FALSE)-VLOOKUP(Games!C66, Data!$B$2:$L$134, 4, FALSE))*Coefficients!$C$2</f>
        <v>#N/A</v>
      </c>
      <c r="D66" t="e">
        <f>(VLOOKUP(Games!B66, Data!$B$2:$L$134, 3, FALSE)-VLOOKUP(Games!C66, Data!$B$2:$L$134, 3, FALSE))*Coefficients!$D$2</f>
        <v>#N/A</v>
      </c>
      <c r="E66" t="e">
        <f>(VLOOKUP(Games!B66, Data!$B$2:$L$134, 5, FALSE)-VLOOKUP(Games!C66, Data!$B$2:$L$134, 5, FALSE))*Coefficients!$E$2</f>
        <v>#N/A</v>
      </c>
      <c r="F66" t="e">
        <f>(VLOOKUP(Games!B66, Data!$B$2:$L$134, 6, FALSE)-VLOOKUP(Games!C66, Data!$B$2:$L$134, 6, FALSE))*Coefficients!$F$2</f>
        <v>#N/A</v>
      </c>
      <c r="G66" t="e">
        <f>(VLOOKUP(Games!B66, Data!$B$2:$L$134, 7, FALSE)-VLOOKUP(Games!C66, Data!$B$2:$L$134, 7, FALSE))*Coefficients!$G$2</f>
        <v>#N/A</v>
      </c>
      <c r="H66" t="e">
        <f>(VLOOKUP(Games!B66, Data!$B$2:$L$134, 8, FALSE)-VLOOKUP(Games!C66, Data!$B$2:$L$134, 8, FALSE))*Coefficients!$H$2</f>
        <v>#N/A</v>
      </c>
      <c r="I66" t="e">
        <f>(VLOOKUP(Games!B66, Data!$B$2:$L$134, 9, FALSE)-VLOOKUP(Games!C66, Data!$B$2:$L$134, 9, FALSE))*Coefficients!$I$2</f>
        <v>#N/A</v>
      </c>
      <c r="J66" t="e">
        <f>(VLOOKUP(Games!B66, Data!$B$2:$L$134, 10, FALSE)-VLOOKUP(Games!C66, Data!$B$2:$L$134, 10, FALSE))*Coefficients!$J$2</f>
        <v>#N/A</v>
      </c>
      <c r="K66" t="e">
        <f>(IF(AND(VLOOKUP(Games!B66, Data!$B$2:$L$134, 11, FALSE)=1, VLOOKUP(Games!C66, Data!$B$2:$L$134, 11, FALSE)&lt;&gt;1), 1,0))*Coefficients!K$2</f>
        <v>#N/A</v>
      </c>
      <c r="L66" t="e">
        <f>(IF(AND(VLOOKUP(Games!B66, Data!$B$2:$L$134, 11, FALSE)&lt;&gt;1, VLOOKUP(Games!C66, Data!$B$2:$L$134, 11, FALSE)=1), 1,0))*Coefficients!L$2</f>
        <v>#N/A</v>
      </c>
      <c r="O66" t="e">
        <f t="shared" si="0"/>
        <v>#N/A</v>
      </c>
    </row>
    <row r="67" spans="1:15" x14ac:dyDescent="0.45">
      <c r="A67">
        <f>Coefficients!$A$2</f>
        <v>-3.0949477183535601</v>
      </c>
      <c r="B67">
        <f>(Games!D67)*Coefficients!$B$2</f>
        <v>0</v>
      </c>
      <c r="C67" t="e">
        <f>(VLOOKUP(Games!B67, Data!$B$2:$L$134, 4, FALSE)-VLOOKUP(Games!C67, Data!$B$2:$L$134, 4, FALSE))*Coefficients!$C$2</f>
        <v>#N/A</v>
      </c>
      <c r="D67" t="e">
        <f>(VLOOKUP(Games!B67, Data!$B$2:$L$134, 3, FALSE)-VLOOKUP(Games!C67, Data!$B$2:$L$134, 3, FALSE))*Coefficients!$D$2</f>
        <v>#N/A</v>
      </c>
      <c r="E67" t="e">
        <f>(VLOOKUP(Games!B67, Data!$B$2:$L$134, 5, FALSE)-VLOOKUP(Games!C67, Data!$B$2:$L$134, 5, FALSE))*Coefficients!$E$2</f>
        <v>#N/A</v>
      </c>
      <c r="F67" t="e">
        <f>(VLOOKUP(Games!B67, Data!$B$2:$L$134, 6, FALSE)-VLOOKUP(Games!C67, Data!$B$2:$L$134, 6, FALSE))*Coefficients!$F$2</f>
        <v>#N/A</v>
      </c>
      <c r="G67" t="e">
        <f>(VLOOKUP(Games!B67, Data!$B$2:$L$134, 7, FALSE)-VLOOKUP(Games!C67, Data!$B$2:$L$134, 7, FALSE))*Coefficients!$G$2</f>
        <v>#N/A</v>
      </c>
      <c r="H67" t="e">
        <f>(VLOOKUP(Games!B67, Data!$B$2:$L$134, 8, FALSE)-VLOOKUP(Games!C67, Data!$B$2:$L$134, 8, FALSE))*Coefficients!$H$2</f>
        <v>#N/A</v>
      </c>
      <c r="I67" t="e">
        <f>(VLOOKUP(Games!B67, Data!$B$2:$L$134, 9, FALSE)-VLOOKUP(Games!C67, Data!$B$2:$L$134, 9, FALSE))*Coefficients!$I$2</f>
        <v>#N/A</v>
      </c>
      <c r="J67" t="e">
        <f>(VLOOKUP(Games!B67, Data!$B$2:$L$134, 10, FALSE)-VLOOKUP(Games!C67, Data!$B$2:$L$134, 10, FALSE))*Coefficients!$J$2</f>
        <v>#N/A</v>
      </c>
      <c r="K67" t="e">
        <f>(IF(AND(VLOOKUP(Games!B67, Data!$B$2:$L$134, 11, FALSE)=1, VLOOKUP(Games!C67, Data!$B$2:$L$134, 11, FALSE)&lt;&gt;1), 1,0))*Coefficients!K$2</f>
        <v>#N/A</v>
      </c>
      <c r="L67" t="e">
        <f>(IF(AND(VLOOKUP(Games!B67, Data!$B$2:$L$134, 11, FALSE)&lt;&gt;1, VLOOKUP(Games!C67, Data!$B$2:$L$134, 11, FALSE)=1), 1,0))*Coefficients!L$2</f>
        <v>#N/A</v>
      </c>
      <c r="O67" t="e">
        <f t="shared" ref="O67:O130" si="1">SUM(A67:L67)</f>
        <v>#N/A</v>
      </c>
    </row>
    <row r="68" spans="1:15" x14ac:dyDescent="0.45">
      <c r="A68">
        <f>Coefficients!$A$2</f>
        <v>-3.0949477183535601</v>
      </c>
      <c r="B68">
        <f>(Games!D68)*Coefficients!$B$2</f>
        <v>0</v>
      </c>
      <c r="C68" t="e">
        <f>(VLOOKUP(Games!B68, Data!$B$2:$L$134, 4, FALSE)-VLOOKUP(Games!C68, Data!$B$2:$L$134, 4, FALSE))*Coefficients!$C$2</f>
        <v>#N/A</v>
      </c>
      <c r="D68" t="e">
        <f>(VLOOKUP(Games!B68, Data!$B$2:$L$134, 3, FALSE)-VLOOKUP(Games!C68, Data!$B$2:$L$134, 3, FALSE))*Coefficients!$D$2</f>
        <v>#N/A</v>
      </c>
      <c r="E68" t="e">
        <f>(VLOOKUP(Games!B68, Data!$B$2:$L$134, 5, FALSE)-VLOOKUP(Games!C68, Data!$B$2:$L$134, 5, FALSE))*Coefficients!$E$2</f>
        <v>#N/A</v>
      </c>
      <c r="F68" t="e">
        <f>(VLOOKUP(Games!B68, Data!$B$2:$L$134, 6, FALSE)-VLOOKUP(Games!C68, Data!$B$2:$L$134, 6, FALSE))*Coefficients!$F$2</f>
        <v>#N/A</v>
      </c>
      <c r="G68" t="e">
        <f>(VLOOKUP(Games!B68, Data!$B$2:$L$134, 7, FALSE)-VLOOKUP(Games!C68, Data!$B$2:$L$134, 7, FALSE))*Coefficients!$G$2</f>
        <v>#N/A</v>
      </c>
      <c r="H68" t="e">
        <f>(VLOOKUP(Games!B68, Data!$B$2:$L$134, 8, FALSE)-VLOOKUP(Games!C68, Data!$B$2:$L$134, 8, FALSE))*Coefficients!$H$2</f>
        <v>#N/A</v>
      </c>
      <c r="I68" t="e">
        <f>(VLOOKUP(Games!B68, Data!$B$2:$L$134, 9, FALSE)-VLOOKUP(Games!C68, Data!$B$2:$L$134, 9, FALSE))*Coefficients!$I$2</f>
        <v>#N/A</v>
      </c>
      <c r="J68" t="e">
        <f>(VLOOKUP(Games!B68, Data!$B$2:$L$134, 10, FALSE)-VLOOKUP(Games!C68, Data!$B$2:$L$134, 10, FALSE))*Coefficients!$J$2</f>
        <v>#N/A</v>
      </c>
      <c r="K68" t="e">
        <f>(IF(AND(VLOOKUP(Games!B68, Data!$B$2:$L$134, 11, FALSE)=1, VLOOKUP(Games!C68, Data!$B$2:$L$134, 11, FALSE)&lt;&gt;1), 1,0))*Coefficients!K$2</f>
        <v>#N/A</v>
      </c>
      <c r="L68" t="e">
        <f>(IF(AND(VLOOKUP(Games!B68, Data!$B$2:$L$134, 11, FALSE)&lt;&gt;1, VLOOKUP(Games!C68, Data!$B$2:$L$134, 11, FALSE)=1), 1,0))*Coefficients!L$2</f>
        <v>#N/A</v>
      </c>
      <c r="O68" t="e">
        <f t="shared" si="1"/>
        <v>#N/A</v>
      </c>
    </row>
    <row r="69" spans="1:15" x14ac:dyDescent="0.45">
      <c r="A69">
        <f>Coefficients!$A$2</f>
        <v>-3.0949477183535601</v>
      </c>
      <c r="B69">
        <f>(Games!D69)*Coefficients!$B$2</f>
        <v>0</v>
      </c>
      <c r="C69" t="e">
        <f>(VLOOKUP(Games!B69, Data!$B$2:$L$134, 4, FALSE)-VLOOKUP(Games!C69, Data!$B$2:$L$134, 4, FALSE))*Coefficients!$C$2</f>
        <v>#N/A</v>
      </c>
      <c r="D69" t="e">
        <f>(VLOOKUP(Games!B69, Data!$B$2:$L$134, 3, FALSE)-VLOOKUP(Games!C69, Data!$B$2:$L$134, 3, FALSE))*Coefficients!$D$2</f>
        <v>#N/A</v>
      </c>
      <c r="E69" t="e">
        <f>(VLOOKUP(Games!B69, Data!$B$2:$L$134, 5, FALSE)-VLOOKUP(Games!C69, Data!$B$2:$L$134, 5, FALSE))*Coefficients!$E$2</f>
        <v>#N/A</v>
      </c>
      <c r="F69" t="e">
        <f>(VLOOKUP(Games!B69, Data!$B$2:$L$134, 6, FALSE)-VLOOKUP(Games!C69, Data!$B$2:$L$134, 6, FALSE))*Coefficients!$F$2</f>
        <v>#N/A</v>
      </c>
      <c r="G69" t="e">
        <f>(VLOOKUP(Games!B69, Data!$B$2:$L$134, 7, FALSE)-VLOOKUP(Games!C69, Data!$B$2:$L$134, 7, FALSE))*Coefficients!$G$2</f>
        <v>#N/A</v>
      </c>
      <c r="H69" t="e">
        <f>(VLOOKUP(Games!B69, Data!$B$2:$L$134, 8, FALSE)-VLOOKUP(Games!C69, Data!$B$2:$L$134, 8, FALSE))*Coefficients!$H$2</f>
        <v>#N/A</v>
      </c>
      <c r="I69" t="e">
        <f>(VLOOKUP(Games!B69, Data!$B$2:$L$134, 9, FALSE)-VLOOKUP(Games!C69, Data!$B$2:$L$134, 9, FALSE))*Coefficients!$I$2</f>
        <v>#N/A</v>
      </c>
      <c r="J69" t="e">
        <f>(VLOOKUP(Games!B69, Data!$B$2:$L$134, 10, FALSE)-VLOOKUP(Games!C69, Data!$B$2:$L$134, 10, FALSE))*Coefficients!$J$2</f>
        <v>#N/A</v>
      </c>
      <c r="K69" t="e">
        <f>(IF(AND(VLOOKUP(Games!B69, Data!$B$2:$L$134, 11, FALSE)=1, VLOOKUP(Games!C69, Data!$B$2:$L$134, 11, FALSE)&lt;&gt;1), 1,0))*Coefficients!K$2</f>
        <v>#N/A</v>
      </c>
      <c r="L69" t="e">
        <f>(IF(AND(VLOOKUP(Games!B69, Data!$B$2:$L$134, 11, FALSE)&lt;&gt;1, VLOOKUP(Games!C69, Data!$B$2:$L$134, 11, FALSE)=1), 1,0))*Coefficients!L$2</f>
        <v>#N/A</v>
      </c>
      <c r="O69" t="e">
        <f t="shared" si="1"/>
        <v>#N/A</v>
      </c>
    </row>
    <row r="70" spans="1:15" x14ac:dyDescent="0.45">
      <c r="A70">
        <f>Coefficients!$A$2</f>
        <v>-3.0949477183535601</v>
      </c>
      <c r="B70">
        <f>(Games!D70)*Coefficients!$B$2</f>
        <v>0</v>
      </c>
      <c r="C70" t="e">
        <f>(VLOOKUP(Games!B70, Data!$B$2:$L$134, 4, FALSE)-VLOOKUP(Games!C70, Data!$B$2:$L$134, 4, FALSE))*Coefficients!$C$2</f>
        <v>#N/A</v>
      </c>
      <c r="D70" t="e">
        <f>(VLOOKUP(Games!B70, Data!$B$2:$L$134, 3, FALSE)-VLOOKUP(Games!C70, Data!$B$2:$L$134, 3, FALSE))*Coefficients!$D$2</f>
        <v>#N/A</v>
      </c>
      <c r="E70" t="e">
        <f>(VLOOKUP(Games!B70, Data!$B$2:$L$134, 5, FALSE)-VLOOKUP(Games!C70, Data!$B$2:$L$134, 5, FALSE))*Coefficients!$E$2</f>
        <v>#N/A</v>
      </c>
      <c r="F70" t="e">
        <f>(VLOOKUP(Games!B70, Data!$B$2:$L$134, 6, FALSE)-VLOOKUP(Games!C70, Data!$B$2:$L$134, 6, FALSE))*Coefficients!$F$2</f>
        <v>#N/A</v>
      </c>
      <c r="G70" t="e">
        <f>(VLOOKUP(Games!B70, Data!$B$2:$L$134, 7, FALSE)-VLOOKUP(Games!C70, Data!$B$2:$L$134, 7, FALSE))*Coefficients!$G$2</f>
        <v>#N/A</v>
      </c>
      <c r="H70" t="e">
        <f>(VLOOKUP(Games!B70, Data!$B$2:$L$134, 8, FALSE)-VLOOKUP(Games!C70, Data!$B$2:$L$134, 8, FALSE))*Coefficients!$H$2</f>
        <v>#N/A</v>
      </c>
      <c r="I70" t="e">
        <f>(VLOOKUP(Games!B70, Data!$B$2:$L$134, 9, FALSE)-VLOOKUP(Games!C70, Data!$B$2:$L$134, 9, FALSE))*Coefficients!$I$2</f>
        <v>#N/A</v>
      </c>
      <c r="J70" t="e">
        <f>(VLOOKUP(Games!B70, Data!$B$2:$L$134, 10, FALSE)-VLOOKUP(Games!C70, Data!$B$2:$L$134, 10, FALSE))*Coefficients!$J$2</f>
        <v>#N/A</v>
      </c>
      <c r="K70" t="e">
        <f>(IF(AND(VLOOKUP(Games!B70, Data!$B$2:$L$134, 11, FALSE)=1, VLOOKUP(Games!C70, Data!$B$2:$L$134, 11, FALSE)&lt;&gt;1), 1,0))*Coefficients!K$2</f>
        <v>#N/A</v>
      </c>
      <c r="L70" t="e">
        <f>(IF(AND(VLOOKUP(Games!B70, Data!$B$2:$L$134, 11, FALSE)&lt;&gt;1, VLOOKUP(Games!C70, Data!$B$2:$L$134, 11, FALSE)=1), 1,0))*Coefficients!L$2</f>
        <v>#N/A</v>
      </c>
      <c r="O70" t="e">
        <f t="shared" si="1"/>
        <v>#N/A</v>
      </c>
    </row>
    <row r="71" spans="1:15" x14ac:dyDescent="0.45">
      <c r="A71">
        <f>Coefficients!$A$2</f>
        <v>-3.0949477183535601</v>
      </c>
      <c r="B71">
        <f>(Games!D71)*Coefficients!$B$2</f>
        <v>0</v>
      </c>
      <c r="C71" t="e">
        <f>(VLOOKUP(Games!B71, Data!$B$2:$L$134, 4, FALSE)-VLOOKUP(Games!C71, Data!$B$2:$L$134, 4, FALSE))*Coefficients!$C$2</f>
        <v>#N/A</v>
      </c>
      <c r="D71" t="e">
        <f>(VLOOKUP(Games!B71, Data!$B$2:$L$134, 3, FALSE)-VLOOKUP(Games!C71, Data!$B$2:$L$134, 3, FALSE))*Coefficients!$D$2</f>
        <v>#N/A</v>
      </c>
      <c r="E71" t="e">
        <f>(VLOOKUP(Games!B71, Data!$B$2:$L$134, 5, FALSE)-VLOOKUP(Games!C71, Data!$B$2:$L$134, 5, FALSE))*Coefficients!$E$2</f>
        <v>#N/A</v>
      </c>
      <c r="F71" t="e">
        <f>(VLOOKUP(Games!B71, Data!$B$2:$L$134, 6, FALSE)-VLOOKUP(Games!C71, Data!$B$2:$L$134, 6, FALSE))*Coefficients!$F$2</f>
        <v>#N/A</v>
      </c>
      <c r="G71" t="e">
        <f>(VLOOKUP(Games!B71, Data!$B$2:$L$134, 7, FALSE)-VLOOKUP(Games!C71, Data!$B$2:$L$134, 7, FALSE))*Coefficients!$G$2</f>
        <v>#N/A</v>
      </c>
      <c r="H71" t="e">
        <f>(VLOOKUP(Games!B71, Data!$B$2:$L$134, 8, FALSE)-VLOOKUP(Games!C71, Data!$B$2:$L$134, 8, FALSE))*Coefficients!$H$2</f>
        <v>#N/A</v>
      </c>
      <c r="I71" t="e">
        <f>(VLOOKUP(Games!B71, Data!$B$2:$L$134, 9, FALSE)-VLOOKUP(Games!C71, Data!$B$2:$L$134, 9, FALSE))*Coefficients!$I$2</f>
        <v>#N/A</v>
      </c>
      <c r="J71" t="e">
        <f>(VLOOKUP(Games!B71, Data!$B$2:$L$134, 10, FALSE)-VLOOKUP(Games!C71, Data!$B$2:$L$134, 10, FALSE))*Coefficients!$J$2</f>
        <v>#N/A</v>
      </c>
      <c r="K71" t="e">
        <f>(IF(AND(VLOOKUP(Games!B71, Data!$B$2:$L$134, 11, FALSE)=1, VLOOKUP(Games!C71, Data!$B$2:$L$134, 11, FALSE)&lt;&gt;1), 1,0))*Coefficients!K$2</f>
        <v>#N/A</v>
      </c>
      <c r="L71" t="e">
        <f>(IF(AND(VLOOKUP(Games!B71, Data!$B$2:$L$134, 11, FALSE)&lt;&gt;1, VLOOKUP(Games!C71, Data!$B$2:$L$134, 11, FALSE)=1), 1,0))*Coefficients!L$2</f>
        <v>#N/A</v>
      </c>
      <c r="O71" t="e">
        <f t="shared" si="1"/>
        <v>#N/A</v>
      </c>
    </row>
    <row r="72" spans="1:15" x14ac:dyDescent="0.45">
      <c r="A72">
        <f>Coefficients!$A$2</f>
        <v>-3.0949477183535601</v>
      </c>
      <c r="B72">
        <f>(Games!D72)*Coefficients!$B$2</f>
        <v>0</v>
      </c>
      <c r="C72" t="e">
        <f>(VLOOKUP(Games!B72, Data!$B$2:$L$134, 4, FALSE)-VLOOKUP(Games!C72, Data!$B$2:$L$134, 4, FALSE))*Coefficients!$C$2</f>
        <v>#N/A</v>
      </c>
      <c r="D72" t="e">
        <f>(VLOOKUP(Games!B72, Data!$B$2:$L$134, 3, FALSE)-VLOOKUP(Games!C72, Data!$B$2:$L$134, 3, FALSE))*Coefficients!$D$2</f>
        <v>#N/A</v>
      </c>
      <c r="E72" t="e">
        <f>(VLOOKUP(Games!B72, Data!$B$2:$L$134, 5, FALSE)-VLOOKUP(Games!C72, Data!$B$2:$L$134, 5, FALSE))*Coefficients!$E$2</f>
        <v>#N/A</v>
      </c>
      <c r="F72" t="e">
        <f>(VLOOKUP(Games!B72, Data!$B$2:$L$134, 6, FALSE)-VLOOKUP(Games!C72, Data!$B$2:$L$134, 6, FALSE))*Coefficients!$F$2</f>
        <v>#N/A</v>
      </c>
      <c r="G72" t="e">
        <f>(VLOOKUP(Games!B72, Data!$B$2:$L$134, 7, FALSE)-VLOOKUP(Games!C72, Data!$B$2:$L$134, 7, FALSE))*Coefficients!$G$2</f>
        <v>#N/A</v>
      </c>
      <c r="H72" t="e">
        <f>(VLOOKUP(Games!B72, Data!$B$2:$L$134, 8, FALSE)-VLOOKUP(Games!C72, Data!$B$2:$L$134, 8, FALSE))*Coefficients!$H$2</f>
        <v>#N/A</v>
      </c>
      <c r="I72" t="e">
        <f>(VLOOKUP(Games!B72, Data!$B$2:$L$134, 9, FALSE)-VLOOKUP(Games!C72, Data!$B$2:$L$134, 9, FALSE))*Coefficients!$I$2</f>
        <v>#N/A</v>
      </c>
      <c r="J72" t="e">
        <f>(VLOOKUP(Games!B72, Data!$B$2:$L$134, 10, FALSE)-VLOOKUP(Games!C72, Data!$B$2:$L$134, 10, FALSE))*Coefficients!$J$2</f>
        <v>#N/A</v>
      </c>
      <c r="K72" t="e">
        <f>(IF(AND(VLOOKUP(Games!B72, Data!$B$2:$L$134, 11, FALSE)=1, VLOOKUP(Games!C72, Data!$B$2:$L$134, 11, FALSE)&lt;&gt;1), 1,0))*Coefficients!K$2</f>
        <v>#N/A</v>
      </c>
      <c r="L72" t="e">
        <f>(IF(AND(VLOOKUP(Games!B72, Data!$B$2:$L$134, 11, FALSE)&lt;&gt;1, VLOOKUP(Games!C72, Data!$B$2:$L$134, 11, FALSE)=1), 1,0))*Coefficients!L$2</f>
        <v>#N/A</v>
      </c>
      <c r="O72" t="e">
        <f t="shared" si="1"/>
        <v>#N/A</v>
      </c>
    </row>
    <row r="73" spans="1:15" x14ac:dyDescent="0.45">
      <c r="A73">
        <f>Coefficients!$A$2</f>
        <v>-3.0949477183535601</v>
      </c>
      <c r="B73">
        <f>(Games!D73)*Coefficients!$B$2</f>
        <v>0</v>
      </c>
      <c r="C73" t="e">
        <f>(VLOOKUP(Games!B73, Data!$B$2:$L$134, 4, FALSE)-VLOOKUP(Games!C73, Data!$B$2:$L$134, 4, FALSE))*Coefficients!$C$2</f>
        <v>#N/A</v>
      </c>
      <c r="D73" t="e">
        <f>(VLOOKUP(Games!B73, Data!$B$2:$L$134, 3, FALSE)-VLOOKUP(Games!C73, Data!$B$2:$L$134, 3, FALSE))*Coefficients!$D$2</f>
        <v>#N/A</v>
      </c>
      <c r="E73" t="e">
        <f>(VLOOKUP(Games!B73, Data!$B$2:$L$134, 5, FALSE)-VLOOKUP(Games!C73, Data!$B$2:$L$134, 5, FALSE))*Coefficients!$E$2</f>
        <v>#N/A</v>
      </c>
      <c r="F73" t="e">
        <f>(VLOOKUP(Games!B73, Data!$B$2:$L$134, 6, FALSE)-VLOOKUP(Games!C73, Data!$B$2:$L$134, 6, FALSE))*Coefficients!$F$2</f>
        <v>#N/A</v>
      </c>
      <c r="G73" t="e">
        <f>(VLOOKUP(Games!B73, Data!$B$2:$L$134, 7, FALSE)-VLOOKUP(Games!C73, Data!$B$2:$L$134, 7, FALSE))*Coefficients!$G$2</f>
        <v>#N/A</v>
      </c>
      <c r="H73" t="e">
        <f>(VLOOKUP(Games!B73, Data!$B$2:$L$134, 8, FALSE)-VLOOKUP(Games!C73, Data!$B$2:$L$134, 8, FALSE))*Coefficients!$H$2</f>
        <v>#N/A</v>
      </c>
      <c r="I73" t="e">
        <f>(VLOOKUP(Games!B73, Data!$B$2:$L$134, 9, FALSE)-VLOOKUP(Games!C73, Data!$B$2:$L$134, 9, FALSE))*Coefficients!$I$2</f>
        <v>#N/A</v>
      </c>
      <c r="J73" t="e">
        <f>(VLOOKUP(Games!B73, Data!$B$2:$L$134, 10, FALSE)-VLOOKUP(Games!C73, Data!$B$2:$L$134, 10, FALSE))*Coefficients!$J$2</f>
        <v>#N/A</v>
      </c>
      <c r="K73" t="e">
        <f>(IF(AND(VLOOKUP(Games!B73, Data!$B$2:$L$134, 11, FALSE)=1, VLOOKUP(Games!C73, Data!$B$2:$L$134, 11, FALSE)&lt;&gt;1), 1,0))*Coefficients!K$2</f>
        <v>#N/A</v>
      </c>
      <c r="L73" t="e">
        <f>(IF(AND(VLOOKUP(Games!B73, Data!$B$2:$L$134, 11, FALSE)&lt;&gt;1, VLOOKUP(Games!C73, Data!$B$2:$L$134, 11, FALSE)=1), 1,0))*Coefficients!L$2</f>
        <v>#N/A</v>
      </c>
      <c r="O73" t="e">
        <f t="shared" si="1"/>
        <v>#N/A</v>
      </c>
    </row>
    <row r="74" spans="1:15" x14ac:dyDescent="0.45">
      <c r="A74">
        <f>Coefficients!$A$2</f>
        <v>-3.0949477183535601</v>
      </c>
      <c r="B74">
        <f>(Games!D74)*Coefficients!$B$2</f>
        <v>0</v>
      </c>
      <c r="C74" t="e">
        <f>(VLOOKUP(Games!B74, Data!$B$2:$L$134, 4, FALSE)-VLOOKUP(Games!C74, Data!$B$2:$L$134, 4, FALSE))*Coefficients!$C$2</f>
        <v>#N/A</v>
      </c>
      <c r="D74" t="e">
        <f>(VLOOKUP(Games!B74, Data!$B$2:$L$134, 3, FALSE)-VLOOKUP(Games!C74, Data!$B$2:$L$134, 3, FALSE))*Coefficients!$D$2</f>
        <v>#N/A</v>
      </c>
      <c r="E74" t="e">
        <f>(VLOOKUP(Games!B74, Data!$B$2:$L$134, 5, FALSE)-VLOOKUP(Games!C74, Data!$B$2:$L$134, 5, FALSE))*Coefficients!$E$2</f>
        <v>#N/A</v>
      </c>
      <c r="F74" t="e">
        <f>(VLOOKUP(Games!B74, Data!$B$2:$L$134, 6, FALSE)-VLOOKUP(Games!C74, Data!$B$2:$L$134, 6, FALSE))*Coefficients!$F$2</f>
        <v>#N/A</v>
      </c>
      <c r="G74" t="e">
        <f>(VLOOKUP(Games!B74, Data!$B$2:$L$134, 7, FALSE)-VLOOKUP(Games!C74, Data!$B$2:$L$134, 7, FALSE))*Coefficients!$G$2</f>
        <v>#N/A</v>
      </c>
      <c r="H74" t="e">
        <f>(VLOOKUP(Games!B74, Data!$B$2:$L$134, 8, FALSE)-VLOOKUP(Games!C74, Data!$B$2:$L$134, 8, FALSE))*Coefficients!$H$2</f>
        <v>#N/A</v>
      </c>
      <c r="I74" t="e">
        <f>(VLOOKUP(Games!B74, Data!$B$2:$L$134, 9, FALSE)-VLOOKUP(Games!C74, Data!$B$2:$L$134, 9, FALSE))*Coefficients!$I$2</f>
        <v>#N/A</v>
      </c>
      <c r="J74" t="e">
        <f>(VLOOKUP(Games!B74, Data!$B$2:$L$134, 10, FALSE)-VLOOKUP(Games!C74, Data!$B$2:$L$134, 10, FALSE))*Coefficients!$J$2</f>
        <v>#N/A</v>
      </c>
      <c r="K74" t="e">
        <f>(IF(AND(VLOOKUP(Games!B74, Data!$B$2:$L$134, 11, FALSE)=1, VLOOKUP(Games!C74, Data!$B$2:$L$134, 11, FALSE)&lt;&gt;1), 1,0))*Coefficients!K$2</f>
        <v>#N/A</v>
      </c>
      <c r="L74" t="e">
        <f>(IF(AND(VLOOKUP(Games!B74, Data!$B$2:$L$134, 11, FALSE)&lt;&gt;1, VLOOKUP(Games!C74, Data!$B$2:$L$134, 11, FALSE)=1), 1,0))*Coefficients!L$2</f>
        <v>#N/A</v>
      </c>
      <c r="O74" t="e">
        <f t="shared" si="1"/>
        <v>#N/A</v>
      </c>
    </row>
    <row r="75" spans="1:15" x14ac:dyDescent="0.45">
      <c r="A75">
        <f>Coefficients!$A$2</f>
        <v>-3.0949477183535601</v>
      </c>
      <c r="B75">
        <f>(Games!D75)*Coefficients!$B$2</f>
        <v>0</v>
      </c>
      <c r="C75" t="e">
        <f>(VLOOKUP(Games!B75, Data!$B$2:$L$134, 4, FALSE)-VLOOKUP(Games!C75, Data!$B$2:$L$134, 4, FALSE))*Coefficients!$C$2</f>
        <v>#N/A</v>
      </c>
      <c r="D75" t="e">
        <f>(VLOOKUP(Games!B75, Data!$B$2:$L$134, 3, FALSE)-VLOOKUP(Games!C75, Data!$B$2:$L$134, 3, FALSE))*Coefficients!$D$2</f>
        <v>#N/A</v>
      </c>
      <c r="E75" t="e">
        <f>(VLOOKUP(Games!B75, Data!$B$2:$L$134, 5, FALSE)-VLOOKUP(Games!C75, Data!$B$2:$L$134, 5, FALSE))*Coefficients!$E$2</f>
        <v>#N/A</v>
      </c>
      <c r="F75" t="e">
        <f>(VLOOKUP(Games!B75, Data!$B$2:$L$134, 6, FALSE)-VLOOKUP(Games!C75, Data!$B$2:$L$134, 6, FALSE))*Coefficients!$F$2</f>
        <v>#N/A</v>
      </c>
      <c r="G75" t="e">
        <f>(VLOOKUP(Games!B75, Data!$B$2:$L$134, 7, FALSE)-VLOOKUP(Games!C75, Data!$B$2:$L$134, 7, FALSE))*Coefficients!$G$2</f>
        <v>#N/A</v>
      </c>
      <c r="H75" t="e">
        <f>(VLOOKUP(Games!B75, Data!$B$2:$L$134, 8, FALSE)-VLOOKUP(Games!C75, Data!$B$2:$L$134, 8, FALSE))*Coefficients!$H$2</f>
        <v>#N/A</v>
      </c>
      <c r="I75" t="e">
        <f>(VLOOKUP(Games!B75, Data!$B$2:$L$134, 9, FALSE)-VLOOKUP(Games!C75, Data!$B$2:$L$134, 9, FALSE))*Coefficients!$I$2</f>
        <v>#N/A</v>
      </c>
      <c r="J75" t="e">
        <f>(VLOOKUP(Games!B75, Data!$B$2:$L$134, 10, FALSE)-VLOOKUP(Games!C75, Data!$B$2:$L$134, 10, FALSE))*Coefficients!$J$2</f>
        <v>#N/A</v>
      </c>
      <c r="K75" t="e">
        <f>(IF(AND(VLOOKUP(Games!B75, Data!$B$2:$L$134, 11, FALSE)=1, VLOOKUP(Games!C75, Data!$B$2:$L$134, 11, FALSE)&lt;&gt;1), 1,0))*Coefficients!K$2</f>
        <v>#N/A</v>
      </c>
      <c r="L75" t="e">
        <f>(IF(AND(VLOOKUP(Games!B75, Data!$B$2:$L$134, 11, FALSE)&lt;&gt;1, VLOOKUP(Games!C75, Data!$B$2:$L$134, 11, FALSE)=1), 1,0))*Coefficients!L$2</f>
        <v>#N/A</v>
      </c>
      <c r="O75" t="e">
        <f t="shared" si="1"/>
        <v>#N/A</v>
      </c>
    </row>
    <row r="76" spans="1:15" x14ac:dyDescent="0.45">
      <c r="A76">
        <f>Coefficients!$A$2</f>
        <v>-3.0949477183535601</v>
      </c>
      <c r="B76">
        <f>(Games!D76)*Coefficients!$B$2</f>
        <v>0</v>
      </c>
      <c r="C76" t="e">
        <f>(VLOOKUP(Games!B76, Data!$B$2:$L$134, 4, FALSE)-VLOOKUP(Games!C76, Data!$B$2:$L$134, 4, FALSE))*Coefficients!$C$2</f>
        <v>#N/A</v>
      </c>
      <c r="D76" t="e">
        <f>(VLOOKUP(Games!B76, Data!$B$2:$L$134, 3, FALSE)-VLOOKUP(Games!C76, Data!$B$2:$L$134, 3, FALSE))*Coefficients!$D$2</f>
        <v>#N/A</v>
      </c>
      <c r="E76" t="e">
        <f>(VLOOKUP(Games!B76, Data!$B$2:$L$134, 5, FALSE)-VLOOKUP(Games!C76, Data!$B$2:$L$134, 5, FALSE))*Coefficients!$E$2</f>
        <v>#N/A</v>
      </c>
      <c r="F76" t="e">
        <f>(VLOOKUP(Games!B76, Data!$B$2:$L$134, 6, FALSE)-VLOOKUP(Games!C76, Data!$B$2:$L$134, 6, FALSE))*Coefficients!$F$2</f>
        <v>#N/A</v>
      </c>
      <c r="G76" t="e">
        <f>(VLOOKUP(Games!B76, Data!$B$2:$L$134, 7, FALSE)-VLOOKUP(Games!C76, Data!$B$2:$L$134, 7, FALSE))*Coefficients!$G$2</f>
        <v>#N/A</v>
      </c>
      <c r="H76" t="e">
        <f>(VLOOKUP(Games!B76, Data!$B$2:$L$134, 8, FALSE)-VLOOKUP(Games!C76, Data!$B$2:$L$134, 8, FALSE))*Coefficients!$H$2</f>
        <v>#N/A</v>
      </c>
      <c r="I76" t="e">
        <f>(VLOOKUP(Games!B76, Data!$B$2:$L$134, 9, FALSE)-VLOOKUP(Games!C76, Data!$B$2:$L$134, 9, FALSE))*Coefficients!$I$2</f>
        <v>#N/A</v>
      </c>
      <c r="J76" t="e">
        <f>(VLOOKUP(Games!B76, Data!$B$2:$L$134, 10, FALSE)-VLOOKUP(Games!C76, Data!$B$2:$L$134, 10, FALSE))*Coefficients!$J$2</f>
        <v>#N/A</v>
      </c>
      <c r="K76" t="e">
        <f>(IF(AND(VLOOKUP(Games!B76, Data!$B$2:$L$134, 11, FALSE)=1, VLOOKUP(Games!C76, Data!$B$2:$L$134, 11, FALSE)&lt;&gt;1), 1,0))*Coefficients!K$2</f>
        <v>#N/A</v>
      </c>
      <c r="L76" t="e">
        <f>(IF(AND(VLOOKUP(Games!B76, Data!$B$2:$L$134, 11, FALSE)&lt;&gt;1, VLOOKUP(Games!C76, Data!$B$2:$L$134, 11, FALSE)=1), 1,0))*Coefficients!L$2</f>
        <v>#N/A</v>
      </c>
      <c r="O76" t="e">
        <f t="shared" si="1"/>
        <v>#N/A</v>
      </c>
    </row>
    <row r="77" spans="1:15" x14ac:dyDescent="0.45">
      <c r="A77">
        <f>Coefficients!$A$2</f>
        <v>-3.0949477183535601</v>
      </c>
      <c r="B77">
        <f>(Games!D77)*Coefficients!$B$2</f>
        <v>0</v>
      </c>
      <c r="C77" t="e">
        <f>(VLOOKUP(Games!B77, Data!$B$2:$L$134, 4, FALSE)-VLOOKUP(Games!C77, Data!$B$2:$L$134, 4, FALSE))*Coefficients!$C$2</f>
        <v>#N/A</v>
      </c>
      <c r="D77" t="e">
        <f>(VLOOKUP(Games!B77, Data!$B$2:$L$134, 3, FALSE)-VLOOKUP(Games!C77, Data!$B$2:$L$134, 3, FALSE))*Coefficients!$D$2</f>
        <v>#N/A</v>
      </c>
      <c r="E77" t="e">
        <f>(VLOOKUP(Games!B77, Data!$B$2:$L$134, 5, FALSE)-VLOOKUP(Games!C77, Data!$B$2:$L$134, 5, FALSE))*Coefficients!$E$2</f>
        <v>#N/A</v>
      </c>
      <c r="F77" t="e">
        <f>(VLOOKUP(Games!B77, Data!$B$2:$L$134, 6, FALSE)-VLOOKUP(Games!C77, Data!$B$2:$L$134, 6, FALSE))*Coefficients!$F$2</f>
        <v>#N/A</v>
      </c>
      <c r="G77" t="e">
        <f>(VLOOKUP(Games!B77, Data!$B$2:$L$134, 7, FALSE)-VLOOKUP(Games!C77, Data!$B$2:$L$134, 7, FALSE))*Coefficients!$G$2</f>
        <v>#N/A</v>
      </c>
      <c r="H77" t="e">
        <f>(VLOOKUP(Games!B77, Data!$B$2:$L$134, 8, FALSE)-VLOOKUP(Games!C77, Data!$B$2:$L$134, 8, FALSE))*Coefficients!$H$2</f>
        <v>#N/A</v>
      </c>
      <c r="I77" t="e">
        <f>(VLOOKUP(Games!B77, Data!$B$2:$L$134, 9, FALSE)-VLOOKUP(Games!C77, Data!$B$2:$L$134, 9, FALSE))*Coefficients!$I$2</f>
        <v>#N/A</v>
      </c>
      <c r="J77" t="e">
        <f>(VLOOKUP(Games!B77, Data!$B$2:$L$134, 10, FALSE)-VLOOKUP(Games!C77, Data!$B$2:$L$134, 10, FALSE))*Coefficients!$J$2</f>
        <v>#N/A</v>
      </c>
      <c r="K77" t="e">
        <f>(IF(AND(VLOOKUP(Games!B77, Data!$B$2:$L$134, 11, FALSE)=1, VLOOKUP(Games!C77, Data!$B$2:$L$134, 11, FALSE)&lt;&gt;1), 1,0))*Coefficients!K$2</f>
        <v>#N/A</v>
      </c>
      <c r="L77" t="e">
        <f>(IF(AND(VLOOKUP(Games!B77, Data!$B$2:$L$134, 11, FALSE)&lt;&gt;1, VLOOKUP(Games!C77, Data!$B$2:$L$134, 11, FALSE)=1), 1,0))*Coefficients!L$2</f>
        <v>#N/A</v>
      </c>
      <c r="O77" t="e">
        <f t="shared" si="1"/>
        <v>#N/A</v>
      </c>
    </row>
    <row r="78" spans="1:15" x14ac:dyDescent="0.45">
      <c r="A78">
        <f>Coefficients!$A$2</f>
        <v>-3.0949477183535601</v>
      </c>
      <c r="B78">
        <f>(Games!D78)*Coefficients!$B$2</f>
        <v>0</v>
      </c>
      <c r="C78" t="e">
        <f>(VLOOKUP(Games!B78, Data!$B$2:$L$134, 4, FALSE)-VLOOKUP(Games!C78, Data!$B$2:$L$134, 4, FALSE))*Coefficients!$C$2</f>
        <v>#N/A</v>
      </c>
      <c r="D78" t="e">
        <f>(VLOOKUP(Games!B78, Data!$B$2:$L$134, 3, FALSE)-VLOOKUP(Games!C78, Data!$B$2:$L$134, 3, FALSE))*Coefficients!$D$2</f>
        <v>#N/A</v>
      </c>
      <c r="E78" t="e">
        <f>(VLOOKUP(Games!B78, Data!$B$2:$L$134, 5, FALSE)-VLOOKUP(Games!C78, Data!$B$2:$L$134, 5, FALSE))*Coefficients!$E$2</f>
        <v>#N/A</v>
      </c>
      <c r="F78" t="e">
        <f>(VLOOKUP(Games!B78, Data!$B$2:$L$134, 6, FALSE)-VLOOKUP(Games!C78, Data!$B$2:$L$134, 6, FALSE))*Coefficients!$F$2</f>
        <v>#N/A</v>
      </c>
      <c r="G78" t="e">
        <f>(VLOOKUP(Games!B78, Data!$B$2:$L$134, 7, FALSE)-VLOOKUP(Games!C78, Data!$B$2:$L$134, 7, FALSE))*Coefficients!$G$2</f>
        <v>#N/A</v>
      </c>
      <c r="H78" t="e">
        <f>(VLOOKUP(Games!B78, Data!$B$2:$L$134, 8, FALSE)-VLOOKUP(Games!C78, Data!$B$2:$L$134, 8, FALSE))*Coefficients!$H$2</f>
        <v>#N/A</v>
      </c>
      <c r="I78" t="e">
        <f>(VLOOKUP(Games!B78, Data!$B$2:$L$134, 9, FALSE)-VLOOKUP(Games!C78, Data!$B$2:$L$134, 9, FALSE))*Coefficients!$I$2</f>
        <v>#N/A</v>
      </c>
      <c r="J78" t="e">
        <f>(VLOOKUP(Games!B78, Data!$B$2:$L$134, 10, FALSE)-VLOOKUP(Games!C78, Data!$B$2:$L$134, 10, FALSE))*Coefficients!$J$2</f>
        <v>#N/A</v>
      </c>
      <c r="K78" t="e">
        <f>(IF(AND(VLOOKUP(Games!B78, Data!$B$2:$L$134, 11, FALSE)=1, VLOOKUP(Games!C78, Data!$B$2:$L$134, 11, FALSE)&lt;&gt;1), 1,0))*Coefficients!K$2</f>
        <v>#N/A</v>
      </c>
      <c r="L78" t="e">
        <f>(IF(AND(VLOOKUP(Games!B78, Data!$B$2:$L$134, 11, FALSE)&lt;&gt;1, VLOOKUP(Games!C78, Data!$B$2:$L$134, 11, FALSE)=1), 1,0))*Coefficients!L$2</f>
        <v>#N/A</v>
      </c>
      <c r="O78" t="e">
        <f t="shared" si="1"/>
        <v>#N/A</v>
      </c>
    </row>
    <row r="79" spans="1:15" x14ac:dyDescent="0.45">
      <c r="A79">
        <f>Coefficients!$A$2</f>
        <v>-3.0949477183535601</v>
      </c>
      <c r="B79">
        <f>(Games!D79)*Coefficients!$B$2</f>
        <v>0</v>
      </c>
      <c r="C79" t="e">
        <f>(VLOOKUP(Games!B79, Data!$B$2:$L$134, 4, FALSE)-VLOOKUP(Games!C79, Data!$B$2:$L$134, 4, FALSE))*Coefficients!$C$2</f>
        <v>#N/A</v>
      </c>
      <c r="D79" t="e">
        <f>(VLOOKUP(Games!B79, Data!$B$2:$L$134, 3, FALSE)-VLOOKUP(Games!C79, Data!$B$2:$L$134, 3, FALSE))*Coefficients!$D$2</f>
        <v>#N/A</v>
      </c>
      <c r="E79" t="e">
        <f>(VLOOKUP(Games!B79, Data!$B$2:$L$134, 5, FALSE)-VLOOKUP(Games!C79, Data!$B$2:$L$134, 5, FALSE))*Coefficients!$E$2</f>
        <v>#N/A</v>
      </c>
      <c r="F79" t="e">
        <f>(VLOOKUP(Games!B79, Data!$B$2:$L$134, 6, FALSE)-VLOOKUP(Games!C79, Data!$B$2:$L$134, 6, FALSE))*Coefficients!$F$2</f>
        <v>#N/A</v>
      </c>
      <c r="G79" t="e">
        <f>(VLOOKUP(Games!B79, Data!$B$2:$L$134, 7, FALSE)-VLOOKUP(Games!C79, Data!$B$2:$L$134, 7, FALSE))*Coefficients!$G$2</f>
        <v>#N/A</v>
      </c>
      <c r="H79" t="e">
        <f>(VLOOKUP(Games!B79, Data!$B$2:$L$134, 8, FALSE)-VLOOKUP(Games!C79, Data!$B$2:$L$134, 8, FALSE))*Coefficients!$H$2</f>
        <v>#N/A</v>
      </c>
      <c r="I79" t="e">
        <f>(VLOOKUP(Games!B79, Data!$B$2:$L$134, 9, FALSE)-VLOOKUP(Games!C79, Data!$B$2:$L$134, 9, FALSE))*Coefficients!$I$2</f>
        <v>#N/A</v>
      </c>
      <c r="J79" t="e">
        <f>(VLOOKUP(Games!B79, Data!$B$2:$L$134, 10, FALSE)-VLOOKUP(Games!C79, Data!$B$2:$L$134, 10, FALSE))*Coefficients!$J$2</f>
        <v>#N/A</v>
      </c>
      <c r="K79" t="e">
        <f>(IF(AND(VLOOKUP(Games!B79, Data!$B$2:$L$134, 11, FALSE)=1, VLOOKUP(Games!C79, Data!$B$2:$L$134, 11, FALSE)&lt;&gt;1), 1,0))*Coefficients!K$2</f>
        <v>#N/A</v>
      </c>
      <c r="L79" t="e">
        <f>(IF(AND(VLOOKUP(Games!B79, Data!$B$2:$L$134, 11, FALSE)&lt;&gt;1, VLOOKUP(Games!C79, Data!$B$2:$L$134, 11, FALSE)=1), 1,0))*Coefficients!L$2</f>
        <v>#N/A</v>
      </c>
      <c r="O79" t="e">
        <f t="shared" si="1"/>
        <v>#N/A</v>
      </c>
    </row>
    <row r="80" spans="1:15" x14ac:dyDescent="0.45">
      <c r="A80">
        <f>Coefficients!$A$2</f>
        <v>-3.0949477183535601</v>
      </c>
      <c r="B80">
        <f>(Games!D80)*Coefficients!$B$2</f>
        <v>0</v>
      </c>
      <c r="C80" t="e">
        <f>(VLOOKUP(Games!B80, Data!$B$2:$L$134, 4, FALSE)-VLOOKUP(Games!C80, Data!$B$2:$L$134, 4, FALSE))*Coefficients!$C$2</f>
        <v>#N/A</v>
      </c>
      <c r="D80" t="e">
        <f>(VLOOKUP(Games!B80, Data!$B$2:$L$134, 3, FALSE)-VLOOKUP(Games!C80, Data!$B$2:$L$134, 3, FALSE))*Coefficients!$D$2</f>
        <v>#N/A</v>
      </c>
      <c r="E80" t="e">
        <f>(VLOOKUP(Games!B80, Data!$B$2:$L$134, 5, FALSE)-VLOOKUP(Games!C80, Data!$B$2:$L$134, 5, FALSE))*Coefficients!$E$2</f>
        <v>#N/A</v>
      </c>
      <c r="F80" t="e">
        <f>(VLOOKUP(Games!B80, Data!$B$2:$L$134, 6, FALSE)-VLOOKUP(Games!C80, Data!$B$2:$L$134, 6, FALSE))*Coefficients!$F$2</f>
        <v>#N/A</v>
      </c>
      <c r="G80" t="e">
        <f>(VLOOKUP(Games!B80, Data!$B$2:$L$134, 7, FALSE)-VLOOKUP(Games!C80, Data!$B$2:$L$134, 7, FALSE))*Coefficients!$G$2</f>
        <v>#N/A</v>
      </c>
      <c r="H80" t="e">
        <f>(VLOOKUP(Games!B80, Data!$B$2:$L$134, 8, FALSE)-VLOOKUP(Games!C80, Data!$B$2:$L$134, 8, FALSE))*Coefficients!$H$2</f>
        <v>#N/A</v>
      </c>
      <c r="I80" t="e">
        <f>(VLOOKUP(Games!B80, Data!$B$2:$L$134, 9, FALSE)-VLOOKUP(Games!C80, Data!$B$2:$L$134, 9, FALSE))*Coefficients!$I$2</f>
        <v>#N/A</v>
      </c>
      <c r="J80" t="e">
        <f>(VLOOKUP(Games!B80, Data!$B$2:$L$134, 10, FALSE)-VLOOKUP(Games!C80, Data!$B$2:$L$134, 10, FALSE))*Coefficients!$J$2</f>
        <v>#N/A</v>
      </c>
      <c r="K80" t="e">
        <f>(IF(AND(VLOOKUP(Games!B80, Data!$B$2:$L$134, 11, FALSE)=1, VLOOKUP(Games!C80, Data!$B$2:$L$134, 11, FALSE)&lt;&gt;1), 1,0))*Coefficients!K$2</f>
        <v>#N/A</v>
      </c>
      <c r="L80" t="e">
        <f>(IF(AND(VLOOKUP(Games!B80, Data!$B$2:$L$134, 11, FALSE)&lt;&gt;1, VLOOKUP(Games!C80, Data!$B$2:$L$134, 11, FALSE)=1), 1,0))*Coefficients!L$2</f>
        <v>#N/A</v>
      </c>
      <c r="O80" t="e">
        <f t="shared" si="1"/>
        <v>#N/A</v>
      </c>
    </row>
    <row r="81" spans="1:15" x14ac:dyDescent="0.45">
      <c r="A81">
        <f>Coefficients!$A$2</f>
        <v>-3.0949477183535601</v>
      </c>
      <c r="B81">
        <f>(Games!D81)*Coefficients!$B$2</f>
        <v>0</v>
      </c>
      <c r="C81" t="e">
        <f>(VLOOKUP(Games!B81, Data!$B$2:$L$134, 4, FALSE)-VLOOKUP(Games!C81, Data!$B$2:$L$134, 4, FALSE))*Coefficients!$C$2</f>
        <v>#N/A</v>
      </c>
      <c r="D81" t="e">
        <f>(VLOOKUP(Games!B81, Data!$B$2:$L$134, 3, FALSE)-VLOOKUP(Games!C81, Data!$B$2:$L$134, 3, FALSE))*Coefficients!$D$2</f>
        <v>#N/A</v>
      </c>
      <c r="E81" t="e">
        <f>(VLOOKUP(Games!B81, Data!$B$2:$L$134, 5, FALSE)-VLOOKUP(Games!C81, Data!$B$2:$L$134, 5, FALSE))*Coefficients!$E$2</f>
        <v>#N/A</v>
      </c>
      <c r="F81" t="e">
        <f>(VLOOKUP(Games!B81, Data!$B$2:$L$134, 6, FALSE)-VLOOKUP(Games!C81, Data!$B$2:$L$134, 6, FALSE))*Coefficients!$F$2</f>
        <v>#N/A</v>
      </c>
      <c r="G81" t="e">
        <f>(VLOOKUP(Games!B81, Data!$B$2:$L$134, 7, FALSE)-VLOOKUP(Games!C81, Data!$B$2:$L$134, 7, FALSE))*Coefficients!$G$2</f>
        <v>#N/A</v>
      </c>
      <c r="H81" t="e">
        <f>(VLOOKUP(Games!B81, Data!$B$2:$L$134, 8, FALSE)-VLOOKUP(Games!C81, Data!$B$2:$L$134, 8, FALSE))*Coefficients!$H$2</f>
        <v>#N/A</v>
      </c>
      <c r="I81" t="e">
        <f>(VLOOKUP(Games!B81, Data!$B$2:$L$134, 9, FALSE)-VLOOKUP(Games!C81, Data!$B$2:$L$134, 9, FALSE))*Coefficients!$I$2</f>
        <v>#N/A</v>
      </c>
      <c r="J81" t="e">
        <f>(VLOOKUP(Games!B81, Data!$B$2:$L$134, 10, FALSE)-VLOOKUP(Games!C81, Data!$B$2:$L$134, 10, FALSE))*Coefficients!$J$2</f>
        <v>#N/A</v>
      </c>
      <c r="K81" t="e">
        <f>(IF(AND(VLOOKUP(Games!B81, Data!$B$2:$L$134, 11, FALSE)=1, VLOOKUP(Games!C81, Data!$B$2:$L$134, 11, FALSE)&lt;&gt;1), 1,0))*Coefficients!K$2</f>
        <v>#N/A</v>
      </c>
      <c r="L81" t="e">
        <f>(IF(AND(VLOOKUP(Games!B81, Data!$B$2:$L$134, 11, FALSE)&lt;&gt;1, VLOOKUP(Games!C81, Data!$B$2:$L$134, 11, FALSE)=1), 1,0))*Coefficients!L$2</f>
        <v>#N/A</v>
      </c>
      <c r="O81" t="e">
        <f t="shared" si="1"/>
        <v>#N/A</v>
      </c>
    </row>
    <row r="82" spans="1:15" x14ac:dyDescent="0.45">
      <c r="A82">
        <f>Coefficients!$A$2</f>
        <v>-3.0949477183535601</v>
      </c>
      <c r="B82">
        <f>(Games!D82)*Coefficients!$B$2</f>
        <v>0</v>
      </c>
      <c r="C82" t="e">
        <f>(VLOOKUP(Games!B82, Data!$B$2:$L$134, 4, FALSE)-VLOOKUP(Games!C82, Data!$B$2:$L$134, 4, FALSE))*Coefficients!$C$2</f>
        <v>#N/A</v>
      </c>
      <c r="D82" t="e">
        <f>(VLOOKUP(Games!B82, Data!$B$2:$L$134, 3, FALSE)-VLOOKUP(Games!C82, Data!$B$2:$L$134, 3, FALSE))*Coefficients!$D$2</f>
        <v>#N/A</v>
      </c>
      <c r="E82" t="e">
        <f>(VLOOKUP(Games!B82, Data!$B$2:$L$134, 5, FALSE)-VLOOKUP(Games!C82, Data!$B$2:$L$134, 5, FALSE))*Coefficients!$E$2</f>
        <v>#N/A</v>
      </c>
      <c r="F82" t="e">
        <f>(VLOOKUP(Games!B82, Data!$B$2:$L$134, 6, FALSE)-VLOOKUP(Games!C82, Data!$B$2:$L$134, 6, FALSE))*Coefficients!$F$2</f>
        <v>#N/A</v>
      </c>
      <c r="G82" t="e">
        <f>(VLOOKUP(Games!B82, Data!$B$2:$L$134, 7, FALSE)-VLOOKUP(Games!C82, Data!$B$2:$L$134, 7, FALSE))*Coefficients!$G$2</f>
        <v>#N/A</v>
      </c>
      <c r="H82" t="e">
        <f>(VLOOKUP(Games!B82, Data!$B$2:$L$134, 8, FALSE)-VLOOKUP(Games!C82, Data!$B$2:$L$134, 8, FALSE))*Coefficients!$H$2</f>
        <v>#N/A</v>
      </c>
      <c r="I82" t="e">
        <f>(VLOOKUP(Games!B82, Data!$B$2:$L$134, 9, FALSE)-VLOOKUP(Games!C82, Data!$B$2:$L$134, 9, FALSE))*Coefficients!$I$2</f>
        <v>#N/A</v>
      </c>
      <c r="J82" t="e">
        <f>(VLOOKUP(Games!B82, Data!$B$2:$L$134, 10, FALSE)-VLOOKUP(Games!C82, Data!$B$2:$L$134, 10, FALSE))*Coefficients!$J$2</f>
        <v>#N/A</v>
      </c>
      <c r="K82" t="e">
        <f>(IF(AND(VLOOKUP(Games!B82, Data!$B$2:$L$134, 11, FALSE)=1, VLOOKUP(Games!C82, Data!$B$2:$L$134, 11, FALSE)&lt;&gt;1), 1,0))*Coefficients!K$2</f>
        <v>#N/A</v>
      </c>
      <c r="L82" t="e">
        <f>(IF(AND(VLOOKUP(Games!B82, Data!$B$2:$L$134, 11, FALSE)&lt;&gt;1, VLOOKUP(Games!C82, Data!$B$2:$L$134, 11, FALSE)=1), 1,0))*Coefficients!L$2</f>
        <v>#N/A</v>
      </c>
      <c r="O82" t="e">
        <f t="shared" si="1"/>
        <v>#N/A</v>
      </c>
    </row>
    <row r="83" spans="1:15" x14ac:dyDescent="0.45">
      <c r="A83">
        <f>Coefficients!$A$2</f>
        <v>-3.0949477183535601</v>
      </c>
      <c r="B83">
        <f>(Games!D83)*Coefficients!$B$2</f>
        <v>0</v>
      </c>
      <c r="C83" t="e">
        <f>(VLOOKUP(Games!B83, Data!$B$2:$L$134, 4, FALSE)-VLOOKUP(Games!C83, Data!$B$2:$L$134, 4, FALSE))*Coefficients!$C$2</f>
        <v>#N/A</v>
      </c>
      <c r="D83" t="e">
        <f>(VLOOKUP(Games!B83, Data!$B$2:$L$134, 3, FALSE)-VLOOKUP(Games!C83, Data!$B$2:$L$134, 3, FALSE))*Coefficients!$D$2</f>
        <v>#N/A</v>
      </c>
      <c r="E83" t="e">
        <f>(VLOOKUP(Games!B83, Data!$B$2:$L$134, 5, FALSE)-VLOOKUP(Games!C83, Data!$B$2:$L$134, 5, FALSE))*Coefficients!$E$2</f>
        <v>#N/A</v>
      </c>
      <c r="F83" t="e">
        <f>(VLOOKUP(Games!B83, Data!$B$2:$L$134, 6, FALSE)-VLOOKUP(Games!C83, Data!$B$2:$L$134, 6, FALSE))*Coefficients!$F$2</f>
        <v>#N/A</v>
      </c>
      <c r="G83" t="e">
        <f>(VLOOKUP(Games!B83, Data!$B$2:$L$134, 7, FALSE)-VLOOKUP(Games!C83, Data!$B$2:$L$134, 7, FALSE))*Coefficients!$G$2</f>
        <v>#N/A</v>
      </c>
      <c r="H83" t="e">
        <f>(VLOOKUP(Games!B83, Data!$B$2:$L$134, 8, FALSE)-VLOOKUP(Games!C83, Data!$B$2:$L$134, 8, FALSE))*Coefficients!$H$2</f>
        <v>#N/A</v>
      </c>
      <c r="I83" t="e">
        <f>(VLOOKUP(Games!B83, Data!$B$2:$L$134, 9, FALSE)-VLOOKUP(Games!C83, Data!$B$2:$L$134, 9, FALSE))*Coefficients!$I$2</f>
        <v>#N/A</v>
      </c>
      <c r="J83" t="e">
        <f>(VLOOKUP(Games!B83, Data!$B$2:$L$134, 10, FALSE)-VLOOKUP(Games!C83, Data!$B$2:$L$134, 10, FALSE))*Coefficients!$J$2</f>
        <v>#N/A</v>
      </c>
      <c r="K83" t="e">
        <f>(IF(AND(VLOOKUP(Games!B83, Data!$B$2:$L$134, 11, FALSE)=1, VLOOKUP(Games!C83, Data!$B$2:$L$134, 11, FALSE)&lt;&gt;1), 1,0))*Coefficients!K$2</f>
        <v>#N/A</v>
      </c>
      <c r="L83" t="e">
        <f>(IF(AND(VLOOKUP(Games!B83, Data!$B$2:$L$134, 11, FALSE)&lt;&gt;1, VLOOKUP(Games!C83, Data!$B$2:$L$134, 11, FALSE)=1), 1,0))*Coefficients!L$2</f>
        <v>#N/A</v>
      </c>
      <c r="O83" t="e">
        <f t="shared" si="1"/>
        <v>#N/A</v>
      </c>
    </row>
    <row r="84" spans="1:15" x14ac:dyDescent="0.45">
      <c r="A84">
        <f>Coefficients!$A$2</f>
        <v>-3.0949477183535601</v>
      </c>
      <c r="B84">
        <f>(Games!D84)*Coefficients!$B$2</f>
        <v>0</v>
      </c>
      <c r="C84" t="e">
        <f>(VLOOKUP(Games!B84, Data!$B$2:$L$134, 4, FALSE)-VLOOKUP(Games!C84, Data!$B$2:$L$134, 4, FALSE))*Coefficients!$C$2</f>
        <v>#N/A</v>
      </c>
      <c r="D84" t="e">
        <f>(VLOOKUP(Games!B84, Data!$B$2:$L$134, 3, FALSE)-VLOOKUP(Games!C84, Data!$B$2:$L$134, 3, FALSE))*Coefficients!$D$2</f>
        <v>#N/A</v>
      </c>
      <c r="E84" t="e">
        <f>(VLOOKUP(Games!B84, Data!$B$2:$L$134, 5, FALSE)-VLOOKUP(Games!C84, Data!$B$2:$L$134, 5, FALSE))*Coefficients!$E$2</f>
        <v>#N/A</v>
      </c>
      <c r="F84" t="e">
        <f>(VLOOKUP(Games!B84, Data!$B$2:$L$134, 6, FALSE)-VLOOKUP(Games!C84, Data!$B$2:$L$134, 6, FALSE))*Coefficients!$F$2</f>
        <v>#N/A</v>
      </c>
      <c r="G84" t="e">
        <f>(VLOOKUP(Games!B84, Data!$B$2:$L$134, 7, FALSE)-VLOOKUP(Games!C84, Data!$B$2:$L$134, 7, FALSE))*Coefficients!$G$2</f>
        <v>#N/A</v>
      </c>
      <c r="H84" t="e">
        <f>(VLOOKUP(Games!B84, Data!$B$2:$L$134, 8, FALSE)-VLOOKUP(Games!C84, Data!$B$2:$L$134, 8, FALSE))*Coefficients!$H$2</f>
        <v>#N/A</v>
      </c>
      <c r="I84" t="e">
        <f>(VLOOKUP(Games!B84, Data!$B$2:$L$134, 9, FALSE)-VLOOKUP(Games!C84, Data!$B$2:$L$134, 9, FALSE))*Coefficients!$I$2</f>
        <v>#N/A</v>
      </c>
      <c r="J84" t="e">
        <f>(VLOOKUP(Games!B84, Data!$B$2:$L$134, 10, FALSE)-VLOOKUP(Games!C84, Data!$B$2:$L$134, 10, FALSE))*Coefficients!$J$2</f>
        <v>#N/A</v>
      </c>
      <c r="K84" t="e">
        <f>(IF(AND(VLOOKUP(Games!B84, Data!$B$2:$L$134, 11, FALSE)=1, VLOOKUP(Games!C84, Data!$B$2:$L$134, 11, FALSE)&lt;&gt;1), 1,0))*Coefficients!K$2</f>
        <v>#N/A</v>
      </c>
      <c r="L84" t="e">
        <f>(IF(AND(VLOOKUP(Games!B84, Data!$B$2:$L$134, 11, FALSE)&lt;&gt;1, VLOOKUP(Games!C84, Data!$B$2:$L$134, 11, FALSE)=1), 1,0))*Coefficients!L$2</f>
        <v>#N/A</v>
      </c>
      <c r="O84" t="e">
        <f t="shared" si="1"/>
        <v>#N/A</v>
      </c>
    </row>
    <row r="85" spans="1:15" x14ac:dyDescent="0.45">
      <c r="A85">
        <f>Coefficients!$A$2</f>
        <v>-3.0949477183535601</v>
      </c>
      <c r="B85">
        <f>(Games!D85)*Coefficients!$B$2</f>
        <v>0</v>
      </c>
      <c r="C85" t="e">
        <f>(VLOOKUP(Games!B85, Data!$B$2:$L$134, 4, FALSE)-VLOOKUP(Games!C85, Data!$B$2:$L$134, 4, FALSE))*Coefficients!$C$2</f>
        <v>#N/A</v>
      </c>
      <c r="D85" t="e">
        <f>(VLOOKUP(Games!B85, Data!$B$2:$L$134, 3, FALSE)-VLOOKUP(Games!C85, Data!$B$2:$L$134, 3, FALSE))*Coefficients!$D$2</f>
        <v>#N/A</v>
      </c>
      <c r="E85" t="e">
        <f>(VLOOKUP(Games!B85, Data!$B$2:$L$134, 5, FALSE)-VLOOKUP(Games!C85, Data!$B$2:$L$134, 5, FALSE))*Coefficients!$E$2</f>
        <v>#N/A</v>
      </c>
      <c r="F85" t="e">
        <f>(VLOOKUP(Games!B85, Data!$B$2:$L$134, 6, FALSE)-VLOOKUP(Games!C85, Data!$B$2:$L$134, 6, FALSE))*Coefficients!$F$2</f>
        <v>#N/A</v>
      </c>
      <c r="G85" t="e">
        <f>(VLOOKUP(Games!B85, Data!$B$2:$L$134, 7, FALSE)-VLOOKUP(Games!C85, Data!$B$2:$L$134, 7, FALSE))*Coefficients!$G$2</f>
        <v>#N/A</v>
      </c>
      <c r="H85" t="e">
        <f>(VLOOKUP(Games!B85, Data!$B$2:$L$134, 8, FALSE)-VLOOKUP(Games!C85, Data!$B$2:$L$134, 8, FALSE))*Coefficients!$H$2</f>
        <v>#N/A</v>
      </c>
      <c r="I85" t="e">
        <f>(VLOOKUP(Games!B85, Data!$B$2:$L$134, 9, FALSE)-VLOOKUP(Games!C85, Data!$B$2:$L$134, 9, FALSE))*Coefficients!$I$2</f>
        <v>#N/A</v>
      </c>
      <c r="J85" t="e">
        <f>(VLOOKUP(Games!B85, Data!$B$2:$L$134, 10, FALSE)-VLOOKUP(Games!C85, Data!$B$2:$L$134, 10, FALSE))*Coefficients!$J$2</f>
        <v>#N/A</v>
      </c>
      <c r="K85" t="e">
        <f>(IF(AND(VLOOKUP(Games!B85, Data!$B$2:$L$134, 11, FALSE)=1, VLOOKUP(Games!C85, Data!$B$2:$L$134, 11, FALSE)&lt;&gt;1), 1,0))*Coefficients!K$2</f>
        <v>#N/A</v>
      </c>
      <c r="L85" t="e">
        <f>(IF(AND(VLOOKUP(Games!B85, Data!$B$2:$L$134, 11, FALSE)&lt;&gt;1, VLOOKUP(Games!C85, Data!$B$2:$L$134, 11, FALSE)=1), 1,0))*Coefficients!L$2</f>
        <v>#N/A</v>
      </c>
      <c r="O85" t="e">
        <f t="shared" si="1"/>
        <v>#N/A</v>
      </c>
    </row>
    <row r="86" spans="1:15" x14ac:dyDescent="0.45">
      <c r="A86">
        <f>Coefficients!$A$2</f>
        <v>-3.0949477183535601</v>
      </c>
      <c r="B86">
        <f>(Games!D86)*Coefficients!$B$2</f>
        <v>0</v>
      </c>
      <c r="C86" t="e">
        <f>(VLOOKUP(Games!B86, Data!$B$2:$L$134, 4, FALSE)-VLOOKUP(Games!C86, Data!$B$2:$L$134, 4, FALSE))*Coefficients!$C$2</f>
        <v>#N/A</v>
      </c>
      <c r="D86" t="e">
        <f>(VLOOKUP(Games!B86, Data!$B$2:$L$134, 3, FALSE)-VLOOKUP(Games!C86, Data!$B$2:$L$134, 3, FALSE))*Coefficients!$D$2</f>
        <v>#N/A</v>
      </c>
      <c r="E86" t="e">
        <f>(VLOOKUP(Games!B86, Data!$B$2:$L$134, 5, FALSE)-VLOOKUP(Games!C86, Data!$B$2:$L$134, 5, FALSE))*Coefficients!$E$2</f>
        <v>#N/A</v>
      </c>
      <c r="F86" t="e">
        <f>(VLOOKUP(Games!B86, Data!$B$2:$L$134, 6, FALSE)-VLOOKUP(Games!C86, Data!$B$2:$L$134, 6, FALSE))*Coefficients!$F$2</f>
        <v>#N/A</v>
      </c>
      <c r="G86" t="e">
        <f>(VLOOKUP(Games!B86, Data!$B$2:$L$134, 7, FALSE)-VLOOKUP(Games!C86, Data!$B$2:$L$134, 7, FALSE))*Coefficients!$G$2</f>
        <v>#N/A</v>
      </c>
      <c r="H86" t="e">
        <f>(VLOOKUP(Games!B86, Data!$B$2:$L$134, 8, FALSE)-VLOOKUP(Games!C86, Data!$B$2:$L$134, 8, FALSE))*Coefficients!$H$2</f>
        <v>#N/A</v>
      </c>
      <c r="I86" t="e">
        <f>(VLOOKUP(Games!B86, Data!$B$2:$L$134, 9, FALSE)-VLOOKUP(Games!C86, Data!$B$2:$L$134, 9, FALSE))*Coefficients!$I$2</f>
        <v>#N/A</v>
      </c>
      <c r="J86" t="e">
        <f>(VLOOKUP(Games!B86, Data!$B$2:$L$134, 10, FALSE)-VLOOKUP(Games!C86, Data!$B$2:$L$134, 10, FALSE))*Coefficients!$J$2</f>
        <v>#N/A</v>
      </c>
      <c r="K86" t="e">
        <f>(IF(AND(VLOOKUP(Games!B86, Data!$B$2:$L$134, 11, FALSE)=1, VLOOKUP(Games!C86, Data!$B$2:$L$134, 11, FALSE)&lt;&gt;1), 1,0))*Coefficients!K$2</f>
        <v>#N/A</v>
      </c>
      <c r="L86" t="e">
        <f>(IF(AND(VLOOKUP(Games!B86, Data!$B$2:$L$134, 11, FALSE)&lt;&gt;1, VLOOKUP(Games!C86, Data!$B$2:$L$134, 11, FALSE)=1), 1,0))*Coefficients!L$2</f>
        <v>#N/A</v>
      </c>
      <c r="O86" t="e">
        <f t="shared" si="1"/>
        <v>#N/A</v>
      </c>
    </row>
    <row r="87" spans="1:15" x14ac:dyDescent="0.45">
      <c r="A87">
        <f>Coefficients!$A$2</f>
        <v>-3.0949477183535601</v>
      </c>
      <c r="B87">
        <f>(Games!D87)*Coefficients!$B$2</f>
        <v>0</v>
      </c>
      <c r="C87" t="e">
        <f>(VLOOKUP(Games!B87, Data!$B$2:$L$134, 4, FALSE)-VLOOKUP(Games!C87, Data!$B$2:$L$134, 4, FALSE))*Coefficients!$C$2</f>
        <v>#N/A</v>
      </c>
      <c r="D87" t="e">
        <f>(VLOOKUP(Games!B87, Data!$B$2:$L$134, 3, FALSE)-VLOOKUP(Games!C87, Data!$B$2:$L$134, 3, FALSE))*Coefficients!$D$2</f>
        <v>#N/A</v>
      </c>
      <c r="E87" t="e">
        <f>(VLOOKUP(Games!B87, Data!$B$2:$L$134, 5, FALSE)-VLOOKUP(Games!C87, Data!$B$2:$L$134, 5, FALSE))*Coefficients!$E$2</f>
        <v>#N/A</v>
      </c>
      <c r="F87" t="e">
        <f>(VLOOKUP(Games!B87, Data!$B$2:$L$134, 6, FALSE)-VLOOKUP(Games!C87, Data!$B$2:$L$134, 6, FALSE))*Coefficients!$F$2</f>
        <v>#N/A</v>
      </c>
      <c r="G87" t="e">
        <f>(VLOOKUP(Games!B87, Data!$B$2:$L$134, 7, FALSE)-VLOOKUP(Games!C87, Data!$B$2:$L$134, 7, FALSE))*Coefficients!$G$2</f>
        <v>#N/A</v>
      </c>
      <c r="H87" t="e">
        <f>(VLOOKUP(Games!B87, Data!$B$2:$L$134, 8, FALSE)-VLOOKUP(Games!C87, Data!$B$2:$L$134, 8, FALSE))*Coefficients!$H$2</f>
        <v>#N/A</v>
      </c>
      <c r="I87" t="e">
        <f>(VLOOKUP(Games!B87, Data!$B$2:$L$134, 9, FALSE)-VLOOKUP(Games!C87, Data!$B$2:$L$134, 9, FALSE))*Coefficients!$I$2</f>
        <v>#N/A</v>
      </c>
      <c r="J87" t="e">
        <f>(VLOOKUP(Games!B87, Data!$B$2:$L$134, 10, FALSE)-VLOOKUP(Games!C87, Data!$B$2:$L$134, 10, FALSE))*Coefficients!$J$2</f>
        <v>#N/A</v>
      </c>
      <c r="K87" t="e">
        <f>(IF(AND(VLOOKUP(Games!B87, Data!$B$2:$L$134, 11, FALSE)=1, VLOOKUP(Games!C87, Data!$B$2:$L$134, 11, FALSE)&lt;&gt;1), 1,0))*Coefficients!K$2</f>
        <v>#N/A</v>
      </c>
      <c r="L87" t="e">
        <f>(IF(AND(VLOOKUP(Games!B87, Data!$B$2:$L$134, 11, FALSE)&lt;&gt;1, VLOOKUP(Games!C87, Data!$B$2:$L$134, 11, FALSE)=1), 1,0))*Coefficients!L$2</f>
        <v>#N/A</v>
      </c>
      <c r="O87" t="e">
        <f t="shared" si="1"/>
        <v>#N/A</v>
      </c>
    </row>
    <row r="88" spans="1:15" x14ac:dyDescent="0.45">
      <c r="A88">
        <f>Coefficients!$A$2</f>
        <v>-3.0949477183535601</v>
      </c>
      <c r="B88">
        <f>(Games!D88)*Coefficients!$B$2</f>
        <v>0</v>
      </c>
      <c r="C88" t="e">
        <f>(VLOOKUP(Games!B88, Data!$B$2:$L$134, 4, FALSE)-VLOOKUP(Games!C88, Data!$B$2:$L$134, 4, FALSE))*Coefficients!$C$2</f>
        <v>#N/A</v>
      </c>
      <c r="D88" t="e">
        <f>(VLOOKUP(Games!B88, Data!$B$2:$L$134, 3, FALSE)-VLOOKUP(Games!C88, Data!$B$2:$L$134, 3, FALSE))*Coefficients!$D$2</f>
        <v>#N/A</v>
      </c>
      <c r="E88" t="e">
        <f>(VLOOKUP(Games!B88, Data!$B$2:$L$134, 5, FALSE)-VLOOKUP(Games!C88, Data!$B$2:$L$134, 5, FALSE))*Coefficients!$E$2</f>
        <v>#N/A</v>
      </c>
      <c r="F88" t="e">
        <f>(VLOOKUP(Games!B88, Data!$B$2:$L$134, 6, FALSE)-VLOOKUP(Games!C88, Data!$B$2:$L$134, 6, FALSE))*Coefficients!$F$2</f>
        <v>#N/A</v>
      </c>
      <c r="G88" t="e">
        <f>(VLOOKUP(Games!B88, Data!$B$2:$L$134, 7, FALSE)-VLOOKUP(Games!C88, Data!$B$2:$L$134, 7, FALSE))*Coefficients!$G$2</f>
        <v>#N/A</v>
      </c>
      <c r="H88" t="e">
        <f>(VLOOKUP(Games!B88, Data!$B$2:$L$134, 8, FALSE)-VLOOKUP(Games!C88, Data!$B$2:$L$134, 8, FALSE))*Coefficients!$H$2</f>
        <v>#N/A</v>
      </c>
      <c r="I88" t="e">
        <f>(VLOOKUP(Games!B88, Data!$B$2:$L$134, 9, FALSE)-VLOOKUP(Games!C88, Data!$B$2:$L$134, 9, FALSE))*Coefficients!$I$2</f>
        <v>#N/A</v>
      </c>
      <c r="J88" t="e">
        <f>(VLOOKUP(Games!B88, Data!$B$2:$L$134, 10, FALSE)-VLOOKUP(Games!C88, Data!$B$2:$L$134, 10, FALSE))*Coefficients!$J$2</f>
        <v>#N/A</v>
      </c>
      <c r="K88" t="e">
        <f>(IF(AND(VLOOKUP(Games!B88, Data!$B$2:$L$134, 11, FALSE)=1, VLOOKUP(Games!C88, Data!$B$2:$L$134, 11, FALSE)&lt;&gt;1), 1,0))*Coefficients!K$2</f>
        <v>#N/A</v>
      </c>
      <c r="L88" t="e">
        <f>(IF(AND(VLOOKUP(Games!B88, Data!$B$2:$L$134, 11, FALSE)&lt;&gt;1, VLOOKUP(Games!C88, Data!$B$2:$L$134, 11, FALSE)=1), 1,0))*Coefficients!L$2</f>
        <v>#N/A</v>
      </c>
      <c r="O88" t="e">
        <f t="shared" si="1"/>
        <v>#N/A</v>
      </c>
    </row>
    <row r="89" spans="1:15" x14ac:dyDescent="0.45">
      <c r="A89">
        <f>Coefficients!$A$2</f>
        <v>-3.0949477183535601</v>
      </c>
      <c r="B89">
        <f>(Games!D89)*Coefficients!$B$2</f>
        <v>0</v>
      </c>
      <c r="C89" t="e">
        <f>(VLOOKUP(Games!B89, Data!$B$2:$L$134, 4, FALSE)-VLOOKUP(Games!C89, Data!$B$2:$L$134, 4, FALSE))*Coefficients!$C$2</f>
        <v>#N/A</v>
      </c>
      <c r="D89" t="e">
        <f>(VLOOKUP(Games!B89, Data!$B$2:$L$134, 3, FALSE)-VLOOKUP(Games!C89, Data!$B$2:$L$134, 3, FALSE))*Coefficients!$D$2</f>
        <v>#N/A</v>
      </c>
      <c r="E89" t="e">
        <f>(VLOOKUP(Games!B89, Data!$B$2:$L$134, 5, FALSE)-VLOOKUP(Games!C89, Data!$B$2:$L$134, 5, FALSE))*Coefficients!$E$2</f>
        <v>#N/A</v>
      </c>
      <c r="F89" t="e">
        <f>(VLOOKUP(Games!B89, Data!$B$2:$L$134, 6, FALSE)-VLOOKUP(Games!C89, Data!$B$2:$L$134, 6, FALSE))*Coefficients!$F$2</f>
        <v>#N/A</v>
      </c>
      <c r="G89" t="e">
        <f>(VLOOKUP(Games!B89, Data!$B$2:$L$134, 7, FALSE)-VLOOKUP(Games!C89, Data!$B$2:$L$134, 7, FALSE))*Coefficients!$G$2</f>
        <v>#N/A</v>
      </c>
      <c r="H89" t="e">
        <f>(VLOOKUP(Games!B89, Data!$B$2:$L$134, 8, FALSE)-VLOOKUP(Games!C89, Data!$B$2:$L$134, 8, FALSE))*Coefficients!$H$2</f>
        <v>#N/A</v>
      </c>
      <c r="I89" t="e">
        <f>(VLOOKUP(Games!B89, Data!$B$2:$L$134, 9, FALSE)-VLOOKUP(Games!C89, Data!$B$2:$L$134, 9, FALSE))*Coefficients!$I$2</f>
        <v>#N/A</v>
      </c>
      <c r="J89" t="e">
        <f>(VLOOKUP(Games!B89, Data!$B$2:$L$134, 10, FALSE)-VLOOKUP(Games!C89, Data!$B$2:$L$134, 10, FALSE))*Coefficients!$J$2</f>
        <v>#N/A</v>
      </c>
      <c r="K89" t="e">
        <f>(IF(AND(VLOOKUP(Games!B89, Data!$B$2:$L$134, 11, FALSE)=1, VLOOKUP(Games!C89, Data!$B$2:$L$134, 11, FALSE)&lt;&gt;1), 1,0))*Coefficients!K$2</f>
        <v>#N/A</v>
      </c>
      <c r="L89" t="e">
        <f>(IF(AND(VLOOKUP(Games!B89, Data!$B$2:$L$134, 11, FALSE)&lt;&gt;1, VLOOKUP(Games!C89, Data!$B$2:$L$134, 11, FALSE)=1), 1,0))*Coefficients!L$2</f>
        <v>#N/A</v>
      </c>
      <c r="O89" t="e">
        <f t="shared" si="1"/>
        <v>#N/A</v>
      </c>
    </row>
    <row r="90" spans="1:15" x14ac:dyDescent="0.45">
      <c r="A90">
        <f>Coefficients!$A$2</f>
        <v>-3.0949477183535601</v>
      </c>
      <c r="B90">
        <f>(Games!D90)*Coefficients!$B$2</f>
        <v>0</v>
      </c>
      <c r="C90" t="e">
        <f>(VLOOKUP(Games!B90, Data!$B$2:$L$134, 4, FALSE)-VLOOKUP(Games!C90, Data!$B$2:$L$134, 4, FALSE))*Coefficients!$C$2</f>
        <v>#N/A</v>
      </c>
      <c r="D90" t="e">
        <f>(VLOOKUP(Games!B90, Data!$B$2:$L$134, 3, FALSE)-VLOOKUP(Games!C90, Data!$B$2:$L$134, 3, FALSE))*Coefficients!$D$2</f>
        <v>#N/A</v>
      </c>
      <c r="E90" t="e">
        <f>(VLOOKUP(Games!B90, Data!$B$2:$L$134, 5, FALSE)-VLOOKUP(Games!C90, Data!$B$2:$L$134, 5, FALSE))*Coefficients!$E$2</f>
        <v>#N/A</v>
      </c>
      <c r="F90" t="e">
        <f>(VLOOKUP(Games!B90, Data!$B$2:$L$134, 6, FALSE)-VLOOKUP(Games!C90, Data!$B$2:$L$134, 6, FALSE))*Coefficients!$F$2</f>
        <v>#N/A</v>
      </c>
      <c r="G90" t="e">
        <f>(VLOOKUP(Games!B90, Data!$B$2:$L$134, 7, FALSE)-VLOOKUP(Games!C90, Data!$B$2:$L$134, 7, FALSE))*Coefficients!$G$2</f>
        <v>#N/A</v>
      </c>
      <c r="H90" t="e">
        <f>(VLOOKUP(Games!B90, Data!$B$2:$L$134, 8, FALSE)-VLOOKUP(Games!C90, Data!$B$2:$L$134, 8, FALSE))*Coefficients!$H$2</f>
        <v>#N/A</v>
      </c>
      <c r="I90" t="e">
        <f>(VLOOKUP(Games!B90, Data!$B$2:$L$134, 9, FALSE)-VLOOKUP(Games!C90, Data!$B$2:$L$134, 9, FALSE))*Coefficients!$I$2</f>
        <v>#N/A</v>
      </c>
      <c r="J90" t="e">
        <f>(VLOOKUP(Games!B90, Data!$B$2:$L$134, 10, FALSE)-VLOOKUP(Games!C90, Data!$B$2:$L$134, 10, FALSE))*Coefficients!$J$2</f>
        <v>#N/A</v>
      </c>
      <c r="K90" t="e">
        <f>(IF(AND(VLOOKUP(Games!B90, Data!$B$2:$L$134, 11, FALSE)=1, VLOOKUP(Games!C90, Data!$B$2:$L$134, 11, FALSE)&lt;&gt;1), 1,0))*Coefficients!K$2</f>
        <v>#N/A</v>
      </c>
      <c r="L90" t="e">
        <f>(IF(AND(VLOOKUP(Games!B90, Data!$B$2:$L$134, 11, FALSE)&lt;&gt;1, VLOOKUP(Games!C90, Data!$B$2:$L$134, 11, FALSE)=1), 1,0))*Coefficients!L$2</f>
        <v>#N/A</v>
      </c>
      <c r="O90" t="e">
        <f t="shared" si="1"/>
        <v>#N/A</v>
      </c>
    </row>
    <row r="91" spans="1:15" x14ac:dyDescent="0.45">
      <c r="A91">
        <f>Coefficients!$A$2</f>
        <v>-3.0949477183535601</v>
      </c>
      <c r="B91">
        <f>(Games!D91)*Coefficients!$B$2</f>
        <v>0</v>
      </c>
      <c r="C91" t="e">
        <f>(VLOOKUP(Games!B91, Data!$B$2:$L$134, 4, FALSE)-VLOOKUP(Games!C91, Data!$B$2:$L$134, 4, FALSE))*Coefficients!$C$2</f>
        <v>#N/A</v>
      </c>
      <c r="D91" t="e">
        <f>(VLOOKUP(Games!B91, Data!$B$2:$L$134, 3, FALSE)-VLOOKUP(Games!C91, Data!$B$2:$L$134, 3, FALSE))*Coefficients!$D$2</f>
        <v>#N/A</v>
      </c>
      <c r="E91" t="e">
        <f>(VLOOKUP(Games!B91, Data!$B$2:$L$134, 5, FALSE)-VLOOKUP(Games!C91, Data!$B$2:$L$134, 5, FALSE))*Coefficients!$E$2</f>
        <v>#N/A</v>
      </c>
      <c r="F91" t="e">
        <f>(VLOOKUP(Games!B91, Data!$B$2:$L$134, 6, FALSE)-VLOOKUP(Games!C91, Data!$B$2:$L$134, 6, FALSE))*Coefficients!$F$2</f>
        <v>#N/A</v>
      </c>
      <c r="G91" t="e">
        <f>(VLOOKUP(Games!B91, Data!$B$2:$L$134, 7, FALSE)-VLOOKUP(Games!C91, Data!$B$2:$L$134, 7, FALSE))*Coefficients!$G$2</f>
        <v>#N/A</v>
      </c>
      <c r="H91" t="e">
        <f>(VLOOKUP(Games!B91, Data!$B$2:$L$134, 8, FALSE)-VLOOKUP(Games!C91, Data!$B$2:$L$134, 8, FALSE))*Coefficients!$H$2</f>
        <v>#N/A</v>
      </c>
      <c r="I91" t="e">
        <f>(VLOOKUP(Games!B91, Data!$B$2:$L$134, 9, FALSE)-VLOOKUP(Games!C91, Data!$B$2:$L$134, 9, FALSE))*Coefficients!$I$2</f>
        <v>#N/A</v>
      </c>
      <c r="J91" t="e">
        <f>(VLOOKUP(Games!B91, Data!$B$2:$L$134, 10, FALSE)-VLOOKUP(Games!C91, Data!$B$2:$L$134, 10, FALSE))*Coefficients!$J$2</f>
        <v>#N/A</v>
      </c>
      <c r="K91" t="e">
        <f>(IF(AND(VLOOKUP(Games!B91, Data!$B$2:$L$134, 11, FALSE)=1, VLOOKUP(Games!C91, Data!$B$2:$L$134, 11, FALSE)&lt;&gt;1), 1,0))*Coefficients!K$2</f>
        <v>#N/A</v>
      </c>
      <c r="L91" t="e">
        <f>(IF(AND(VLOOKUP(Games!B91, Data!$B$2:$L$134, 11, FALSE)&lt;&gt;1, VLOOKUP(Games!C91, Data!$B$2:$L$134, 11, FALSE)=1), 1,0))*Coefficients!L$2</f>
        <v>#N/A</v>
      </c>
      <c r="O91" t="e">
        <f t="shared" si="1"/>
        <v>#N/A</v>
      </c>
    </row>
    <row r="92" spans="1:15" x14ac:dyDescent="0.45">
      <c r="A92">
        <f>Coefficients!$A$2</f>
        <v>-3.0949477183535601</v>
      </c>
      <c r="B92">
        <f>(Games!D92)*Coefficients!$B$2</f>
        <v>0</v>
      </c>
      <c r="C92" t="e">
        <f>(VLOOKUP(Games!B92, Data!$B$2:$L$134, 4, FALSE)-VLOOKUP(Games!C92, Data!$B$2:$L$134, 4, FALSE))*Coefficients!$C$2</f>
        <v>#N/A</v>
      </c>
      <c r="D92" t="e">
        <f>(VLOOKUP(Games!B92, Data!$B$2:$L$134, 3, FALSE)-VLOOKUP(Games!C92, Data!$B$2:$L$134, 3, FALSE))*Coefficients!$D$2</f>
        <v>#N/A</v>
      </c>
      <c r="E92" t="e">
        <f>(VLOOKUP(Games!B92, Data!$B$2:$L$134, 5, FALSE)-VLOOKUP(Games!C92, Data!$B$2:$L$134, 5, FALSE))*Coefficients!$E$2</f>
        <v>#N/A</v>
      </c>
      <c r="F92" t="e">
        <f>(VLOOKUP(Games!B92, Data!$B$2:$L$134, 6, FALSE)-VLOOKUP(Games!C92, Data!$B$2:$L$134, 6, FALSE))*Coefficients!$F$2</f>
        <v>#N/A</v>
      </c>
      <c r="G92" t="e">
        <f>(VLOOKUP(Games!B92, Data!$B$2:$L$134, 7, FALSE)-VLOOKUP(Games!C92, Data!$B$2:$L$134, 7, FALSE))*Coefficients!$G$2</f>
        <v>#N/A</v>
      </c>
      <c r="H92" t="e">
        <f>(VLOOKUP(Games!B92, Data!$B$2:$L$134, 8, FALSE)-VLOOKUP(Games!C92, Data!$B$2:$L$134, 8, FALSE))*Coefficients!$H$2</f>
        <v>#N/A</v>
      </c>
      <c r="I92" t="e">
        <f>(VLOOKUP(Games!B92, Data!$B$2:$L$134, 9, FALSE)-VLOOKUP(Games!C92, Data!$B$2:$L$134, 9, FALSE))*Coefficients!$I$2</f>
        <v>#N/A</v>
      </c>
      <c r="J92" t="e">
        <f>(VLOOKUP(Games!B92, Data!$B$2:$L$134, 10, FALSE)-VLOOKUP(Games!C92, Data!$B$2:$L$134, 10, FALSE))*Coefficients!$J$2</f>
        <v>#N/A</v>
      </c>
      <c r="K92" t="e">
        <f>(IF(AND(VLOOKUP(Games!B92, Data!$B$2:$L$134, 11, FALSE)=1, VLOOKUP(Games!C92, Data!$B$2:$L$134, 11, FALSE)&lt;&gt;1), 1,0))*Coefficients!K$2</f>
        <v>#N/A</v>
      </c>
      <c r="L92" t="e">
        <f>(IF(AND(VLOOKUP(Games!B92, Data!$B$2:$L$134, 11, FALSE)&lt;&gt;1, VLOOKUP(Games!C92, Data!$B$2:$L$134, 11, FALSE)=1), 1,0))*Coefficients!L$2</f>
        <v>#N/A</v>
      </c>
      <c r="O92" t="e">
        <f t="shared" si="1"/>
        <v>#N/A</v>
      </c>
    </row>
    <row r="93" spans="1:15" x14ac:dyDescent="0.45">
      <c r="A93">
        <f>Coefficients!$A$2</f>
        <v>-3.0949477183535601</v>
      </c>
      <c r="B93">
        <f>(Games!D93)*Coefficients!$B$2</f>
        <v>0</v>
      </c>
      <c r="C93" t="e">
        <f>(VLOOKUP(Games!B93, Data!$B$2:$L$134, 4, FALSE)-VLOOKUP(Games!C93, Data!$B$2:$L$134, 4, FALSE))*Coefficients!$C$2</f>
        <v>#N/A</v>
      </c>
      <c r="D93" t="e">
        <f>(VLOOKUP(Games!B93, Data!$B$2:$L$134, 3, FALSE)-VLOOKUP(Games!C93, Data!$B$2:$L$134, 3, FALSE))*Coefficients!$D$2</f>
        <v>#N/A</v>
      </c>
      <c r="E93" t="e">
        <f>(VLOOKUP(Games!B93, Data!$B$2:$L$134, 5, FALSE)-VLOOKUP(Games!C93, Data!$B$2:$L$134, 5, FALSE))*Coefficients!$E$2</f>
        <v>#N/A</v>
      </c>
      <c r="F93" t="e">
        <f>(VLOOKUP(Games!B93, Data!$B$2:$L$134, 6, FALSE)-VLOOKUP(Games!C93, Data!$B$2:$L$134, 6, FALSE))*Coefficients!$F$2</f>
        <v>#N/A</v>
      </c>
      <c r="G93" t="e">
        <f>(VLOOKUP(Games!B93, Data!$B$2:$L$134, 7, FALSE)-VLOOKUP(Games!C93, Data!$B$2:$L$134, 7, FALSE))*Coefficients!$G$2</f>
        <v>#N/A</v>
      </c>
      <c r="H93" t="e">
        <f>(VLOOKUP(Games!B93, Data!$B$2:$L$134, 8, FALSE)-VLOOKUP(Games!C93, Data!$B$2:$L$134, 8, FALSE))*Coefficients!$H$2</f>
        <v>#N/A</v>
      </c>
      <c r="I93" t="e">
        <f>(VLOOKUP(Games!B93, Data!$B$2:$L$134, 9, FALSE)-VLOOKUP(Games!C93, Data!$B$2:$L$134, 9, FALSE))*Coefficients!$I$2</f>
        <v>#N/A</v>
      </c>
      <c r="J93" t="e">
        <f>(VLOOKUP(Games!B93, Data!$B$2:$L$134, 10, FALSE)-VLOOKUP(Games!C93, Data!$B$2:$L$134, 10, FALSE))*Coefficients!$J$2</f>
        <v>#N/A</v>
      </c>
      <c r="K93" t="e">
        <f>(IF(AND(VLOOKUP(Games!B93, Data!$B$2:$L$134, 11, FALSE)=1, VLOOKUP(Games!C93, Data!$B$2:$L$134, 11, FALSE)&lt;&gt;1), 1,0))*Coefficients!K$2</f>
        <v>#N/A</v>
      </c>
      <c r="L93" t="e">
        <f>(IF(AND(VLOOKUP(Games!B93, Data!$B$2:$L$134, 11, FALSE)&lt;&gt;1, VLOOKUP(Games!C93, Data!$B$2:$L$134, 11, FALSE)=1), 1,0))*Coefficients!L$2</f>
        <v>#N/A</v>
      </c>
      <c r="O93" t="e">
        <f t="shared" si="1"/>
        <v>#N/A</v>
      </c>
    </row>
    <row r="94" spans="1:15" x14ac:dyDescent="0.45">
      <c r="A94">
        <f>Coefficients!$A$2</f>
        <v>-3.0949477183535601</v>
      </c>
      <c r="B94">
        <f>(Games!D94)*Coefficients!$B$2</f>
        <v>0</v>
      </c>
      <c r="C94" t="e">
        <f>(VLOOKUP(Games!B94, Data!$B$2:$L$134, 4, FALSE)-VLOOKUP(Games!C94, Data!$B$2:$L$134, 4, FALSE))*Coefficients!$C$2</f>
        <v>#N/A</v>
      </c>
      <c r="D94" t="e">
        <f>(VLOOKUP(Games!B94, Data!$B$2:$L$134, 3, FALSE)-VLOOKUP(Games!C94, Data!$B$2:$L$134, 3, FALSE))*Coefficients!$D$2</f>
        <v>#N/A</v>
      </c>
      <c r="E94" t="e">
        <f>(VLOOKUP(Games!B94, Data!$B$2:$L$134, 5, FALSE)-VLOOKUP(Games!C94, Data!$B$2:$L$134, 5, FALSE))*Coefficients!$E$2</f>
        <v>#N/A</v>
      </c>
      <c r="F94" t="e">
        <f>(VLOOKUP(Games!B94, Data!$B$2:$L$134, 6, FALSE)-VLOOKUP(Games!C94, Data!$B$2:$L$134, 6, FALSE))*Coefficients!$F$2</f>
        <v>#N/A</v>
      </c>
      <c r="G94" t="e">
        <f>(VLOOKUP(Games!B94, Data!$B$2:$L$134, 7, FALSE)-VLOOKUP(Games!C94, Data!$B$2:$L$134, 7, FALSE))*Coefficients!$G$2</f>
        <v>#N/A</v>
      </c>
      <c r="H94" t="e">
        <f>(VLOOKUP(Games!B94, Data!$B$2:$L$134, 8, FALSE)-VLOOKUP(Games!C94, Data!$B$2:$L$134, 8, FALSE))*Coefficients!$H$2</f>
        <v>#N/A</v>
      </c>
      <c r="I94" t="e">
        <f>(VLOOKUP(Games!B94, Data!$B$2:$L$134, 9, FALSE)-VLOOKUP(Games!C94, Data!$B$2:$L$134, 9, FALSE))*Coefficients!$I$2</f>
        <v>#N/A</v>
      </c>
      <c r="J94" t="e">
        <f>(VLOOKUP(Games!B94, Data!$B$2:$L$134, 10, FALSE)-VLOOKUP(Games!C94, Data!$B$2:$L$134, 10, FALSE))*Coefficients!$J$2</f>
        <v>#N/A</v>
      </c>
      <c r="K94" t="e">
        <f>(IF(AND(VLOOKUP(Games!B94, Data!$B$2:$L$134, 11, FALSE)=1, VLOOKUP(Games!C94, Data!$B$2:$L$134, 11, FALSE)&lt;&gt;1), 1,0))*Coefficients!K$2</f>
        <v>#N/A</v>
      </c>
      <c r="L94" t="e">
        <f>(IF(AND(VLOOKUP(Games!B94, Data!$B$2:$L$134, 11, FALSE)&lt;&gt;1, VLOOKUP(Games!C94, Data!$B$2:$L$134, 11, FALSE)=1), 1,0))*Coefficients!L$2</f>
        <v>#N/A</v>
      </c>
      <c r="O94" t="e">
        <f t="shared" si="1"/>
        <v>#N/A</v>
      </c>
    </row>
    <row r="95" spans="1:15" x14ac:dyDescent="0.45">
      <c r="A95">
        <f>Coefficients!$A$2</f>
        <v>-3.0949477183535601</v>
      </c>
      <c r="B95">
        <f>(Games!D95)*Coefficients!$B$2</f>
        <v>0</v>
      </c>
      <c r="C95" t="e">
        <f>(VLOOKUP(Games!B95, Data!$B$2:$L$134, 4, FALSE)-VLOOKUP(Games!C95, Data!$B$2:$L$134, 4, FALSE))*Coefficients!$C$2</f>
        <v>#N/A</v>
      </c>
      <c r="D95" t="e">
        <f>(VLOOKUP(Games!B95, Data!$B$2:$L$134, 3, FALSE)-VLOOKUP(Games!C95, Data!$B$2:$L$134, 3, FALSE))*Coefficients!$D$2</f>
        <v>#N/A</v>
      </c>
      <c r="E95" t="e">
        <f>(VLOOKUP(Games!B95, Data!$B$2:$L$134, 5, FALSE)-VLOOKUP(Games!C95, Data!$B$2:$L$134, 5, FALSE))*Coefficients!$E$2</f>
        <v>#N/A</v>
      </c>
      <c r="F95" t="e">
        <f>(VLOOKUP(Games!B95, Data!$B$2:$L$134, 6, FALSE)-VLOOKUP(Games!C95, Data!$B$2:$L$134, 6, FALSE))*Coefficients!$F$2</f>
        <v>#N/A</v>
      </c>
      <c r="G95" t="e">
        <f>(VLOOKUP(Games!B95, Data!$B$2:$L$134, 7, FALSE)-VLOOKUP(Games!C95, Data!$B$2:$L$134, 7, FALSE))*Coefficients!$G$2</f>
        <v>#N/A</v>
      </c>
      <c r="H95" t="e">
        <f>(VLOOKUP(Games!B95, Data!$B$2:$L$134, 8, FALSE)-VLOOKUP(Games!C95, Data!$B$2:$L$134, 8, FALSE))*Coefficients!$H$2</f>
        <v>#N/A</v>
      </c>
      <c r="I95" t="e">
        <f>(VLOOKUP(Games!B95, Data!$B$2:$L$134, 9, FALSE)-VLOOKUP(Games!C95, Data!$B$2:$L$134, 9, FALSE))*Coefficients!$I$2</f>
        <v>#N/A</v>
      </c>
      <c r="J95" t="e">
        <f>(VLOOKUP(Games!B95, Data!$B$2:$L$134, 10, FALSE)-VLOOKUP(Games!C95, Data!$B$2:$L$134, 10, FALSE))*Coefficients!$J$2</f>
        <v>#N/A</v>
      </c>
      <c r="K95" t="e">
        <f>(IF(AND(VLOOKUP(Games!B95, Data!$B$2:$L$134, 11, FALSE)=1, VLOOKUP(Games!C95, Data!$B$2:$L$134, 11, FALSE)&lt;&gt;1), 1,0))*Coefficients!K$2</f>
        <v>#N/A</v>
      </c>
      <c r="L95" t="e">
        <f>(IF(AND(VLOOKUP(Games!B95, Data!$B$2:$L$134, 11, FALSE)&lt;&gt;1, VLOOKUP(Games!C95, Data!$B$2:$L$134, 11, FALSE)=1), 1,0))*Coefficients!L$2</f>
        <v>#N/A</v>
      </c>
      <c r="O95" t="e">
        <f t="shared" si="1"/>
        <v>#N/A</v>
      </c>
    </row>
    <row r="96" spans="1:15" x14ac:dyDescent="0.45">
      <c r="A96">
        <f>Coefficients!$A$2</f>
        <v>-3.0949477183535601</v>
      </c>
      <c r="B96">
        <f>(Games!D96)*Coefficients!$B$2</f>
        <v>0</v>
      </c>
      <c r="C96" t="e">
        <f>(VLOOKUP(Games!B96, Data!$B$2:$L$134, 4, FALSE)-VLOOKUP(Games!C96, Data!$B$2:$L$134, 4, FALSE))*Coefficients!$C$2</f>
        <v>#N/A</v>
      </c>
      <c r="D96" t="e">
        <f>(VLOOKUP(Games!B96, Data!$B$2:$L$134, 3, FALSE)-VLOOKUP(Games!C96, Data!$B$2:$L$134, 3, FALSE))*Coefficients!$D$2</f>
        <v>#N/A</v>
      </c>
      <c r="E96" t="e">
        <f>(VLOOKUP(Games!B96, Data!$B$2:$L$134, 5, FALSE)-VLOOKUP(Games!C96, Data!$B$2:$L$134, 5, FALSE))*Coefficients!$E$2</f>
        <v>#N/A</v>
      </c>
      <c r="F96" t="e">
        <f>(VLOOKUP(Games!B96, Data!$B$2:$L$134, 6, FALSE)-VLOOKUP(Games!C96, Data!$B$2:$L$134, 6, FALSE))*Coefficients!$F$2</f>
        <v>#N/A</v>
      </c>
      <c r="G96" t="e">
        <f>(VLOOKUP(Games!B96, Data!$B$2:$L$134, 7, FALSE)-VLOOKUP(Games!C96, Data!$B$2:$L$134, 7, FALSE))*Coefficients!$G$2</f>
        <v>#N/A</v>
      </c>
      <c r="H96" t="e">
        <f>(VLOOKUP(Games!B96, Data!$B$2:$L$134, 8, FALSE)-VLOOKUP(Games!C96, Data!$B$2:$L$134, 8, FALSE))*Coefficients!$H$2</f>
        <v>#N/A</v>
      </c>
      <c r="I96" t="e">
        <f>(VLOOKUP(Games!B96, Data!$B$2:$L$134, 9, FALSE)-VLOOKUP(Games!C96, Data!$B$2:$L$134, 9, FALSE))*Coefficients!$I$2</f>
        <v>#N/A</v>
      </c>
      <c r="J96" t="e">
        <f>(VLOOKUP(Games!B96, Data!$B$2:$L$134, 10, FALSE)-VLOOKUP(Games!C96, Data!$B$2:$L$134, 10, FALSE))*Coefficients!$J$2</f>
        <v>#N/A</v>
      </c>
      <c r="K96" t="e">
        <f>(IF(AND(VLOOKUP(Games!B96, Data!$B$2:$L$134, 11, FALSE)=1, VLOOKUP(Games!C96, Data!$B$2:$L$134, 11, FALSE)&lt;&gt;1), 1,0))*Coefficients!K$2</f>
        <v>#N/A</v>
      </c>
      <c r="L96" t="e">
        <f>(IF(AND(VLOOKUP(Games!B96, Data!$B$2:$L$134, 11, FALSE)&lt;&gt;1, VLOOKUP(Games!C96, Data!$B$2:$L$134, 11, FALSE)=1), 1,0))*Coefficients!L$2</f>
        <v>#N/A</v>
      </c>
      <c r="O96" t="e">
        <f t="shared" si="1"/>
        <v>#N/A</v>
      </c>
    </row>
    <row r="97" spans="1:15" x14ac:dyDescent="0.45">
      <c r="A97">
        <f>Coefficients!$A$2</f>
        <v>-3.0949477183535601</v>
      </c>
      <c r="B97">
        <f>(Games!D97)*Coefficients!$B$2</f>
        <v>0</v>
      </c>
      <c r="C97" t="e">
        <f>(VLOOKUP(Games!B97, Data!$B$2:$L$134, 4, FALSE)-VLOOKUP(Games!C97, Data!$B$2:$L$134, 4, FALSE))*Coefficients!$C$2</f>
        <v>#N/A</v>
      </c>
      <c r="D97" t="e">
        <f>(VLOOKUP(Games!B97, Data!$B$2:$L$134, 3, FALSE)-VLOOKUP(Games!C97, Data!$B$2:$L$134, 3, FALSE))*Coefficients!$D$2</f>
        <v>#N/A</v>
      </c>
      <c r="E97" t="e">
        <f>(VLOOKUP(Games!B97, Data!$B$2:$L$134, 5, FALSE)-VLOOKUP(Games!C97, Data!$B$2:$L$134, 5, FALSE))*Coefficients!$E$2</f>
        <v>#N/A</v>
      </c>
      <c r="F97" t="e">
        <f>(VLOOKUP(Games!B97, Data!$B$2:$L$134, 6, FALSE)-VLOOKUP(Games!C97, Data!$B$2:$L$134, 6, FALSE))*Coefficients!$F$2</f>
        <v>#N/A</v>
      </c>
      <c r="G97" t="e">
        <f>(VLOOKUP(Games!B97, Data!$B$2:$L$134, 7, FALSE)-VLOOKUP(Games!C97, Data!$B$2:$L$134, 7, FALSE))*Coefficients!$G$2</f>
        <v>#N/A</v>
      </c>
      <c r="H97" t="e">
        <f>(VLOOKUP(Games!B97, Data!$B$2:$L$134, 8, FALSE)-VLOOKUP(Games!C97, Data!$B$2:$L$134, 8, FALSE))*Coefficients!$H$2</f>
        <v>#N/A</v>
      </c>
      <c r="I97" t="e">
        <f>(VLOOKUP(Games!B97, Data!$B$2:$L$134, 9, FALSE)-VLOOKUP(Games!C97, Data!$B$2:$L$134, 9, FALSE))*Coefficients!$I$2</f>
        <v>#N/A</v>
      </c>
      <c r="J97" t="e">
        <f>(VLOOKUP(Games!B97, Data!$B$2:$L$134, 10, FALSE)-VLOOKUP(Games!C97, Data!$B$2:$L$134, 10, FALSE))*Coefficients!$J$2</f>
        <v>#N/A</v>
      </c>
      <c r="K97" t="e">
        <f>(IF(AND(VLOOKUP(Games!B97, Data!$B$2:$L$134, 11, FALSE)=1, VLOOKUP(Games!C97, Data!$B$2:$L$134, 11, FALSE)&lt;&gt;1), 1,0))*Coefficients!K$2</f>
        <v>#N/A</v>
      </c>
      <c r="L97" t="e">
        <f>(IF(AND(VLOOKUP(Games!B97, Data!$B$2:$L$134, 11, FALSE)&lt;&gt;1, VLOOKUP(Games!C97, Data!$B$2:$L$134, 11, FALSE)=1), 1,0))*Coefficients!L$2</f>
        <v>#N/A</v>
      </c>
      <c r="O97" t="e">
        <f t="shared" si="1"/>
        <v>#N/A</v>
      </c>
    </row>
    <row r="98" spans="1:15" x14ac:dyDescent="0.45">
      <c r="A98">
        <f>Coefficients!$A$2</f>
        <v>-3.0949477183535601</v>
      </c>
      <c r="B98">
        <f>(Games!D98)*Coefficients!$B$2</f>
        <v>0</v>
      </c>
      <c r="C98" t="e">
        <f>(VLOOKUP(Games!B98, Data!$B$2:$L$134, 4, FALSE)-VLOOKUP(Games!C98, Data!$B$2:$L$134, 4, FALSE))*Coefficients!$C$2</f>
        <v>#N/A</v>
      </c>
      <c r="D98" t="e">
        <f>(VLOOKUP(Games!B98, Data!$B$2:$L$134, 3, FALSE)-VLOOKUP(Games!C98, Data!$B$2:$L$134, 3, FALSE))*Coefficients!$D$2</f>
        <v>#N/A</v>
      </c>
      <c r="E98" t="e">
        <f>(VLOOKUP(Games!B98, Data!$B$2:$L$134, 5, FALSE)-VLOOKUP(Games!C98, Data!$B$2:$L$134, 5, FALSE))*Coefficients!$E$2</f>
        <v>#N/A</v>
      </c>
      <c r="F98" t="e">
        <f>(VLOOKUP(Games!B98, Data!$B$2:$L$134, 6, FALSE)-VLOOKUP(Games!C98, Data!$B$2:$L$134, 6, FALSE))*Coefficients!$F$2</f>
        <v>#N/A</v>
      </c>
      <c r="G98" t="e">
        <f>(VLOOKUP(Games!B98, Data!$B$2:$L$134, 7, FALSE)-VLOOKUP(Games!C98, Data!$B$2:$L$134, 7, FALSE))*Coefficients!$G$2</f>
        <v>#N/A</v>
      </c>
      <c r="H98" t="e">
        <f>(VLOOKUP(Games!B98, Data!$B$2:$L$134, 8, FALSE)-VLOOKUP(Games!C98, Data!$B$2:$L$134, 8, FALSE))*Coefficients!$H$2</f>
        <v>#N/A</v>
      </c>
      <c r="I98" t="e">
        <f>(VLOOKUP(Games!B98, Data!$B$2:$L$134, 9, FALSE)-VLOOKUP(Games!C98, Data!$B$2:$L$134, 9, FALSE))*Coefficients!$I$2</f>
        <v>#N/A</v>
      </c>
      <c r="J98" t="e">
        <f>(VLOOKUP(Games!B98, Data!$B$2:$L$134, 10, FALSE)-VLOOKUP(Games!C98, Data!$B$2:$L$134, 10, FALSE))*Coefficients!$J$2</f>
        <v>#N/A</v>
      </c>
      <c r="K98" t="e">
        <f>(IF(AND(VLOOKUP(Games!B98, Data!$B$2:$L$134, 11, FALSE)=1, VLOOKUP(Games!C98, Data!$B$2:$L$134, 11, FALSE)&lt;&gt;1), 1,0))*Coefficients!K$2</f>
        <v>#N/A</v>
      </c>
      <c r="L98" t="e">
        <f>(IF(AND(VLOOKUP(Games!B98, Data!$B$2:$L$134, 11, FALSE)&lt;&gt;1, VLOOKUP(Games!C98, Data!$B$2:$L$134, 11, FALSE)=1), 1,0))*Coefficients!L$2</f>
        <v>#N/A</v>
      </c>
      <c r="O98" t="e">
        <f t="shared" si="1"/>
        <v>#N/A</v>
      </c>
    </row>
    <row r="99" spans="1:15" x14ac:dyDescent="0.45">
      <c r="A99">
        <f>Coefficients!$A$2</f>
        <v>-3.0949477183535601</v>
      </c>
      <c r="B99">
        <f>(Games!D99)*Coefficients!$B$2</f>
        <v>0</v>
      </c>
      <c r="C99" t="e">
        <f>(VLOOKUP(Games!B99, Data!$B$2:$L$134, 4, FALSE)-VLOOKUP(Games!C99, Data!$B$2:$L$134, 4, FALSE))*Coefficients!$C$2</f>
        <v>#N/A</v>
      </c>
      <c r="D99" t="e">
        <f>(VLOOKUP(Games!B99, Data!$B$2:$L$134, 3, FALSE)-VLOOKUP(Games!C99, Data!$B$2:$L$134, 3, FALSE))*Coefficients!$D$2</f>
        <v>#N/A</v>
      </c>
      <c r="E99" t="e">
        <f>(VLOOKUP(Games!B99, Data!$B$2:$L$134, 5, FALSE)-VLOOKUP(Games!C99, Data!$B$2:$L$134, 5, FALSE))*Coefficients!$E$2</f>
        <v>#N/A</v>
      </c>
      <c r="F99" t="e">
        <f>(VLOOKUP(Games!B99, Data!$B$2:$L$134, 6, FALSE)-VLOOKUP(Games!C99, Data!$B$2:$L$134, 6, FALSE))*Coefficients!$F$2</f>
        <v>#N/A</v>
      </c>
      <c r="G99" t="e">
        <f>(VLOOKUP(Games!B99, Data!$B$2:$L$134, 7, FALSE)-VLOOKUP(Games!C99, Data!$B$2:$L$134, 7, FALSE))*Coefficients!$G$2</f>
        <v>#N/A</v>
      </c>
      <c r="H99" t="e">
        <f>(VLOOKUP(Games!B99, Data!$B$2:$L$134, 8, FALSE)-VLOOKUP(Games!C99, Data!$B$2:$L$134, 8, FALSE))*Coefficients!$H$2</f>
        <v>#N/A</v>
      </c>
      <c r="I99" t="e">
        <f>(VLOOKUP(Games!B99, Data!$B$2:$L$134, 9, FALSE)-VLOOKUP(Games!C99, Data!$B$2:$L$134, 9, FALSE))*Coefficients!$I$2</f>
        <v>#N/A</v>
      </c>
      <c r="J99" t="e">
        <f>(VLOOKUP(Games!B99, Data!$B$2:$L$134, 10, FALSE)-VLOOKUP(Games!C99, Data!$B$2:$L$134, 10, FALSE))*Coefficients!$J$2</f>
        <v>#N/A</v>
      </c>
      <c r="K99" t="e">
        <f>(IF(AND(VLOOKUP(Games!B99, Data!$B$2:$L$134, 11, FALSE)=1, VLOOKUP(Games!C99, Data!$B$2:$L$134, 11, FALSE)&lt;&gt;1), 1,0))*Coefficients!K$2</f>
        <v>#N/A</v>
      </c>
      <c r="L99" t="e">
        <f>(IF(AND(VLOOKUP(Games!B99, Data!$B$2:$L$134, 11, FALSE)&lt;&gt;1, VLOOKUP(Games!C99, Data!$B$2:$L$134, 11, FALSE)=1), 1,0))*Coefficients!L$2</f>
        <v>#N/A</v>
      </c>
      <c r="O99" t="e">
        <f t="shared" si="1"/>
        <v>#N/A</v>
      </c>
    </row>
    <row r="100" spans="1:15" x14ac:dyDescent="0.45">
      <c r="A100">
        <f>Coefficients!$A$2</f>
        <v>-3.0949477183535601</v>
      </c>
      <c r="B100">
        <f>(Games!D100)*Coefficients!$B$2</f>
        <v>0</v>
      </c>
      <c r="C100" t="e">
        <f>(VLOOKUP(Games!B100, Data!$B$2:$L$134, 4, FALSE)-VLOOKUP(Games!C100, Data!$B$2:$L$134, 4, FALSE))*Coefficients!$C$2</f>
        <v>#N/A</v>
      </c>
      <c r="D100" t="e">
        <f>(VLOOKUP(Games!B100, Data!$B$2:$L$134, 3, FALSE)-VLOOKUP(Games!C100, Data!$B$2:$L$134, 3, FALSE))*Coefficients!$D$2</f>
        <v>#N/A</v>
      </c>
      <c r="E100" t="e">
        <f>(VLOOKUP(Games!B100, Data!$B$2:$L$134, 5, FALSE)-VLOOKUP(Games!C100, Data!$B$2:$L$134, 5, FALSE))*Coefficients!$E$2</f>
        <v>#N/A</v>
      </c>
      <c r="F100" t="e">
        <f>(VLOOKUP(Games!B100, Data!$B$2:$L$134, 6, FALSE)-VLOOKUP(Games!C100, Data!$B$2:$L$134, 6, FALSE))*Coefficients!$F$2</f>
        <v>#N/A</v>
      </c>
      <c r="G100" t="e">
        <f>(VLOOKUP(Games!B100, Data!$B$2:$L$134, 7, FALSE)-VLOOKUP(Games!C100, Data!$B$2:$L$134, 7, FALSE))*Coefficients!$G$2</f>
        <v>#N/A</v>
      </c>
      <c r="H100" t="e">
        <f>(VLOOKUP(Games!B100, Data!$B$2:$L$134, 8, FALSE)-VLOOKUP(Games!C100, Data!$B$2:$L$134, 8, FALSE))*Coefficients!$H$2</f>
        <v>#N/A</v>
      </c>
      <c r="I100" t="e">
        <f>(VLOOKUP(Games!B100, Data!$B$2:$L$134, 9, FALSE)-VLOOKUP(Games!C100, Data!$B$2:$L$134, 9, FALSE))*Coefficients!$I$2</f>
        <v>#N/A</v>
      </c>
      <c r="J100" t="e">
        <f>(VLOOKUP(Games!B100, Data!$B$2:$L$134, 10, FALSE)-VLOOKUP(Games!C100, Data!$B$2:$L$134, 10, FALSE))*Coefficients!$J$2</f>
        <v>#N/A</v>
      </c>
      <c r="K100" t="e">
        <f>(IF(AND(VLOOKUP(Games!B100, Data!$B$2:$L$134, 11, FALSE)=1, VLOOKUP(Games!C100, Data!$B$2:$L$134, 11, FALSE)&lt;&gt;1), 1,0))*Coefficients!K$2</f>
        <v>#N/A</v>
      </c>
      <c r="L100" t="e">
        <f>(IF(AND(VLOOKUP(Games!B100, Data!$B$2:$L$134, 11, FALSE)&lt;&gt;1, VLOOKUP(Games!C100, Data!$B$2:$L$134, 11, FALSE)=1), 1,0))*Coefficients!L$2</f>
        <v>#N/A</v>
      </c>
      <c r="O100" t="e">
        <f t="shared" si="1"/>
        <v>#N/A</v>
      </c>
    </row>
    <row r="101" spans="1:15" x14ac:dyDescent="0.45">
      <c r="A101">
        <f>Coefficients!$A$2</f>
        <v>-3.0949477183535601</v>
      </c>
      <c r="B101">
        <f>(Games!D101)*Coefficients!$B$2</f>
        <v>0</v>
      </c>
      <c r="C101" t="e">
        <f>(VLOOKUP(Games!B101, Data!$B$2:$L$134, 4, FALSE)-VLOOKUP(Games!C101, Data!$B$2:$L$134, 4, FALSE))*Coefficients!$C$2</f>
        <v>#N/A</v>
      </c>
      <c r="D101" t="e">
        <f>(VLOOKUP(Games!B101, Data!$B$2:$L$134, 3, FALSE)-VLOOKUP(Games!C101, Data!$B$2:$L$134, 3, FALSE))*Coefficients!$D$2</f>
        <v>#N/A</v>
      </c>
      <c r="E101" t="e">
        <f>(VLOOKUP(Games!B101, Data!$B$2:$L$134, 5, FALSE)-VLOOKUP(Games!C101, Data!$B$2:$L$134, 5, FALSE))*Coefficients!$E$2</f>
        <v>#N/A</v>
      </c>
      <c r="F101" t="e">
        <f>(VLOOKUP(Games!B101, Data!$B$2:$L$134, 6, FALSE)-VLOOKUP(Games!C101, Data!$B$2:$L$134, 6, FALSE))*Coefficients!$F$2</f>
        <v>#N/A</v>
      </c>
      <c r="G101" t="e">
        <f>(VLOOKUP(Games!B101, Data!$B$2:$L$134, 7, FALSE)-VLOOKUP(Games!C101, Data!$B$2:$L$134, 7, FALSE))*Coefficients!$G$2</f>
        <v>#N/A</v>
      </c>
      <c r="H101" t="e">
        <f>(VLOOKUP(Games!B101, Data!$B$2:$L$134, 8, FALSE)-VLOOKUP(Games!C101, Data!$B$2:$L$134, 8, FALSE))*Coefficients!$H$2</f>
        <v>#N/A</v>
      </c>
      <c r="I101" t="e">
        <f>(VLOOKUP(Games!B101, Data!$B$2:$L$134, 9, FALSE)-VLOOKUP(Games!C101, Data!$B$2:$L$134, 9, FALSE))*Coefficients!$I$2</f>
        <v>#N/A</v>
      </c>
      <c r="J101" t="e">
        <f>(VLOOKUP(Games!B101, Data!$B$2:$L$134, 10, FALSE)-VLOOKUP(Games!C101, Data!$B$2:$L$134, 10, FALSE))*Coefficients!$J$2</f>
        <v>#N/A</v>
      </c>
      <c r="K101" t="e">
        <f>(IF(AND(VLOOKUP(Games!B101, Data!$B$2:$L$134, 11, FALSE)=1, VLOOKUP(Games!C101, Data!$B$2:$L$134, 11, FALSE)&lt;&gt;1), 1,0))*Coefficients!K$2</f>
        <v>#N/A</v>
      </c>
      <c r="L101" t="e">
        <f>(IF(AND(VLOOKUP(Games!B101, Data!$B$2:$L$134, 11, FALSE)&lt;&gt;1, VLOOKUP(Games!C101, Data!$B$2:$L$134, 11, FALSE)=1), 1,0))*Coefficients!L$2</f>
        <v>#N/A</v>
      </c>
      <c r="O101" t="e">
        <f t="shared" si="1"/>
        <v>#N/A</v>
      </c>
    </row>
    <row r="102" spans="1:15" x14ac:dyDescent="0.45">
      <c r="A102">
        <f>Coefficients!$A$2</f>
        <v>-3.0949477183535601</v>
      </c>
      <c r="B102">
        <f>(Games!D102)*Coefficients!$B$2</f>
        <v>0</v>
      </c>
      <c r="C102" t="e">
        <f>(VLOOKUP(Games!B102, Data!$B$2:$L$134, 4, FALSE)-VLOOKUP(Games!C102, Data!$B$2:$L$134, 4, FALSE))*Coefficients!$C$2</f>
        <v>#N/A</v>
      </c>
      <c r="D102" t="e">
        <f>(VLOOKUP(Games!B102, Data!$B$2:$L$134, 3, FALSE)-VLOOKUP(Games!C102, Data!$B$2:$L$134, 3, FALSE))*Coefficients!$D$2</f>
        <v>#N/A</v>
      </c>
      <c r="E102" t="e">
        <f>(VLOOKUP(Games!B102, Data!$B$2:$L$134, 5, FALSE)-VLOOKUP(Games!C102, Data!$B$2:$L$134, 5, FALSE))*Coefficients!$E$2</f>
        <v>#N/A</v>
      </c>
      <c r="F102" t="e">
        <f>(VLOOKUP(Games!B102, Data!$B$2:$L$134, 6, FALSE)-VLOOKUP(Games!C102, Data!$B$2:$L$134, 6, FALSE))*Coefficients!$F$2</f>
        <v>#N/A</v>
      </c>
      <c r="G102" t="e">
        <f>(VLOOKUP(Games!B102, Data!$B$2:$L$134, 7, FALSE)-VLOOKUP(Games!C102, Data!$B$2:$L$134, 7, FALSE))*Coefficients!$G$2</f>
        <v>#N/A</v>
      </c>
      <c r="H102" t="e">
        <f>(VLOOKUP(Games!B102, Data!$B$2:$L$134, 8, FALSE)-VLOOKUP(Games!C102, Data!$B$2:$L$134, 8, FALSE))*Coefficients!$H$2</f>
        <v>#N/A</v>
      </c>
      <c r="I102" t="e">
        <f>(VLOOKUP(Games!B102, Data!$B$2:$L$134, 9, FALSE)-VLOOKUP(Games!C102, Data!$B$2:$L$134, 9, FALSE))*Coefficients!$I$2</f>
        <v>#N/A</v>
      </c>
      <c r="J102" t="e">
        <f>(VLOOKUP(Games!B102, Data!$B$2:$L$134, 10, FALSE)-VLOOKUP(Games!C102, Data!$B$2:$L$134, 10, FALSE))*Coefficients!$J$2</f>
        <v>#N/A</v>
      </c>
      <c r="K102" t="e">
        <f>(IF(AND(VLOOKUP(Games!B102, Data!$B$2:$L$134, 11, FALSE)=1, VLOOKUP(Games!C102, Data!$B$2:$L$134, 11, FALSE)&lt;&gt;1), 1,0))*Coefficients!K$2</f>
        <v>#N/A</v>
      </c>
      <c r="L102" t="e">
        <f>(IF(AND(VLOOKUP(Games!B102, Data!$B$2:$L$134, 11, FALSE)&lt;&gt;1, VLOOKUP(Games!C102, Data!$B$2:$L$134, 11, FALSE)=1), 1,0))*Coefficients!L$2</f>
        <v>#N/A</v>
      </c>
      <c r="O102" t="e">
        <f t="shared" si="1"/>
        <v>#N/A</v>
      </c>
    </row>
    <row r="103" spans="1:15" x14ac:dyDescent="0.45">
      <c r="A103">
        <f>Coefficients!$A$2</f>
        <v>-3.0949477183535601</v>
      </c>
      <c r="B103">
        <f>(Games!D103)*Coefficients!$B$2</f>
        <v>0</v>
      </c>
      <c r="C103" t="e">
        <f>(VLOOKUP(Games!B103, Data!$B$2:$L$134, 4, FALSE)-VLOOKUP(Games!C103, Data!$B$2:$L$134, 4, FALSE))*Coefficients!$C$2</f>
        <v>#N/A</v>
      </c>
      <c r="D103" t="e">
        <f>(VLOOKUP(Games!B103, Data!$B$2:$L$134, 3, FALSE)-VLOOKUP(Games!C103, Data!$B$2:$L$134, 3, FALSE))*Coefficients!$D$2</f>
        <v>#N/A</v>
      </c>
      <c r="E103" t="e">
        <f>(VLOOKUP(Games!B103, Data!$B$2:$L$134, 5, FALSE)-VLOOKUP(Games!C103, Data!$B$2:$L$134, 5, FALSE))*Coefficients!$E$2</f>
        <v>#N/A</v>
      </c>
      <c r="F103" t="e">
        <f>(VLOOKUP(Games!B103, Data!$B$2:$L$134, 6, FALSE)-VLOOKUP(Games!C103, Data!$B$2:$L$134, 6, FALSE))*Coefficients!$F$2</f>
        <v>#N/A</v>
      </c>
      <c r="G103" t="e">
        <f>(VLOOKUP(Games!B103, Data!$B$2:$L$134, 7, FALSE)-VLOOKUP(Games!C103, Data!$B$2:$L$134, 7, FALSE))*Coefficients!$G$2</f>
        <v>#N/A</v>
      </c>
      <c r="H103" t="e">
        <f>(VLOOKUP(Games!B103, Data!$B$2:$L$134, 8, FALSE)-VLOOKUP(Games!C103, Data!$B$2:$L$134, 8, FALSE))*Coefficients!$H$2</f>
        <v>#N/A</v>
      </c>
      <c r="I103" t="e">
        <f>(VLOOKUP(Games!B103, Data!$B$2:$L$134, 9, FALSE)-VLOOKUP(Games!C103, Data!$B$2:$L$134, 9, FALSE))*Coefficients!$I$2</f>
        <v>#N/A</v>
      </c>
      <c r="J103" t="e">
        <f>(VLOOKUP(Games!B103, Data!$B$2:$L$134, 10, FALSE)-VLOOKUP(Games!C103, Data!$B$2:$L$134, 10, FALSE))*Coefficients!$J$2</f>
        <v>#N/A</v>
      </c>
      <c r="K103" t="e">
        <f>(IF(AND(VLOOKUP(Games!B103, Data!$B$2:$L$134, 11, FALSE)=1, VLOOKUP(Games!C103, Data!$B$2:$L$134, 11, FALSE)&lt;&gt;1), 1,0))*Coefficients!K$2</f>
        <v>#N/A</v>
      </c>
      <c r="L103" t="e">
        <f>(IF(AND(VLOOKUP(Games!B103, Data!$B$2:$L$134, 11, FALSE)&lt;&gt;1, VLOOKUP(Games!C103, Data!$B$2:$L$134, 11, FALSE)=1), 1,0))*Coefficients!L$2</f>
        <v>#N/A</v>
      </c>
      <c r="O103" t="e">
        <f t="shared" si="1"/>
        <v>#N/A</v>
      </c>
    </row>
    <row r="104" spans="1:15" x14ac:dyDescent="0.45">
      <c r="A104">
        <f>Coefficients!$A$2</f>
        <v>-3.0949477183535601</v>
      </c>
      <c r="B104">
        <f>(Games!D104)*Coefficients!$B$2</f>
        <v>0</v>
      </c>
      <c r="C104" t="e">
        <f>(VLOOKUP(Games!B104, Data!$B$2:$L$134, 4, FALSE)-VLOOKUP(Games!C104, Data!$B$2:$L$134, 4, FALSE))*Coefficients!$C$2</f>
        <v>#N/A</v>
      </c>
      <c r="D104" t="e">
        <f>(VLOOKUP(Games!B104, Data!$B$2:$L$134, 3, FALSE)-VLOOKUP(Games!C104, Data!$B$2:$L$134, 3, FALSE))*Coefficients!$D$2</f>
        <v>#N/A</v>
      </c>
      <c r="E104" t="e">
        <f>(VLOOKUP(Games!B104, Data!$B$2:$L$134, 5, FALSE)-VLOOKUP(Games!C104, Data!$B$2:$L$134, 5, FALSE))*Coefficients!$E$2</f>
        <v>#N/A</v>
      </c>
      <c r="F104" t="e">
        <f>(VLOOKUP(Games!B104, Data!$B$2:$L$134, 6, FALSE)-VLOOKUP(Games!C104, Data!$B$2:$L$134, 6, FALSE))*Coefficients!$F$2</f>
        <v>#N/A</v>
      </c>
      <c r="G104" t="e">
        <f>(VLOOKUP(Games!B104, Data!$B$2:$L$134, 7, FALSE)-VLOOKUP(Games!C104, Data!$B$2:$L$134, 7, FALSE))*Coefficients!$G$2</f>
        <v>#N/A</v>
      </c>
      <c r="H104" t="e">
        <f>(VLOOKUP(Games!B104, Data!$B$2:$L$134, 8, FALSE)-VLOOKUP(Games!C104, Data!$B$2:$L$134, 8, FALSE))*Coefficients!$H$2</f>
        <v>#N/A</v>
      </c>
      <c r="I104" t="e">
        <f>(VLOOKUP(Games!B104, Data!$B$2:$L$134, 9, FALSE)-VLOOKUP(Games!C104, Data!$B$2:$L$134, 9, FALSE))*Coefficients!$I$2</f>
        <v>#N/A</v>
      </c>
      <c r="J104" t="e">
        <f>(VLOOKUP(Games!B104, Data!$B$2:$L$134, 10, FALSE)-VLOOKUP(Games!C104, Data!$B$2:$L$134, 10, FALSE))*Coefficients!$J$2</f>
        <v>#N/A</v>
      </c>
      <c r="K104" t="e">
        <f>(IF(AND(VLOOKUP(Games!B104, Data!$B$2:$L$134, 11, FALSE)=1, VLOOKUP(Games!C104, Data!$B$2:$L$134, 11, FALSE)&lt;&gt;1), 1,0))*Coefficients!K$2</f>
        <v>#N/A</v>
      </c>
      <c r="L104" t="e">
        <f>(IF(AND(VLOOKUP(Games!B104, Data!$B$2:$L$134, 11, FALSE)&lt;&gt;1, VLOOKUP(Games!C104, Data!$B$2:$L$134, 11, FALSE)=1), 1,0))*Coefficients!L$2</f>
        <v>#N/A</v>
      </c>
      <c r="O104" t="e">
        <f t="shared" si="1"/>
        <v>#N/A</v>
      </c>
    </row>
    <row r="105" spans="1:15" x14ac:dyDescent="0.45">
      <c r="A105">
        <f>Coefficients!$A$2</f>
        <v>-3.0949477183535601</v>
      </c>
      <c r="B105">
        <f>(Games!D105)*Coefficients!$B$2</f>
        <v>0</v>
      </c>
      <c r="C105" t="e">
        <f>(VLOOKUP(Games!B105, Data!$B$2:$L$134, 4, FALSE)-VLOOKUP(Games!C105, Data!$B$2:$L$134, 4, FALSE))*Coefficients!$C$2</f>
        <v>#N/A</v>
      </c>
      <c r="D105" t="e">
        <f>(VLOOKUP(Games!B105, Data!$B$2:$L$134, 3, FALSE)-VLOOKUP(Games!C105, Data!$B$2:$L$134, 3, FALSE))*Coefficients!$D$2</f>
        <v>#N/A</v>
      </c>
      <c r="E105" t="e">
        <f>(VLOOKUP(Games!B105, Data!$B$2:$L$134, 5, FALSE)-VLOOKUP(Games!C105, Data!$B$2:$L$134, 5, FALSE))*Coefficients!$E$2</f>
        <v>#N/A</v>
      </c>
      <c r="F105" t="e">
        <f>(VLOOKUP(Games!B105, Data!$B$2:$L$134, 6, FALSE)-VLOOKUP(Games!C105, Data!$B$2:$L$134, 6, FALSE))*Coefficients!$F$2</f>
        <v>#N/A</v>
      </c>
      <c r="G105" t="e">
        <f>(VLOOKUP(Games!B105, Data!$B$2:$L$134, 7, FALSE)-VLOOKUP(Games!C105, Data!$B$2:$L$134, 7, FALSE))*Coefficients!$G$2</f>
        <v>#N/A</v>
      </c>
      <c r="H105" t="e">
        <f>(VLOOKUP(Games!B105, Data!$B$2:$L$134, 8, FALSE)-VLOOKUP(Games!C105, Data!$B$2:$L$134, 8, FALSE))*Coefficients!$H$2</f>
        <v>#N/A</v>
      </c>
      <c r="I105" t="e">
        <f>(VLOOKUP(Games!B105, Data!$B$2:$L$134, 9, FALSE)-VLOOKUP(Games!C105, Data!$B$2:$L$134, 9, FALSE))*Coefficients!$I$2</f>
        <v>#N/A</v>
      </c>
      <c r="J105" t="e">
        <f>(VLOOKUP(Games!B105, Data!$B$2:$L$134, 10, FALSE)-VLOOKUP(Games!C105, Data!$B$2:$L$134, 10, FALSE))*Coefficients!$J$2</f>
        <v>#N/A</v>
      </c>
      <c r="K105" t="e">
        <f>(IF(AND(VLOOKUP(Games!B105, Data!$B$2:$L$134, 11, FALSE)=1, VLOOKUP(Games!C105, Data!$B$2:$L$134, 11, FALSE)&lt;&gt;1), 1,0))*Coefficients!K$2</f>
        <v>#N/A</v>
      </c>
      <c r="L105" t="e">
        <f>(IF(AND(VLOOKUP(Games!B105, Data!$B$2:$L$134, 11, FALSE)&lt;&gt;1, VLOOKUP(Games!C105, Data!$B$2:$L$134, 11, FALSE)=1), 1,0))*Coefficients!L$2</f>
        <v>#N/A</v>
      </c>
      <c r="O105" t="e">
        <f t="shared" si="1"/>
        <v>#N/A</v>
      </c>
    </row>
    <row r="106" spans="1:15" x14ac:dyDescent="0.45">
      <c r="A106">
        <f>Coefficients!$A$2</f>
        <v>-3.0949477183535601</v>
      </c>
      <c r="B106">
        <f>(Games!D106)*Coefficients!$B$2</f>
        <v>0</v>
      </c>
      <c r="C106" t="e">
        <f>(VLOOKUP(Games!B106, Data!$B$2:$L$134, 4, FALSE)-VLOOKUP(Games!C106, Data!$B$2:$L$134, 4, FALSE))*Coefficients!$C$2</f>
        <v>#N/A</v>
      </c>
      <c r="D106" t="e">
        <f>(VLOOKUP(Games!B106, Data!$B$2:$L$134, 3, FALSE)-VLOOKUP(Games!C106, Data!$B$2:$L$134, 3, FALSE))*Coefficients!$D$2</f>
        <v>#N/A</v>
      </c>
      <c r="E106" t="e">
        <f>(VLOOKUP(Games!B106, Data!$B$2:$L$134, 5, FALSE)-VLOOKUP(Games!C106, Data!$B$2:$L$134, 5, FALSE))*Coefficients!$E$2</f>
        <v>#N/A</v>
      </c>
      <c r="F106" t="e">
        <f>(VLOOKUP(Games!B106, Data!$B$2:$L$134, 6, FALSE)-VLOOKUP(Games!C106, Data!$B$2:$L$134, 6, FALSE))*Coefficients!$F$2</f>
        <v>#N/A</v>
      </c>
      <c r="G106" t="e">
        <f>(VLOOKUP(Games!B106, Data!$B$2:$L$134, 7, FALSE)-VLOOKUP(Games!C106, Data!$B$2:$L$134, 7, FALSE))*Coefficients!$G$2</f>
        <v>#N/A</v>
      </c>
      <c r="H106" t="e">
        <f>(VLOOKUP(Games!B106, Data!$B$2:$L$134, 8, FALSE)-VLOOKUP(Games!C106, Data!$B$2:$L$134, 8, FALSE))*Coefficients!$H$2</f>
        <v>#N/A</v>
      </c>
      <c r="I106" t="e">
        <f>(VLOOKUP(Games!B106, Data!$B$2:$L$134, 9, FALSE)-VLOOKUP(Games!C106, Data!$B$2:$L$134, 9, FALSE))*Coefficients!$I$2</f>
        <v>#N/A</v>
      </c>
      <c r="J106" t="e">
        <f>(VLOOKUP(Games!B106, Data!$B$2:$L$134, 10, FALSE)-VLOOKUP(Games!C106, Data!$B$2:$L$134, 10, FALSE))*Coefficients!$J$2</f>
        <v>#N/A</v>
      </c>
      <c r="K106" t="e">
        <f>(IF(AND(VLOOKUP(Games!B106, Data!$B$2:$L$134, 11, FALSE)=1, VLOOKUP(Games!C106, Data!$B$2:$L$134, 11, FALSE)&lt;&gt;1), 1,0))*Coefficients!K$2</f>
        <v>#N/A</v>
      </c>
      <c r="L106" t="e">
        <f>(IF(AND(VLOOKUP(Games!B106, Data!$B$2:$L$134, 11, FALSE)&lt;&gt;1, VLOOKUP(Games!C106, Data!$B$2:$L$134, 11, FALSE)=1), 1,0))*Coefficients!L$2</f>
        <v>#N/A</v>
      </c>
      <c r="O106" t="e">
        <f t="shared" si="1"/>
        <v>#N/A</v>
      </c>
    </row>
    <row r="107" spans="1:15" x14ac:dyDescent="0.45">
      <c r="A107">
        <f>Coefficients!$A$2</f>
        <v>-3.0949477183535601</v>
      </c>
      <c r="B107">
        <f>(Games!D107)*Coefficients!$B$2</f>
        <v>0</v>
      </c>
      <c r="C107" t="e">
        <f>(VLOOKUP(Games!B107, Data!$B$2:$L$134, 4, FALSE)-VLOOKUP(Games!C107, Data!$B$2:$L$134, 4, FALSE))*Coefficients!$C$2</f>
        <v>#N/A</v>
      </c>
      <c r="D107" t="e">
        <f>(VLOOKUP(Games!B107, Data!$B$2:$L$134, 3, FALSE)-VLOOKUP(Games!C107, Data!$B$2:$L$134, 3, FALSE))*Coefficients!$D$2</f>
        <v>#N/A</v>
      </c>
      <c r="E107" t="e">
        <f>(VLOOKUP(Games!B107, Data!$B$2:$L$134, 5, FALSE)-VLOOKUP(Games!C107, Data!$B$2:$L$134, 5, FALSE))*Coefficients!$E$2</f>
        <v>#N/A</v>
      </c>
      <c r="F107" t="e">
        <f>(VLOOKUP(Games!B107, Data!$B$2:$L$134, 6, FALSE)-VLOOKUP(Games!C107, Data!$B$2:$L$134, 6, FALSE))*Coefficients!$F$2</f>
        <v>#N/A</v>
      </c>
      <c r="G107" t="e">
        <f>(VLOOKUP(Games!B107, Data!$B$2:$L$134, 7, FALSE)-VLOOKUP(Games!C107, Data!$B$2:$L$134, 7, FALSE))*Coefficients!$G$2</f>
        <v>#N/A</v>
      </c>
      <c r="H107" t="e">
        <f>(VLOOKUP(Games!B107, Data!$B$2:$L$134, 8, FALSE)-VLOOKUP(Games!C107, Data!$B$2:$L$134, 8, FALSE))*Coefficients!$H$2</f>
        <v>#N/A</v>
      </c>
      <c r="I107" t="e">
        <f>(VLOOKUP(Games!B107, Data!$B$2:$L$134, 9, FALSE)-VLOOKUP(Games!C107, Data!$B$2:$L$134, 9, FALSE))*Coefficients!$I$2</f>
        <v>#N/A</v>
      </c>
      <c r="J107" t="e">
        <f>(VLOOKUP(Games!B107, Data!$B$2:$L$134, 10, FALSE)-VLOOKUP(Games!C107, Data!$B$2:$L$134, 10, FALSE))*Coefficients!$J$2</f>
        <v>#N/A</v>
      </c>
      <c r="K107" t="e">
        <f>(IF(AND(VLOOKUP(Games!B107, Data!$B$2:$L$134, 11, FALSE)=1, VLOOKUP(Games!C107, Data!$B$2:$L$134, 11, FALSE)&lt;&gt;1), 1,0))*Coefficients!K$2</f>
        <v>#N/A</v>
      </c>
      <c r="L107" t="e">
        <f>(IF(AND(VLOOKUP(Games!B107, Data!$B$2:$L$134, 11, FALSE)&lt;&gt;1, VLOOKUP(Games!C107, Data!$B$2:$L$134, 11, FALSE)=1), 1,0))*Coefficients!L$2</f>
        <v>#N/A</v>
      </c>
      <c r="O107" t="e">
        <f t="shared" si="1"/>
        <v>#N/A</v>
      </c>
    </row>
    <row r="108" spans="1:15" x14ac:dyDescent="0.45">
      <c r="A108">
        <f>Coefficients!$A$2</f>
        <v>-3.0949477183535601</v>
      </c>
      <c r="B108">
        <f>(Games!D108)*Coefficients!$B$2</f>
        <v>0</v>
      </c>
      <c r="C108" t="e">
        <f>(VLOOKUP(Games!B108, Data!$B$2:$L$134, 4, FALSE)-VLOOKUP(Games!C108, Data!$B$2:$L$134, 4, FALSE))*Coefficients!$C$2</f>
        <v>#N/A</v>
      </c>
      <c r="D108" t="e">
        <f>(VLOOKUP(Games!B108, Data!$B$2:$L$134, 3, FALSE)-VLOOKUP(Games!C108, Data!$B$2:$L$134, 3, FALSE))*Coefficients!$D$2</f>
        <v>#N/A</v>
      </c>
      <c r="E108" t="e">
        <f>(VLOOKUP(Games!B108, Data!$B$2:$L$134, 5, FALSE)-VLOOKUP(Games!C108, Data!$B$2:$L$134, 5, FALSE))*Coefficients!$E$2</f>
        <v>#N/A</v>
      </c>
      <c r="F108" t="e">
        <f>(VLOOKUP(Games!B108, Data!$B$2:$L$134, 6, FALSE)-VLOOKUP(Games!C108, Data!$B$2:$L$134, 6, FALSE))*Coefficients!$F$2</f>
        <v>#N/A</v>
      </c>
      <c r="G108" t="e">
        <f>(VLOOKUP(Games!B108, Data!$B$2:$L$134, 7, FALSE)-VLOOKUP(Games!C108, Data!$B$2:$L$134, 7, FALSE))*Coefficients!$G$2</f>
        <v>#N/A</v>
      </c>
      <c r="H108" t="e">
        <f>(VLOOKUP(Games!B108, Data!$B$2:$L$134, 8, FALSE)-VLOOKUP(Games!C108, Data!$B$2:$L$134, 8, FALSE))*Coefficients!$H$2</f>
        <v>#N/A</v>
      </c>
      <c r="I108" t="e">
        <f>(VLOOKUP(Games!B108, Data!$B$2:$L$134, 9, FALSE)-VLOOKUP(Games!C108, Data!$B$2:$L$134, 9, FALSE))*Coefficients!$I$2</f>
        <v>#N/A</v>
      </c>
      <c r="J108" t="e">
        <f>(VLOOKUP(Games!B108, Data!$B$2:$L$134, 10, FALSE)-VLOOKUP(Games!C108, Data!$B$2:$L$134, 10, FALSE))*Coefficients!$J$2</f>
        <v>#N/A</v>
      </c>
      <c r="K108" t="e">
        <f>(IF(AND(VLOOKUP(Games!B108, Data!$B$2:$L$134, 11, FALSE)=1, VLOOKUP(Games!C108, Data!$B$2:$L$134, 11, FALSE)&lt;&gt;1), 1,0))*Coefficients!K$2</f>
        <v>#N/A</v>
      </c>
      <c r="L108" t="e">
        <f>(IF(AND(VLOOKUP(Games!B108, Data!$B$2:$L$134, 11, FALSE)&lt;&gt;1, VLOOKUP(Games!C108, Data!$B$2:$L$134, 11, FALSE)=1), 1,0))*Coefficients!L$2</f>
        <v>#N/A</v>
      </c>
      <c r="O108" t="e">
        <f t="shared" si="1"/>
        <v>#N/A</v>
      </c>
    </row>
    <row r="109" spans="1:15" x14ac:dyDescent="0.45">
      <c r="A109">
        <f>Coefficients!$A$2</f>
        <v>-3.0949477183535601</v>
      </c>
      <c r="B109">
        <f>(Games!D109)*Coefficients!$B$2</f>
        <v>0</v>
      </c>
      <c r="C109" t="e">
        <f>(VLOOKUP(Games!B109, Data!$B$2:$L$134, 4, FALSE)-VLOOKUP(Games!C109, Data!$B$2:$L$134, 4, FALSE))*Coefficients!$C$2</f>
        <v>#N/A</v>
      </c>
      <c r="D109" t="e">
        <f>(VLOOKUP(Games!B109, Data!$B$2:$L$134, 3, FALSE)-VLOOKUP(Games!C109, Data!$B$2:$L$134, 3, FALSE))*Coefficients!$D$2</f>
        <v>#N/A</v>
      </c>
      <c r="E109" t="e">
        <f>(VLOOKUP(Games!B109, Data!$B$2:$L$134, 5, FALSE)-VLOOKUP(Games!C109, Data!$B$2:$L$134, 5, FALSE))*Coefficients!$E$2</f>
        <v>#N/A</v>
      </c>
      <c r="F109" t="e">
        <f>(VLOOKUP(Games!B109, Data!$B$2:$L$134, 6, FALSE)-VLOOKUP(Games!C109, Data!$B$2:$L$134, 6, FALSE))*Coefficients!$F$2</f>
        <v>#N/A</v>
      </c>
      <c r="G109" t="e">
        <f>(VLOOKUP(Games!B109, Data!$B$2:$L$134, 7, FALSE)-VLOOKUP(Games!C109, Data!$B$2:$L$134, 7, FALSE))*Coefficients!$G$2</f>
        <v>#N/A</v>
      </c>
      <c r="H109" t="e">
        <f>(VLOOKUP(Games!B109, Data!$B$2:$L$134, 8, FALSE)-VLOOKUP(Games!C109, Data!$B$2:$L$134, 8, FALSE))*Coefficients!$H$2</f>
        <v>#N/A</v>
      </c>
      <c r="I109" t="e">
        <f>(VLOOKUP(Games!B109, Data!$B$2:$L$134, 9, FALSE)-VLOOKUP(Games!C109, Data!$B$2:$L$134, 9, FALSE))*Coefficients!$I$2</f>
        <v>#N/A</v>
      </c>
      <c r="J109" t="e">
        <f>(VLOOKUP(Games!B109, Data!$B$2:$L$134, 10, FALSE)-VLOOKUP(Games!C109, Data!$B$2:$L$134, 10, FALSE))*Coefficients!$J$2</f>
        <v>#N/A</v>
      </c>
      <c r="K109" t="e">
        <f>(IF(AND(VLOOKUP(Games!B109, Data!$B$2:$L$134, 11, FALSE)=1, VLOOKUP(Games!C109, Data!$B$2:$L$134, 11, FALSE)&lt;&gt;1), 1,0))*Coefficients!K$2</f>
        <v>#N/A</v>
      </c>
      <c r="L109" t="e">
        <f>(IF(AND(VLOOKUP(Games!B109, Data!$B$2:$L$134, 11, FALSE)&lt;&gt;1, VLOOKUP(Games!C109, Data!$B$2:$L$134, 11, FALSE)=1), 1,0))*Coefficients!L$2</f>
        <v>#N/A</v>
      </c>
      <c r="O109" t="e">
        <f t="shared" si="1"/>
        <v>#N/A</v>
      </c>
    </row>
    <row r="110" spans="1:15" x14ac:dyDescent="0.45">
      <c r="A110">
        <f>Coefficients!$A$2</f>
        <v>-3.0949477183535601</v>
      </c>
      <c r="B110">
        <f>(Games!D110)*Coefficients!$B$2</f>
        <v>0</v>
      </c>
      <c r="C110" t="e">
        <f>(VLOOKUP(Games!B110, Data!$B$2:$L$134, 4, FALSE)-VLOOKUP(Games!C110, Data!$B$2:$L$134, 4, FALSE))*Coefficients!$C$2</f>
        <v>#N/A</v>
      </c>
      <c r="D110" t="e">
        <f>(VLOOKUP(Games!B110, Data!$B$2:$L$134, 3, FALSE)-VLOOKUP(Games!C110, Data!$B$2:$L$134, 3, FALSE))*Coefficients!$D$2</f>
        <v>#N/A</v>
      </c>
      <c r="E110" t="e">
        <f>(VLOOKUP(Games!B110, Data!$B$2:$L$134, 5, FALSE)-VLOOKUP(Games!C110, Data!$B$2:$L$134, 5, FALSE))*Coefficients!$E$2</f>
        <v>#N/A</v>
      </c>
      <c r="F110" t="e">
        <f>(VLOOKUP(Games!B110, Data!$B$2:$L$134, 6, FALSE)-VLOOKUP(Games!C110, Data!$B$2:$L$134, 6, FALSE))*Coefficients!$F$2</f>
        <v>#N/A</v>
      </c>
      <c r="G110" t="e">
        <f>(VLOOKUP(Games!B110, Data!$B$2:$L$134, 7, FALSE)-VLOOKUP(Games!C110, Data!$B$2:$L$134, 7, FALSE))*Coefficients!$G$2</f>
        <v>#N/A</v>
      </c>
      <c r="H110" t="e">
        <f>(VLOOKUP(Games!B110, Data!$B$2:$L$134, 8, FALSE)-VLOOKUP(Games!C110, Data!$B$2:$L$134, 8, FALSE))*Coefficients!$H$2</f>
        <v>#N/A</v>
      </c>
      <c r="I110" t="e">
        <f>(VLOOKUP(Games!B110, Data!$B$2:$L$134, 9, FALSE)-VLOOKUP(Games!C110, Data!$B$2:$L$134, 9, FALSE))*Coefficients!$I$2</f>
        <v>#N/A</v>
      </c>
      <c r="J110" t="e">
        <f>(VLOOKUP(Games!B110, Data!$B$2:$L$134, 10, FALSE)-VLOOKUP(Games!C110, Data!$B$2:$L$134, 10, FALSE))*Coefficients!$J$2</f>
        <v>#N/A</v>
      </c>
      <c r="K110" t="e">
        <f>(IF(AND(VLOOKUP(Games!B110, Data!$B$2:$L$134, 11, FALSE)=1, VLOOKUP(Games!C110, Data!$B$2:$L$134, 11, FALSE)&lt;&gt;1), 1,0))*Coefficients!K$2</f>
        <v>#N/A</v>
      </c>
      <c r="L110" t="e">
        <f>(IF(AND(VLOOKUP(Games!B110, Data!$B$2:$L$134, 11, FALSE)&lt;&gt;1, VLOOKUP(Games!C110, Data!$B$2:$L$134, 11, FALSE)=1), 1,0))*Coefficients!L$2</f>
        <v>#N/A</v>
      </c>
      <c r="O110" t="e">
        <f t="shared" si="1"/>
        <v>#N/A</v>
      </c>
    </row>
    <row r="111" spans="1:15" x14ac:dyDescent="0.45">
      <c r="A111">
        <f>Coefficients!$A$2</f>
        <v>-3.0949477183535601</v>
      </c>
      <c r="B111">
        <f>(Games!D111)*Coefficients!$B$2</f>
        <v>0</v>
      </c>
      <c r="C111" t="e">
        <f>(VLOOKUP(Games!B111, Data!$B$2:$L$134, 4, FALSE)-VLOOKUP(Games!C111, Data!$B$2:$L$134, 4, FALSE))*Coefficients!$C$2</f>
        <v>#N/A</v>
      </c>
      <c r="D111" t="e">
        <f>(VLOOKUP(Games!B111, Data!$B$2:$L$134, 3, FALSE)-VLOOKUP(Games!C111, Data!$B$2:$L$134, 3, FALSE))*Coefficients!$D$2</f>
        <v>#N/A</v>
      </c>
      <c r="E111" t="e">
        <f>(VLOOKUP(Games!B111, Data!$B$2:$L$134, 5, FALSE)-VLOOKUP(Games!C111, Data!$B$2:$L$134, 5, FALSE))*Coefficients!$E$2</f>
        <v>#N/A</v>
      </c>
      <c r="F111" t="e">
        <f>(VLOOKUP(Games!B111, Data!$B$2:$L$134, 6, FALSE)-VLOOKUP(Games!C111, Data!$B$2:$L$134, 6, FALSE))*Coefficients!$F$2</f>
        <v>#N/A</v>
      </c>
      <c r="G111" t="e">
        <f>(VLOOKUP(Games!B111, Data!$B$2:$L$134, 7, FALSE)-VLOOKUP(Games!C111, Data!$B$2:$L$134, 7, FALSE))*Coefficients!$G$2</f>
        <v>#N/A</v>
      </c>
      <c r="H111" t="e">
        <f>(VLOOKUP(Games!B111, Data!$B$2:$L$134, 8, FALSE)-VLOOKUP(Games!C111, Data!$B$2:$L$134, 8, FALSE))*Coefficients!$H$2</f>
        <v>#N/A</v>
      </c>
      <c r="I111" t="e">
        <f>(VLOOKUP(Games!B111, Data!$B$2:$L$134, 9, FALSE)-VLOOKUP(Games!C111, Data!$B$2:$L$134, 9, FALSE))*Coefficients!$I$2</f>
        <v>#N/A</v>
      </c>
      <c r="J111" t="e">
        <f>(VLOOKUP(Games!B111, Data!$B$2:$L$134, 10, FALSE)-VLOOKUP(Games!C111, Data!$B$2:$L$134, 10, FALSE))*Coefficients!$J$2</f>
        <v>#N/A</v>
      </c>
      <c r="K111" t="e">
        <f>(IF(AND(VLOOKUP(Games!B111, Data!$B$2:$L$134, 11, FALSE)=1, VLOOKUP(Games!C111, Data!$B$2:$L$134, 11, FALSE)&lt;&gt;1), 1,0))*Coefficients!K$2</f>
        <v>#N/A</v>
      </c>
      <c r="L111" t="e">
        <f>(IF(AND(VLOOKUP(Games!B111, Data!$B$2:$L$134, 11, FALSE)&lt;&gt;1, VLOOKUP(Games!C111, Data!$B$2:$L$134, 11, FALSE)=1), 1,0))*Coefficients!L$2</f>
        <v>#N/A</v>
      </c>
      <c r="O111" t="e">
        <f t="shared" si="1"/>
        <v>#N/A</v>
      </c>
    </row>
    <row r="112" spans="1:15" x14ac:dyDescent="0.45">
      <c r="A112">
        <f>Coefficients!$A$2</f>
        <v>-3.0949477183535601</v>
      </c>
      <c r="B112">
        <f>(Games!D112)*Coefficients!$B$2</f>
        <v>0</v>
      </c>
      <c r="C112" t="e">
        <f>(VLOOKUP(Games!B112, Data!$B$2:$L$134, 4, FALSE)-VLOOKUP(Games!C112, Data!$B$2:$L$134, 4, FALSE))*Coefficients!$C$2</f>
        <v>#N/A</v>
      </c>
      <c r="D112" t="e">
        <f>(VLOOKUP(Games!B112, Data!$B$2:$L$134, 3, FALSE)-VLOOKUP(Games!C112, Data!$B$2:$L$134, 3, FALSE))*Coefficients!$D$2</f>
        <v>#N/A</v>
      </c>
      <c r="E112" t="e">
        <f>(VLOOKUP(Games!B112, Data!$B$2:$L$134, 5, FALSE)-VLOOKUP(Games!C112, Data!$B$2:$L$134, 5, FALSE))*Coefficients!$E$2</f>
        <v>#N/A</v>
      </c>
      <c r="F112" t="e">
        <f>(VLOOKUP(Games!B112, Data!$B$2:$L$134, 6, FALSE)-VLOOKUP(Games!C112, Data!$B$2:$L$134, 6, FALSE))*Coefficients!$F$2</f>
        <v>#N/A</v>
      </c>
      <c r="G112" t="e">
        <f>(VLOOKUP(Games!B112, Data!$B$2:$L$134, 7, FALSE)-VLOOKUP(Games!C112, Data!$B$2:$L$134, 7, FALSE))*Coefficients!$G$2</f>
        <v>#N/A</v>
      </c>
      <c r="H112" t="e">
        <f>(VLOOKUP(Games!B112, Data!$B$2:$L$134, 8, FALSE)-VLOOKUP(Games!C112, Data!$B$2:$L$134, 8, FALSE))*Coefficients!$H$2</f>
        <v>#N/A</v>
      </c>
      <c r="I112" t="e">
        <f>(VLOOKUP(Games!B112, Data!$B$2:$L$134, 9, FALSE)-VLOOKUP(Games!C112, Data!$B$2:$L$134, 9, FALSE))*Coefficients!$I$2</f>
        <v>#N/A</v>
      </c>
      <c r="J112" t="e">
        <f>(VLOOKUP(Games!B112, Data!$B$2:$L$134, 10, FALSE)-VLOOKUP(Games!C112, Data!$B$2:$L$134, 10, FALSE))*Coefficients!$J$2</f>
        <v>#N/A</v>
      </c>
      <c r="K112" t="e">
        <f>(IF(AND(VLOOKUP(Games!B112, Data!$B$2:$L$134, 11, FALSE)=1, VLOOKUP(Games!C112, Data!$B$2:$L$134, 11, FALSE)&lt;&gt;1), 1,0))*Coefficients!K$2</f>
        <v>#N/A</v>
      </c>
      <c r="L112" t="e">
        <f>(IF(AND(VLOOKUP(Games!B112, Data!$B$2:$L$134, 11, FALSE)&lt;&gt;1, VLOOKUP(Games!C112, Data!$B$2:$L$134, 11, FALSE)=1), 1,0))*Coefficients!L$2</f>
        <v>#N/A</v>
      </c>
      <c r="O112" t="e">
        <f t="shared" si="1"/>
        <v>#N/A</v>
      </c>
    </row>
    <row r="113" spans="1:15" x14ac:dyDescent="0.45">
      <c r="A113">
        <f>Coefficients!$A$2</f>
        <v>-3.0949477183535601</v>
      </c>
      <c r="B113">
        <f>(Games!D113)*Coefficients!$B$2</f>
        <v>0</v>
      </c>
      <c r="C113" t="e">
        <f>(VLOOKUP(Games!B113, Data!$B$2:$L$134, 4, FALSE)-VLOOKUP(Games!C113, Data!$B$2:$L$134, 4, FALSE))*Coefficients!$C$2</f>
        <v>#N/A</v>
      </c>
      <c r="D113" t="e">
        <f>(VLOOKUP(Games!B113, Data!$B$2:$L$134, 3, FALSE)-VLOOKUP(Games!C113, Data!$B$2:$L$134, 3, FALSE))*Coefficients!$D$2</f>
        <v>#N/A</v>
      </c>
      <c r="E113" t="e">
        <f>(VLOOKUP(Games!B113, Data!$B$2:$L$134, 5, FALSE)-VLOOKUP(Games!C113, Data!$B$2:$L$134, 5, FALSE))*Coefficients!$E$2</f>
        <v>#N/A</v>
      </c>
      <c r="F113" t="e">
        <f>(VLOOKUP(Games!B113, Data!$B$2:$L$134, 6, FALSE)-VLOOKUP(Games!C113, Data!$B$2:$L$134, 6, FALSE))*Coefficients!$F$2</f>
        <v>#N/A</v>
      </c>
      <c r="G113" t="e">
        <f>(VLOOKUP(Games!B113, Data!$B$2:$L$134, 7, FALSE)-VLOOKUP(Games!C113, Data!$B$2:$L$134, 7, FALSE))*Coefficients!$G$2</f>
        <v>#N/A</v>
      </c>
      <c r="H113" t="e">
        <f>(VLOOKUP(Games!B113, Data!$B$2:$L$134, 8, FALSE)-VLOOKUP(Games!C113, Data!$B$2:$L$134, 8, FALSE))*Coefficients!$H$2</f>
        <v>#N/A</v>
      </c>
      <c r="I113" t="e">
        <f>(VLOOKUP(Games!B113, Data!$B$2:$L$134, 9, FALSE)-VLOOKUP(Games!C113, Data!$B$2:$L$134, 9, FALSE))*Coefficients!$I$2</f>
        <v>#N/A</v>
      </c>
      <c r="J113" t="e">
        <f>(VLOOKUP(Games!B113, Data!$B$2:$L$134, 10, FALSE)-VLOOKUP(Games!C113, Data!$B$2:$L$134, 10, FALSE))*Coefficients!$J$2</f>
        <v>#N/A</v>
      </c>
      <c r="K113" t="e">
        <f>(IF(AND(VLOOKUP(Games!B113, Data!$B$2:$L$134, 11, FALSE)=1, VLOOKUP(Games!C113, Data!$B$2:$L$134, 11, FALSE)&lt;&gt;1), 1,0))*Coefficients!K$2</f>
        <v>#N/A</v>
      </c>
      <c r="L113" t="e">
        <f>(IF(AND(VLOOKUP(Games!B113, Data!$B$2:$L$134, 11, FALSE)&lt;&gt;1, VLOOKUP(Games!C113, Data!$B$2:$L$134, 11, FALSE)=1), 1,0))*Coefficients!L$2</f>
        <v>#N/A</v>
      </c>
      <c r="O113" t="e">
        <f t="shared" si="1"/>
        <v>#N/A</v>
      </c>
    </row>
    <row r="114" spans="1:15" x14ac:dyDescent="0.45">
      <c r="A114">
        <f>Coefficients!$A$2</f>
        <v>-3.0949477183535601</v>
      </c>
      <c r="B114">
        <f>(Games!D114)*Coefficients!$B$2</f>
        <v>0</v>
      </c>
      <c r="C114" t="e">
        <f>(VLOOKUP(Games!B114, Data!$B$2:$L$134, 4, FALSE)-VLOOKUP(Games!C114, Data!$B$2:$L$134, 4, FALSE))*Coefficients!$C$2</f>
        <v>#N/A</v>
      </c>
      <c r="D114" t="e">
        <f>(VLOOKUP(Games!B114, Data!$B$2:$L$134, 3, FALSE)-VLOOKUP(Games!C114, Data!$B$2:$L$134, 3, FALSE))*Coefficients!$D$2</f>
        <v>#N/A</v>
      </c>
      <c r="E114" t="e">
        <f>(VLOOKUP(Games!B114, Data!$B$2:$L$134, 5, FALSE)-VLOOKUP(Games!C114, Data!$B$2:$L$134, 5, FALSE))*Coefficients!$E$2</f>
        <v>#N/A</v>
      </c>
      <c r="F114" t="e">
        <f>(VLOOKUP(Games!B114, Data!$B$2:$L$134, 6, FALSE)-VLOOKUP(Games!C114, Data!$B$2:$L$134, 6, FALSE))*Coefficients!$F$2</f>
        <v>#N/A</v>
      </c>
      <c r="G114" t="e">
        <f>(VLOOKUP(Games!B114, Data!$B$2:$L$134, 7, FALSE)-VLOOKUP(Games!C114, Data!$B$2:$L$134, 7, FALSE))*Coefficients!$G$2</f>
        <v>#N/A</v>
      </c>
      <c r="H114" t="e">
        <f>(VLOOKUP(Games!B114, Data!$B$2:$L$134, 8, FALSE)-VLOOKUP(Games!C114, Data!$B$2:$L$134, 8, FALSE))*Coefficients!$H$2</f>
        <v>#N/A</v>
      </c>
      <c r="I114" t="e">
        <f>(VLOOKUP(Games!B114, Data!$B$2:$L$134, 9, FALSE)-VLOOKUP(Games!C114, Data!$B$2:$L$134, 9, FALSE))*Coefficients!$I$2</f>
        <v>#N/A</v>
      </c>
      <c r="J114" t="e">
        <f>(VLOOKUP(Games!B114, Data!$B$2:$L$134, 10, FALSE)-VLOOKUP(Games!C114, Data!$B$2:$L$134, 10, FALSE))*Coefficients!$J$2</f>
        <v>#N/A</v>
      </c>
      <c r="K114" t="e">
        <f>(IF(AND(VLOOKUP(Games!B114, Data!$B$2:$L$134, 11, FALSE)=1, VLOOKUP(Games!C114, Data!$B$2:$L$134, 11, FALSE)&lt;&gt;1), 1,0))*Coefficients!K$2</f>
        <v>#N/A</v>
      </c>
      <c r="L114" t="e">
        <f>(IF(AND(VLOOKUP(Games!B114, Data!$B$2:$L$134, 11, FALSE)&lt;&gt;1, VLOOKUP(Games!C114, Data!$B$2:$L$134, 11, FALSE)=1), 1,0))*Coefficients!L$2</f>
        <v>#N/A</v>
      </c>
      <c r="O114" t="e">
        <f t="shared" si="1"/>
        <v>#N/A</v>
      </c>
    </row>
    <row r="115" spans="1:15" x14ac:dyDescent="0.45">
      <c r="A115">
        <f>Coefficients!$A$2</f>
        <v>-3.0949477183535601</v>
      </c>
      <c r="B115">
        <f>(Games!D115)*Coefficients!$B$2</f>
        <v>0</v>
      </c>
      <c r="C115" t="e">
        <f>(VLOOKUP(Games!B115, Data!$B$2:$L$134, 4, FALSE)-VLOOKUP(Games!C115, Data!$B$2:$L$134, 4, FALSE))*Coefficients!$C$2</f>
        <v>#N/A</v>
      </c>
      <c r="D115" t="e">
        <f>(VLOOKUP(Games!B115, Data!$B$2:$L$134, 3, FALSE)-VLOOKUP(Games!C115, Data!$B$2:$L$134, 3, FALSE))*Coefficients!$D$2</f>
        <v>#N/A</v>
      </c>
      <c r="E115" t="e">
        <f>(VLOOKUP(Games!B115, Data!$B$2:$L$134, 5, FALSE)-VLOOKUP(Games!C115, Data!$B$2:$L$134, 5, FALSE))*Coefficients!$E$2</f>
        <v>#N/A</v>
      </c>
      <c r="F115" t="e">
        <f>(VLOOKUP(Games!B115, Data!$B$2:$L$134, 6, FALSE)-VLOOKUP(Games!C115, Data!$B$2:$L$134, 6, FALSE))*Coefficients!$F$2</f>
        <v>#N/A</v>
      </c>
      <c r="G115" t="e">
        <f>(VLOOKUP(Games!B115, Data!$B$2:$L$134, 7, FALSE)-VLOOKUP(Games!C115, Data!$B$2:$L$134, 7, FALSE))*Coefficients!$G$2</f>
        <v>#N/A</v>
      </c>
      <c r="H115" t="e">
        <f>(VLOOKUP(Games!B115, Data!$B$2:$L$134, 8, FALSE)-VLOOKUP(Games!C115, Data!$B$2:$L$134, 8, FALSE))*Coefficients!$H$2</f>
        <v>#N/A</v>
      </c>
      <c r="I115" t="e">
        <f>(VLOOKUP(Games!B115, Data!$B$2:$L$134, 9, FALSE)-VLOOKUP(Games!C115, Data!$B$2:$L$134, 9, FALSE))*Coefficients!$I$2</f>
        <v>#N/A</v>
      </c>
      <c r="J115" t="e">
        <f>(VLOOKUP(Games!B115, Data!$B$2:$L$134, 10, FALSE)-VLOOKUP(Games!C115, Data!$B$2:$L$134, 10, FALSE))*Coefficients!$J$2</f>
        <v>#N/A</v>
      </c>
      <c r="K115" t="e">
        <f>(IF(AND(VLOOKUP(Games!B115, Data!$B$2:$L$134, 11, FALSE)=1, VLOOKUP(Games!C115, Data!$B$2:$L$134, 11, FALSE)&lt;&gt;1), 1,0))*Coefficients!K$2</f>
        <v>#N/A</v>
      </c>
      <c r="L115" t="e">
        <f>(IF(AND(VLOOKUP(Games!B115, Data!$B$2:$L$134, 11, FALSE)&lt;&gt;1, VLOOKUP(Games!C115, Data!$B$2:$L$134, 11, FALSE)=1), 1,0))*Coefficients!L$2</f>
        <v>#N/A</v>
      </c>
      <c r="O115" t="e">
        <f t="shared" si="1"/>
        <v>#N/A</v>
      </c>
    </row>
    <row r="116" spans="1:15" x14ac:dyDescent="0.45">
      <c r="A116">
        <f>Coefficients!$A$2</f>
        <v>-3.0949477183535601</v>
      </c>
      <c r="B116">
        <f>(Games!D116)*Coefficients!$B$2</f>
        <v>0</v>
      </c>
      <c r="C116" t="e">
        <f>(VLOOKUP(Games!B116, Data!$B$2:$L$134, 4, FALSE)-VLOOKUP(Games!C116, Data!$B$2:$L$134, 4, FALSE))*Coefficients!$C$2</f>
        <v>#N/A</v>
      </c>
      <c r="D116" t="e">
        <f>(VLOOKUP(Games!B116, Data!$B$2:$L$134, 3, FALSE)-VLOOKUP(Games!C116, Data!$B$2:$L$134, 3, FALSE))*Coefficients!$D$2</f>
        <v>#N/A</v>
      </c>
      <c r="E116" t="e">
        <f>(VLOOKUP(Games!B116, Data!$B$2:$L$134, 5, FALSE)-VLOOKUP(Games!C116, Data!$B$2:$L$134, 5, FALSE))*Coefficients!$E$2</f>
        <v>#N/A</v>
      </c>
      <c r="F116" t="e">
        <f>(VLOOKUP(Games!B116, Data!$B$2:$L$134, 6, FALSE)-VLOOKUP(Games!C116, Data!$B$2:$L$134, 6, FALSE))*Coefficients!$F$2</f>
        <v>#N/A</v>
      </c>
      <c r="G116" t="e">
        <f>(VLOOKUP(Games!B116, Data!$B$2:$L$134, 7, FALSE)-VLOOKUP(Games!C116, Data!$B$2:$L$134, 7, FALSE))*Coefficients!$G$2</f>
        <v>#N/A</v>
      </c>
      <c r="H116" t="e">
        <f>(VLOOKUP(Games!B116, Data!$B$2:$L$134, 8, FALSE)-VLOOKUP(Games!C116, Data!$B$2:$L$134, 8, FALSE))*Coefficients!$H$2</f>
        <v>#N/A</v>
      </c>
      <c r="I116" t="e">
        <f>(VLOOKUP(Games!B116, Data!$B$2:$L$134, 9, FALSE)-VLOOKUP(Games!C116, Data!$B$2:$L$134, 9, FALSE))*Coefficients!$I$2</f>
        <v>#N/A</v>
      </c>
      <c r="J116" t="e">
        <f>(VLOOKUP(Games!B116, Data!$B$2:$L$134, 10, FALSE)-VLOOKUP(Games!C116, Data!$B$2:$L$134, 10, FALSE))*Coefficients!$J$2</f>
        <v>#N/A</v>
      </c>
      <c r="K116" t="e">
        <f>(IF(AND(VLOOKUP(Games!B116, Data!$B$2:$L$134, 11, FALSE)=1, VLOOKUP(Games!C116, Data!$B$2:$L$134, 11, FALSE)&lt;&gt;1), 1,0))*Coefficients!K$2</f>
        <v>#N/A</v>
      </c>
      <c r="L116" t="e">
        <f>(IF(AND(VLOOKUP(Games!B116, Data!$B$2:$L$134, 11, FALSE)&lt;&gt;1, VLOOKUP(Games!C116, Data!$B$2:$L$134, 11, FALSE)=1), 1,0))*Coefficients!L$2</f>
        <v>#N/A</v>
      </c>
      <c r="O116" t="e">
        <f t="shared" si="1"/>
        <v>#N/A</v>
      </c>
    </row>
    <row r="117" spans="1:15" x14ac:dyDescent="0.45">
      <c r="A117">
        <f>Coefficients!$A$2</f>
        <v>-3.0949477183535601</v>
      </c>
      <c r="B117">
        <f>(Games!D117)*Coefficients!$B$2</f>
        <v>0</v>
      </c>
      <c r="C117" t="e">
        <f>(VLOOKUP(Games!B117, Data!$B$2:$L$134, 4, FALSE)-VLOOKUP(Games!C117, Data!$B$2:$L$134, 4, FALSE))*Coefficients!$C$2</f>
        <v>#N/A</v>
      </c>
      <c r="D117" t="e">
        <f>(VLOOKUP(Games!B117, Data!$B$2:$L$134, 3, FALSE)-VLOOKUP(Games!C117, Data!$B$2:$L$134, 3, FALSE))*Coefficients!$D$2</f>
        <v>#N/A</v>
      </c>
      <c r="E117" t="e">
        <f>(VLOOKUP(Games!B117, Data!$B$2:$L$134, 5, FALSE)-VLOOKUP(Games!C117, Data!$B$2:$L$134, 5, FALSE))*Coefficients!$E$2</f>
        <v>#N/A</v>
      </c>
      <c r="F117" t="e">
        <f>(VLOOKUP(Games!B117, Data!$B$2:$L$134, 6, FALSE)-VLOOKUP(Games!C117, Data!$B$2:$L$134, 6, FALSE))*Coefficients!$F$2</f>
        <v>#N/A</v>
      </c>
      <c r="G117" t="e">
        <f>(VLOOKUP(Games!B117, Data!$B$2:$L$134, 7, FALSE)-VLOOKUP(Games!C117, Data!$B$2:$L$134, 7, FALSE))*Coefficients!$G$2</f>
        <v>#N/A</v>
      </c>
      <c r="H117" t="e">
        <f>(VLOOKUP(Games!B117, Data!$B$2:$L$134, 8, FALSE)-VLOOKUP(Games!C117, Data!$B$2:$L$134, 8, FALSE))*Coefficients!$H$2</f>
        <v>#N/A</v>
      </c>
      <c r="I117" t="e">
        <f>(VLOOKUP(Games!B117, Data!$B$2:$L$134, 9, FALSE)-VLOOKUP(Games!C117, Data!$B$2:$L$134, 9, FALSE))*Coefficients!$I$2</f>
        <v>#N/A</v>
      </c>
      <c r="J117" t="e">
        <f>(VLOOKUP(Games!B117, Data!$B$2:$L$134, 10, FALSE)-VLOOKUP(Games!C117, Data!$B$2:$L$134, 10, FALSE))*Coefficients!$J$2</f>
        <v>#N/A</v>
      </c>
      <c r="K117" t="e">
        <f>(IF(AND(VLOOKUP(Games!B117, Data!$B$2:$L$134, 11, FALSE)=1, VLOOKUP(Games!C117, Data!$B$2:$L$134, 11, FALSE)&lt;&gt;1), 1,0))*Coefficients!K$2</f>
        <v>#N/A</v>
      </c>
      <c r="L117" t="e">
        <f>(IF(AND(VLOOKUP(Games!B117, Data!$B$2:$L$134, 11, FALSE)&lt;&gt;1, VLOOKUP(Games!C117, Data!$B$2:$L$134, 11, FALSE)=1), 1,0))*Coefficients!L$2</f>
        <v>#N/A</v>
      </c>
      <c r="O117" t="e">
        <f t="shared" si="1"/>
        <v>#N/A</v>
      </c>
    </row>
    <row r="118" spans="1:15" x14ac:dyDescent="0.45">
      <c r="A118">
        <f>Coefficients!$A$2</f>
        <v>-3.0949477183535601</v>
      </c>
      <c r="B118">
        <f>(Games!D118)*Coefficients!$B$2</f>
        <v>0</v>
      </c>
      <c r="C118" t="e">
        <f>(VLOOKUP(Games!B118, Data!$B$2:$L$134, 4, FALSE)-VLOOKUP(Games!C118, Data!$B$2:$L$134, 4, FALSE))*Coefficients!$C$2</f>
        <v>#N/A</v>
      </c>
      <c r="D118" t="e">
        <f>(VLOOKUP(Games!B118, Data!$B$2:$L$134, 3, FALSE)-VLOOKUP(Games!C118, Data!$B$2:$L$134, 3, FALSE))*Coefficients!$D$2</f>
        <v>#N/A</v>
      </c>
      <c r="E118" t="e">
        <f>(VLOOKUP(Games!B118, Data!$B$2:$L$134, 5, FALSE)-VLOOKUP(Games!C118, Data!$B$2:$L$134, 5, FALSE))*Coefficients!$E$2</f>
        <v>#N/A</v>
      </c>
      <c r="F118" t="e">
        <f>(VLOOKUP(Games!B118, Data!$B$2:$L$134, 6, FALSE)-VLOOKUP(Games!C118, Data!$B$2:$L$134, 6, FALSE))*Coefficients!$F$2</f>
        <v>#N/A</v>
      </c>
      <c r="G118" t="e">
        <f>(VLOOKUP(Games!B118, Data!$B$2:$L$134, 7, FALSE)-VLOOKUP(Games!C118, Data!$B$2:$L$134, 7, FALSE))*Coefficients!$G$2</f>
        <v>#N/A</v>
      </c>
      <c r="H118" t="e">
        <f>(VLOOKUP(Games!B118, Data!$B$2:$L$134, 8, FALSE)-VLOOKUP(Games!C118, Data!$B$2:$L$134, 8, FALSE))*Coefficients!$H$2</f>
        <v>#N/A</v>
      </c>
      <c r="I118" t="e">
        <f>(VLOOKUP(Games!B118, Data!$B$2:$L$134, 9, FALSE)-VLOOKUP(Games!C118, Data!$B$2:$L$134, 9, FALSE))*Coefficients!$I$2</f>
        <v>#N/A</v>
      </c>
      <c r="J118" t="e">
        <f>(VLOOKUP(Games!B118, Data!$B$2:$L$134, 10, FALSE)-VLOOKUP(Games!C118, Data!$B$2:$L$134, 10, FALSE))*Coefficients!$J$2</f>
        <v>#N/A</v>
      </c>
      <c r="K118" t="e">
        <f>(IF(AND(VLOOKUP(Games!B118, Data!$B$2:$L$134, 11, FALSE)=1, VLOOKUP(Games!C118, Data!$B$2:$L$134, 11, FALSE)&lt;&gt;1), 1,0))*Coefficients!K$2</f>
        <v>#N/A</v>
      </c>
      <c r="L118" t="e">
        <f>(IF(AND(VLOOKUP(Games!B118, Data!$B$2:$L$134, 11, FALSE)&lt;&gt;1, VLOOKUP(Games!C118, Data!$B$2:$L$134, 11, FALSE)=1), 1,0))*Coefficients!L$2</f>
        <v>#N/A</v>
      </c>
      <c r="O118" t="e">
        <f t="shared" si="1"/>
        <v>#N/A</v>
      </c>
    </row>
    <row r="119" spans="1:15" x14ac:dyDescent="0.45">
      <c r="A119">
        <f>Coefficients!$A$2</f>
        <v>-3.0949477183535601</v>
      </c>
      <c r="B119">
        <f>(Games!D119)*Coefficients!$B$2</f>
        <v>0</v>
      </c>
      <c r="C119" t="e">
        <f>(VLOOKUP(Games!B119, Data!$B$2:$L$134, 4, FALSE)-VLOOKUP(Games!C119, Data!$B$2:$L$134, 4, FALSE))*Coefficients!$C$2</f>
        <v>#N/A</v>
      </c>
      <c r="D119" t="e">
        <f>(VLOOKUP(Games!B119, Data!$B$2:$L$134, 3, FALSE)-VLOOKUP(Games!C119, Data!$B$2:$L$134, 3, FALSE))*Coefficients!$D$2</f>
        <v>#N/A</v>
      </c>
      <c r="E119" t="e">
        <f>(VLOOKUP(Games!B119, Data!$B$2:$L$134, 5, FALSE)-VLOOKUP(Games!C119, Data!$B$2:$L$134, 5, FALSE))*Coefficients!$E$2</f>
        <v>#N/A</v>
      </c>
      <c r="F119" t="e">
        <f>(VLOOKUP(Games!B119, Data!$B$2:$L$134, 6, FALSE)-VLOOKUP(Games!C119, Data!$B$2:$L$134, 6, FALSE))*Coefficients!$F$2</f>
        <v>#N/A</v>
      </c>
      <c r="G119" t="e">
        <f>(VLOOKUP(Games!B119, Data!$B$2:$L$134, 7, FALSE)-VLOOKUP(Games!C119, Data!$B$2:$L$134, 7, FALSE))*Coefficients!$G$2</f>
        <v>#N/A</v>
      </c>
      <c r="H119" t="e">
        <f>(VLOOKUP(Games!B119, Data!$B$2:$L$134, 8, FALSE)-VLOOKUP(Games!C119, Data!$B$2:$L$134, 8, FALSE))*Coefficients!$H$2</f>
        <v>#N/A</v>
      </c>
      <c r="I119" t="e">
        <f>(VLOOKUP(Games!B119, Data!$B$2:$L$134, 9, FALSE)-VLOOKUP(Games!C119, Data!$B$2:$L$134, 9, FALSE))*Coefficients!$I$2</f>
        <v>#N/A</v>
      </c>
      <c r="J119" t="e">
        <f>(VLOOKUP(Games!B119, Data!$B$2:$L$134, 10, FALSE)-VLOOKUP(Games!C119, Data!$B$2:$L$134, 10, FALSE))*Coefficients!$J$2</f>
        <v>#N/A</v>
      </c>
      <c r="K119" t="e">
        <f>(IF(AND(VLOOKUP(Games!B119, Data!$B$2:$L$134, 11, FALSE)=1, VLOOKUP(Games!C119, Data!$B$2:$L$134, 11, FALSE)&lt;&gt;1), 1,0))*Coefficients!K$2</f>
        <v>#N/A</v>
      </c>
      <c r="L119" t="e">
        <f>(IF(AND(VLOOKUP(Games!B119, Data!$B$2:$L$134, 11, FALSE)&lt;&gt;1, VLOOKUP(Games!C119, Data!$B$2:$L$134, 11, FALSE)=1), 1,0))*Coefficients!L$2</f>
        <v>#N/A</v>
      </c>
      <c r="O119" t="e">
        <f t="shared" si="1"/>
        <v>#N/A</v>
      </c>
    </row>
    <row r="120" spans="1:15" x14ac:dyDescent="0.45">
      <c r="A120">
        <f>Coefficients!$A$2</f>
        <v>-3.0949477183535601</v>
      </c>
      <c r="B120">
        <f>(Games!D120)*Coefficients!$B$2</f>
        <v>0</v>
      </c>
      <c r="C120" t="e">
        <f>(VLOOKUP(Games!B120, Data!$B$2:$L$134, 4, FALSE)-VLOOKUP(Games!C120, Data!$B$2:$L$134, 4, FALSE))*Coefficients!$C$2</f>
        <v>#N/A</v>
      </c>
      <c r="D120" t="e">
        <f>(VLOOKUP(Games!B120, Data!$B$2:$L$134, 3, FALSE)-VLOOKUP(Games!C120, Data!$B$2:$L$134, 3, FALSE))*Coefficients!$D$2</f>
        <v>#N/A</v>
      </c>
      <c r="E120" t="e">
        <f>(VLOOKUP(Games!B120, Data!$B$2:$L$134, 5, FALSE)-VLOOKUP(Games!C120, Data!$B$2:$L$134, 5, FALSE))*Coefficients!$E$2</f>
        <v>#N/A</v>
      </c>
      <c r="F120" t="e">
        <f>(VLOOKUP(Games!B120, Data!$B$2:$L$134, 6, FALSE)-VLOOKUP(Games!C120, Data!$B$2:$L$134, 6, FALSE))*Coefficients!$F$2</f>
        <v>#N/A</v>
      </c>
      <c r="G120" t="e">
        <f>(VLOOKUP(Games!B120, Data!$B$2:$L$134, 7, FALSE)-VLOOKUP(Games!C120, Data!$B$2:$L$134, 7, FALSE))*Coefficients!$G$2</f>
        <v>#N/A</v>
      </c>
      <c r="H120" t="e">
        <f>(VLOOKUP(Games!B120, Data!$B$2:$L$134, 8, FALSE)-VLOOKUP(Games!C120, Data!$B$2:$L$134, 8, FALSE))*Coefficients!$H$2</f>
        <v>#N/A</v>
      </c>
      <c r="I120" t="e">
        <f>(VLOOKUP(Games!B120, Data!$B$2:$L$134, 9, FALSE)-VLOOKUP(Games!C120, Data!$B$2:$L$134, 9, FALSE))*Coefficients!$I$2</f>
        <v>#N/A</v>
      </c>
      <c r="J120" t="e">
        <f>(VLOOKUP(Games!B120, Data!$B$2:$L$134, 10, FALSE)-VLOOKUP(Games!C120, Data!$B$2:$L$134, 10, FALSE))*Coefficients!$J$2</f>
        <v>#N/A</v>
      </c>
      <c r="K120" t="e">
        <f>(IF(AND(VLOOKUP(Games!B120, Data!$B$2:$L$134, 11, FALSE)=1, VLOOKUP(Games!C120, Data!$B$2:$L$134, 11, FALSE)&lt;&gt;1), 1,0))*Coefficients!K$2</f>
        <v>#N/A</v>
      </c>
      <c r="L120" t="e">
        <f>(IF(AND(VLOOKUP(Games!B120, Data!$B$2:$L$134, 11, FALSE)&lt;&gt;1, VLOOKUP(Games!C120, Data!$B$2:$L$134, 11, FALSE)=1), 1,0))*Coefficients!L$2</f>
        <v>#N/A</v>
      </c>
      <c r="O120" t="e">
        <f t="shared" si="1"/>
        <v>#N/A</v>
      </c>
    </row>
    <row r="121" spans="1:15" x14ac:dyDescent="0.45">
      <c r="A121">
        <f>Coefficients!$A$2</f>
        <v>-3.0949477183535601</v>
      </c>
      <c r="B121">
        <f>(Games!D121)*Coefficients!$B$2</f>
        <v>0</v>
      </c>
      <c r="C121" t="e">
        <f>(VLOOKUP(Games!B121, Data!$B$2:$L$134, 4, FALSE)-VLOOKUP(Games!C121, Data!$B$2:$L$134, 4, FALSE))*Coefficients!$C$2</f>
        <v>#N/A</v>
      </c>
      <c r="D121" t="e">
        <f>(VLOOKUP(Games!B121, Data!$B$2:$L$134, 3, FALSE)-VLOOKUP(Games!C121, Data!$B$2:$L$134, 3, FALSE))*Coefficients!$D$2</f>
        <v>#N/A</v>
      </c>
      <c r="E121" t="e">
        <f>(VLOOKUP(Games!B121, Data!$B$2:$L$134, 5, FALSE)-VLOOKUP(Games!C121, Data!$B$2:$L$134, 5, FALSE))*Coefficients!$E$2</f>
        <v>#N/A</v>
      </c>
      <c r="F121" t="e">
        <f>(VLOOKUP(Games!B121, Data!$B$2:$L$134, 6, FALSE)-VLOOKUP(Games!C121, Data!$B$2:$L$134, 6, FALSE))*Coefficients!$F$2</f>
        <v>#N/A</v>
      </c>
      <c r="G121" t="e">
        <f>(VLOOKUP(Games!B121, Data!$B$2:$L$134, 7, FALSE)-VLOOKUP(Games!C121, Data!$B$2:$L$134, 7, FALSE))*Coefficients!$G$2</f>
        <v>#N/A</v>
      </c>
      <c r="H121" t="e">
        <f>(VLOOKUP(Games!B121, Data!$B$2:$L$134, 8, FALSE)-VLOOKUP(Games!C121, Data!$B$2:$L$134, 8, FALSE))*Coefficients!$H$2</f>
        <v>#N/A</v>
      </c>
      <c r="I121" t="e">
        <f>(VLOOKUP(Games!B121, Data!$B$2:$L$134, 9, FALSE)-VLOOKUP(Games!C121, Data!$B$2:$L$134, 9, FALSE))*Coefficients!$I$2</f>
        <v>#N/A</v>
      </c>
      <c r="J121" t="e">
        <f>(VLOOKUP(Games!B121, Data!$B$2:$L$134, 10, FALSE)-VLOOKUP(Games!C121, Data!$B$2:$L$134, 10, FALSE))*Coefficients!$J$2</f>
        <v>#N/A</v>
      </c>
      <c r="K121" t="e">
        <f>(IF(AND(VLOOKUP(Games!B121, Data!$B$2:$L$134, 11, FALSE)=1, VLOOKUP(Games!C121, Data!$B$2:$L$134, 11, FALSE)&lt;&gt;1), 1,0))*Coefficients!K$2</f>
        <v>#N/A</v>
      </c>
      <c r="L121" t="e">
        <f>(IF(AND(VLOOKUP(Games!B121, Data!$B$2:$L$134, 11, FALSE)&lt;&gt;1, VLOOKUP(Games!C121, Data!$B$2:$L$134, 11, FALSE)=1), 1,0))*Coefficients!L$2</f>
        <v>#N/A</v>
      </c>
      <c r="O121" t="e">
        <f t="shared" si="1"/>
        <v>#N/A</v>
      </c>
    </row>
    <row r="122" spans="1:15" x14ac:dyDescent="0.45">
      <c r="A122">
        <f>Coefficients!$A$2</f>
        <v>-3.0949477183535601</v>
      </c>
      <c r="B122">
        <f>(Games!D122)*Coefficients!$B$2</f>
        <v>0</v>
      </c>
      <c r="C122" t="e">
        <f>(VLOOKUP(Games!B122, Data!$B$2:$L$134, 4, FALSE)-VLOOKUP(Games!C122, Data!$B$2:$L$134, 4, FALSE))*Coefficients!$C$2</f>
        <v>#N/A</v>
      </c>
      <c r="D122" t="e">
        <f>(VLOOKUP(Games!B122, Data!$B$2:$L$134, 3, FALSE)-VLOOKUP(Games!C122, Data!$B$2:$L$134, 3, FALSE))*Coefficients!$D$2</f>
        <v>#N/A</v>
      </c>
      <c r="E122" t="e">
        <f>(VLOOKUP(Games!B122, Data!$B$2:$L$134, 5, FALSE)-VLOOKUP(Games!C122, Data!$B$2:$L$134, 5, FALSE))*Coefficients!$E$2</f>
        <v>#N/A</v>
      </c>
      <c r="F122" t="e">
        <f>(VLOOKUP(Games!B122, Data!$B$2:$L$134, 6, FALSE)-VLOOKUP(Games!C122, Data!$B$2:$L$134, 6, FALSE))*Coefficients!$F$2</f>
        <v>#N/A</v>
      </c>
      <c r="G122" t="e">
        <f>(VLOOKUP(Games!B122, Data!$B$2:$L$134, 7, FALSE)-VLOOKUP(Games!C122, Data!$B$2:$L$134, 7, FALSE))*Coefficients!$G$2</f>
        <v>#N/A</v>
      </c>
      <c r="H122" t="e">
        <f>(VLOOKUP(Games!B122, Data!$B$2:$L$134, 8, FALSE)-VLOOKUP(Games!C122, Data!$B$2:$L$134, 8, FALSE))*Coefficients!$H$2</f>
        <v>#N/A</v>
      </c>
      <c r="I122" t="e">
        <f>(VLOOKUP(Games!B122, Data!$B$2:$L$134, 9, FALSE)-VLOOKUP(Games!C122, Data!$B$2:$L$134, 9, FALSE))*Coefficients!$I$2</f>
        <v>#N/A</v>
      </c>
      <c r="J122" t="e">
        <f>(VLOOKUP(Games!B122, Data!$B$2:$L$134, 10, FALSE)-VLOOKUP(Games!C122, Data!$B$2:$L$134, 10, FALSE))*Coefficients!$J$2</f>
        <v>#N/A</v>
      </c>
      <c r="K122" t="e">
        <f>(IF(AND(VLOOKUP(Games!B122, Data!$B$2:$L$134, 11, FALSE)=1, VLOOKUP(Games!C122, Data!$B$2:$L$134, 11, FALSE)&lt;&gt;1), 1,0))*Coefficients!K$2</f>
        <v>#N/A</v>
      </c>
      <c r="L122" t="e">
        <f>(IF(AND(VLOOKUP(Games!B122, Data!$B$2:$L$134, 11, FALSE)&lt;&gt;1, VLOOKUP(Games!C122, Data!$B$2:$L$134, 11, FALSE)=1), 1,0))*Coefficients!L$2</f>
        <v>#N/A</v>
      </c>
      <c r="O122" t="e">
        <f t="shared" si="1"/>
        <v>#N/A</v>
      </c>
    </row>
    <row r="123" spans="1:15" x14ac:dyDescent="0.45">
      <c r="A123">
        <f>Coefficients!$A$2</f>
        <v>-3.0949477183535601</v>
      </c>
      <c r="B123">
        <f>(Games!D123)*Coefficients!$B$2</f>
        <v>0</v>
      </c>
      <c r="C123" t="e">
        <f>(VLOOKUP(Games!B123, Data!$B$2:$L$134, 4, FALSE)-VLOOKUP(Games!C123, Data!$B$2:$L$134, 4, FALSE))*Coefficients!$C$2</f>
        <v>#N/A</v>
      </c>
      <c r="D123" t="e">
        <f>(VLOOKUP(Games!B123, Data!$B$2:$L$134, 3, FALSE)-VLOOKUP(Games!C123, Data!$B$2:$L$134, 3, FALSE))*Coefficients!$D$2</f>
        <v>#N/A</v>
      </c>
      <c r="E123" t="e">
        <f>(VLOOKUP(Games!B123, Data!$B$2:$L$134, 5, FALSE)-VLOOKUP(Games!C123, Data!$B$2:$L$134, 5, FALSE))*Coefficients!$E$2</f>
        <v>#N/A</v>
      </c>
      <c r="F123" t="e">
        <f>(VLOOKUP(Games!B123, Data!$B$2:$L$134, 6, FALSE)-VLOOKUP(Games!C123, Data!$B$2:$L$134, 6, FALSE))*Coefficients!$F$2</f>
        <v>#N/A</v>
      </c>
      <c r="G123" t="e">
        <f>(VLOOKUP(Games!B123, Data!$B$2:$L$134, 7, FALSE)-VLOOKUP(Games!C123, Data!$B$2:$L$134, 7, FALSE))*Coefficients!$G$2</f>
        <v>#N/A</v>
      </c>
      <c r="H123" t="e">
        <f>(VLOOKUP(Games!B123, Data!$B$2:$L$134, 8, FALSE)-VLOOKUP(Games!C123, Data!$B$2:$L$134, 8, FALSE))*Coefficients!$H$2</f>
        <v>#N/A</v>
      </c>
      <c r="I123" t="e">
        <f>(VLOOKUP(Games!B123, Data!$B$2:$L$134, 9, FALSE)-VLOOKUP(Games!C123, Data!$B$2:$L$134, 9, FALSE))*Coefficients!$I$2</f>
        <v>#N/A</v>
      </c>
      <c r="J123" t="e">
        <f>(VLOOKUP(Games!B123, Data!$B$2:$L$134, 10, FALSE)-VLOOKUP(Games!C123, Data!$B$2:$L$134, 10, FALSE))*Coefficients!$J$2</f>
        <v>#N/A</v>
      </c>
      <c r="K123" t="e">
        <f>(IF(AND(VLOOKUP(Games!B123, Data!$B$2:$L$134, 11, FALSE)=1, VLOOKUP(Games!C123, Data!$B$2:$L$134, 11, FALSE)&lt;&gt;1), 1,0))*Coefficients!K$2</f>
        <v>#N/A</v>
      </c>
      <c r="L123" t="e">
        <f>(IF(AND(VLOOKUP(Games!B123, Data!$B$2:$L$134, 11, FALSE)&lt;&gt;1, VLOOKUP(Games!C123, Data!$B$2:$L$134, 11, FALSE)=1), 1,0))*Coefficients!L$2</f>
        <v>#N/A</v>
      </c>
      <c r="O123" t="e">
        <f t="shared" si="1"/>
        <v>#N/A</v>
      </c>
    </row>
    <row r="124" spans="1:15" x14ac:dyDescent="0.45">
      <c r="A124">
        <f>Coefficients!$A$2</f>
        <v>-3.0949477183535601</v>
      </c>
      <c r="B124">
        <f>(Games!D124)*Coefficients!$B$2</f>
        <v>0</v>
      </c>
      <c r="C124" t="e">
        <f>(VLOOKUP(Games!B124, Data!$B$2:$L$134, 4, FALSE)-VLOOKUP(Games!C124, Data!$B$2:$L$134, 4, FALSE))*Coefficients!$C$2</f>
        <v>#N/A</v>
      </c>
      <c r="D124" t="e">
        <f>(VLOOKUP(Games!B124, Data!$B$2:$L$134, 3, FALSE)-VLOOKUP(Games!C124, Data!$B$2:$L$134, 3, FALSE))*Coefficients!$D$2</f>
        <v>#N/A</v>
      </c>
      <c r="E124" t="e">
        <f>(VLOOKUP(Games!B124, Data!$B$2:$L$134, 5, FALSE)-VLOOKUP(Games!C124, Data!$B$2:$L$134, 5, FALSE))*Coefficients!$E$2</f>
        <v>#N/A</v>
      </c>
      <c r="F124" t="e">
        <f>(VLOOKUP(Games!B124, Data!$B$2:$L$134, 6, FALSE)-VLOOKUP(Games!C124, Data!$B$2:$L$134, 6, FALSE))*Coefficients!$F$2</f>
        <v>#N/A</v>
      </c>
      <c r="G124" t="e">
        <f>(VLOOKUP(Games!B124, Data!$B$2:$L$134, 7, FALSE)-VLOOKUP(Games!C124, Data!$B$2:$L$134, 7, FALSE))*Coefficients!$G$2</f>
        <v>#N/A</v>
      </c>
      <c r="H124" t="e">
        <f>(VLOOKUP(Games!B124, Data!$B$2:$L$134, 8, FALSE)-VLOOKUP(Games!C124, Data!$B$2:$L$134, 8, FALSE))*Coefficients!$H$2</f>
        <v>#N/A</v>
      </c>
      <c r="I124" t="e">
        <f>(VLOOKUP(Games!B124, Data!$B$2:$L$134, 9, FALSE)-VLOOKUP(Games!C124, Data!$B$2:$L$134, 9, FALSE))*Coefficients!$I$2</f>
        <v>#N/A</v>
      </c>
      <c r="J124" t="e">
        <f>(VLOOKUP(Games!B124, Data!$B$2:$L$134, 10, FALSE)-VLOOKUP(Games!C124, Data!$B$2:$L$134, 10, FALSE))*Coefficients!$J$2</f>
        <v>#N/A</v>
      </c>
      <c r="K124" t="e">
        <f>(IF(AND(VLOOKUP(Games!B124, Data!$B$2:$L$134, 11, FALSE)=1, VLOOKUP(Games!C124, Data!$B$2:$L$134, 11, FALSE)&lt;&gt;1), 1,0))*Coefficients!K$2</f>
        <v>#N/A</v>
      </c>
      <c r="L124" t="e">
        <f>(IF(AND(VLOOKUP(Games!B124, Data!$B$2:$L$134, 11, FALSE)&lt;&gt;1, VLOOKUP(Games!C124, Data!$B$2:$L$134, 11, FALSE)=1), 1,0))*Coefficients!L$2</f>
        <v>#N/A</v>
      </c>
      <c r="O124" t="e">
        <f t="shared" si="1"/>
        <v>#N/A</v>
      </c>
    </row>
    <row r="125" spans="1:15" x14ac:dyDescent="0.45">
      <c r="A125">
        <f>Coefficients!$A$2</f>
        <v>-3.0949477183535601</v>
      </c>
      <c r="B125">
        <f>(Games!D125)*Coefficients!$B$2</f>
        <v>0</v>
      </c>
      <c r="C125" t="e">
        <f>(VLOOKUP(Games!B125, Data!$B$2:$L$134, 4, FALSE)-VLOOKUP(Games!C125, Data!$B$2:$L$134, 4, FALSE))*Coefficients!$C$2</f>
        <v>#N/A</v>
      </c>
      <c r="D125" t="e">
        <f>(VLOOKUP(Games!B125, Data!$B$2:$L$134, 3, FALSE)-VLOOKUP(Games!C125, Data!$B$2:$L$134, 3, FALSE))*Coefficients!$D$2</f>
        <v>#N/A</v>
      </c>
      <c r="E125" t="e">
        <f>(VLOOKUP(Games!B125, Data!$B$2:$L$134, 5, FALSE)-VLOOKUP(Games!C125, Data!$B$2:$L$134, 5, FALSE))*Coefficients!$E$2</f>
        <v>#N/A</v>
      </c>
      <c r="F125" t="e">
        <f>(VLOOKUP(Games!B125, Data!$B$2:$L$134, 6, FALSE)-VLOOKUP(Games!C125, Data!$B$2:$L$134, 6, FALSE))*Coefficients!$F$2</f>
        <v>#N/A</v>
      </c>
      <c r="G125" t="e">
        <f>(VLOOKUP(Games!B125, Data!$B$2:$L$134, 7, FALSE)-VLOOKUP(Games!C125, Data!$B$2:$L$134, 7, FALSE))*Coefficients!$G$2</f>
        <v>#N/A</v>
      </c>
      <c r="H125" t="e">
        <f>(VLOOKUP(Games!B125, Data!$B$2:$L$134, 8, FALSE)-VLOOKUP(Games!C125, Data!$B$2:$L$134, 8, FALSE))*Coefficients!$H$2</f>
        <v>#N/A</v>
      </c>
      <c r="I125" t="e">
        <f>(VLOOKUP(Games!B125, Data!$B$2:$L$134, 9, FALSE)-VLOOKUP(Games!C125, Data!$B$2:$L$134, 9, FALSE))*Coefficients!$I$2</f>
        <v>#N/A</v>
      </c>
      <c r="J125" t="e">
        <f>(VLOOKUP(Games!B125, Data!$B$2:$L$134, 10, FALSE)-VLOOKUP(Games!C125, Data!$B$2:$L$134, 10, FALSE))*Coefficients!$J$2</f>
        <v>#N/A</v>
      </c>
      <c r="K125" t="e">
        <f>(IF(AND(VLOOKUP(Games!B125, Data!$B$2:$L$134, 11, FALSE)=1, VLOOKUP(Games!C125, Data!$B$2:$L$134, 11, FALSE)&lt;&gt;1), 1,0))*Coefficients!K$2</f>
        <v>#N/A</v>
      </c>
      <c r="L125" t="e">
        <f>(IF(AND(VLOOKUP(Games!B125, Data!$B$2:$L$134, 11, FALSE)&lt;&gt;1, VLOOKUP(Games!C125, Data!$B$2:$L$134, 11, FALSE)=1), 1,0))*Coefficients!L$2</f>
        <v>#N/A</v>
      </c>
      <c r="O125" t="e">
        <f t="shared" si="1"/>
        <v>#N/A</v>
      </c>
    </row>
    <row r="126" spans="1:15" x14ac:dyDescent="0.45">
      <c r="A126">
        <f>Coefficients!$A$2</f>
        <v>-3.0949477183535601</v>
      </c>
      <c r="B126">
        <f>(Games!D126)*Coefficients!$B$2</f>
        <v>0</v>
      </c>
      <c r="C126" t="e">
        <f>(VLOOKUP(Games!B126, Data!$B$2:$L$134, 4, FALSE)-VLOOKUP(Games!C126, Data!$B$2:$L$134, 4, FALSE))*Coefficients!$C$2</f>
        <v>#N/A</v>
      </c>
      <c r="D126" t="e">
        <f>(VLOOKUP(Games!B126, Data!$B$2:$L$134, 3, FALSE)-VLOOKUP(Games!C126, Data!$B$2:$L$134, 3, FALSE))*Coefficients!$D$2</f>
        <v>#N/A</v>
      </c>
      <c r="E126" t="e">
        <f>(VLOOKUP(Games!B126, Data!$B$2:$L$134, 5, FALSE)-VLOOKUP(Games!C126, Data!$B$2:$L$134, 5, FALSE))*Coefficients!$E$2</f>
        <v>#N/A</v>
      </c>
      <c r="F126" t="e">
        <f>(VLOOKUP(Games!B126, Data!$B$2:$L$134, 6, FALSE)-VLOOKUP(Games!C126, Data!$B$2:$L$134, 6, FALSE))*Coefficients!$F$2</f>
        <v>#N/A</v>
      </c>
      <c r="G126" t="e">
        <f>(VLOOKUP(Games!B126, Data!$B$2:$L$134, 7, FALSE)-VLOOKUP(Games!C126, Data!$B$2:$L$134, 7, FALSE))*Coefficients!$G$2</f>
        <v>#N/A</v>
      </c>
      <c r="H126" t="e">
        <f>(VLOOKUP(Games!B126, Data!$B$2:$L$134, 8, FALSE)-VLOOKUP(Games!C126, Data!$B$2:$L$134, 8, FALSE))*Coefficients!$H$2</f>
        <v>#N/A</v>
      </c>
      <c r="I126" t="e">
        <f>(VLOOKUP(Games!B126, Data!$B$2:$L$134, 9, FALSE)-VLOOKUP(Games!C126, Data!$B$2:$L$134, 9, FALSE))*Coefficients!$I$2</f>
        <v>#N/A</v>
      </c>
      <c r="J126" t="e">
        <f>(VLOOKUP(Games!B126, Data!$B$2:$L$134, 10, FALSE)-VLOOKUP(Games!C126, Data!$B$2:$L$134, 10, FALSE))*Coefficients!$J$2</f>
        <v>#N/A</v>
      </c>
      <c r="K126" t="e">
        <f>(IF(AND(VLOOKUP(Games!B126, Data!$B$2:$L$134, 11, FALSE)=1, VLOOKUP(Games!C126, Data!$B$2:$L$134, 11, FALSE)&lt;&gt;1), 1,0))*Coefficients!K$2</f>
        <v>#N/A</v>
      </c>
      <c r="L126" t="e">
        <f>(IF(AND(VLOOKUP(Games!B126, Data!$B$2:$L$134, 11, FALSE)&lt;&gt;1, VLOOKUP(Games!C126, Data!$B$2:$L$134, 11, FALSE)=1), 1,0))*Coefficients!L$2</f>
        <v>#N/A</v>
      </c>
      <c r="O126" t="e">
        <f t="shared" si="1"/>
        <v>#N/A</v>
      </c>
    </row>
    <row r="127" spans="1:15" x14ac:dyDescent="0.45">
      <c r="A127">
        <f>Coefficients!$A$2</f>
        <v>-3.0949477183535601</v>
      </c>
      <c r="B127">
        <f>(Games!D127)*Coefficients!$B$2</f>
        <v>0</v>
      </c>
      <c r="C127" t="e">
        <f>(VLOOKUP(Games!B127, Data!$B$2:$L$134, 4, FALSE)-VLOOKUP(Games!C127, Data!$B$2:$L$134, 4, FALSE))*Coefficients!$C$2</f>
        <v>#N/A</v>
      </c>
      <c r="D127" t="e">
        <f>(VLOOKUP(Games!B127, Data!$B$2:$L$134, 3, FALSE)-VLOOKUP(Games!C127, Data!$B$2:$L$134, 3, FALSE))*Coefficients!$D$2</f>
        <v>#N/A</v>
      </c>
      <c r="E127" t="e">
        <f>(VLOOKUP(Games!B127, Data!$B$2:$L$134, 5, FALSE)-VLOOKUP(Games!C127, Data!$B$2:$L$134, 5, FALSE))*Coefficients!$E$2</f>
        <v>#N/A</v>
      </c>
      <c r="F127" t="e">
        <f>(VLOOKUP(Games!B127, Data!$B$2:$L$134, 6, FALSE)-VLOOKUP(Games!C127, Data!$B$2:$L$134, 6, FALSE))*Coefficients!$F$2</f>
        <v>#N/A</v>
      </c>
      <c r="G127" t="e">
        <f>(VLOOKUP(Games!B127, Data!$B$2:$L$134, 7, FALSE)-VLOOKUP(Games!C127, Data!$B$2:$L$134, 7, FALSE))*Coefficients!$G$2</f>
        <v>#N/A</v>
      </c>
      <c r="H127" t="e">
        <f>(VLOOKUP(Games!B127, Data!$B$2:$L$134, 8, FALSE)-VLOOKUP(Games!C127, Data!$B$2:$L$134, 8, FALSE))*Coefficients!$H$2</f>
        <v>#N/A</v>
      </c>
      <c r="I127" t="e">
        <f>(VLOOKUP(Games!B127, Data!$B$2:$L$134, 9, FALSE)-VLOOKUP(Games!C127, Data!$B$2:$L$134, 9, FALSE))*Coefficients!$I$2</f>
        <v>#N/A</v>
      </c>
      <c r="J127" t="e">
        <f>(VLOOKUP(Games!B127, Data!$B$2:$L$134, 10, FALSE)-VLOOKUP(Games!C127, Data!$B$2:$L$134, 10, FALSE))*Coefficients!$J$2</f>
        <v>#N/A</v>
      </c>
      <c r="K127" t="e">
        <f>(IF(AND(VLOOKUP(Games!B127, Data!$B$2:$L$134, 11, FALSE)=1, VLOOKUP(Games!C127, Data!$B$2:$L$134, 11, FALSE)&lt;&gt;1), 1,0))*Coefficients!K$2</f>
        <v>#N/A</v>
      </c>
      <c r="L127" t="e">
        <f>(IF(AND(VLOOKUP(Games!B127, Data!$B$2:$L$134, 11, FALSE)&lt;&gt;1, VLOOKUP(Games!C127, Data!$B$2:$L$134, 11, FALSE)=1), 1,0))*Coefficients!L$2</f>
        <v>#N/A</v>
      </c>
      <c r="O127" t="e">
        <f t="shared" si="1"/>
        <v>#N/A</v>
      </c>
    </row>
    <row r="128" spans="1:15" x14ac:dyDescent="0.45">
      <c r="A128">
        <f>Coefficients!$A$2</f>
        <v>-3.0949477183535601</v>
      </c>
      <c r="B128">
        <f>(Games!D128)*Coefficients!$B$2</f>
        <v>0</v>
      </c>
      <c r="C128" t="e">
        <f>(VLOOKUP(Games!B128, Data!$B$2:$L$134, 4, FALSE)-VLOOKUP(Games!C128, Data!$B$2:$L$134, 4, FALSE))*Coefficients!$C$2</f>
        <v>#N/A</v>
      </c>
      <c r="D128" t="e">
        <f>(VLOOKUP(Games!B128, Data!$B$2:$L$134, 3, FALSE)-VLOOKUP(Games!C128, Data!$B$2:$L$134, 3, FALSE))*Coefficients!$D$2</f>
        <v>#N/A</v>
      </c>
      <c r="E128" t="e">
        <f>(VLOOKUP(Games!B128, Data!$B$2:$L$134, 5, FALSE)-VLOOKUP(Games!C128, Data!$B$2:$L$134, 5, FALSE))*Coefficients!$E$2</f>
        <v>#N/A</v>
      </c>
      <c r="F128" t="e">
        <f>(VLOOKUP(Games!B128, Data!$B$2:$L$134, 6, FALSE)-VLOOKUP(Games!C128, Data!$B$2:$L$134, 6, FALSE))*Coefficients!$F$2</f>
        <v>#N/A</v>
      </c>
      <c r="G128" t="e">
        <f>(VLOOKUP(Games!B128, Data!$B$2:$L$134, 7, FALSE)-VLOOKUP(Games!C128, Data!$B$2:$L$134, 7, FALSE))*Coefficients!$G$2</f>
        <v>#N/A</v>
      </c>
      <c r="H128" t="e">
        <f>(VLOOKUP(Games!B128, Data!$B$2:$L$134, 8, FALSE)-VLOOKUP(Games!C128, Data!$B$2:$L$134, 8, FALSE))*Coefficients!$H$2</f>
        <v>#N/A</v>
      </c>
      <c r="I128" t="e">
        <f>(VLOOKUP(Games!B128, Data!$B$2:$L$134, 9, FALSE)-VLOOKUP(Games!C128, Data!$B$2:$L$134, 9, FALSE))*Coefficients!$I$2</f>
        <v>#N/A</v>
      </c>
      <c r="J128" t="e">
        <f>(VLOOKUP(Games!B128, Data!$B$2:$L$134, 10, FALSE)-VLOOKUP(Games!C128, Data!$B$2:$L$134, 10, FALSE))*Coefficients!$J$2</f>
        <v>#N/A</v>
      </c>
      <c r="K128" t="e">
        <f>(IF(AND(VLOOKUP(Games!B128, Data!$B$2:$L$134, 11, FALSE)=1, VLOOKUP(Games!C128, Data!$B$2:$L$134, 11, FALSE)&lt;&gt;1), 1,0))*Coefficients!K$2</f>
        <v>#N/A</v>
      </c>
      <c r="L128" t="e">
        <f>(IF(AND(VLOOKUP(Games!B128, Data!$B$2:$L$134, 11, FALSE)&lt;&gt;1, VLOOKUP(Games!C128, Data!$B$2:$L$134, 11, FALSE)=1), 1,0))*Coefficients!L$2</f>
        <v>#N/A</v>
      </c>
      <c r="O128" t="e">
        <f t="shared" si="1"/>
        <v>#N/A</v>
      </c>
    </row>
    <row r="129" spans="1:15" x14ac:dyDescent="0.45">
      <c r="A129">
        <f>Coefficients!$A$2</f>
        <v>-3.0949477183535601</v>
      </c>
      <c r="B129">
        <f>(Games!D129)*Coefficients!$B$2</f>
        <v>0</v>
      </c>
      <c r="C129" t="e">
        <f>(VLOOKUP(Games!B129, Data!$B$2:$L$134, 4, FALSE)-VLOOKUP(Games!C129, Data!$B$2:$L$134, 4, FALSE))*Coefficients!$C$2</f>
        <v>#N/A</v>
      </c>
      <c r="D129" t="e">
        <f>(VLOOKUP(Games!B129, Data!$B$2:$L$134, 3, FALSE)-VLOOKUP(Games!C129, Data!$B$2:$L$134, 3, FALSE))*Coefficients!$D$2</f>
        <v>#N/A</v>
      </c>
      <c r="E129" t="e">
        <f>(VLOOKUP(Games!B129, Data!$B$2:$L$134, 5, FALSE)-VLOOKUP(Games!C129, Data!$B$2:$L$134, 5, FALSE))*Coefficients!$E$2</f>
        <v>#N/A</v>
      </c>
      <c r="F129" t="e">
        <f>(VLOOKUP(Games!B129, Data!$B$2:$L$134, 6, FALSE)-VLOOKUP(Games!C129, Data!$B$2:$L$134, 6, FALSE))*Coefficients!$F$2</f>
        <v>#N/A</v>
      </c>
      <c r="G129" t="e">
        <f>(VLOOKUP(Games!B129, Data!$B$2:$L$134, 7, FALSE)-VLOOKUP(Games!C129, Data!$B$2:$L$134, 7, FALSE))*Coefficients!$G$2</f>
        <v>#N/A</v>
      </c>
      <c r="H129" t="e">
        <f>(VLOOKUP(Games!B129, Data!$B$2:$L$134, 8, FALSE)-VLOOKUP(Games!C129, Data!$B$2:$L$134, 8, FALSE))*Coefficients!$H$2</f>
        <v>#N/A</v>
      </c>
      <c r="I129" t="e">
        <f>(VLOOKUP(Games!B129, Data!$B$2:$L$134, 9, FALSE)-VLOOKUP(Games!C129, Data!$B$2:$L$134, 9, FALSE))*Coefficients!$I$2</f>
        <v>#N/A</v>
      </c>
      <c r="J129" t="e">
        <f>(VLOOKUP(Games!B129, Data!$B$2:$L$134, 10, FALSE)-VLOOKUP(Games!C129, Data!$B$2:$L$134, 10, FALSE))*Coefficients!$J$2</f>
        <v>#N/A</v>
      </c>
      <c r="K129" t="e">
        <f>(IF(AND(VLOOKUP(Games!B129, Data!$B$2:$L$134, 11, FALSE)=1, VLOOKUP(Games!C129, Data!$B$2:$L$134, 11, FALSE)&lt;&gt;1), 1,0))*Coefficients!K$2</f>
        <v>#N/A</v>
      </c>
      <c r="L129" t="e">
        <f>(IF(AND(VLOOKUP(Games!B129, Data!$B$2:$L$134, 11, FALSE)&lt;&gt;1, VLOOKUP(Games!C129, Data!$B$2:$L$134, 11, FALSE)=1), 1,0))*Coefficients!L$2</f>
        <v>#N/A</v>
      </c>
      <c r="O129" t="e">
        <f t="shared" si="1"/>
        <v>#N/A</v>
      </c>
    </row>
    <row r="130" spans="1:15" x14ac:dyDescent="0.45">
      <c r="A130">
        <f>Coefficients!$A$2</f>
        <v>-3.0949477183535601</v>
      </c>
      <c r="B130">
        <f>(Games!D130)*Coefficients!$B$2</f>
        <v>0</v>
      </c>
      <c r="C130" t="e">
        <f>(VLOOKUP(Games!B130, Data!$B$2:$L$134, 4, FALSE)-VLOOKUP(Games!C130, Data!$B$2:$L$134, 4, FALSE))*Coefficients!$C$2</f>
        <v>#N/A</v>
      </c>
      <c r="D130" t="e">
        <f>(VLOOKUP(Games!B130, Data!$B$2:$L$134, 3, FALSE)-VLOOKUP(Games!C130, Data!$B$2:$L$134, 3, FALSE))*Coefficients!$D$2</f>
        <v>#N/A</v>
      </c>
      <c r="E130" t="e">
        <f>(VLOOKUP(Games!B130, Data!$B$2:$L$134, 5, FALSE)-VLOOKUP(Games!C130, Data!$B$2:$L$134, 5, FALSE))*Coefficients!$E$2</f>
        <v>#N/A</v>
      </c>
      <c r="F130" t="e">
        <f>(VLOOKUP(Games!B130, Data!$B$2:$L$134, 6, FALSE)-VLOOKUP(Games!C130, Data!$B$2:$L$134, 6, FALSE))*Coefficients!$F$2</f>
        <v>#N/A</v>
      </c>
      <c r="G130" t="e">
        <f>(VLOOKUP(Games!B130, Data!$B$2:$L$134, 7, FALSE)-VLOOKUP(Games!C130, Data!$B$2:$L$134, 7, FALSE))*Coefficients!$G$2</f>
        <v>#N/A</v>
      </c>
      <c r="H130" t="e">
        <f>(VLOOKUP(Games!B130, Data!$B$2:$L$134, 8, FALSE)-VLOOKUP(Games!C130, Data!$B$2:$L$134, 8, FALSE))*Coefficients!$H$2</f>
        <v>#N/A</v>
      </c>
      <c r="I130" t="e">
        <f>(VLOOKUP(Games!B130, Data!$B$2:$L$134, 9, FALSE)-VLOOKUP(Games!C130, Data!$B$2:$L$134, 9, FALSE))*Coefficients!$I$2</f>
        <v>#N/A</v>
      </c>
      <c r="J130" t="e">
        <f>(VLOOKUP(Games!B130, Data!$B$2:$L$134, 10, FALSE)-VLOOKUP(Games!C130, Data!$B$2:$L$134, 10, FALSE))*Coefficients!$J$2</f>
        <v>#N/A</v>
      </c>
      <c r="K130" t="e">
        <f>(IF(AND(VLOOKUP(Games!B130, Data!$B$2:$L$134, 11, FALSE)=1, VLOOKUP(Games!C130, Data!$B$2:$L$134, 11, FALSE)&lt;&gt;1), 1,0))*Coefficients!K$2</f>
        <v>#N/A</v>
      </c>
      <c r="L130" t="e">
        <f>(IF(AND(VLOOKUP(Games!B130, Data!$B$2:$L$134, 11, FALSE)&lt;&gt;1, VLOOKUP(Games!C130, Data!$B$2:$L$134, 11, FALSE)=1), 1,0))*Coefficients!L$2</f>
        <v>#N/A</v>
      </c>
      <c r="O130" t="e">
        <f t="shared" si="1"/>
        <v>#N/A</v>
      </c>
    </row>
    <row r="131" spans="1:15" x14ac:dyDescent="0.45">
      <c r="A131">
        <f>Coefficients!$A$2</f>
        <v>-3.0949477183535601</v>
      </c>
      <c r="B131">
        <f>(Games!D131)*Coefficients!$B$2</f>
        <v>0</v>
      </c>
      <c r="C131" t="e">
        <f>(VLOOKUP(Games!B131, Data!$B$2:$L$134, 4, FALSE)-VLOOKUP(Games!C131, Data!$B$2:$L$134, 4, FALSE))*Coefficients!$C$2</f>
        <v>#N/A</v>
      </c>
      <c r="D131" t="e">
        <f>(VLOOKUP(Games!B131, Data!$B$2:$L$134, 3, FALSE)-VLOOKUP(Games!C131, Data!$B$2:$L$134, 3, FALSE))*Coefficients!$D$2</f>
        <v>#N/A</v>
      </c>
      <c r="E131" t="e">
        <f>(VLOOKUP(Games!B131, Data!$B$2:$L$134, 5, FALSE)-VLOOKUP(Games!C131, Data!$B$2:$L$134, 5, FALSE))*Coefficients!$E$2</f>
        <v>#N/A</v>
      </c>
      <c r="F131" t="e">
        <f>(VLOOKUP(Games!B131, Data!$B$2:$L$134, 6, FALSE)-VLOOKUP(Games!C131, Data!$B$2:$L$134, 6, FALSE))*Coefficients!$F$2</f>
        <v>#N/A</v>
      </c>
      <c r="G131" t="e">
        <f>(VLOOKUP(Games!B131, Data!$B$2:$L$134, 7, FALSE)-VLOOKUP(Games!C131, Data!$B$2:$L$134, 7, FALSE))*Coefficients!$G$2</f>
        <v>#N/A</v>
      </c>
      <c r="H131" t="e">
        <f>(VLOOKUP(Games!B131, Data!$B$2:$L$134, 8, FALSE)-VLOOKUP(Games!C131, Data!$B$2:$L$134, 8, FALSE))*Coefficients!$H$2</f>
        <v>#N/A</v>
      </c>
      <c r="I131" t="e">
        <f>(VLOOKUP(Games!B131, Data!$B$2:$L$134, 9, FALSE)-VLOOKUP(Games!C131, Data!$B$2:$L$134, 9, FALSE))*Coefficients!$I$2</f>
        <v>#N/A</v>
      </c>
      <c r="J131" t="e">
        <f>(VLOOKUP(Games!B131, Data!$B$2:$L$134, 10, FALSE)-VLOOKUP(Games!C131, Data!$B$2:$L$134, 10, FALSE))*Coefficients!$J$2</f>
        <v>#N/A</v>
      </c>
      <c r="K131" t="e">
        <f>(IF(AND(VLOOKUP(Games!B131, Data!$B$2:$L$134, 11, FALSE)=1, VLOOKUP(Games!C131, Data!$B$2:$L$134, 11, FALSE)&lt;&gt;1), 1,0))*Coefficients!K$2</f>
        <v>#N/A</v>
      </c>
      <c r="L131" t="e">
        <f>(IF(AND(VLOOKUP(Games!B131, Data!$B$2:$L$134, 11, FALSE)&lt;&gt;1, VLOOKUP(Games!C131, Data!$B$2:$L$134, 11, FALSE)=1), 1,0))*Coefficients!L$2</f>
        <v>#N/A</v>
      </c>
      <c r="O131" t="e">
        <f t="shared" ref="O131:O194" si="2">SUM(A131:L131)</f>
        <v>#N/A</v>
      </c>
    </row>
    <row r="132" spans="1:15" x14ac:dyDescent="0.45">
      <c r="A132">
        <f>Coefficients!$A$2</f>
        <v>-3.0949477183535601</v>
      </c>
      <c r="B132">
        <f>(Games!D132)*Coefficients!$B$2</f>
        <v>0</v>
      </c>
      <c r="C132" t="e">
        <f>(VLOOKUP(Games!B132, Data!$B$2:$L$134, 4, FALSE)-VLOOKUP(Games!C132, Data!$B$2:$L$134, 4, FALSE))*Coefficients!$C$2</f>
        <v>#N/A</v>
      </c>
      <c r="D132" t="e">
        <f>(VLOOKUP(Games!B132, Data!$B$2:$L$134, 3, FALSE)-VLOOKUP(Games!C132, Data!$B$2:$L$134, 3, FALSE))*Coefficients!$D$2</f>
        <v>#N/A</v>
      </c>
      <c r="E132" t="e">
        <f>(VLOOKUP(Games!B132, Data!$B$2:$L$134, 5, FALSE)-VLOOKUP(Games!C132, Data!$B$2:$L$134, 5, FALSE))*Coefficients!$E$2</f>
        <v>#N/A</v>
      </c>
      <c r="F132" t="e">
        <f>(VLOOKUP(Games!B132, Data!$B$2:$L$134, 6, FALSE)-VLOOKUP(Games!C132, Data!$B$2:$L$134, 6, FALSE))*Coefficients!$F$2</f>
        <v>#N/A</v>
      </c>
      <c r="G132" t="e">
        <f>(VLOOKUP(Games!B132, Data!$B$2:$L$134, 7, FALSE)-VLOOKUP(Games!C132, Data!$B$2:$L$134, 7, FALSE))*Coefficients!$G$2</f>
        <v>#N/A</v>
      </c>
      <c r="H132" t="e">
        <f>(VLOOKUP(Games!B132, Data!$B$2:$L$134, 8, FALSE)-VLOOKUP(Games!C132, Data!$B$2:$L$134, 8, FALSE))*Coefficients!$H$2</f>
        <v>#N/A</v>
      </c>
      <c r="I132" t="e">
        <f>(VLOOKUP(Games!B132, Data!$B$2:$L$134, 9, FALSE)-VLOOKUP(Games!C132, Data!$B$2:$L$134, 9, FALSE))*Coefficients!$I$2</f>
        <v>#N/A</v>
      </c>
      <c r="J132" t="e">
        <f>(VLOOKUP(Games!B132, Data!$B$2:$L$134, 10, FALSE)-VLOOKUP(Games!C132, Data!$B$2:$L$134, 10, FALSE))*Coefficients!$J$2</f>
        <v>#N/A</v>
      </c>
      <c r="K132" t="e">
        <f>(IF(AND(VLOOKUP(Games!B132, Data!$B$2:$L$134, 11, FALSE)=1, VLOOKUP(Games!C132, Data!$B$2:$L$134, 11, FALSE)&lt;&gt;1), 1,0))*Coefficients!K$2</f>
        <v>#N/A</v>
      </c>
      <c r="L132" t="e">
        <f>(IF(AND(VLOOKUP(Games!B132, Data!$B$2:$L$134, 11, FALSE)&lt;&gt;1, VLOOKUP(Games!C132, Data!$B$2:$L$134, 11, FALSE)=1), 1,0))*Coefficients!L$2</f>
        <v>#N/A</v>
      </c>
      <c r="O132" t="e">
        <f t="shared" si="2"/>
        <v>#N/A</v>
      </c>
    </row>
    <row r="133" spans="1:15" x14ac:dyDescent="0.45">
      <c r="A133">
        <f>Coefficients!$A$2</f>
        <v>-3.0949477183535601</v>
      </c>
      <c r="B133">
        <f>(Games!D133)*Coefficients!$B$2</f>
        <v>0</v>
      </c>
      <c r="C133" t="e">
        <f>(VLOOKUP(Games!B133, Data!$B$2:$L$134, 4, FALSE)-VLOOKUP(Games!C133, Data!$B$2:$L$134, 4, FALSE))*Coefficients!$C$2</f>
        <v>#N/A</v>
      </c>
      <c r="D133" t="e">
        <f>(VLOOKUP(Games!B133, Data!$B$2:$L$134, 3, FALSE)-VLOOKUP(Games!C133, Data!$B$2:$L$134, 3, FALSE))*Coefficients!$D$2</f>
        <v>#N/A</v>
      </c>
      <c r="E133" t="e">
        <f>(VLOOKUP(Games!B133, Data!$B$2:$L$134, 5, FALSE)-VLOOKUP(Games!C133, Data!$B$2:$L$134, 5, FALSE))*Coefficients!$E$2</f>
        <v>#N/A</v>
      </c>
      <c r="F133" t="e">
        <f>(VLOOKUP(Games!B133, Data!$B$2:$L$134, 6, FALSE)-VLOOKUP(Games!C133, Data!$B$2:$L$134, 6, FALSE))*Coefficients!$F$2</f>
        <v>#N/A</v>
      </c>
      <c r="G133" t="e">
        <f>(VLOOKUP(Games!B133, Data!$B$2:$L$134, 7, FALSE)-VLOOKUP(Games!C133, Data!$B$2:$L$134, 7, FALSE))*Coefficients!$G$2</f>
        <v>#N/A</v>
      </c>
      <c r="H133" t="e">
        <f>(VLOOKUP(Games!B133, Data!$B$2:$L$134, 8, FALSE)-VLOOKUP(Games!C133, Data!$B$2:$L$134, 8, FALSE))*Coefficients!$H$2</f>
        <v>#N/A</v>
      </c>
      <c r="I133" t="e">
        <f>(VLOOKUP(Games!B133, Data!$B$2:$L$134, 9, FALSE)-VLOOKUP(Games!C133, Data!$B$2:$L$134, 9, FALSE))*Coefficients!$I$2</f>
        <v>#N/A</v>
      </c>
      <c r="J133" t="e">
        <f>(VLOOKUP(Games!B133, Data!$B$2:$L$134, 10, FALSE)-VLOOKUP(Games!C133, Data!$B$2:$L$134, 10, FALSE))*Coefficients!$J$2</f>
        <v>#N/A</v>
      </c>
      <c r="K133" t="e">
        <f>(IF(AND(VLOOKUP(Games!B133, Data!$B$2:$L$134, 11, FALSE)=1, VLOOKUP(Games!C133, Data!$B$2:$L$134, 11, FALSE)&lt;&gt;1), 1,0))*Coefficients!K$2</f>
        <v>#N/A</v>
      </c>
      <c r="L133" t="e">
        <f>(IF(AND(VLOOKUP(Games!B133, Data!$B$2:$L$134, 11, FALSE)&lt;&gt;1, VLOOKUP(Games!C133, Data!$B$2:$L$134, 11, FALSE)=1), 1,0))*Coefficients!L$2</f>
        <v>#N/A</v>
      </c>
      <c r="O133" t="e">
        <f t="shared" si="2"/>
        <v>#N/A</v>
      </c>
    </row>
    <row r="134" spans="1:15" x14ac:dyDescent="0.45">
      <c r="A134">
        <f>Coefficients!$A$2</f>
        <v>-3.0949477183535601</v>
      </c>
      <c r="B134">
        <f>(Games!D134)*Coefficients!$B$2</f>
        <v>0</v>
      </c>
      <c r="C134" t="e">
        <f>(VLOOKUP(Games!B134, Data!$B$2:$L$134, 4, FALSE)-VLOOKUP(Games!C134, Data!$B$2:$L$134, 4, FALSE))*Coefficients!$C$2</f>
        <v>#N/A</v>
      </c>
      <c r="D134" t="e">
        <f>(VLOOKUP(Games!B134, Data!$B$2:$L$134, 3, FALSE)-VLOOKUP(Games!C134, Data!$B$2:$L$134, 3, FALSE))*Coefficients!$D$2</f>
        <v>#N/A</v>
      </c>
      <c r="E134" t="e">
        <f>(VLOOKUP(Games!B134, Data!$B$2:$L$134, 5, FALSE)-VLOOKUP(Games!C134, Data!$B$2:$L$134, 5, FALSE))*Coefficients!$E$2</f>
        <v>#N/A</v>
      </c>
      <c r="F134" t="e">
        <f>(VLOOKUP(Games!B134, Data!$B$2:$L$134, 6, FALSE)-VLOOKUP(Games!C134, Data!$B$2:$L$134, 6, FALSE))*Coefficients!$F$2</f>
        <v>#N/A</v>
      </c>
      <c r="G134" t="e">
        <f>(VLOOKUP(Games!B134, Data!$B$2:$L$134, 7, FALSE)-VLOOKUP(Games!C134, Data!$B$2:$L$134, 7, FALSE))*Coefficients!$G$2</f>
        <v>#N/A</v>
      </c>
      <c r="H134" t="e">
        <f>(VLOOKUP(Games!B134, Data!$B$2:$L$134, 8, FALSE)-VLOOKUP(Games!C134, Data!$B$2:$L$134, 8, FALSE))*Coefficients!$H$2</f>
        <v>#N/A</v>
      </c>
      <c r="I134" t="e">
        <f>(VLOOKUP(Games!B134, Data!$B$2:$L$134, 9, FALSE)-VLOOKUP(Games!C134, Data!$B$2:$L$134, 9, FALSE))*Coefficients!$I$2</f>
        <v>#N/A</v>
      </c>
      <c r="J134" t="e">
        <f>(VLOOKUP(Games!B134, Data!$B$2:$L$134, 10, FALSE)-VLOOKUP(Games!C134, Data!$B$2:$L$134, 10, FALSE))*Coefficients!$J$2</f>
        <v>#N/A</v>
      </c>
      <c r="K134" t="e">
        <f>(IF(AND(VLOOKUP(Games!B134, Data!$B$2:$L$134, 11, FALSE)=1, VLOOKUP(Games!C134, Data!$B$2:$L$134, 11, FALSE)&lt;&gt;1), 1,0))*Coefficients!K$2</f>
        <v>#N/A</v>
      </c>
      <c r="L134" t="e">
        <f>(IF(AND(VLOOKUP(Games!B134, Data!$B$2:$L$134, 11, FALSE)&lt;&gt;1, VLOOKUP(Games!C134, Data!$B$2:$L$134, 11, FALSE)=1), 1,0))*Coefficients!L$2</f>
        <v>#N/A</v>
      </c>
      <c r="O134" t="e">
        <f t="shared" si="2"/>
        <v>#N/A</v>
      </c>
    </row>
    <row r="135" spans="1:15" x14ac:dyDescent="0.45">
      <c r="A135">
        <f>Coefficients!$A$2</f>
        <v>-3.0949477183535601</v>
      </c>
      <c r="B135">
        <f>(Games!D135)*Coefficients!$B$2</f>
        <v>0</v>
      </c>
      <c r="C135" t="e">
        <f>(VLOOKUP(Games!B135, Data!$B$2:$L$134, 4, FALSE)-VLOOKUP(Games!C135, Data!$B$2:$L$134, 4, FALSE))*Coefficients!$C$2</f>
        <v>#N/A</v>
      </c>
      <c r="D135" t="e">
        <f>(VLOOKUP(Games!B135, Data!$B$2:$L$134, 3, FALSE)-VLOOKUP(Games!C135, Data!$B$2:$L$134, 3, FALSE))*Coefficients!$D$2</f>
        <v>#N/A</v>
      </c>
      <c r="E135" t="e">
        <f>(VLOOKUP(Games!B135, Data!$B$2:$L$134, 5, FALSE)-VLOOKUP(Games!C135, Data!$B$2:$L$134, 5, FALSE))*Coefficients!$E$2</f>
        <v>#N/A</v>
      </c>
      <c r="F135" t="e">
        <f>(VLOOKUP(Games!B135, Data!$B$2:$L$134, 6, FALSE)-VLOOKUP(Games!C135, Data!$B$2:$L$134, 6, FALSE))*Coefficients!$F$2</f>
        <v>#N/A</v>
      </c>
      <c r="G135" t="e">
        <f>(VLOOKUP(Games!B135, Data!$B$2:$L$134, 7, FALSE)-VLOOKUP(Games!C135, Data!$B$2:$L$134, 7, FALSE))*Coefficients!$G$2</f>
        <v>#N/A</v>
      </c>
      <c r="H135" t="e">
        <f>(VLOOKUP(Games!B135, Data!$B$2:$L$134, 8, FALSE)-VLOOKUP(Games!C135, Data!$B$2:$L$134, 8, FALSE))*Coefficients!$H$2</f>
        <v>#N/A</v>
      </c>
      <c r="I135" t="e">
        <f>(VLOOKUP(Games!B135, Data!$B$2:$L$134, 9, FALSE)-VLOOKUP(Games!C135, Data!$B$2:$L$134, 9, FALSE))*Coefficients!$I$2</f>
        <v>#N/A</v>
      </c>
      <c r="J135" t="e">
        <f>(VLOOKUP(Games!B135, Data!$B$2:$L$134, 10, FALSE)-VLOOKUP(Games!C135, Data!$B$2:$L$134, 10, FALSE))*Coefficients!$J$2</f>
        <v>#N/A</v>
      </c>
      <c r="K135" t="e">
        <f>(IF(AND(VLOOKUP(Games!B135, Data!$B$2:$L$134, 11, FALSE)=1, VLOOKUP(Games!C135, Data!$B$2:$L$134, 11, FALSE)&lt;&gt;1), 1,0))*Coefficients!K$2</f>
        <v>#N/A</v>
      </c>
      <c r="L135" t="e">
        <f>(IF(AND(VLOOKUP(Games!B135, Data!$B$2:$L$134, 11, FALSE)&lt;&gt;1, VLOOKUP(Games!C135, Data!$B$2:$L$134, 11, FALSE)=1), 1,0))*Coefficients!L$2</f>
        <v>#N/A</v>
      </c>
      <c r="O135" t="e">
        <f t="shared" si="2"/>
        <v>#N/A</v>
      </c>
    </row>
    <row r="136" spans="1:15" x14ac:dyDescent="0.45">
      <c r="A136">
        <f>Coefficients!$A$2</f>
        <v>-3.0949477183535601</v>
      </c>
      <c r="B136">
        <f>(Games!D136)*Coefficients!$B$2</f>
        <v>0</v>
      </c>
      <c r="C136" t="e">
        <f>(VLOOKUP(Games!B136, Data!$B$2:$L$134, 4, FALSE)-VLOOKUP(Games!C136, Data!$B$2:$L$134, 4, FALSE))*Coefficients!$C$2</f>
        <v>#N/A</v>
      </c>
      <c r="D136" t="e">
        <f>(VLOOKUP(Games!B136, Data!$B$2:$L$134, 3, FALSE)-VLOOKUP(Games!C136, Data!$B$2:$L$134, 3, FALSE))*Coefficients!$D$2</f>
        <v>#N/A</v>
      </c>
      <c r="E136" t="e">
        <f>(VLOOKUP(Games!B136, Data!$B$2:$L$134, 5, FALSE)-VLOOKUP(Games!C136, Data!$B$2:$L$134, 5, FALSE))*Coefficients!$E$2</f>
        <v>#N/A</v>
      </c>
      <c r="F136" t="e">
        <f>(VLOOKUP(Games!B136, Data!$B$2:$L$134, 6, FALSE)-VLOOKUP(Games!C136, Data!$B$2:$L$134, 6, FALSE))*Coefficients!$F$2</f>
        <v>#N/A</v>
      </c>
      <c r="G136" t="e">
        <f>(VLOOKUP(Games!B136, Data!$B$2:$L$134, 7, FALSE)-VLOOKUP(Games!C136, Data!$B$2:$L$134, 7, FALSE))*Coefficients!$G$2</f>
        <v>#N/A</v>
      </c>
      <c r="H136" t="e">
        <f>(VLOOKUP(Games!B136, Data!$B$2:$L$134, 8, FALSE)-VLOOKUP(Games!C136, Data!$B$2:$L$134, 8, FALSE))*Coefficients!$H$2</f>
        <v>#N/A</v>
      </c>
      <c r="I136" t="e">
        <f>(VLOOKUP(Games!B136, Data!$B$2:$L$134, 9, FALSE)-VLOOKUP(Games!C136, Data!$B$2:$L$134, 9, FALSE))*Coefficients!$I$2</f>
        <v>#N/A</v>
      </c>
      <c r="J136" t="e">
        <f>(VLOOKUP(Games!B136, Data!$B$2:$L$134, 10, FALSE)-VLOOKUP(Games!C136, Data!$B$2:$L$134, 10, FALSE))*Coefficients!$J$2</f>
        <v>#N/A</v>
      </c>
      <c r="K136" t="e">
        <f>(IF(AND(VLOOKUP(Games!B136, Data!$B$2:$L$134, 11, FALSE)=1, VLOOKUP(Games!C136, Data!$B$2:$L$134, 11, FALSE)&lt;&gt;1), 1,0))*Coefficients!K$2</f>
        <v>#N/A</v>
      </c>
      <c r="L136" t="e">
        <f>(IF(AND(VLOOKUP(Games!B136, Data!$B$2:$L$134, 11, FALSE)&lt;&gt;1, VLOOKUP(Games!C136, Data!$B$2:$L$134, 11, FALSE)=1), 1,0))*Coefficients!L$2</f>
        <v>#N/A</v>
      </c>
      <c r="O136" t="e">
        <f t="shared" si="2"/>
        <v>#N/A</v>
      </c>
    </row>
    <row r="137" spans="1:15" x14ac:dyDescent="0.45">
      <c r="A137">
        <f>Coefficients!$A$2</f>
        <v>-3.0949477183535601</v>
      </c>
      <c r="B137">
        <f>(Games!D137)*Coefficients!$B$2</f>
        <v>0</v>
      </c>
      <c r="C137" t="e">
        <f>(VLOOKUP(Games!B137, Data!$B$2:$L$134, 4, FALSE)-VLOOKUP(Games!C137, Data!$B$2:$L$134, 4, FALSE))*Coefficients!$C$2</f>
        <v>#N/A</v>
      </c>
      <c r="D137" t="e">
        <f>(VLOOKUP(Games!B137, Data!$B$2:$L$134, 3, FALSE)-VLOOKUP(Games!C137, Data!$B$2:$L$134, 3, FALSE))*Coefficients!$D$2</f>
        <v>#N/A</v>
      </c>
      <c r="E137" t="e">
        <f>(VLOOKUP(Games!B137, Data!$B$2:$L$134, 5, FALSE)-VLOOKUP(Games!C137, Data!$B$2:$L$134, 5, FALSE))*Coefficients!$E$2</f>
        <v>#N/A</v>
      </c>
      <c r="F137" t="e">
        <f>(VLOOKUP(Games!B137, Data!$B$2:$L$134, 6, FALSE)-VLOOKUP(Games!C137, Data!$B$2:$L$134, 6, FALSE))*Coefficients!$F$2</f>
        <v>#N/A</v>
      </c>
      <c r="G137" t="e">
        <f>(VLOOKUP(Games!B137, Data!$B$2:$L$134, 7, FALSE)-VLOOKUP(Games!C137, Data!$B$2:$L$134, 7, FALSE))*Coefficients!$G$2</f>
        <v>#N/A</v>
      </c>
      <c r="H137" t="e">
        <f>(VLOOKUP(Games!B137, Data!$B$2:$L$134, 8, FALSE)-VLOOKUP(Games!C137, Data!$B$2:$L$134, 8, FALSE))*Coefficients!$H$2</f>
        <v>#N/A</v>
      </c>
      <c r="I137" t="e">
        <f>(VLOOKUP(Games!B137, Data!$B$2:$L$134, 9, FALSE)-VLOOKUP(Games!C137, Data!$B$2:$L$134, 9, FALSE))*Coefficients!$I$2</f>
        <v>#N/A</v>
      </c>
      <c r="J137" t="e">
        <f>(VLOOKUP(Games!B137, Data!$B$2:$L$134, 10, FALSE)-VLOOKUP(Games!C137, Data!$B$2:$L$134, 10, FALSE))*Coefficients!$J$2</f>
        <v>#N/A</v>
      </c>
      <c r="K137" t="e">
        <f>(IF(AND(VLOOKUP(Games!B137, Data!$B$2:$L$134, 11, FALSE)=1, VLOOKUP(Games!C137, Data!$B$2:$L$134, 11, FALSE)&lt;&gt;1), 1,0))*Coefficients!K$2</f>
        <v>#N/A</v>
      </c>
      <c r="L137" t="e">
        <f>(IF(AND(VLOOKUP(Games!B137, Data!$B$2:$L$134, 11, FALSE)&lt;&gt;1, VLOOKUP(Games!C137, Data!$B$2:$L$134, 11, FALSE)=1), 1,0))*Coefficients!L$2</f>
        <v>#N/A</v>
      </c>
      <c r="O137" t="e">
        <f t="shared" si="2"/>
        <v>#N/A</v>
      </c>
    </row>
    <row r="138" spans="1:15" x14ac:dyDescent="0.45">
      <c r="A138">
        <f>Coefficients!$A$2</f>
        <v>-3.0949477183535601</v>
      </c>
      <c r="B138">
        <f>(Games!D138)*Coefficients!$B$2</f>
        <v>0</v>
      </c>
      <c r="C138" t="e">
        <f>(VLOOKUP(Games!B138, Data!$B$2:$L$134, 4, FALSE)-VLOOKUP(Games!C138, Data!$B$2:$L$134, 4, FALSE))*Coefficients!$C$2</f>
        <v>#N/A</v>
      </c>
      <c r="D138" t="e">
        <f>(VLOOKUP(Games!B138, Data!$B$2:$L$134, 3, FALSE)-VLOOKUP(Games!C138, Data!$B$2:$L$134, 3, FALSE))*Coefficients!$D$2</f>
        <v>#N/A</v>
      </c>
      <c r="E138" t="e">
        <f>(VLOOKUP(Games!B138, Data!$B$2:$L$134, 5, FALSE)-VLOOKUP(Games!C138, Data!$B$2:$L$134, 5, FALSE))*Coefficients!$E$2</f>
        <v>#N/A</v>
      </c>
      <c r="F138" t="e">
        <f>(VLOOKUP(Games!B138, Data!$B$2:$L$134, 6, FALSE)-VLOOKUP(Games!C138, Data!$B$2:$L$134, 6, FALSE))*Coefficients!$F$2</f>
        <v>#N/A</v>
      </c>
      <c r="G138" t="e">
        <f>(VLOOKUP(Games!B138, Data!$B$2:$L$134, 7, FALSE)-VLOOKUP(Games!C138, Data!$B$2:$L$134, 7, FALSE))*Coefficients!$G$2</f>
        <v>#N/A</v>
      </c>
      <c r="H138" t="e">
        <f>(VLOOKUP(Games!B138, Data!$B$2:$L$134, 8, FALSE)-VLOOKUP(Games!C138, Data!$B$2:$L$134, 8, FALSE))*Coefficients!$H$2</f>
        <v>#N/A</v>
      </c>
      <c r="I138" t="e">
        <f>(VLOOKUP(Games!B138, Data!$B$2:$L$134, 9, FALSE)-VLOOKUP(Games!C138, Data!$B$2:$L$134, 9, FALSE))*Coefficients!$I$2</f>
        <v>#N/A</v>
      </c>
      <c r="J138" t="e">
        <f>(VLOOKUP(Games!B138, Data!$B$2:$L$134, 10, FALSE)-VLOOKUP(Games!C138, Data!$B$2:$L$134, 10, FALSE))*Coefficients!$J$2</f>
        <v>#N/A</v>
      </c>
      <c r="K138" t="e">
        <f>(IF(AND(VLOOKUP(Games!B138, Data!$B$2:$L$134, 11, FALSE)=1, VLOOKUP(Games!C138, Data!$B$2:$L$134, 11, FALSE)&lt;&gt;1), 1,0))*Coefficients!K$2</f>
        <v>#N/A</v>
      </c>
      <c r="L138" t="e">
        <f>(IF(AND(VLOOKUP(Games!B138, Data!$B$2:$L$134, 11, FALSE)&lt;&gt;1, VLOOKUP(Games!C138, Data!$B$2:$L$134, 11, FALSE)=1), 1,0))*Coefficients!L$2</f>
        <v>#N/A</v>
      </c>
      <c r="O138" t="e">
        <f t="shared" si="2"/>
        <v>#N/A</v>
      </c>
    </row>
    <row r="139" spans="1:15" x14ac:dyDescent="0.45">
      <c r="A139">
        <f>Coefficients!$A$2</f>
        <v>-3.0949477183535601</v>
      </c>
      <c r="B139">
        <f>(Games!D139)*Coefficients!$B$2</f>
        <v>0</v>
      </c>
      <c r="C139" t="e">
        <f>(VLOOKUP(Games!B139, Data!$B$2:$L$134, 4, FALSE)-VLOOKUP(Games!C139, Data!$B$2:$L$134, 4, FALSE))*Coefficients!$C$2</f>
        <v>#N/A</v>
      </c>
      <c r="D139" t="e">
        <f>(VLOOKUP(Games!B139, Data!$B$2:$L$134, 3, FALSE)-VLOOKUP(Games!C139, Data!$B$2:$L$134, 3, FALSE))*Coefficients!$D$2</f>
        <v>#N/A</v>
      </c>
      <c r="E139" t="e">
        <f>(VLOOKUP(Games!B139, Data!$B$2:$L$134, 5, FALSE)-VLOOKUP(Games!C139, Data!$B$2:$L$134, 5, FALSE))*Coefficients!$E$2</f>
        <v>#N/A</v>
      </c>
      <c r="F139" t="e">
        <f>(VLOOKUP(Games!B139, Data!$B$2:$L$134, 6, FALSE)-VLOOKUP(Games!C139, Data!$B$2:$L$134, 6, FALSE))*Coefficients!$F$2</f>
        <v>#N/A</v>
      </c>
      <c r="G139" t="e">
        <f>(VLOOKUP(Games!B139, Data!$B$2:$L$134, 7, FALSE)-VLOOKUP(Games!C139, Data!$B$2:$L$134, 7, FALSE))*Coefficients!$G$2</f>
        <v>#N/A</v>
      </c>
      <c r="H139" t="e">
        <f>(VLOOKUP(Games!B139, Data!$B$2:$L$134, 8, FALSE)-VLOOKUP(Games!C139, Data!$B$2:$L$134, 8, FALSE))*Coefficients!$H$2</f>
        <v>#N/A</v>
      </c>
      <c r="I139" t="e">
        <f>(VLOOKUP(Games!B139, Data!$B$2:$L$134, 9, FALSE)-VLOOKUP(Games!C139, Data!$B$2:$L$134, 9, FALSE))*Coefficients!$I$2</f>
        <v>#N/A</v>
      </c>
      <c r="J139" t="e">
        <f>(VLOOKUP(Games!B139, Data!$B$2:$L$134, 10, FALSE)-VLOOKUP(Games!C139, Data!$B$2:$L$134, 10, FALSE))*Coefficients!$J$2</f>
        <v>#N/A</v>
      </c>
      <c r="K139" t="e">
        <f>(IF(AND(VLOOKUP(Games!B139, Data!$B$2:$L$134, 11, FALSE)=1, VLOOKUP(Games!C139, Data!$B$2:$L$134, 11, FALSE)&lt;&gt;1), 1,0))*Coefficients!K$2</f>
        <v>#N/A</v>
      </c>
      <c r="L139" t="e">
        <f>(IF(AND(VLOOKUP(Games!B139, Data!$B$2:$L$134, 11, FALSE)&lt;&gt;1, VLOOKUP(Games!C139, Data!$B$2:$L$134, 11, FALSE)=1), 1,0))*Coefficients!L$2</f>
        <v>#N/A</v>
      </c>
      <c r="O139" t="e">
        <f t="shared" si="2"/>
        <v>#N/A</v>
      </c>
    </row>
    <row r="140" spans="1:15" x14ac:dyDescent="0.45">
      <c r="A140">
        <f>Coefficients!$A$2</f>
        <v>-3.0949477183535601</v>
      </c>
      <c r="B140">
        <f>(Games!D140)*Coefficients!$B$2</f>
        <v>0</v>
      </c>
      <c r="C140" t="e">
        <f>(VLOOKUP(Games!B140, Data!$B$2:$L$134, 4, FALSE)-VLOOKUP(Games!C140, Data!$B$2:$L$134, 4, FALSE))*Coefficients!$C$2</f>
        <v>#N/A</v>
      </c>
      <c r="D140" t="e">
        <f>(VLOOKUP(Games!B140, Data!$B$2:$L$134, 3, FALSE)-VLOOKUP(Games!C140, Data!$B$2:$L$134, 3, FALSE))*Coefficients!$D$2</f>
        <v>#N/A</v>
      </c>
      <c r="E140" t="e">
        <f>(VLOOKUP(Games!B140, Data!$B$2:$L$134, 5, FALSE)-VLOOKUP(Games!C140, Data!$B$2:$L$134, 5, FALSE))*Coefficients!$E$2</f>
        <v>#N/A</v>
      </c>
      <c r="F140" t="e">
        <f>(VLOOKUP(Games!B140, Data!$B$2:$L$134, 6, FALSE)-VLOOKUP(Games!C140, Data!$B$2:$L$134, 6, FALSE))*Coefficients!$F$2</f>
        <v>#N/A</v>
      </c>
      <c r="G140" t="e">
        <f>(VLOOKUP(Games!B140, Data!$B$2:$L$134, 7, FALSE)-VLOOKUP(Games!C140, Data!$B$2:$L$134, 7, FALSE))*Coefficients!$G$2</f>
        <v>#N/A</v>
      </c>
      <c r="H140" t="e">
        <f>(VLOOKUP(Games!B140, Data!$B$2:$L$134, 8, FALSE)-VLOOKUP(Games!C140, Data!$B$2:$L$134, 8, FALSE))*Coefficients!$H$2</f>
        <v>#N/A</v>
      </c>
      <c r="I140" t="e">
        <f>(VLOOKUP(Games!B140, Data!$B$2:$L$134, 9, FALSE)-VLOOKUP(Games!C140, Data!$B$2:$L$134, 9, FALSE))*Coefficients!$I$2</f>
        <v>#N/A</v>
      </c>
      <c r="J140" t="e">
        <f>(VLOOKUP(Games!B140, Data!$B$2:$L$134, 10, FALSE)-VLOOKUP(Games!C140, Data!$B$2:$L$134, 10, FALSE))*Coefficients!$J$2</f>
        <v>#N/A</v>
      </c>
      <c r="K140" t="e">
        <f>(IF(AND(VLOOKUP(Games!B140, Data!$B$2:$L$134, 11, FALSE)=1, VLOOKUP(Games!C140, Data!$B$2:$L$134, 11, FALSE)&lt;&gt;1), 1,0))*Coefficients!K$2</f>
        <v>#N/A</v>
      </c>
      <c r="L140" t="e">
        <f>(IF(AND(VLOOKUP(Games!B140, Data!$B$2:$L$134, 11, FALSE)&lt;&gt;1, VLOOKUP(Games!C140, Data!$B$2:$L$134, 11, FALSE)=1), 1,0))*Coefficients!L$2</f>
        <v>#N/A</v>
      </c>
      <c r="O140" t="e">
        <f t="shared" si="2"/>
        <v>#N/A</v>
      </c>
    </row>
    <row r="141" spans="1:15" x14ac:dyDescent="0.45">
      <c r="A141">
        <f>Coefficients!$A$2</f>
        <v>-3.0949477183535601</v>
      </c>
      <c r="B141">
        <f>(Games!D141)*Coefficients!$B$2</f>
        <v>0</v>
      </c>
      <c r="C141" t="e">
        <f>(VLOOKUP(Games!B141, Data!$B$2:$L$134, 4, FALSE)-VLOOKUP(Games!C141, Data!$B$2:$L$134, 4, FALSE))*Coefficients!$C$2</f>
        <v>#N/A</v>
      </c>
      <c r="D141" t="e">
        <f>(VLOOKUP(Games!B141, Data!$B$2:$L$134, 3, FALSE)-VLOOKUP(Games!C141, Data!$B$2:$L$134, 3, FALSE))*Coefficients!$D$2</f>
        <v>#N/A</v>
      </c>
      <c r="E141" t="e">
        <f>(VLOOKUP(Games!B141, Data!$B$2:$L$134, 5, FALSE)-VLOOKUP(Games!C141, Data!$B$2:$L$134, 5, FALSE))*Coefficients!$E$2</f>
        <v>#N/A</v>
      </c>
      <c r="F141" t="e">
        <f>(VLOOKUP(Games!B141, Data!$B$2:$L$134, 6, FALSE)-VLOOKUP(Games!C141, Data!$B$2:$L$134, 6, FALSE))*Coefficients!$F$2</f>
        <v>#N/A</v>
      </c>
      <c r="G141" t="e">
        <f>(VLOOKUP(Games!B141, Data!$B$2:$L$134, 7, FALSE)-VLOOKUP(Games!C141, Data!$B$2:$L$134, 7, FALSE))*Coefficients!$G$2</f>
        <v>#N/A</v>
      </c>
      <c r="H141" t="e">
        <f>(VLOOKUP(Games!B141, Data!$B$2:$L$134, 8, FALSE)-VLOOKUP(Games!C141, Data!$B$2:$L$134, 8, FALSE))*Coefficients!$H$2</f>
        <v>#N/A</v>
      </c>
      <c r="I141" t="e">
        <f>(VLOOKUP(Games!B141, Data!$B$2:$L$134, 9, FALSE)-VLOOKUP(Games!C141, Data!$B$2:$L$134, 9, FALSE))*Coefficients!$I$2</f>
        <v>#N/A</v>
      </c>
      <c r="J141" t="e">
        <f>(VLOOKUP(Games!B141, Data!$B$2:$L$134, 10, FALSE)-VLOOKUP(Games!C141, Data!$B$2:$L$134, 10, FALSE))*Coefficients!$J$2</f>
        <v>#N/A</v>
      </c>
      <c r="K141" t="e">
        <f>(IF(AND(VLOOKUP(Games!B141, Data!$B$2:$L$134, 11, FALSE)=1, VLOOKUP(Games!C141, Data!$B$2:$L$134, 11, FALSE)&lt;&gt;1), 1,0))*Coefficients!K$2</f>
        <v>#N/A</v>
      </c>
      <c r="L141" t="e">
        <f>(IF(AND(VLOOKUP(Games!B141, Data!$B$2:$L$134, 11, FALSE)&lt;&gt;1, VLOOKUP(Games!C141, Data!$B$2:$L$134, 11, FALSE)=1), 1,0))*Coefficients!L$2</f>
        <v>#N/A</v>
      </c>
      <c r="O141" t="e">
        <f t="shared" si="2"/>
        <v>#N/A</v>
      </c>
    </row>
    <row r="142" spans="1:15" x14ac:dyDescent="0.45">
      <c r="A142">
        <f>Coefficients!$A$2</f>
        <v>-3.0949477183535601</v>
      </c>
      <c r="B142">
        <f>(Games!D142)*Coefficients!$B$2</f>
        <v>0</v>
      </c>
      <c r="C142" t="e">
        <f>(VLOOKUP(Games!B142, Data!$B$2:$L$134, 4, FALSE)-VLOOKUP(Games!C142, Data!$B$2:$L$134, 4, FALSE))*Coefficients!$C$2</f>
        <v>#N/A</v>
      </c>
      <c r="D142" t="e">
        <f>(VLOOKUP(Games!B142, Data!$B$2:$L$134, 3, FALSE)-VLOOKUP(Games!C142, Data!$B$2:$L$134, 3, FALSE))*Coefficients!$D$2</f>
        <v>#N/A</v>
      </c>
      <c r="E142" t="e">
        <f>(VLOOKUP(Games!B142, Data!$B$2:$L$134, 5, FALSE)-VLOOKUP(Games!C142, Data!$B$2:$L$134, 5, FALSE))*Coefficients!$E$2</f>
        <v>#N/A</v>
      </c>
      <c r="F142" t="e">
        <f>(VLOOKUP(Games!B142, Data!$B$2:$L$134, 6, FALSE)-VLOOKUP(Games!C142, Data!$B$2:$L$134, 6, FALSE))*Coefficients!$F$2</f>
        <v>#N/A</v>
      </c>
      <c r="G142" t="e">
        <f>(VLOOKUP(Games!B142, Data!$B$2:$L$134, 7, FALSE)-VLOOKUP(Games!C142, Data!$B$2:$L$134, 7, FALSE))*Coefficients!$G$2</f>
        <v>#N/A</v>
      </c>
      <c r="H142" t="e">
        <f>(VLOOKUP(Games!B142, Data!$B$2:$L$134, 8, FALSE)-VLOOKUP(Games!C142, Data!$B$2:$L$134, 8, FALSE))*Coefficients!$H$2</f>
        <v>#N/A</v>
      </c>
      <c r="I142" t="e">
        <f>(VLOOKUP(Games!B142, Data!$B$2:$L$134, 9, FALSE)-VLOOKUP(Games!C142, Data!$B$2:$L$134, 9, FALSE))*Coefficients!$I$2</f>
        <v>#N/A</v>
      </c>
      <c r="J142" t="e">
        <f>(VLOOKUP(Games!B142, Data!$B$2:$L$134, 10, FALSE)-VLOOKUP(Games!C142, Data!$B$2:$L$134, 10, FALSE))*Coefficients!$J$2</f>
        <v>#N/A</v>
      </c>
      <c r="K142" t="e">
        <f>(IF(AND(VLOOKUP(Games!B142, Data!$B$2:$L$134, 11, FALSE)=1, VLOOKUP(Games!C142, Data!$B$2:$L$134, 11, FALSE)&lt;&gt;1), 1,0))*Coefficients!K$2</f>
        <v>#N/A</v>
      </c>
      <c r="L142" t="e">
        <f>(IF(AND(VLOOKUP(Games!B142, Data!$B$2:$L$134, 11, FALSE)&lt;&gt;1, VLOOKUP(Games!C142, Data!$B$2:$L$134, 11, FALSE)=1), 1,0))*Coefficients!L$2</f>
        <v>#N/A</v>
      </c>
      <c r="O142" t="e">
        <f t="shared" si="2"/>
        <v>#N/A</v>
      </c>
    </row>
    <row r="143" spans="1:15" x14ac:dyDescent="0.45">
      <c r="A143">
        <f>Coefficients!$A$2</f>
        <v>-3.0949477183535601</v>
      </c>
      <c r="B143">
        <f>(Games!D143)*Coefficients!$B$2</f>
        <v>0</v>
      </c>
      <c r="C143" t="e">
        <f>(VLOOKUP(Games!B143, Data!$B$2:$L$134, 4, FALSE)-VLOOKUP(Games!C143, Data!$B$2:$L$134, 4, FALSE))*Coefficients!$C$2</f>
        <v>#N/A</v>
      </c>
      <c r="D143" t="e">
        <f>(VLOOKUP(Games!B143, Data!$B$2:$L$134, 3, FALSE)-VLOOKUP(Games!C143, Data!$B$2:$L$134, 3, FALSE))*Coefficients!$D$2</f>
        <v>#N/A</v>
      </c>
      <c r="E143" t="e">
        <f>(VLOOKUP(Games!B143, Data!$B$2:$L$134, 5, FALSE)-VLOOKUP(Games!C143, Data!$B$2:$L$134, 5, FALSE))*Coefficients!$E$2</f>
        <v>#N/A</v>
      </c>
      <c r="F143" t="e">
        <f>(VLOOKUP(Games!B143, Data!$B$2:$L$134, 6, FALSE)-VLOOKUP(Games!C143, Data!$B$2:$L$134, 6, FALSE))*Coefficients!$F$2</f>
        <v>#N/A</v>
      </c>
      <c r="G143" t="e">
        <f>(VLOOKUP(Games!B143, Data!$B$2:$L$134, 7, FALSE)-VLOOKUP(Games!C143, Data!$B$2:$L$134, 7, FALSE))*Coefficients!$G$2</f>
        <v>#N/A</v>
      </c>
      <c r="H143" t="e">
        <f>(VLOOKUP(Games!B143, Data!$B$2:$L$134, 8, FALSE)-VLOOKUP(Games!C143, Data!$B$2:$L$134, 8, FALSE))*Coefficients!$H$2</f>
        <v>#N/A</v>
      </c>
      <c r="I143" t="e">
        <f>(VLOOKUP(Games!B143, Data!$B$2:$L$134, 9, FALSE)-VLOOKUP(Games!C143, Data!$B$2:$L$134, 9, FALSE))*Coefficients!$I$2</f>
        <v>#N/A</v>
      </c>
      <c r="J143" t="e">
        <f>(VLOOKUP(Games!B143, Data!$B$2:$L$134, 10, FALSE)-VLOOKUP(Games!C143, Data!$B$2:$L$134, 10, FALSE))*Coefficients!$J$2</f>
        <v>#N/A</v>
      </c>
      <c r="K143" t="e">
        <f>(IF(AND(VLOOKUP(Games!B143, Data!$B$2:$L$134, 11, FALSE)=1, VLOOKUP(Games!C143, Data!$B$2:$L$134, 11, FALSE)&lt;&gt;1), 1,0))*Coefficients!K$2</f>
        <v>#N/A</v>
      </c>
      <c r="L143" t="e">
        <f>(IF(AND(VLOOKUP(Games!B143, Data!$B$2:$L$134, 11, FALSE)&lt;&gt;1, VLOOKUP(Games!C143, Data!$B$2:$L$134, 11, FALSE)=1), 1,0))*Coefficients!L$2</f>
        <v>#N/A</v>
      </c>
      <c r="O143" t="e">
        <f t="shared" si="2"/>
        <v>#N/A</v>
      </c>
    </row>
    <row r="144" spans="1:15" x14ac:dyDescent="0.45">
      <c r="A144">
        <f>Coefficients!$A$2</f>
        <v>-3.0949477183535601</v>
      </c>
      <c r="B144">
        <f>(Games!D144)*Coefficients!$B$2</f>
        <v>0</v>
      </c>
      <c r="C144" t="e">
        <f>(VLOOKUP(Games!B144, Data!$B$2:$L$134, 4, FALSE)-VLOOKUP(Games!C144, Data!$B$2:$L$134, 4, FALSE))*Coefficients!$C$2</f>
        <v>#N/A</v>
      </c>
      <c r="D144" t="e">
        <f>(VLOOKUP(Games!B144, Data!$B$2:$L$134, 3, FALSE)-VLOOKUP(Games!C144, Data!$B$2:$L$134, 3, FALSE))*Coefficients!$D$2</f>
        <v>#N/A</v>
      </c>
      <c r="E144" t="e">
        <f>(VLOOKUP(Games!B144, Data!$B$2:$L$134, 5, FALSE)-VLOOKUP(Games!C144, Data!$B$2:$L$134, 5, FALSE))*Coefficients!$E$2</f>
        <v>#N/A</v>
      </c>
      <c r="F144" t="e">
        <f>(VLOOKUP(Games!B144, Data!$B$2:$L$134, 6, FALSE)-VLOOKUP(Games!C144, Data!$B$2:$L$134, 6, FALSE))*Coefficients!$F$2</f>
        <v>#N/A</v>
      </c>
      <c r="G144" t="e">
        <f>(VLOOKUP(Games!B144, Data!$B$2:$L$134, 7, FALSE)-VLOOKUP(Games!C144, Data!$B$2:$L$134, 7, FALSE))*Coefficients!$G$2</f>
        <v>#N/A</v>
      </c>
      <c r="H144" t="e">
        <f>(VLOOKUP(Games!B144, Data!$B$2:$L$134, 8, FALSE)-VLOOKUP(Games!C144, Data!$B$2:$L$134, 8, FALSE))*Coefficients!$H$2</f>
        <v>#N/A</v>
      </c>
      <c r="I144" t="e">
        <f>(VLOOKUP(Games!B144, Data!$B$2:$L$134, 9, FALSE)-VLOOKUP(Games!C144, Data!$B$2:$L$134, 9, FALSE))*Coefficients!$I$2</f>
        <v>#N/A</v>
      </c>
      <c r="J144" t="e">
        <f>(VLOOKUP(Games!B144, Data!$B$2:$L$134, 10, FALSE)-VLOOKUP(Games!C144, Data!$B$2:$L$134, 10, FALSE))*Coefficients!$J$2</f>
        <v>#N/A</v>
      </c>
      <c r="K144" t="e">
        <f>(IF(AND(VLOOKUP(Games!B144, Data!$B$2:$L$134, 11, FALSE)=1, VLOOKUP(Games!C144, Data!$B$2:$L$134, 11, FALSE)&lt;&gt;1), 1,0))*Coefficients!K$2</f>
        <v>#N/A</v>
      </c>
      <c r="L144" t="e">
        <f>(IF(AND(VLOOKUP(Games!B144, Data!$B$2:$L$134, 11, FALSE)&lt;&gt;1, VLOOKUP(Games!C144, Data!$B$2:$L$134, 11, FALSE)=1), 1,0))*Coefficients!L$2</f>
        <v>#N/A</v>
      </c>
      <c r="O144" t="e">
        <f t="shared" si="2"/>
        <v>#N/A</v>
      </c>
    </row>
    <row r="145" spans="1:15" x14ac:dyDescent="0.45">
      <c r="A145">
        <f>Coefficients!$A$2</f>
        <v>-3.0949477183535601</v>
      </c>
      <c r="B145">
        <f>(Games!D145)*Coefficients!$B$2</f>
        <v>0</v>
      </c>
      <c r="C145" t="e">
        <f>(VLOOKUP(Games!B145, Data!$B$2:$L$134, 4, FALSE)-VLOOKUP(Games!C145, Data!$B$2:$L$134, 4, FALSE))*Coefficients!$C$2</f>
        <v>#N/A</v>
      </c>
      <c r="D145" t="e">
        <f>(VLOOKUP(Games!B145, Data!$B$2:$L$134, 3, FALSE)-VLOOKUP(Games!C145, Data!$B$2:$L$134, 3, FALSE))*Coefficients!$D$2</f>
        <v>#N/A</v>
      </c>
      <c r="E145" t="e">
        <f>(VLOOKUP(Games!B145, Data!$B$2:$L$134, 5, FALSE)-VLOOKUP(Games!C145, Data!$B$2:$L$134, 5, FALSE))*Coefficients!$E$2</f>
        <v>#N/A</v>
      </c>
      <c r="F145" t="e">
        <f>(VLOOKUP(Games!B145, Data!$B$2:$L$134, 6, FALSE)-VLOOKUP(Games!C145, Data!$B$2:$L$134, 6, FALSE))*Coefficients!$F$2</f>
        <v>#N/A</v>
      </c>
      <c r="G145" t="e">
        <f>(VLOOKUP(Games!B145, Data!$B$2:$L$134, 7, FALSE)-VLOOKUP(Games!C145, Data!$B$2:$L$134, 7, FALSE))*Coefficients!$G$2</f>
        <v>#N/A</v>
      </c>
      <c r="H145" t="e">
        <f>(VLOOKUP(Games!B145, Data!$B$2:$L$134, 8, FALSE)-VLOOKUP(Games!C145, Data!$B$2:$L$134, 8, FALSE))*Coefficients!$H$2</f>
        <v>#N/A</v>
      </c>
      <c r="I145" t="e">
        <f>(VLOOKUP(Games!B145, Data!$B$2:$L$134, 9, FALSE)-VLOOKUP(Games!C145, Data!$B$2:$L$134, 9, FALSE))*Coefficients!$I$2</f>
        <v>#N/A</v>
      </c>
      <c r="J145" t="e">
        <f>(VLOOKUP(Games!B145, Data!$B$2:$L$134, 10, FALSE)-VLOOKUP(Games!C145, Data!$B$2:$L$134, 10, FALSE))*Coefficients!$J$2</f>
        <v>#N/A</v>
      </c>
      <c r="K145" t="e">
        <f>(IF(AND(VLOOKUP(Games!B145, Data!$B$2:$L$134, 11, FALSE)=1, VLOOKUP(Games!C145, Data!$B$2:$L$134, 11, FALSE)&lt;&gt;1), 1,0))*Coefficients!K$2</f>
        <v>#N/A</v>
      </c>
      <c r="L145" t="e">
        <f>(IF(AND(VLOOKUP(Games!B145, Data!$B$2:$L$134, 11, FALSE)&lt;&gt;1, VLOOKUP(Games!C145, Data!$B$2:$L$134, 11, FALSE)=1), 1,0))*Coefficients!L$2</f>
        <v>#N/A</v>
      </c>
      <c r="O145" t="e">
        <f t="shared" si="2"/>
        <v>#N/A</v>
      </c>
    </row>
    <row r="146" spans="1:15" x14ac:dyDescent="0.45">
      <c r="A146">
        <f>Coefficients!$A$2</f>
        <v>-3.0949477183535601</v>
      </c>
      <c r="B146">
        <f>(Games!D146)*Coefficients!$B$2</f>
        <v>0</v>
      </c>
      <c r="C146" t="e">
        <f>(VLOOKUP(Games!B146, Data!$B$2:$L$134, 4, FALSE)-VLOOKUP(Games!C146, Data!$B$2:$L$134, 4, FALSE))*Coefficients!$C$2</f>
        <v>#N/A</v>
      </c>
      <c r="D146" t="e">
        <f>(VLOOKUP(Games!B146, Data!$B$2:$L$134, 3, FALSE)-VLOOKUP(Games!C146, Data!$B$2:$L$134, 3, FALSE))*Coefficients!$D$2</f>
        <v>#N/A</v>
      </c>
      <c r="E146" t="e">
        <f>(VLOOKUP(Games!B146, Data!$B$2:$L$134, 5, FALSE)-VLOOKUP(Games!C146, Data!$B$2:$L$134, 5, FALSE))*Coefficients!$E$2</f>
        <v>#N/A</v>
      </c>
      <c r="F146" t="e">
        <f>(VLOOKUP(Games!B146, Data!$B$2:$L$134, 6, FALSE)-VLOOKUP(Games!C146, Data!$B$2:$L$134, 6, FALSE))*Coefficients!$F$2</f>
        <v>#N/A</v>
      </c>
      <c r="G146" t="e">
        <f>(VLOOKUP(Games!B146, Data!$B$2:$L$134, 7, FALSE)-VLOOKUP(Games!C146, Data!$B$2:$L$134, 7, FALSE))*Coefficients!$G$2</f>
        <v>#N/A</v>
      </c>
      <c r="H146" t="e">
        <f>(VLOOKUP(Games!B146, Data!$B$2:$L$134, 8, FALSE)-VLOOKUP(Games!C146, Data!$B$2:$L$134, 8, FALSE))*Coefficients!$H$2</f>
        <v>#N/A</v>
      </c>
      <c r="I146" t="e">
        <f>(VLOOKUP(Games!B146, Data!$B$2:$L$134, 9, FALSE)-VLOOKUP(Games!C146, Data!$B$2:$L$134, 9, FALSE))*Coefficients!$I$2</f>
        <v>#N/A</v>
      </c>
      <c r="J146" t="e">
        <f>(VLOOKUP(Games!B146, Data!$B$2:$L$134, 10, FALSE)-VLOOKUP(Games!C146, Data!$B$2:$L$134, 10, FALSE))*Coefficients!$J$2</f>
        <v>#N/A</v>
      </c>
      <c r="K146" t="e">
        <f>(IF(AND(VLOOKUP(Games!B146, Data!$B$2:$L$134, 11, FALSE)=1, VLOOKUP(Games!C146, Data!$B$2:$L$134, 11, FALSE)&lt;&gt;1), 1,0))*Coefficients!K$2</f>
        <v>#N/A</v>
      </c>
      <c r="L146" t="e">
        <f>(IF(AND(VLOOKUP(Games!B146, Data!$B$2:$L$134, 11, FALSE)&lt;&gt;1, VLOOKUP(Games!C146, Data!$B$2:$L$134, 11, FALSE)=1), 1,0))*Coefficients!L$2</f>
        <v>#N/A</v>
      </c>
      <c r="O146" t="e">
        <f t="shared" si="2"/>
        <v>#N/A</v>
      </c>
    </row>
    <row r="147" spans="1:15" x14ac:dyDescent="0.45">
      <c r="A147">
        <f>Coefficients!$A$2</f>
        <v>-3.0949477183535601</v>
      </c>
      <c r="B147">
        <f>(Games!D147)*Coefficients!$B$2</f>
        <v>0</v>
      </c>
      <c r="C147" t="e">
        <f>(VLOOKUP(Games!B147, Data!$B$2:$L$134, 4, FALSE)-VLOOKUP(Games!C147, Data!$B$2:$L$134, 4, FALSE))*Coefficients!$C$2</f>
        <v>#N/A</v>
      </c>
      <c r="D147" t="e">
        <f>(VLOOKUP(Games!B147, Data!$B$2:$L$134, 3, FALSE)-VLOOKUP(Games!C147, Data!$B$2:$L$134, 3, FALSE))*Coefficients!$D$2</f>
        <v>#N/A</v>
      </c>
      <c r="E147" t="e">
        <f>(VLOOKUP(Games!B147, Data!$B$2:$L$134, 5, FALSE)-VLOOKUP(Games!C147, Data!$B$2:$L$134, 5, FALSE))*Coefficients!$E$2</f>
        <v>#N/A</v>
      </c>
      <c r="F147" t="e">
        <f>(VLOOKUP(Games!B147, Data!$B$2:$L$134, 6, FALSE)-VLOOKUP(Games!C147, Data!$B$2:$L$134, 6, FALSE))*Coefficients!$F$2</f>
        <v>#N/A</v>
      </c>
      <c r="G147" t="e">
        <f>(VLOOKUP(Games!B147, Data!$B$2:$L$134, 7, FALSE)-VLOOKUP(Games!C147, Data!$B$2:$L$134, 7, FALSE))*Coefficients!$G$2</f>
        <v>#N/A</v>
      </c>
      <c r="H147" t="e">
        <f>(VLOOKUP(Games!B147, Data!$B$2:$L$134, 8, FALSE)-VLOOKUP(Games!C147, Data!$B$2:$L$134, 8, FALSE))*Coefficients!$H$2</f>
        <v>#N/A</v>
      </c>
      <c r="I147" t="e">
        <f>(VLOOKUP(Games!B147, Data!$B$2:$L$134, 9, FALSE)-VLOOKUP(Games!C147, Data!$B$2:$L$134, 9, FALSE))*Coefficients!$I$2</f>
        <v>#N/A</v>
      </c>
      <c r="J147" t="e">
        <f>(VLOOKUP(Games!B147, Data!$B$2:$L$134, 10, FALSE)-VLOOKUP(Games!C147, Data!$B$2:$L$134, 10, FALSE))*Coefficients!$J$2</f>
        <v>#N/A</v>
      </c>
      <c r="K147" t="e">
        <f>(IF(AND(VLOOKUP(Games!B147, Data!$B$2:$L$134, 11, FALSE)=1, VLOOKUP(Games!C147, Data!$B$2:$L$134, 11, FALSE)&lt;&gt;1), 1,0))*Coefficients!K$2</f>
        <v>#N/A</v>
      </c>
      <c r="L147" t="e">
        <f>(IF(AND(VLOOKUP(Games!B147, Data!$B$2:$L$134, 11, FALSE)&lt;&gt;1, VLOOKUP(Games!C147, Data!$B$2:$L$134, 11, FALSE)=1), 1,0))*Coefficients!L$2</f>
        <v>#N/A</v>
      </c>
      <c r="O147" t="e">
        <f t="shared" si="2"/>
        <v>#N/A</v>
      </c>
    </row>
    <row r="148" spans="1:15" x14ac:dyDescent="0.45">
      <c r="A148">
        <f>Coefficients!$A$2</f>
        <v>-3.0949477183535601</v>
      </c>
      <c r="B148">
        <f>(Games!D148)*Coefficients!$B$2</f>
        <v>0</v>
      </c>
      <c r="C148" t="e">
        <f>(VLOOKUP(Games!B148, Data!$B$2:$L$134, 4, FALSE)-VLOOKUP(Games!C148, Data!$B$2:$L$134, 4, FALSE))*Coefficients!$C$2</f>
        <v>#N/A</v>
      </c>
      <c r="D148" t="e">
        <f>(VLOOKUP(Games!B148, Data!$B$2:$L$134, 3, FALSE)-VLOOKUP(Games!C148, Data!$B$2:$L$134, 3, FALSE))*Coefficients!$D$2</f>
        <v>#N/A</v>
      </c>
      <c r="E148" t="e">
        <f>(VLOOKUP(Games!B148, Data!$B$2:$L$134, 5, FALSE)-VLOOKUP(Games!C148, Data!$B$2:$L$134, 5, FALSE))*Coefficients!$E$2</f>
        <v>#N/A</v>
      </c>
      <c r="F148" t="e">
        <f>(VLOOKUP(Games!B148, Data!$B$2:$L$134, 6, FALSE)-VLOOKUP(Games!C148, Data!$B$2:$L$134, 6, FALSE))*Coefficients!$F$2</f>
        <v>#N/A</v>
      </c>
      <c r="G148" t="e">
        <f>(VLOOKUP(Games!B148, Data!$B$2:$L$134, 7, FALSE)-VLOOKUP(Games!C148, Data!$B$2:$L$134, 7, FALSE))*Coefficients!$G$2</f>
        <v>#N/A</v>
      </c>
      <c r="H148" t="e">
        <f>(VLOOKUP(Games!B148, Data!$B$2:$L$134, 8, FALSE)-VLOOKUP(Games!C148, Data!$B$2:$L$134, 8, FALSE))*Coefficients!$H$2</f>
        <v>#N/A</v>
      </c>
      <c r="I148" t="e">
        <f>(VLOOKUP(Games!B148, Data!$B$2:$L$134, 9, FALSE)-VLOOKUP(Games!C148, Data!$B$2:$L$134, 9, FALSE))*Coefficients!$I$2</f>
        <v>#N/A</v>
      </c>
      <c r="J148" t="e">
        <f>(VLOOKUP(Games!B148, Data!$B$2:$L$134, 10, FALSE)-VLOOKUP(Games!C148, Data!$B$2:$L$134, 10, FALSE))*Coefficients!$J$2</f>
        <v>#N/A</v>
      </c>
      <c r="K148" t="e">
        <f>(IF(AND(VLOOKUP(Games!B148, Data!$B$2:$L$134, 11, FALSE)=1, VLOOKUP(Games!C148, Data!$B$2:$L$134, 11, FALSE)&lt;&gt;1), 1,0))*Coefficients!K$2</f>
        <v>#N/A</v>
      </c>
      <c r="L148" t="e">
        <f>(IF(AND(VLOOKUP(Games!B148, Data!$B$2:$L$134, 11, FALSE)&lt;&gt;1, VLOOKUP(Games!C148, Data!$B$2:$L$134, 11, FALSE)=1), 1,0))*Coefficients!L$2</f>
        <v>#N/A</v>
      </c>
      <c r="O148" t="e">
        <f t="shared" si="2"/>
        <v>#N/A</v>
      </c>
    </row>
    <row r="149" spans="1:15" x14ac:dyDescent="0.45">
      <c r="A149">
        <f>Coefficients!$A$2</f>
        <v>-3.0949477183535601</v>
      </c>
      <c r="B149">
        <f>(Games!D149)*Coefficients!$B$2</f>
        <v>0</v>
      </c>
      <c r="C149" t="e">
        <f>(VLOOKUP(Games!B149, Data!$B$2:$L$134, 4, FALSE)-VLOOKUP(Games!C149, Data!$B$2:$L$134, 4, FALSE))*Coefficients!$C$2</f>
        <v>#N/A</v>
      </c>
      <c r="D149" t="e">
        <f>(VLOOKUP(Games!B149, Data!$B$2:$L$134, 3, FALSE)-VLOOKUP(Games!C149, Data!$B$2:$L$134, 3, FALSE))*Coefficients!$D$2</f>
        <v>#N/A</v>
      </c>
      <c r="E149" t="e">
        <f>(VLOOKUP(Games!B149, Data!$B$2:$L$134, 5, FALSE)-VLOOKUP(Games!C149, Data!$B$2:$L$134, 5, FALSE))*Coefficients!$E$2</f>
        <v>#N/A</v>
      </c>
      <c r="F149" t="e">
        <f>(VLOOKUP(Games!B149, Data!$B$2:$L$134, 6, FALSE)-VLOOKUP(Games!C149, Data!$B$2:$L$134, 6, FALSE))*Coefficients!$F$2</f>
        <v>#N/A</v>
      </c>
      <c r="G149" t="e">
        <f>(VLOOKUP(Games!B149, Data!$B$2:$L$134, 7, FALSE)-VLOOKUP(Games!C149, Data!$B$2:$L$134, 7, FALSE))*Coefficients!$G$2</f>
        <v>#N/A</v>
      </c>
      <c r="H149" t="e">
        <f>(VLOOKUP(Games!B149, Data!$B$2:$L$134, 8, FALSE)-VLOOKUP(Games!C149, Data!$B$2:$L$134, 8, FALSE))*Coefficients!$H$2</f>
        <v>#N/A</v>
      </c>
      <c r="I149" t="e">
        <f>(VLOOKUP(Games!B149, Data!$B$2:$L$134, 9, FALSE)-VLOOKUP(Games!C149, Data!$B$2:$L$134, 9, FALSE))*Coefficients!$I$2</f>
        <v>#N/A</v>
      </c>
      <c r="J149" t="e">
        <f>(VLOOKUP(Games!B149, Data!$B$2:$L$134, 10, FALSE)-VLOOKUP(Games!C149, Data!$B$2:$L$134, 10, FALSE))*Coefficients!$J$2</f>
        <v>#N/A</v>
      </c>
      <c r="K149" t="e">
        <f>(IF(AND(VLOOKUP(Games!B149, Data!$B$2:$L$134, 11, FALSE)=1, VLOOKUP(Games!C149, Data!$B$2:$L$134, 11, FALSE)&lt;&gt;1), 1,0))*Coefficients!K$2</f>
        <v>#N/A</v>
      </c>
      <c r="L149" t="e">
        <f>(IF(AND(VLOOKUP(Games!B149, Data!$B$2:$L$134, 11, FALSE)&lt;&gt;1, VLOOKUP(Games!C149, Data!$B$2:$L$134, 11, FALSE)=1), 1,0))*Coefficients!L$2</f>
        <v>#N/A</v>
      </c>
      <c r="O149" t="e">
        <f t="shared" si="2"/>
        <v>#N/A</v>
      </c>
    </row>
    <row r="150" spans="1:15" x14ac:dyDescent="0.45">
      <c r="A150">
        <f>Coefficients!$A$2</f>
        <v>-3.0949477183535601</v>
      </c>
      <c r="B150">
        <f>(Games!D150)*Coefficients!$B$2</f>
        <v>0</v>
      </c>
      <c r="C150" t="e">
        <f>(VLOOKUP(Games!B150, Data!$B$2:$L$134, 4, FALSE)-VLOOKUP(Games!C150, Data!$B$2:$L$134, 4, FALSE))*Coefficients!$C$2</f>
        <v>#N/A</v>
      </c>
      <c r="D150" t="e">
        <f>(VLOOKUP(Games!B150, Data!$B$2:$L$134, 3, FALSE)-VLOOKUP(Games!C150, Data!$B$2:$L$134, 3, FALSE))*Coefficients!$D$2</f>
        <v>#N/A</v>
      </c>
      <c r="E150" t="e">
        <f>(VLOOKUP(Games!B150, Data!$B$2:$L$134, 5, FALSE)-VLOOKUP(Games!C150, Data!$B$2:$L$134, 5, FALSE))*Coefficients!$E$2</f>
        <v>#N/A</v>
      </c>
      <c r="F150" t="e">
        <f>(VLOOKUP(Games!B150, Data!$B$2:$L$134, 6, FALSE)-VLOOKUP(Games!C150, Data!$B$2:$L$134, 6, FALSE))*Coefficients!$F$2</f>
        <v>#N/A</v>
      </c>
      <c r="G150" t="e">
        <f>(VLOOKUP(Games!B150, Data!$B$2:$L$134, 7, FALSE)-VLOOKUP(Games!C150, Data!$B$2:$L$134, 7, FALSE))*Coefficients!$G$2</f>
        <v>#N/A</v>
      </c>
      <c r="H150" t="e">
        <f>(VLOOKUP(Games!B150, Data!$B$2:$L$134, 8, FALSE)-VLOOKUP(Games!C150, Data!$B$2:$L$134, 8, FALSE))*Coefficients!$H$2</f>
        <v>#N/A</v>
      </c>
      <c r="I150" t="e">
        <f>(VLOOKUP(Games!B150, Data!$B$2:$L$134, 9, FALSE)-VLOOKUP(Games!C150, Data!$B$2:$L$134, 9, FALSE))*Coefficients!$I$2</f>
        <v>#N/A</v>
      </c>
      <c r="J150" t="e">
        <f>(VLOOKUP(Games!B150, Data!$B$2:$L$134, 10, FALSE)-VLOOKUP(Games!C150, Data!$B$2:$L$134, 10, FALSE))*Coefficients!$J$2</f>
        <v>#N/A</v>
      </c>
      <c r="K150" t="e">
        <f>(IF(AND(VLOOKUP(Games!B150, Data!$B$2:$L$134, 11, FALSE)=1, VLOOKUP(Games!C150, Data!$B$2:$L$134, 11, FALSE)&lt;&gt;1), 1,0))*Coefficients!K$2</f>
        <v>#N/A</v>
      </c>
      <c r="L150" t="e">
        <f>(IF(AND(VLOOKUP(Games!B150, Data!$B$2:$L$134, 11, FALSE)&lt;&gt;1, VLOOKUP(Games!C150, Data!$B$2:$L$134, 11, FALSE)=1), 1,0))*Coefficients!L$2</f>
        <v>#N/A</v>
      </c>
      <c r="O150" t="e">
        <f t="shared" si="2"/>
        <v>#N/A</v>
      </c>
    </row>
    <row r="151" spans="1:15" x14ac:dyDescent="0.45">
      <c r="A151">
        <f>Coefficients!$A$2</f>
        <v>-3.0949477183535601</v>
      </c>
      <c r="B151">
        <f>(Games!D151)*Coefficients!$B$2</f>
        <v>0</v>
      </c>
      <c r="C151" t="e">
        <f>(VLOOKUP(Games!B151, Data!$B$2:$L$134, 4, FALSE)-VLOOKUP(Games!C151, Data!$B$2:$L$134, 4, FALSE))*Coefficients!$C$2</f>
        <v>#N/A</v>
      </c>
      <c r="D151" t="e">
        <f>(VLOOKUP(Games!B151, Data!$B$2:$L$134, 3, FALSE)-VLOOKUP(Games!C151, Data!$B$2:$L$134, 3, FALSE))*Coefficients!$D$2</f>
        <v>#N/A</v>
      </c>
      <c r="E151" t="e">
        <f>(VLOOKUP(Games!B151, Data!$B$2:$L$134, 5, FALSE)-VLOOKUP(Games!C151, Data!$B$2:$L$134, 5, FALSE))*Coefficients!$E$2</f>
        <v>#N/A</v>
      </c>
      <c r="F151" t="e">
        <f>(VLOOKUP(Games!B151, Data!$B$2:$L$134, 6, FALSE)-VLOOKUP(Games!C151, Data!$B$2:$L$134, 6, FALSE))*Coefficients!$F$2</f>
        <v>#N/A</v>
      </c>
      <c r="G151" t="e">
        <f>(VLOOKUP(Games!B151, Data!$B$2:$L$134, 7, FALSE)-VLOOKUP(Games!C151, Data!$B$2:$L$134, 7, FALSE))*Coefficients!$G$2</f>
        <v>#N/A</v>
      </c>
      <c r="H151" t="e">
        <f>(VLOOKUP(Games!B151, Data!$B$2:$L$134, 8, FALSE)-VLOOKUP(Games!C151, Data!$B$2:$L$134, 8, FALSE))*Coefficients!$H$2</f>
        <v>#N/A</v>
      </c>
      <c r="I151" t="e">
        <f>(VLOOKUP(Games!B151, Data!$B$2:$L$134, 9, FALSE)-VLOOKUP(Games!C151, Data!$B$2:$L$134, 9, FALSE))*Coefficients!$I$2</f>
        <v>#N/A</v>
      </c>
      <c r="J151" t="e">
        <f>(VLOOKUP(Games!B151, Data!$B$2:$L$134, 10, FALSE)-VLOOKUP(Games!C151, Data!$B$2:$L$134, 10, FALSE))*Coefficients!$J$2</f>
        <v>#N/A</v>
      </c>
      <c r="K151" t="e">
        <f>(IF(AND(VLOOKUP(Games!B151, Data!$B$2:$L$134, 11, FALSE)=1, VLOOKUP(Games!C151, Data!$B$2:$L$134, 11, FALSE)&lt;&gt;1), 1,0))*Coefficients!K$2</f>
        <v>#N/A</v>
      </c>
      <c r="L151" t="e">
        <f>(IF(AND(VLOOKUP(Games!B151, Data!$B$2:$L$134, 11, FALSE)&lt;&gt;1, VLOOKUP(Games!C151, Data!$B$2:$L$134, 11, FALSE)=1), 1,0))*Coefficients!L$2</f>
        <v>#N/A</v>
      </c>
      <c r="O151" t="e">
        <f t="shared" si="2"/>
        <v>#N/A</v>
      </c>
    </row>
    <row r="152" spans="1:15" x14ac:dyDescent="0.45">
      <c r="A152">
        <f>Coefficients!$A$2</f>
        <v>-3.0949477183535601</v>
      </c>
      <c r="B152">
        <f>(Games!D152)*Coefficients!$B$2</f>
        <v>0</v>
      </c>
      <c r="C152" t="e">
        <f>(VLOOKUP(Games!B152, Data!$B$2:$L$134, 4, FALSE)-VLOOKUP(Games!C152, Data!$B$2:$L$134, 4, FALSE))*Coefficients!$C$2</f>
        <v>#N/A</v>
      </c>
      <c r="D152" t="e">
        <f>(VLOOKUP(Games!B152, Data!$B$2:$L$134, 3, FALSE)-VLOOKUP(Games!C152, Data!$B$2:$L$134, 3, FALSE))*Coefficients!$D$2</f>
        <v>#N/A</v>
      </c>
      <c r="E152" t="e">
        <f>(VLOOKUP(Games!B152, Data!$B$2:$L$134, 5, FALSE)-VLOOKUP(Games!C152, Data!$B$2:$L$134, 5, FALSE))*Coefficients!$E$2</f>
        <v>#N/A</v>
      </c>
      <c r="F152" t="e">
        <f>(VLOOKUP(Games!B152, Data!$B$2:$L$134, 6, FALSE)-VLOOKUP(Games!C152, Data!$B$2:$L$134, 6, FALSE))*Coefficients!$F$2</f>
        <v>#N/A</v>
      </c>
      <c r="G152" t="e">
        <f>(VLOOKUP(Games!B152, Data!$B$2:$L$134, 7, FALSE)-VLOOKUP(Games!C152, Data!$B$2:$L$134, 7, FALSE))*Coefficients!$G$2</f>
        <v>#N/A</v>
      </c>
      <c r="H152" t="e">
        <f>(VLOOKUP(Games!B152, Data!$B$2:$L$134, 8, FALSE)-VLOOKUP(Games!C152, Data!$B$2:$L$134, 8, FALSE))*Coefficients!$H$2</f>
        <v>#N/A</v>
      </c>
      <c r="I152" t="e">
        <f>(VLOOKUP(Games!B152, Data!$B$2:$L$134, 9, FALSE)-VLOOKUP(Games!C152, Data!$B$2:$L$134, 9, FALSE))*Coefficients!$I$2</f>
        <v>#N/A</v>
      </c>
      <c r="J152" t="e">
        <f>(VLOOKUP(Games!B152, Data!$B$2:$L$134, 10, FALSE)-VLOOKUP(Games!C152, Data!$B$2:$L$134, 10, FALSE))*Coefficients!$J$2</f>
        <v>#N/A</v>
      </c>
      <c r="K152" t="e">
        <f>(IF(AND(VLOOKUP(Games!B152, Data!$B$2:$L$134, 11, FALSE)=1, VLOOKUP(Games!C152, Data!$B$2:$L$134, 11, FALSE)&lt;&gt;1), 1,0))*Coefficients!K$2</f>
        <v>#N/A</v>
      </c>
      <c r="L152" t="e">
        <f>(IF(AND(VLOOKUP(Games!B152, Data!$B$2:$L$134, 11, FALSE)&lt;&gt;1, VLOOKUP(Games!C152, Data!$B$2:$L$134, 11, FALSE)=1), 1,0))*Coefficients!L$2</f>
        <v>#N/A</v>
      </c>
      <c r="O152" t="e">
        <f t="shared" si="2"/>
        <v>#N/A</v>
      </c>
    </row>
    <row r="153" spans="1:15" x14ac:dyDescent="0.45">
      <c r="A153">
        <f>Coefficients!$A$2</f>
        <v>-3.0949477183535601</v>
      </c>
      <c r="B153">
        <f>(Games!D153)*Coefficients!$B$2</f>
        <v>0</v>
      </c>
      <c r="C153" t="e">
        <f>(VLOOKUP(Games!B153, Data!$B$2:$L$134, 4, FALSE)-VLOOKUP(Games!C153, Data!$B$2:$L$134, 4, FALSE))*Coefficients!$C$2</f>
        <v>#N/A</v>
      </c>
      <c r="D153" t="e">
        <f>(VLOOKUP(Games!B153, Data!$B$2:$L$134, 3, FALSE)-VLOOKUP(Games!C153, Data!$B$2:$L$134, 3, FALSE))*Coefficients!$D$2</f>
        <v>#N/A</v>
      </c>
      <c r="E153" t="e">
        <f>(VLOOKUP(Games!B153, Data!$B$2:$L$134, 5, FALSE)-VLOOKUP(Games!C153, Data!$B$2:$L$134, 5, FALSE))*Coefficients!$E$2</f>
        <v>#N/A</v>
      </c>
      <c r="F153" t="e">
        <f>(VLOOKUP(Games!B153, Data!$B$2:$L$134, 6, FALSE)-VLOOKUP(Games!C153, Data!$B$2:$L$134, 6, FALSE))*Coefficients!$F$2</f>
        <v>#N/A</v>
      </c>
      <c r="G153" t="e">
        <f>(VLOOKUP(Games!B153, Data!$B$2:$L$134, 7, FALSE)-VLOOKUP(Games!C153, Data!$B$2:$L$134, 7, FALSE))*Coefficients!$G$2</f>
        <v>#N/A</v>
      </c>
      <c r="H153" t="e">
        <f>(VLOOKUP(Games!B153, Data!$B$2:$L$134, 8, FALSE)-VLOOKUP(Games!C153, Data!$B$2:$L$134, 8, FALSE))*Coefficients!$H$2</f>
        <v>#N/A</v>
      </c>
      <c r="I153" t="e">
        <f>(VLOOKUP(Games!B153, Data!$B$2:$L$134, 9, FALSE)-VLOOKUP(Games!C153, Data!$B$2:$L$134, 9, FALSE))*Coefficients!$I$2</f>
        <v>#N/A</v>
      </c>
      <c r="J153" t="e">
        <f>(VLOOKUP(Games!B153, Data!$B$2:$L$134, 10, FALSE)-VLOOKUP(Games!C153, Data!$B$2:$L$134, 10, FALSE))*Coefficients!$J$2</f>
        <v>#N/A</v>
      </c>
      <c r="K153" t="e">
        <f>(IF(AND(VLOOKUP(Games!B153, Data!$B$2:$L$134, 11, FALSE)=1, VLOOKUP(Games!C153, Data!$B$2:$L$134, 11, FALSE)&lt;&gt;1), 1,0))*Coefficients!K$2</f>
        <v>#N/A</v>
      </c>
      <c r="L153" t="e">
        <f>(IF(AND(VLOOKUP(Games!B153, Data!$B$2:$L$134, 11, FALSE)&lt;&gt;1, VLOOKUP(Games!C153, Data!$B$2:$L$134, 11, FALSE)=1), 1,0))*Coefficients!L$2</f>
        <v>#N/A</v>
      </c>
      <c r="O153" t="e">
        <f t="shared" si="2"/>
        <v>#N/A</v>
      </c>
    </row>
    <row r="154" spans="1:15" x14ac:dyDescent="0.45">
      <c r="A154">
        <f>Coefficients!$A$2</f>
        <v>-3.0949477183535601</v>
      </c>
      <c r="B154">
        <f>(Games!D154)*Coefficients!$B$2</f>
        <v>0</v>
      </c>
      <c r="C154" t="e">
        <f>(VLOOKUP(Games!B154, Data!$B$2:$L$134, 4, FALSE)-VLOOKUP(Games!C154, Data!$B$2:$L$134, 4, FALSE))*Coefficients!$C$2</f>
        <v>#N/A</v>
      </c>
      <c r="D154" t="e">
        <f>(VLOOKUP(Games!B154, Data!$B$2:$L$134, 3, FALSE)-VLOOKUP(Games!C154, Data!$B$2:$L$134, 3, FALSE))*Coefficients!$D$2</f>
        <v>#N/A</v>
      </c>
      <c r="E154" t="e">
        <f>(VLOOKUP(Games!B154, Data!$B$2:$L$134, 5, FALSE)-VLOOKUP(Games!C154, Data!$B$2:$L$134, 5, FALSE))*Coefficients!$E$2</f>
        <v>#N/A</v>
      </c>
      <c r="F154" t="e">
        <f>(VLOOKUP(Games!B154, Data!$B$2:$L$134, 6, FALSE)-VLOOKUP(Games!C154, Data!$B$2:$L$134, 6, FALSE))*Coefficients!$F$2</f>
        <v>#N/A</v>
      </c>
      <c r="G154" t="e">
        <f>(VLOOKUP(Games!B154, Data!$B$2:$L$134, 7, FALSE)-VLOOKUP(Games!C154, Data!$B$2:$L$134, 7, FALSE))*Coefficients!$G$2</f>
        <v>#N/A</v>
      </c>
      <c r="H154" t="e">
        <f>(VLOOKUP(Games!B154, Data!$B$2:$L$134, 8, FALSE)-VLOOKUP(Games!C154, Data!$B$2:$L$134, 8, FALSE))*Coefficients!$H$2</f>
        <v>#N/A</v>
      </c>
      <c r="I154" t="e">
        <f>(VLOOKUP(Games!B154, Data!$B$2:$L$134, 9, FALSE)-VLOOKUP(Games!C154, Data!$B$2:$L$134, 9, FALSE))*Coefficients!$I$2</f>
        <v>#N/A</v>
      </c>
      <c r="J154" t="e">
        <f>(VLOOKUP(Games!B154, Data!$B$2:$L$134, 10, FALSE)-VLOOKUP(Games!C154, Data!$B$2:$L$134, 10, FALSE))*Coefficients!$J$2</f>
        <v>#N/A</v>
      </c>
      <c r="K154" t="e">
        <f>(IF(AND(VLOOKUP(Games!B154, Data!$B$2:$L$134, 11, FALSE)=1, VLOOKUP(Games!C154, Data!$B$2:$L$134, 11, FALSE)&lt;&gt;1), 1,0))*Coefficients!K$2</f>
        <v>#N/A</v>
      </c>
      <c r="L154" t="e">
        <f>(IF(AND(VLOOKUP(Games!B154, Data!$B$2:$L$134, 11, FALSE)&lt;&gt;1, VLOOKUP(Games!C154, Data!$B$2:$L$134, 11, FALSE)=1), 1,0))*Coefficients!L$2</f>
        <v>#N/A</v>
      </c>
      <c r="O154" t="e">
        <f t="shared" si="2"/>
        <v>#N/A</v>
      </c>
    </row>
    <row r="155" spans="1:15" x14ac:dyDescent="0.45">
      <c r="A155">
        <f>Coefficients!$A$2</f>
        <v>-3.0949477183535601</v>
      </c>
      <c r="B155">
        <f>(Games!D155)*Coefficients!$B$2</f>
        <v>0</v>
      </c>
      <c r="C155" t="e">
        <f>(VLOOKUP(Games!B155, Data!$B$2:$L$134, 4, FALSE)-VLOOKUP(Games!C155, Data!$B$2:$L$134, 4, FALSE))*Coefficients!$C$2</f>
        <v>#N/A</v>
      </c>
      <c r="D155" t="e">
        <f>(VLOOKUP(Games!B155, Data!$B$2:$L$134, 3, FALSE)-VLOOKUP(Games!C155, Data!$B$2:$L$134, 3, FALSE))*Coefficients!$D$2</f>
        <v>#N/A</v>
      </c>
      <c r="E155" t="e">
        <f>(VLOOKUP(Games!B155, Data!$B$2:$L$134, 5, FALSE)-VLOOKUP(Games!C155, Data!$B$2:$L$134, 5, FALSE))*Coefficients!$E$2</f>
        <v>#N/A</v>
      </c>
      <c r="F155" t="e">
        <f>(VLOOKUP(Games!B155, Data!$B$2:$L$134, 6, FALSE)-VLOOKUP(Games!C155, Data!$B$2:$L$134, 6, FALSE))*Coefficients!$F$2</f>
        <v>#N/A</v>
      </c>
      <c r="G155" t="e">
        <f>(VLOOKUP(Games!B155, Data!$B$2:$L$134, 7, FALSE)-VLOOKUP(Games!C155, Data!$B$2:$L$134, 7, FALSE))*Coefficients!$G$2</f>
        <v>#N/A</v>
      </c>
      <c r="H155" t="e">
        <f>(VLOOKUP(Games!B155, Data!$B$2:$L$134, 8, FALSE)-VLOOKUP(Games!C155, Data!$B$2:$L$134, 8, FALSE))*Coefficients!$H$2</f>
        <v>#N/A</v>
      </c>
      <c r="I155" t="e">
        <f>(VLOOKUP(Games!B155, Data!$B$2:$L$134, 9, FALSE)-VLOOKUP(Games!C155, Data!$B$2:$L$134, 9, FALSE))*Coefficients!$I$2</f>
        <v>#N/A</v>
      </c>
      <c r="J155" t="e">
        <f>(VLOOKUP(Games!B155, Data!$B$2:$L$134, 10, FALSE)-VLOOKUP(Games!C155, Data!$B$2:$L$134, 10, FALSE))*Coefficients!$J$2</f>
        <v>#N/A</v>
      </c>
      <c r="K155" t="e">
        <f>(IF(AND(VLOOKUP(Games!B155, Data!$B$2:$L$134, 11, FALSE)=1, VLOOKUP(Games!C155, Data!$B$2:$L$134, 11, FALSE)&lt;&gt;1), 1,0))*Coefficients!K$2</f>
        <v>#N/A</v>
      </c>
      <c r="L155" t="e">
        <f>(IF(AND(VLOOKUP(Games!B155, Data!$B$2:$L$134, 11, FALSE)&lt;&gt;1, VLOOKUP(Games!C155, Data!$B$2:$L$134, 11, FALSE)=1), 1,0))*Coefficients!L$2</f>
        <v>#N/A</v>
      </c>
      <c r="O155" t="e">
        <f t="shared" si="2"/>
        <v>#N/A</v>
      </c>
    </row>
    <row r="156" spans="1:15" x14ac:dyDescent="0.45">
      <c r="A156">
        <f>Coefficients!$A$2</f>
        <v>-3.0949477183535601</v>
      </c>
      <c r="B156">
        <f>(Games!D156)*Coefficients!$B$2</f>
        <v>0</v>
      </c>
      <c r="C156" t="e">
        <f>(VLOOKUP(Games!B156, Data!$B$2:$L$134, 4, FALSE)-VLOOKUP(Games!C156, Data!$B$2:$L$134, 4, FALSE))*Coefficients!$C$2</f>
        <v>#N/A</v>
      </c>
      <c r="D156" t="e">
        <f>(VLOOKUP(Games!B156, Data!$B$2:$L$134, 3, FALSE)-VLOOKUP(Games!C156, Data!$B$2:$L$134, 3, FALSE))*Coefficients!$D$2</f>
        <v>#N/A</v>
      </c>
      <c r="E156" t="e">
        <f>(VLOOKUP(Games!B156, Data!$B$2:$L$134, 5, FALSE)-VLOOKUP(Games!C156, Data!$B$2:$L$134, 5, FALSE))*Coefficients!$E$2</f>
        <v>#N/A</v>
      </c>
      <c r="F156" t="e">
        <f>(VLOOKUP(Games!B156, Data!$B$2:$L$134, 6, FALSE)-VLOOKUP(Games!C156, Data!$B$2:$L$134, 6, FALSE))*Coefficients!$F$2</f>
        <v>#N/A</v>
      </c>
      <c r="G156" t="e">
        <f>(VLOOKUP(Games!B156, Data!$B$2:$L$134, 7, FALSE)-VLOOKUP(Games!C156, Data!$B$2:$L$134, 7, FALSE))*Coefficients!$G$2</f>
        <v>#N/A</v>
      </c>
      <c r="H156" t="e">
        <f>(VLOOKUP(Games!B156, Data!$B$2:$L$134, 8, FALSE)-VLOOKUP(Games!C156, Data!$B$2:$L$134, 8, FALSE))*Coefficients!$H$2</f>
        <v>#N/A</v>
      </c>
      <c r="I156" t="e">
        <f>(VLOOKUP(Games!B156, Data!$B$2:$L$134, 9, FALSE)-VLOOKUP(Games!C156, Data!$B$2:$L$134, 9, FALSE))*Coefficients!$I$2</f>
        <v>#N/A</v>
      </c>
      <c r="J156" t="e">
        <f>(VLOOKUP(Games!B156, Data!$B$2:$L$134, 10, FALSE)-VLOOKUP(Games!C156, Data!$B$2:$L$134, 10, FALSE))*Coefficients!$J$2</f>
        <v>#N/A</v>
      </c>
      <c r="K156" t="e">
        <f>(IF(AND(VLOOKUP(Games!B156, Data!$B$2:$L$134, 11, FALSE)=1, VLOOKUP(Games!C156, Data!$B$2:$L$134, 11, FALSE)&lt;&gt;1), 1,0))*Coefficients!K$2</f>
        <v>#N/A</v>
      </c>
      <c r="L156" t="e">
        <f>(IF(AND(VLOOKUP(Games!B156, Data!$B$2:$L$134, 11, FALSE)&lt;&gt;1, VLOOKUP(Games!C156, Data!$B$2:$L$134, 11, FALSE)=1), 1,0))*Coefficients!L$2</f>
        <v>#N/A</v>
      </c>
      <c r="O156" t="e">
        <f t="shared" si="2"/>
        <v>#N/A</v>
      </c>
    </row>
    <row r="157" spans="1:15" x14ac:dyDescent="0.45">
      <c r="A157">
        <f>Coefficients!$A$2</f>
        <v>-3.0949477183535601</v>
      </c>
      <c r="B157">
        <f>(Games!D157)*Coefficients!$B$2</f>
        <v>0</v>
      </c>
      <c r="C157" t="e">
        <f>(VLOOKUP(Games!B157, Data!$B$2:$L$134, 4, FALSE)-VLOOKUP(Games!C157, Data!$B$2:$L$134, 4, FALSE))*Coefficients!$C$2</f>
        <v>#N/A</v>
      </c>
      <c r="D157" t="e">
        <f>(VLOOKUP(Games!B157, Data!$B$2:$L$134, 3, FALSE)-VLOOKUP(Games!C157, Data!$B$2:$L$134, 3, FALSE))*Coefficients!$D$2</f>
        <v>#N/A</v>
      </c>
      <c r="E157" t="e">
        <f>(VLOOKUP(Games!B157, Data!$B$2:$L$134, 5, FALSE)-VLOOKUP(Games!C157, Data!$B$2:$L$134, 5, FALSE))*Coefficients!$E$2</f>
        <v>#N/A</v>
      </c>
      <c r="F157" t="e">
        <f>(VLOOKUP(Games!B157, Data!$B$2:$L$134, 6, FALSE)-VLOOKUP(Games!C157, Data!$B$2:$L$134, 6, FALSE))*Coefficients!$F$2</f>
        <v>#N/A</v>
      </c>
      <c r="G157" t="e">
        <f>(VLOOKUP(Games!B157, Data!$B$2:$L$134, 7, FALSE)-VLOOKUP(Games!C157, Data!$B$2:$L$134, 7, FALSE))*Coefficients!$G$2</f>
        <v>#N/A</v>
      </c>
      <c r="H157" t="e">
        <f>(VLOOKUP(Games!B157, Data!$B$2:$L$134, 8, FALSE)-VLOOKUP(Games!C157, Data!$B$2:$L$134, 8, FALSE))*Coefficients!$H$2</f>
        <v>#N/A</v>
      </c>
      <c r="I157" t="e">
        <f>(VLOOKUP(Games!B157, Data!$B$2:$L$134, 9, FALSE)-VLOOKUP(Games!C157, Data!$B$2:$L$134, 9, FALSE))*Coefficients!$I$2</f>
        <v>#N/A</v>
      </c>
      <c r="J157" t="e">
        <f>(VLOOKUP(Games!B157, Data!$B$2:$L$134, 10, FALSE)-VLOOKUP(Games!C157, Data!$B$2:$L$134, 10, FALSE))*Coefficients!$J$2</f>
        <v>#N/A</v>
      </c>
      <c r="K157" t="e">
        <f>(IF(AND(VLOOKUP(Games!B157, Data!$B$2:$L$134, 11, FALSE)=1, VLOOKUP(Games!C157, Data!$B$2:$L$134, 11, FALSE)&lt;&gt;1), 1,0))*Coefficients!K$2</f>
        <v>#N/A</v>
      </c>
      <c r="L157" t="e">
        <f>(IF(AND(VLOOKUP(Games!B157, Data!$B$2:$L$134, 11, FALSE)&lt;&gt;1, VLOOKUP(Games!C157, Data!$B$2:$L$134, 11, FALSE)=1), 1,0))*Coefficients!L$2</f>
        <v>#N/A</v>
      </c>
      <c r="O157" t="e">
        <f t="shared" si="2"/>
        <v>#N/A</v>
      </c>
    </row>
    <row r="158" spans="1:15" x14ac:dyDescent="0.45">
      <c r="A158">
        <f>Coefficients!$A$2</f>
        <v>-3.0949477183535601</v>
      </c>
      <c r="B158">
        <f>(Games!D158)*Coefficients!$B$2</f>
        <v>0</v>
      </c>
      <c r="C158" t="e">
        <f>(VLOOKUP(Games!B158, Data!$B$2:$L$134, 4, FALSE)-VLOOKUP(Games!C158, Data!$B$2:$L$134, 4, FALSE))*Coefficients!$C$2</f>
        <v>#N/A</v>
      </c>
      <c r="D158" t="e">
        <f>(VLOOKUP(Games!B158, Data!$B$2:$L$134, 3, FALSE)-VLOOKUP(Games!C158, Data!$B$2:$L$134, 3, FALSE))*Coefficients!$D$2</f>
        <v>#N/A</v>
      </c>
      <c r="E158" t="e">
        <f>(VLOOKUP(Games!B158, Data!$B$2:$L$134, 5, FALSE)-VLOOKUP(Games!C158, Data!$B$2:$L$134, 5, FALSE))*Coefficients!$E$2</f>
        <v>#N/A</v>
      </c>
      <c r="F158" t="e">
        <f>(VLOOKUP(Games!B158, Data!$B$2:$L$134, 6, FALSE)-VLOOKUP(Games!C158, Data!$B$2:$L$134, 6, FALSE))*Coefficients!$F$2</f>
        <v>#N/A</v>
      </c>
      <c r="G158" t="e">
        <f>(VLOOKUP(Games!B158, Data!$B$2:$L$134, 7, FALSE)-VLOOKUP(Games!C158, Data!$B$2:$L$134, 7, FALSE))*Coefficients!$G$2</f>
        <v>#N/A</v>
      </c>
      <c r="H158" t="e">
        <f>(VLOOKUP(Games!B158, Data!$B$2:$L$134, 8, FALSE)-VLOOKUP(Games!C158, Data!$B$2:$L$134, 8, FALSE))*Coefficients!$H$2</f>
        <v>#N/A</v>
      </c>
      <c r="I158" t="e">
        <f>(VLOOKUP(Games!B158, Data!$B$2:$L$134, 9, FALSE)-VLOOKUP(Games!C158, Data!$B$2:$L$134, 9, FALSE))*Coefficients!$I$2</f>
        <v>#N/A</v>
      </c>
      <c r="J158" t="e">
        <f>(VLOOKUP(Games!B158, Data!$B$2:$L$134, 10, FALSE)-VLOOKUP(Games!C158, Data!$B$2:$L$134, 10, FALSE))*Coefficients!$J$2</f>
        <v>#N/A</v>
      </c>
      <c r="K158" t="e">
        <f>(IF(AND(VLOOKUP(Games!B158, Data!$B$2:$L$134, 11, FALSE)=1, VLOOKUP(Games!C158, Data!$B$2:$L$134, 11, FALSE)&lt;&gt;1), 1,0))*Coefficients!K$2</f>
        <v>#N/A</v>
      </c>
      <c r="L158" t="e">
        <f>(IF(AND(VLOOKUP(Games!B158, Data!$B$2:$L$134, 11, FALSE)&lt;&gt;1, VLOOKUP(Games!C158, Data!$B$2:$L$134, 11, FALSE)=1), 1,0))*Coefficients!L$2</f>
        <v>#N/A</v>
      </c>
      <c r="O158" t="e">
        <f t="shared" si="2"/>
        <v>#N/A</v>
      </c>
    </row>
    <row r="159" spans="1:15" x14ac:dyDescent="0.45">
      <c r="A159">
        <f>Coefficients!$A$2</f>
        <v>-3.0949477183535601</v>
      </c>
      <c r="B159">
        <f>(Games!D159)*Coefficients!$B$2</f>
        <v>0</v>
      </c>
      <c r="C159" t="e">
        <f>(VLOOKUP(Games!B159, Data!$B$2:$L$134, 4, FALSE)-VLOOKUP(Games!C159, Data!$B$2:$L$134, 4, FALSE))*Coefficients!$C$2</f>
        <v>#N/A</v>
      </c>
      <c r="D159" t="e">
        <f>(VLOOKUP(Games!B159, Data!$B$2:$L$134, 3, FALSE)-VLOOKUP(Games!C159, Data!$B$2:$L$134, 3, FALSE))*Coefficients!$D$2</f>
        <v>#N/A</v>
      </c>
      <c r="E159" t="e">
        <f>(VLOOKUP(Games!B159, Data!$B$2:$L$134, 5, FALSE)-VLOOKUP(Games!C159, Data!$B$2:$L$134, 5, FALSE))*Coefficients!$E$2</f>
        <v>#N/A</v>
      </c>
      <c r="F159" t="e">
        <f>(VLOOKUP(Games!B159, Data!$B$2:$L$134, 6, FALSE)-VLOOKUP(Games!C159, Data!$B$2:$L$134, 6, FALSE))*Coefficients!$F$2</f>
        <v>#N/A</v>
      </c>
      <c r="G159" t="e">
        <f>(VLOOKUP(Games!B159, Data!$B$2:$L$134, 7, FALSE)-VLOOKUP(Games!C159, Data!$B$2:$L$134, 7, FALSE))*Coefficients!$G$2</f>
        <v>#N/A</v>
      </c>
      <c r="H159" t="e">
        <f>(VLOOKUP(Games!B159, Data!$B$2:$L$134, 8, FALSE)-VLOOKUP(Games!C159, Data!$B$2:$L$134, 8, FALSE))*Coefficients!$H$2</f>
        <v>#N/A</v>
      </c>
      <c r="I159" t="e">
        <f>(VLOOKUP(Games!B159, Data!$B$2:$L$134, 9, FALSE)-VLOOKUP(Games!C159, Data!$B$2:$L$134, 9, FALSE))*Coefficients!$I$2</f>
        <v>#N/A</v>
      </c>
      <c r="J159" t="e">
        <f>(VLOOKUP(Games!B159, Data!$B$2:$L$134, 10, FALSE)-VLOOKUP(Games!C159, Data!$B$2:$L$134, 10, FALSE))*Coefficients!$J$2</f>
        <v>#N/A</v>
      </c>
      <c r="K159" t="e">
        <f>(IF(AND(VLOOKUP(Games!B159, Data!$B$2:$L$134, 11, FALSE)=1, VLOOKUP(Games!C159, Data!$B$2:$L$134, 11, FALSE)&lt;&gt;1), 1,0))*Coefficients!K$2</f>
        <v>#N/A</v>
      </c>
      <c r="L159" t="e">
        <f>(IF(AND(VLOOKUP(Games!B159, Data!$B$2:$L$134, 11, FALSE)&lt;&gt;1, VLOOKUP(Games!C159, Data!$B$2:$L$134, 11, FALSE)=1), 1,0))*Coefficients!L$2</f>
        <v>#N/A</v>
      </c>
      <c r="O159" t="e">
        <f t="shared" si="2"/>
        <v>#N/A</v>
      </c>
    </row>
    <row r="160" spans="1:15" x14ac:dyDescent="0.45">
      <c r="A160">
        <f>Coefficients!$A$2</f>
        <v>-3.0949477183535601</v>
      </c>
      <c r="B160">
        <f>(Games!D160)*Coefficients!$B$2</f>
        <v>0</v>
      </c>
      <c r="C160" t="e">
        <f>(VLOOKUP(Games!B160, Data!$B$2:$L$134, 4, FALSE)-VLOOKUP(Games!C160, Data!$B$2:$L$134, 4, FALSE))*Coefficients!$C$2</f>
        <v>#N/A</v>
      </c>
      <c r="D160" t="e">
        <f>(VLOOKUP(Games!B160, Data!$B$2:$L$134, 3, FALSE)-VLOOKUP(Games!C160, Data!$B$2:$L$134, 3, FALSE))*Coefficients!$D$2</f>
        <v>#N/A</v>
      </c>
      <c r="E160" t="e">
        <f>(VLOOKUP(Games!B160, Data!$B$2:$L$134, 5, FALSE)-VLOOKUP(Games!C160, Data!$B$2:$L$134, 5, FALSE))*Coefficients!$E$2</f>
        <v>#N/A</v>
      </c>
      <c r="F160" t="e">
        <f>(VLOOKUP(Games!B160, Data!$B$2:$L$134, 6, FALSE)-VLOOKUP(Games!C160, Data!$B$2:$L$134, 6, FALSE))*Coefficients!$F$2</f>
        <v>#N/A</v>
      </c>
      <c r="G160" t="e">
        <f>(VLOOKUP(Games!B160, Data!$B$2:$L$134, 7, FALSE)-VLOOKUP(Games!C160, Data!$B$2:$L$134, 7, FALSE))*Coefficients!$G$2</f>
        <v>#N/A</v>
      </c>
      <c r="H160" t="e">
        <f>(VLOOKUP(Games!B160, Data!$B$2:$L$134, 8, FALSE)-VLOOKUP(Games!C160, Data!$B$2:$L$134, 8, FALSE))*Coefficients!$H$2</f>
        <v>#N/A</v>
      </c>
      <c r="I160" t="e">
        <f>(VLOOKUP(Games!B160, Data!$B$2:$L$134, 9, FALSE)-VLOOKUP(Games!C160, Data!$B$2:$L$134, 9, FALSE))*Coefficients!$I$2</f>
        <v>#N/A</v>
      </c>
      <c r="J160" t="e">
        <f>(VLOOKUP(Games!B160, Data!$B$2:$L$134, 10, FALSE)-VLOOKUP(Games!C160, Data!$B$2:$L$134, 10, FALSE))*Coefficients!$J$2</f>
        <v>#N/A</v>
      </c>
      <c r="K160" t="e">
        <f>(IF(AND(VLOOKUP(Games!B160, Data!$B$2:$L$134, 11, FALSE)=1, VLOOKUP(Games!C160, Data!$B$2:$L$134, 11, FALSE)&lt;&gt;1), 1,0))*Coefficients!K$2</f>
        <v>#N/A</v>
      </c>
      <c r="L160" t="e">
        <f>(IF(AND(VLOOKUP(Games!B160, Data!$B$2:$L$134, 11, FALSE)&lt;&gt;1, VLOOKUP(Games!C160, Data!$B$2:$L$134, 11, FALSE)=1), 1,0))*Coefficients!L$2</f>
        <v>#N/A</v>
      </c>
      <c r="O160" t="e">
        <f t="shared" si="2"/>
        <v>#N/A</v>
      </c>
    </row>
    <row r="161" spans="1:15" x14ac:dyDescent="0.45">
      <c r="A161">
        <f>Coefficients!$A$2</f>
        <v>-3.0949477183535601</v>
      </c>
      <c r="B161">
        <f>(Games!D161)*Coefficients!$B$2</f>
        <v>0</v>
      </c>
      <c r="C161" t="e">
        <f>(VLOOKUP(Games!B161, Data!$B$2:$L$134, 4, FALSE)-VLOOKUP(Games!C161, Data!$B$2:$L$134, 4, FALSE))*Coefficients!$C$2</f>
        <v>#N/A</v>
      </c>
      <c r="D161" t="e">
        <f>(VLOOKUP(Games!B161, Data!$B$2:$L$134, 3, FALSE)-VLOOKUP(Games!C161, Data!$B$2:$L$134, 3, FALSE))*Coefficients!$D$2</f>
        <v>#N/A</v>
      </c>
      <c r="E161" t="e">
        <f>(VLOOKUP(Games!B161, Data!$B$2:$L$134, 5, FALSE)-VLOOKUP(Games!C161, Data!$B$2:$L$134, 5, FALSE))*Coefficients!$E$2</f>
        <v>#N/A</v>
      </c>
      <c r="F161" t="e">
        <f>(VLOOKUP(Games!B161, Data!$B$2:$L$134, 6, FALSE)-VLOOKUP(Games!C161, Data!$B$2:$L$134, 6, FALSE))*Coefficients!$F$2</f>
        <v>#N/A</v>
      </c>
      <c r="G161" t="e">
        <f>(VLOOKUP(Games!B161, Data!$B$2:$L$134, 7, FALSE)-VLOOKUP(Games!C161, Data!$B$2:$L$134, 7, FALSE))*Coefficients!$G$2</f>
        <v>#N/A</v>
      </c>
      <c r="H161" t="e">
        <f>(VLOOKUP(Games!B161, Data!$B$2:$L$134, 8, FALSE)-VLOOKUP(Games!C161, Data!$B$2:$L$134, 8, FALSE))*Coefficients!$H$2</f>
        <v>#N/A</v>
      </c>
      <c r="I161" t="e">
        <f>(VLOOKUP(Games!B161, Data!$B$2:$L$134, 9, FALSE)-VLOOKUP(Games!C161, Data!$B$2:$L$134, 9, FALSE))*Coefficients!$I$2</f>
        <v>#N/A</v>
      </c>
      <c r="J161" t="e">
        <f>(VLOOKUP(Games!B161, Data!$B$2:$L$134, 10, FALSE)-VLOOKUP(Games!C161, Data!$B$2:$L$134, 10, FALSE))*Coefficients!$J$2</f>
        <v>#N/A</v>
      </c>
      <c r="K161" t="e">
        <f>(IF(AND(VLOOKUP(Games!B161, Data!$B$2:$L$134, 11, FALSE)=1, VLOOKUP(Games!C161, Data!$B$2:$L$134, 11, FALSE)&lt;&gt;1), 1,0))*Coefficients!K$2</f>
        <v>#N/A</v>
      </c>
      <c r="L161" t="e">
        <f>(IF(AND(VLOOKUP(Games!B161, Data!$B$2:$L$134, 11, FALSE)&lt;&gt;1, VLOOKUP(Games!C161, Data!$B$2:$L$134, 11, FALSE)=1), 1,0))*Coefficients!L$2</f>
        <v>#N/A</v>
      </c>
      <c r="O161" t="e">
        <f t="shared" si="2"/>
        <v>#N/A</v>
      </c>
    </row>
    <row r="162" spans="1:15" x14ac:dyDescent="0.45">
      <c r="A162">
        <f>Coefficients!$A$2</f>
        <v>-3.0949477183535601</v>
      </c>
      <c r="B162">
        <f>(Games!D162)*Coefficients!$B$2</f>
        <v>0</v>
      </c>
      <c r="C162" t="e">
        <f>(VLOOKUP(Games!B162, Data!$B$2:$L$134, 4, FALSE)-VLOOKUP(Games!C162, Data!$B$2:$L$134, 4, FALSE))*Coefficients!$C$2</f>
        <v>#N/A</v>
      </c>
      <c r="D162" t="e">
        <f>(VLOOKUP(Games!B162, Data!$B$2:$L$134, 3, FALSE)-VLOOKUP(Games!C162, Data!$B$2:$L$134, 3, FALSE))*Coefficients!$D$2</f>
        <v>#N/A</v>
      </c>
      <c r="E162" t="e">
        <f>(VLOOKUP(Games!B162, Data!$B$2:$L$134, 5, FALSE)-VLOOKUP(Games!C162, Data!$B$2:$L$134, 5, FALSE))*Coefficients!$E$2</f>
        <v>#N/A</v>
      </c>
      <c r="F162" t="e">
        <f>(VLOOKUP(Games!B162, Data!$B$2:$L$134, 6, FALSE)-VLOOKUP(Games!C162, Data!$B$2:$L$134, 6, FALSE))*Coefficients!$F$2</f>
        <v>#N/A</v>
      </c>
      <c r="G162" t="e">
        <f>(VLOOKUP(Games!B162, Data!$B$2:$L$134, 7, FALSE)-VLOOKUP(Games!C162, Data!$B$2:$L$134, 7, FALSE))*Coefficients!$G$2</f>
        <v>#N/A</v>
      </c>
      <c r="H162" t="e">
        <f>(VLOOKUP(Games!B162, Data!$B$2:$L$134, 8, FALSE)-VLOOKUP(Games!C162, Data!$B$2:$L$134, 8, FALSE))*Coefficients!$H$2</f>
        <v>#N/A</v>
      </c>
      <c r="I162" t="e">
        <f>(VLOOKUP(Games!B162, Data!$B$2:$L$134, 9, FALSE)-VLOOKUP(Games!C162, Data!$B$2:$L$134, 9, FALSE))*Coefficients!$I$2</f>
        <v>#N/A</v>
      </c>
      <c r="J162" t="e">
        <f>(VLOOKUP(Games!B162, Data!$B$2:$L$134, 10, FALSE)-VLOOKUP(Games!C162, Data!$B$2:$L$134, 10, FALSE))*Coefficients!$J$2</f>
        <v>#N/A</v>
      </c>
      <c r="K162" t="e">
        <f>(IF(AND(VLOOKUP(Games!B162, Data!$B$2:$L$134, 11, FALSE)=1, VLOOKUP(Games!C162, Data!$B$2:$L$134, 11, FALSE)&lt;&gt;1), 1,0))*Coefficients!K$2</f>
        <v>#N/A</v>
      </c>
      <c r="L162" t="e">
        <f>(IF(AND(VLOOKUP(Games!B162, Data!$B$2:$L$134, 11, FALSE)&lt;&gt;1, VLOOKUP(Games!C162, Data!$B$2:$L$134, 11, FALSE)=1), 1,0))*Coefficients!L$2</f>
        <v>#N/A</v>
      </c>
      <c r="O162" t="e">
        <f t="shared" si="2"/>
        <v>#N/A</v>
      </c>
    </row>
    <row r="163" spans="1:15" x14ac:dyDescent="0.45">
      <c r="A163">
        <f>Coefficients!$A$2</f>
        <v>-3.0949477183535601</v>
      </c>
      <c r="B163">
        <f>(Games!D163)*Coefficients!$B$2</f>
        <v>0</v>
      </c>
      <c r="C163" t="e">
        <f>(VLOOKUP(Games!B163, Data!$B$2:$L$134, 4, FALSE)-VLOOKUP(Games!C163, Data!$B$2:$L$134, 4, FALSE))*Coefficients!$C$2</f>
        <v>#N/A</v>
      </c>
      <c r="D163" t="e">
        <f>(VLOOKUP(Games!B163, Data!$B$2:$L$134, 3, FALSE)-VLOOKUP(Games!C163, Data!$B$2:$L$134, 3, FALSE))*Coefficients!$D$2</f>
        <v>#N/A</v>
      </c>
      <c r="E163" t="e">
        <f>(VLOOKUP(Games!B163, Data!$B$2:$L$134, 5, FALSE)-VLOOKUP(Games!C163, Data!$B$2:$L$134, 5, FALSE))*Coefficients!$E$2</f>
        <v>#N/A</v>
      </c>
      <c r="F163" t="e">
        <f>(VLOOKUP(Games!B163, Data!$B$2:$L$134, 6, FALSE)-VLOOKUP(Games!C163, Data!$B$2:$L$134, 6, FALSE))*Coefficients!$F$2</f>
        <v>#N/A</v>
      </c>
      <c r="G163" t="e">
        <f>(VLOOKUP(Games!B163, Data!$B$2:$L$134, 7, FALSE)-VLOOKUP(Games!C163, Data!$B$2:$L$134, 7, FALSE))*Coefficients!$G$2</f>
        <v>#N/A</v>
      </c>
      <c r="H163" t="e">
        <f>(VLOOKUP(Games!B163, Data!$B$2:$L$134, 8, FALSE)-VLOOKUP(Games!C163, Data!$B$2:$L$134, 8, FALSE))*Coefficients!$H$2</f>
        <v>#N/A</v>
      </c>
      <c r="I163" t="e">
        <f>(VLOOKUP(Games!B163, Data!$B$2:$L$134, 9, FALSE)-VLOOKUP(Games!C163, Data!$B$2:$L$134, 9, FALSE))*Coefficients!$I$2</f>
        <v>#N/A</v>
      </c>
      <c r="J163" t="e">
        <f>(VLOOKUP(Games!B163, Data!$B$2:$L$134, 10, FALSE)-VLOOKUP(Games!C163, Data!$B$2:$L$134, 10, FALSE))*Coefficients!$J$2</f>
        <v>#N/A</v>
      </c>
      <c r="K163" t="e">
        <f>(IF(AND(VLOOKUP(Games!B163, Data!$B$2:$L$134, 11, FALSE)=1, VLOOKUP(Games!C163, Data!$B$2:$L$134, 11, FALSE)&lt;&gt;1), 1,0))*Coefficients!K$2</f>
        <v>#N/A</v>
      </c>
      <c r="L163" t="e">
        <f>(IF(AND(VLOOKUP(Games!B163, Data!$B$2:$L$134, 11, FALSE)&lt;&gt;1, VLOOKUP(Games!C163, Data!$B$2:$L$134, 11, FALSE)=1), 1,0))*Coefficients!L$2</f>
        <v>#N/A</v>
      </c>
      <c r="O163" t="e">
        <f t="shared" si="2"/>
        <v>#N/A</v>
      </c>
    </row>
    <row r="164" spans="1:15" x14ac:dyDescent="0.45">
      <c r="A164">
        <f>Coefficients!$A$2</f>
        <v>-3.0949477183535601</v>
      </c>
      <c r="B164">
        <f>(Games!D164)*Coefficients!$B$2</f>
        <v>0</v>
      </c>
      <c r="C164" t="e">
        <f>(VLOOKUP(Games!B164, Data!$B$2:$L$134, 4, FALSE)-VLOOKUP(Games!C164, Data!$B$2:$L$134, 4, FALSE))*Coefficients!$C$2</f>
        <v>#N/A</v>
      </c>
      <c r="D164" t="e">
        <f>(VLOOKUP(Games!B164, Data!$B$2:$L$134, 3, FALSE)-VLOOKUP(Games!C164, Data!$B$2:$L$134, 3, FALSE))*Coefficients!$D$2</f>
        <v>#N/A</v>
      </c>
      <c r="E164" t="e">
        <f>(VLOOKUP(Games!B164, Data!$B$2:$L$134, 5, FALSE)-VLOOKUP(Games!C164, Data!$B$2:$L$134, 5, FALSE))*Coefficients!$E$2</f>
        <v>#N/A</v>
      </c>
      <c r="F164" t="e">
        <f>(VLOOKUP(Games!B164, Data!$B$2:$L$134, 6, FALSE)-VLOOKUP(Games!C164, Data!$B$2:$L$134, 6, FALSE))*Coefficients!$F$2</f>
        <v>#N/A</v>
      </c>
      <c r="G164" t="e">
        <f>(VLOOKUP(Games!B164, Data!$B$2:$L$134, 7, FALSE)-VLOOKUP(Games!C164, Data!$B$2:$L$134, 7, FALSE))*Coefficients!$G$2</f>
        <v>#N/A</v>
      </c>
      <c r="H164" t="e">
        <f>(VLOOKUP(Games!B164, Data!$B$2:$L$134, 8, FALSE)-VLOOKUP(Games!C164, Data!$B$2:$L$134, 8, FALSE))*Coefficients!$H$2</f>
        <v>#N/A</v>
      </c>
      <c r="I164" t="e">
        <f>(VLOOKUP(Games!B164, Data!$B$2:$L$134, 9, FALSE)-VLOOKUP(Games!C164, Data!$B$2:$L$134, 9, FALSE))*Coefficients!$I$2</f>
        <v>#N/A</v>
      </c>
      <c r="J164" t="e">
        <f>(VLOOKUP(Games!B164, Data!$B$2:$L$134, 10, FALSE)-VLOOKUP(Games!C164, Data!$B$2:$L$134, 10, FALSE))*Coefficients!$J$2</f>
        <v>#N/A</v>
      </c>
      <c r="K164" t="e">
        <f>(IF(AND(VLOOKUP(Games!B164, Data!$B$2:$L$134, 11, FALSE)=1, VLOOKUP(Games!C164, Data!$B$2:$L$134, 11, FALSE)&lt;&gt;1), 1,0))*Coefficients!K$2</f>
        <v>#N/A</v>
      </c>
      <c r="L164" t="e">
        <f>(IF(AND(VLOOKUP(Games!B164, Data!$B$2:$L$134, 11, FALSE)&lt;&gt;1, VLOOKUP(Games!C164, Data!$B$2:$L$134, 11, FALSE)=1), 1,0))*Coefficients!L$2</f>
        <v>#N/A</v>
      </c>
      <c r="O164" t="e">
        <f t="shared" si="2"/>
        <v>#N/A</v>
      </c>
    </row>
    <row r="165" spans="1:15" x14ac:dyDescent="0.45">
      <c r="A165">
        <f>Coefficients!$A$2</f>
        <v>-3.0949477183535601</v>
      </c>
      <c r="B165">
        <f>(Games!D165)*Coefficients!$B$2</f>
        <v>0</v>
      </c>
      <c r="C165" t="e">
        <f>(VLOOKUP(Games!B165, Data!$B$2:$L$134, 4, FALSE)-VLOOKUP(Games!C165, Data!$B$2:$L$134, 4, FALSE))*Coefficients!$C$2</f>
        <v>#N/A</v>
      </c>
      <c r="D165" t="e">
        <f>(VLOOKUP(Games!B165, Data!$B$2:$L$134, 3, FALSE)-VLOOKUP(Games!C165, Data!$B$2:$L$134, 3, FALSE))*Coefficients!$D$2</f>
        <v>#N/A</v>
      </c>
      <c r="E165" t="e">
        <f>(VLOOKUP(Games!B165, Data!$B$2:$L$134, 5, FALSE)-VLOOKUP(Games!C165, Data!$B$2:$L$134, 5, FALSE))*Coefficients!$E$2</f>
        <v>#N/A</v>
      </c>
      <c r="F165" t="e">
        <f>(VLOOKUP(Games!B165, Data!$B$2:$L$134, 6, FALSE)-VLOOKUP(Games!C165, Data!$B$2:$L$134, 6, FALSE))*Coefficients!$F$2</f>
        <v>#N/A</v>
      </c>
      <c r="G165" t="e">
        <f>(VLOOKUP(Games!B165, Data!$B$2:$L$134, 7, FALSE)-VLOOKUP(Games!C165, Data!$B$2:$L$134, 7, FALSE))*Coefficients!$G$2</f>
        <v>#N/A</v>
      </c>
      <c r="H165" t="e">
        <f>(VLOOKUP(Games!B165, Data!$B$2:$L$134, 8, FALSE)-VLOOKUP(Games!C165, Data!$B$2:$L$134, 8, FALSE))*Coefficients!$H$2</f>
        <v>#N/A</v>
      </c>
      <c r="I165" t="e">
        <f>(VLOOKUP(Games!B165, Data!$B$2:$L$134, 9, FALSE)-VLOOKUP(Games!C165, Data!$B$2:$L$134, 9, FALSE))*Coefficients!$I$2</f>
        <v>#N/A</v>
      </c>
      <c r="J165" t="e">
        <f>(VLOOKUP(Games!B165, Data!$B$2:$L$134, 10, FALSE)-VLOOKUP(Games!C165, Data!$B$2:$L$134, 10, FALSE))*Coefficients!$J$2</f>
        <v>#N/A</v>
      </c>
      <c r="K165" t="e">
        <f>(IF(AND(VLOOKUP(Games!B165, Data!$B$2:$L$134, 11, FALSE)=1, VLOOKUP(Games!C165, Data!$B$2:$L$134, 11, FALSE)&lt;&gt;1), 1,0))*Coefficients!K$2</f>
        <v>#N/A</v>
      </c>
      <c r="L165" t="e">
        <f>(IF(AND(VLOOKUP(Games!B165, Data!$B$2:$L$134, 11, FALSE)&lt;&gt;1, VLOOKUP(Games!C165, Data!$B$2:$L$134, 11, FALSE)=1), 1,0))*Coefficients!L$2</f>
        <v>#N/A</v>
      </c>
      <c r="O165" t="e">
        <f t="shared" si="2"/>
        <v>#N/A</v>
      </c>
    </row>
    <row r="166" spans="1:15" x14ac:dyDescent="0.45">
      <c r="A166">
        <f>Coefficients!$A$2</f>
        <v>-3.0949477183535601</v>
      </c>
      <c r="B166">
        <f>(Games!D166)*Coefficients!$B$2</f>
        <v>0</v>
      </c>
      <c r="C166" t="e">
        <f>(VLOOKUP(Games!B166, Data!$B$2:$L$134, 4, FALSE)-VLOOKUP(Games!C166, Data!$B$2:$L$134, 4, FALSE))*Coefficients!$C$2</f>
        <v>#N/A</v>
      </c>
      <c r="D166" t="e">
        <f>(VLOOKUP(Games!B166, Data!$B$2:$L$134, 3, FALSE)-VLOOKUP(Games!C166, Data!$B$2:$L$134, 3, FALSE))*Coefficients!$D$2</f>
        <v>#N/A</v>
      </c>
      <c r="E166" t="e">
        <f>(VLOOKUP(Games!B166, Data!$B$2:$L$134, 5, FALSE)-VLOOKUP(Games!C166, Data!$B$2:$L$134, 5, FALSE))*Coefficients!$E$2</f>
        <v>#N/A</v>
      </c>
      <c r="F166" t="e">
        <f>(VLOOKUP(Games!B166, Data!$B$2:$L$134, 6, FALSE)-VLOOKUP(Games!C166, Data!$B$2:$L$134, 6, FALSE))*Coefficients!$F$2</f>
        <v>#N/A</v>
      </c>
      <c r="G166" t="e">
        <f>(VLOOKUP(Games!B166, Data!$B$2:$L$134, 7, FALSE)-VLOOKUP(Games!C166, Data!$B$2:$L$134, 7, FALSE))*Coefficients!$G$2</f>
        <v>#N/A</v>
      </c>
      <c r="H166" t="e">
        <f>(VLOOKUP(Games!B166, Data!$B$2:$L$134, 8, FALSE)-VLOOKUP(Games!C166, Data!$B$2:$L$134, 8, FALSE))*Coefficients!$H$2</f>
        <v>#N/A</v>
      </c>
      <c r="I166" t="e">
        <f>(VLOOKUP(Games!B166, Data!$B$2:$L$134, 9, FALSE)-VLOOKUP(Games!C166, Data!$B$2:$L$134, 9, FALSE))*Coefficients!$I$2</f>
        <v>#N/A</v>
      </c>
      <c r="J166" t="e">
        <f>(VLOOKUP(Games!B166, Data!$B$2:$L$134, 10, FALSE)-VLOOKUP(Games!C166, Data!$B$2:$L$134, 10, FALSE))*Coefficients!$J$2</f>
        <v>#N/A</v>
      </c>
      <c r="K166" t="e">
        <f>(IF(AND(VLOOKUP(Games!B166, Data!$B$2:$L$134, 11, FALSE)=1, VLOOKUP(Games!C166, Data!$B$2:$L$134, 11, FALSE)&lt;&gt;1), 1,0))*Coefficients!K$2</f>
        <v>#N/A</v>
      </c>
      <c r="L166" t="e">
        <f>(IF(AND(VLOOKUP(Games!B166, Data!$B$2:$L$134, 11, FALSE)&lt;&gt;1, VLOOKUP(Games!C166, Data!$B$2:$L$134, 11, FALSE)=1), 1,0))*Coefficients!L$2</f>
        <v>#N/A</v>
      </c>
      <c r="O166" t="e">
        <f t="shared" si="2"/>
        <v>#N/A</v>
      </c>
    </row>
    <row r="167" spans="1:15" x14ac:dyDescent="0.45">
      <c r="A167">
        <f>Coefficients!$A$2</f>
        <v>-3.0949477183535601</v>
      </c>
      <c r="B167">
        <f>(Games!D167)*Coefficients!$B$2</f>
        <v>0</v>
      </c>
      <c r="C167" t="e">
        <f>(VLOOKUP(Games!B167, Data!$B$2:$L$134, 4, FALSE)-VLOOKUP(Games!C167, Data!$B$2:$L$134, 4, FALSE))*Coefficients!$C$2</f>
        <v>#N/A</v>
      </c>
      <c r="D167" t="e">
        <f>(VLOOKUP(Games!B167, Data!$B$2:$L$134, 3, FALSE)-VLOOKUP(Games!C167, Data!$B$2:$L$134, 3, FALSE))*Coefficients!$D$2</f>
        <v>#N/A</v>
      </c>
      <c r="E167" t="e">
        <f>(VLOOKUP(Games!B167, Data!$B$2:$L$134, 5, FALSE)-VLOOKUP(Games!C167, Data!$B$2:$L$134, 5, FALSE))*Coefficients!$E$2</f>
        <v>#N/A</v>
      </c>
      <c r="F167" t="e">
        <f>(VLOOKUP(Games!B167, Data!$B$2:$L$134, 6, FALSE)-VLOOKUP(Games!C167, Data!$B$2:$L$134, 6, FALSE))*Coefficients!$F$2</f>
        <v>#N/A</v>
      </c>
      <c r="G167" t="e">
        <f>(VLOOKUP(Games!B167, Data!$B$2:$L$134, 7, FALSE)-VLOOKUP(Games!C167, Data!$B$2:$L$134, 7, FALSE))*Coefficients!$G$2</f>
        <v>#N/A</v>
      </c>
      <c r="H167" t="e">
        <f>(VLOOKUP(Games!B167, Data!$B$2:$L$134, 8, FALSE)-VLOOKUP(Games!C167, Data!$B$2:$L$134, 8, FALSE))*Coefficients!$H$2</f>
        <v>#N/A</v>
      </c>
      <c r="I167" t="e">
        <f>(VLOOKUP(Games!B167, Data!$B$2:$L$134, 9, FALSE)-VLOOKUP(Games!C167, Data!$B$2:$L$134, 9, FALSE))*Coefficients!$I$2</f>
        <v>#N/A</v>
      </c>
      <c r="J167" t="e">
        <f>(VLOOKUP(Games!B167, Data!$B$2:$L$134, 10, FALSE)-VLOOKUP(Games!C167, Data!$B$2:$L$134, 10, FALSE))*Coefficients!$J$2</f>
        <v>#N/A</v>
      </c>
      <c r="K167" t="e">
        <f>(IF(AND(VLOOKUP(Games!B167, Data!$B$2:$L$134, 11, FALSE)=1, VLOOKUP(Games!C167, Data!$B$2:$L$134, 11, FALSE)&lt;&gt;1), 1,0))*Coefficients!K$2</f>
        <v>#N/A</v>
      </c>
      <c r="L167" t="e">
        <f>(IF(AND(VLOOKUP(Games!B167, Data!$B$2:$L$134, 11, FALSE)&lt;&gt;1, VLOOKUP(Games!C167, Data!$B$2:$L$134, 11, FALSE)=1), 1,0))*Coefficients!L$2</f>
        <v>#N/A</v>
      </c>
      <c r="O167" t="e">
        <f t="shared" si="2"/>
        <v>#N/A</v>
      </c>
    </row>
    <row r="168" spans="1:15" x14ac:dyDescent="0.45">
      <c r="A168">
        <f>Coefficients!$A$2</f>
        <v>-3.0949477183535601</v>
      </c>
      <c r="B168">
        <f>(Games!D168)*Coefficients!$B$2</f>
        <v>0</v>
      </c>
      <c r="C168" t="e">
        <f>(VLOOKUP(Games!B168, Data!$B$2:$L$134, 4, FALSE)-VLOOKUP(Games!C168, Data!$B$2:$L$134, 4, FALSE))*Coefficients!$C$2</f>
        <v>#N/A</v>
      </c>
      <c r="D168" t="e">
        <f>(VLOOKUP(Games!B168, Data!$B$2:$L$134, 3, FALSE)-VLOOKUP(Games!C168, Data!$B$2:$L$134, 3, FALSE))*Coefficients!$D$2</f>
        <v>#N/A</v>
      </c>
      <c r="E168" t="e">
        <f>(VLOOKUP(Games!B168, Data!$B$2:$L$134, 5, FALSE)-VLOOKUP(Games!C168, Data!$B$2:$L$134, 5, FALSE))*Coefficients!$E$2</f>
        <v>#N/A</v>
      </c>
      <c r="F168" t="e">
        <f>(VLOOKUP(Games!B168, Data!$B$2:$L$134, 6, FALSE)-VLOOKUP(Games!C168, Data!$B$2:$L$134, 6, FALSE))*Coefficients!$F$2</f>
        <v>#N/A</v>
      </c>
      <c r="G168" t="e">
        <f>(VLOOKUP(Games!B168, Data!$B$2:$L$134, 7, FALSE)-VLOOKUP(Games!C168, Data!$B$2:$L$134, 7, FALSE))*Coefficients!$G$2</f>
        <v>#N/A</v>
      </c>
      <c r="H168" t="e">
        <f>(VLOOKUP(Games!B168, Data!$B$2:$L$134, 8, FALSE)-VLOOKUP(Games!C168, Data!$B$2:$L$134, 8, FALSE))*Coefficients!$H$2</f>
        <v>#N/A</v>
      </c>
      <c r="I168" t="e">
        <f>(VLOOKUP(Games!B168, Data!$B$2:$L$134, 9, FALSE)-VLOOKUP(Games!C168, Data!$B$2:$L$134, 9, FALSE))*Coefficients!$I$2</f>
        <v>#N/A</v>
      </c>
      <c r="J168" t="e">
        <f>(VLOOKUP(Games!B168, Data!$B$2:$L$134, 10, FALSE)-VLOOKUP(Games!C168, Data!$B$2:$L$134, 10, FALSE))*Coefficients!$J$2</f>
        <v>#N/A</v>
      </c>
      <c r="K168" t="e">
        <f>(IF(AND(VLOOKUP(Games!B168, Data!$B$2:$L$134, 11, FALSE)=1, VLOOKUP(Games!C168, Data!$B$2:$L$134, 11, FALSE)&lt;&gt;1), 1,0))*Coefficients!K$2</f>
        <v>#N/A</v>
      </c>
      <c r="L168" t="e">
        <f>(IF(AND(VLOOKUP(Games!B168, Data!$B$2:$L$134, 11, FALSE)&lt;&gt;1, VLOOKUP(Games!C168, Data!$B$2:$L$134, 11, FALSE)=1), 1,0))*Coefficients!L$2</f>
        <v>#N/A</v>
      </c>
      <c r="O168" t="e">
        <f t="shared" si="2"/>
        <v>#N/A</v>
      </c>
    </row>
    <row r="169" spans="1:15" x14ac:dyDescent="0.45">
      <c r="A169">
        <f>Coefficients!$A$2</f>
        <v>-3.0949477183535601</v>
      </c>
      <c r="B169">
        <f>(Games!D169)*Coefficients!$B$2</f>
        <v>0</v>
      </c>
      <c r="C169" t="e">
        <f>(VLOOKUP(Games!B169, Data!$B$2:$L$134, 4, FALSE)-VLOOKUP(Games!C169, Data!$B$2:$L$134, 4, FALSE))*Coefficients!$C$2</f>
        <v>#N/A</v>
      </c>
      <c r="D169" t="e">
        <f>(VLOOKUP(Games!B169, Data!$B$2:$L$134, 3, FALSE)-VLOOKUP(Games!C169, Data!$B$2:$L$134, 3, FALSE))*Coefficients!$D$2</f>
        <v>#N/A</v>
      </c>
      <c r="E169" t="e">
        <f>(VLOOKUP(Games!B169, Data!$B$2:$L$134, 5, FALSE)-VLOOKUP(Games!C169, Data!$B$2:$L$134, 5, FALSE))*Coefficients!$E$2</f>
        <v>#N/A</v>
      </c>
      <c r="F169" t="e">
        <f>(VLOOKUP(Games!B169, Data!$B$2:$L$134, 6, FALSE)-VLOOKUP(Games!C169, Data!$B$2:$L$134, 6, FALSE))*Coefficients!$F$2</f>
        <v>#N/A</v>
      </c>
      <c r="G169" t="e">
        <f>(VLOOKUP(Games!B169, Data!$B$2:$L$134, 7, FALSE)-VLOOKUP(Games!C169, Data!$B$2:$L$134, 7, FALSE))*Coefficients!$G$2</f>
        <v>#N/A</v>
      </c>
      <c r="H169" t="e">
        <f>(VLOOKUP(Games!B169, Data!$B$2:$L$134, 8, FALSE)-VLOOKUP(Games!C169, Data!$B$2:$L$134, 8, FALSE))*Coefficients!$H$2</f>
        <v>#N/A</v>
      </c>
      <c r="I169" t="e">
        <f>(VLOOKUP(Games!B169, Data!$B$2:$L$134, 9, FALSE)-VLOOKUP(Games!C169, Data!$B$2:$L$134, 9, FALSE))*Coefficients!$I$2</f>
        <v>#N/A</v>
      </c>
      <c r="J169" t="e">
        <f>(VLOOKUP(Games!B169, Data!$B$2:$L$134, 10, FALSE)-VLOOKUP(Games!C169, Data!$B$2:$L$134, 10, FALSE))*Coefficients!$J$2</f>
        <v>#N/A</v>
      </c>
      <c r="K169" t="e">
        <f>(IF(AND(VLOOKUP(Games!B169, Data!$B$2:$L$134, 11, FALSE)=1, VLOOKUP(Games!C169, Data!$B$2:$L$134, 11, FALSE)&lt;&gt;1), 1,0))*Coefficients!K$2</f>
        <v>#N/A</v>
      </c>
      <c r="L169" t="e">
        <f>(IF(AND(VLOOKUP(Games!B169, Data!$B$2:$L$134, 11, FALSE)&lt;&gt;1, VLOOKUP(Games!C169, Data!$B$2:$L$134, 11, FALSE)=1), 1,0))*Coefficients!L$2</f>
        <v>#N/A</v>
      </c>
      <c r="O169" t="e">
        <f t="shared" si="2"/>
        <v>#N/A</v>
      </c>
    </row>
    <row r="170" spans="1:15" x14ac:dyDescent="0.45">
      <c r="A170">
        <f>Coefficients!$A$2</f>
        <v>-3.0949477183535601</v>
      </c>
      <c r="B170">
        <f>(Games!D170)*Coefficients!$B$2</f>
        <v>0</v>
      </c>
      <c r="C170" t="e">
        <f>(VLOOKUP(Games!B170, Data!$B$2:$L$134, 4, FALSE)-VLOOKUP(Games!C170, Data!$B$2:$L$134, 4, FALSE))*Coefficients!$C$2</f>
        <v>#N/A</v>
      </c>
      <c r="D170" t="e">
        <f>(VLOOKUP(Games!B170, Data!$B$2:$L$134, 3, FALSE)-VLOOKUP(Games!C170, Data!$B$2:$L$134, 3, FALSE))*Coefficients!$D$2</f>
        <v>#N/A</v>
      </c>
      <c r="E170" t="e">
        <f>(VLOOKUP(Games!B170, Data!$B$2:$L$134, 5, FALSE)-VLOOKUP(Games!C170, Data!$B$2:$L$134, 5, FALSE))*Coefficients!$E$2</f>
        <v>#N/A</v>
      </c>
      <c r="F170" t="e">
        <f>(VLOOKUP(Games!B170, Data!$B$2:$L$134, 6, FALSE)-VLOOKUP(Games!C170, Data!$B$2:$L$134, 6, FALSE))*Coefficients!$F$2</f>
        <v>#N/A</v>
      </c>
      <c r="G170" t="e">
        <f>(VLOOKUP(Games!B170, Data!$B$2:$L$134, 7, FALSE)-VLOOKUP(Games!C170, Data!$B$2:$L$134, 7, FALSE))*Coefficients!$G$2</f>
        <v>#N/A</v>
      </c>
      <c r="H170" t="e">
        <f>(VLOOKUP(Games!B170, Data!$B$2:$L$134, 8, FALSE)-VLOOKUP(Games!C170, Data!$B$2:$L$134, 8, FALSE))*Coefficients!$H$2</f>
        <v>#N/A</v>
      </c>
      <c r="I170" t="e">
        <f>(VLOOKUP(Games!B170, Data!$B$2:$L$134, 9, FALSE)-VLOOKUP(Games!C170, Data!$B$2:$L$134, 9, FALSE))*Coefficients!$I$2</f>
        <v>#N/A</v>
      </c>
      <c r="J170" t="e">
        <f>(VLOOKUP(Games!B170, Data!$B$2:$L$134, 10, FALSE)-VLOOKUP(Games!C170, Data!$B$2:$L$134, 10, FALSE))*Coefficients!$J$2</f>
        <v>#N/A</v>
      </c>
      <c r="K170" t="e">
        <f>(IF(AND(VLOOKUP(Games!B170, Data!$B$2:$L$134, 11, FALSE)=1, VLOOKUP(Games!C170, Data!$B$2:$L$134, 11, FALSE)&lt;&gt;1), 1,0))*Coefficients!K$2</f>
        <v>#N/A</v>
      </c>
      <c r="L170" t="e">
        <f>(IF(AND(VLOOKUP(Games!B170, Data!$B$2:$L$134, 11, FALSE)&lt;&gt;1, VLOOKUP(Games!C170, Data!$B$2:$L$134, 11, FALSE)=1), 1,0))*Coefficients!L$2</f>
        <v>#N/A</v>
      </c>
      <c r="O170" t="e">
        <f t="shared" si="2"/>
        <v>#N/A</v>
      </c>
    </row>
    <row r="171" spans="1:15" x14ac:dyDescent="0.45">
      <c r="A171">
        <f>Coefficients!$A$2</f>
        <v>-3.0949477183535601</v>
      </c>
      <c r="B171">
        <f>(Games!D171)*Coefficients!$B$2</f>
        <v>0</v>
      </c>
      <c r="C171" t="e">
        <f>(VLOOKUP(Games!B171, Data!$B$2:$L$134, 4, FALSE)-VLOOKUP(Games!C171, Data!$B$2:$L$134, 4, FALSE))*Coefficients!$C$2</f>
        <v>#N/A</v>
      </c>
      <c r="D171" t="e">
        <f>(VLOOKUP(Games!B171, Data!$B$2:$L$134, 3, FALSE)-VLOOKUP(Games!C171, Data!$B$2:$L$134, 3, FALSE))*Coefficients!$D$2</f>
        <v>#N/A</v>
      </c>
      <c r="E171" t="e">
        <f>(VLOOKUP(Games!B171, Data!$B$2:$L$134, 5, FALSE)-VLOOKUP(Games!C171, Data!$B$2:$L$134, 5, FALSE))*Coefficients!$E$2</f>
        <v>#N/A</v>
      </c>
      <c r="F171" t="e">
        <f>(VLOOKUP(Games!B171, Data!$B$2:$L$134, 6, FALSE)-VLOOKUP(Games!C171, Data!$B$2:$L$134, 6, FALSE))*Coefficients!$F$2</f>
        <v>#N/A</v>
      </c>
      <c r="G171" t="e">
        <f>(VLOOKUP(Games!B171, Data!$B$2:$L$134, 7, FALSE)-VLOOKUP(Games!C171, Data!$B$2:$L$134, 7, FALSE))*Coefficients!$G$2</f>
        <v>#N/A</v>
      </c>
      <c r="H171" t="e">
        <f>(VLOOKUP(Games!B171, Data!$B$2:$L$134, 8, FALSE)-VLOOKUP(Games!C171, Data!$B$2:$L$134, 8, FALSE))*Coefficients!$H$2</f>
        <v>#N/A</v>
      </c>
      <c r="I171" t="e">
        <f>(VLOOKUP(Games!B171, Data!$B$2:$L$134, 9, FALSE)-VLOOKUP(Games!C171, Data!$B$2:$L$134, 9, FALSE))*Coefficients!$I$2</f>
        <v>#N/A</v>
      </c>
      <c r="J171" t="e">
        <f>(VLOOKUP(Games!B171, Data!$B$2:$L$134, 10, FALSE)-VLOOKUP(Games!C171, Data!$B$2:$L$134, 10, FALSE))*Coefficients!$J$2</f>
        <v>#N/A</v>
      </c>
      <c r="K171" t="e">
        <f>(IF(AND(VLOOKUP(Games!B171, Data!$B$2:$L$134, 11, FALSE)=1, VLOOKUP(Games!C171, Data!$B$2:$L$134, 11, FALSE)&lt;&gt;1), 1,0))*Coefficients!K$2</f>
        <v>#N/A</v>
      </c>
      <c r="L171" t="e">
        <f>(IF(AND(VLOOKUP(Games!B171, Data!$B$2:$L$134, 11, FALSE)&lt;&gt;1, VLOOKUP(Games!C171, Data!$B$2:$L$134, 11, FALSE)=1), 1,0))*Coefficients!L$2</f>
        <v>#N/A</v>
      </c>
      <c r="O171" t="e">
        <f t="shared" si="2"/>
        <v>#N/A</v>
      </c>
    </row>
    <row r="172" spans="1:15" x14ac:dyDescent="0.45">
      <c r="A172">
        <f>Coefficients!$A$2</f>
        <v>-3.0949477183535601</v>
      </c>
      <c r="B172">
        <f>(Games!D172)*Coefficients!$B$2</f>
        <v>0</v>
      </c>
      <c r="C172" t="e">
        <f>(VLOOKUP(Games!B172, Data!$B$2:$L$134, 4, FALSE)-VLOOKUP(Games!C172, Data!$B$2:$L$134, 4, FALSE))*Coefficients!$C$2</f>
        <v>#N/A</v>
      </c>
      <c r="D172" t="e">
        <f>(VLOOKUP(Games!B172, Data!$B$2:$L$134, 3, FALSE)-VLOOKUP(Games!C172, Data!$B$2:$L$134, 3, FALSE))*Coefficients!$D$2</f>
        <v>#N/A</v>
      </c>
      <c r="E172" t="e">
        <f>(VLOOKUP(Games!B172, Data!$B$2:$L$134, 5, FALSE)-VLOOKUP(Games!C172, Data!$B$2:$L$134, 5, FALSE))*Coefficients!$E$2</f>
        <v>#N/A</v>
      </c>
      <c r="F172" t="e">
        <f>(VLOOKUP(Games!B172, Data!$B$2:$L$134, 6, FALSE)-VLOOKUP(Games!C172, Data!$B$2:$L$134, 6, FALSE))*Coefficients!$F$2</f>
        <v>#N/A</v>
      </c>
      <c r="G172" t="e">
        <f>(VLOOKUP(Games!B172, Data!$B$2:$L$134, 7, FALSE)-VLOOKUP(Games!C172, Data!$B$2:$L$134, 7, FALSE))*Coefficients!$G$2</f>
        <v>#N/A</v>
      </c>
      <c r="H172" t="e">
        <f>(VLOOKUP(Games!B172, Data!$B$2:$L$134, 8, FALSE)-VLOOKUP(Games!C172, Data!$B$2:$L$134, 8, FALSE))*Coefficients!$H$2</f>
        <v>#N/A</v>
      </c>
      <c r="I172" t="e">
        <f>(VLOOKUP(Games!B172, Data!$B$2:$L$134, 9, FALSE)-VLOOKUP(Games!C172, Data!$B$2:$L$134, 9, FALSE))*Coefficients!$I$2</f>
        <v>#N/A</v>
      </c>
      <c r="J172" t="e">
        <f>(VLOOKUP(Games!B172, Data!$B$2:$L$134, 10, FALSE)-VLOOKUP(Games!C172, Data!$B$2:$L$134, 10, FALSE))*Coefficients!$J$2</f>
        <v>#N/A</v>
      </c>
      <c r="K172" t="e">
        <f>(IF(AND(VLOOKUP(Games!B172, Data!$B$2:$L$134, 11, FALSE)=1, VLOOKUP(Games!C172, Data!$B$2:$L$134, 11, FALSE)&lt;&gt;1), 1,0))*Coefficients!K$2</f>
        <v>#N/A</v>
      </c>
      <c r="L172" t="e">
        <f>(IF(AND(VLOOKUP(Games!B172, Data!$B$2:$L$134, 11, FALSE)&lt;&gt;1, VLOOKUP(Games!C172, Data!$B$2:$L$134, 11, FALSE)=1), 1,0))*Coefficients!L$2</f>
        <v>#N/A</v>
      </c>
      <c r="O172" t="e">
        <f t="shared" si="2"/>
        <v>#N/A</v>
      </c>
    </row>
    <row r="173" spans="1:15" x14ac:dyDescent="0.45">
      <c r="A173">
        <f>Coefficients!$A$2</f>
        <v>-3.0949477183535601</v>
      </c>
      <c r="B173">
        <f>(Games!D173)*Coefficients!$B$2</f>
        <v>0</v>
      </c>
      <c r="C173" t="e">
        <f>(VLOOKUP(Games!B173, Data!$B$2:$L$134, 4, FALSE)-VLOOKUP(Games!C173, Data!$B$2:$L$134, 4, FALSE))*Coefficients!$C$2</f>
        <v>#N/A</v>
      </c>
      <c r="D173" t="e">
        <f>(VLOOKUP(Games!B173, Data!$B$2:$L$134, 3, FALSE)-VLOOKUP(Games!C173, Data!$B$2:$L$134, 3, FALSE))*Coefficients!$D$2</f>
        <v>#N/A</v>
      </c>
      <c r="E173" t="e">
        <f>(VLOOKUP(Games!B173, Data!$B$2:$L$134, 5, FALSE)-VLOOKUP(Games!C173, Data!$B$2:$L$134, 5, FALSE))*Coefficients!$E$2</f>
        <v>#N/A</v>
      </c>
      <c r="F173" t="e">
        <f>(VLOOKUP(Games!B173, Data!$B$2:$L$134, 6, FALSE)-VLOOKUP(Games!C173, Data!$B$2:$L$134, 6, FALSE))*Coefficients!$F$2</f>
        <v>#N/A</v>
      </c>
      <c r="G173" t="e">
        <f>(VLOOKUP(Games!B173, Data!$B$2:$L$134, 7, FALSE)-VLOOKUP(Games!C173, Data!$B$2:$L$134, 7, FALSE))*Coefficients!$G$2</f>
        <v>#N/A</v>
      </c>
      <c r="H173" t="e">
        <f>(VLOOKUP(Games!B173, Data!$B$2:$L$134, 8, FALSE)-VLOOKUP(Games!C173, Data!$B$2:$L$134, 8, FALSE))*Coefficients!$H$2</f>
        <v>#N/A</v>
      </c>
      <c r="I173" t="e">
        <f>(VLOOKUP(Games!B173, Data!$B$2:$L$134, 9, FALSE)-VLOOKUP(Games!C173, Data!$B$2:$L$134, 9, FALSE))*Coefficients!$I$2</f>
        <v>#N/A</v>
      </c>
      <c r="J173" t="e">
        <f>(VLOOKUP(Games!B173, Data!$B$2:$L$134, 10, FALSE)-VLOOKUP(Games!C173, Data!$B$2:$L$134, 10, FALSE))*Coefficients!$J$2</f>
        <v>#N/A</v>
      </c>
      <c r="K173" t="e">
        <f>(IF(AND(VLOOKUP(Games!B173, Data!$B$2:$L$134, 11, FALSE)=1, VLOOKUP(Games!C173, Data!$B$2:$L$134, 11, FALSE)&lt;&gt;1), 1,0))*Coefficients!K$2</f>
        <v>#N/A</v>
      </c>
      <c r="L173" t="e">
        <f>(IF(AND(VLOOKUP(Games!B173, Data!$B$2:$L$134, 11, FALSE)&lt;&gt;1, VLOOKUP(Games!C173, Data!$B$2:$L$134, 11, FALSE)=1), 1,0))*Coefficients!L$2</f>
        <v>#N/A</v>
      </c>
      <c r="O173" t="e">
        <f t="shared" si="2"/>
        <v>#N/A</v>
      </c>
    </row>
    <row r="174" spans="1:15" x14ac:dyDescent="0.45">
      <c r="A174">
        <f>Coefficients!$A$2</f>
        <v>-3.0949477183535601</v>
      </c>
      <c r="B174">
        <f>(Games!D174)*Coefficients!$B$2</f>
        <v>0</v>
      </c>
      <c r="C174" t="e">
        <f>(VLOOKUP(Games!B174, Data!$B$2:$L$134, 4, FALSE)-VLOOKUP(Games!C174, Data!$B$2:$L$134, 4, FALSE))*Coefficients!$C$2</f>
        <v>#N/A</v>
      </c>
      <c r="D174" t="e">
        <f>(VLOOKUP(Games!B174, Data!$B$2:$L$134, 3, FALSE)-VLOOKUP(Games!C174, Data!$B$2:$L$134, 3, FALSE))*Coefficients!$D$2</f>
        <v>#N/A</v>
      </c>
      <c r="E174" t="e">
        <f>(VLOOKUP(Games!B174, Data!$B$2:$L$134, 5, FALSE)-VLOOKUP(Games!C174, Data!$B$2:$L$134, 5, FALSE))*Coefficients!$E$2</f>
        <v>#N/A</v>
      </c>
      <c r="F174" t="e">
        <f>(VLOOKUP(Games!B174, Data!$B$2:$L$134, 6, FALSE)-VLOOKUP(Games!C174, Data!$B$2:$L$134, 6, FALSE))*Coefficients!$F$2</f>
        <v>#N/A</v>
      </c>
      <c r="G174" t="e">
        <f>(VLOOKUP(Games!B174, Data!$B$2:$L$134, 7, FALSE)-VLOOKUP(Games!C174, Data!$B$2:$L$134, 7, FALSE))*Coefficients!$G$2</f>
        <v>#N/A</v>
      </c>
      <c r="H174" t="e">
        <f>(VLOOKUP(Games!B174, Data!$B$2:$L$134, 8, FALSE)-VLOOKUP(Games!C174, Data!$B$2:$L$134, 8, FALSE))*Coefficients!$H$2</f>
        <v>#N/A</v>
      </c>
      <c r="I174" t="e">
        <f>(VLOOKUP(Games!B174, Data!$B$2:$L$134, 9, FALSE)-VLOOKUP(Games!C174, Data!$B$2:$L$134, 9, FALSE))*Coefficients!$I$2</f>
        <v>#N/A</v>
      </c>
      <c r="J174" t="e">
        <f>(VLOOKUP(Games!B174, Data!$B$2:$L$134, 10, FALSE)-VLOOKUP(Games!C174, Data!$B$2:$L$134, 10, FALSE))*Coefficients!$J$2</f>
        <v>#N/A</v>
      </c>
      <c r="K174" t="e">
        <f>(IF(AND(VLOOKUP(Games!B174, Data!$B$2:$L$134, 11, FALSE)=1, VLOOKUP(Games!C174, Data!$B$2:$L$134, 11, FALSE)&lt;&gt;1), 1,0))*Coefficients!K$2</f>
        <v>#N/A</v>
      </c>
      <c r="L174" t="e">
        <f>(IF(AND(VLOOKUP(Games!B174, Data!$B$2:$L$134, 11, FALSE)&lt;&gt;1, VLOOKUP(Games!C174, Data!$B$2:$L$134, 11, FALSE)=1), 1,0))*Coefficients!L$2</f>
        <v>#N/A</v>
      </c>
      <c r="O174" t="e">
        <f t="shared" si="2"/>
        <v>#N/A</v>
      </c>
    </row>
    <row r="175" spans="1:15" x14ac:dyDescent="0.45">
      <c r="A175">
        <f>Coefficients!$A$2</f>
        <v>-3.0949477183535601</v>
      </c>
      <c r="B175">
        <f>(Games!D175)*Coefficients!$B$2</f>
        <v>0</v>
      </c>
      <c r="C175" t="e">
        <f>(VLOOKUP(Games!B175, Data!$B$2:$L$134, 4, FALSE)-VLOOKUP(Games!C175, Data!$B$2:$L$134, 4, FALSE))*Coefficients!$C$2</f>
        <v>#N/A</v>
      </c>
      <c r="D175" t="e">
        <f>(VLOOKUP(Games!B175, Data!$B$2:$L$134, 3, FALSE)-VLOOKUP(Games!C175, Data!$B$2:$L$134, 3, FALSE))*Coefficients!$D$2</f>
        <v>#N/A</v>
      </c>
      <c r="E175" t="e">
        <f>(VLOOKUP(Games!B175, Data!$B$2:$L$134, 5, FALSE)-VLOOKUP(Games!C175, Data!$B$2:$L$134, 5, FALSE))*Coefficients!$E$2</f>
        <v>#N/A</v>
      </c>
      <c r="F175" t="e">
        <f>(VLOOKUP(Games!B175, Data!$B$2:$L$134, 6, FALSE)-VLOOKUP(Games!C175, Data!$B$2:$L$134, 6, FALSE))*Coefficients!$F$2</f>
        <v>#N/A</v>
      </c>
      <c r="G175" t="e">
        <f>(VLOOKUP(Games!B175, Data!$B$2:$L$134, 7, FALSE)-VLOOKUP(Games!C175, Data!$B$2:$L$134, 7, FALSE))*Coefficients!$G$2</f>
        <v>#N/A</v>
      </c>
      <c r="H175" t="e">
        <f>(VLOOKUP(Games!B175, Data!$B$2:$L$134, 8, FALSE)-VLOOKUP(Games!C175, Data!$B$2:$L$134, 8, FALSE))*Coefficients!$H$2</f>
        <v>#N/A</v>
      </c>
      <c r="I175" t="e">
        <f>(VLOOKUP(Games!B175, Data!$B$2:$L$134, 9, FALSE)-VLOOKUP(Games!C175, Data!$B$2:$L$134, 9, FALSE))*Coefficients!$I$2</f>
        <v>#N/A</v>
      </c>
      <c r="J175" t="e">
        <f>(VLOOKUP(Games!B175, Data!$B$2:$L$134, 10, FALSE)-VLOOKUP(Games!C175, Data!$B$2:$L$134, 10, FALSE))*Coefficients!$J$2</f>
        <v>#N/A</v>
      </c>
      <c r="K175" t="e">
        <f>(IF(AND(VLOOKUP(Games!B175, Data!$B$2:$L$134, 11, FALSE)=1, VLOOKUP(Games!C175, Data!$B$2:$L$134, 11, FALSE)&lt;&gt;1), 1,0))*Coefficients!K$2</f>
        <v>#N/A</v>
      </c>
      <c r="L175" t="e">
        <f>(IF(AND(VLOOKUP(Games!B175, Data!$B$2:$L$134, 11, FALSE)&lt;&gt;1, VLOOKUP(Games!C175, Data!$B$2:$L$134, 11, FALSE)=1), 1,0))*Coefficients!L$2</f>
        <v>#N/A</v>
      </c>
      <c r="O175" t="e">
        <f t="shared" si="2"/>
        <v>#N/A</v>
      </c>
    </row>
    <row r="176" spans="1:15" x14ac:dyDescent="0.45">
      <c r="A176">
        <f>Coefficients!$A$2</f>
        <v>-3.0949477183535601</v>
      </c>
      <c r="B176">
        <f>(Games!D176)*Coefficients!$B$2</f>
        <v>0</v>
      </c>
      <c r="C176" t="e">
        <f>(VLOOKUP(Games!B176, Data!$B$2:$L$134, 4, FALSE)-VLOOKUP(Games!C176, Data!$B$2:$L$134, 4, FALSE))*Coefficients!$C$2</f>
        <v>#N/A</v>
      </c>
      <c r="D176" t="e">
        <f>(VLOOKUP(Games!B176, Data!$B$2:$L$134, 3, FALSE)-VLOOKUP(Games!C176, Data!$B$2:$L$134, 3, FALSE))*Coefficients!$D$2</f>
        <v>#N/A</v>
      </c>
      <c r="E176" t="e">
        <f>(VLOOKUP(Games!B176, Data!$B$2:$L$134, 5, FALSE)-VLOOKUP(Games!C176, Data!$B$2:$L$134, 5, FALSE))*Coefficients!$E$2</f>
        <v>#N/A</v>
      </c>
      <c r="F176" t="e">
        <f>(VLOOKUP(Games!B176, Data!$B$2:$L$134, 6, FALSE)-VLOOKUP(Games!C176, Data!$B$2:$L$134, 6, FALSE))*Coefficients!$F$2</f>
        <v>#N/A</v>
      </c>
      <c r="G176" t="e">
        <f>(VLOOKUP(Games!B176, Data!$B$2:$L$134, 7, FALSE)-VLOOKUP(Games!C176, Data!$B$2:$L$134, 7, FALSE))*Coefficients!$G$2</f>
        <v>#N/A</v>
      </c>
      <c r="H176" t="e">
        <f>(VLOOKUP(Games!B176, Data!$B$2:$L$134, 8, FALSE)-VLOOKUP(Games!C176, Data!$B$2:$L$134, 8, FALSE))*Coefficients!$H$2</f>
        <v>#N/A</v>
      </c>
      <c r="I176" t="e">
        <f>(VLOOKUP(Games!B176, Data!$B$2:$L$134, 9, FALSE)-VLOOKUP(Games!C176, Data!$B$2:$L$134, 9, FALSE))*Coefficients!$I$2</f>
        <v>#N/A</v>
      </c>
      <c r="J176" t="e">
        <f>(VLOOKUP(Games!B176, Data!$B$2:$L$134, 10, FALSE)-VLOOKUP(Games!C176, Data!$B$2:$L$134, 10, FALSE))*Coefficients!$J$2</f>
        <v>#N/A</v>
      </c>
      <c r="K176" t="e">
        <f>(IF(AND(VLOOKUP(Games!B176, Data!$B$2:$L$134, 11, FALSE)=1, VLOOKUP(Games!C176, Data!$B$2:$L$134, 11, FALSE)&lt;&gt;1), 1,0))*Coefficients!K$2</f>
        <v>#N/A</v>
      </c>
      <c r="L176" t="e">
        <f>(IF(AND(VLOOKUP(Games!B176, Data!$B$2:$L$134, 11, FALSE)&lt;&gt;1, VLOOKUP(Games!C176, Data!$B$2:$L$134, 11, FALSE)=1), 1,0))*Coefficients!L$2</f>
        <v>#N/A</v>
      </c>
      <c r="O176" t="e">
        <f t="shared" si="2"/>
        <v>#N/A</v>
      </c>
    </row>
    <row r="177" spans="1:15" x14ac:dyDescent="0.45">
      <c r="A177">
        <f>Coefficients!$A$2</f>
        <v>-3.0949477183535601</v>
      </c>
      <c r="B177">
        <f>(Games!D177)*Coefficients!$B$2</f>
        <v>0</v>
      </c>
      <c r="C177" t="e">
        <f>(VLOOKUP(Games!B177, Data!$B$2:$L$134, 4, FALSE)-VLOOKUP(Games!C177, Data!$B$2:$L$134, 4, FALSE))*Coefficients!$C$2</f>
        <v>#N/A</v>
      </c>
      <c r="D177" t="e">
        <f>(VLOOKUP(Games!B177, Data!$B$2:$L$134, 3, FALSE)-VLOOKUP(Games!C177, Data!$B$2:$L$134, 3, FALSE))*Coefficients!$D$2</f>
        <v>#N/A</v>
      </c>
      <c r="E177" t="e">
        <f>(VLOOKUP(Games!B177, Data!$B$2:$L$134, 5, FALSE)-VLOOKUP(Games!C177, Data!$B$2:$L$134, 5, FALSE))*Coefficients!$E$2</f>
        <v>#N/A</v>
      </c>
      <c r="F177" t="e">
        <f>(VLOOKUP(Games!B177, Data!$B$2:$L$134, 6, FALSE)-VLOOKUP(Games!C177, Data!$B$2:$L$134, 6, FALSE))*Coefficients!$F$2</f>
        <v>#N/A</v>
      </c>
      <c r="G177" t="e">
        <f>(VLOOKUP(Games!B177, Data!$B$2:$L$134, 7, FALSE)-VLOOKUP(Games!C177, Data!$B$2:$L$134, 7, FALSE))*Coefficients!$G$2</f>
        <v>#N/A</v>
      </c>
      <c r="H177" t="e">
        <f>(VLOOKUP(Games!B177, Data!$B$2:$L$134, 8, FALSE)-VLOOKUP(Games!C177, Data!$B$2:$L$134, 8, FALSE))*Coefficients!$H$2</f>
        <v>#N/A</v>
      </c>
      <c r="I177" t="e">
        <f>(VLOOKUP(Games!B177, Data!$B$2:$L$134, 9, FALSE)-VLOOKUP(Games!C177, Data!$B$2:$L$134, 9, FALSE))*Coefficients!$I$2</f>
        <v>#N/A</v>
      </c>
      <c r="J177" t="e">
        <f>(VLOOKUP(Games!B177, Data!$B$2:$L$134, 10, FALSE)-VLOOKUP(Games!C177, Data!$B$2:$L$134, 10, FALSE))*Coefficients!$J$2</f>
        <v>#N/A</v>
      </c>
      <c r="K177" t="e">
        <f>(IF(AND(VLOOKUP(Games!B177, Data!$B$2:$L$134, 11, FALSE)=1, VLOOKUP(Games!C177, Data!$B$2:$L$134, 11, FALSE)&lt;&gt;1), 1,0))*Coefficients!K$2</f>
        <v>#N/A</v>
      </c>
      <c r="L177" t="e">
        <f>(IF(AND(VLOOKUP(Games!B177, Data!$B$2:$L$134, 11, FALSE)&lt;&gt;1, VLOOKUP(Games!C177, Data!$B$2:$L$134, 11, FALSE)=1), 1,0))*Coefficients!L$2</f>
        <v>#N/A</v>
      </c>
      <c r="O177" t="e">
        <f t="shared" si="2"/>
        <v>#N/A</v>
      </c>
    </row>
    <row r="178" spans="1:15" x14ac:dyDescent="0.45">
      <c r="A178">
        <f>Coefficients!$A$2</f>
        <v>-3.0949477183535601</v>
      </c>
      <c r="B178">
        <f>(Games!D178)*Coefficients!$B$2</f>
        <v>0</v>
      </c>
      <c r="C178" t="e">
        <f>(VLOOKUP(Games!B178, Data!$B$2:$L$134, 4, FALSE)-VLOOKUP(Games!C178, Data!$B$2:$L$134, 4, FALSE))*Coefficients!$C$2</f>
        <v>#N/A</v>
      </c>
      <c r="D178" t="e">
        <f>(VLOOKUP(Games!B178, Data!$B$2:$L$134, 3, FALSE)-VLOOKUP(Games!C178, Data!$B$2:$L$134, 3, FALSE))*Coefficients!$D$2</f>
        <v>#N/A</v>
      </c>
      <c r="E178" t="e">
        <f>(VLOOKUP(Games!B178, Data!$B$2:$L$134, 5, FALSE)-VLOOKUP(Games!C178, Data!$B$2:$L$134, 5, FALSE))*Coefficients!$E$2</f>
        <v>#N/A</v>
      </c>
      <c r="F178" t="e">
        <f>(VLOOKUP(Games!B178, Data!$B$2:$L$134, 6, FALSE)-VLOOKUP(Games!C178, Data!$B$2:$L$134, 6, FALSE))*Coefficients!$F$2</f>
        <v>#N/A</v>
      </c>
      <c r="G178" t="e">
        <f>(VLOOKUP(Games!B178, Data!$B$2:$L$134, 7, FALSE)-VLOOKUP(Games!C178, Data!$B$2:$L$134, 7, FALSE))*Coefficients!$G$2</f>
        <v>#N/A</v>
      </c>
      <c r="H178" t="e">
        <f>(VLOOKUP(Games!B178, Data!$B$2:$L$134, 8, FALSE)-VLOOKUP(Games!C178, Data!$B$2:$L$134, 8, FALSE))*Coefficients!$H$2</f>
        <v>#N/A</v>
      </c>
      <c r="I178" t="e">
        <f>(VLOOKUP(Games!B178, Data!$B$2:$L$134, 9, FALSE)-VLOOKUP(Games!C178, Data!$B$2:$L$134, 9, FALSE))*Coefficients!$I$2</f>
        <v>#N/A</v>
      </c>
      <c r="J178" t="e">
        <f>(VLOOKUP(Games!B178, Data!$B$2:$L$134, 10, FALSE)-VLOOKUP(Games!C178, Data!$B$2:$L$134, 10, FALSE))*Coefficients!$J$2</f>
        <v>#N/A</v>
      </c>
      <c r="K178" t="e">
        <f>(IF(AND(VLOOKUP(Games!B178, Data!$B$2:$L$134, 11, FALSE)=1, VLOOKUP(Games!C178, Data!$B$2:$L$134, 11, FALSE)&lt;&gt;1), 1,0))*Coefficients!K$2</f>
        <v>#N/A</v>
      </c>
      <c r="L178" t="e">
        <f>(IF(AND(VLOOKUP(Games!B178, Data!$B$2:$L$134, 11, FALSE)&lt;&gt;1, VLOOKUP(Games!C178, Data!$B$2:$L$134, 11, FALSE)=1), 1,0))*Coefficients!L$2</f>
        <v>#N/A</v>
      </c>
      <c r="O178" t="e">
        <f t="shared" si="2"/>
        <v>#N/A</v>
      </c>
    </row>
    <row r="179" spans="1:15" x14ac:dyDescent="0.45">
      <c r="A179">
        <f>Coefficients!$A$2</f>
        <v>-3.0949477183535601</v>
      </c>
      <c r="B179">
        <f>(Games!D179)*Coefficients!$B$2</f>
        <v>0</v>
      </c>
      <c r="C179" t="e">
        <f>(VLOOKUP(Games!B179, Data!$B$2:$L$134, 4, FALSE)-VLOOKUP(Games!C179, Data!$B$2:$L$134, 4, FALSE))*Coefficients!$C$2</f>
        <v>#N/A</v>
      </c>
      <c r="D179" t="e">
        <f>(VLOOKUP(Games!B179, Data!$B$2:$L$134, 3, FALSE)-VLOOKUP(Games!C179, Data!$B$2:$L$134, 3, FALSE))*Coefficients!$D$2</f>
        <v>#N/A</v>
      </c>
      <c r="E179" t="e">
        <f>(VLOOKUP(Games!B179, Data!$B$2:$L$134, 5, FALSE)-VLOOKUP(Games!C179, Data!$B$2:$L$134, 5, FALSE))*Coefficients!$E$2</f>
        <v>#N/A</v>
      </c>
      <c r="F179" t="e">
        <f>(VLOOKUP(Games!B179, Data!$B$2:$L$134, 6, FALSE)-VLOOKUP(Games!C179, Data!$B$2:$L$134, 6, FALSE))*Coefficients!$F$2</f>
        <v>#N/A</v>
      </c>
      <c r="G179" t="e">
        <f>(VLOOKUP(Games!B179, Data!$B$2:$L$134, 7, FALSE)-VLOOKUP(Games!C179, Data!$B$2:$L$134, 7, FALSE))*Coefficients!$G$2</f>
        <v>#N/A</v>
      </c>
      <c r="H179" t="e">
        <f>(VLOOKUP(Games!B179, Data!$B$2:$L$134, 8, FALSE)-VLOOKUP(Games!C179, Data!$B$2:$L$134, 8, FALSE))*Coefficients!$H$2</f>
        <v>#N/A</v>
      </c>
      <c r="I179" t="e">
        <f>(VLOOKUP(Games!B179, Data!$B$2:$L$134, 9, FALSE)-VLOOKUP(Games!C179, Data!$B$2:$L$134, 9, FALSE))*Coefficients!$I$2</f>
        <v>#N/A</v>
      </c>
      <c r="J179" t="e">
        <f>(VLOOKUP(Games!B179, Data!$B$2:$L$134, 10, FALSE)-VLOOKUP(Games!C179, Data!$B$2:$L$134, 10, FALSE))*Coefficients!$J$2</f>
        <v>#N/A</v>
      </c>
      <c r="K179" t="e">
        <f>(IF(AND(VLOOKUP(Games!B179, Data!$B$2:$L$134, 11, FALSE)=1, VLOOKUP(Games!C179, Data!$B$2:$L$134, 11, FALSE)&lt;&gt;1), 1,0))*Coefficients!K$2</f>
        <v>#N/A</v>
      </c>
      <c r="L179" t="e">
        <f>(IF(AND(VLOOKUP(Games!B179, Data!$B$2:$L$134, 11, FALSE)&lt;&gt;1, VLOOKUP(Games!C179, Data!$B$2:$L$134, 11, FALSE)=1), 1,0))*Coefficients!L$2</f>
        <v>#N/A</v>
      </c>
      <c r="O179" t="e">
        <f t="shared" si="2"/>
        <v>#N/A</v>
      </c>
    </row>
    <row r="180" spans="1:15" x14ac:dyDescent="0.45">
      <c r="A180">
        <f>Coefficients!$A$2</f>
        <v>-3.0949477183535601</v>
      </c>
      <c r="B180">
        <f>(Games!D180)*Coefficients!$B$2</f>
        <v>0</v>
      </c>
      <c r="C180" t="e">
        <f>(VLOOKUP(Games!B180, Data!$B$2:$L$134, 4, FALSE)-VLOOKUP(Games!C180, Data!$B$2:$L$134, 4, FALSE))*Coefficients!$C$2</f>
        <v>#N/A</v>
      </c>
      <c r="D180" t="e">
        <f>(VLOOKUP(Games!B180, Data!$B$2:$L$134, 3, FALSE)-VLOOKUP(Games!C180, Data!$B$2:$L$134, 3, FALSE))*Coefficients!$D$2</f>
        <v>#N/A</v>
      </c>
      <c r="E180" t="e">
        <f>(VLOOKUP(Games!B180, Data!$B$2:$L$134, 5, FALSE)-VLOOKUP(Games!C180, Data!$B$2:$L$134, 5, FALSE))*Coefficients!$E$2</f>
        <v>#N/A</v>
      </c>
      <c r="F180" t="e">
        <f>(VLOOKUP(Games!B180, Data!$B$2:$L$134, 6, FALSE)-VLOOKUP(Games!C180, Data!$B$2:$L$134, 6, FALSE))*Coefficients!$F$2</f>
        <v>#N/A</v>
      </c>
      <c r="G180" t="e">
        <f>(VLOOKUP(Games!B180, Data!$B$2:$L$134, 7, FALSE)-VLOOKUP(Games!C180, Data!$B$2:$L$134, 7, FALSE))*Coefficients!$G$2</f>
        <v>#N/A</v>
      </c>
      <c r="H180" t="e">
        <f>(VLOOKUP(Games!B180, Data!$B$2:$L$134, 8, FALSE)-VLOOKUP(Games!C180, Data!$B$2:$L$134, 8, FALSE))*Coefficients!$H$2</f>
        <v>#N/A</v>
      </c>
      <c r="I180" t="e">
        <f>(VLOOKUP(Games!B180, Data!$B$2:$L$134, 9, FALSE)-VLOOKUP(Games!C180, Data!$B$2:$L$134, 9, FALSE))*Coefficients!$I$2</f>
        <v>#N/A</v>
      </c>
      <c r="J180" t="e">
        <f>(VLOOKUP(Games!B180, Data!$B$2:$L$134, 10, FALSE)-VLOOKUP(Games!C180, Data!$B$2:$L$134, 10, FALSE))*Coefficients!$J$2</f>
        <v>#N/A</v>
      </c>
      <c r="K180" t="e">
        <f>(IF(AND(VLOOKUP(Games!B180, Data!$B$2:$L$134, 11, FALSE)=1, VLOOKUP(Games!C180, Data!$B$2:$L$134, 11, FALSE)&lt;&gt;1), 1,0))*Coefficients!K$2</f>
        <v>#N/A</v>
      </c>
      <c r="L180" t="e">
        <f>(IF(AND(VLOOKUP(Games!B180, Data!$B$2:$L$134, 11, FALSE)&lt;&gt;1, VLOOKUP(Games!C180, Data!$B$2:$L$134, 11, FALSE)=1), 1,0))*Coefficients!L$2</f>
        <v>#N/A</v>
      </c>
      <c r="O180" t="e">
        <f t="shared" si="2"/>
        <v>#N/A</v>
      </c>
    </row>
    <row r="181" spans="1:15" x14ac:dyDescent="0.45">
      <c r="A181">
        <f>Coefficients!$A$2</f>
        <v>-3.0949477183535601</v>
      </c>
      <c r="B181">
        <f>(Games!D181)*Coefficients!$B$2</f>
        <v>0</v>
      </c>
      <c r="C181" t="e">
        <f>(VLOOKUP(Games!B181, Data!$B$2:$L$134, 4, FALSE)-VLOOKUP(Games!C181, Data!$B$2:$L$134, 4, FALSE))*Coefficients!$C$2</f>
        <v>#N/A</v>
      </c>
      <c r="D181" t="e">
        <f>(VLOOKUP(Games!B181, Data!$B$2:$L$134, 3, FALSE)-VLOOKUP(Games!C181, Data!$B$2:$L$134, 3, FALSE))*Coefficients!$D$2</f>
        <v>#N/A</v>
      </c>
      <c r="E181" t="e">
        <f>(VLOOKUP(Games!B181, Data!$B$2:$L$134, 5, FALSE)-VLOOKUP(Games!C181, Data!$B$2:$L$134, 5, FALSE))*Coefficients!$E$2</f>
        <v>#N/A</v>
      </c>
      <c r="F181" t="e">
        <f>(VLOOKUP(Games!B181, Data!$B$2:$L$134, 6, FALSE)-VLOOKUP(Games!C181, Data!$B$2:$L$134, 6, FALSE))*Coefficients!$F$2</f>
        <v>#N/A</v>
      </c>
      <c r="G181" t="e">
        <f>(VLOOKUP(Games!B181, Data!$B$2:$L$134, 7, FALSE)-VLOOKUP(Games!C181, Data!$B$2:$L$134, 7, FALSE))*Coefficients!$G$2</f>
        <v>#N/A</v>
      </c>
      <c r="H181" t="e">
        <f>(VLOOKUP(Games!B181, Data!$B$2:$L$134, 8, FALSE)-VLOOKUP(Games!C181, Data!$B$2:$L$134, 8, FALSE))*Coefficients!$H$2</f>
        <v>#N/A</v>
      </c>
      <c r="I181" t="e">
        <f>(VLOOKUP(Games!B181, Data!$B$2:$L$134, 9, FALSE)-VLOOKUP(Games!C181, Data!$B$2:$L$134, 9, FALSE))*Coefficients!$I$2</f>
        <v>#N/A</v>
      </c>
      <c r="J181" t="e">
        <f>(VLOOKUP(Games!B181, Data!$B$2:$L$134, 10, FALSE)-VLOOKUP(Games!C181, Data!$B$2:$L$134, 10, FALSE))*Coefficients!$J$2</f>
        <v>#N/A</v>
      </c>
      <c r="K181" t="e">
        <f>(IF(AND(VLOOKUP(Games!B181, Data!$B$2:$L$134, 11, FALSE)=1, VLOOKUP(Games!C181, Data!$B$2:$L$134, 11, FALSE)&lt;&gt;1), 1,0))*Coefficients!K$2</f>
        <v>#N/A</v>
      </c>
      <c r="L181" t="e">
        <f>(IF(AND(VLOOKUP(Games!B181, Data!$B$2:$L$134, 11, FALSE)&lt;&gt;1, VLOOKUP(Games!C181, Data!$B$2:$L$134, 11, FALSE)=1), 1,0))*Coefficients!L$2</f>
        <v>#N/A</v>
      </c>
      <c r="O181" t="e">
        <f t="shared" si="2"/>
        <v>#N/A</v>
      </c>
    </row>
    <row r="182" spans="1:15" x14ac:dyDescent="0.45">
      <c r="A182">
        <f>Coefficients!$A$2</f>
        <v>-3.0949477183535601</v>
      </c>
      <c r="B182">
        <f>(Games!D182)*Coefficients!$B$2</f>
        <v>0</v>
      </c>
      <c r="C182" t="e">
        <f>(VLOOKUP(Games!B182, Data!$B$2:$L$134, 4, FALSE)-VLOOKUP(Games!C182, Data!$B$2:$L$134, 4, FALSE))*Coefficients!$C$2</f>
        <v>#N/A</v>
      </c>
      <c r="D182" t="e">
        <f>(VLOOKUP(Games!B182, Data!$B$2:$L$134, 3, FALSE)-VLOOKUP(Games!C182, Data!$B$2:$L$134, 3, FALSE))*Coefficients!$D$2</f>
        <v>#N/A</v>
      </c>
      <c r="E182" t="e">
        <f>(VLOOKUP(Games!B182, Data!$B$2:$L$134, 5, FALSE)-VLOOKUP(Games!C182, Data!$B$2:$L$134, 5, FALSE))*Coefficients!$E$2</f>
        <v>#N/A</v>
      </c>
      <c r="F182" t="e">
        <f>(VLOOKUP(Games!B182, Data!$B$2:$L$134, 6, FALSE)-VLOOKUP(Games!C182, Data!$B$2:$L$134, 6, FALSE))*Coefficients!$F$2</f>
        <v>#N/A</v>
      </c>
      <c r="G182" t="e">
        <f>(VLOOKUP(Games!B182, Data!$B$2:$L$134, 7, FALSE)-VLOOKUP(Games!C182, Data!$B$2:$L$134, 7, FALSE))*Coefficients!$G$2</f>
        <v>#N/A</v>
      </c>
      <c r="H182" t="e">
        <f>(VLOOKUP(Games!B182, Data!$B$2:$L$134, 8, FALSE)-VLOOKUP(Games!C182, Data!$B$2:$L$134, 8, FALSE))*Coefficients!$H$2</f>
        <v>#N/A</v>
      </c>
      <c r="I182" t="e">
        <f>(VLOOKUP(Games!B182, Data!$B$2:$L$134, 9, FALSE)-VLOOKUP(Games!C182, Data!$B$2:$L$134, 9, FALSE))*Coefficients!$I$2</f>
        <v>#N/A</v>
      </c>
      <c r="J182" t="e">
        <f>(VLOOKUP(Games!B182, Data!$B$2:$L$134, 10, FALSE)-VLOOKUP(Games!C182, Data!$B$2:$L$134, 10, FALSE))*Coefficients!$J$2</f>
        <v>#N/A</v>
      </c>
      <c r="K182" t="e">
        <f>(IF(AND(VLOOKUP(Games!B182, Data!$B$2:$L$134, 11, FALSE)=1, VLOOKUP(Games!C182, Data!$B$2:$L$134, 11, FALSE)&lt;&gt;1), 1,0))*Coefficients!K$2</f>
        <v>#N/A</v>
      </c>
      <c r="L182" t="e">
        <f>(IF(AND(VLOOKUP(Games!B182, Data!$B$2:$L$134, 11, FALSE)&lt;&gt;1, VLOOKUP(Games!C182, Data!$B$2:$L$134, 11, FALSE)=1), 1,0))*Coefficients!L$2</f>
        <v>#N/A</v>
      </c>
      <c r="O182" t="e">
        <f t="shared" si="2"/>
        <v>#N/A</v>
      </c>
    </row>
    <row r="183" spans="1:15" x14ac:dyDescent="0.45">
      <c r="A183">
        <f>Coefficients!$A$2</f>
        <v>-3.0949477183535601</v>
      </c>
      <c r="B183">
        <f>(Games!D183)*Coefficients!$B$2</f>
        <v>0</v>
      </c>
      <c r="C183" t="e">
        <f>(VLOOKUP(Games!B183, Data!$B$2:$L$134, 4, FALSE)-VLOOKUP(Games!C183, Data!$B$2:$L$134, 4, FALSE))*Coefficients!$C$2</f>
        <v>#N/A</v>
      </c>
      <c r="D183" t="e">
        <f>(VLOOKUP(Games!B183, Data!$B$2:$L$134, 3, FALSE)-VLOOKUP(Games!C183, Data!$B$2:$L$134, 3, FALSE))*Coefficients!$D$2</f>
        <v>#N/A</v>
      </c>
      <c r="E183" t="e">
        <f>(VLOOKUP(Games!B183, Data!$B$2:$L$134, 5, FALSE)-VLOOKUP(Games!C183, Data!$B$2:$L$134, 5, FALSE))*Coefficients!$E$2</f>
        <v>#N/A</v>
      </c>
      <c r="F183" t="e">
        <f>(VLOOKUP(Games!B183, Data!$B$2:$L$134, 6, FALSE)-VLOOKUP(Games!C183, Data!$B$2:$L$134, 6, FALSE))*Coefficients!$F$2</f>
        <v>#N/A</v>
      </c>
      <c r="G183" t="e">
        <f>(VLOOKUP(Games!B183, Data!$B$2:$L$134, 7, FALSE)-VLOOKUP(Games!C183, Data!$B$2:$L$134, 7, FALSE))*Coefficients!$G$2</f>
        <v>#N/A</v>
      </c>
      <c r="H183" t="e">
        <f>(VLOOKUP(Games!B183, Data!$B$2:$L$134, 8, FALSE)-VLOOKUP(Games!C183, Data!$B$2:$L$134, 8, FALSE))*Coefficients!$H$2</f>
        <v>#N/A</v>
      </c>
      <c r="I183" t="e">
        <f>(VLOOKUP(Games!B183, Data!$B$2:$L$134, 9, FALSE)-VLOOKUP(Games!C183, Data!$B$2:$L$134, 9, FALSE))*Coefficients!$I$2</f>
        <v>#N/A</v>
      </c>
      <c r="J183" t="e">
        <f>(VLOOKUP(Games!B183, Data!$B$2:$L$134, 10, FALSE)-VLOOKUP(Games!C183, Data!$B$2:$L$134, 10, FALSE))*Coefficients!$J$2</f>
        <v>#N/A</v>
      </c>
      <c r="K183" t="e">
        <f>(IF(AND(VLOOKUP(Games!B183, Data!$B$2:$L$134, 11, FALSE)=1, VLOOKUP(Games!C183, Data!$B$2:$L$134, 11, FALSE)&lt;&gt;1), 1,0))*Coefficients!K$2</f>
        <v>#N/A</v>
      </c>
      <c r="L183" t="e">
        <f>(IF(AND(VLOOKUP(Games!B183, Data!$B$2:$L$134, 11, FALSE)&lt;&gt;1, VLOOKUP(Games!C183, Data!$B$2:$L$134, 11, FALSE)=1), 1,0))*Coefficients!L$2</f>
        <v>#N/A</v>
      </c>
      <c r="O183" t="e">
        <f t="shared" si="2"/>
        <v>#N/A</v>
      </c>
    </row>
    <row r="184" spans="1:15" x14ac:dyDescent="0.45">
      <c r="A184">
        <f>Coefficients!$A$2</f>
        <v>-3.0949477183535601</v>
      </c>
      <c r="B184">
        <f>(Games!D184)*Coefficients!$B$2</f>
        <v>0</v>
      </c>
      <c r="C184" t="e">
        <f>(VLOOKUP(Games!B184, Data!$B$2:$L$134, 4, FALSE)-VLOOKUP(Games!C184, Data!$B$2:$L$134, 4, FALSE))*Coefficients!$C$2</f>
        <v>#N/A</v>
      </c>
      <c r="D184" t="e">
        <f>(VLOOKUP(Games!B184, Data!$B$2:$L$134, 3, FALSE)-VLOOKUP(Games!C184, Data!$B$2:$L$134, 3, FALSE))*Coefficients!$D$2</f>
        <v>#N/A</v>
      </c>
      <c r="E184" t="e">
        <f>(VLOOKUP(Games!B184, Data!$B$2:$L$134, 5, FALSE)-VLOOKUP(Games!C184, Data!$B$2:$L$134, 5, FALSE))*Coefficients!$E$2</f>
        <v>#N/A</v>
      </c>
      <c r="F184" t="e">
        <f>(VLOOKUP(Games!B184, Data!$B$2:$L$134, 6, FALSE)-VLOOKUP(Games!C184, Data!$B$2:$L$134, 6, FALSE))*Coefficients!$F$2</f>
        <v>#N/A</v>
      </c>
      <c r="G184" t="e">
        <f>(VLOOKUP(Games!B184, Data!$B$2:$L$134, 7, FALSE)-VLOOKUP(Games!C184, Data!$B$2:$L$134, 7, FALSE))*Coefficients!$G$2</f>
        <v>#N/A</v>
      </c>
      <c r="H184" t="e">
        <f>(VLOOKUP(Games!B184, Data!$B$2:$L$134, 8, FALSE)-VLOOKUP(Games!C184, Data!$B$2:$L$134, 8, FALSE))*Coefficients!$H$2</f>
        <v>#N/A</v>
      </c>
      <c r="I184" t="e">
        <f>(VLOOKUP(Games!B184, Data!$B$2:$L$134, 9, FALSE)-VLOOKUP(Games!C184, Data!$B$2:$L$134, 9, FALSE))*Coefficients!$I$2</f>
        <v>#N/A</v>
      </c>
      <c r="J184" t="e">
        <f>(VLOOKUP(Games!B184, Data!$B$2:$L$134, 10, FALSE)-VLOOKUP(Games!C184, Data!$B$2:$L$134, 10, FALSE))*Coefficients!$J$2</f>
        <v>#N/A</v>
      </c>
      <c r="K184" t="e">
        <f>(IF(AND(VLOOKUP(Games!B184, Data!$B$2:$L$134, 11, FALSE)=1, VLOOKUP(Games!C184, Data!$B$2:$L$134, 11, FALSE)&lt;&gt;1), 1,0))*Coefficients!K$2</f>
        <v>#N/A</v>
      </c>
      <c r="L184" t="e">
        <f>(IF(AND(VLOOKUP(Games!B184, Data!$B$2:$L$134, 11, FALSE)&lt;&gt;1, VLOOKUP(Games!C184, Data!$B$2:$L$134, 11, FALSE)=1), 1,0))*Coefficients!L$2</f>
        <v>#N/A</v>
      </c>
      <c r="O184" t="e">
        <f t="shared" si="2"/>
        <v>#N/A</v>
      </c>
    </row>
    <row r="185" spans="1:15" x14ac:dyDescent="0.45">
      <c r="A185">
        <f>Coefficients!$A$2</f>
        <v>-3.0949477183535601</v>
      </c>
      <c r="B185">
        <f>(Games!D185)*Coefficients!$B$2</f>
        <v>0</v>
      </c>
      <c r="C185" t="e">
        <f>(VLOOKUP(Games!B185, Data!$B$2:$L$134, 4, FALSE)-VLOOKUP(Games!C185, Data!$B$2:$L$134, 4, FALSE))*Coefficients!$C$2</f>
        <v>#N/A</v>
      </c>
      <c r="D185" t="e">
        <f>(VLOOKUP(Games!B185, Data!$B$2:$L$134, 3, FALSE)-VLOOKUP(Games!C185, Data!$B$2:$L$134, 3, FALSE))*Coefficients!$D$2</f>
        <v>#N/A</v>
      </c>
      <c r="E185" t="e">
        <f>(VLOOKUP(Games!B185, Data!$B$2:$L$134, 5, FALSE)-VLOOKUP(Games!C185, Data!$B$2:$L$134, 5, FALSE))*Coefficients!$E$2</f>
        <v>#N/A</v>
      </c>
      <c r="F185" t="e">
        <f>(VLOOKUP(Games!B185, Data!$B$2:$L$134, 6, FALSE)-VLOOKUP(Games!C185, Data!$B$2:$L$134, 6, FALSE))*Coefficients!$F$2</f>
        <v>#N/A</v>
      </c>
      <c r="G185" t="e">
        <f>(VLOOKUP(Games!B185, Data!$B$2:$L$134, 7, FALSE)-VLOOKUP(Games!C185, Data!$B$2:$L$134, 7, FALSE))*Coefficients!$G$2</f>
        <v>#N/A</v>
      </c>
      <c r="H185" t="e">
        <f>(VLOOKUP(Games!B185, Data!$B$2:$L$134, 8, FALSE)-VLOOKUP(Games!C185, Data!$B$2:$L$134, 8, FALSE))*Coefficients!$H$2</f>
        <v>#N/A</v>
      </c>
      <c r="I185" t="e">
        <f>(VLOOKUP(Games!B185, Data!$B$2:$L$134, 9, FALSE)-VLOOKUP(Games!C185, Data!$B$2:$L$134, 9, FALSE))*Coefficients!$I$2</f>
        <v>#N/A</v>
      </c>
      <c r="J185" t="e">
        <f>(VLOOKUP(Games!B185, Data!$B$2:$L$134, 10, FALSE)-VLOOKUP(Games!C185, Data!$B$2:$L$134, 10, FALSE))*Coefficients!$J$2</f>
        <v>#N/A</v>
      </c>
      <c r="K185" t="e">
        <f>(IF(AND(VLOOKUP(Games!B185, Data!$B$2:$L$134, 11, FALSE)=1, VLOOKUP(Games!C185, Data!$B$2:$L$134, 11, FALSE)&lt;&gt;1), 1,0))*Coefficients!K$2</f>
        <v>#N/A</v>
      </c>
      <c r="L185" t="e">
        <f>(IF(AND(VLOOKUP(Games!B185, Data!$B$2:$L$134, 11, FALSE)&lt;&gt;1, VLOOKUP(Games!C185, Data!$B$2:$L$134, 11, FALSE)=1), 1,0))*Coefficients!L$2</f>
        <v>#N/A</v>
      </c>
      <c r="O185" t="e">
        <f t="shared" si="2"/>
        <v>#N/A</v>
      </c>
    </row>
    <row r="186" spans="1:15" x14ac:dyDescent="0.45">
      <c r="A186">
        <f>Coefficients!$A$2</f>
        <v>-3.0949477183535601</v>
      </c>
      <c r="B186">
        <f>(Games!D186)*Coefficients!$B$2</f>
        <v>0</v>
      </c>
      <c r="C186" t="e">
        <f>(VLOOKUP(Games!B186, Data!$B$2:$L$134, 4, FALSE)-VLOOKUP(Games!C186, Data!$B$2:$L$134, 4, FALSE))*Coefficients!$C$2</f>
        <v>#N/A</v>
      </c>
      <c r="D186" t="e">
        <f>(VLOOKUP(Games!B186, Data!$B$2:$L$134, 3, FALSE)-VLOOKUP(Games!C186, Data!$B$2:$L$134, 3, FALSE))*Coefficients!$D$2</f>
        <v>#N/A</v>
      </c>
      <c r="E186" t="e">
        <f>(VLOOKUP(Games!B186, Data!$B$2:$L$134, 5, FALSE)-VLOOKUP(Games!C186, Data!$B$2:$L$134, 5, FALSE))*Coefficients!$E$2</f>
        <v>#N/A</v>
      </c>
      <c r="F186" t="e">
        <f>(VLOOKUP(Games!B186, Data!$B$2:$L$134, 6, FALSE)-VLOOKUP(Games!C186, Data!$B$2:$L$134, 6, FALSE))*Coefficients!$F$2</f>
        <v>#N/A</v>
      </c>
      <c r="G186" t="e">
        <f>(VLOOKUP(Games!B186, Data!$B$2:$L$134, 7, FALSE)-VLOOKUP(Games!C186, Data!$B$2:$L$134, 7, FALSE))*Coefficients!$G$2</f>
        <v>#N/A</v>
      </c>
      <c r="H186" t="e">
        <f>(VLOOKUP(Games!B186, Data!$B$2:$L$134, 8, FALSE)-VLOOKUP(Games!C186, Data!$B$2:$L$134, 8, FALSE))*Coefficients!$H$2</f>
        <v>#N/A</v>
      </c>
      <c r="I186" t="e">
        <f>(VLOOKUP(Games!B186, Data!$B$2:$L$134, 9, FALSE)-VLOOKUP(Games!C186, Data!$B$2:$L$134, 9, FALSE))*Coefficients!$I$2</f>
        <v>#N/A</v>
      </c>
      <c r="J186" t="e">
        <f>(VLOOKUP(Games!B186, Data!$B$2:$L$134, 10, FALSE)-VLOOKUP(Games!C186, Data!$B$2:$L$134, 10, FALSE))*Coefficients!$J$2</f>
        <v>#N/A</v>
      </c>
      <c r="K186" t="e">
        <f>(IF(AND(VLOOKUP(Games!B186, Data!$B$2:$L$134, 11, FALSE)=1, VLOOKUP(Games!C186, Data!$B$2:$L$134, 11, FALSE)&lt;&gt;1), 1,0))*Coefficients!K$2</f>
        <v>#N/A</v>
      </c>
      <c r="L186" t="e">
        <f>(IF(AND(VLOOKUP(Games!B186, Data!$B$2:$L$134, 11, FALSE)&lt;&gt;1, VLOOKUP(Games!C186, Data!$B$2:$L$134, 11, FALSE)=1), 1,0))*Coefficients!L$2</f>
        <v>#N/A</v>
      </c>
      <c r="O186" t="e">
        <f t="shared" si="2"/>
        <v>#N/A</v>
      </c>
    </row>
    <row r="187" spans="1:15" x14ac:dyDescent="0.45">
      <c r="A187">
        <f>Coefficients!$A$2</f>
        <v>-3.0949477183535601</v>
      </c>
      <c r="B187">
        <f>(Games!D187)*Coefficients!$B$2</f>
        <v>0</v>
      </c>
      <c r="C187" t="e">
        <f>(VLOOKUP(Games!B187, Data!$B$2:$L$134, 4, FALSE)-VLOOKUP(Games!C187, Data!$B$2:$L$134, 4, FALSE))*Coefficients!$C$2</f>
        <v>#N/A</v>
      </c>
      <c r="D187" t="e">
        <f>(VLOOKUP(Games!B187, Data!$B$2:$L$134, 3, FALSE)-VLOOKUP(Games!C187, Data!$B$2:$L$134, 3, FALSE))*Coefficients!$D$2</f>
        <v>#N/A</v>
      </c>
      <c r="E187" t="e">
        <f>(VLOOKUP(Games!B187, Data!$B$2:$L$134, 5, FALSE)-VLOOKUP(Games!C187, Data!$B$2:$L$134, 5, FALSE))*Coefficients!$E$2</f>
        <v>#N/A</v>
      </c>
      <c r="F187" t="e">
        <f>(VLOOKUP(Games!B187, Data!$B$2:$L$134, 6, FALSE)-VLOOKUP(Games!C187, Data!$B$2:$L$134, 6, FALSE))*Coefficients!$F$2</f>
        <v>#N/A</v>
      </c>
      <c r="G187" t="e">
        <f>(VLOOKUP(Games!B187, Data!$B$2:$L$134, 7, FALSE)-VLOOKUP(Games!C187, Data!$B$2:$L$134, 7, FALSE))*Coefficients!$G$2</f>
        <v>#N/A</v>
      </c>
      <c r="H187" t="e">
        <f>(VLOOKUP(Games!B187, Data!$B$2:$L$134, 8, FALSE)-VLOOKUP(Games!C187, Data!$B$2:$L$134, 8, FALSE))*Coefficients!$H$2</f>
        <v>#N/A</v>
      </c>
      <c r="I187" t="e">
        <f>(VLOOKUP(Games!B187, Data!$B$2:$L$134, 9, FALSE)-VLOOKUP(Games!C187, Data!$B$2:$L$134, 9, FALSE))*Coefficients!$I$2</f>
        <v>#N/A</v>
      </c>
      <c r="J187" t="e">
        <f>(VLOOKUP(Games!B187, Data!$B$2:$L$134, 10, FALSE)-VLOOKUP(Games!C187, Data!$B$2:$L$134, 10, FALSE))*Coefficients!$J$2</f>
        <v>#N/A</v>
      </c>
      <c r="K187" t="e">
        <f>(IF(AND(VLOOKUP(Games!B187, Data!$B$2:$L$134, 11, FALSE)=1, VLOOKUP(Games!C187, Data!$B$2:$L$134, 11, FALSE)&lt;&gt;1), 1,0))*Coefficients!K$2</f>
        <v>#N/A</v>
      </c>
      <c r="L187" t="e">
        <f>(IF(AND(VLOOKUP(Games!B187, Data!$B$2:$L$134, 11, FALSE)&lt;&gt;1, VLOOKUP(Games!C187, Data!$B$2:$L$134, 11, FALSE)=1), 1,0))*Coefficients!L$2</f>
        <v>#N/A</v>
      </c>
      <c r="O187" t="e">
        <f t="shared" si="2"/>
        <v>#N/A</v>
      </c>
    </row>
    <row r="188" spans="1:15" x14ac:dyDescent="0.45">
      <c r="A188">
        <f>Coefficients!$A$2</f>
        <v>-3.0949477183535601</v>
      </c>
      <c r="B188">
        <f>(Games!D188)*Coefficients!$B$2</f>
        <v>0</v>
      </c>
      <c r="C188" t="e">
        <f>(VLOOKUP(Games!B188, Data!$B$2:$L$134, 4, FALSE)-VLOOKUP(Games!C188, Data!$B$2:$L$134, 4, FALSE))*Coefficients!$C$2</f>
        <v>#N/A</v>
      </c>
      <c r="D188" t="e">
        <f>(VLOOKUP(Games!B188, Data!$B$2:$L$134, 3, FALSE)-VLOOKUP(Games!C188, Data!$B$2:$L$134, 3, FALSE))*Coefficients!$D$2</f>
        <v>#N/A</v>
      </c>
      <c r="E188" t="e">
        <f>(VLOOKUP(Games!B188, Data!$B$2:$L$134, 5, FALSE)-VLOOKUP(Games!C188, Data!$B$2:$L$134, 5, FALSE))*Coefficients!$E$2</f>
        <v>#N/A</v>
      </c>
      <c r="F188" t="e">
        <f>(VLOOKUP(Games!B188, Data!$B$2:$L$134, 6, FALSE)-VLOOKUP(Games!C188, Data!$B$2:$L$134, 6, FALSE))*Coefficients!$F$2</f>
        <v>#N/A</v>
      </c>
      <c r="G188" t="e">
        <f>(VLOOKUP(Games!B188, Data!$B$2:$L$134, 7, FALSE)-VLOOKUP(Games!C188, Data!$B$2:$L$134, 7, FALSE))*Coefficients!$G$2</f>
        <v>#N/A</v>
      </c>
      <c r="H188" t="e">
        <f>(VLOOKUP(Games!B188, Data!$B$2:$L$134, 8, FALSE)-VLOOKUP(Games!C188, Data!$B$2:$L$134, 8, FALSE))*Coefficients!$H$2</f>
        <v>#N/A</v>
      </c>
      <c r="I188" t="e">
        <f>(VLOOKUP(Games!B188, Data!$B$2:$L$134, 9, FALSE)-VLOOKUP(Games!C188, Data!$B$2:$L$134, 9, FALSE))*Coefficients!$I$2</f>
        <v>#N/A</v>
      </c>
      <c r="J188" t="e">
        <f>(VLOOKUP(Games!B188, Data!$B$2:$L$134, 10, FALSE)-VLOOKUP(Games!C188, Data!$B$2:$L$134, 10, FALSE))*Coefficients!$J$2</f>
        <v>#N/A</v>
      </c>
      <c r="K188" t="e">
        <f>(IF(AND(VLOOKUP(Games!B188, Data!$B$2:$L$134, 11, FALSE)=1, VLOOKUP(Games!C188, Data!$B$2:$L$134, 11, FALSE)&lt;&gt;1), 1,0))*Coefficients!K$2</f>
        <v>#N/A</v>
      </c>
      <c r="L188" t="e">
        <f>(IF(AND(VLOOKUP(Games!B188, Data!$B$2:$L$134, 11, FALSE)&lt;&gt;1, VLOOKUP(Games!C188, Data!$B$2:$L$134, 11, FALSE)=1), 1,0))*Coefficients!L$2</f>
        <v>#N/A</v>
      </c>
      <c r="O188" t="e">
        <f t="shared" si="2"/>
        <v>#N/A</v>
      </c>
    </row>
    <row r="189" spans="1:15" x14ac:dyDescent="0.45">
      <c r="A189">
        <f>Coefficients!$A$2</f>
        <v>-3.0949477183535601</v>
      </c>
      <c r="B189">
        <f>(Games!D189)*Coefficients!$B$2</f>
        <v>0</v>
      </c>
      <c r="C189" t="e">
        <f>(VLOOKUP(Games!B189, Data!$B$2:$L$134, 4, FALSE)-VLOOKUP(Games!C189, Data!$B$2:$L$134, 4, FALSE))*Coefficients!$C$2</f>
        <v>#N/A</v>
      </c>
      <c r="D189" t="e">
        <f>(VLOOKUP(Games!B189, Data!$B$2:$L$134, 3, FALSE)-VLOOKUP(Games!C189, Data!$B$2:$L$134, 3, FALSE))*Coefficients!$D$2</f>
        <v>#N/A</v>
      </c>
      <c r="E189" t="e">
        <f>(VLOOKUP(Games!B189, Data!$B$2:$L$134, 5, FALSE)-VLOOKUP(Games!C189, Data!$B$2:$L$134, 5, FALSE))*Coefficients!$E$2</f>
        <v>#N/A</v>
      </c>
      <c r="F189" t="e">
        <f>(VLOOKUP(Games!B189, Data!$B$2:$L$134, 6, FALSE)-VLOOKUP(Games!C189, Data!$B$2:$L$134, 6, FALSE))*Coefficients!$F$2</f>
        <v>#N/A</v>
      </c>
      <c r="G189" t="e">
        <f>(VLOOKUP(Games!B189, Data!$B$2:$L$134, 7, FALSE)-VLOOKUP(Games!C189, Data!$B$2:$L$134, 7, FALSE))*Coefficients!$G$2</f>
        <v>#N/A</v>
      </c>
      <c r="H189" t="e">
        <f>(VLOOKUP(Games!B189, Data!$B$2:$L$134, 8, FALSE)-VLOOKUP(Games!C189, Data!$B$2:$L$134, 8, FALSE))*Coefficients!$H$2</f>
        <v>#N/A</v>
      </c>
      <c r="I189" t="e">
        <f>(VLOOKUP(Games!B189, Data!$B$2:$L$134, 9, FALSE)-VLOOKUP(Games!C189, Data!$B$2:$L$134, 9, FALSE))*Coefficients!$I$2</f>
        <v>#N/A</v>
      </c>
      <c r="J189" t="e">
        <f>(VLOOKUP(Games!B189, Data!$B$2:$L$134, 10, FALSE)-VLOOKUP(Games!C189, Data!$B$2:$L$134, 10, FALSE))*Coefficients!$J$2</f>
        <v>#N/A</v>
      </c>
      <c r="K189" t="e">
        <f>(IF(AND(VLOOKUP(Games!B189, Data!$B$2:$L$134, 11, FALSE)=1, VLOOKUP(Games!C189, Data!$B$2:$L$134, 11, FALSE)&lt;&gt;1), 1,0))*Coefficients!K$2</f>
        <v>#N/A</v>
      </c>
      <c r="L189" t="e">
        <f>(IF(AND(VLOOKUP(Games!B189, Data!$B$2:$L$134, 11, FALSE)&lt;&gt;1, VLOOKUP(Games!C189, Data!$B$2:$L$134, 11, FALSE)=1), 1,0))*Coefficients!L$2</f>
        <v>#N/A</v>
      </c>
      <c r="O189" t="e">
        <f t="shared" si="2"/>
        <v>#N/A</v>
      </c>
    </row>
    <row r="190" spans="1:15" x14ac:dyDescent="0.45">
      <c r="A190">
        <f>Coefficients!$A$2</f>
        <v>-3.0949477183535601</v>
      </c>
      <c r="B190">
        <f>(Games!D190)*Coefficients!$B$2</f>
        <v>0</v>
      </c>
      <c r="C190" t="e">
        <f>(VLOOKUP(Games!B190, Data!$B$2:$L$134, 4, FALSE)-VLOOKUP(Games!C190, Data!$B$2:$L$134, 4, FALSE))*Coefficients!$C$2</f>
        <v>#N/A</v>
      </c>
      <c r="D190" t="e">
        <f>(VLOOKUP(Games!B190, Data!$B$2:$L$134, 3, FALSE)-VLOOKUP(Games!C190, Data!$B$2:$L$134, 3, FALSE))*Coefficients!$D$2</f>
        <v>#N/A</v>
      </c>
      <c r="E190" t="e">
        <f>(VLOOKUP(Games!B190, Data!$B$2:$L$134, 5, FALSE)-VLOOKUP(Games!C190, Data!$B$2:$L$134, 5, FALSE))*Coefficients!$E$2</f>
        <v>#N/A</v>
      </c>
      <c r="F190" t="e">
        <f>(VLOOKUP(Games!B190, Data!$B$2:$L$134, 6, FALSE)-VLOOKUP(Games!C190, Data!$B$2:$L$134, 6, FALSE))*Coefficients!$F$2</f>
        <v>#N/A</v>
      </c>
      <c r="G190" t="e">
        <f>(VLOOKUP(Games!B190, Data!$B$2:$L$134, 7, FALSE)-VLOOKUP(Games!C190, Data!$B$2:$L$134, 7, FALSE))*Coefficients!$G$2</f>
        <v>#N/A</v>
      </c>
      <c r="H190" t="e">
        <f>(VLOOKUP(Games!B190, Data!$B$2:$L$134, 8, FALSE)-VLOOKUP(Games!C190, Data!$B$2:$L$134, 8, FALSE))*Coefficients!$H$2</f>
        <v>#N/A</v>
      </c>
      <c r="I190" t="e">
        <f>(VLOOKUP(Games!B190, Data!$B$2:$L$134, 9, FALSE)-VLOOKUP(Games!C190, Data!$B$2:$L$134, 9, FALSE))*Coefficients!$I$2</f>
        <v>#N/A</v>
      </c>
      <c r="J190" t="e">
        <f>(VLOOKUP(Games!B190, Data!$B$2:$L$134, 10, FALSE)-VLOOKUP(Games!C190, Data!$B$2:$L$134, 10, FALSE))*Coefficients!$J$2</f>
        <v>#N/A</v>
      </c>
      <c r="K190" t="e">
        <f>(IF(AND(VLOOKUP(Games!B190, Data!$B$2:$L$134, 11, FALSE)=1, VLOOKUP(Games!C190, Data!$B$2:$L$134, 11, FALSE)&lt;&gt;1), 1,0))*Coefficients!K$2</f>
        <v>#N/A</v>
      </c>
      <c r="L190" t="e">
        <f>(IF(AND(VLOOKUP(Games!B190, Data!$B$2:$L$134, 11, FALSE)&lt;&gt;1, VLOOKUP(Games!C190, Data!$B$2:$L$134, 11, FALSE)=1), 1,0))*Coefficients!L$2</f>
        <v>#N/A</v>
      </c>
      <c r="O190" t="e">
        <f t="shared" si="2"/>
        <v>#N/A</v>
      </c>
    </row>
    <row r="191" spans="1:15" x14ac:dyDescent="0.45">
      <c r="A191">
        <f>Coefficients!$A$2</f>
        <v>-3.0949477183535601</v>
      </c>
      <c r="B191">
        <f>(Games!D191)*Coefficients!$B$2</f>
        <v>0</v>
      </c>
      <c r="C191" t="e">
        <f>(VLOOKUP(Games!B191, Data!$B$2:$L$134, 4, FALSE)-VLOOKUP(Games!C191, Data!$B$2:$L$134, 4, FALSE))*Coefficients!$C$2</f>
        <v>#N/A</v>
      </c>
      <c r="D191" t="e">
        <f>(VLOOKUP(Games!B191, Data!$B$2:$L$134, 3, FALSE)-VLOOKUP(Games!C191, Data!$B$2:$L$134, 3, FALSE))*Coefficients!$D$2</f>
        <v>#N/A</v>
      </c>
      <c r="E191" t="e">
        <f>(VLOOKUP(Games!B191, Data!$B$2:$L$134, 5, FALSE)-VLOOKUP(Games!C191, Data!$B$2:$L$134, 5, FALSE))*Coefficients!$E$2</f>
        <v>#N/A</v>
      </c>
      <c r="F191" t="e">
        <f>(VLOOKUP(Games!B191, Data!$B$2:$L$134, 6, FALSE)-VLOOKUP(Games!C191, Data!$B$2:$L$134, 6, FALSE))*Coefficients!$F$2</f>
        <v>#N/A</v>
      </c>
      <c r="G191" t="e">
        <f>(VLOOKUP(Games!B191, Data!$B$2:$L$134, 7, FALSE)-VLOOKUP(Games!C191, Data!$B$2:$L$134, 7, FALSE))*Coefficients!$G$2</f>
        <v>#N/A</v>
      </c>
      <c r="H191" t="e">
        <f>(VLOOKUP(Games!B191, Data!$B$2:$L$134, 8, FALSE)-VLOOKUP(Games!C191, Data!$B$2:$L$134, 8, FALSE))*Coefficients!$H$2</f>
        <v>#N/A</v>
      </c>
      <c r="I191" t="e">
        <f>(VLOOKUP(Games!B191, Data!$B$2:$L$134, 9, FALSE)-VLOOKUP(Games!C191, Data!$B$2:$L$134, 9, FALSE))*Coefficients!$I$2</f>
        <v>#N/A</v>
      </c>
      <c r="J191" t="e">
        <f>(VLOOKUP(Games!B191, Data!$B$2:$L$134, 10, FALSE)-VLOOKUP(Games!C191, Data!$B$2:$L$134, 10, FALSE))*Coefficients!$J$2</f>
        <v>#N/A</v>
      </c>
      <c r="K191" t="e">
        <f>(IF(AND(VLOOKUP(Games!B191, Data!$B$2:$L$134, 11, FALSE)=1, VLOOKUP(Games!C191, Data!$B$2:$L$134, 11, FALSE)&lt;&gt;1), 1,0))*Coefficients!K$2</f>
        <v>#N/A</v>
      </c>
      <c r="L191" t="e">
        <f>(IF(AND(VLOOKUP(Games!B191, Data!$B$2:$L$134, 11, FALSE)&lt;&gt;1, VLOOKUP(Games!C191, Data!$B$2:$L$134, 11, FALSE)=1), 1,0))*Coefficients!L$2</f>
        <v>#N/A</v>
      </c>
      <c r="O191" t="e">
        <f t="shared" si="2"/>
        <v>#N/A</v>
      </c>
    </row>
    <row r="192" spans="1:15" x14ac:dyDescent="0.45">
      <c r="A192">
        <f>Coefficients!$A$2</f>
        <v>-3.0949477183535601</v>
      </c>
      <c r="B192">
        <f>(Games!D192)*Coefficients!$B$2</f>
        <v>0</v>
      </c>
      <c r="C192" t="e">
        <f>(VLOOKUP(Games!B192, Data!$B$2:$L$134, 4, FALSE)-VLOOKUP(Games!C192, Data!$B$2:$L$134, 4, FALSE))*Coefficients!$C$2</f>
        <v>#N/A</v>
      </c>
      <c r="D192" t="e">
        <f>(VLOOKUP(Games!B192, Data!$B$2:$L$134, 3, FALSE)-VLOOKUP(Games!C192, Data!$B$2:$L$134, 3, FALSE))*Coefficients!$D$2</f>
        <v>#N/A</v>
      </c>
      <c r="E192" t="e">
        <f>(VLOOKUP(Games!B192, Data!$B$2:$L$134, 5, FALSE)-VLOOKUP(Games!C192, Data!$B$2:$L$134, 5, FALSE))*Coefficients!$E$2</f>
        <v>#N/A</v>
      </c>
      <c r="F192" t="e">
        <f>(VLOOKUP(Games!B192, Data!$B$2:$L$134, 6, FALSE)-VLOOKUP(Games!C192, Data!$B$2:$L$134, 6, FALSE))*Coefficients!$F$2</f>
        <v>#N/A</v>
      </c>
      <c r="G192" t="e">
        <f>(VLOOKUP(Games!B192, Data!$B$2:$L$134, 7, FALSE)-VLOOKUP(Games!C192, Data!$B$2:$L$134, 7, FALSE))*Coefficients!$G$2</f>
        <v>#N/A</v>
      </c>
      <c r="H192" t="e">
        <f>(VLOOKUP(Games!B192, Data!$B$2:$L$134, 8, FALSE)-VLOOKUP(Games!C192, Data!$B$2:$L$134, 8, FALSE))*Coefficients!$H$2</f>
        <v>#N/A</v>
      </c>
      <c r="I192" t="e">
        <f>(VLOOKUP(Games!B192, Data!$B$2:$L$134, 9, FALSE)-VLOOKUP(Games!C192, Data!$B$2:$L$134, 9, FALSE))*Coefficients!$I$2</f>
        <v>#N/A</v>
      </c>
      <c r="J192" t="e">
        <f>(VLOOKUP(Games!B192, Data!$B$2:$L$134, 10, FALSE)-VLOOKUP(Games!C192, Data!$B$2:$L$134, 10, FALSE))*Coefficients!$J$2</f>
        <v>#N/A</v>
      </c>
      <c r="K192" t="e">
        <f>(IF(AND(VLOOKUP(Games!B192, Data!$B$2:$L$134, 11, FALSE)=1, VLOOKUP(Games!C192, Data!$B$2:$L$134, 11, FALSE)&lt;&gt;1), 1,0))*Coefficients!K$2</f>
        <v>#N/A</v>
      </c>
      <c r="L192" t="e">
        <f>(IF(AND(VLOOKUP(Games!B192, Data!$B$2:$L$134, 11, FALSE)&lt;&gt;1, VLOOKUP(Games!C192, Data!$B$2:$L$134, 11, FALSE)=1), 1,0))*Coefficients!L$2</f>
        <v>#N/A</v>
      </c>
      <c r="O192" t="e">
        <f t="shared" si="2"/>
        <v>#N/A</v>
      </c>
    </row>
    <row r="193" spans="1:15" x14ac:dyDescent="0.45">
      <c r="A193">
        <f>Coefficients!$A$2</f>
        <v>-3.0949477183535601</v>
      </c>
      <c r="B193">
        <f>(Games!D193)*Coefficients!$B$2</f>
        <v>0</v>
      </c>
      <c r="C193" t="e">
        <f>(VLOOKUP(Games!B193, Data!$B$2:$L$134, 4, FALSE)-VLOOKUP(Games!C193, Data!$B$2:$L$134, 4, FALSE))*Coefficients!$C$2</f>
        <v>#N/A</v>
      </c>
      <c r="D193" t="e">
        <f>(VLOOKUP(Games!B193, Data!$B$2:$L$134, 3, FALSE)-VLOOKUP(Games!C193, Data!$B$2:$L$134, 3, FALSE))*Coefficients!$D$2</f>
        <v>#N/A</v>
      </c>
      <c r="E193" t="e">
        <f>(VLOOKUP(Games!B193, Data!$B$2:$L$134, 5, FALSE)-VLOOKUP(Games!C193, Data!$B$2:$L$134, 5, FALSE))*Coefficients!$E$2</f>
        <v>#N/A</v>
      </c>
      <c r="F193" t="e">
        <f>(VLOOKUP(Games!B193, Data!$B$2:$L$134, 6, FALSE)-VLOOKUP(Games!C193, Data!$B$2:$L$134, 6, FALSE))*Coefficients!$F$2</f>
        <v>#N/A</v>
      </c>
      <c r="G193" t="e">
        <f>(VLOOKUP(Games!B193, Data!$B$2:$L$134, 7, FALSE)-VLOOKUP(Games!C193, Data!$B$2:$L$134, 7, FALSE))*Coefficients!$G$2</f>
        <v>#N/A</v>
      </c>
      <c r="H193" t="e">
        <f>(VLOOKUP(Games!B193, Data!$B$2:$L$134, 8, FALSE)-VLOOKUP(Games!C193, Data!$B$2:$L$134, 8, FALSE))*Coefficients!$H$2</f>
        <v>#N/A</v>
      </c>
      <c r="I193" t="e">
        <f>(VLOOKUP(Games!B193, Data!$B$2:$L$134, 9, FALSE)-VLOOKUP(Games!C193, Data!$B$2:$L$134, 9, FALSE))*Coefficients!$I$2</f>
        <v>#N/A</v>
      </c>
      <c r="J193" t="e">
        <f>(VLOOKUP(Games!B193, Data!$B$2:$L$134, 10, FALSE)-VLOOKUP(Games!C193, Data!$B$2:$L$134, 10, FALSE))*Coefficients!$J$2</f>
        <v>#N/A</v>
      </c>
      <c r="K193" t="e">
        <f>(IF(AND(VLOOKUP(Games!B193, Data!$B$2:$L$134, 11, FALSE)=1, VLOOKUP(Games!C193, Data!$B$2:$L$134, 11, FALSE)&lt;&gt;1), 1,0))*Coefficients!K$2</f>
        <v>#N/A</v>
      </c>
      <c r="L193" t="e">
        <f>(IF(AND(VLOOKUP(Games!B193, Data!$B$2:$L$134, 11, FALSE)&lt;&gt;1, VLOOKUP(Games!C193, Data!$B$2:$L$134, 11, FALSE)=1), 1,0))*Coefficients!L$2</f>
        <v>#N/A</v>
      </c>
      <c r="O193" t="e">
        <f t="shared" si="2"/>
        <v>#N/A</v>
      </c>
    </row>
    <row r="194" spans="1:15" x14ac:dyDescent="0.45">
      <c r="A194">
        <f>Coefficients!$A$2</f>
        <v>-3.0949477183535601</v>
      </c>
      <c r="B194">
        <f>(Games!D194)*Coefficients!$B$2</f>
        <v>0</v>
      </c>
      <c r="C194" t="e">
        <f>(VLOOKUP(Games!B194, Data!$B$2:$L$134, 4, FALSE)-VLOOKUP(Games!C194, Data!$B$2:$L$134, 4, FALSE))*Coefficients!$C$2</f>
        <v>#N/A</v>
      </c>
      <c r="D194" t="e">
        <f>(VLOOKUP(Games!B194, Data!$B$2:$L$134, 3, FALSE)-VLOOKUP(Games!C194, Data!$B$2:$L$134, 3, FALSE))*Coefficients!$D$2</f>
        <v>#N/A</v>
      </c>
      <c r="E194" t="e">
        <f>(VLOOKUP(Games!B194, Data!$B$2:$L$134, 5, FALSE)-VLOOKUP(Games!C194, Data!$B$2:$L$134, 5, FALSE))*Coefficients!$E$2</f>
        <v>#N/A</v>
      </c>
      <c r="F194" t="e">
        <f>(VLOOKUP(Games!B194, Data!$B$2:$L$134, 6, FALSE)-VLOOKUP(Games!C194, Data!$B$2:$L$134, 6, FALSE))*Coefficients!$F$2</f>
        <v>#N/A</v>
      </c>
      <c r="G194" t="e">
        <f>(VLOOKUP(Games!B194, Data!$B$2:$L$134, 7, FALSE)-VLOOKUP(Games!C194, Data!$B$2:$L$134, 7, FALSE))*Coefficients!$G$2</f>
        <v>#N/A</v>
      </c>
      <c r="H194" t="e">
        <f>(VLOOKUP(Games!B194, Data!$B$2:$L$134, 8, FALSE)-VLOOKUP(Games!C194, Data!$B$2:$L$134, 8, FALSE))*Coefficients!$H$2</f>
        <v>#N/A</v>
      </c>
      <c r="I194" t="e">
        <f>(VLOOKUP(Games!B194, Data!$B$2:$L$134, 9, FALSE)-VLOOKUP(Games!C194, Data!$B$2:$L$134, 9, FALSE))*Coefficients!$I$2</f>
        <v>#N/A</v>
      </c>
      <c r="J194" t="e">
        <f>(VLOOKUP(Games!B194, Data!$B$2:$L$134, 10, FALSE)-VLOOKUP(Games!C194, Data!$B$2:$L$134, 10, FALSE))*Coefficients!$J$2</f>
        <v>#N/A</v>
      </c>
      <c r="K194" t="e">
        <f>(IF(AND(VLOOKUP(Games!B194, Data!$B$2:$L$134, 11, FALSE)=1, VLOOKUP(Games!C194, Data!$B$2:$L$134, 11, FALSE)&lt;&gt;1), 1,0))*Coefficients!K$2</f>
        <v>#N/A</v>
      </c>
      <c r="L194" t="e">
        <f>(IF(AND(VLOOKUP(Games!B194, Data!$B$2:$L$134, 11, FALSE)&lt;&gt;1, VLOOKUP(Games!C194, Data!$B$2:$L$134, 11, FALSE)=1), 1,0))*Coefficients!L$2</f>
        <v>#N/A</v>
      </c>
      <c r="O194" t="e">
        <f t="shared" si="2"/>
        <v>#N/A</v>
      </c>
    </row>
    <row r="195" spans="1:15" x14ac:dyDescent="0.45">
      <c r="A195">
        <f>Coefficients!$A$2</f>
        <v>-3.0949477183535601</v>
      </c>
      <c r="B195">
        <f>(Games!D195)*Coefficients!$B$2</f>
        <v>0</v>
      </c>
      <c r="C195" t="e">
        <f>(VLOOKUP(Games!B195, Data!$B$2:$L$134, 4, FALSE)-VLOOKUP(Games!C195, Data!$B$2:$L$134, 4, FALSE))*Coefficients!$C$2</f>
        <v>#N/A</v>
      </c>
      <c r="D195" t="e">
        <f>(VLOOKUP(Games!B195, Data!$B$2:$L$134, 3, FALSE)-VLOOKUP(Games!C195, Data!$B$2:$L$134, 3, FALSE))*Coefficients!$D$2</f>
        <v>#N/A</v>
      </c>
      <c r="E195" t="e">
        <f>(VLOOKUP(Games!B195, Data!$B$2:$L$134, 5, FALSE)-VLOOKUP(Games!C195, Data!$B$2:$L$134, 5, FALSE))*Coefficients!$E$2</f>
        <v>#N/A</v>
      </c>
      <c r="F195" t="e">
        <f>(VLOOKUP(Games!B195, Data!$B$2:$L$134, 6, FALSE)-VLOOKUP(Games!C195, Data!$B$2:$L$134, 6, FALSE))*Coefficients!$F$2</f>
        <v>#N/A</v>
      </c>
      <c r="G195" t="e">
        <f>(VLOOKUP(Games!B195, Data!$B$2:$L$134, 7, FALSE)-VLOOKUP(Games!C195, Data!$B$2:$L$134, 7, FALSE))*Coefficients!$G$2</f>
        <v>#N/A</v>
      </c>
      <c r="H195" t="e">
        <f>(VLOOKUP(Games!B195, Data!$B$2:$L$134, 8, FALSE)-VLOOKUP(Games!C195, Data!$B$2:$L$134, 8, FALSE))*Coefficients!$H$2</f>
        <v>#N/A</v>
      </c>
      <c r="I195" t="e">
        <f>(VLOOKUP(Games!B195, Data!$B$2:$L$134, 9, FALSE)-VLOOKUP(Games!C195, Data!$B$2:$L$134, 9, FALSE))*Coefficients!$I$2</f>
        <v>#N/A</v>
      </c>
      <c r="J195" t="e">
        <f>(VLOOKUP(Games!B195, Data!$B$2:$L$134, 10, FALSE)-VLOOKUP(Games!C195, Data!$B$2:$L$134, 10, FALSE))*Coefficients!$J$2</f>
        <v>#N/A</v>
      </c>
      <c r="K195" t="e">
        <f>(IF(AND(VLOOKUP(Games!B195, Data!$B$2:$L$134, 11, FALSE)=1, VLOOKUP(Games!C195, Data!$B$2:$L$134, 11, FALSE)&lt;&gt;1), 1,0))*Coefficients!K$2</f>
        <v>#N/A</v>
      </c>
      <c r="L195" t="e">
        <f>(IF(AND(VLOOKUP(Games!B195, Data!$B$2:$L$134, 11, FALSE)&lt;&gt;1, VLOOKUP(Games!C195, Data!$B$2:$L$134, 11, FALSE)=1), 1,0))*Coefficients!L$2</f>
        <v>#N/A</v>
      </c>
      <c r="O195" t="e">
        <f t="shared" ref="O195:O258" si="3">SUM(A195:L195)</f>
        <v>#N/A</v>
      </c>
    </row>
    <row r="196" spans="1:15" x14ac:dyDescent="0.45">
      <c r="A196">
        <f>Coefficients!$A$2</f>
        <v>-3.0949477183535601</v>
      </c>
      <c r="B196">
        <f>(Games!D196)*Coefficients!$B$2</f>
        <v>0</v>
      </c>
      <c r="C196" t="e">
        <f>(VLOOKUP(Games!B196, Data!$B$2:$L$134, 4, FALSE)-VLOOKUP(Games!C196, Data!$B$2:$L$134, 4, FALSE))*Coefficients!$C$2</f>
        <v>#N/A</v>
      </c>
      <c r="D196" t="e">
        <f>(VLOOKUP(Games!B196, Data!$B$2:$L$134, 3, FALSE)-VLOOKUP(Games!C196, Data!$B$2:$L$134, 3, FALSE))*Coefficients!$D$2</f>
        <v>#N/A</v>
      </c>
      <c r="E196" t="e">
        <f>(VLOOKUP(Games!B196, Data!$B$2:$L$134, 5, FALSE)-VLOOKUP(Games!C196, Data!$B$2:$L$134, 5, FALSE))*Coefficients!$E$2</f>
        <v>#N/A</v>
      </c>
      <c r="F196" t="e">
        <f>(VLOOKUP(Games!B196, Data!$B$2:$L$134, 6, FALSE)-VLOOKUP(Games!C196, Data!$B$2:$L$134, 6, FALSE))*Coefficients!$F$2</f>
        <v>#N/A</v>
      </c>
      <c r="G196" t="e">
        <f>(VLOOKUP(Games!B196, Data!$B$2:$L$134, 7, FALSE)-VLOOKUP(Games!C196, Data!$B$2:$L$134, 7, FALSE))*Coefficients!$G$2</f>
        <v>#N/A</v>
      </c>
      <c r="H196" t="e">
        <f>(VLOOKUP(Games!B196, Data!$B$2:$L$134, 8, FALSE)-VLOOKUP(Games!C196, Data!$B$2:$L$134, 8, FALSE))*Coefficients!$H$2</f>
        <v>#N/A</v>
      </c>
      <c r="I196" t="e">
        <f>(VLOOKUP(Games!B196, Data!$B$2:$L$134, 9, FALSE)-VLOOKUP(Games!C196, Data!$B$2:$L$134, 9, FALSE))*Coefficients!$I$2</f>
        <v>#N/A</v>
      </c>
      <c r="J196" t="e">
        <f>(VLOOKUP(Games!B196, Data!$B$2:$L$134, 10, FALSE)-VLOOKUP(Games!C196, Data!$B$2:$L$134, 10, FALSE))*Coefficients!$J$2</f>
        <v>#N/A</v>
      </c>
      <c r="K196" t="e">
        <f>(IF(AND(VLOOKUP(Games!B196, Data!$B$2:$L$134, 11, FALSE)=1, VLOOKUP(Games!C196, Data!$B$2:$L$134, 11, FALSE)&lt;&gt;1), 1,0))*Coefficients!K$2</f>
        <v>#N/A</v>
      </c>
      <c r="L196" t="e">
        <f>(IF(AND(VLOOKUP(Games!B196, Data!$B$2:$L$134, 11, FALSE)&lt;&gt;1, VLOOKUP(Games!C196, Data!$B$2:$L$134, 11, FALSE)=1), 1,0))*Coefficients!L$2</f>
        <v>#N/A</v>
      </c>
      <c r="O196" t="e">
        <f t="shared" si="3"/>
        <v>#N/A</v>
      </c>
    </row>
    <row r="197" spans="1:15" x14ac:dyDescent="0.45">
      <c r="A197">
        <f>Coefficients!$A$2</f>
        <v>-3.0949477183535601</v>
      </c>
      <c r="B197">
        <f>(Games!D197)*Coefficients!$B$2</f>
        <v>0</v>
      </c>
      <c r="C197" t="e">
        <f>(VLOOKUP(Games!B197, Data!$B$2:$L$134, 4, FALSE)-VLOOKUP(Games!C197, Data!$B$2:$L$134, 4, FALSE))*Coefficients!$C$2</f>
        <v>#N/A</v>
      </c>
      <c r="D197" t="e">
        <f>(VLOOKUP(Games!B197, Data!$B$2:$L$134, 3, FALSE)-VLOOKUP(Games!C197, Data!$B$2:$L$134, 3, FALSE))*Coefficients!$D$2</f>
        <v>#N/A</v>
      </c>
      <c r="E197" t="e">
        <f>(VLOOKUP(Games!B197, Data!$B$2:$L$134, 5, FALSE)-VLOOKUP(Games!C197, Data!$B$2:$L$134, 5, FALSE))*Coefficients!$E$2</f>
        <v>#N/A</v>
      </c>
      <c r="F197" t="e">
        <f>(VLOOKUP(Games!B197, Data!$B$2:$L$134, 6, FALSE)-VLOOKUP(Games!C197, Data!$B$2:$L$134, 6, FALSE))*Coefficients!$F$2</f>
        <v>#N/A</v>
      </c>
      <c r="G197" t="e">
        <f>(VLOOKUP(Games!B197, Data!$B$2:$L$134, 7, FALSE)-VLOOKUP(Games!C197, Data!$B$2:$L$134, 7, FALSE))*Coefficients!$G$2</f>
        <v>#N/A</v>
      </c>
      <c r="H197" t="e">
        <f>(VLOOKUP(Games!B197, Data!$B$2:$L$134, 8, FALSE)-VLOOKUP(Games!C197, Data!$B$2:$L$134, 8, FALSE))*Coefficients!$H$2</f>
        <v>#N/A</v>
      </c>
      <c r="I197" t="e">
        <f>(VLOOKUP(Games!B197, Data!$B$2:$L$134, 9, FALSE)-VLOOKUP(Games!C197, Data!$B$2:$L$134, 9, FALSE))*Coefficients!$I$2</f>
        <v>#N/A</v>
      </c>
      <c r="J197" t="e">
        <f>(VLOOKUP(Games!B197, Data!$B$2:$L$134, 10, FALSE)-VLOOKUP(Games!C197, Data!$B$2:$L$134, 10, FALSE))*Coefficients!$J$2</f>
        <v>#N/A</v>
      </c>
      <c r="K197" t="e">
        <f>(IF(AND(VLOOKUP(Games!B197, Data!$B$2:$L$134, 11, FALSE)=1, VLOOKUP(Games!C197, Data!$B$2:$L$134, 11, FALSE)&lt;&gt;1), 1,0))*Coefficients!K$2</f>
        <v>#N/A</v>
      </c>
      <c r="L197" t="e">
        <f>(IF(AND(VLOOKUP(Games!B197, Data!$B$2:$L$134, 11, FALSE)&lt;&gt;1, VLOOKUP(Games!C197, Data!$B$2:$L$134, 11, FALSE)=1), 1,0))*Coefficients!L$2</f>
        <v>#N/A</v>
      </c>
      <c r="O197" t="e">
        <f t="shared" si="3"/>
        <v>#N/A</v>
      </c>
    </row>
    <row r="198" spans="1:15" x14ac:dyDescent="0.45">
      <c r="A198">
        <f>Coefficients!$A$2</f>
        <v>-3.0949477183535601</v>
      </c>
      <c r="B198">
        <f>(Games!D198)*Coefficients!$B$2</f>
        <v>0</v>
      </c>
      <c r="C198" t="e">
        <f>(VLOOKUP(Games!B198, Data!$B$2:$L$134, 4, FALSE)-VLOOKUP(Games!C198, Data!$B$2:$L$134, 4, FALSE))*Coefficients!$C$2</f>
        <v>#N/A</v>
      </c>
      <c r="D198" t="e">
        <f>(VLOOKUP(Games!B198, Data!$B$2:$L$134, 3, FALSE)-VLOOKUP(Games!C198, Data!$B$2:$L$134, 3, FALSE))*Coefficients!$D$2</f>
        <v>#N/A</v>
      </c>
      <c r="E198" t="e">
        <f>(VLOOKUP(Games!B198, Data!$B$2:$L$134, 5, FALSE)-VLOOKUP(Games!C198, Data!$B$2:$L$134, 5, FALSE))*Coefficients!$E$2</f>
        <v>#N/A</v>
      </c>
      <c r="F198" t="e">
        <f>(VLOOKUP(Games!B198, Data!$B$2:$L$134, 6, FALSE)-VLOOKUP(Games!C198, Data!$B$2:$L$134, 6, FALSE))*Coefficients!$F$2</f>
        <v>#N/A</v>
      </c>
      <c r="G198" t="e">
        <f>(VLOOKUP(Games!B198, Data!$B$2:$L$134, 7, FALSE)-VLOOKUP(Games!C198, Data!$B$2:$L$134, 7, FALSE))*Coefficients!$G$2</f>
        <v>#N/A</v>
      </c>
      <c r="H198" t="e">
        <f>(VLOOKUP(Games!B198, Data!$B$2:$L$134, 8, FALSE)-VLOOKUP(Games!C198, Data!$B$2:$L$134, 8, FALSE))*Coefficients!$H$2</f>
        <v>#N/A</v>
      </c>
      <c r="I198" t="e">
        <f>(VLOOKUP(Games!B198, Data!$B$2:$L$134, 9, FALSE)-VLOOKUP(Games!C198, Data!$B$2:$L$134, 9, FALSE))*Coefficients!$I$2</f>
        <v>#N/A</v>
      </c>
      <c r="J198" t="e">
        <f>(VLOOKUP(Games!B198, Data!$B$2:$L$134, 10, FALSE)-VLOOKUP(Games!C198, Data!$B$2:$L$134, 10, FALSE))*Coefficients!$J$2</f>
        <v>#N/A</v>
      </c>
      <c r="K198" t="e">
        <f>(IF(AND(VLOOKUP(Games!B198, Data!$B$2:$L$134, 11, FALSE)=1, VLOOKUP(Games!C198, Data!$B$2:$L$134, 11, FALSE)&lt;&gt;1), 1,0))*Coefficients!K$2</f>
        <v>#N/A</v>
      </c>
      <c r="L198" t="e">
        <f>(IF(AND(VLOOKUP(Games!B198, Data!$B$2:$L$134, 11, FALSE)&lt;&gt;1, VLOOKUP(Games!C198, Data!$B$2:$L$134, 11, FALSE)=1), 1,0))*Coefficients!L$2</f>
        <v>#N/A</v>
      </c>
      <c r="O198" t="e">
        <f t="shared" si="3"/>
        <v>#N/A</v>
      </c>
    </row>
    <row r="199" spans="1:15" x14ac:dyDescent="0.45">
      <c r="A199">
        <f>Coefficients!$A$2</f>
        <v>-3.0949477183535601</v>
      </c>
      <c r="B199">
        <f>(Games!D199)*Coefficients!$B$2</f>
        <v>0</v>
      </c>
      <c r="C199" t="e">
        <f>(VLOOKUP(Games!B199, Data!$B$2:$L$134, 4, FALSE)-VLOOKUP(Games!C199, Data!$B$2:$L$134, 4, FALSE))*Coefficients!$C$2</f>
        <v>#N/A</v>
      </c>
      <c r="D199" t="e">
        <f>(VLOOKUP(Games!B199, Data!$B$2:$L$134, 3, FALSE)-VLOOKUP(Games!C199, Data!$B$2:$L$134, 3, FALSE))*Coefficients!$D$2</f>
        <v>#N/A</v>
      </c>
      <c r="E199" t="e">
        <f>(VLOOKUP(Games!B199, Data!$B$2:$L$134, 5, FALSE)-VLOOKUP(Games!C199, Data!$B$2:$L$134, 5, FALSE))*Coefficients!$E$2</f>
        <v>#N/A</v>
      </c>
      <c r="F199" t="e">
        <f>(VLOOKUP(Games!B199, Data!$B$2:$L$134, 6, FALSE)-VLOOKUP(Games!C199, Data!$B$2:$L$134, 6, FALSE))*Coefficients!$F$2</f>
        <v>#N/A</v>
      </c>
      <c r="G199" t="e">
        <f>(VLOOKUP(Games!B199, Data!$B$2:$L$134, 7, FALSE)-VLOOKUP(Games!C199, Data!$B$2:$L$134, 7, FALSE))*Coefficients!$G$2</f>
        <v>#N/A</v>
      </c>
      <c r="H199" t="e">
        <f>(VLOOKUP(Games!B199, Data!$B$2:$L$134, 8, FALSE)-VLOOKUP(Games!C199, Data!$B$2:$L$134, 8, FALSE))*Coefficients!$H$2</f>
        <v>#N/A</v>
      </c>
      <c r="I199" t="e">
        <f>(VLOOKUP(Games!B199, Data!$B$2:$L$134, 9, FALSE)-VLOOKUP(Games!C199, Data!$B$2:$L$134, 9, FALSE))*Coefficients!$I$2</f>
        <v>#N/A</v>
      </c>
      <c r="J199" t="e">
        <f>(VLOOKUP(Games!B199, Data!$B$2:$L$134, 10, FALSE)-VLOOKUP(Games!C199, Data!$B$2:$L$134, 10, FALSE))*Coefficients!$J$2</f>
        <v>#N/A</v>
      </c>
      <c r="K199" t="e">
        <f>(IF(AND(VLOOKUP(Games!B199, Data!$B$2:$L$134, 11, FALSE)=1, VLOOKUP(Games!C199, Data!$B$2:$L$134, 11, FALSE)&lt;&gt;1), 1,0))*Coefficients!K$2</f>
        <v>#N/A</v>
      </c>
      <c r="L199" t="e">
        <f>(IF(AND(VLOOKUP(Games!B199, Data!$B$2:$L$134, 11, FALSE)&lt;&gt;1, VLOOKUP(Games!C199, Data!$B$2:$L$134, 11, FALSE)=1), 1,0))*Coefficients!L$2</f>
        <v>#N/A</v>
      </c>
      <c r="O199" t="e">
        <f t="shared" si="3"/>
        <v>#N/A</v>
      </c>
    </row>
    <row r="200" spans="1:15" x14ac:dyDescent="0.45">
      <c r="A200">
        <f>Coefficients!$A$2</f>
        <v>-3.0949477183535601</v>
      </c>
      <c r="B200">
        <f>(Games!D200)*Coefficients!$B$2</f>
        <v>0</v>
      </c>
      <c r="C200" t="e">
        <f>(VLOOKUP(Games!B200, Data!$B$2:$L$134, 4, FALSE)-VLOOKUP(Games!C200, Data!$B$2:$L$134, 4, FALSE))*Coefficients!$C$2</f>
        <v>#N/A</v>
      </c>
      <c r="D200" t="e">
        <f>(VLOOKUP(Games!B200, Data!$B$2:$L$134, 3, FALSE)-VLOOKUP(Games!C200, Data!$B$2:$L$134, 3, FALSE))*Coefficients!$D$2</f>
        <v>#N/A</v>
      </c>
      <c r="E200" t="e">
        <f>(VLOOKUP(Games!B200, Data!$B$2:$L$134, 5, FALSE)-VLOOKUP(Games!C200, Data!$B$2:$L$134, 5, FALSE))*Coefficients!$E$2</f>
        <v>#N/A</v>
      </c>
      <c r="F200" t="e">
        <f>(VLOOKUP(Games!B200, Data!$B$2:$L$134, 6, FALSE)-VLOOKUP(Games!C200, Data!$B$2:$L$134, 6, FALSE))*Coefficients!$F$2</f>
        <v>#N/A</v>
      </c>
      <c r="G200" t="e">
        <f>(VLOOKUP(Games!B200, Data!$B$2:$L$134, 7, FALSE)-VLOOKUP(Games!C200, Data!$B$2:$L$134, 7, FALSE))*Coefficients!$G$2</f>
        <v>#N/A</v>
      </c>
      <c r="H200" t="e">
        <f>(VLOOKUP(Games!B200, Data!$B$2:$L$134, 8, FALSE)-VLOOKUP(Games!C200, Data!$B$2:$L$134, 8, FALSE))*Coefficients!$H$2</f>
        <v>#N/A</v>
      </c>
      <c r="I200" t="e">
        <f>(VLOOKUP(Games!B200, Data!$B$2:$L$134, 9, FALSE)-VLOOKUP(Games!C200, Data!$B$2:$L$134, 9, FALSE))*Coefficients!$I$2</f>
        <v>#N/A</v>
      </c>
      <c r="J200" t="e">
        <f>(VLOOKUP(Games!B200, Data!$B$2:$L$134, 10, FALSE)-VLOOKUP(Games!C200, Data!$B$2:$L$134, 10, FALSE))*Coefficients!$J$2</f>
        <v>#N/A</v>
      </c>
      <c r="K200" t="e">
        <f>(IF(AND(VLOOKUP(Games!B200, Data!$B$2:$L$134, 11, FALSE)=1, VLOOKUP(Games!C200, Data!$B$2:$L$134, 11, FALSE)&lt;&gt;1), 1,0))*Coefficients!K$2</f>
        <v>#N/A</v>
      </c>
      <c r="L200" t="e">
        <f>(IF(AND(VLOOKUP(Games!B200, Data!$B$2:$L$134, 11, FALSE)&lt;&gt;1, VLOOKUP(Games!C200, Data!$B$2:$L$134, 11, FALSE)=1), 1,0))*Coefficients!L$2</f>
        <v>#N/A</v>
      </c>
      <c r="O200" t="e">
        <f t="shared" si="3"/>
        <v>#N/A</v>
      </c>
    </row>
    <row r="201" spans="1:15" x14ac:dyDescent="0.45">
      <c r="A201">
        <f>Coefficients!$A$2</f>
        <v>-3.0949477183535601</v>
      </c>
      <c r="B201">
        <f>(Games!D201)*Coefficients!$B$2</f>
        <v>0</v>
      </c>
      <c r="C201" t="e">
        <f>(VLOOKUP(Games!B201, Data!$B$2:$L$134, 4, FALSE)-VLOOKUP(Games!C201, Data!$B$2:$L$134, 4, FALSE))*Coefficients!$C$2</f>
        <v>#N/A</v>
      </c>
      <c r="D201" t="e">
        <f>(VLOOKUP(Games!B201, Data!$B$2:$L$134, 3, FALSE)-VLOOKUP(Games!C201, Data!$B$2:$L$134, 3, FALSE))*Coefficients!$D$2</f>
        <v>#N/A</v>
      </c>
      <c r="E201" t="e">
        <f>(VLOOKUP(Games!B201, Data!$B$2:$L$134, 5, FALSE)-VLOOKUP(Games!C201, Data!$B$2:$L$134, 5, FALSE))*Coefficients!$E$2</f>
        <v>#N/A</v>
      </c>
      <c r="F201" t="e">
        <f>(VLOOKUP(Games!B201, Data!$B$2:$L$134, 6, FALSE)-VLOOKUP(Games!C201, Data!$B$2:$L$134, 6, FALSE))*Coefficients!$F$2</f>
        <v>#N/A</v>
      </c>
      <c r="G201" t="e">
        <f>(VLOOKUP(Games!B201, Data!$B$2:$L$134, 7, FALSE)-VLOOKUP(Games!C201, Data!$B$2:$L$134, 7, FALSE))*Coefficients!$G$2</f>
        <v>#N/A</v>
      </c>
      <c r="H201" t="e">
        <f>(VLOOKUP(Games!B201, Data!$B$2:$L$134, 8, FALSE)-VLOOKUP(Games!C201, Data!$B$2:$L$134, 8, FALSE))*Coefficients!$H$2</f>
        <v>#N/A</v>
      </c>
      <c r="I201" t="e">
        <f>(VLOOKUP(Games!B201, Data!$B$2:$L$134, 9, FALSE)-VLOOKUP(Games!C201, Data!$B$2:$L$134, 9, FALSE))*Coefficients!$I$2</f>
        <v>#N/A</v>
      </c>
      <c r="J201" t="e">
        <f>(VLOOKUP(Games!B201, Data!$B$2:$L$134, 10, FALSE)-VLOOKUP(Games!C201, Data!$B$2:$L$134, 10, FALSE))*Coefficients!$J$2</f>
        <v>#N/A</v>
      </c>
      <c r="K201" t="e">
        <f>(IF(AND(VLOOKUP(Games!B201, Data!$B$2:$L$134, 11, FALSE)=1, VLOOKUP(Games!C201, Data!$B$2:$L$134, 11, FALSE)&lt;&gt;1), 1,0))*Coefficients!K$2</f>
        <v>#N/A</v>
      </c>
      <c r="L201" t="e">
        <f>(IF(AND(VLOOKUP(Games!B201, Data!$B$2:$L$134, 11, FALSE)&lt;&gt;1, VLOOKUP(Games!C201, Data!$B$2:$L$134, 11, FALSE)=1), 1,0))*Coefficients!L$2</f>
        <v>#N/A</v>
      </c>
      <c r="O201" t="e">
        <f t="shared" si="3"/>
        <v>#N/A</v>
      </c>
    </row>
    <row r="202" spans="1:15" x14ac:dyDescent="0.45">
      <c r="A202">
        <f>Coefficients!$A$2</f>
        <v>-3.0949477183535601</v>
      </c>
      <c r="B202">
        <f>(Games!D202)*Coefficients!$B$2</f>
        <v>0</v>
      </c>
      <c r="C202" t="e">
        <f>(VLOOKUP(Games!B202, Data!$B$2:$L$134, 4, FALSE)-VLOOKUP(Games!C202, Data!$B$2:$L$134, 4, FALSE))*Coefficients!$C$2</f>
        <v>#N/A</v>
      </c>
      <c r="D202" t="e">
        <f>(VLOOKUP(Games!B202, Data!$B$2:$L$134, 3, FALSE)-VLOOKUP(Games!C202, Data!$B$2:$L$134, 3, FALSE))*Coefficients!$D$2</f>
        <v>#N/A</v>
      </c>
      <c r="E202" t="e">
        <f>(VLOOKUP(Games!B202, Data!$B$2:$L$134, 5, FALSE)-VLOOKUP(Games!C202, Data!$B$2:$L$134, 5, FALSE))*Coefficients!$E$2</f>
        <v>#N/A</v>
      </c>
      <c r="F202" t="e">
        <f>(VLOOKUP(Games!B202, Data!$B$2:$L$134, 6, FALSE)-VLOOKUP(Games!C202, Data!$B$2:$L$134, 6, FALSE))*Coefficients!$F$2</f>
        <v>#N/A</v>
      </c>
      <c r="G202" t="e">
        <f>(VLOOKUP(Games!B202, Data!$B$2:$L$134, 7, FALSE)-VLOOKUP(Games!C202, Data!$B$2:$L$134, 7, FALSE))*Coefficients!$G$2</f>
        <v>#N/A</v>
      </c>
      <c r="H202" t="e">
        <f>(VLOOKUP(Games!B202, Data!$B$2:$L$134, 8, FALSE)-VLOOKUP(Games!C202, Data!$B$2:$L$134, 8, FALSE))*Coefficients!$H$2</f>
        <v>#N/A</v>
      </c>
      <c r="I202" t="e">
        <f>(VLOOKUP(Games!B202, Data!$B$2:$L$134, 9, FALSE)-VLOOKUP(Games!C202, Data!$B$2:$L$134, 9, FALSE))*Coefficients!$I$2</f>
        <v>#N/A</v>
      </c>
      <c r="J202" t="e">
        <f>(VLOOKUP(Games!B202, Data!$B$2:$L$134, 10, FALSE)-VLOOKUP(Games!C202, Data!$B$2:$L$134, 10, FALSE))*Coefficients!$J$2</f>
        <v>#N/A</v>
      </c>
      <c r="K202" t="e">
        <f>(IF(AND(VLOOKUP(Games!B202, Data!$B$2:$L$134, 11, FALSE)=1, VLOOKUP(Games!C202, Data!$B$2:$L$134, 11, FALSE)&lt;&gt;1), 1,0))*Coefficients!K$2</f>
        <v>#N/A</v>
      </c>
      <c r="L202" t="e">
        <f>(IF(AND(VLOOKUP(Games!B202, Data!$B$2:$L$134, 11, FALSE)&lt;&gt;1, VLOOKUP(Games!C202, Data!$B$2:$L$134, 11, FALSE)=1), 1,0))*Coefficients!L$2</f>
        <v>#N/A</v>
      </c>
      <c r="O202" t="e">
        <f t="shared" si="3"/>
        <v>#N/A</v>
      </c>
    </row>
    <row r="203" spans="1:15" x14ac:dyDescent="0.45">
      <c r="A203">
        <f>Coefficients!$A$2</f>
        <v>-3.0949477183535601</v>
      </c>
      <c r="B203">
        <f>(Games!D203)*Coefficients!$B$2</f>
        <v>0</v>
      </c>
      <c r="C203" t="e">
        <f>(VLOOKUP(Games!B203, Data!$B$2:$L$134, 4, FALSE)-VLOOKUP(Games!C203, Data!$B$2:$L$134, 4, FALSE))*Coefficients!$C$2</f>
        <v>#N/A</v>
      </c>
      <c r="D203" t="e">
        <f>(VLOOKUP(Games!B203, Data!$B$2:$L$134, 3, FALSE)-VLOOKUP(Games!C203, Data!$B$2:$L$134, 3, FALSE))*Coefficients!$D$2</f>
        <v>#N/A</v>
      </c>
      <c r="E203" t="e">
        <f>(VLOOKUP(Games!B203, Data!$B$2:$L$134, 5, FALSE)-VLOOKUP(Games!C203, Data!$B$2:$L$134, 5, FALSE))*Coefficients!$E$2</f>
        <v>#N/A</v>
      </c>
      <c r="F203" t="e">
        <f>(VLOOKUP(Games!B203, Data!$B$2:$L$134, 6, FALSE)-VLOOKUP(Games!C203, Data!$B$2:$L$134, 6, FALSE))*Coefficients!$F$2</f>
        <v>#N/A</v>
      </c>
      <c r="G203" t="e">
        <f>(VLOOKUP(Games!B203, Data!$B$2:$L$134, 7, FALSE)-VLOOKUP(Games!C203, Data!$B$2:$L$134, 7, FALSE))*Coefficients!$G$2</f>
        <v>#N/A</v>
      </c>
      <c r="H203" t="e">
        <f>(VLOOKUP(Games!B203, Data!$B$2:$L$134, 8, FALSE)-VLOOKUP(Games!C203, Data!$B$2:$L$134, 8, FALSE))*Coefficients!$H$2</f>
        <v>#N/A</v>
      </c>
      <c r="I203" t="e">
        <f>(VLOOKUP(Games!B203, Data!$B$2:$L$134, 9, FALSE)-VLOOKUP(Games!C203, Data!$B$2:$L$134, 9, FALSE))*Coefficients!$I$2</f>
        <v>#N/A</v>
      </c>
      <c r="J203" t="e">
        <f>(VLOOKUP(Games!B203, Data!$B$2:$L$134, 10, FALSE)-VLOOKUP(Games!C203, Data!$B$2:$L$134, 10, FALSE))*Coefficients!$J$2</f>
        <v>#N/A</v>
      </c>
      <c r="K203" t="e">
        <f>(IF(AND(VLOOKUP(Games!B203, Data!$B$2:$L$134, 11, FALSE)=1, VLOOKUP(Games!C203, Data!$B$2:$L$134, 11, FALSE)&lt;&gt;1), 1,0))*Coefficients!K$2</f>
        <v>#N/A</v>
      </c>
      <c r="L203" t="e">
        <f>(IF(AND(VLOOKUP(Games!B203, Data!$B$2:$L$134, 11, FALSE)&lt;&gt;1, VLOOKUP(Games!C203, Data!$B$2:$L$134, 11, FALSE)=1), 1,0))*Coefficients!L$2</f>
        <v>#N/A</v>
      </c>
      <c r="O203" t="e">
        <f t="shared" si="3"/>
        <v>#N/A</v>
      </c>
    </row>
    <row r="204" spans="1:15" x14ac:dyDescent="0.45">
      <c r="A204">
        <f>Coefficients!$A$2</f>
        <v>-3.0949477183535601</v>
      </c>
      <c r="B204">
        <f>(Games!D204)*Coefficients!$B$2</f>
        <v>0</v>
      </c>
      <c r="C204" t="e">
        <f>(VLOOKUP(Games!B204, Data!$B$2:$L$134, 4, FALSE)-VLOOKUP(Games!C204, Data!$B$2:$L$134, 4, FALSE))*Coefficients!$C$2</f>
        <v>#N/A</v>
      </c>
      <c r="D204" t="e">
        <f>(VLOOKUP(Games!B204, Data!$B$2:$L$134, 3, FALSE)-VLOOKUP(Games!C204, Data!$B$2:$L$134, 3, FALSE))*Coefficients!$D$2</f>
        <v>#N/A</v>
      </c>
      <c r="E204" t="e">
        <f>(VLOOKUP(Games!B204, Data!$B$2:$L$134, 5, FALSE)-VLOOKUP(Games!C204, Data!$B$2:$L$134, 5, FALSE))*Coefficients!$E$2</f>
        <v>#N/A</v>
      </c>
      <c r="F204" t="e">
        <f>(VLOOKUP(Games!B204, Data!$B$2:$L$134, 6, FALSE)-VLOOKUP(Games!C204, Data!$B$2:$L$134, 6, FALSE))*Coefficients!$F$2</f>
        <v>#N/A</v>
      </c>
      <c r="G204" t="e">
        <f>(VLOOKUP(Games!B204, Data!$B$2:$L$134, 7, FALSE)-VLOOKUP(Games!C204, Data!$B$2:$L$134, 7, FALSE))*Coefficients!$G$2</f>
        <v>#N/A</v>
      </c>
      <c r="H204" t="e">
        <f>(VLOOKUP(Games!B204, Data!$B$2:$L$134, 8, FALSE)-VLOOKUP(Games!C204, Data!$B$2:$L$134, 8, FALSE))*Coefficients!$H$2</f>
        <v>#N/A</v>
      </c>
      <c r="I204" t="e">
        <f>(VLOOKUP(Games!B204, Data!$B$2:$L$134, 9, FALSE)-VLOOKUP(Games!C204, Data!$B$2:$L$134, 9, FALSE))*Coefficients!$I$2</f>
        <v>#N/A</v>
      </c>
      <c r="J204" t="e">
        <f>(VLOOKUP(Games!B204, Data!$B$2:$L$134, 10, FALSE)-VLOOKUP(Games!C204, Data!$B$2:$L$134, 10, FALSE))*Coefficients!$J$2</f>
        <v>#N/A</v>
      </c>
      <c r="K204" t="e">
        <f>(IF(AND(VLOOKUP(Games!B204, Data!$B$2:$L$134, 11, FALSE)=1, VLOOKUP(Games!C204, Data!$B$2:$L$134, 11, FALSE)&lt;&gt;1), 1,0))*Coefficients!K$2</f>
        <v>#N/A</v>
      </c>
      <c r="L204" t="e">
        <f>(IF(AND(VLOOKUP(Games!B204, Data!$B$2:$L$134, 11, FALSE)&lt;&gt;1, VLOOKUP(Games!C204, Data!$B$2:$L$134, 11, FALSE)=1), 1,0))*Coefficients!L$2</f>
        <v>#N/A</v>
      </c>
      <c r="O204" t="e">
        <f t="shared" si="3"/>
        <v>#N/A</v>
      </c>
    </row>
    <row r="205" spans="1:15" x14ac:dyDescent="0.45">
      <c r="A205">
        <f>Coefficients!$A$2</f>
        <v>-3.0949477183535601</v>
      </c>
      <c r="B205">
        <f>(Games!D205)*Coefficients!$B$2</f>
        <v>0</v>
      </c>
      <c r="C205" t="e">
        <f>(VLOOKUP(Games!B205, Data!$B$2:$L$134, 4, FALSE)-VLOOKUP(Games!C205, Data!$B$2:$L$134, 4, FALSE))*Coefficients!$C$2</f>
        <v>#N/A</v>
      </c>
      <c r="D205" t="e">
        <f>(VLOOKUP(Games!B205, Data!$B$2:$L$134, 3, FALSE)-VLOOKUP(Games!C205, Data!$B$2:$L$134, 3, FALSE))*Coefficients!$D$2</f>
        <v>#N/A</v>
      </c>
      <c r="E205" t="e">
        <f>(VLOOKUP(Games!B205, Data!$B$2:$L$134, 5, FALSE)-VLOOKUP(Games!C205, Data!$B$2:$L$134, 5, FALSE))*Coefficients!$E$2</f>
        <v>#N/A</v>
      </c>
      <c r="F205" t="e">
        <f>(VLOOKUP(Games!B205, Data!$B$2:$L$134, 6, FALSE)-VLOOKUP(Games!C205, Data!$B$2:$L$134, 6, FALSE))*Coefficients!$F$2</f>
        <v>#N/A</v>
      </c>
      <c r="G205" t="e">
        <f>(VLOOKUP(Games!B205, Data!$B$2:$L$134, 7, FALSE)-VLOOKUP(Games!C205, Data!$B$2:$L$134, 7, FALSE))*Coefficients!$G$2</f>
        <v>#N/A</v>
      </c>
      <c r="H205" t="e">
        <f>(VLOOKUP(Games!B205, Data!$B$2:$L$134, 8, FALSE)-VLOOKUP(Games!C205, Data!$B$2:$L$134, 8, FALSE))*Coefficients!$H$2</f>
        <v>#N/A</v>
      </c>
      <c r="I205" t="e">
        <f>(VLOOKUP(Games!B205, Data!$B$2:$L$134, 9, FALSE)-VLOOKUP(Games!C205, Data!$B$2:$L$134, 9, FALSE))*Coefficients!$I$2</f>
        <v>#N/A</v>
      </c>
      <c r="J205" t="e">
        <f>(VLOOKUP(Games!B205, Data!$B$2:$L$134, 10, FALSE)-VLOOKUP(Games!C205, Data!$B$2:$L$134, 10, FALSE))*Coefficients!$J$2</f>
        <v>#N/A</v>
      </c>
      <c r="K205" t="e">
        <f>(IF(AND(VLOOKUP(Games!B205, Data!$B$2:$L$134, 11, FALSE)=1, VLOOKUP(Games!C205, Data!$B$2:$L$134, 11, FALSE)&lt;&gt;1), 1,0))*Coefficients!K$2</f>
        <v>#N/A</v>
      </c>
      <c r="L205" t="e">
        <f>(IF(AND(VLOOKUP(Games!B205, Data!$B$2:$L$134, 11, FALSE)&lt;&gt;1, VLOOKUP(Games!C205, Data!$B$2:$L$134, 11, FALSE)=1), 1,0))*Coefficients!L$2</f>
        <v>#N/A</v>
      </c>
      <c r="O205" t="e">
        <f t="shared" si="3"/>
        <v>#N/A</v>
      </c>
    </row>
    <row r="206" spans="1:15" x14ac:dyDescent="0.45">
      <c r="A206">
        <f>Coefficients!$A$2</f>
        <v>-3.0949477183535601</v>
      </c>
      <c r="B206">
        <f>(Games!D206)*Coefficients!$B$2</f>
        <v>0</v>
      </c>
      <c r="C206" t="e">
        <f>(VLOOKUP(Games!B206, Data!$B$2:$L$134, 4, FALSE)-VLOOKUP(Games!C206, Data!$B$2:$L$134, 4, FALSE))*Coefficients!$C$2</f>
        <v>#N/A</v>
      </c>
      <c r="D206" t="e">
        <f>(VLOOKUP(Games!B206, Data!$B$2:$L$134, 3, FALSE)-VLOOKUP(Games!C206, Data!$B$2:$L$134, 3, FALSE))*Coefficients!$D$2</f>
        <v>#N/A</v>
      </c>
      <c r="E206" t="e">
        <f>(VLOOKUP(Games!B206, Data!$B$2:$L$134, 5, FALSE)-VLOOKUP(Games!C206, Data!$B$2:$L$134, 5, FALSE))*Coefficients!$E$2</f>
        <v>#N/A</v>
      </c>
      <c r="F206" t="e">
        <f>(VLOOKUP(Games!B206, Data!$B$2:$L$134, 6, FALSE)-VLOOKUP(Games!C206, Data!$B$2:$L$134, 6, FALSE))*Coefficients!$F$2</f>
        <v>#N/A</v>
      </c>
      <c r="G206" t="e">
        <f>(VLOOKUP(Games!B206, Data!$B$2:$L$134, 7, FALSE)-VLOOKUP(Games!C206, Data!$B$2:$L$134, 7, FALSE))*Coefficients!$G$2</f>
        <v>#N/A</v>
      </c>
      <c r="H206" t="e">
        <f>(VLOOKUP(Games!B206, Data!$B$2:$L$134, 8, FALSE)-VLOOKUP(Games!C206, Data!$B$2:$L$134, 8, FALSE))*Coefficients!$H$2</f>
        <v>#N/A</v>
      </c>
      <c r="I206" t="e">
        <f>(VLOOKUP(Games!B206, Data!$B$2:$L$134, 9, FALSE)-VLOOKUP(Games!C206, Data!$B$2:$L$134, 9, FALSE))*Coefficients!$I$2</f>
        <v>#N/A</v>
      </c>
      <c r="J206" t="e">
        <f>(VLOOKUP(Games!B206, Data!$B$2:$L$134, 10, FALSE)-VLOOKUP(Games!C206, Data!$B$2:$L$134, 10, FALSE))*Coefficients!$J$2</f>
        <v>#N/A</v>
      </c>
      <c r="K206" t="e">
        <f>(IF(AND(VLOOKUP(Games!B206, Data!$B$2:$L$134, 11, FALSE)=1, VLOOKUP(Games!C206, Data!$B$2:$L$134, 11, FALSE)&lt;&gt;1), 1,0))*Coefficients!K$2</f>
        <v>#N/A</v>
      </c>
      <c r="L206" t="e">
        <f>(IF(AND(VLOOKUP(Games!B206, Data!$B$2:$L$134, 11, FALSE)&lt;&gt;1, VLOOKUP(Games!C206, Data!$B$2:$L$134, 11, FALSE)=1), 1,0))*Coefficients!L$2</f>
        <v>#N/A</v>
      </c>
      <c r="O206" t="e">
        <f t="shared" si="3"/>
        <v>#N/A</v>
      </c>
    </row>
    <row r="207" spans="1:15" x14ac:dyDescent="0.45">
      <c r="A207">
        <f>Coefficients!$A$2</f>
        <v>-3.0949477183535601</v>
      </c>
      <c r="B207">
        <f>(Games!D207)*Coefficients!$B$2</f>
        <v>0</v>
      </c>
      <c r="C207" t="e">
        <f>(VLOOKUP(Games!B207, Data!$B$2:$L$134, 4, FALSE)-VLOOKUP(Games!C207, Data!$B$2:$L$134, 4, FALSE))*Coefficients!$C$2</f>
        <v>#N/A</v>
      </c>
      <c r="D207" t="e">
        <f>(VLOOKUP(Games!B207, Data!$B$2:$L$134, 3, FALSE)-VLOOKUP(Games!C207, Data!$B$2:$L$134, 3, FALSE))*Coefficients!$D$2</f>
        <v>#N/A</v>
      </c>
      <c r="E207" t="e">
        <f>(VLOOKUP(Games!B207, Data!$B$2:$L$134, 5, FALSE)-VLOOKUP(Games!C207, Data!$B$2:$L$134, 5, FALSE))*Coefficients!$E$2</f>
        <v>#N/A</v>
      </c>
      <c r="F207" t="e">
        <f>(VLOOKUP(Games!B207, Data!$B$2:$L$134, 6, FALSE)-VLOOKUP(Games!C207, Data!$B$2:$L$134, 6, FALSE))*Coefficients!$F$2</f>
        <v>#N/A</v>
      </c>
      <c r="G207" t="e">
        <f>(VLOOKUP(Games!B207, Data!$B$2:$L$134, 7, FALSE)-VLOOKUP(Games!C207, Data!$B$2:$L$134, 7, FALSE))*Coefficients!$G$2</f>
        <v>#N/A</v>
      </c>
      <c r="H207" t="e">
        <f>(VLOOKUP(Games!B207, Data!$B$2:$L$134, 8, FALSE)-VLOOKUP(Games!C207, Data!$B$2:$L$134, 8, FALSE))*Coefficients!$H$2</f>
        <v>#N/A</v>
      </c>
      <c r="I207" t="e">
        <f>(VLOOKUP(Games!B207, Data!$B$2:$L$134, 9, FALSE)-VLOOKUP(Games!C207, Data!$B$2:$L$134, 9, FALSE))*Coefficients!$I$2</f>
        <v>#N/A</v>
      </c>
      <c r="J207" t="e">
        <f>(VLOOKUP(Games!B207, Data!$B$2:$L$134, 10, FALSE)-VLOOKUP(Games!C207, Data!$B$2:$L$134, 10, FALSE))*Coefficients!$J$2</f>
        <v>#N/A</v>
      </c>
      <c r="K207" t="e">
        <f>(IF(AND(VLOOKUP(Games!B207, Data!$B$2:$L$134, 11, FALSE)=1, VLOOKUP(Games!C207, Data!$B$2:$L$134, 11, FALSE)&lt;&gt;1), 1,0))*Coefficients!K$2</f>
        <v>#N/A</v>
      </c>
      <c r="L207" t="e">
        <f>(IF(AND(VLOOKUP(Games!B207, Data!$B$2:$L$134, 11, FALSE)&lt;&gt;1, VLOOKUP(Games!C207, Data!$B$2:$L$134, 11, FALSE)=1), 1,0))*Coefficients!L$2</f>
        <v>#N/A</v>
      </c>
      <c r="O207" t="e">
        <f t="shared" si="3"/>
        <v>#N/A</v>
      </c>
    </row>
    <row r="208" spans="1:15" x14ac:dyDescent="0.45">
      <c r="A208">
        <f>Coefficients!$A$2</f>
        <v>-3.0949477183535601</v>
      </c>
      <c r="B208">
        <f>(Games!D208)*Coefficients!$B$2</f>
        <v>0</v>
      </c>
      <c r="C208" t="e">
        <f>(VLOOKUP(Games!B208, Data!$B$2:$L$134, 4, FALSE)-VLOOKUP(Games!C208, Data!$B$2:$L$134, 4, FALSE))*Coefficients!$C$2</f>
        <v>#N/A</v>
      </c>
      <c r="D208" t="e">
        <f>(VLOOKUP(Games!B208, Data!$B$2:$L$134, 3, FALSE)-VLOOKUP(Games!C208, Data!$B$2:$L$134, 3, FALSE))*Coefficients!$D$2</f>
        <v>#N/A</v>
      </c>
      <c r="E208" t="e">
        <f>(VLOOKUP(Games!B208, Data!$B$2:$L$134, 5, FALSE)-VLOOKUP(Games!C208, Data!$B$2:$L$134, 5, FALSE))*Coefficients!$E$2</f>
        <v>#N/A</v>
      </c>
      <c r="F208" t="e">
        <f>(VLOOKUP(Games!B208, Data!$B$2:$L$134, 6, FALSE)-VLOOKUP(Games!C208, Data!$B$2:$L$134, 6, FALSE))*Coefficients!$F$2</f>
        <v>#N/A</v>
      </c>
      <c r="G208" t="e">
        <f>(VLOOKUP(Games!B208, Data!$B$2:$L$134, 7, FALSE)-VLOOKUP(Games!C208, Data!$B$2:$L$134, 7, FALSE))*Coefficients!$G$2</f>
        <v>#N/A</v>
      </c>
      <c r="H208" t="e">
        <f>(VLOOKUP(Games!B208, Data!$B$2:$L$134, 8, FALSE)-VLOOKUP(Games!C208, Data!$B$2:$L$134, 8, FALSE))*Coefficients!$H$2</f>
        <v>#N/A</v>
      </c>
      <c r="I208" t="e">
        <f>(VLOOKUP(Games!B208, Data!$B$2:$L$134, 9, FALSE)-VLOOKUP(Games!C208, Data!$B$2:$L$134, 9, FALSE))*Coefficients!$I$2</f>
        <v>#N/A</v>
      </c>
      <c r="J208" t="e">
        <f>(VLOOKUP(Games!B208, Data!$B$2:$L$134, 10, FALSE)-VLOOKUP(Games!C208, Data!$B$2:$L$134, 10, FALSE))*Coefficients!$J$2</f>
        <v>#N/A</v>
      </c>
      <c r="K208" t="e">
        <f>(IF(AND(VLOOKUP(Games!B208, Data!$B$2:$L$134, 11, FALSE)=1, VLOOKUP(Games!C208, Data!$B$2:$L$134, 11, FALSE)&lt;&gt;1), 1,0))*Coefficients!K$2</f>
        <v>#N/A</v>
      </c>
      <c r="L208" t="e">
        <f>(IF(AND(VLOOKUP(Games!B208, Data!$B$2:$L$134, 11, FALSE)&lt;&gt;1, VLOOKUP(Games!C208, Data!$B$2:$L$134, 11, FALSE)=1), 1,0))*Coefficients!L$2</f>
        <v>#N/A</v>
      </c>
      <c r="O208" t="e">
        <f t="shared" si="3"/>
        <v>#N/A</v>
      </c>
    </row>
    <row r="209" spans="1:15" x14ac:dyDescent="0.45">
      <c r="A209">
        <f>Coefficients!$A$2</f>
        <v>-3.0949477183535601</v>
      </c>
      <c r="B209">
        <f>(Games!D209)*Coefficients!$B$2</f>
        <v>0</v>
      </c>
      <c r="C209" t="e">
        <f>(VLOOKUP(Games!B209, Data!$B$2:$L$134, 4, FALSE)-VLOOKUP(Games!C209, Data!$B$2:$L$134, 4, FALSE))*Coefficients!$C$2</f>
        <v>#N/A</v>
      </c>
      <c r="D209" t="e">
        <f>(VLOOKUP(Games!B209, Data!$B$2:$L$134, 3, FALSE)-VLOOKUP(Games!C209, Data!$B$2:$L$134, 3, FALSE))*Coefficients!$D$2</f>
        <v>#N/A</v>
      </c>
      <c r="E209" t="e">
        <f>(VLOOKUP(Games!B209, Data!$B$2:$L$134, 5, FALSE)-VLOOKUP(Games!C209, Data!$B$2:$L$134, 5, FALSE))*Coefficients!$E$2</f>
        <v>#N/A</v>
      </c>
      <c r="F209" t="e">
        <f>(VLOOKUP(Games!B209, Data!$B$2:$L$134, 6, FALSE)-VLOOKUP(Games!C209, Data!$B$2:$L$134, 6, FALSE))*Coefficients!$F$2</f>
        <v>#N/A</v>
      </c>
      <c r="G209" t="e">
        <f>(VLOOKUP(Games!B209, Data!$B$2:$L$134, 7, FALSE)-VLOOKUP(Games!C209, Data!$B$2:$L$134, 7, FALSE))*Coefficients!$G$2</f>
        <v>#N/A</v>
      </c>
      <c r="H209" t="e">
        <f>(VLOOKUP(Games!B209, Data!$B$2:$L$134, 8, FALSE)-VLOOKUP(Games!C209, Data!$B$2:$L$134, 8, FALSE))*Coefficients!$H$2</f>
        <v>#N/A</v>
      </c>
      <c r="I209" t="e">
        <f>(VLOOKUP(Games!B209, Data!$B$2:$L$134, 9, FALSE)-VLOOKUP(Games!C209, Data!$B$2:$L$134, 9, FALSE))*Coefficients!$I$2</f>
        <v>#N/A</v>
      </c>
      <c r="J209" t="e">
        <f>(VLOOKUP(Games!B209, Data!$B$2:$L$134, 10, FALSE)-VLOOKUP(Games!C209, Data!$B$2:$L$134, 10, FALSE))*Coefficients!$J$2</f>
        <v>#N/A</v>
      </c>
      <c r="K209" t="e">
        <f>(IF(AND(VLOOKUP(Games!B209, Data!$B$2:$L$134, 11, FALSE)=1, VLOOKUP(Games!C209, Data!$B$2:$L$134, 11, FALSE)&lt;&gt;1), 1,0))*Coefficients!K$2</f>
        <v>#N/A</v>
      </c>
      <c r="L209" t="e">
        <f>(IF(AND(VLOOKUP(Games!B209, Data!$B$2:$L$134, 11, FALSE)&lt;&gt;1, VLOOKUP(Games!C209, Data!$B$2:$L$134, 11, FALSE)=1), 1,0))*Coefficients!L$2</f>
        <v>#N/A</v>
      </c>
      <c r="O209" t="e">
        <f t="shared" si="3"/>
        <v>#N/A</v>
      </c>
    </row>
    <row r="210" spans="1:15" x14ac:dyDescent="0.45">
      <c r="A210">
        <f>Coefficients!$A$2</f>
        <v>-3.0949477183535601</v>
      </c>
      <c r="B210">
        <f>(Games!D210)*Coefficients!$B$2</f>
        <v>0</v>
      </c>
      <c r="C210" t="e">
        <f>(VLOOKUP(Games!B210, Data!$B$2:$L$134, 4, FALSE)-VLOOKUP(Games!C210, Data!$B$2:$L$134, 4, FALSE))*Coefficients!$C$2</f>
        <v>#N/A</v>
      </c>
      <c r="D210" t="e">
        <f>(VLOOKUP(Games!B210, Data!$B$2:$L$134, 3, FALSE)-VLOOKUP(Games!C210, Data!$B$2:$L$134, 3, FALSE))*Coefficients!$D$2</f>
        <v>#N/A</v>
      </c>
      <c r="E210" t="e">
        <f>(VLOOKUP(Games!B210, Data!$B$2:$L$134, 5, FALSE)-VLOOKUP(Games!C210, Data!$B$2:$L$134, 5, FALSE))*Coefficients!$E$2</f>
        <v>#N/A</v>
      </c>
      <c r="F210" t="e">
        <f>(VLOOKUP(Games!B210, Data!$B$2:$L$134, 6, FALSE)-VLOOKUP(Games!C210, Data!$B$2:$L$134, 6, FALSE))*Coefficients!$F$2</f>
        <v>#N/A</v>
      </c>
      <c r="G210" t="e">
        <f>(VLOOKUP(Games!B210, Data!$B$2:$L$134, 7, FALSE)-VLOOKUP(Games!C210, Data!$B$2:$L$134, 7, FALSE))*Coefficients!$G$2</f>
        <v>#N/A</v>
      </c>
      <c r="H210" t="e">
        <f>(VLOOKUP(Games!B210, Data!$B$2:$L$134, 8, FALSE)-VLOOKUP(Games!C210, Data!$B$2:$L$134, 8, FALSE))*Coefficients!$H$2</f>
        <v>#N/A</v>
      </c>
      <c r="I210" t="e">
        <f>(VLOOKUP(Games!B210, Data!$B$2:$L$134, 9, FALSE)-VLOOKUP(Games!C210, Data!$B$2:$L$134, 9, FALSE))*Coefficients!$I$2</f>
        <v>#N/A</v>
      </c>
      <c r="J210" t="e">
        <f>(VLOOKUP(Games!B210, Data!$B$2:$L$134, 10, FALSE)-VLOOKUP(Games!C210, Data!$B$2:$L$134, 10, FALSE))*Coefficients!$J$2</f>
        <v>#N/A</v>
      </c>
      <c r="K210" t="e">
        <f>(IF(AND(VLOOKUP(Games!B210, Data!$B$2:$L$134, 11, FALSE)=1, VLOOKUP(Games!C210, Data!$B$2:$L$134, 11, FALSE)&lt;&gt;1), 1,0))*Coefficients!K$2</f>
        <v>#N/A</v>
      </c>
      <c r="L210" t="e">
        <f>(IF(AND(VLOOKUP(Games!B210, Data!$B$2:$L$134, 11, FALSE)&lt;&gt;1, VLOOKUP(Games!C210, Data!$B$2:$L$134, 11, FALSE)=1), 1,0))*Coefficients!L$2</f>
        <v>#N/A</v>
      </c>
      <c r="O210" t="e">
        <f t="shared" si="3"/>
        <v>#N/A</v>
      </c>
    </row>
    <row r="211" spans="1:15" x14ac:dyDescent="0.45">
      <c r="A211">
        <f>Coefficients!$A$2</f>
        <v>-3.0949477183535601</v>
      </c>
      <c r="B211">
        <f>(Games!D211)*Coefficients!$B$2</f>
        <v>0</v>
      </c>
      <c r="C211" t="e">
        <f>(VLOOKUP(Games!B211, Data!$B$2:$L$134, 4, FALSE)-VLOOKUP(Games!C211, Data!$B$2:$L$134, 4, FALSE))*Coefficients!$C$2</f>
        <v>#N/A</v>
      </c>
      <c r="D211" t="e">
        <f>(VLOOKUP(Games!B211, Data!$B$2:$L$134, 3, FALSE)-VLOOKUP(Games!C211, Data!$B$2:$L$134, 3, FALSE))*Coefficients!$D$2</f>
        <v>#N/A</v>
      </c>
      <c r="E211" t="e">
        <f>(VLOOKUP(Games!B211, Data!$B$2:$L$134, 5, FALSE)-VLOOKUP(Games!C211, Data!$B$2:$L$134, 5, FALSE))*Coefficients!$E$2</f>
        <v>#N/A</v>
      </c>
      <c r="F211" t="e">
        <f>(VLOOKUP(Games!B211, Data!$B$2:$L$134, 6, FALSE)-VLOOKUP(Games!C211, Data!$B$2:$L$134, 6, FALSE))*Coefficients!$F$2</f>
        <v>#N/A</v>
      </c>
      <c r="G211" t="e">
        <f>(VLOOKUP(Games!B211, Data!$B$2:$L$134, 7, FALSE)-VLOOKUP(Games!C211, Data!$B$2:$L$134, 7, FALSE))*Coefficients!$G$2</f>
        <v>#N/A</v>
      </c>
      <c r="H211" t="e">
        <f>(VLOOKUP(Games!B211, Data!$B$2:$L$134, 8, FALSE)-VLOOKUP(Games!C211, Data!$B$2:$L$134, 8, FALSE))*Coefficients!$H$2</f>
        <v>#N/A</v>
      </c>
      <c r="I211" t="e">
        <f>(VLOOKUP(Games!B211, Data!$B$2:$L$134, 9, FALSE)-VLOOKUP(Games!C211, Data!$B$2:$L$134, 9, FALSE))*Coefficients!$I$2</f>
        <v>#N/A</v>
      </c>
      <c r="J211" t="e">
        <f>(VLOOKUP(Games!B211, Data!$B$2:$L$134, 10, FALSE)-VLOOKUP(Games!C211, Data!$B$2:$L$134, 10, FALSE))*Coefficients!$J$2</f>
        <v>#N/A</v>
      </c>
      <c r="K211" t="e">
        <f>(IF(AND(VLOOKUP(Games!B211, Data!$B$2:$L$134, 11, FALSE)=1, VLOOKUP(Games!C211, Data!$B$2:$L$134, 11, FALSE)&lt;&gt;1), 1,0))*Coefficients!K$2</f>
        <v>#N/A</v>
      </c>
      <c r="L211" t="e">
        <f>(IF(AND(VLOOKUP(Games!B211, Data!$B$2:$L$134, 11, FALSE)&lt;&gt;1, VLOOKUP(Games!C211, Data!$B$2:$L$134, 11, FALSE)=1), 1,0))*Coefficients!L$2</f>
        <v>#N/A</v>
      </c>
      <c r="O211" t="e">
        <f t="shared" si="3"/>
        <v>#N/A</v>
      </c>
    </row>
    <row r="212" spans="1:15" x14ac:dyDescent="0.45">
      <c r="A212">
        <f>Coefficients!$A$2</f>
        <v>-3.0949477183535601</v>
      </c>
      <c r="B212">
        <f>(Games!D212)*Coefficients!$B$2</f>
        <v>0</v>
      </c>
      <c r="C212" t="e">
        <f>(VLOOKUP(Games!B212, Data!$B$2:$L$134, 4, FALSE)-VLOOKUP(Games!C212, Data!$B$2:$L$134, 4, FALSE))*Coefficients!$C$2</f>
        <v>#N/A</v>
      </c>
      <c r="D212" t="e">
        <f>(VLOOKUP(Games!B212, Data!$B$2:$L$134, 3, FALSE)-VLOOKUP(Games!C212, Data!$B$2:$L$134, 3, FALSE))*Coefficients!$D$2</f>
        <v>#N/A</v>
      </c>
      <c r="E212" t="e">
        <f>(VLOOKUP(Games!B212, Data!$B$2:$L$134, 5, FALSE)-VLOOKUP(Games!C212, Data!$B$2:$L$134, 5, FALSE))*Coefficients!$E$2</f>
        <v>#N/A</v>
      </c>
      <c r="F212" t="e">
        <f>(VLOOKUP(Games!B212, Data!$B$2:$L$134, 6, FALSE)-VLOOKUP(Games!C212, Data!$B$2:$L$134, 6, FALSE))*Coefficients!$F$2</f>
        <v>#N/A</v>
      </c>
      <c r="G212" t="e">
        <f>(VLOOKUP(Games!B212, Data!$B$2:$L$134, 7, FALSE)-VLOOKUP(Games!C212, Data!$B$2:$L$134, 7, FALSE))*Coefficients!$G$2</f>
        <v>#N/A</v>
      </c>
      <c r="H212" t="e">
        <f>(VLOOKUP(Games!B212, Data!$B$2:$L$134, 8, FALSE)-VLOOKUP(Games!C212, Data!$B$2:$L$134, 8, FALSE))*Coefficients!$H$2</f>
        <v>#N/A</v>
      </c>
      <c r="I212" t="e">
        <f>(VLOOKUP(Games!B212, Data!$B$2:$L$134, 9, FALSE)-VLOOKUP(Games!C212, Data!$B$2:$L$134, 9, FALSE))*Coefficients!$I$2</f>
        <v>#N/A</v>
      </c>
      <c r="J212" t="e">
        <f>(VLOOKUP(Games!B212, Data!$B$2:$L$134, 10, FALSE)-VLOOKUP(Games!C212, Data!$B$2:$L$134, 10, FALSE))*Coefficients!$J$2</f>
        <v>#N/A</v>
      </c>
      <c r="K212" t="e">
        <f>(IF(AND(VLOOKUP(Games!B212, Data!$B$2:$L$134, 11, FALSE)=1, VLOOKUP(Games!C212, Data!$B$2:$L$134, 11, FALSE)&lt;&gt;1), 1,0))*Coefficients!K$2</f>
        <v>#N/A</v>
      </c>
      <c r="L212" t="e">
        <f>(IF(AND(VLOOKUP(Games!B212, Data!$B$2:$L$134, 11, FALSE)&lt;&gt;1, VLOOKUP(Games!C212, Data!$B$2:$L$134, 11, FALSE)=1), 1,0))*Coefficients!L$2</f>
        <v>#N/A</v>
      </c>
      <c r="O212" t="e">
        <f t="shared" si="3"/>
        <v>#N/A</v>
      </c>
    </row>
    <row r="213" spans="1:15" x14ac:dyDescent="0.45">
      <c r="A213">
        <f>Coefficients!$A$2</f>
        <v>-3.0949477183535601</v>
      </c>
      <c r="B213">
        <f>(Games!D213)*Coefficients!$B$2</f>
        <v>0</v>
      </c>
      <c r="C213" t="e">
        <f>(VLOOKUP(Games!B213, Data!$B$2:$L$134, 4, FALSE)-VLOOKUP(Games!C213, Data!$B$2:$L$134, 4, FALSE))*Coefficients!$C$2</f>
        <v>#N/A</v>
      </c>
      <c r="D213" t="e">
        <f>(VLOOKUP(Games!B213, Data!$B$2:$L$134, 3, FALSE)-VLOOKUP(Games!C213, Data!$B$2:$L$134, 3, FALSE))*Coefficients!$D$2</f>
        <v>#N/A</v>
      </c>
      <c r="E213" t="e">
        <f>(VLOOKUP(Games!B213, Data!$B$2:$L$134, 5, FALSE)-VLOOKUP(Games!C213, Data!$B$2:$L$134, 5, FALSE))*Coefficients!$E$2</f>
        <v>#N/A</v>
      </c>
      <c r="F213" t="e">
        <f>(VLOOKUP(Games!B213, Data!$B$2:$L$134, 6, FALSE)-VLOOKUP(Games!C213, Data!$B$2:$L$134, 6, FALSE))*Coefficients!$F$2</f>
        <v>#N/A</v>
      </c>
      <c r="G213" t="e">
        <f>(VLOOKUP(Games!B213, Data!$B$2:$L$134, 7, FALSE)-VLOOKUP(Games!C213, Data!$B$2:$L$134, 7, FALSE))*Coefficients!$G$2</f>
        <v>#N/A</v>
      </c>
      <c r="H213" t="e">
        <f>(VLOOKUP(Games!B213, Data!$B$2:$L$134, 8, FALSE)-VLOOKUP(Games!C213, Data!$B$2:$L$134, 8, FALSE))*Coefficients!$H$2</f>
        <v>#N/A</v>
      </c>
      <c r="I213" t="e">
        <f>(VLOOKUP(Games!B213, Data!$B$2:$L$134, 9, FALSE)-VLOOKUP(Games!C213, Data!$B$2:$L$134, 9, FALSE))*Coefficients!$I$2</f>
        <v>#N/A</v>
      </c>
      <c r="J213" t="e">
        <f>(VLOOKUP(Games!B213, Data!$B$2:$L$134, 10, FALSE)-VLOOKUP(Games!C213, Data!$B$2:$L$134, 10, FALSE))*Coefficients!$J$2</f>
        <v>#N/A</v>
      </c>
      <c r="K213" t="e">
        <f>(IF(AND(VLOOKUP(Games!B213, Data!$B$2:$L$134, 11, FALSE)=1, VLOOKUP(Games!C213, Data!$B$2:$L$134, 11, FALSE)&lt;&gt;1), 1,0))*Coefficients!K$2</f>
        <v>#N/A</v>
      </c>
      <c r="L213" t="e">
        <f>(IF(AND(VLOOKUP(Games!B213, Data!$B$2:$L$134, 11, FALSE)&lt;&gt;1, VLOOKUP(Games!C213, Data!$B$2:$L$134, 11, FALSE)=1), 1,0))*Coefficients!L$2</f>
        <v>#N/A</v>
      </c>
      <c r="O213" t="e">
        <f t="shared" si="3"/>
        <v>#N/A</v>
      </c>
    </row>
    <row r="214" spans="1:15" x14ac:dyDescent="0.45">
      <c r="A214">
        <f>Coefficients!$A$2</f>
        <v>-3.0949477183535601</v>
      </c>
      <c r="B214">
        <f>(Games!D214)*Coefficients!$B$2</f>
        <v>0</v>
      </c>
      <c r="C214" t="e">
        <f>(VLOOKUP(Games!B214, Data!$B$2:$L$134, 4, FALSE)-VLOOKUP(Games!C214, Data!$B$2:$L$134, 4, FALSE))*Coefficients!$C$2</f>
        <v>#N/A</v>
      </c>
      <c r="D214" t="e">
        <f>(VLOOKUP(Games!B214, Data!$B$2:$L$134, 3, FALSE)-VLOOKUP(Games!C214, Data!$B$2:$L$134, 3, FALSE))*Coefficients!$D$2</f>
        <v>#N/A</v>
      </c>
      <c r="E214" t="e">
        <f>(VLOOKUP(Games!B214, Data!$B$2:$L$134, 5, FALSE)-VLOOKUP(Games!C214, Data!$B$2:$L$134, 5, FALSE))*Coefficients!$E$2</f>
        <v>#N/A</v>
      </c>
      <c r="F214" t="e">
        <f>(VLOOKUP(Games!B214, Data!$B$2:$L$134, 6, FALSE)-VLOOKUP(Games!C214, Data!$B$2:$L$134, 6, FALSE))*Coefficients!$F$2</f>
        <v>#N/A</v>
      </c>
      <c r="G214" t="e">
        <f>(VLOOKUP(Games!B214, Data!$B$2:$L$134, 7, FALSE)-VLOOKUP(Games!C214, Data!$B$2:$L$134, 7, FALSE))*Coefficients!$G$2</f>
        <v>#N/A</v>
      </c>
      <c r="H214" t="e">
        <f>(VLOOKUP(Games!B214, Data!$B$2:$L$134, 8, FALSE)-VLOOKUP(Games!C214, Data!$B$2:$L$134, 8, FALSE))*Coefficients!$H$2</f>
        <v>#N/A</v>
      </c>
      <c r="I214" t="e">
        <f>(VLOOKUP(Games!B214, Data!$B$2:$L$134, 9, FALSE)-VLOOKUP(Games!C214, Data!$B$2:$L$134, 9, FALSE))*Coefficients!$I$2</f>
        <v>#N/A</v>
      </c>
      <c r="J214" t="e">
        <f>(VLOOKUP(Games!B214, Data!$B$2:$L$134, 10, FALSE)-VLOOKUP(Games!C214, Data!$B$2:$L$134, 10, FALSE))*Coefficients!$J$2</f>
        <v>#N/A</v>
      </c>
      <c r="K214" t="e">
        <f>(IF(AND(VLOOKUP(Games!B214, Data!$B$2:$L$134, 11, FALSE)=1, VLOOKUP(Games!C214, Data!$B$2:$L$134, 11, FALSE)&lt;&gt;1), 1,0))*Coefficients!K$2</f>
        <v>#N/A</v>
      </c>
      <c r="L214" t="e">
        <f>(IF(AND(VLOOKUP(Games!B214, Data!$B$2:$L$134, 11, FALSE)&lt;&gt;1, VLOOKUP(Games!C214, Data!$B$2:$L$134, 11, FALSE)=1), 1,0))*Coefficients!L$2</f>
        <v>#N/A</v>
      </c>
      <c r="O214" t="e">
        <f t="shared" si="3"/>
        <v>#N/A</v>
      </c>
    </row>
    <row r="215" spans="1:15" x14ac:dyDescent="0.45">
      <c r="A215">
        <f>Coefficients!$A$2</f>
        <v>-3.0949477183535601</v>
      </c>
      <c r="B215">
        <f>(Games!D215)*Coefficients!$B$2</f>
        <v>0</v>
      </c>
      <c r="C215" t="e">
        <f>(VLOOKUP(Games!B215, Data!$B$2:$L$134, 4, FALSE)-VLOOKUP(Games!C215, Data!$B$2:$L$134, 4, FALSE))*Coefficients!$C$2</f>
        <v>#N/A</v>
      </c>
      <c r="D215" t="e">
        <f>(VLOOKUP(Games!B215, Data!$B$2:$L$134, 3, FALSE)-VLOOKUP(Games!C215, Data!$B$2:$L$134, 3, FALSE))*Coefficients!$D$2</f>
        <v>#N/A</v>
      </c>
      <c r="E215" t="e">
        <f>(VLOOKUP(Games!B215, Data!$B$2:$L$134, 5, FALSE)-VLOOKUP(Games!C215, Data!$B$2:$L$134, 5, FALSE))*Coefficients!$E$2</f>
        <v>#N/A</v>
      </c>
      <c r="F215" t="e">
        <f>(VLOOKUP(Games!B215, Data!$B$2:$L$134, 6, FALSE)-VLOOKUP(Games!C215, Data!$B$2:$L$134, 6, FALSE))*Coefficients!$F$2</f>
        <v>#N/A</v>
      </c>
      <c r="G215" t="e">
        <f>(VLOOKUP(Games!B215, Data!$B$2:$L$134, 7, FALSE)-VLOOKUP(Games!C215, Data!$B$2:$L$134, 7, FALSE))*Coefficients!$G$2</f>
        <v>#N/A</v>
      </c>
      <c r="H215" t="e">
        <f>(VLOOKUP(Games!B215, Data!$B$2:$L$134, 8, FALSE)-VLOOKUP(Games!C215, Data!$B$2:$L$134, 8, FALSE))*Coefficients!$H$2</f>
        <v>#N/A</v>
      </c>
      <c r="I215" t="e">
        <f>(VLOOKUP(Games!B215, Data!$B$2:$L$134, 9, FALSE)-VLOOKUP(Games!C215, Data!$B$2:$L$134, 9, FALSE))*Coefficients!$I$2</f>
        <v>#N/A</v>
      </c>
      <c r="J215" t="e">
        <f>(VLOOKUP(Games!B215, Data!$B$2:$L$134, 10, FALSE)-VLOOKUP(Games!C215, Data!$B$2:$L$134, 10, FALSE))*Coefficients!$J$2</f>
        <v>#N/A</v>
      </c>
      <c r="K215" t="e">
        <f>(IF(AND(VLOOKUP(Games!B215, Data!$B$2:$L$134, 11, FALSE)=1, VLOOKUP(Games!C215, Data!$B$2:$L$134, 11, FALSE)&lt;&gt;1), 1,0))*Coefficients!K$2</f>
        <v>#N/A</v>
      </c>
      <c r="L215" t="e">
        <f>(IF(AND(VLOOKUP(Games!B215, Data!$B$2:$L$134, 11, FALSE)&lt;&gt;1, VLOOKUP(Games!C215, Data!$B$2:$L$134, 11, FALSE)=1), 1,0))*Coefficients!L$2</f>
        <v>#N/A</v>
      </c>
      <c r="O215" t="e">
        <f t="shared" si="3"/>
        <v>#N/A</v>
      </c>
    </row>
    <row r="216" spans="1:15" x14ac:dyDescent="0.45">
      <c r="A216">
        <f>Coefficients!$A$2</f>
        <v>-3.0949477183535601</v>
      </c>
      <c r="B216">
        <f>(Games!D216)*Coefficients!$B$2</f>
        <v>0</v>
      </c>
      <c r="C216" t="e">
        <f>(VLOOKUP(Games!B216, Data!$B$2:$L$134, 4, FALSE)-VLOOKUP(Games!C216, Data!$B$2:$L$134, 4, FALSE))*Coefficients!$C$2</f>
        <v>#N/A</v>
      </c>
      <c r="D216" t="e">
        <f>(VLOOKUP(Games!B216, Data!$B$2:$L$134, 3, FALSE)-VLOOKUP(Games!C216, Data!$B$2:$L$134, 3, FALSE))*Coefficients!$D$2</f>
        <v>#N/A</v>
      </c>
      <c r="E216" t="e">
        <f>(VLOOKUP(Games!B216, Data!$B$2:$L$134, 5, FALSE)-VLOOKUP(Games!C216, Data!$B$2:$L$134, 5, FALSE))*Coefficients!$E$2</f>
        <v>#N/A</v>
      </c>
      <c r="F216" t="e">
        <f>(VLOOKUP(Games!B216, Data!$B$2:$L$134, 6, FALSE)-VLOOKUP(Games!C216, Data!$B$2:$L$134, 6, FALSE))*Coefficients!$F$2</f>
        <v>#N/A</v>
      </c>
      <c r="G216" t="e">
        <f>(VLOOKUP(Games!B216, Data!$B$2:$L$134, 7, FALSE)-VLOOKUP(Games!C216, Data!$B$2:$L$134, 7, FALSE))*Coefficients!$G$2</f>
        <v>#N/A</v>
      </c>
      <c r="H216" t="e">
        <f>(VLOOKUP(Games!B216, Data!$B$2:$L$134, 8, FALSE)-VLOOKUP(Games!C216, Data!$B$2:$L$134, 8, FALSE))*Coefficients!$H$2</f>
        <v>#N/A</v>
      </c>
      <c r="I216" t="e">
        <f>(VLOOKUP(Games!B216, Data!$B$2:$L$134, 9, FALSE)-VLOOKUP(Games!C216, Data!$B$2:$L$134, 9, FALSE))*Coefficients!$I$2</f>
        <v>#N/A</v>
      </c>
      <c r="J216" t="e">
        <f>(VLOOKUP(Games!B216, Data!$B$2:$L$134, 10, FALSE)-VLOOKUP(Games!C216, Data!$B$2:$L$134, 10, FALSE))*Coefficients!$J$2</f>
        <v>#N/A</v>
      </c>
      <c r="K216" t="e">
        <f>(IF(AND(VLOOKUP(Games!B216, Data!$B$2:$L$134, 11, FALSE)=1, VLOOKUP(Games!C216, Data!$B$2:$L$134, 11, FALSE)&lt;&gt;1), 1,0))*Coefficients!K$2</f>
        <v>#N/A</v>
      </c>
      <c r="L216" t="e">
        <f>(IF(AND(VLOOKUP(Games!B216, Data!$B$2:$L$134, 11, FALSE)&lt;&gt;1, VLOOKUP(Games!C216, Data!$B$2:$L$134, 11, FALSE)=1), 1,0))*Coefficients!L$2</f>
        <v>#N/A</v>
      </c>
      <c r="O216" t="e">
        <f t="shared" si="3"/>
        <v>#N/A</v>
      </c>
    </row>
    <row r="217" spans="1:15" x14ac:dyDescent="0.45">
      <c r="A217">
        <f>Coefficients!$A$2</f>
        <v>-3.0949477183535601</v>
      </c>
      <c r="B217">
        <f>(Games!D217)*Coefficients!$B$2</f>
        <v>0</v>
      </c>
      <c r="C217" t="e">
        <f>(VLOOKUP(Games!B217, Data!$B$2:$L$134, 4, FALSE)-VLOOKUP(Games!C217, Data!$B$2:$L$134, 4, FALSE))*Coefficients!$C$2</f>
        <v>#N/A</v>
      </c>
      <c r="D217" t="e">
        <f>(VLOOKUP(Games!B217, Data!$B$2:$L$134, 3, FALSE)-VLOOKUP(Games!C217, Data!$B$2:$L$134, 3, FALSE))*Coefficients!$D$2</f>
        <v>#N/A</v>
      </c>
      <c r="E217" t="e">
        <f>(VLOOKUP(Games!B217, Data!$B$2:$L$134, 5, FALSE)-VLOOKUP(Games!C217, Data!$B$2:$L$134, 5, FALSE))*Coefficients!$E$2</f>
        <v>#N/A</v>
      </c>
      <c r="F217" t="e">
        <f>(VLOOKUP(Games!B217, Data!$B$2:$L$134, 6, FALSE)-VLOOKUP(Games!C217, Data!$B$2:$L$134, 6, FALSE))*Coefficients!$F$2</f>
        <v>#N/A</v>
      </c>
      <c r="G217" t="e">
        <f>(VLOOKUP(Games!B217, Data!$B$2:$L$134, 7, FALSE)-VLOOKUP(Games!C217, Data!$B$2:$L$134, 7, FALSE))*Coefficients!$G$2</f>
        <v>#N/A</v>
      </c>
      <c r="H217" t="e">
        <f>(VLOOKUP(Games!B217, Data!$B$2:$L$134, 8, FALSE)-VLOOKUP(Games!C217, Data!$B$2:$L$134, 8, FALSE))*Coefficients!$H$2</f>
        <v>#N/A</v>
      </c>
      <c r="I217" t="e">
        <f>(VLOOKUP(Games!B217, Data!$B$2:$L$134, 9, FALSE)-VLOOKUP(Games!C217, Data!$B$2:$L$134, 9, FALSE))*Coefficients!$I$2</f>
        <v>#N/A</v>
      </c>
      <c r="J217" t="e">
        <f>(VLOOKUP(Games!B217, Data!$B$2:$L$134, 10, FALSE)-VLOOKUP(Games!C217, Data!$B$2:$L$134, 10, FALSE))*Coefficients!$J$2</f>
        <v>#N/A</v>
      </c>
      <c r="K217" t="e">
        <f>(IF(AND(VLOOKUP(Games!B217, Data!$B$2:$L$134, 11, FALSE)=1, VLOOKUP(Games!C217, Data!$B$2:$L$134, 11, FALSE)&lt;&gt;1), 1,0))*Coefficients!K$2</f>
        <v>#N/A</v>
      </c>
      <c r="L217" t="e">
        <f>(IF(AND(VLOOKUP(Games!B217, Data!$B$2:$L$134, 11, FALSE)&lt;&gt;1, VLOOKUP(Games!C217, Data!$B$2:$L$134, 11, FALSE)=1), 1,0))*Coefficients!L$2</f>
        <v>#N/A</v>
      </c>
      <c r="O217" t="e">
        <f t="shared" si="3"/>
        <v>#N/A</v>
      </c>
    </row>
    <row r="218" spans="1:15" x14ac:dyDescent="0.45">
      <c r="A218">
        <f>Coefficients!$A$2</f>
        <v>-3.0949477183535601</v>
      </c>
      <c r="B218">
        <f>(Games!D218)*Coefficients!$B$2</f>
        <v>0</v>
      </c>
      <c r="C218" t="e">
        <f>(VLOOKUP(Games!B218, Data!$B$2:$L$134, 4, FALSE)-VLOOKUP(Games!C218, Data!$B$2:$L$134, 4, FALSE))*Coefficients!$C$2</f>
        <v>#N/A</v>
      </c>
      <c r="D218" t="e">
        <f>(VLOOKUP(Games!B218, Data!$B$2:$L$134, 3, FALSE)-VLOOKUP(Games!C218, Data!$B$2:$L$134, 3, FALSE))*Coefficients!$D$2</f>
        <v>#N/A</v>
      </c>
      <c r="E218" t="e">
        <f>(VLOOKUP(Games!B218, Data!$B$2:$L$134, 5, FALSE)-VLOOKUP(Games!C218, Data!$B$2:$L$134, 5, FALSE))*Coefficients!$E$2</f>
        <v>#N/A</v>
      </c>
      <c r="F218" t="e">
        <f>(VLOOKUP(Games!B218, Data!$B$2:$L$134, 6, FALSE)-VLOOKUP(Games!C218, Data!$B$2:$L$134, 6, FALSE))*Coefficients!$F$2</f>
        <v>#N/A</v>
      </c>
      <c r="G218" t="e">
        <f>(VLOOKUP(Games!B218, Data!$B$2:$L$134, 7, FALSE)-VLOOKUP(Games!C218, Data!$B$2:$L$134, 7, FALSE))*Coefficients!$G$2</f>
        <v>#N/A</v>
      </c>
      <c r="H218" t="e">
        <f>(VLOOKUP(Games!B218, Data!$B$2:$L$134, 8, FALSE)-VLOOKUP(Games!C218, Data!$B$2:$L$134, 8, FALSE))*Coefficients!$H$2</f>
        <v>#N/A</v>
      </c>
      <c r="I218" t="e">
        <f>(VLOOKUP(Games!B218, Data!$B$2:$L$134, 9, FALSE)-VLOOKUP(Games!C218, Data!$B$2:$L$134, 9, FALSE))*Coefficients!$I$2</f>
        <v>#N/A</v>
      </c>
      <c r="J218" t="e">
        <f>(VLOOKUP(Games!B218, Data!$B$2:$L$134, 10, FALSE)-VLOOKUP(Games!C218, Data!$B$2:$L$134, 10, FALSE))*Coefficients!$J$2</f>
        <v>#N/A</v>
      </c>
      <c r="K218" t="e">
        <f>(IF(AND(VLOOKUP(Games!B218, Data!$B$2:$L$134, 11, FALSE)=1, VLOOKUP(Games!C218, Data!$B$2:$L$134, 11, FALSE)&lt;&gt;1), 1,0))*Coefficients!K$2</f>
        <v>#N/A</v>
      </c>
      <c r="L218" t="e">
        <f>(IF(AND(VLOOKUP(Games!B218, Data!$B$2:$L$134, 11, FALSE)&lt;&gt;1, VLOOKUP(Games!C218, Data!$B$2:$L$134, 11, FALSE)=1), 1,0))*Coefficients!L$2</f>
        <v>#N/A</v>
      </c>
      <c r="O218" t="e">
        <f t="shared" si="3"/>
        <v>#N/A</v>
      </c>
    </row>
    <row r="219" spans="1:15" x14ac:dyDescent="0.45">
      <c r="A219">
        <f>Coefficients!$A$2</f>
        <v>-3.0949477183535601</v>
      </c>
      <c r="B219">
        <f>(Games!D219)*Coefficients!$B$2</f>
        <v>0</v>
      </c>
      <c r="C219" t="e">
        <f>(VLOOKUP(Games!B219, Data!$B$2:$L$134, 4, FALSE)-VLOOKUP(Games!C219, Data!$B$2:$L$134, 4, FALSE))*Coefficients!$C$2</f>
        <v>#N/A</v>
      </c>
      <c r="D219" t="e">
        <f>(VLOOKUP(Games!B219, Data!$B$2:$L$134, 3, FALSE)-VLOOKUP(Games!C219, Data!$B$2:$L$134, 3, FALSE))*Coefficients!$D$2</f>
        <v>#N/A</v>
      </c>
      <c r="E219" t="e">
        <f>(VLOOKUP(Games!B219, Data!$B$2:$L$134, 5, FALSE)-VLOOKUP(Games!C219, Data!$B$2:$L$134, 5, FALSE))*Coefficients!$E$2</f>
        <v>#N/A</v>
      </c>
      <c r="F219" t="e">
        <f>(VLOOKUP(Games!B219, Data!$B$2:$L$134, 6, FALSE)-VLOOKUP(Games!C219, Data!$B$2:$L$134, 6, FALSE))*Coefficients!$F$2</f>
        <v>#N/A</v>
      </c>
      <c r="G219" t="e">
        <f>(VLOOKUP(Games!B219, Data!$B$2:$L$134, 7, FALSE)-VLOOKUP(Games!C219, Data!$B$2:$L$134, 7, FALSE))*Coefficients!$G$2</f>
        <v>#N/A</v>
      </c>
      <c r="H219" t="e">
        <f>(VLOOKUP(Games!B219, Data!$B$2:$L$134, 8, FALSE)-VLOOKUP(Games!C219, Data!$B$2:$L$134, 8, FALSE))*Coefficients!$H$2</f>
        <v>#N/A</v>
      </c>
      <c r="I219" t="e">
        <f>(VLOOKUP(Games!B219, Data!$B$2:$L$134, 9, FALSE)-VLOOKUP(Games!C219, Data!$B$2:$L$134, 9, FALSE))*Coefficients!$I$2</f>
        <v>#N/A</v>
      </c>
      <c r="J219" t="e">
        <f>(VLOOKUP(Games!B219, Data!$B$2:$L$134, 10, FALSE)-VLOOKUP(Games!C219, Data!$B$2:$L$134, 10, FALSE))*Coefficients!$J$2</f>
        <v>#N/A</v>
      </c>
      <c r="K219" t="e">
        <f>(IF(AND(VLOOKUP(Games!B219, Data!$B$2:$L$134, 11, FALSE)=1, VLOOKUP(Games!C219, Data!$B$2:$L$134, 11, FALSE)&lt;&gt;1), 1,0))*Coefficients!K$2</f>
        <v>#N/A</v>
      </c>
      <c r="L219" t="e">
        <f>(IF(AND(VLOOKUP(Games!B219, Data!$B$2:$L$134, 11, FALSE)&lt;&gt;1, VLOOKUP(Games!C219, Data!$B$2:$L$134, 11, FALSE)=1), 1,0))*Coefficients!L$2</f>
        <v>#N/A</v>
      </c>
      <c r="O219" t="e">
        <f t="shared" si="3"/>
        <v>#N/A</v>
      </c>
    </row>
    <row r="220" spans="1:15" x14ac:dyDescent="0.45">
      <c r="A220">
        <f>Coefficients!$A$2</f>
        <v>-3.0949477183535601</v>
      </c>
      <c r="B220">
        <f>(Games!D220)*Coefficients!$B$2</f>
        <v>0</v>
      </c>
      <c r="C220" t="e">
        <f>(VLOOKUP(Games!B220, Data!$B$2:$L$134, 4, FALSE)-VLOOKUP(Games!C220, Data!$B$2:$L$134, 4, FALSE))*Coefficients!$C$2</f>
        <v>#N/A</v>
      </c>
      <c r="D220" t="e">
        <f>(VLOOKUP(Games!B220, Data!$B$2:$L$134, 3, FALSE)-VLOOKUP(Games!C220, Data!$B$2:$L$134, 3, FALSE))*Coefficients!$D$2</f>
        <v>#N/A</v>
      </c>
      <c r="E220" t="e">
        <f>(VLOOKUP(Games!B220, Data!$B$2:$L$134, 5, FALSE)-VLOOKUP(Games!C220, Data!$B$2:$L$134, 5, FALSE))*Coefficients!$E$2</f>
        <v>#N/A</v>
      </c>
      <c r="F220" t="e">
        <f>(VLOOKUP(Games!B220, Data!$B$2:$L$134, 6, FALSE)-VLOOKUP(Games!C220, Data!$B$2:$L$134, 6, FALSE))*Coefficients!$F$2</f>
        <v>#N/A</v>
      </c>
      <c r="G220" t="e">
        <f>(VLOOKUP(Games!B220, Data!$B$2:$L$134, 7, FALSE)-VLOOKUP(Games!C220, Data!$B$2:$L$134, 7, FALSE))*Coefficients!$G$2</f>
        <v>#N/A</v>
      </c>
      <c r="H220" t="e">
        <f>(VLOOKUP(Games!B220, Data!$B$2:$L$134, 8, FALSE)-VLOOKUP(Games!C220, Data!$B$2:$L$134, 8, FALSE))*Coefficients!$H$2</f>
        <v>#N/A</v>
      </c>
      <c r="I220" t="e">
        <f>(VLOOKUP(Games!B220, Data!$B$2:$L$134, 9, FALSE)-VLOOKUP(Games!C220, Data!$B$2:$L$134, 9, FALSE))*Coefficients!$I$2</f>
        <v>#N/A</v>
      </c>
      <c r="J220" t="e">
        <f>(VLOOKUP(Games!B220, Data!$B$2:$L$134, 10, FALSE)-VLOOKUP(Games!C220, Data!$B$2:$L$134, 10, FALSE))*Coefficients!$J$2</f>
        <v>#N/A</v>
      </c>
      <c r="K220" t="e">
        <f>(IF(AND(VLOOKUP(Games!B220, Data!$B$2:$L$134, 11, FALSE)=1, VLOOKUP(Games!C220, Data!$B$2:$L$134, 11, FALSE)&lt;&gt;1), 1,0))*Coefficients!K$2</f>
        <v>#N/A</v>
      </c>
      <c r="L220" t="e">
        <f>(IF(AND(VLOOKUP(Games!B220, Data!$B$2:$L$134, 11, FALSE)&lt;&gt;1, VLOOKUP(Games!C220, Data!$B$2:$L$134, 11, FALSE)=1), 1,0))*Coefficients!L$2</f>
        <v>#N/A</v>
      </c>
      <c r="O220" t="e">
        <f t="shared" si="3"/>
        <v>#N/A</v>
      </c>
    </row>
    <row r="221" spans="1:15" x14ac:dyDescent="0.45">
      <c r="A221">
        <f>Coefficients!$A$2</f>
        <v>-3.0949477183535601</v>
      </c>
      <c r="B221">
        <f>(Games!D221)*Coefficients!$B$2</f>
        <v>0</v>
      </c>
      <c r="C221" t="e">
        <f>(VLOOKUP(Games!B221, Data!$B$2:$L$134, 4, FALSE)-VLOOKUP(Games!C221, Data!$B$2:$L$134, 4, FALSE))*Coefficients!$C$2</f>
        <v>#N/A</v>
      </c>
      <c r="D221" t="e">
        <f>(VLOOKUP(Games!B221, Data!$B$2:$L$134, 3, FALSE)-VLOOKUP(Games!C221, Data!$B$2:$L$134, 3, FALSE))*Coefficients!$D$2</f>
        <v>#N/A</v>
      </c>
      <c r="E221" t="e">
        <f>(VLOOKUP(Games!B221, Data!$B$2:$L$134, 5, FALSE)-VLOOKUP(Games!C221, Data!$B$2:$L$134, 5, FALSE))*Coefficients!$E$2</f>
        <v>#N/A</v>
      </c>
      <c r="F221" t="e">
        <f>(VLOOKUP(Games!B221, Data!$B$2:$L$134, 6, FALSE)-VLOOKUP(Games!C221, Data!$B$2:$L$134, 6, FALSE))*Coefficients!$F$2</f>
        <v>#N/A</v>
      </c>
      <c r="G221" t="e">
        <f>(VLOOKUP(Games!B221, Data!$B$2:$L$134, 7, FALSE)-VLOOKUP(Games!C221, Data!$B$2:$L$134, 7, FALSE))*Coefficients!$G$2</f>
        <v>#N/A</v>
      </c>
      <c r="H221" t="e">
        <f>(VLOOKUP(Games!B221, Data!$B$2:$L$134, 8, FALSE)-VLOOKUP(Games!C221, Data!$B$2:$L$134, 8, FALSE))*Coefficients!$H$2</f>
        <v>#N/A</v>
      </c>
      <c r="I221" t="e">
        <f>(VLOOKUP(Games!B221, Data!$B$2:$L$134, 9, FALSE)-VLOOKUP(Games!C221, Data!$B$2:$L$134, 9, FALSE))*Coefficients!$I$2</f>
        <v>#N/A</v>
      </c>
      <c r="J221" t="e">
        <f>(VLOOKUP(Games!B221, Data!$B$2:$L$134, 10, FALSE)-VLOOKUP(Games!C221, Data!$B$2:$L$134, 10, FALSE))*Coefficients!$J$2</f>
        <v>#N/A</v>
      </c>
      <c r="K221" t="e">
        <f>(IF(AND(VLOOKUP(Games!B221, Data!$B$2:$L$134, 11, FALSE)=1, VLOOKUP(Games!C221, Data!$B$2:$L$134, 11, FALSE)&lt;&gt;1), 1,0))*Coefficients!K$2</f>
        <v>#N/A</v>
      </c>
      <c r="L221" t="e">
        <f>(IF(AND(VLOOKUP(Games!B221, Data!$B$2:$L$134, 11, FALSE)&lt;&gt;1, VLOOKUP(Games!C221, Data!$B$2:$L$134, 11, FALSE)=1), 1,0))*Coefficients!L$2</f>
        <v>#N/A</v>
      </c>
      <c r="O221" t="e">
        <f t="shared" si="3"/>
        <v>#N/A</v>
      </c>
    </row>
    <row r="222" spans="1:15" x14ac:dyDescent="0.45">
      <c r="A222">
        <f>Coefficients!$A$2</f>
        <v>-3.0949477183535601</v>
      </c>
      <c r="B222">
        <f>(Games!D222)*Coefficients!$B$2</f>
        <v>0</v>
      </c>
      <c r="C222" t="e">
        <f>(VLOOKUP(Games!B222, Data!$B$2:$L$134, 4, FALSE)-VLOOKUP(Games!C222, Data!$B$2:$L$134, 4, FALSE))*Coefficients!$C$2</f>
        <v>#N/A</v>
      </c>
      <c r="D222" t="e">
        <f>(VLOOKUP(Games!B222, Data!$B$2:$L$134, 3, FALSE)-VLOOKUP(Games!C222, Data!$B$2:$L$134, 3, FALSE))*Coefficients!$D$2</f>
        <v>#N/A</v>
      </c>
      <c r="E222" t="e">
        <f>(VLOOKUP(Games!B222, Data!$B$2:$L$134, 5, FALSE)-VLOOKUP(Games!C222, Data!$B$2:$L$134, 5, FALSE))*Coefficients!$E$2</f>
        <v>#N/A</v>
      </c>
      <c r="F222" t="e">
        <f>(VLOOKUP(Games!B222, Data!$B$2:$L$134, 6, FALSE)-VLOOKUP(Games!C222, Data!$B$2:$L$134, 6, FALSE))*Coefficients!$F$2</f>
        <v>#N/A</v>
      </c>
      <c r="G222" t="e">
        <f>(VLOOKUP(Games!B222, Data!$B$2:$L$134, 7, FALSE)-VLOOKUP(Games!C222, Data!$B$2:$L$134, 7, FALSE))*Coefficients!$G$2</f>
        <v>#N/A</v>
      </c>
      <c r="H222" t="e">
        <f>(VLOOKUP(Games!B222, Data!$B$2:$L$134, 8, FALSE)-VLOOKUP(Games!C222, Data!$B$2:$L$134, 8, FALSE))*Coefficients!$H$2</f>
        <v>#N/A</v>
      </c>
      <c r="I222" t="e">
        <f>(VLOOKUP(Games!B222, Data!$B$2:$L$134, 9, FALSE)-VLOOKUP(Games!C222, Data!$B$2:$L$134, 9, FALSE))*Coefficients!$I$2</f>
        <v>#N/A</v>
      </c>
      <c r="J222" t="e">
        <f>(VLOOKUP(Games!B222, Data!$B$2:$L$134, 10, FALSE)-VLOOKUP(Games!C222, Data!$B$2:$L$134, 10, FALSE))*Coefficients!$J$2</f>
        <v>#N/A</v>
      </c>
      <c r="K222" t="e">
        <f>(IF(AND(VLOOKUP(Games!B222, Data!$B$2:$L$134, 11, FALSE)=1, VLOOKUP(Games!C222, Data!$B$2:$L$134, 11, FALSE)&lt;&gt;1), 1,0))*Coefficients!K$2</f>
        <v>#N/A</v>
      </c>
      <c r="L222" t="e">
        <f>(IF(AND(VLOOKUP(Games!B222, Data!$B$2:$L$134, 11, FALSE)&lt;&gt;1, VLOOKUP(Games!C222, Data!$B$2:$L$134, 11, FALSE)=1), 1,0))*Coefficients!L$2</f>
        <v>#N/A</v>
      </c>
      <c r="O222" t="e">
        <f t="shared" si="3"/>
        <v>#N/A</v>
      </c>
    </row>
    <row r="223" spans="1:15" x14ac:dyDescent="0.45">
      <c r="A223">
        <f>Coefficients!$A$2</f>
        <v>-3.0949477183535601</v>
      </c>
      <c r="B223">
        <f>(Games!D223)*Coefficients!$B$2</f>
        <v>0</v>
      </c>
      <c r="C223" t="e">
        <f>(VLOOKUP(Games!B223, Data!$B$2:$L$134, 4, FALSE)-VLOOKUP(Games!C223, Data!$B$2:$L$134, 4, FALSE))*Coefficients!$C$2</f>
        <v>#N/A</v>
      </c>
      <c r="D223" t="e">
        <f>(VLOOKUP(Games!B223, Data!$B$2:$L$134, 3, FALSE)-VLOOKUP(Games!C223, Data!$B$2:$L$134, 3, FALSE))*Coefficients!$D$2</f>
        <v>#N/A</v>
      </c>
      <c r="E223" t="e">
        <f>(VLOOKUP(Games!B223, Data!$B$2:$L$134, 5, FALSE)-VLOOKUP(Games!C223, Data!$B$2:$L$134, 5, FALSE))*Coefficients!$E$2</f>
        <v>#N/A</v>
      </c>
      <c r="F223" t="e">
        <f>(VLOOKUP(Games!B223, Data!$B$2:$L$134, 6, FALSE)-VLOOKUP(Games!C223, Data!$B$2:$L$134, 6, FALSE))*Coefficients!$F$2</f>
        <v>#N/A</v>
      </c>
      <c r="G223" t="e">
        <f>(VLOOKUP(Games!B223, Data!$B$2:$L$134, 7, FALSE)-VLOOKUP(Games!C223, Data!$B$2:$L$134, 7, FALSE))*Coefficients!$G$2</f>
        <v>#N/A</v>
      </c>
      <c r="H223" t="e">
        <f>(VLOOKUP(Games!B223, Data!$B$2:$L$134, 8, FALSE)-VLOOKUP(Games!C223, Data!$B$2:$L$134, 8, FALSE))*Coefficients!$H$2</f>
        <v>#N/A</v>
      </c>
      <c r="I223" t="e">
        <f>(VLOOKUP(Games!B223, Data!$B$2:$L$134, 9, FALSE)-VLOOKUP(Games!C223, Data!$B$2:$L$134, 9, FALSE))*Coefficients!$I$2</f>
        <v>#N/A</v>
      </c>
      <c r="J223" t="e">
        <f>(VLOOKUP(Games!B223, Data!$B$2:$L$134, 10, FALSE)-VLOOKUP(Games!C223, Data!$B$2:$L$134, 10, FALSE))*Coefficients!$J$2</f>
        <v>#N/A</v>
      </c>
      <c r="K223" t="e">
        <f>(IF(AND(VLOOKUP(Games!B223, Data!$B$2:$L$134, 11, FALSE)=1, VLOOKUP(Games!C223, Data!$B$2:$L$134, 11, FALSE)&lt;&gt;1), 1,0))*Coefficients!K$2</f>
        <v>#N/A</v>
      </c>
      <c r="L223" t="e">
        <f>(IF(AND(VLOOKUP(Games!B223, Data!$B$2:$L$134, 11, FALSE)&lt;&gt;1, VLOOKUP(Games!C223, Data!$B$2:$L$134, 11, FALSE)=1), 1,0))*Coefficients!L$2</f>
        <v>#N/A</v>
      </c>
      <c r="O223" t="e">
        <f t="shared" si="3"/>
        <v>#N/A</v>
      </c>
    </row>
    <row r="224" spans="1:15" x14ac:dyDescent="0.45">
      <c r="A224">
        <f>Coefficients!$A$2</f>
        <v>-3.0949477183535601</v>
      </c>
      <c r="B224">
        <f>(Games!D224)*Coefficients!$B$2</f>
        <v>0</v>
      </c>
      <c r="C224" t="e">
        <f>(VLOOKUP(Games!B224, Data!$B$2:$L$134, 4, FALSE)-VLOOKUP(Games!C224, Data!$B$2:$L$134, 4, FALSE))*Coefficients!$C$2</f>
        <v>#N/A</v>
      </c>
      <c r="D224" t="e">
        <f>(VLOOKUP(Games!B224, Data!$B$2:$L$134, 3, FALSE)-VLOOKUP(Games!C224, Data!$B$2:$L$134, 3, FALSE))*Coefficients!$D$2</f>
        <v>#N/A</v>
      </c>
      <c r="E224" t="e">
        <f>(VLOOKUP(Games!B224, Data!$B$2:$L$134, 5, FALSE)-VLOOKUP(Games!C224, Data!$B$2:$L$134, 5, FALSE))*Coefficients!$E$2</f>
        <v>#N/A</v>
      </c>
      <c r="F224" t="e">
        <f>(VLOOKUP(Games!B224, Data!$B$2:$L$134, 6, FALSE)-VLOOKUP(Games!C224, Data!$B$2:$L$134, 6, FALSE))*Coefficients!$F$2</f>
        <v>#N/A</v>
      </c>
      <c r="G224" t="e">
        <f>(VLOOKUP(Games!B224, Data!$B$2:$L$134, 7, FALSE)-VLOOKUP(Games!C224, Data!$B$2:$L$134, 7, FALSE))*Coefficients!$G$2</f>
        <v>#N/A</v>
      </c>
      <c r="H224" t="e">
        <f>(VLOOKUP(Games!B224, Data!$B$2:$L$134, 8, FALSE)-VLOOKUP(Games!C224, Data!$B$2:$L$134, 8, FALSE))*Coefficients!$H$2</f>
        <v>#N/A</v>
      </c>
      <c r="I224" t="e">
        <f>(VLOOKUP(Games!B224, Data!$B$2:$L$134, 9, FALSE)-VLOOKUP(Games!C224, Data!$B$2:$L$134, 9, FALSE))*Coefficients!$I$2</f>
        <v>#N/A</v>
      </c>
      <c r="J224" t="e">
        <f>(VLOOKUP(Games!B224, Data!$B$2:$L$134, 10, FALSE)-VLOOKUP(Games!C224, Data!$B$2:$L$134, 10, FALSE))*Coefficients!$J$2</f>
        <v>#N/A</v>
      </c>
      <c r="K224" t="e">
        <f>(IF(AND(VLOOKUP(Games!B224, Data!$B$2:$L$134, 11, FALSE)=1, VLOOKUP(Games!C224, Data!$B$2:$L$134, 11, FALSE)&lt;&gt;1), 1,0))*Coefficients!K$2</f>
        <v>#N/A</v>
      </c>
      <c r="L224" t="e">
        <f>(IF(AND(VLOOKUP(Games!B224, Data!$B$2:$L$134, 11, FALSE)&lt;&gt;1, VLOOKUP(Games!C224, Data!$B$2:$L$134, 11, FALSE)=1), 1,0))*Coefficients!L$2</f>
        <v>#N/A</v>
      </c>
      <c r="O224" t="e">
        <f t="shared" si="3"/>
        <v>#N/A</v>
      </c>
    </row>
    <row r="225" spans="1:15" x14ac:dyDescent="0.45">
      <c r="A225">
        <f>Coefficients!$A$2</f>
        <v>-3.0949477183535601</v>
      </c>
      <c r="B225">
        <f>(Games!D225)*Coefficients!$B$2</f>
        <v>0</v>
      </c>
      <c r="C225" t="e">
        <f>(VLOOKUP(Games!B225, Data!$B$2:$L$134, 4, FALSE)-VLOOKUP(Games!C225, Data!$B$2:$L$134, 4, FALSE))*Coefficients!$C$2</f>
        <v>#N/A</v>
      </c>
      <c r="D225" t="e">
        <f>(VLOOKUP(Games!B225, Data!$B$2:$L$134, 3, FALSE)-VLOOKUP(Games!C225, Data!$B$2:$L$134, 3, FALSE))*Coefficients!$D$2</f>
        <v>#N/A</v>
      </c>
      <c r="E225" t="e">
        <f>(VLOOKUP(Games!B225, Data!$B$2:$L$134, 5, FALSE)-VLOOKUP(Games!C225, Data!$B$2:$L$134, 5, FALSE))*Coefficients!$E$2</f>
        <v>#N/A</v>
      </c>
      <c r="F225" t="e">
        <f>(VLOOKUP(Games!B225, Data!$B$2:$L$134, 6, FALSE)-VLOOKUP(Games!C225, Data!$B$2:$L$134, 6, FALSE))*Coefficients!$F$2</f>
        <v>#N/A</v>
      </c>
      <c r="G225" t="e">
        <f>(VLOOKUP(Games!B225, Data!$B$2:$L$134, 7, FALSE)-VLOOKUP(Games!C225, Data!$B$2:$L$134, 7, FALSE))*Coefficients!$G$2</f>
        <v>#N/A</v>
      </c>
      <c r="H225" t="e">
        <f>(VLOOKUP(Games!B225, Data!$B$2:$L$134, 8, FALSE)-VLOOKUP(Games!C225, Data!$B$2:$L$134, 8, FALSE))*Coefficients!$H$2</f>
        <v>#N/A</v>
      </c>
      <c r="I225" t="e">
        <f>(VLOOKUP(Games!B225, Data!$B$2:$L$134, 9, FALSE)-VLOOKUP(Games!C225, Data!$B$2:$L$134, 9, FALSE))*Coefficients!$I$2</f>
        <v>#N/A</v>
      </c>
      <c r="J225" t="e">
        <f>(VLOOKUP(Games!B225, Data!$B$2:$L$134, 10, FALSE)-VLOOKUP(Games!C225, Data!$B$2:$L$134, 10, FALSE))*Coefficients!$J$2</f>
        <v>#N/A</v>
      </c>
      <c r="K225" t="e">
        <f>(IF(AND(VLOOKUP(Games!B225, Data!$B$2:$L$134, 11, FALSE)=1, VLOOKUP(Games!C225, Data!$B$2:$L$134, 11, FALSE)&lt;&gt;1), 1,0))*Coefficients!K$2</f>
        <v>#N/A</v>
      </c>
      <c r="L225" t="e">
        <f>(IF(AND(VLOOKUP(Games!B225, Data!$B$2:$L$134, 11, FALSE)&lt;&gt;1, VLOOKUP(Games!C225, Data!$B$2:$L$134, 11, FALSE)=1), 1,0))*Coefficients!L$2</f>
        <v>#N/A</v>
      </c>
      <c r="O225" t="e">
        <f t="shared" si="3"/>
        <v>#N/A</v>
      </c>
    </row>
    <row r="226" spans="1:15" x14ac:dyDescent="0.45">
      <c r="A226">
        <f>Coefficients!$A$2</f>
        <v>-3.0949477183535601</v>
      </c>
      <c r="B226">
        <f>(Games!D226)*Coefficients!$B$2</f>
        <v>0</v>
      </c>
      <c r="C226" t="e">
        <f>(VLOOKUP(Games!B226, Data!$B$2:$L$134, 4, FALSE)-VLOOKUP(Games!C226, Data!$B$2:$L$134, 4, FALSE))*Coefficients!$C$2</f>
        <v>#N/A</v>
      </c>
      <c r="D226" t="e">
        <f>(VLOOKUP(Games!B226, Data!$B$2:$L$134, 3, FALSE)-VLOOKUP(Games!C226, Data!$B$2:$L$134, 3, FALSE))*Coefficients!$D$2</f>
        <v>#N/A</v>
      </c>
      <c r="E226" t="e">
        <f>(VLOOKUP(Games!B226, Data!$B$2:$L$134, 5, FALSE)-VLOOKUP(Games!C226, Data!$B$2:$L$134, 5, FALSE))*Coefficients!$E$2</f>
        <v>#N/A</v>
      </c>
      <c r="F226" t="e">
        <f>(VLOOKUP(Games!B226, Data!$B$2:$L$134, 6, FALSE)-VLOOKUP(Games!C226, Data!$B$2:$L$134, 6, FALSE))*Coefficients!$F$2</f>
        <v>#N/A</v>
      </c>
      <c r="G226" t="e">
        <f>(VLOOKUP(Games!B226, Data!$B$2:$L$134, 7, FALSE)-VLOOKUP(Games!C226, Data!$B$2:$L$134, 7, FALSE))*Coefficients!$G$2</f>
        <v>#N/A</v>
      </c>
      <c r="H226" t="e">
        <f>(VLOOKUP(Games!B226, Data!$B$2:$L$134, 8, FALSE)-VLOOKUP(Games!C226, Data!$B$2:$L$134, 8, FALSE))*Coefficients!$H$2</f>
        <v>#N/A</v>
      </c>
      <c r="I226" t="e">
        <f>(VLOOKUP(Games!B226, Data!$B$2:$L$134, 9, FALSE)-VLOOKUP(Games!C226, Data!$B$2:$L$134, 9, FALSE))*Coefficients!$I$2</f>
        <v>#N/A</v>
      </c>
      <c r="J226" t="e">
        <f>(VLOOKUP(Games!B226, Data!$B$2:$L$134, 10, FALSE)-VLOOKUP(Games!C226, Data!$B$2:$L$134, 10, FALSE))*Coefficients!$J$2</f>
        <v>#N/A</v>
      </c>
      <c r="K226" t="e">
        <f>(IF(AND(VLOOKUP(Games!B226, Data!$B$2:$L$134, 11, FALSE)=1, VLOOKUP(Games!C226, Data!$B$2:$L$134, 11, FALSE)&lt;&gt;1), 1,0))*Coefficients!K$2</f>
        <v>#N/A</v>
      </c>
      <c r="L226" t="e">
        <f>(IF(AND(VLOOKUP(Games!B226, Data!$B$2:$L$134, 11, FALSE)&lt;&gt;1, VLOOKUP(Games!C226, Data!$B$2:$L$134, 11, FALSE)=1), 1,0))*Coefficients!L$2</f>
        <v>#N/A</v>
      </c>
      <c r="O226" t="e">
        <f t="shared" si="3"/>
        <v>#N/A</v>
      </c>
    </row>
    <row r="227" spans="1:15" x14ac:dyDescent="0.45">
      <c r="A227">
        <f>Coefficients!$A$2</f>
        <v>-3.0949477183535601</v>
      </c>
      <c r="B227">
        <f>(Games!D227)*Coefficients!$B$2</f>
        <v>0</v>
      </c>
      <c r="C227" t="e">
        <f>(VLOOKUP(Games!B227, Data!$B$2:$L$134, 4, FALSE)-VLOOKUP(Games!C227, Data!$B$2:$L$134, 4, FALSE))*Coefficients!$C$2</f>
        <v>#N/A</v>
      </c>
      <c r="D227" t="e">
        <f>(VLOOKUP(Games!B227, Data!$B$2:$L$134, 3, FALSE)-VLOOKUP(Games!C227, Data!$B$2:$L$134, 3, FALSE))*Coefficients!$D$2</f>
        <v>#N/A</v>
      </c>
      <c r="E227" t="e">
        <f>(VLOOKUP(Games!B227, Data!$B$2:$L$134, 5, FALSE)-VLOOKUP(Games!C227, Data!$B$2:$L$134, 5, FALSE))*Coefficients!$E$2</f>
        <v>#N/A</v>
      </c>
      <c r="F227" t="e">
        <f>(VLOOKUP(Games!B227, Data!$B$2:$L$134, 6, FALSE)-VLOOKUP(Games!C227, Data!$B$2:$L$134, 6, FALSE))*Coefficients!$F$2</f>
        <v>#N/A</v>
      </c>
      <c r="G227" t="e">
        <f>(VLOOKUP(Games!B227, Data!$B$2:$L$134, 7, FALSE)-VLOOKUP(Games!C227, Data!$B$2:$L$134, 7, FALSE))*Coefficients!$G$2</f>
        <v>#N/A</v>
      </c>
      <c r="H227" t="e">
        <f>(VLOOKUP(Games!B227, Data!$B$2:$L$134, 8, FALSE)-VLOOKUP(Games!C227, Data!$B$2:$L$134, 8, FALSE))*Coefficients!$H$2</f>
        <v>#N/A</v>
      </c>
      <c r="I227" t="e">
        <f>(VLOOKUP(Games!B227, Data!$B$2:$L$134, 9, FALSE)-VLOOKUP(Games!C227, Data!$B$2:$L$134, 9, FALSE))*Coefficients!$I$2</f>
        <v>#N/A</v>
      </c>
      <c r="J227" t="e">
        <f>(VLOOKUP(Games!B227, Data!$B$2:$L$134, 10, FALSE)-VLOOKUP(Games!C227, Data!$B$2:$L$134, 10, FALSE))*Coefficients!$J$2</f>
        <v>#N/A</v>
      </c>
      <c r="K227" t="e">
        <f>(IF(AND(VLOOKUP(Games!B227, Data!$B$2:$L$134, 11, FALSE)=1, VLOOKUP(Games!C227, Data!$B$2:$L$134, 11, FALSE)&lt;&gt;1), 1,0))*Coefficients!K$2</f>
        <v>#N/A</v>
      </c>
      <c r="L227" t="e">
        <f>(IF(AND(VLOOKUP(Games!B227, Data!$B$2:$L$134, 11, FALSE)&lt;&gt;1, VLOOKUP(Games!C227, Data!$B$2:$L$134, 11, FALSE)=1), 1,0))*Coefficients!L$2</f>
        <v>#N/A</v>
      </c>
      <c r="O227" t="e">
        <f t="shared" si="3"/>
        <v>#N/A</v>
      </c>
    </row>
    <row r="228" spans="1:15" x14ac:dyDescent="0.45">
      <c r="A228">
        <f>Coefficients!$A$2</f>
        <v>-3.0949477183535601</v>
      </c>
      <c r="B228">
        <f>(Games!D228)*Coefficients!$B$2</f>
        <v>0</v>
      </c>
      <c r="C228" t="e">
        <f>(VLOOKUP(Games!B228, Data!$B$2:$L$134, 4, FALSE)-VLOOKUP(Games!C228, Data!$B$2:$L$134, 4, FALSE))*Coefficients!$C$2</f>
        <v>#N/A</v>
      </c>
      <c r="D228" t="e">
        <f>(VLOOKUP(Games!B228, Data!$B$2:$L$134, 3, FALSE)-VLOOKUP(Games!C228, Data!$B$2:$L$134, 3, FALSE))*Coefficients!$D$2</f>
        <v>#N/A</v>
      </c>
      <c r="E228" t="e">
        <f>(VLOOKUP(Games!B228, Data!$B$2:$L$134, 5, FALSE)-VLOOKUP(Games!C228, Data!$B$2:$L$134, 5, FALSE))*Coefficients!$E$2</f>
        <v>#N/A</v>
      </c>
      <c r="F228" t="e">
        <f>(VLOOKUP(Games!B228, Data!$B$2:$L$134, 6, FALSE)-VLOOKUP(Games!C228, Data!$B$2:$L$134, 6, FALSE))*Coefficients!$F$2</f>
        <v>#N/A</v>
      </c>
      <c r="G228" t="e">
        <f>(VLOOKUP(Games!B228, Data!$B$2:$L$134, 7, FALSE)-VLOOKUP(Games!C228, Data!$B$2:$L$134, 7, FALSE))*Coefficients!$G$2</f>
        <v>#N/A</v>
      </c>
      <c r="H228" t="e">
        <f>(VLOOKUP(Games!B228, Data!$B$2:$L$134, 8, FALSE)-VLOOKUP(Games!C228, Data!$B$2:$L$134, 8, FALSE))*Coefficients!$H$2</f>
        <v>#N/A</v>
      </c>
      <c r="I228" t="e">
        <f>(VLOOKUP(Games!B228, Data!$B$2:$L$134, 9, FALSE)-VLOOKUP(Games!C228, Data!$B$2:$L$134, 9, FALSE))*Coefficients!$I$2</f>
        <v>#N/A</v>
      </c>
      <c r="J228" t="e">
        <f>(VLOOKUP(Games!B228, Data!$B$2:$L$134, 10, FALSE)-VLOOKUP(Games!C228, Data!$B$2:$L$134, 10, FALSE))*Coefficients!$J$2</f>
        <v>#N/A</v>
      </c>
      <c r="K228" t="e">
        <f>(IF(AND(VLOOKUP(Games!B228, Data!$B$2:$L$134, 11, FALSE)=1, VLOOKUP(Games!C228, Data!$B$2:$L$134, 11, FALSE)&lt;&gt;1), 1,0))*Coefficients!K$2</f>
        <v>#N/A</v>
      </c>
      <c r="L228" t="e">
        <f>(IF(AND(VLOOKUP(Games!B228, Data!$B$2:$L$134, 11, FALSE)&lt;&gt;1, VLOOKUP(Games!C228, Data!$B$2:$L$134, 11, FALSE)=1), 1,0))*Coefficients!L$2</f>
        <v>#N/A</v>
      </c>
      <c r="O228" t="e">
        <f t="shared" si="3"/>
        <v>#N/A</v>
      </c>
    </row>
    <row r="229" spans="1:15" x14ac:dyDescent="0.45">
      <c r="A229">
        <f>Coefficients!$A$2</f>
        <v>-3.0949477183535601</v>
      </c>
      <c r="B229">
        <f>(Games!D229)*Coefficients!$B$2</f>
        <v>0</v>
      </c>
      <c r="C229" t="e">
        <f>(VLOOKUP(Games!B229, Data!$B$2:$L$134, 4, FALSE)-VLOOKUP(Games!C229, Data!$B$2:$L$134, 4, FALSE))*Coefficients!$C$2</f>
        <v>#N/A</v>
      </c>
      <c r="D229" t="e">
        <f>(VLOOKUP(Games!B229, Data!$B$2:$L$134, 3, FALSE)-VLOOKUP(Games!C229, Data!$B$2:$L$134, 3, FALSE))*Coefficients!$D$2</f>
        <v>#N/A</v>
      </c>
      <c r="E229" t="e">
        <f>(VLOOKUP(Games!B229, Data!$B$2:$L$134, 5, FALSE)-VLOOKUP(Games!C229, Data!$B$2:$L$134, 5, FALSE))*Coefficients!$E$2</f>
        <v>#N/A</v>
      </c>
      <c r="F229" t="e">
        <f>(VLOOKUP(Games!B229, Data!$B$2:$L$134, 6, FALSE)-VLOOKUP(Games!C229, Data!$B$2:$L$134, 6, FALSE))*Coefficients!$F$2</f>
        <v>#N/A</v>
      </c>
      <c r="G229" t="e">
        <f>(VLOOKUP(Games!B229, Data!$B$2:$L$134, 7, FALSE)-VLOOKUP(Games!C229, Data!$B$2:$L$134, 7, FALSE))*Coefficients!$G$2</f>
        <v>#N/A</v>
      </c>
      <c r="H229" t="e">
        <f>(VLOOKUP(Games!B229, Data!$B$2:$L$134, 8, FALSE)-VLOOKUP(Games!C229, Data!$B$2:$L$134, 8, FALSE))*Coefficients!$H$2</f>
        <v>#N/A</v>
      </c>
      <c r="I229" t="e">
        <f>(VLOOKUP(Games!B229, Data!$B$2:$L$134, 9, FALSE)-VLOOKUP(Games!C229, Data!$B$2:$L$134, 9, FALSE))*Coefficients!$I$2</f>
        <v>#N/A</v>
      </c>
      <c r="J229" t="e">
        <f>(VLOOKUP(Games!B229, Data!$B$2:$L$134, 10, FALSE)-VLOOKUP(Games!C229, Data!$B$2:$L$134, 10, FALSE))*Coefficients!$J$2</f>
        <v>#N/A</v>
      </c>
      <c r="K229" t="e">
        <f>(IF(AND(VLOOKUP(Games!B229, Data!$B$2:$L$134, 11, FALSE)=1, VLOOKUP(Games!C229, Data!$B$2:$L$134, 11, FALSE)&lt;&gt;1), 1,0))*Coefficients!K$2</f>
        <v>#N/A</v>
      </c>
      <c r="L229" t="e">
        <f>(IF(AND(VLOOKUP(Games!B229, Data!$B$2:$L$134, 11, FALSE)&lt;&gt;1, VLOOKUP(Games!C229, Data!$B$2:$L$134, 11, FALSE)=1), 1,0))*Coefficients!L$2</f>
        <v>#N/A</v>
      </c>
      <c r="O229" t="e">
        <f t="shared" si="3"/>
        <v>#N/A</v>
      </c>
    </row>
    <row r="230" spans="1:15" x14ac:dyDescent="0.45">
      <c r="A230">
        <f>Coefficients!$A$2</f>
        <v>-3.0949477183535601</v>
      </c>
      <c r="B230">
        <f>(Games!D230)*Coefficients!$B$2</f>
        <v>0</v>
      </c>
      <c r="C230" t="e">
        <f>(VLOOKUP(Games!B230, Data!$B$2:$L$134, 4, FALSE)-VLOOKUP(Games!C230, Data!$B$2:$L$134, 4, FALSE))*Coefficients!$C$2</f>
        <v>#N/A</v>
      </c>
      <c r="D230" t="e">
        <f>(VLOOKUP(Games!B230, Data!$B$2:$L$134, 3, FALSE)-VLOOKUP(Games!C230, Data!$B$2:$L$134, 3, FALSE))*Coefficients!$D$2</f>
        <v>#N/A</v>
      </c>
      <c r="E230" t="e">
        <f>(VLOOKUP(Games!B230, Data!$B$2:$L$134, 5, FALSE)-VLOOKUP(Games!C230, Data!$B$2:$L$134, 5, FALSE))*Coefficients!$E$2</f>
        <v>#N/A</v>
      </c>
      <c r="F230" t="e">
        <f>(VLOOKUP(Games!B230, Data!$B$2:$L$134, 6, FALSE)-VLOOKUP(Games!C230, Data!$B$2:$L$134, 6, FALSE))*Coefficients!$F$2</f>
        <v>#N/A</v>
      </c>
      <c r="G230" t="e">
        <f>(VLOOKUP(Games!B230, Data!$B$2:$L$134, 7, FALSE)-VLOOKUP(Games!C230, Data!$B$2:$L$134, 7, FALSE))*Coefficients!$G$2</f>
        <v>#N/A</v>
      </c>
      <c r="H230" t="e">
        <f>(VLOOKUP(Games!B230, Data!$B$2:$L$134, 8, FALSE)-VLOOKUP(Games!C230, Data!$B$2:$L$134, 8, FALSE))*Coefficients!$H$2</f>
        <v>#N/A</v>
      </c>
      <c r="I230" t="e">
        <f>(VLOOKUP(Games!B230, Data!$B$2:$L$134, 9, FALSE)-VLOOKUP(Games!C230, Data!$B$2:$L$134, 9, FALSE))*Coefficients!$I$2</f>
        <v>#N/A</v>
      </c>
      <c r="J230" t="e">
        <f>(VLOOKUP(Games!B230, Data!$B$2:$L$134, 10, FALSE)-VLOOKUP(Games!C230, Data!$B$2:$L$134, 10, FALSE))*Coefficients!$J$2</f>
        <v>#N/A</v>
      </c>
      <c r="K230" t="e">
        <f>(IF(AND(VLOOKUP(Games!B230, Data!$B$2:$L$134, 11, FALSE)=1, VLOOKUP(Games!C230, Data!$B$2:$L$134, 11, FALSE)&lt;&gt;1), 1,0))*Coefficients!K$2</f>
        <v>#N/A</v>
      </c>
      <c r="L230" t="e">
        <f>(IF(AND(VLOOKUP(Games!B230, Data!$B$2:$L$134, 11, FALSE)&lt;&gt;1, VLOOKUP(Games!C230, Data!$B$2:$L$134, 11, FALSE)=1), 1,0))*Coefficients!L$2</f>
        <v>#N/A</v>
      </c>
      <c r="O230" t="e">
        <f t="shared" si="3"/>
        <v>#N/A</v>
      </c>
    </row>
    <row r="231" spans="1:15" x14ac:dyDescent="0.45">
      <c r="A231">
        <f>Coefficients!$A$2</f>
        <v>-3.0949477183535601</v>
      </c>
      <c r="B231">
        <f>(Games!D231)*Coefficients!$B$2</f>
        <v>0</v>
      </c>
      <c r="C231" t="e">
        <f>(VLOOKUP(Games!B231, Data!$B$2:$L$134, 4, FALSE)-VLOOKUP(Games!C231, Data!$B$2:$L$134, 4, FALSE))*Coefficients!$C$2</f>
        <v>#N/A</v>
      </c>
      <c r="D231" t="e">
        <f>(VLOOKUP(Games!B231, Data!$B$2:$L$134, 3, FALSE)-VLOOKUP(Games!C231, Data!$B$2:$L$134, 3, FALSE))*Coefficients!$D$2</f>
        <v>#N/A</v>
      </c>
      <c r="E231" t="e">
        <f>(VLOOKUP(Games!B231, Data!$B$2:$L$134, 5, FALSE)-VLOOKUP(Games!C231, Data!$B$2:$L$134, 5, FALSE))*Coefficients!$E$2</f>
        <v>#N/A</v>
      </c>
      <c r="F231" t="e">
        <f>(VLOOKUP(Games!B231, Data!$B$2:$L$134, 6, FALSE)-VLOOKUP(Games!C231, Data!$B$2:$L$134, 6, FALSE))*Coefficients!$F$2</f>
        <v>#N/A</v>
      </c>
      <c r="G231" t="e">
        <f>(VLOOKUP(Games!B231, Data!$B$2:$L$134, 7, FALSE)-VLOOKUP(Games!C231, Data!$B$2:$L$134, 7, FALSE))*Coefficients!$G$2</f>
        <v>#N/A</v>
      </c>
      <c r="H231" t="e">
        <f>(VLOOKUP(Games!B231, Data!$B$2:$L$134, 8, FALSE)-VLOOKUP(Games!C231, Data!$B$2:$L$134, 8, FALSE))*Coefficients!$H$2</f>
        <v>#N/A</v>
      </c>
      <c r="I231" t="e">
        <f>(VLOOKUP(Games!B231, Data!$B$2:$L$134, 9, FALSE)-VLOOKUP(Games!C231, Data!$B$2:$L$134, 9, FALSE))*Coefficients!$I$2</f>
        <v>#N/A</v>
      </c>
      <c r="J231" t="e">
        <f>(VLOOKUP(Games!B231, Data!$B$2:$L$134, 10, FALSE)-VLOOKUP(Games!C231, Data!$B$2:$L$134, 10, FALSE))*Coefficients!$J$2</f>
        <v>#N/A</v>
      </c>
      <c r="K231" t="e">
        <f>(IF(AND(VLOOKUP(Games!B231, Data!$B$2:$L$134, 11, FALSE)=1, VLOOKUP(Games!C231, Data!$B$2:$L$134, 11, FALSE)&lt;&gt;1), 1,0))*Coefficients!K$2</f>
        <v>#N/A</v>
      </c>
      <c r="L231" t="e">
        <f>(IF(AND(VLOOKUP(Games!B231, Data!$B$2:$L$134, 11, FALSE)&lt;&gt;1, VLOOKUP(Games!C231, Data!$B$2:$L$134, 11, FALSE)=1), 1,0))*Coefficients!L$2</f>
        <v>#N/A</v>
      </c>
      <c r="O231" t="e">
        <f t="shared" si="3"/>
        <v>#N/A</v>
      </c>
    </row>
    <row r="232" spans="1:15" x14ac:dyDescent="0.45">
      <c r="A232">
        <f>Coefficients!$A$2</f>
        <v>-3.0949477183535601</v>
      </c>
      <c r="B232">
        <f>(Games!D232)*Coefficients!$B$2</f>
        <v>0</v>
      </c>
      <c r="C232" t="e">
        <f>(VLOOKUP(Games!B232, Data!$B$2:$L$134, 4, FALSE)-VLOOKUP(Games!C232, Data!$B$2:$L$134, 4, FALSE))*Coefficients!$C$2</f>
        <v>#N/A</v>
      </c>
      <c r="D232" t="e">
        <f>(VLOOKUP(Games!B232, Data!$B$2:$L$134, 3, FALSE)-VLOOKUP(Games!C232, Data!$B$2:$L$134, 3, FALSE))*Coefficients!$D$2</f>
        <v>#N/A</v>
      </c>
      <c r="E232" t="e">
        <f>(VLOOKUP(Games!B232, Data!$B$2:$L$134, 5, FALSE)-VLOOKUP(Games!C232, Data!$B$2:$L$134, 5, FALSE))*Coefficients!$E$2</f>
        <v>#N/A</v>
      </c>
      <c r="F232" t="e">
        <f>(VLOOKUP(Games!B232, Data!$B$2:$L$134, 6, FALSE)-VLOOKUP(Games!C232, Data!$B$2:$L$134, 6, FALSE))*Coefficients!$F$2</f>
        <v>#N/A</v>
      </c>
      <c r="G232" t="e">
        <f>(VLOOKUP(Games!B232, Data!$B$2:$L$134, 7, FALSE)-VLOOKUP(Games!C232, Data!$B$2:$L$134, 7, FALSE))*Coefficients!$G$2</f>
        <v>#N/A</v>
      </c>
      <c r="H232" t="e">
        <f>(VLOOKUP(Games!B232, Data!$B$2:$L$134, 8, FALSE)-VLOOKUP(Games!C232, Data!$B$2:$L$134, 8, FALSE))*Coefficients!$H$2</f>
        <v>#N/A</v>
      </c>
      <c r="I232" t="e">
        <f>(VLOOKUP(Games!B232, Data!$B$2:$L$134, 9, FALSE)-VLOOKUP(Games!C232, Data!$B$2:$L$134, 9, FALSE))*Coefficients!$I$2</f>
        <v>#N/A</v>
      </c>
      <c r="J232" t="e">
        <f>(VLOOKUP(Games!B232, Data!$B$2:$L$134, 10, FALSE)-VLOOKUP(Games!C232, Data!$B$2:$L$134, 10, FALSE))*Coefficients!$J$2</f>
        <v>#N/A</v>
      </c>
      <c r="K232" t="e">
        <f>(IF(AND(VLOOKUP(Games!B232, Data!$B$2:$L$134, 11, FALSE)=1, VLOOKUP(Games!C232, Data!$B$2:$L$134, 11, FALSE)&lt;&gt;1), 1,0))*Coefficients!K$2</f>
        <v>#N/A</v>
      </c>
      <c r="L232" t="e">
        <f>(IF(AND(VLOOKUP(Games!B232, Data!$B$2:$L$134, 11, FALSE)&lt;&gt;1, VLOOKUP(Games!C232, Data!$B$2:$L$134, 11, FALSE)=1), 1,0))*Coefficients!L$2</f>
        <v>#N/A</v>
      </c>
      <c r="O232" t="e">
        <f t="shared" si="3"/>
        <v>#N/A</v>
      </c>
    </row>
    <row r="233" spans="1:15" x14ac:dyDescent="0.45">
      <c r="A233">
        <f>Coefficients!$A$2</f>
        <v>-3.0949477183535601</v>
      </c>
      <c r="B233">
        <f>(Games!D233)*Coefficients!$B$2</f>
        <v>0</v>
      </c>
      <c r="C233" t="e">
        <f>(VLOOKUP(Games!B233, Data!$B$2:$L$134, 4, FALSE)-VLOOKUP(Games!C233, Data!$B$2:$L$134, 4, FALSE))*Coefficients!$C$2</f>
        <v>#N/A</v>
      </c>
      <c r="D233" t="e">
        <f>(VLOOKUP(Games!B233, Data!$B$2:$L$134, 3, FALSE)-VLOOKUP(Games!C233, Data!$B$2:$L$134, 3, FALSE))*Coefficients!$D$2</f>
        <v>#N/A</v>
      </c>
      <c r="E233" t="e">
        <f>(VLOOKUP(Games!B233, Data!$B$2:$L$134, 5, FALSE)-VLOOKUP(Games!C233, Data!$B$2:$L$134, 5, FALSE))*Coefficients!$E$2</f>
        <v>#N/A</v>
      </c>
      <c r="F233" t="e">
        <f>(VLOOKUP(Games!B233, Data!$B$2:$L$134, 6, FALSE)-VLOOKUP(Games!C233, Data!$B$2:$L$134, 6, FALSE))*Coefficients!$F$2</f>
        <v>#N/A</v>
      </c>
      <c r="G233" t="e">
        <f>(VLOOKUP(Games!B233, Data!$B$2:$L$134, 7, FALSE)-VLOOKUP(Games!C233, Data!$B$2:$L$134, 7, FALSE))*Coefficients!$G$2</f>
        <v>#N/A</v>
      </c>
      <c r="H233" t="e">
        <f>(VLOOKUP(Games!B233, Data!$B$2:$L$134, 8, FALSE)-VLOOKUP(Games!C233, Data!$B$2:$L$134, 8, FALSE))*Coefficients!$H$2</f>
        <v>#N/A</v>
      </c>
      <c r="I233" t="e">
        <f>(VLOOKUP(Games!B233, Data!$B$2:$L$134, 9, FALSE)-VLOOKUP(Games!C233, Data!$B$2:$L$134, 9, FALSE))*Coefficients!$I$2</f>
        <v>#N/A</v>
      </c>
      <c r="J233" t="e">
        <f>(VLOOKUP(Games!B233, Data!$B$2:$L$134, 10, FALSE)-VLOOKUP(Games!C233, Data!$B$2:$L$134, 10, FALSE))*Coefficients!$J$2</f>
        <v>#N/A</v>
      </c>
      <c r="K233" t="e">
        <f>(IF(AND(VLOOKUP(Games!B233, Data!$B$2:$L$134, 11, FALSE)=1, VLOOKUP(Games!C233, Data!$B$2:$L$134, 11, FALSE)&lt;&gt;1), 1,0))*Coefficients!K$2</f>
        <v>#N/A</v>
      </c>
      <c r="L233" t="e">
        <f>(IF(AND(VLOOKUP(Games!B233, Data!$B$2:$L$134, 11, FALSE)&lt;&gt;1, VLOOKUP(Games!C233, Data!$B$2:$L$134, 11, FALSE)=1), 1,0))*Coefficients!L$2</f>
        <v>#N/A</v>
      </c>
      <c r="O233" t="e">
        <f t="shared" si="3"/>
        <v>#N/A</v>
      </c>
    </row>
    <row r="234" spans="1:15" x14ac:dyDescent="0.45">
      <c r="A234">
        <f>Coefficients!$A$2</f>
        <v>-3.0949477183535601</v>
      </c>
      <c r="B234">
        <f>(Games!D234)*Coefficients!$B$2</f>
        <v>0</v>
      </c>
      <c r="C234" t="e">
        <f>(VLOOKUP(Games!B234, Data!$B$2:$L$134, 4, FALSE)-VLOOKUP(Games!C234, Data!$B$2:$L$134, 4, FALSE))*Coefficients!$C$2</f>
        <v>#N/A</v>
      </c>
      <c r="D234" t="e">
        <f>(VLOOKUP(Games!B234, Data!$B$2:$L$134, 3, FALSE)-VLOOKUP(Games!C234, Data!$B$2:$L$134, 3, FALSE))*Coefficients!$D$2</f>
        <v>#N/A</v>
      </c>
      <c r="E234" t="e">
        <f>(VLOOKUP(Games!B234, Data!$B$2:$L$134, 5, FALSE)-VLOOKUP(Games!C234, Data!$B$2:$L$134, 5, FALSE))*Coefficients!$E$2</f>
        <v>#N/A</v>
      </c>
      <c r="F234" t="e">
        <f>(VLOOKUP(Games!B234, Data!$B$2:$L$134, 6, FALSE)-VLOOKUP(Games!C234, Data!$B$2:$L$134, 6, FALSE))*Coefficients!$F$2</f>
        <v>#N/A</v>
      </c>
      <c r="G234" t="e">
        <f>(VLOOKUP(Games!B234, Data!$B$2:$L$134, 7, FALSE)-VLOOKUP(Games!C234, Data!$B$2:$L$134, 7, FALSE))*Coefficients!$G$2</f>
        <v>#N/A</v>
      </c>
      <c r="H234" t="e">
        <f>(VLOOKUP(Games!B234, Data!$B$2:$L$134, 8, FALSE)-VLOOKUP(Games!C234, Data!$B$2:$L$134, 8, FALSE))*Coefficients!$H$2</f>
        <v>#N/A</v>
      </c>
      <c r="I234" t="e">
        <f>(VLOOKUP(Games!B234, Data!$B$2:$L$134, 9, FALSE)-VLOOKUP(Games!C234, Data!$B$2:$L$134, 9, FALSE))*Coefficients!$I$2</f>
        <v>#N/A</v>
      </c>
      <c r="J234" t="e">
        <f>(VLOOKUP(Games!B234, Data!$B$2:$L$134, 10, FALSE)-VLOOKUP(Games!C234, Data!$B$2:$L$134, 10, FALSE))*Coefficients!$J$2</f>
        <v>#N/A</v>
      </c>
      <c r="K234" t="e">
        <f>(IF(AND(VLOOKUP(Games!B234, Data!$B$2:$L$134, 11, FALSE)=1, VLOOKUP(Games!C234, Data!$B$2:$L$134, 11, FALSE)&lt;&gt;1), 1,0))*Coefficients!K$2</f>
        <v>#N/A</v>
      </c>
      <c r="L234" t="e">
        <f>(IF(AND(VLOOKUP(Games!B234, Data!$B$2:$L$134, 11, FALSE)&lt;&gt;1, VLOOKUP(Games!C234, Data!$B$2:$L$134, 11, FALSE)=1), 1,0))*Coefficients!L$2</f>
        <v>#N/A</v>
      </c>
      <c r="O234" t="e">
        <f t="shared" si="3"/>
        <v>#N/A</v>
      </c>
    </row>
    <row r="235" spans="1:15" x14ac:dyDescent="0.45">
      <c r="A235">
        <f>Coefficients!$A$2</f>
        <v>-3.0949477183535601</v>
      </c>
      <c r="B235">
        <f>(Games!D235)*Coefficients!$B$2</f>
        <v>0</v>
      </c>
      <c r="C235" t="e">
        <f>(VLOOKUP(Games!B235, Data!$B$2:$L$134, 4, FALSE)-VLOOKUP(Games!C235, Data!$B$2:$L$134, 4, FALSE))*Coefficients!$C$2</f>
        <v>#N/A</v>
      </c>
      <c r="D235" t="e">
        <f>(VLOOKUP(Games!B235, Data!$B$2:$L$134, 3, FALSE)-VLOOKUP(Games!C235, Data!$B$2:$L$134, 3, FALSE))*Coefficients!$D$2</f>
        <v>#N/A</v>
      </c>
      <c r="E235" t="e">
        <f>(VLOOKUP(Games!B235, Data!$B$2:$L$134, 5, FALSE)-VLOOKUP(Games!C235, Data!$B$2:$L$134, 5, FALSE))*Coefficients!$E$2</f>
        <v>#N/A</v>
      </c>
      <c r="F235" t="e">
        <f>(VLOOKUP(Games!B235, Data!$B$2:$L$134, 6, FALSE)-VLOOKUP(Games!C235, Data!$B$2:$L$134, 6, FALSE))*Coefficients!$F$2</f>
        <v>#N/A</v>
      </c>
      <c r="G235" t="e">
        <f>(VLOOKUP(Games!B235, Data!$B$2:$L$134, 7, FALSE)-VLOOKUP(Games!C235, Data!$B$2:$L$134, 7, FALSE))*Coefficients!$G$2</f>
        <v>#N/A</v>
      </c>
      <c r="H235" t="e">
        <f>(VLOOKUP(Games!B235, Data!$B$2:$L$134, 8, FALSE)-VLOOKUP(Games!C235, Data!$B$2:$L$134, 8, FALSE))*Coefficients!$H$2</f>
        <v>#N/A</v>
      </c>
      <c r="I235" t="e">
        <f>(VLOOKUP(Games!B235, Data!$B$2:$L$134, 9, FALSE)-VLOOKUP(Games!C235, Data!$B$2:$L$134, 9, FALSE))*Coefficients!$I$2</f>
        <v>#N/A</v>
      </c>
      <c r="J235" t="e">
        <f>(VLOOKUP(Games!B235, Data!$B$2:$L$134, 10, FALSE)-VLOOKUP(Games!C235, Data!$B$2:$L$134, 10, FALSE))*Coefficients!$J$2</f>
        <v>#N/A</v>
      </c>
      <c r="K235" t="e">
        <f>(IF(AND(VLOOKUP(Games!B235, Data!$B$2:$L$134, 11, FALSE)=1, VLOOKUP(Games!C235, Data!$B$2:$L$134, 11, FALSE)&lt;&gt;1), 1,0))*Coefficients!K$2</f>
        <v>#N/A</v>
      </c>
      <c r="L235" t="e">
        <f>(IF(AND(VLOOKUP(Games!B235, Data!$B$2:$L$134, 11, FALSE)&lt;&gt;1, VLOOKUP(Games!C235, Data!$B$2:$L$134, 11, FALSE)=1), 1,0))*Coefficients!L$2</f>
        <v>#N/A</v>
      </c>
      <c r="O235" t="e">
        <f t="shared" si="3"/>
        <v>#N/A</v>
      </c>
    </row>
    <row r="236" spans="1:15" x14ac:dyDescent="0.45">
      <c r="A236">
        <f>Coefficients!$A$2</f>
        <v>-3.0949477183535601</v>
      </c>
      <c r="B236">
        <f>(Games!D236)*Coefficients!$B$2</f>
        <v>0</v>
      </c>
      <c r="C236" t="e">
        <f>(VLOOKUP(Games!B236, Data!$B$2:$L$134, 4, FALSE)-VLOOKUP(Games!C236, Data!$B$2:$L$134, 4, FALSE))*Coefficients!$C$2</f>
        <v>#N/A</v>
      </c>
      <c r="D236" t="e">
        <f>(VLOOKUP(Games!B236, Data!$B$2:$L$134, 3, FALSE)-VLOOKUP(Games!C236, Data!$B$2:$L$134, 3, FALSE))*Coefficients!$D$2</f>
        <v>#N/A</v>
      </c>
      <c r="E236" t="e">
        <f>(VLOOKUP(Games!B236, Data!$B$2:$L$134, 5, FALSE)-VLOOKUP(Games!C236, Data!$B$2:$L$134, 5, FALSE))*Coefficients!$E$2</f>
        <v>#N/A</v>
      </c>
      <c r="F236" t="e">
        <f>(VLOOKUP(Games!B236, Data!$B$2:$L$134, 6, FALSE)-VLOOKUP(Games!C236, Data!$B$2:$L$134, 6, FALSE))*Coefficients!$F$2</f>
        <v>#N/A</v>
      </c>
      <c r="G236" t="e">
        <f>(VLOOKUP(Games!B236, Data!$B$2:$L$134, 7, FALSE)-VLOOKUP(Games!C236, Data!$B$2:$L$134, 7, FALSE))*Coefficients!$G$2</f>
        <v>#N/A</v>
      </c>
      <c r="H236" t="e">
        <f>(VLOOKUP(Games!B236, Data!$B$2:$L$134, 8, FALSE)-VLOOKUP(Games!C236, Data!$B$2:$L$134, 8, FALSE))*Coefficients!$H$2</f>
        <v>#N/A</v>
      </c>
      <c r="I236" t="e">
        <f>(VLOOKUP(Games!B236, Data!$B$2:$L$134, 9, FALSE)-VLOOKUP(Games!C236, Data!$B$2:$L$134, 9, FALSE))*Coefficients!$I$2</f>
        <v>#N/A</v>
      </c>
      <c r="J236" t="e">
        <f>(VLOOKUP(Games!B236, Data!$B$2:$L$134, 10, FALSE)-VLOOKUP(Games!C236, Data!$B$2:$L$134, 10, FALSE))*Coefficients!$J$2</f>
        <v>#N/A</v>
      </c>
      <c r="K236" t="e">
        <f>(IF(AND(VLOOKUP(Games!B236, Data!$B$2:$L$134, 11, FALSE)=1, VLOOKUP(Games!C236, Data!$B$2:$L$134, 11, FALSE)&lt;&gt;1), 1,0))*Coefficients!K$2</f>
        <v>#N/A</v>
      </c>
      <c r="L236" t="e">
        <f>(IF(AND(VLOOKUP(Games!B236, Data!$B$2:$L$134, 11, FALSE)&lt;&gt;1, VLOOKUP(Games!C236, Data!$B$2:$L$134, 11, FALSE)=1), 1,0))*Coefficients!L$2</f>
        <v>#N/A</v>
      </c>
      <c r="O236" t="e">
        <f t="shared" si="3"/>
        <v>#N/A</v>
      </c>
    </row>
    <row r="237" spans="1:15" x14ac:dyDescent="0.45">
      <c r="A237">
        <f>Coefficients!$A$2</f>
        <v>-3.0949477183535601</v>
      </c>
      <c r="B237">
        <f>(Games!D237)*Coefficients!$B$2</f>
        <v>0</v>
      </c>
      <c r="C237" t="e">
        <f>(VLOOKUP(Games!B237, Data!$B$2:$L$134, 4, FALSE)-VLOOKUP(Games!C237, Data!$B$2:$L$134, 4, FALSE))*Coefficients!$C$2</f>
        <v>#N/A</v>
      </c>
      <c r="D237" t="e">
        <f>(VLOOKUP(Games!B237, Data!$B$2:$L$134, 3, FALSE)-VLOOKUP(Games!C237, Data!$B$2:$L$134, 3, FALSE))*Coefficients!$D$2</f>
        <v>#N/A</v>
      </c>
      <c r="E237" t="e">
        <f>(VLOOKUP(Games!B237, Data!$B$2:$L$134, 5, FALSE)-VLOOKUP(Games!C237, Data!$B$2:$L$134, 5, FALSE))*Coefficients!$E$2</f>
        <v>#N/A</v>
      </c>
      <c r="F237" t="e">
        <f>(VLOOKUP(Games!B237, Data!$B$2:$L$134, 6, FALSE)-VLOOKUP(Games!C237, Data!$B$2:$L$134, 6, FALSE))*Coefficients!$F$2</f>
        <v>#N/A</v>
      </c>
      <c r="G237" t="e">
        <f>(VLOOKUP(Games!B237, Data!$B$2:$L$134, 7, FALSE)-VLOOKUP(Games!C237, Data!$B$2:$L$134, 7, FALSE))*Coefficients!$G$2</f>
        <v>#N/A</v>
      </c>
      <c r="H237" t="e">
        <f>(VLOOKUP(Games!B237, Data!$B$2:$L$134, 8, FALSE)-VLOOKUP(Games!C237, Data!$B$2:$L$134, 8, FALSE))*Coefficients!$H$2</f>
        <v>#N/A</v>
      </c>
      <c r="I237" t="e">
        <f>(VLOOKUP(Games!B237, Data!$B$2:$L$134, 9, FALSE)-VLOOKUP(Games!C237, Data!$B$2:$L$134, 9, FALSE))*Coefficients!$I$2</f>
        <v>#N/A</v>
      </c>
      <c r="J237" t="e">
        <f>(VLOOKUP(Games!B237, Data!$B$2:$L$134, 10, FALSE)-VLOOKUP(Games!C237, Data!$B$2:$L$134, 10, FALSE))*Coefficients!$J$2</f>
        <v>#N/A</v>
      </c>
      <c r="K237" t="e">
        <f>(IF(AND(VLOOKUP(Games!B237, Data!$B$2:$L$134, 11, FALSE)=1, VLOOKUP(Games!C237, Data!$B$2:$L$134, 11, FALSE)&lt;&gt;1), 1,0))*Coefficients!K$2</f>
        <v>#N/A</v>
      </c>
      <c r="L237" t="e">
        <f>(IF(AND(VLOOKUP(Games!B237, Data!$B$2:$L$134, 11, FALSE)&lt;&gt;1, VLOOKUP(Games!C237, Data!$B$2:$L$134, 11, FALSE)=1), 1,0))*Coefficients!L$2</f>
        <v>#N/A</v>
      </c>
      <c r="O237" t="e">
        <f t="shared" si="3"/>
        <v>#N/A</v>
      </c>
    </row>
    <row r="238" spans="1:15" x14ac:dyDescent="0.45">
      <c r="A238">
        <f>Coefficients!$A$2</f>
        <v>-3.0949477183535601</v>
      </c>
      <c r="B238">
        <f>(Games!D238)*Coefficients!$B$2</f>
        <v>0</v>
      </c>
      <c r="C238" t="e">
        <f>(VLOOKUP(Games!B238, Data!$B$2:$L$134, 4, FALSE)-VLOOKUP(Games!C238, Data!$B$2:$L$134, 4, FALSE))*Coefficients!$C$2</f>
        <v>#N/A</v>
      </c>
      <c r="D238" t="e">
        <f>(VLOOKUP(Games!B238, Data!$B$2:$L$134, 3, FALSE)-VLOOKUP(Games!C238, Data!$B$2:$L$134, 3, FALSE))*Coefficients!$D$2</f>
        <v>#N/A</v>
      </c>
      <c r="E238" t="e">
        <f>(VLOOKUP(Games!B238, Data!$B$2:$L$134, 5, FALSE)-VLOOKUP(Games!C238, Data!$B$2:$L$134, 5, FALSE))*Coefficients!$E$2</f>
        <v>#N/A</v>
      </c>
      <c r="F238" t="e">
        <f>(VLOOKUP(Games!B238, Data!$B$2:$L$134, 6, FALSE)-VLOOKUP(Games!C238, Data!$B$2:$L$134, 6, FALSE))*Coefficients!$F$2</f>
        <v>#N/A</v>
      </c>
      <c r="G238" t="e">
        <f>(VLOOKUP(Games!B238, Data!$B$2:$L$134, 7, FALSE)-VLOOKUP(Games!C238, Data!$B$2:$L$134, 7, FALSE))*Coefficients!$G$2</f>
        <v>#N/A</v>
      </c>
      <c r="H238" t="e">
        <f>(VLOOKUP(Games!B238, Data!$B$2:$L$134, 8, FALSE)-VLOOKUP(Games!C238, Data!$B$2:$L$134, 8, FALSE))*Coefficients!$H$2</f>
        <v>#N/A</v>
      </c>
      <c r="I238" t="e">
        <f>(VLOOKUP(Games!B238, Data!$B$2:$L$134, 9, FALSE)-VLOOKUP(Games!C238, Data!$B$2:$L$134, 9, FALSE))*Coefficients!$I$2</f>
        <v>#N/A</v>
      </c>
      <c r="J238" t="e">
        <f>(VLOOKUP(Games!B238, Data!$B$2:$L$134, 10, FALSE)-VLOOKUP(Games!C238, Data!$B$2:$L$134, 10, FALSE))*Coefficients!$J$2</f>
        <v>#N/A</v>
      </c>
      <c r="K238" t="e">
        <f>(IF(AND(VLOOKUP(Games!B238, Data!$B$2:$L$134, 11, FALSE)=1, VLOOKUP(Games!C238, Data!$B$2:$L$134, 11, FALSE)&lt;&gt;1), 1,0))*Coefficients!K$2</f>
        <v>#N/A</v>
      </c>
      <c r="L238" t="e">
        <f>(IF(AND(VLOOKUP(Games!B238, Data!$B$2:$L$134, 11, FALSE)&lt;&gt;1, VLOOKUP(Games!C238, Data!$B$2:$L$134, 11, FALSE)=1), 1,0))*Coefficients!L$2</f>
        <v>#N/A</v>
      </c>
      <c r="O238" t="e">
        <f t="shared" si="3"/>
        <v>#N/A</v>
      </c>
    </row>
    <row r="239" spans="1:15" x14ac:dyDescent="0.45">
      <c r="A239">
        <f>Coefficients!$A$2</f>
        <v>-3.0949477183535601</v>
      </c>
      <c r="B239">
        <f>(Games!D239)*Coefficients!$B$2</f>
        <v>0</v>
      </c>
      <c r="C239" t="e">
        <f>(VLOOKUP(Games!B239, Data!$B$2:$L$134, 4, FALSE)-VLOOKUP(Games!C239, Data!$B$2:$L$134, 4, FALSE))*Coefficients!$C$2</f>
        <v>#N/A</v>
      </c>
      <c r="D239" t="e">
        <f>(VLOOKUP(Games!B239, Data!$B$2:$L$134, 3, FALSE)-VLOOKUP(Games!C239, Data!$B$2:$L$134, 3, FALSE))*Coefficients!$D$2</f>
        <v>#N/A</v>
      </c>
      <c r="E239" t="e">
        <f>(VLOOKUP(Games!B239, Data!$B$2:$L$134, 5, FALSE)-VLOOKUP(Games!C239, Data!$B$2:$L$134, 5, FALSE))*Coefficients!$E$2</f>
        <v>#N/A</v>
      </c>
      <c r="F239" t="e">
        <f>(VLOOKUP(Games!B239, Data!$B$2:$L$134, 6, FALSE)-VLOOKUP(Games!C239, Data!$B$2:$L$134, 6, FALSE))*Coefficients!$F$2</f>
        <v>#N/A</v>
      </c>
      <c r="G239" t="e">
        <f>(VLOOKUP(Games!B239, Data!$B$2:$L$134, 7, FALSE)-VLOOKUP(Games!C239, Data!$B$2:$L$134, 7, FALSE))*Coefficients!$G$2</f>
        <v>#N/A</v>
      </c>
      <c r="H239" t="e">
        <f>(VLOOKUP(Games!B239, Data!$B$2:$L$134, 8, FALSE)-VLOOKUP(Games!C239, Data!$B$2:$L$134, 8, FALSE))*Coefficients!$H$2</f>
        <v>#N/A</v>
      </c>
      <c r="I239" t="e">
        <f>(VLOOKUP(Games!B239, Data!$B$2:$L$134, 9, FALSE)-VLOOKUP(Games!C239, Data!$B$2:$L$134, 9, FALSE))*Coefficients!$I$2</f>
        <v>#N/A</v>
      </c>
      <c r="J239" t="e">
        <f>(VLOOKUP(Games!B239, Data!$B$2:$L$134, 10, FALSE)-VLOOKUP(Games!C239, Data!$B$2:$L$134, 10, FALSE))*Coefficients!$J$2</f>
        <v>#N/A</v>
      </c>
      <c r="K239" t="e">
        <f>(IF(AND(VLOOKUP(Games!B239, Data!$B$2:$L$134, 11, FALSE)=1, VLOOKUP(Games!C239, Data!$B$2:$L$134, 11, FALSE)&lt;&gt;1), 1,0))*Coefficients!K$2</f>
        <v>#N/A</v>
      </c>
      <c r="L239" t="e">
        <f>(IF(AND(VLOOKUP(Games!B239, Data!$B$2:$L$134, 11, FALSE)&lt;&gt;1, VLOOKUP(Games!C239, Data!$B$2:$L$134, 11, FALSE)=1), 1,0))*Coefficients!L$2</f>
        <v>#N/A</v>
      </c>
      <c r="O239" t="e">
        <f t="shared" si="3"/>
        <v>#N/A</v>
      </c>
    </row>
    <row r="240" spans="1:15" x14ac:dyDescent="0.45">
      <c r="A240">
        <f>Coefficients!$A$2</f>
        <v>-3.0949477183535601</v>
      </c>
      <c r="B240">
        <f>(Games!D240)*Coefficients!$B$2</f>
        <v>0</v>
      </c>
      <c r="C240" t="e">
        <f>(VLOOKUP(Games!B240, Data!$B$2:$L$134, 4, FALSE)-VLOOKUP(Games!C240, Data!$B$2:$L$134, 4, FALSE))*Coefficients!$C$2</f>
        <v>#N/A</v>
      </c>
      <c r="D240" t="e">
        <f>(VLOOKUP(Games!B240, Data!$B$2:$L$134, 3, FALSE)-VLOOKUP(Games!C240, Data!$B$2:$L$134, 3, FALSE))*Coefficients!$D$2</f>
        <v>#N/A</v>
      </c>
      <c r="E240" t="e">
        <f>(VLOOKUP(Games!B240, Data!$B$2:$L$134, 5, FALSE)-VLOOKUP(Games!C240, Data!$B$2:$L$134, 5, FALSE))*Coefficients!$E$2</f>
        <v>#N/A</v>
      </c>
      <c r="F240" t="e">
        <f>(VLOOKUP(Games!B240, Data!$B$2:$L$134, 6, FALSE)-VLOOKUP(Games!C240, Data!$B$2:$L$134, 6, FALSE))*Coefficients!$F$2</f>
        <v>#N/A</v>
      </c>
      <c r="G240" t="e">
        <f>(VLOOKUP(Games!B240, Data!$B$2:$L$134, 7, FALSE)-VLOOKUP(Games!C240, Data!$B$2:$L$134, 7, FALSE))*Coefficients!$G$2</f>
        <v>#N/A</v>
      </c>
      <c r="H240" t="e">
        <f>(VLOOKUP(Games!B240, Data!$B$2:$L$134, 8, FALSE)-VLOOKUP(Games!C240, Data!$B$2:$L$134, 8, FALSE))*Coefficients!$H$2</f>
        <v>#N/A</v>
      </c>
      <c r="I240" t="e">
        <f>(VLOOKUP(Games!B240, Data!$B$2:$L$134, 9, FALSE)-VLOOKUP(Games!C240, Data!$B$2:$L$134, 9, FALSE))*Coefficients!$I$2</f>
        <v>#N/A</v>
      </c>
      <c r="J240" t="e">
        <f>(VLOOKUP(Games!B240, Data!$B$2:$L$134, 10, FALSE)-VLOOKUP(Games!C240, Data!$B$2:$L$134, 10, FALSE))*Coefficients!$J$2</f>
        <v>#N/A</v>
      </c>
      <c r="K240" t="e">
        <f>(IF(AND(VLOOKUP(Games!B240, Data!$B$2:$L$134, 11, FALSE)=1, VLOOKUP(Games!C240, Data!$B$2:$L$134, 11, FALSE)&lt;&gt;1), 1,0))*Coefficients!K$2</f>
        <v>#N/A</v>
      </c>
      <c r="L240" t="e">
        <f>(IF(AND(VLOOKUP(Games!B240, Data!$B$2:$L$134, 11, FALSE)&lt;&gt;1, VLOOKUP(Games!C240, Data!$B$2:$L$134, 11, FALSE)=1), 1,0))*Coefficients!L$2</f>
        <v>#N/A</v>
      </c>
      <c r="O240" t="e">
        <f t="shared" si="3"/>
        <v>#N/A</v>
      </c>
    </row>
    <row r="241" spans="1:15" x14ac:dyDescent="0.45">
      <c r="A241">
        <f>Coefficients!$A$2</f>
        <v>-3.0949477183535601</v>
      </c>
      <c r="B241">
        <f>(Games!D241)*Coefficients!$B$2</f>
        <v>0</v>
      </c>
      <c r="C241" t="e">
        <f>(VLOOKUP(Games!B241, Data!$B$2:$L$134, 4, FALSE)-VLOOKUP(Games!C241, Data!$B$2:$L$134, 4, FALSE))*Coefficients!$C$2</f>
        <v>#N/A</v>
      </c>
      <c r="D241" t="e">
        <f>(VLOOKUP(Games!B241, Data!$B$2:$L$134, 3, FALSE)-VLOOKUP(Games!C241, Data!$B$2:$L$134, 3, FALSE))*Coefficients!$D$2</f>
        <v>#N/A</v>
      </c>
      <c r="E241" t="e">
        <f>(VLOOKUP(Games!B241, Data!$B$2:$L$134, 5, FALSE)-VLOOKUP(Games!C241, Data!$B$2:$L$134, 5, FALSE))*Coefficients!$E$2</f>
        <v>#N/A</v>
      </c>
      <c r="F241" t="e">
        <f>(VLOOKUP(Games!B241, Data!$B$2:$L$134, 6, FALSE)-VLOOKUP(Games!C241, Data!$B$2:$L$134, 6, FALSE))*Coefficients!$F$2</f>
        <v>#N/A</v>
      </c>
      <c r="G241" t="e">
        <f>(VLOOKUP(Games!B241, Data!$B$2:$L$134, 7, FALSE)-VLOOKUP(Games!C241, Data!$B$2:$L$134, 7, FALSE))*Coefficients!$G$2</f>
        <v>#N/A</v>
      </c>
      <c r="H241" t="e">
        <f>(VLOOKUP(Games!B241, Data!$B$2:$L$134, 8, FALSE)-VLOOKUP(Games!C241, Data!$B$2:$L$134, 8, FALSE))*Coefficients!$H$2</f>
        <v>#N/A</v>
      </c>
      <c r="I241" t="e">
        <f>(VLOOKUP(Games!B241, Data!$B$2:$L$134, 9, FALSE)-VLOOKUP(Games!C241, Data!$B$2:$L$134, 9, FALSE))*Coefficients!$I$2</f>
        <v>#N/A</v>
      </c>
      <c r="J241" t="e">
        <f>(VLOOKUP(Games!B241, Data!$B$2:$L$134, 10, FALSE)-VLOOKUP(Games!C241, Data!$B$2:$L$134, 10, FALSE))*Coefficients!$J$2</f>
        <v>#N/A</v>
      </c>
      <c r="K241" t="e">
        <f>(IF(AND(VLOOKUP(Games!B241, Data!$B$2:$L$134, 11, FALSE)=1, VLOOKUP(Games!C241, Data!$B$2:$L$134, 11, FALSE)&lt;&gt;1), 1,0))*Coefficients!K$2</f>
        <v>#N/A</v>
      </c>
      <c r="L241" t="e">
        <f>(IF(AND(VLOOKUP(Games!B241, Data!$B$2:$L$134, 11, FALSE)&lt;&gt;1, VLOOKUP(Games!C241, Data!$B$2:$L$134, 11, FALSE)=1), 1,0))*Coefficients!L$2</f>
        <v>#N/A</v>
      </c>
      <c r="O241" t="e">
        <f t="shared" si="3"/>
        <v>#N/A</v>
      </c>
    </row>
    <row r="242" spans="1:15" x14ac:dyDescent="0.45">
      <c r="A242">
        <f>Coefficients!$A$2</f>
        <v>-3.0949477183535601</v>
      </c>
      <c r="B242">
        <f>(Games!D242)*Coefficients!$B$2</f>
        <v>0</v>
      </c>
      <c r="C242" t="e">
        <f>(VLOOKUP(Games!B242, Data!$B$2:$L$134, 4, FALSE)-VLOOKUP(Games!C242, Data!$B$2:$L$134, 4, FALSE))*Coefficients!$C$2</f>
        <v>#N/A</v>
      </c>
      <c r="D242" t="e">
        <f>(VLOOKUP(Games!B242, Data!$B$2:$L$134, 3, FALSE)-VLOOKUP(Games!C242, Data!$B$2:$L$134, 3, FALSE))*Coefficients!$D$2</f>
        <v>#N/A</v>
      </c>
      <c r="E242" t="e">
        <f>(VLOOKUP(Games!B242, Data!$B$2:$L$134, 5, FALSE)-VLOOKUP(Games!C242, Data!$B$2:$L$134, 5, FALSE))*Coefficients!$E$2</f>
        <v>#N/A</v>
      </c>
      <c r="F242" t="e">
        <f>(VLOOKUP(Games!B242, Data!$B$2:$L$134, 6, FALSE)-VLOOKUP(Games!C242, Data!$B$2:$L$134, 6, FALSE))*Coefficients!$F$2</f>
        <v>#N/A</v>
      </c>
      <c r="G242" t="e">
        <f>(VLOOKUP(Games!B242, Data!$B$2:$L$134, 7, FALSE)-VLOOKUP(Games!C242, Data!$B$2:$L$134, 7, FALSE))*Coefficients!$G$2</f>
        <v>#N/A</v>
      </c>
      <c r="H242" t="e">
        <f>(VLOOKUP(Games!B242, Data!$B$2:$L$134, 8, FALSE)-VLOOKUP(Games!C242, Data!$B$2:$L$134, 8, FALSE))*Coefficients!$H$2</f>
        <v>#N/A</v>
      </c>
      <c r="I242" t="e">
        <f>(VLOOKUP(Games!B242, Data!$B$2:$L$134, 9, FALSE)-VLOOKUP(Games!C242, Data!$B$2:$L$134, 9, FALSE))*Coefficients!$I$2</f>
        <v>#N/A</v>
      </c>
      <c r="J242" t="e">
        <f>(VLOOKUP(Games!B242, Data!$B$2:$L$134, 10, FALSE)-VLOOKUP(Games!C242, Data!$B$2:$L$134, 10, FALSE))*Coefficients!$J$2</f>
        <v>#N/A</v>
      </c>
      <c r="K242" t="e">
        <f>(IF(AND(VLOOKUP(Games!B242, Data!$B$2:$L$134, 11, FALSE)=1, VLOOKUP(Games!C242, Data!$B$2:$L$134, 11, FALSE)&lt;&gt;1), 1,0))*Coefficients!K$2</f>
        <v>#N/A</v>
      </c>
      <c r="L242" t="e">
        <f>(IF(AND(VLOOKUP(Games!B242, Data!$B$2:$L$134, 11, FALSE)&lt;&gt;1, VLOOKUP(Games!C242, Data!$B$2:$L$134, 11, FALSE)=1), 1,0))*Coefficients!L$2</f>
        <v>#N/A</v>
      </c>
      <c r="O242" t="e">
        <f t="shared" si="3"/>
        <v>#N/A</v>
      </c>
    </row>
    <row r="243" spans="1:15" x14ac:dyDescent="0.45">
      <c r="A243">
        <f>Coefficients!$A$2</f>
        <v>-3.0949477183535601</v>
      </c>
      <c r="B243">
        <f>(Games!D243)*Coefficients!$B$2</f>
        <v>0</v>
      </c>
      <c r="C243" t="e">
        <f>(VLOOKUP(Games!B243, Data!$B$2:$L$134, 4, FALSE)-VLOOKUP(Games!C243, Data!$B$2:$L$134, 4, FALSE))*Coefficients!$C$2</f>
        <v>#N/A</v>
      </c>
      <c r="D243" t="e">
        <f>(VLOOKUP(Games!B243, Data!$B$2:$L$134, 3, FALSE)-VLOOKUP(Games!C243, Data!$B$2:$L$134, 3, FALSE))*Coefficients!$D$2</f>
        <v>#N/A</v>
      </c>
      <c r="E243" t="e">
        <f>(VLOOKUP(Games!B243, Data!$B$2:$L$134, 5, FALSE)-VLOOKUP(Games!C243, Data!$B$2:$L$134, 5, FALSE))*Coefficients!$E$2</f>
        <v>#N/A</v>
      </c>
      <c r="F243" t="e">
        <f>(VLOOKUP(Games!B243, Data!$B$2:$L$134, 6, FALSE)-VLOOKUP(Games!C243, Data!$B$2:$L$134, 6, FALSE))*Coefficients!$F$2</f>
        <v>#N/A</v>
      </c>
      <c r="G243" t="e">
        <f>(VLOOKUP(Games!B243, Data!$B$2:$L$134, 7, FALSE)-VLOOKUP(Games!C243, Data!$B$2:$L$134, 7, FALSE))*Coefficients!$G$2</f>
        <v>#N/A</v>
      </c>
      <c r="H243" t="e">
        <f>(VLOOKUP(Games!B243, Data!$B$2:$L$134, 8, FALSE)-VLOOKUP(Games!C243, Data!$B$2:$L$134, 8, FALSE))*Coefficients!$H$2</f>
        <v>#N/A</v>
      </c>
      <c r="I243" t="e">
        <f>(VLOOKUP(Games!B243, Data!$B$2:$L$134, 9, FALSE)-VLOOKUP(Games!C243, Data!$B$2:$L$134, 9, FALSE))*Coefficients!$I$2</f>
        <v>#N/A</v>
      </c>
      <c r="J243" t="e">
        <f>(VLOOKUP(Games!B243, Data!$B$2:$L$134, 10, FALSE)-VLOOKUP(Games!C243, Data!$B$2:$L$134, 10, FALSE))*Coefficients!$J$2</f>
        <v>#N/A</v>
      </c>
      <c r="K243" t="e">
        <f>(IF(AND(VLOOKUP(Games!B243, Data!$B$2:$L$134, 11, FALSE)=1, VLOOKUP(Games!C243, Data!$B$2:$L$134, 11, FALSE)&lt;&gt;1), 1,0))*Coefficients!K$2</f>
        <v>#N/A</v>
      </c>
      <c r="L243" t="e">
        <f>(IF(AND(VLOOKUP(Games!B243, Data!$B$2:$L$134, 11, FALSE)&lt;&gt;1, VLOOKUP(Games!C243, Data!$B$2:$L$134, 11, FALSE)=1), 1,0))*Coefficients!L$2</f>
        <v>#N/A</v>
      </c>
      <c r="O243" t="e">
        <f t="shared" si="3"/>
        <v>#N/A</v>
      </c>
    </row>
    <row r="244" spans="1:15" x14ac:dyDescent="0.45">
      <c r="A244">
        <f>Coefficients!$A$2</f>
        <v>-3.0949477183535601</v>
      </c>
      <c r="B244">
        <f>(Games!D244)*Coefficients!$B$2</f>
        <v>0</v>
      </c>
      <c r="C244" t="e">
        <f>(VLOOKUP(Games!B244, Data!$B$2:$L$134, 4, FALSE)-VLOOKUP(Games!C244, Data!$B$2:$L$134, 4, FALSE))*Coefficients!$C$2</f>
        <v>#N/A</v>
      </c>
      <c r="D244" t="e">
        <f>(VLOOKUP(Games!B244, Data!$B$2:$L$134, 3, FALSE)-VLOOKUP(Games!C244, Data!$B$2:$L$134, 3, FALSE))*Coefficients!$D$2</f>
        <v>#N/A</v>
      </c>
      <c r="E244" t="e">
        <f>(VLOOKUP(Games!B244, Data!$B$2:$L$134, 5, FALSE)-VLOOKUP(Games!C244, Data!$B$2:$L$134, 5, FALSE))*Coefficients!$E$2</f>
        <v>#N/A</v>
      </c>
      <c r="F244" t="e">
        <f>(VLOOKUP(Games!B244, Data!$B$2:$L$134, 6, FALSE)-VLOOKUP(Games!C244, Data!$B$2:$L$134, 6, FALSE))*Coefficients!$F$2</f>
        <v>#N/A</v>
      </c>
      <c r="G244" t="e">
        <f>(VLOOKUP(Games!B244, Data!$B$2:$L$134, 7, FALSE)-VLOOKUP(Games!C244, Data!$B$2:$L$134, 7, FALSE))*Coefficients!$G$2</f>
        <v>#N/A</v>
      </c>
      <c r="H244" t="e">
        <f>(VLOOKUP(Games!B244, Data!$B$2:$L$134, 8, FALSE)-VLOOKUP(Games!C244, Data!$B$2:$L$134, 8, FALSE))*Coefficients!$H$2</f>
        <v>#N/A</v>
      </c>
      <c r="I244" t="e">
        <f>(VLOOKUP(Games!B244, Data!$B$2:$L$134, 9, FALSE)-VLOOKUP(Games!C244, Data!$B$2:$L$134, 9, FALSE))*Coefficients!$I$2</f>
        <v>#N/A</v>
      </c>
      <c r="J244" t="e">
        <f>(VLOOKUP(Games!B244, Data!$B$2:$L$134, 10, FALSE)-VLOOKUP(Games!C244, Data!$B$2:$L$134, 10, FALSE))*Coefficients!$J$2</f>
        <v>#N/A</v>
      </c>
      <c r="K244" t="e">
        <f>(IF(AND(VLOOKUP(Games!B244, Data!$B$2:$L$134, 11, FALSE)=1, VLOOKUP(Games!C244, Data!$B$2:$L$134, 11, FALSE)&lt;&gt;1), 1,0))*Coefficients!K$2</f>
        <v>#N/A</v>
      </c>
      <c r="L244" t="e">
        <f>(IF(AND(VLOOKUP(Games!B244, Data!$B$2:$L$134, 11, FALSE)&lt;&gt;1, VLOOKUP(Games!C244, Data!$B$2:$L$134, 11, FALSE)=1), 1,0))*Coefficients!L$2</f>
        <v>#N/A</v>
      </c>
      <c r="O244" t="e">
        <f t="shared" si="3"/>
        <v>#N/A</v>
      </c>
    </row>
    <row r="245" spans="1:15" x14ac:dyDescent="0.45">
      <c r="A245">
        <f>Coefficients!$A$2</f>
        <v>-3.0949477183535601</v>
      </c>
      <c r="B245">
        <f>(Games!D245)*Coefficients!$B$2</f>
        <v>0</v>
      </c>
      <c r="C245" t="e">
        <f>(VLOOKUP(Games!B245, Data!$B$2:$L$134, 4, FALSE)-VLOOKUP(Games!C245, Data!$B$2:$L$134, 4, FALSE))*Coefficients!$C$2</f>
        <v>#N/A</v>
      </c>
      <c r="D245" t="e">
        <f>(VLOOKUP(Games!B245, Data!$B$2:$L$134, 3, FALSE)-VLOOKUP(Games!C245, Data!$B$2:$L$134, 3, FALSE))*Coefficients!$D$2</f>
        <v>#N/A</v>
      </c>
      <c r="E245" t="e">
        <f>(VLOOKUP(Games!B245, Data!$B$2:$L$134, 5, FALSE)-VLOOKUP(Games!C245, Data!$B$2:$L$134, 5, FALSE))*Coefficients!$E$2</f>
        <v>#N/A</v>
      </c>
      <c r="F245" t="e">
        <f>(VLOOKUP(Games!B245, Data!$B$2:$L$134, 6, FALSE)-VLOOKUP(Games!C245, Data!$B$2:$L$134, 6, FALSE))*Coefficients!$F$2</f>
        <v>#N/A</v>
      </c>
      <c r="G245" t="e">
        <f>(VLOOKUP(Games!B245, Data!$B$2:$L$134, 7, FALSE)-VLOOKUP(Games!C245, Data!$B$2:$L$134, 7, FALSE))*Coefficients!$G$2</f>
        <v>#N/A</v>
      </c>
      <c r="H245" t="e">
        <f>(VLOOKUP(Games!B245, Data!$B$2:$L$134, 8, FALSE)-VLOOKUP(Games!C245, Data!$B$2:$L$134, 8, FALSE))*Coefficients!$H$2</f>
        <v>#N/A</v>
      </c>
      <c r="I245" t="e">
        <f>(VLOOKUP(Games!B245, Data!$B$2:$L$134, 9, FALSE)-VLOOKUP(Games!C245, Data!$B$2:$L$134, 9, FALSE))*Coefficients!$I$2</f>
        <v>#N/A</v>
      </c>
      <c r="J245" t="e">
        <f>(VLOOKUP(Games!B245, Data!$B$2:$L$134, 10, FALSE)-VLOOKUP(Games!C245, Data!$B$2:$L$134, 10, FALSE))*Coefficients!$J$2</f>
        <v>#N/A</v>
      </c>
      <c r="K245" t="e">
        <f>(IF(AND(VLOOKUP(Games!B245, Data!$B$2:$L$134, 11, FALSE)=1, VLOOKUP(Games!C245, Data!$B$2:$L$134, 11, FALSE)&lt;&gt;1), 1,0))*Coefficients!K$2</f>
        <v>#N/A</v>
      </c>
      <c r="L245" t="e">
        <f>(IF(AND(VLOOKUP(Games!B245, Data!$B$2:$L$134, 11, FALSE)&lt;&gt;1, VLOOKUP(Games!C245, Data!$B$2:$L$134, 11, FALSE)=1), 1,0))*Coefficients!L$2</f>
        <v>#N/A</v>
      </c>
      <c r="O245" t="e">
        <f t="shared" si="3"/>
        <v>#N/A</v>
      </c>
    </row>
    <row r="246" spans="1:15" x14ac:dyDescent="0.45">
      <c r="A246">
        <f>Coefficients!$A$2</f>
        <v>-3.0949477183535601</v>
      </c>
      <c r="B246">
        <f>(Games!D246)*Coefficients!$B$2</f>
        <v>0</v>
      </c>
      <c r="C246" t="e">
        <f>(VLOOKUP(Games!B246, Data!$B$2:$L$134, 4, FALSE)-VLOOKUP(Games!C246, Data!$B$2:$L$134, 4, FALSE))*Coefficients!$C$2</f>
        <v>#N/A</v>
      </c>
      <c r="D246" t="e">
        <f>(VLOOKUP(Games!B246, Data!$B$2:$L$134, 3, FALSE)-VLOOKUP(Games!C246, Data!$B$2:$L$134, 3, FALSE))*Coefficients!$D$2</f>
        <v>#N/A</v>
      </c>
      <c r="E246" t="e">
        <f>(VLOOKUP(Games!B246, Data!$B$2:$L$134, 5, FALSE)-VLOOKUP(Games!C246, Data!$B$2:$L$134, 5, FALSE))*Coefficients!$E$2</f>
        <v>#N/A</v>
      </c>
      <c r="F246" t="e">
        <f>(VLOOKUP(Games!B246, Data!$B$2:$L$134, 6, FALSE)-VLOOKUP(Games!C246, Data!$B$2:$L$134, 6, FALSE))*Coefficients!$F$2</f>
        <v>#N/A</v>
      </c>
      <c r="G246" t="e">
        <f>(VLOOKUP(Games!B246, Data!$B$2:$L$134, 7, FALSE)-VLOOKUP(Games!C246, Data!$B$2:$L$134, 7, FALSE))*Coefficients!$G$2</f>
        <v>#N/A</v>
      </c>
      <c r="H246" t="e">
        <f>(VLOOKUP(Games!B246, Data!$B$2:$L$134, 8, FALSE)-VLOOKUP(Games!C246, Data!$B$2:$L$134, 8, FALSE))*Coefficients!$H$2</f>
        <v>#N/A</v>
      </c>
      <c r="I246" t="e">
        <f>(VLOOKUP(Games!B246, Data!$B$2:$L$134, 9, FALSE)-VLOOKUP(Games!C246, Data!$B$2:$L$134, 9, FALSE))*Coefficients!$I$2</f>
        <v>#N/A</v>
      </c>
      <c r="J246" t="e">
        <f>(VLOOKUP(Games!B246, Data!$B$2:$L$134, 10, FALSE)-VLOOKUP(Games!C246, Data!$B$2:$L$134, 10, FALSE))*Coefficients!$J$2</f>
        <v>#N/A</v>
      </c>
      <c r="K246" t="e">
        <f>(IF(AND(VLOOKUP(Games!B246, Data!$B$2:$L$134, 11, FALSE)=1, VLOOKUP(Games!C246, Data!$B$2:$L$134, 11, FALSE)&lt;&gt;1), 1,0))*Coefficients!K$2</f>
        <v>#N/A</v>
      </c>
      <c r="L246" t="e">
        <f>(IF(AND(VLOOKUP(Games!B246, Data!$B$2:$L$134, 11, FALSE)&lt;&gt;1, VLOOKUP(Games!C246, Data!$B$2:$L$134, 11, FALSE)=1), 1,0))*Coefficients!L$2</f>
        <v>#N/A</v>
      </c>
      <c r="O246" t="e">
        <f t="shared" si="3"/>
        <v>#N/A</v>
      </c>
    </row>
    <row r="247" spans="1:15" x14ac:dyDescent="0.45">
      <c r="A247">
        <f>Coefficients!$A$2</f>
        <v>-3.0949477183535601</v>
      </c>
      <c r="B247">
        <f>(Games!D247)*Coefficients!$B$2</f>
        <v>0</v>
      </c>
      <c r="C247" t="e">
        <f>(VLOOKUP(Games!B247, Data!$B$2:$L$134, 4, FALSE)-VLOOKUP(Games!C247, Data!$B$2:$L$134, 4, FALSE))*Coefficients!$C$2</f>
        <v>#N/A</v>
      </c>
      <c r="D247" t="e">
        <f>(VLOOKUP(Games!B247, Data!$B$2:$L$134, 3, FALSE)-VLOOKUP(Games!C247, Data!$B$2:$L$134, 3, FALSE))*Coefficients!$D$2</f>
        <v>#N/A</v>
      </c>
      <c r="E247" t="e">
        <f>(VLOOKUP(Games!B247, Data!$B$2:$L$134, 5, FALSE)-VLOOKUP(Games!C247, Data!$B$2:$L$134, 5, FALSE))*Coefficients!$E$2</f>
        <v>#N/A</v>
      </c>
      <c r="F247" t="e">
        <f>(VLOOKUP(Games!B247, Data!$B$2:$L$134, 6, FALSE)-VLOOKUP(Games!C247, Data!$B$2:$L$134, 6, FALSE))*Coefficients!$F$2</f>
        <v>#N/A</v>
      </c>
      <c r="G247" t="e">
        <f>(VLOOKUP(Games!B247, Data!$B$2:$L$134, 7, FALSE)-VLOOKUP(Games!C247, Data!$B$2:$L$134, 7, FALSE))*Coefficients!$G$2</f>
        <v>#N/A</v>
      </c>
      <c r="H247" t="e">
        <f>(VLOOKUP(Games!B247, Data!$B$2:$L$134, 8, FALSE)-VLOOKUP(Games!C247, Data!$B$2:$L$134, 8, FALSE))*Coefficients!$H$2</f>
        <v>#N/A</v>
      </c>
      <c r="I247" t="e">
        <f>(VLOOKUP(Games!B247, Data!$B$2:$L$134, 9, FALSE)-VLOOKUP(Games!C247, Data!$B$2:$L$134, 9, FALSE))*Coefficients!$I$2</f>
        <v>#N/A</v>
      </c>
      <c r="J247" t="e">
        <f>(VLOOKUP(Games!B247, Data!$B$2:$L$134, 10, FALSE)-VLOOKUP(Games!C247, Data!$B$2:$L$134, 10, FALSE))*Coefficients!$J$2</f>
        <v>#N/A</v>
      </c>
      <c r="K247" t="e">
        <f>(IF(AND(VLOOKUP(Games!B247, Data!$B$2:$L$134, 11, FALSE)=1, VLOOKUP(Games!C247, Data!$B$2:$L$134, 11, FALSE)&lt;&gt;1), 1,0))*Coefficients!K$2</f>
        <v>#N/A</v>
      </c>
      <c r="L247" t="e">
        <f>(IF(AND(VLOOKUP(Games!B247, Data!$B$2:$L$134, 11, FALSE)&lt;&gt;1, VLOOKUP(Games!C247, Data!$B$2:$L$134, 11, FALSE)=1), 1,0))*Coefficients!L$2</f>
        <v>#N/A</v>
      </c>
      <c r="O247" t="e">
        <f t="shared" si="3"/>
        <v>#N/A</v>
      </c>
    </row>
    <row r="248" spans="1:15" x14ac:dyDescent="0.45">
      <c r="A248">
        <f>Coefficients!$A$2</f>
        <v>-3.0949477183535601</v>
      </c>
      <c r="B248">
        <f>(Games!D248)*Coefficients!$B$2</f>
        <v>0</v>
      </c>
      <c r="C248" t="e">
        <f>(VLOOKUP(Games!B248, Data!$B$2:$L$134, 4, FALSE)-VLOOKUP(Games!C248, Data!$B$2:$L$134, 4, FALSE))*Coefficients!$C$2</f>
        <v>#N/A</v>
      </c>
      <c r="D248" t="e">
        <f>(VLOOKUP(Games!B248, Data!$B$2:$L$134, 3, FALSE)-VLOOKUP(Games!C248, Data!$B$2:$L$134, 3, FALSE))*Coefficients!$D$2</f>
        <v>#N/A</v>
      </c>
      <c r="E248" t="e">
        <f>(VLOOKUP(Games!B248, Data!$B$2:$L$134, 5, FALSE)-VLOOKUP(Games!C248, Data!$B$2:$L$134, 5, FALSE))*Coefficients!$E$2</f>
        <v>#N/A</v>
      </c>
      <c r="F248" t="e">
        <f>(VLOOKUP(Games!B248, Data!$B$2:$L$134, 6, FALSE)-VLOOKUP(Games!C248, Data!$B$2:$L$134, 6, FALSE))*Coefficients!$F$2</f>
        <v>#N/A</v>
      </c>
      <c r="G248" t="e">
        <f>(VLOOKUP(Games!B248, Data!$B$2:$L$134, 7, FALSE)-VLOOKUP(Games!C248, Data!$B$2:$L$134, 7, FALSE))*Coefficients!$G$2</f>
        <v>#N/A</v>
      </c>
      <c r="H248" t="e">
        <f>(VLOOKUP(Games!B248, Data!$B$2:$L$134, 8, FALSE)-VLOOKUP(Games!C248, Data!$B$2:$L$134, 8, FALSE))*Coefficients!$H$2</f>
        <v>#N/A</v>
      </c>
      <c r="I248" t="e">
        <f>(VLOOKUP(Games!B248, Data!$B$2:$L$134, 9, FALSE)-VLOOKUP(Games!C248, Data!$B$2:$L$134, 9, FALSE))*Coefficients!$I$2</f>
        <v>#N/A</v>
      </c>
      <c r="J248" t="e">
        <f>(VLOOKUP(Games!B248, Data!$B$2:$L$134, 10, FALSE)-VLOOKUP(Games!C248, Data!$B$2:$L$134, 10, FALSE))*Coefficients!$J$2</f>
        <v>#N/A</v>
      </c>
      <c r="K248" t="e">
        <f>(IF(AND(VLOOKUP(Games!B248, Data!$B$2:$L$134, 11, FALSE)=1, VLOOKUP(Games!C248, Data!$B$2:$L$134, 11, FALSE)&lt;&gt;1), 1,0))*Coefficients!K$2</f>
        <v>#N/A</v>
      </c>
      <c r="L248" t="e">
        <f>(IF(AND(VLOOKUP(Games!B248, Data!$B$2:$L$134, 11, FALSE)&lt;&gt;1, VLOOKUP(Games!C248, Data!$B$2:$L$134, 11, FALSE)=1), 1,0))*Coefficients!L$2</f>
        <v>#N/A</v>
      </c>
      <c r="O248" t="e">
        <f t="shared" si="3"/>
        <v>#N/A</v>
      </c>
    </row>
    <row r="249" spans="1:15" x14ac:dyDescent="0.45">
      <c r="A249">
        <f>Coefficients!$A$2</f>
        <v>-3.0949477183535601</v>
      </c>
      <c r="B249">
        <f>(Games!D249)*Coefficients!$B$2</f>
        <v>0</v>
      </c>
      <c r="C249" t="e">
        <f>(VLOOKUP(Games!B249, Data!$B$2:$L$134, 4, FALSE)-VLOOKUP(Games!C249, Data!$B$2:$L$134, 4, FALSE))*Coefficients!$C$2</f>
        <v>#N/A</v>
      </c>
      <c r="D249" t="e">
        <f>(VLOOKUP(Games!B249, Data!$B$2:$L$134, 3, FALSE)-VLOOKUP(Games!C249, Data!$B$2:$L$134, 3, FALSE))*Coefficients!$D$2</f>
        <v>#N/A</v>
      </c>
      <c r="E249" t="e">
        <f>(VLOOKUP(Games!B249, Data!$B$2:$L$134, 5, FALSE)-VLOOKUP(Games!C249, Data!$B$2:$L$134, 5, FALSE))*Coefficients!$E$2</f>
        <v>#N/A</v>
      </c>
      <c r="F249" t="e">
        <f>(VLOOKUP(Games!B249, Data!$B$2:$L$134, 6, FALSE)-VLOOKUP(Games!C249, Data!$B$2:$L$134, 6, FALSE))*Coefficients!$F$2</f>
        <v>#N/A</v>
      </c>
      <c r="G249" t="e">
        <f>(VLOOKUP(Games!B249, Data!$B$2:$L$134, 7, FALSE)-VLOOKUP(Games!C249, Data!$B$2:$L$134, 7, FALSE))*Coefficients!$G$2</f>
        <v>#N/A</v>
      </c>
      <c r="H249" t="e">
        <f>(VLOOKUP(Games!B249, Data!$B$2:$L$134, 8, FALSE)-VLOOKUP(Games!C249, Data!$B$2:$L$134, 8, FALSE))*Coefficients!$H$2</f>
        <v>#N/A</v>
      </c>
      <c r="I249" t="e">
        <f>(VLOOKUP(Games!B249, Data!$B$2:$L$134, 9, FALSE)-VLOOKUP(Games!C249, Data!$B$2:$L$134, 9, FALSE))*Coefficients!$I$2</f>
        <v>#N/A</v>
      </c>
      <c r="J249" t="e">
        <f>(VLOOKUP(Games!B249, Data!$B$2:$L$134, 10, FALSE)-VLOOKUP(Games!C249, Data!$B$2:$L$134, 10, FALSE))*Coefficients!$J$2</f>
        <v>#N/A</v>
      </c>
      <c r="K249" t="e">
        <f>(IF(AND(VLOOKUP(Games!B249, Data!$B$2:$L$134, 11, FALSE)=1, VLOOKUP(Games!C249, Data!$B$2:$L$134, 11, FALSE)&lt;&gt;1), 1,0))*Coefficients!K$2</f>
        <v>#N/A</v>
      </c>
      <c r="L249" t="e">
        <f>(IF(AND(VLOOKUP(Games!B249, Data!$B$2:$L$134, 11, FALSE)&lt;&gt;1, VLOOKUP(Games!C249, Data!$B$2:$L$134, 11, FALSE)=1), 1,0))*Coefficients!L$2</f>
        <v>#N/A</v>
      </c>
      <c r="O249" t="e">
        <f t="shared" si="3"/>
        <v>#N/A</v>
      </c>
    </row>
    <row r="250" spans="1:15" x14ac:dyDescent="0.45">
      <c r="A250">
        <f>Coefficients!$A$2</f>
        <v>-3.0949477183535601</v>
      </c>
      <c r="B250">
        <f>(Games!D250)*Coefficients!$B$2</f>
        <v>0</v>
      </c>
      <c r="C250" t="e">
        <f>(VLOOKUP(Games!B250, Data!$B$2:$L$134, 4, FALSE)-VLOOKUP(Games!C250, Data!$B$2:$L$134, 4, FALSE))*Coefficients!$C$2</f>
        <v>#N/A</v>
      </c>
      <c r="D250" t="e">
        <f>(VLOOKUP(Games!B250, Data!$B$2:$L$134, 3, FALSE)-VLOOKUP(Games!C250, Data!$B$2:$L$134, 3, FALSE))*Coefficients!$D$2</f>
        <v>#N/A</v>
      </c>
      <c r="E250" t="e">
        <f>(VLOOKUP(Games!B250, Data!$B$2:$L$134, 5, FALSE)-VLOOKUP(Games!C250, Data!$B$2:$L$134, 5, FALSE))*Coefficients!$E$2</f>
        <v>#N/A</v>
      </c>
      <c r="F250" t="e">
        <f>(VLOOKUP(Games!B250, Data!$B$2:$L$134, 6, FALSE)-VLOOKUP(Games!C250, Data!$B$2:$L$134, 6, FALSE))*Coefficients!$F$2</f>
        <v>#N/A</v>
      </c>
      <c r="G250" t="e">
        <f>(VLOOKUP(Games!B250, Data!$B$2:$L$134, 7, FALSE)-VLOOKUP(Games!C250, Data!$B$2:$L$134, 7, FALSE))*Coefficients!$G$2</f>
        <v>#N/A</v>
      </c>
      <c r="H250" t="e">
        <f>(VLOOKUP(Games!B250, Data!$B$2:$L$134, 8, FALSE)-VLOOKUP(Games!C250, Data!$B$2:$L$134, 8, FALSE))*Coefficients!$H$2</f>
        <v>#N/A</v>
      </c>
      <c r="I250" t="e">
        <f>(VLOOKUP(Games!B250, Data!$B$2:$L$134, 9, FALSE)-VLOOKUP(Games!C250, Data!$B$2:$L$134, 9, FALSE))*Coefficients!$I$2</f>
        <v>#N/A</v>
      </c>
      <c r="J250" t="e">
        <f>(VLOOKUP(Games!B250, Data!$B$2:$L$134, 10, FALSE)-VLOOKUP(Games!C250, Data!$B$2:$L$134, 10, FALSE))*Coefficients!$J$2</f>
        <v>#N/A</v>
      </c>
      <c r="K250" t="e">
        <f>(IF(AND(VLOOKUP(Games!B250, Data!$B$2:$L$134, 11, FALSE)=1, VLOOKUP(Games!C250, Data!$B$2:$L$134, 11, FALSE)&lt;&gt;1), 1,0))*Coefficients!K$2</f>
        <v>#N/A</v>
      </c>
      <c r="L250" t="e">
        <f>(IF(AND(VLOOKUP(Games!B250, Data!$B$2:$L$134, 11, FALSE)&lt;&gt;1, VLOOKUP(Games!C250, Data!$B$2:$L$134, 11, FALSE)=1), 1,0))*Coefficients!L$2</f>
        <v>#N/A</v>
      </c>
      <c r="O250" t="e">
        <f t="shared" si="3"/>
        <v>#N/A</v>
      </c>
    </row>
    <row r="251" spans="1:15" x14ac:dyDescent="0.45">
      <c r="A251">
        <f>Coefficients!$A$2</f>
        <v>-3.0949477183535601</v>
      </c>
      <c r="B251">
        <f>(Games!D251)*Coefficients!$B$2</f>
        <v>0</v>
      </c>
      <c r="C251" t="e">
        <f>(VLOOKUP(Games!B251, Data!$B$2:$L$134, 4, FALSE)-VLOOKUP(Games!C251, Data!$B$2:$L$134, 4, FALSE))*Coefficients!$C$2</f>
        <v>#N/A</v>
      </c>
      <c r="D251" t="e">
        <f>(VLOOKUP(Games!B251, Data!$B$2:$L$134, 3, FALSE)-VLOOKUP(Games!C251, Data!$B$2:$L$134, 3, FALSE))*Coefficients!$D$2</f>
        <v>#N/A</v>
      </c>
      <c r="E251" t="e">
        <f>(VLOOKUP(Games!B251, Data!$B$2:$L$134, 5, FALSE)-VLOOKUP(Games!C251, Data!$B$2:$L$134, 5, FALSE))*Coefficients!$E$2</f>
        <v>#N/A</v>
      </c>
      <c r="F251" t="e">
        <f>(VLOOKUP(Games!B251, Data!$B$2:$L$134, 6, FALSE)-VLOOKUP(Games!C251, Data!$B$2:$L$134, 6, FALSE))*Coefficients!$F$2</f>
        <v>#N/A</v>
      </c>
      <c r="G251" t="e">
        <f>(VLOOKUP(Games!B251, Data!$B$2:$L$134, 7, FALSE)-VLOOKUP(Games!C251, Data!$B$2:$L$134, 7, FALSE))*Coefficients!$G$2</f>
        <v>#N/A</v>
      </c>
      <c r="H251" t="e">
        <f>(VLOOKUP(Games!B251, Data!$B$2:$L$134, 8, FALSE)-VLOOKUP(Games!C251, Data!$B$2:$L$134, 8, FALSE))*Coefficients!$H$2</f>
        <v>#N/A</v>
      </c>
      <c r="I251" t="e">
        <f>(VLOOKUP(Games!B251, Data!$B$2:$L$134, 9, FALSE)-VLOOKUP(Games!C251, Data!$B$2:$L$134, 9, FALSE))*Coefficients!$I$2</f>
        <v>#N/A</v>
      </c>
      <c r="J251" t="e">
        <f>(VLOOKUP(Games!B251, Data!$B$2:$L$134, 10, FALSE)-VLOOKUP(Games!C251, Data!$B$2:$L$134, 10, FALSE))*Coefficients!$J$2</f>
        <v>#N/A</v>
      </c>
      <c r="K251" t="e">
        <f>(IF(AND(VLOOKUP(Games!B251, Data!$B$2:$L$134, 11, FALSE)=1, VLOOKUP(Games!C251, Data!$B$2:$L$134, 11, FALSE)&lt;&gt;1), 1,0))*Coefficients!K$2</f>
        <v>#N/A</v>
      </c>
      <c r="L251" t="e">
        <f>(IF(AND(VLOOKUP(Games!B251, Data!$B$2:$L$134, 11, FALSE)&lt;&gt;1, VLOOKUP(Games!C251, Data!$B$2:$L$134, 11, FALSE)=1), 1,0))*Coefficients!L$2</f>
        <v>#N/A</v>
      </c>
      <c r="O251" t="e">
        <f t="shared" si="3"/>
        <v>#N/A</v>
      </c>
    </row>
    <row r="252" spans="1:15" x14ac:dyDescent="0.45">
      <c r="A252">
        <f>Coefficients!$A$2</f>
        <v>-3.0949477183535601</v>
      </c>
      <c r="B252">
        <f>(Games!D252)*Coefficients!$B$2</f>
        <v>0</v>
      </c>
      <c r="C252" t="e">
        <f>(VLOOKUP(Games!B252, Data!$B$2:$L$134, 4, FALSE)-VLOOKUP(Games!C252, Data!$B$2:$L$134, 4, FALSE))*Coefficients!$C$2</f>
        <v>#N/A</v>
      </c>
      <c r="D252" t="e">
        <f>(VLOOKUP(Games!B252, Data!$B$2:$L$134, 3, FALSE)-VLOOKUP(Games!C252, Data!$B$2:$L$134, 3, FALSE))*Coefficients!$D$2</f>
        <v>#N/A</v>
      </c>
      <c r="E252" t="e">
        <f>(VLOOKUP(Games!B252, Data!$B$2:$L$134, 5, FALSE)-VLOOKUP(Games!C252, Data!$B$2:$L$134, 5, FALSE))*Coefficients!$E$2</f>
        <v>#N/A</v>
      </c>
      <c r="F252" t="e">
        <f>(VLOOKUP(Games!B252, Data!$B$2:$L$134, 6, FALSE)-VLOOKUP(Games!C252, Data!$B$2:$L$134, 6, FALSE))*Coefficients!$F$2</f>
        <v>#N/A</v>
      </c>
      <c r="G252" t="e">
        <f>(VLOOKUP(Games!B252, Data!$B$2:$L$134, 7, FALSE)-VLOOKUP(Games!C252, Data!$B$2:$L$134, 7, FALSE))*Coefficients!$G$2</f>
        <v>#N/A</v>
      </c>
      <c r="H252" t="e">
        <f>(VLOOKUP(Games!B252, Data!$B$2:$L$134, 8, FALSE)-VLOOKUP(Games!C252, Data!$B$2:$L$134, 8, FALSE))*Coefficients!$H$2</f>
        <v>#N/A</v>
      </c>
      <c r="I252" t="e">
        <f>(VLOOKUP(Games!B252, Data!$B$2:$L$134, 9, FALSE)-VLOOKUP(Games!C252, Data!$B$2:$L$134, 9, FALSE))*Coefficients!$I$2</f>
        <v>#N/A</v>
      </c>
      <c r="J252" t="e">
        <f>(VLOOKUP(Games!B252, Data!$B$2:$L$134, 10, FALSE)-VLOOKUP(Games!C252, Data!$B$2:$L$134, 10, FALSE))*Coefficients!$J$2</f>
        <v>#N/A</v>
      </c>
      <c r="K252" t="e">
        <f>(IF(AND(VLOOKUP(Games!B252, Data!$B$2:$L$134, 11, FALSE)=1, VLOOKUP(Games!C252, Data!$B$2:$L$134, 11, FALSE)&lt;&gt;1), 1,0))*Coefficients!K$2</f>
        <v>#N/A</v>
      </c>
      <c r="L252" t="e">
        <f>(IF(AND(VLOOKUP(Games!B252, Data!$B$2:$L$134, 11, FALSE)&lt;&gt;1, VLOOKUP(Games!C252, Data!$B$2:$L$134, 11, FALSE)=1), 1,0))*Coefficients!L$2</f>
        <v>#N/A</v>
      </c>
      <c r="O252" t="e">
        <f t="shared" si="3"/>
        <v>#N/A</v>
      </c>
    </row>
    <row r="253" spans="1:15" x14ac:dyDescent="0.45">
      <c r="A253">
        <f>Coefficients!$A$2</f>
        <v>-3.0949477183535601</v>
      </c>
      <c r="B253">
        <f>(Games!D253)*Coefficients!$B$2</f>
        <v>0</v>
      </c>
      <c r="C253" t="e">
        <f>(VLOOKUP(Games!B253, Data!$B$2:$L$134, 4, FALSE)-VLOOKUP(Games!C253, Data!$B$2:$L$134, 4, FALSE))*Coefficients!$C$2</f>
        <v>#N/A</v>
      </c>
      <c r="D253" t="e">
        <f>(VLOOKUP(Games!B253, Data!$B$2:$L$134, 3, FALSE)-VLOOKUP(Games!C253, Data!$B$2:$L$134, 3, FALSE))*Coefficients!$D$2</f>
        <v>#N/A</v>
      </c>
      <c r="E253" t="e">
        <f>(VLOOKUP(Games!B253, Data!$B$2:$L$134, 5, FALSE)-VLOOKUP(Games!C253, Data!$B$2:$L$134, 5, FALSE))*Coefficients!$E$2</f>
        <v>#N/A</v>
      </c>
      <c r="F253" t="e">
        <f>(VLOOKUP(Games!B253, Data!$B$2:$L$134, 6, FALSE)-VLOOKUP(Games!C253, Data!$B$2:$L$134, 6, FALSE))*Coefficients!$F$2</f>
        <v>#N/A</v>
      </c>
      <c r="G253" t="e">
        <f>(VLOOKUP(Games!B253, Data!$B$2:$L$134, 7, FALSE)-VLOOKUP(Games!C253, Data!$B$2:$L$134, 7, FALSE))*Coefficients!$G$2</f>
        <v>#N/A</v>
      </c>
      <c r="H253" t="e">
        <f>(VLOOKUP(Games!B253, Data!$B$2:$L$134, 8, FALSE)-VLOOKUP(Games!C253, Data!$B$2:$L$134, 8, FALSE))*Coefficients!$H$2</f>
        <v>#N/A</v>
      </c>
      <c r="I253" t="e">
        <f>(VLOOKUP(Games!B253, Data!$B$2:$L$134, 9, FALSE)-VLOOKUP(Games!C253, Data!$B$2:$L$134, 9, FALSE))*Coefficients!$I$2</f>
        <v>#N/A</v>
      </c>
      <c r="J253" t="e">
        <f>(VLOOKUP(Games!B253, Data!$B$2:$L$134, 10, FALSE)-VLOOKUP(Games!C253, Data!$B$2:$L$134, 10, FALSE))*Coefficients!$J$2</f>
        <v>#N/A</v>
      </c>
      <c r="K253" t="e">
        <f>(IF(AND(VLOOKUP(Games!B253, Data!$B$2:$L$134, 11, FALSE)=1, VLOOKUP(Games!C253, Data!$B$2:$L$134, 11, FALSE)&lt;&gt;1), 1,0))*Coefficients!K$2</f>
        <v>#N/A</v>
      </c>
      <c r="L253" t="e">
        <f>(IF(AND(VLOOKUP(Games!B253, Data!$B$2:$L$134, 11, FALSE)&lt;&gt;1, VLOOKUP(Games!C253, Data!$B$2:$L$134, 11, FALSE)=1), 1,0))*Coefficients!L$2</f>
        <v>#N/A</v>
      </c>
      <c r="O253" t="e">
        <f t="shared" si="3"/>
        <v>#N/A</v>
      </c>
    </row>
    <row r="254" spans="1:15" x14ac:dyDescent="0.45">
      <c r="A254">
        <f>Coefficients!$A$2</f>
        <v>-3.0949477183535601</v>
      </c>
      <c r="B254">
        <f>(Games!D254)*Coefficients!$B$2</f>
        <v>0</v>
      </c>
      <c r="C254" t="e">
        <f>(VLOOKUP(Games!B254, Data!$B$2:$L$134, 4, FALSE)-VLOOKUP(Games!C254, Data!$B$2:$L$134, 4, FALSE))*Coefficients!$C$2</f>
        <v>#N/A</v>
      </c>
      <c r="D254" t="e">
        <f>(VLOOKUP(Games!B254, Data!$B$2:$L$134, 3, FALSE)-VLOOKUP(Games!C254, Data!$B$2:$L$134, 3, FALSE))*Coefficients!$D$2</f>
        <v>#N/A</v>
      </c>
      <c r="E254" t="e">
        <f>(VLOOKUP(Games!B254, Data!$B$2:$L$134, 5, FALSE)-VLOOKUP(Games!C254, Data!$B$2:$L$134, 5, FALSE))*Coefficients!$E$2</f>
        <v>#N/A</v>
      </c>
      <c r="F254" t="e">
        <f>(VLOOKUP(Games!B254, Data!$B$2:$L$134, 6, FALSE)-VLOOKUP(Games!C254, Data!$B$2:$L$134, 6, FALSE))*Coefficients!$F$2</f>
        <v>#N/A</v>
      </c>
      <c r="G254" t="e">
        <f>(VLOOKUP(Games!B254, Data!$B$2:$L$134, 7, FALSE)-VLOOKUP(Games!C254, Data!$B$2:$L$134, 7, FALSE))*Coefficients!$G$2</f>
        <v>#N/A</v>
      </c>
      <c r="H254" t="e">
        <f>(VLOOKUP(Games!B254, Data!$B$2:$L$134, 8, FALSE)-VLOOKUP(Games!C254, Data!$B$2:$L$134, 8, FALSE))*Coefficients!$H$2</f>
        <v>#N/A</v>
      </c>
      <c r="I254" t="e">
        <f>(VLOOKUP(Games!B254, Data!$B$2:$L$134, 9, FALSE)-VLOOKUP(Games!C254, Data!$B$2:$L$134, 9, FALSE))*Coefficients!$I$2</f>
        <v>#N/A</v>
      </c>
      <c r="J254" t="e">
        <f>(VLOOKUP(Games!B254, Data!$B$2:$L$134, 10, FALSE)-VLOOKUP(Games!C254, Data!$B$2:$L$134, 10, FALSE))*Coefficients!$J$2</f>
        <v>#N/A</v>
      </c>
      <c r="K254" t="e">
        <f>(IF(AND(VLOOKUP(Games!B254, Data!$B$2:$L$134, 11, FALSE)=1, VLOOKUP(Games!C254, Data!$B$2:$L$134, 11, FALSE)&lt;&gt;1), 1,0))*Coefficients!K$2</f>
        <v>#N/A</v>
      </c>
      <c r="L254" t="e">
        <f>(IF(AND(VLOOKUP(Games!B254, Data!$B$2:$L$134, 11, FALSE)&lt;&gt;1, VLOOKUP(Games!C254, Data!$B$2:$L$134, 11, FALSE)=1), 1,0))*Coefficients!L$2</f>
        <v>#N/A</v>
      </c>
      <c r="O254" t="e">
        <f t="shared" si="3"/>
        <v>#N/A</v>
      </c>
    </row>
    <row r="255" spans="1:15" x14ac:dyDescent="0.45">
      <c r="A255">
        <f>Coefficients!$A$2</f>
        <v>-3.0949477183535601</v>
      </c>
      <c r="B255">
        <f>(Games!D255)*Coefficients!$B$2</f>
        <v>0</v>
      </c>
      <c r="C255" t="e">
        <f>(VLOOKUP(Games!B255, Data!$B$2:$L$134, 4, FALSE)-VLOOKUP(Games!C255, Data!$B$2:$L$134, 4, FALSE))*Coefficients!$C$2</f>
        <v>#N/A</v>
      </c>
      <c r="D255" t="e">
        <f>(VLOOKUP(Games!B255, Data!$B$2:$L$134, 3, FALSE)-VLOOKUP(Games!C255, Data!$B$2:$L$134, 3, FALSE))*Coefficients!$D$2</f>
        <v>#N/A</v>
      </c>
      <c r="E255" t="e">
        <f>(VLOOKUP(Games!B255, Data!$B$2:$L$134, 5, FALSE)-VLOOKUP(Games!C255, Data!$B$2:$L$134, 5, FALSE))*Coefficients!$E$2</f>
        <v>#N/A</v>
      </c>
      <c r="F255" t="e">
        <f>(VLOOKUP(Games!B255, Data!$B$2:$L$134, 6, FALSE)-VLOOKUP(Games!C255, Data!$B$2:$L$134, 6, FALSE))*Coefficients!$F$2</f>
        <v>#N/A</v>
      </c>
      <c r="G255" t="e">
        <f>(VLOOKUP(Games!B255, Data!$B$2:$L$134, 7, FALSE)-VLOOKUP(Games!C255, Data!$B$2:$L$134, 7, FALSE))*Coefficients!$G$2</f>
        <v>#N/A</v>
      </c>
      <c r="H255" t="e">
        <f>(VLOOKUP(Games!B255, Data!$B$2:$L$134, 8, FALSE)-VLOOKUP(Games!C255, Data!$B$2:$L$134, 8, FALSE))*Coefficients!$H$2</f>
        <v>#N/A</v>
      </c>
      <c r="I255" t="e">
        <f>(VLOOKUP(Games!B255, Data!$B$2:$L$134, 9, FALSE)-VLOOKUP(Games!C255, Data!$B$2:$L$134, 9, FALSE))*Coefficients!$I$2</f>
        <v>#N/A</v>
      </c>
      <c r="J255" t="e">
        <f>(VLOOKUP(Games!B255, Data!$B$2:$L$134, 10, FALSE)-VLOOKUP(Games!C255, Data!$B$2:$L$134, 10, FALSE))*Coefficients!$J$2</f>
        <v>#N/A</v>
      </c>
      <c r="K255" t="e">
        <f>(IF(AND(VLOOKUP(Games!B255, Data!$B$2:$L$134, 11, FALSE)=1, VLOOKUP(Games!C255, Data!$B$2:$L$134, 11, FALSE)&lt;&gt;1), 1,0))*Coefficients!K$2</f>
        <v>#N/A</v>
      </c>
      <c r="L255" t="e">
        <f>(IF(AND(VLOOKUP(Games!B255, Data!$B$2:$L$134, 11, FALSE)&lt;&gt;1, VLOOKUP(Games!C255, Data!$B$2:$L$134, 11, FALSE)=1), 1,0))*Coefficients!L$2</f>
        <v>#N/A</v>
      </c>
      <c r="O255" t="e">
        <f t="shared" si="3"/>
        <v>#N/A</v>
      </c>
    </row>
    <row r="256" spans="1:15" x14ac:dyDescent="0.45">
      <c r="A256">
        <f>Coefficients!$A$2</f>
        <v>-3.0949477183535601</v>
      </c>
      <c r="B256">
        <f>(Games!D256)*Coefficients!$B$2</f>
        <v>0</v>
      </c>
      <c r="C256" t="e">
        <f>(VLOOKUP(Games!B256, Data!$B$2:$L$134, 4, FALSE)-VLOOKUP(Games!C256, Data!$B$2:$L$134, 4, FALSE))*Coefficients!$C$2</f>
        <v>#N/A</v>
      </c>
      <c r="D256" t="e">
        <f>(VLOOKUP(Games!B256, Data!$B$2:$L$134, 3, FALSE)-VLOOKUP(Games!C256, Data!$B$2:$L$134, 3, FALSE))*Coefficients!$D$2</f>
        <v>#N/A</v>
      </c>
      <c r="E256" t="e">
        <f>(VLOOKUP(Games!B256, Data!$B$2:$L$134, 5, FALSE)-VLOOKUP(Games!C256, Data!$B$2:$L$134, 5, FALSE))*Coefficients!$E$2</f>
        <v>#N/A</v>
      </c>
      <c r="F256" t="e">
        <f>(VLOOKUP(Games!B256, Data!$B$2:$L$134, 6, FALSE)-VLOOKUP(Games!C256, Data!$B$2:$L$134, 6, FALSE))*Coefficients!$F$2</f>
        <v>#N/A</v>
      </c>
      <c r="G256" t="e">
        <f>(VLOOKUP(Games!B256, Data!$B$2:$L$134, 7, FALSE)-VLOOKUP(Games!C256, Data!$B$2:$L$134, 7, FALSE))*Coefficients!$G$2</f>
        <v>#N/A</v>
      </c>
      <c r="H256" t="e">
        <f>(VLOOKUP(Games!B256, Data!$B$2:$L$134, 8, FALSE)-VLOOKUP(Games!C256, Data!$B$2:$L$134, 8, FALSE))*Coefficients!$H$2</f>
        <v>#N/A</v>
      </c>
      <c r="I256" t="e">
        <f>(VLOOKUP(Games!B256, Data!$B$2:$L$134, 9, FALSE)-VLOOKUP(Games!C256, Data!$B$2:$L$134, 9, FALSE))*Coefficients!$I$2</f>
        <v>#N/A</v>
      </c>
      <c r="J256" t="e">
        <f>(VLOOKUP(Games!B256, Data!$B$2:$L$134, 10, FALSE)-VLOOKUP(Games!C256, Data!$B$2:$L$134, 10, FALSE))*Coefficients!$J$2</f>
        <v>#N/A</v>
      </c>
      <c r="K256" t="e">
        <f>(IF(AND(VLOOKUP(Games!B256, Data!$B$2:$L$134, 11, FALSE)=1, VLOOKUP(Games!C256, Data!$B$2:$L$134, 11, FALSE)&lt;&gt;1), 1,0))*Coefficients!K$2</f>
        <v>#N/A</v>
      </c>
      <c r="L256" t="e">
        <f>(IF(AND(VLOOKUP(Games!B256, Data!$B$2:$L$134, 11, FALSE)&lt;&gt;1, VLOOKUP(Games!C256, Data!$B$2:$L$134, 11, FALSE)=1), 1,0))*Coefficients!L$2</f>
        <v>#N/A</v>
      </c>
      <c r="O256" t="e">
        <f t="shared" si="3"/>
        <v>#N/A</v>
      </c>
    </row>
    <row r="257" spans="1:15" x14ac:dyDescent="0.45">
      <c r="A257">
        <f>Coefficients!$A$2</f>
        <v>-3.0949477183535601</v>
      </c>
      <c r="B257">
        <f>(Games!D257)*Coefficients!$B$2</f>
        <v>0</v>
      </c>
      <c r="C257" t="e">
        <f>(VLOOKUP(Games!B257, Data!$B$2:$L$134, 4, FALSE)-VLOOKUP(Games!C257, Data!$B$2:$L$134, 4, FALSE))*Coefficients!$C$2</f>
        <v>#N/A</v>
      </c>
      <c r="D257" t="e">
        <f>(VLOOKUP(Games!B257, Data!$B$2:$L$134, 3, FALSE)-VLOOKUP(Games!C257, Data!$B$2:$L$134, 3, FALSE))*Coefficients!$D$2</f>
        <v>#N/A</v>
      </c>
      <c r="E257" t="e">
        <f>(VLOOKUP(Games!B257, Data!$B$2:$L$134, 5, FALSE)-VLOOKUP(Games!C257, Data!$B$2:$L$134, 5, FALSE))*Coefficients!$E$2</f>
        <v>#N/A</v>
      </c>
      <c r="F257" t="e">
        <f>(VLOOKUP(Games!B257, Data!$B$2:$L$134, 6, FALSE)-VLOOKUP(Games!C257, Data!$B$2:$L$134, 6, FALSE))*Coefficients!$F$2</f>
        <v>#N/A</v>
      </c>
      <c r="G257" t="e">
        <f>(VLOOKUP(Games!B257, Data!$B$2:$L$134, 7, FALSE)-VLOOKUP(Games!C257, Data!$B$2:$L$134, 7, FALSE))*Coefficients!$G$2</f>
        <v>#N/A</v>
      </c>
      <c r="H257" t="e">
        <f>(VLOOKUP(Games!B257, Data!$B$2:$L$134, 8, FALSE)-VLOOKUP(Games!C257, Data!$B$2:$L$134, 8, FALSE))*Coefficients!$H$2</f>
        <v>#N/A</v>
      </c>
      <c r="I257" t="e">
        <f>(VLOOKUP(Games!B257, Data!$B$2:$L$134, 9, FALSE)-VLOOKUP(Games!C257, Data!$B$2:$L$134, 9, FALSE))*Coefficients!$I$2</f>
        <v>#N/A</v>
      </c>
      <c r="J257" t="e">
        <f>(VLOOKUP(Games!B257, Data!$B$2:$L$134, 10, FALSE)-VLOOKUP(Games!C257, Data!$B$2:$L$134, 10, FALSE))*Coefficients!$J$2</f>
        <v>#N/A</v>
      </c>
      <c r="K257" t="e">
        <f>(IF(AND(VLOOKUP(Games!B257, Data!$B$2:$L$134, 11, FALSE)=1, VLOOKUP(Games!C257, Data!$B$2:$L$134, 11, FALSE)&lt;&gt;1), 1,0))*Coefficients!K$2</f>
        <v>#N/A</v>
      </c>
      <c r="L257" t="e">
        <f>(IF(AND(VLOOKUP(Games!B257, Data!$B$2:$L$134, 11, FALSE)&lt;&gt;1, VLOOKUP(Games!C257, Data!$B$2:$L$134, 11, FALSE)=1), 1,0))*Coefficients!L$2</f>
        <v>#N/A</v>
      </c>
      <c r="O257" t="e">
        <f t="shared" si="3"/>
        <v>#N/A</v>
      </c>
    </row>
    <row r="258" spans="1:15" x14ac:dyDescent="0.45">
      <c r="A258">
        <f>Coefficients!$A$2</f>
        <v>-3.0949477183535601</v>
      </c>
      <c r="B258">
        <f>(Games!D258)*Coefficients!$B$2</f>
        <v>0</v>
      </c>
      <c r="C258" t="e">
        <f>(VLOOKUP(Games!B258, Data!$B$2:$L$134, 4, FALSE)-VLOOKUP(Games!C258, Data!$B$2:$L$134, 4, FALSE))*Coefficients!$C$2</f>
        <v>#N/A</v>
      </c>
      <c r="D258" t="e">
        <f>(VLOOKUP(Games!B258, Data!$B$2:$L$134, 3, FALSE)-VLOOKUP(Games!C258, Data!$B$2:$L$134, 3, FALSE))*Coefficients!$D$2</f>
        <v>#N/A</v>
      </c>
      <c r="E258" t="e">
        <f>(VLOOKUP(Games!B258, Data!$B$2:$L$134, 5, FALSE)-VLOOKUP(Games!C258, Data!$B$2:$L$134, 5, FALSE))*Coefficients!$E$2</f>
        <v>#N/A</v>
      </c>
      <c r="F258" t="e">
        <f>(VLOOKUP(Games!B258, Data!$B$2:$L$134, 6, FALSE)-VLOOKUP(Games!C258, Data!$B$2:$L$134, 6, FALSE))*Coefficients!$F$2</f>
        <v>#N/A</v>
      </c>
      <c r="G258" t="e">
        <f>(VLOOKUP(Games!B258, Data!$B$2:$L$134, 7, FALSE)-VLOOKUP(Games!C258, Data!$B$2:$L$134, 7, FALSE))*Coefficients!$G$2</f>
        <v>#N/A</v>
      </c>
      <c r="H258" t="e">
        <f>(VLOOKUP(Games!B258, Data!$B$2:$L$134, 8, FALSE)-VLOOKUP(Games!C258, Data!$B$2:$L$134, 8, FALSE))*Coefficients!$H$2</f>
        <v>#N/A</v>
      </c>
      <c r="I258" t="e">
        <f>(VLOOKUP(Games!B258, Data!$B$2:$L$134, 9, FALSE)-VLOOKUP(Games!C258, Data!$B$2:$L$134, 9, FALSE))*Coefficients!$I$2</f>
        <v>#N/A</v>
      </c>
      <c r="J258" t="e">
        <f>(VLOOKUP(Games!B258, Data!$B$2:$L$134, 10, FALSE)-VLOOKUP(Games!C258, Data!$B$2:$L$134, 10, FALSE))*Coefficients!$J$2</f>
        <v>#N/A</v>
      </c>
      <c r="K258" t="e">
        <f>(IF(AND(VLOOKUP(Games!B258, Data!$B$2:$L$134, 11, FALSE)=1, VLOOKUP(Games!C258, Data!$B$2:$L$134, 11, FALSE)&lt;&gt;1), 1,0))*Coefficients!K$2</f>
        <v>#N/A</v>
      </c>
      <c r="L258" t="e">
        <f>(IF(AND(VLOOKUP(Games!B258, Data!$B$2:$L$134, 11, FALSE)&lt;&gt;1, VLOOKUP(Games!C258, Data!$B$2:$L$134, 11, FALSE)=1), 1,0))*Coefficients!L$2</f>
        <v>#N/A</v>
      </c>
      <c r="O258" t="e">
        <f t="shared" si="3"/>
        <v>#N/A</v>
      </c>
    </row>
    <row r="259" spans="1:15" x14ac:dyDescent="0.45">
      <c r="A259">
        <f>Coefficients!$A$2</f>
        <v>-3.0949477183535601</v>
      </c>
      <c r="B259">
        <f>(Games!D259)*Coefficients!$B$2</f>
        <v>0</v>
      </c>
      <c r="C259" t="e">
        <f>(VLOOKUP(Games!B259, Data!$B$2:$L$134, 4, FALSE)-VLOOKUP(Games!C259, Data!$B$2:$L$134, 4, FALSE))*Coefficients!$C$2</f>
        <v>#N/A</v>
      </c>
      <c r="D259" t="e">
        <f>(VLOOKUP(Games!B259, Data!$B$2:$L$134, 3, FALSE)-VLOOKUP(Games!C259, Data!$B$2:$L$134, 3, FALSE))*Coefficients!$D$2</f>
        <v>#N/A</v>
      </c>
      <c r="E259" t="e">
        <f>(VLOOKUP(Games!B259, Data!$B$2:$L$134, 5, FALSE)-VLOOKUP(Games!C259, Data!$B$2:$L$134, 5, FALSE))*Coefficients!$E$2</f>
        <v>#N/A</v>
      </c>
      <c r="F259" t="e">
        <f>(VLOOKUP(Games!B259, Data!$B$2:$L$134, 6, FALSE)-VLOOKUP(Games!C259, Data!$B$2:$L$134, 6, FALSE))*Coefficients!$F$2</f>
        <v>#N/A</v>
      </c>
      <c r="G259" t="e">
        <f>(VLOOKUP(Games!B259, Data!$B$2:$L$134, 7, FALSE)-VLOOKUP(Games!C259, Data!$B$2:$L$134, 7, FALSE))*Coefficients!$G$2</f>
        <v>#N/A</v>
      </c>
      <c r="H259" t="e">
        <f>(VLOOKUP(Games!B259, Data!$B$2:$L$134, 8, FALSE)-VLOOKUP(Games!C259, Data!$B$2:$L$134, 8, FALSE))*Coefficients!$H$2</f>
        <v>#N/A</v>
      </c>
      <c r="I259" t="e">
        <f>(VLOOKUP(Games!B259, Data!$B$2:$L$134, 9, FALSE)-VLOOKUP(Games!C259, Data!$B$2:$L$134, 9, FALSE))*Coefficients!$I$2</f>
        <v>#N/A</v>
      </c>
      <c r="J259" t="e">
        <f>(VLOOKUP(Games!B259, Data!$B$2:$L$134, 10, FALSE)-VLOOKUP(Games!C259, Data!$B$2:$L$134, 10, FALSE))*Coefficients!$J$2</f>
        <v>#N/A</v>
      </c>
      <c r="K259" t="e">
        <f>(IF(AND(VLOOKUP(Games!B259, Data!$B$2:$L$134, 11, FALSE)=1, VLOOKUP(Games!C259, Data!$B$2:$L$134, 11, FALSE)&lt;&gt;1), 1,0))*Coefficients!K$2</f>
        <v>#N/A</v>
      </c>
      <c r="L259" t="e">
        <f>(IF(AND(VLOOKUP(Games!B259, Data!$B$2:$L$134, 11, FALSE)&lt;&gt;1, VLOOKUP(Games!C259, Data!$B$2:$L$134, 11, FALSE)=1), 1,0))*Coefficients!L$2</f>
        <v>#N/A</v>
      </c>
      <c r="O259" t="e">
        <f t="shared" ref="O259:O322" si="4">SUM(A259:L259)</f>
        <v>#N/A</v>
      </c>
    </row>
    <row r="260" spans="1:15" x14ac:dyDescent="0.45">
      <c r="A260">
        <f>Coefficients!$A$2</f>
        <v>-3.0949477183535601</v>
      </c>
      <c r="B260">
        <f>(Games!D260)*Coefficients!$B$2</f>
        <v>0</v>
      </c>
      <c r="C260" t="e">
        <f>(VLOOKUP(Games!B260, Data!$B$2:$L$134, 4, FALSE)-VLOOKUP(Games!C260, Data!$B$2:$L$134, 4, FALSE))*Coefficients!$C$2</f>
        <v>#N/A</v>
      </c>
      <c r="D260" t="e">
        <f>(VLOOKUP(Games!B260, Data!$B$2:$L$134, 3, FALSE)-VLOOKUP(Games!C260, Data!$B$2:$L$134, 3, FALSE))*Coefficients!$D$2</f>
        <v>#N/A</v>
      </c>
      <c r="E260" t="e">
        <f>(VLOOKUP(Games!B260, Data!$B$2:$L$134, 5, FALSE)-VLOOKUP(Games!C260, Data!$B$2:$L$134, 5, FALSE))*Coefficients!$E$2</f>
        <v>#N/A</v>
      </c>
      <c r="F260" t="e">
        <f>(VLOOKUP(Games!B260, Data!$B$2:$L$134, 6, FALSE)-VLOOKUP(Games!C260, Data!$B$2:$L$134, 6, FALSE))*Coefficients!$F$2</f>
        <v>#N/A</v>
      </c>
      <c r="G260" t="e">
        <f>(VLOOKUP(Games!B260, Data!$B$2:$L$134, 7, FALSE)-VLOOKUP(Games!C260, Data!$B$2:$L$134, 7, FALSE))*Coefficients!$G$2</f>
        <v>#N/A</v>
      </c>
      <c r="H260" t="e">
        <f>(VLOOKUP(Games!B260, Data!$B$2:$L$134, 8, FALSE)-VLOOKUP(Games!C260, Data!$B$2:$L$134, 8, FALSE))*Coefficients!$H$2</f>
        <v>#N/A</v>
      </c>
      <c r="I260" t="e">
        <f>(VLOOKUP(Games!B260, Data!$B$2:$L$134, 9, FALSE)-VLOOKUP(Games!C260, Data!$B$2:$L$134, 9, FALSE))*Coefficients!$I$2</f>
        <v>#N/A</v>
      </c>
      <c r="J260" t="e">
        <f>(VLOOKUP(Games!B260, Data!$B$2:$L$134, 10, FALSE)-VLOOKUP(Games!C260, Data!$B$2:$L$134, 10, FALSE))*Coefficients!$J$2</f>
        <v>#N/A</v>
      </c>
      <c r="K260" t="e">
        <f>(IF(AND(VLOOKUP(Games!B260, Data!$B$2:$L$134, 11, FALSE)=1, VLOOKUP(Games!C260, Data!$B$2:$L$134, 11, FALSE)&lt;&gt;1), 1,0))*Coefficients!K$2</f>
        <v>#N/A</v>
      </c>
      <c r="L260" t="e">
        <f>(IF(AND(VLOOKUP(Games!B260, Data!$B$2:$L$134, 11, FALSE)&lt;&gt;1, VLOOKUP(Games!C260, Data!$B$2:$L$134, 11, FALSE)=1), 1,0))*Coefficients!L$2</f>
        <v>#N/A</v>
      </c>
      <c r="O260" t="e">
        <f t="shared" si="4"/>
        <v>#N/A</v>
      </c>
    </row>
    <row r="261" spans="1:15" x14ac:dyDescent="0.45">
      <c r="A261">
        <f>Coefficients!$A$2</f>
        <v>-3.0949477183535601</v>
      </c>
      <c r="B261">
        <f>(Games!D261)*Coefficients!$B$2</f>
        <v>0</v>
      </c>
      <c r="C261" t="e">
        <f>(VLOOKUP(Games!B261, Data!$B$2:$L$134, 4, FALSE)-VLOOKUP(Games!C261, Data!$B$2:$L$134, 4, FALSE))*Coefficients!$C$2</f>
        <v>#N/A</v>
      </c>
      <c r="D261" t="e">
        <f>(VLOOKUP(Games!B261, Data!$B$2:$L$134, 3, FALSE)-VLOOKUP(Games!C261, Data!$B$2:$L$134, 3, FALSE))*Coefficients!$D$2</f>
        <v>#N/A</v>
      </c>
      <c r="E261" t="e">
        <f>(VLOOKUP(Games!B261, Data!$B$2:$L$134, 5, FALSE)-VLOOKUP(Games!C261, Data!$B$2:$L$134, 5, FALSE))*Coefficients!$E$2</f>
        <v>#N/A</v>
      </c>
      <c r="F261" t="e">
        <f>(VLOOKUP(Games!B261, Data!$B$2:$L$134, 6, FALSE)-VLOOKUP(Games!C261, Data!$B$2:$L$134, 6, FALSE))*Coefficients!$F$2</f>
        <v>#N/A</v>
      </c>
      <c r="G261" t="e">
        <f>(VLOOKUP(Games!B261, Data!$B$2:$L$134, 7, FALSE)-VLOOKUP(Games!C261, Data!$B$2:$L$134, 7, FALSE))*Coefficients!$G$2</f>
        <v>#N/A</v>
      </c>
      <c r="H261" t="e">
        <f>(VLOOKUP(Games!B261, Data!$B$2:$L$134, 8, FALSE)-VLOOKUP(Games!C261, Data!$B$2:$L$134, 8, FALSE))*Coefficients!$H$2</f>
        <v>#N/A</v>
      </c>
      <c r="I261" t="e">
        <f>(VLOOKUP(Games!B261, Data!$B$2:$L$134, 9, FALSE)-VLOOKUP(Games!C261, Data!$B$2:$L$134, 9, FALSE))*Coefficients!$I$2</f>
        <v>#N/A</v>
      </c>
      <c r="J261" t="e">
        <f>(VLOOKUP(Games!B261, Data!$B$2:$L$134, 10, FALSE)-VLOOKUP(Games!C261, Data!$B$2:$L$134, 10, FALSE))*Coefficients!$J$2</f>
        <v>#N/A</v>
      </c>
      <c r="K261" t="e">
        <f>(IF(AND(VLOOKUP(Games!B261, Data!$B$2:$L$134, 11, FALSE)=1, VLOOKUP(Games!C261, Data!$B$2:$L$134, 11, FALSE)&lt;&gt;1), 1,0))*Coefficients!K$2</f>
        <v>#N/A</v>
      </c>
      <c r="L261" t="e">
        <f>(IF(AND(VLOOKUP(Games!B261, Data!$B$2:$L$134, 11, FALSE)&lt;&gt;1, VLOOKUP(Games!C261, Data!$B$2:$L$134, 11, FALSE)=1), 1,0))*Coefficients!L$2</f>
        <v>#N/A</v>
      </c>
      <c r="O261" t="e">
        <f t="shared" si="4"/>
        <v>#N/A</v>
      </c>
    </row>
    <row r="262" spans="1:15" x14ac:dyDescent="0.45">
      <c r="A262">
        <f>Coefficients!$A$2</f>
        <v>-3.0949477183535601</v>
      </c>
      <c r="B262">
        <f>(Games!D262)*Coefficients!$B$2</f>
        <v>0</v>
      </c>
      <c r="C262" t="e">
        <f>(VLOOKUP(Games!B262, Data!$B$2:$L$134, 4, FALSE)-VLOOKUP(Games!C262, Data!$B$2:$L$134, 4, FALSE))*Coefficients!$C$2</f>
        <v>#N/A</v>
      </c>
      <c r="D262" t="e">
        <f>(VLOOKUP(Games!B262, Data!$B$2:$L$134, 3, FALSE)-VLOOKUP(Games!C262, Data!$B$2:$L$134, 3, FALSE))*Coefficients!$D$2</f>
        <v>#N/A</v>
      </c>
      <c r="E262" t="e">
        <f>(VLOOKUP(Games!B262, Data!$B$2:$L$134, 5, FALSE)-VLOOKUP(Games!C262, Data!$B$2:$L$134, 5, FALSE))*Coefficients!$E$2</f>
        <v>#N/A</v>
      </c>
      <c r="F262" t="e">
        <f>(VLOOKUP(Games!B262, Data!$B$2:$L$134, 6, FALSE)-VLOOKUP(Games!C262, Data!$B$2:$L$134, 6, FALSE))*Coefficients!$F$2</f>
        <v>#N/A</v>
      </c>
      <c r="G262" t="e">
        <f>(VLOOKUP(Games!B262, Data!$B$2:$L$134, 7, FALSE)-VLOOKUP(Games!C262, Data!$B$2:$L$134, 7, FALSE))*Coefficients!$G$2</f>
        <v>#N/A</v>
      </c>
      <c r="H262" t="e">
        <f>(VLOOKUP(Games!B262, Data!$B$2:$L$134, 8, FALSE)-VLOOKUP(Games!C262, Data!$B$2:$L$134, 8, FALSE))*Coefficients!$H$2</f>
        <v>#N/A</v>
      </c>
      <c r="I262" t="e">
        <f>(VLOOKUP(Games!B262, Data!$B$2:$L$134, 9, FALSE)-VLOOKUP(Games!C262, Data!$B$2:$L$134, 9, FALSE))*Coefficients!$I$2</f>
        <v>#N/A</v>
      </c>
      <c r="J262" t="e">
        <f>(VLOOKUP(Games!B262, Data!$B$2:$L$134, 10, FALSE)-VLOOKUP(Games!C262, Data!$B$2:$L$134, 10, FALSE))*Coefficients!$J$2</f>
        <v>#N/A</v>
      </c>
      <c r="K262" t="e">
        <f>(IF(AND(VLOOKUP(Games!B262, Data!$B$2:$L$134, 11, FALSE)=1, VLOOKUP(Games!C262, Data!$B$2:$L$134, 11, FALSE)&lt;&gt;1), 1,0))*Coefficients!K$2</f>
        <v>#N/A</v>
      </c>
      <c r="L262" t="e">
        <f>(IF(AND(VLOOKUP(Games!B262, Data!$B$2:$L$134, 11, FALSE)&lt;&gt;1, VLOOKUP(Games!C262, Data!$B$2:$L$134, 11, FALSE)=1), 1,0))*Coefficients!L$2</f>
        <v>#N/A</v>
      </c>
      <c r="O262" t="e">
        <f t="shared" si="4"/>
        <v>#N/A</v>
      </c>
    </row>
    <row r="263" spans="1:15" x14ac:dyDescent="0.45">
      <c r="A263">
        <f>Coefficients!$A$2</f>
        <v>-3.0949477183535601</v>
      </c>
      <c r="B263">
        <f>(Games!D263)*Coefficients!$B$2</f>
        <v>0</v>
      </c>
      <c r="C263" t="e">
        <f>(VLOOKUP(Games!B263, Data!$B$2:$L$134, 4, FALSE)-VLOOKUP(Games!C263, Data!$B$2:$L$134, 4, FALSE))*Coefficients!$C$2</f>
        <v>#N/A</v>
      </c>
      <c r="D263" t="e">
        <f>(VLOOKUP(Games!B263, Data!$B$2:$L$134, 3, FALSE)-VLOOKUP(Games!C263, Data!$B$2:$L$134, 3, FALSE))*Coefficients!$D$2</f>
        <v>#N/A</v>
      </c>
      <c r="E263" t="e">
        <f>(VLOOKUP(Games!B263, Data!$B$2:$L$134, 5, FALSE)-VLOOKUP(Games!C263, Data!$B$2:$L$134, 5, FALSE))*Coefficients!$E$2</f>
        <v>#N/A</v>
      </c>
      <c r="F263" t="e">
        <f>(VLOOKUP(Games!B263, Data!$B$2:$L$134, 6, FALSE)-VLOOKUP(Games!C263, Data!$B$2:$L$134, 6, FALSE))*Coefficients!$F$2</f>
        <v>#N/A</v>
      </c>
      <c r="G263" t="e">
        <f>(VLOOKUP(Games!B263, Data!$B$2:$L$134, 7, FALSE)-VLOOKUP(Games!C263, Data!$B$2:$L$134, 7, FALSE))*Coefficients!$G$2</f>
        <v>#N/A</v>
      </c>
      <c r="H263" t="e">
        <f>(VLOOKUP(Games!B263, Data!$B$2:$L$134, 8, FALSE)-VLOOKUP(Games!C263, Data!$B$2:$L$134, 8, FALSE))*Coefficients!$H$2</f>
        <v>#N/A</v>
      </c>
      <c r="I263" t="e">
        <f>(VLOOKUP(Games!B263, Data!$B$2:$L$134, 9, FALSE)-VLOOKUP(Games!C263, Data!$B$2:$L$134, 9, FALSE))*Coefficients!$I$2</f>
        <v>#N/A</v>
      </c>
      <c r="J263" t="e">
        <f>(VLOOKUP(Games!B263, Data!$B$2:$L$134, 10, FALSE)-VLOOKUP(Games!C263, Data!$B$2:$L$134, 10, FALSE))*Coefficients!$J$2</f>
        <v>#N/A</v>
      </c>
      <c r="K263" t="e">
        <f>(IF(AND(VLOOKUP(Games!B263, Data!$B$2:$L$134, 11, FALSE)=1, VLOOKUP(Games!C263, Data!$B$2:$L$134, 11, FALSE)&lt;&gt;1), 1,0))*Coefficients!K$2</f>
        <v>#N/A</v>
      </c>
      <c r="L263" t="e">
        <f>(IF(AND(VLOOKUP(Games!B263, Data!$B$2:$L$134, 11, FALSE)&lt;&gt;1, VLOOKUP(Games!C263, Data!$B$2:$L$134, 11, FALSE)=1), 1,0))*Coefficients!L$2</f>
        <v>#N/A</v>
      </c>
      <c r="O263" t="e">
        <f t="shared" si="4"/>
        <v>#N/A</v>
      </c>
    </row>
    <row r="264" spans="1:15" x14ac:dyDescent="0.45">
      <c r="A264">
        <f>Coefficients!$A$2</f>
        <v>-3.0949477183535601</v>
      </c>
      <c r="B264">
        <f>(Games!D264)*Coefficients!$B$2</f>
        <v>0</v>
      </c>
      <c r="C264" t="e">
        <f>(VLOOKUP(Games!B264, Data!$B$2:$L$134, 4, FALSE)-VLOOKUP(Games!C264, Data!$B$2:$L$134, 4, FALSE))*Coefficients!$C$2</f>
        <v>#N/A</v>
      </c>
      <c r="D264" t="e">
        <f>(VLOOKUP(Games!B264, Data!$B$2:$L$134, 3, FALSE)-VLOOKUP(Games!C264, Data!$B$2:$L$134, 3, FALSE))*Coefficients!$D$2</f>
        <v>#N/A</v>
      </c>
      <c r="E264" t="e">
        <f>(VLOOKUP(Games!B264, Data!$B$2:$L$134, 5, FALSE)-VLOOKUP(Games!C264, Data!$B$2:$L$134, 5, FALSE))*Coefficients!$E$2</f>
        <v>#N/A</v>
      </c>
      <c r="F264" t="e">
        <f>(VLOOKUP(Games!B264, Data!$B$2:$L$134, 6, FALSE)-VLOOKUP(Games!C264, Data!$B$2:$L$134, 6, FALSE))*Coefficients!$F$2</f>
        <v>#N/A</v>
      </c>
      <c r="G264" t="e">
        <f>(VLOOKUP(Games!B264, Data!$B$2:$L$134, 7, FALSE)-VLOOKUP(Games!C264, Data!$B$2:$L$134, 7, FALSE))*Coefficients!$G$2</f>
        <v>#N/A</v>
      </c>
      <c r="H264" t="e">
        <f>(VLOOKUP(Games!B264, Data!$B$2:$L$134, 8, FALSE)-VLOOKUP(Games!C264, Data!$B$2:$L$134, 8, FALSE))*Coefficients!$H$2</f>
        <v>#N/A</v>
      </c>
      <c r="I264" t="e">
        <f>(VLOOKUP(Games!B264, Data!$B$2:$L$134, 9, FALSE)-VLOOKUP(Games!C264, Data!$B$2:$L$134, 9, FALSE))*Coefficients!$I$2</f>
        <v>#N/A</v>
      </c>
      <c r="J264" t="e">
        <f>(VLOOKUP(Games!B264, Data!$B$2:$L$134, 10, FALSE)-VLOOKUP(Games!C264, Data!$B$2:$L$134, 10, FALSE))*Coefficients!$J$2</f>
        <v>#N/A</v>
      </c>
      <c r="K264" t="e">
        <f>(IF(AND(VLOOKUP(Games!B264, Data!$B$2:$L$134, 11, FALSE)=1, VLOOKUP(Games!C264, Data!$B$2:$L$134, 11, FALSE)&lt;&gt;1), 1,0))*Coefficients!K$2</f>
        <v>#N/A</v>
      </c>
      <c r="L264" t="e">
        <f>(IF(AND(VLOOKUP(Games!B264, Data!$B$2:$L$134, 11, FALSE)&lt;&gt;1, VLOOKUP(Games!C264, Data!$B$2:$L$134, 11, FALSE)=1), 1,0))*Coefficients!L$2</f>
        <v>#N/A</v>
      </c>
      <c r="O264" t="e">
        <f t="shared" si="4"/>
        <v>#N/A</v>
      </c>
    </row>
    <row r="265" spans="1:15" x14ac:dyDescent="0.45">
      <c r="A265">
        <f>Coefficients!$A$2</f>
        <v>-3.0949477183535601</v>
      </c>
      <c r="B265">
        <f>(Games!D265)*Coefficients!$B$2</f>
        <v>0</v>
      </c>
      <c r="C265" t="e">
        <f>(VLOOKUP(Games!B265, Data!$B$2:$L$134, 4, FALSE)-VLOOKUP(Games!C265, Data!$B$2:$L$134, 4, FALSE))*Coefficients!$C$2</f>
        <v>#N/A</v>
      </c>
      <c r="D265" t="e">
        <f>(VLOOKUP(Games!B265, Data!$B$2:$L$134, 3, FALSE)-VLOOKUP(Games!C265, Data!$B$2:$L$134, 3, FALSE))*Coefficients!$D$2</f>
        <v>#N/A</v>
      </c>
      <c r="E265" t="e">
        <f>(VLOOKUP(Games!B265, Data!$B$2:$L$134, 5, FALSE)-VLOOKUP(Games!C265, Data!$B$2:$L$134, 5, FALSE))*Coefficients!$E$2</f>
        <v>#N/A</v>
      </c>
      <c r="F265" t="e">
        <f>(VLOOKUP(Games!B265, Data!$B$2:$L$134, 6, FALSE)-VLOOKUP(Games!C265, Data!$B$2:$L$134, 6, FALSE))*Coefficients!$F$2</f>
        <v>#N/A</v>
      </c>
      <c r="G265" t="e">
        <f>(VLOOKUP(Games!B265, Data!$B$2:$L$134, 7, FALSE)-VLOOKUP(Games!C265, Data!$B$2:$L$134, 7, FALSE))*Coefficients!$G$2</f>
        <v>#N/A</v>
      </c>
      <c r="H265" t="e">
        <f>(VLOOKUP(Games!B265, Data!$B$2:$L$134, 8, FALSE)-VLOOKUP(Games!C265, Data!$B$2:$L$134, 8, FALSE))*Coefficients!$H$2</f>
        <v>#N/A</v>
      </c>
      <c r="I265" t="e">
        <f>(VLOOKUP(Games!B265, Data!$B$2:$L$134, 9, FALSE)-VLOOKUP(Games!C265, Data!$B$2:$L$134, 9, FALSE))*Coefficients!$I$2</f>
        <v>#N/A</v>
      </c>
      <c r="J265" t="e">
        <f>(VLOOKUP(Games!B265, Data!$B$2:$L$134, 10, FALSE)-VLOOKUP(Games!C265, Data!$B$2:$L$134, 10, FALSE))*Coefficients!$J$2</f>
        <v>#N/A</v>
      </c>
      <c r="K265" t="e">
        <f>(IF(AND(VLOOKUP(Games!B265, Data!$B$2:$L$134, 11, FALSE)=1, VLOOKUP(Games!C265, Data!$B$2:$L$134, 11, FALSE)&lt;&gt;1), 1,0))*Coefficients!K$2</f>
        <v>#N/A</v>
      </c>
      <c r="L265" t="e">
        <f>(IF(AND(VLOOKUP(Games!B265, Data!$B$2:$L$134, 11, FALSE)&lt;&gt;1, VLOOKUP(Games!C265, Data!$B$2:$L$134, 11, FALSE)=1), 1,0))*Coefficients!L$2</f>
        <v>#N/A</v>
      </c>
      <c r="O265" t="e">
        <f t="shared" si="4"/>
        <v>#N/A</v>
      </c>
    </row>
    <row r="266" spans="1:15" x14ac:dyDescent="0.45">
      <c r="A266">
        <f>Coefficients!$A$2</f>
        <v>-3.0949477183535601</v>
      </c>
      <c r="B266">
        <f>(Games!D266)*Coefficients!$B$2</f>
        <v>0</v>
      </c>
      <c r="C266" t="e">
        <f>(VLOOKUP(Games!B266, Data!$B$2:$L$134, 4, FALSE)-VLOOKUP(Games!C266, Data!$B$2:$L$134, 4, FALSE))*Coefficients!$C$2</f>
        <v>#N/A</v>
      </c>
      <c r="D266" t="e">
        <f>(VLOOKUP(Games!B266, Data!$B$2:$L$134, 3, FALSE)-VLOOKUP(Games!C266, Data!$B$2:$L$134, 3, FALSE))*Coefficients!$D$2</f>
        <v>#N/A</v>
      </c>
      <c r="E266" t="e">
        <f>(VLOOKUP(Games!B266, Data!$B$2:$L$134, 5, FALSE)-VLOOKUP(Games!C266, Data!$B$2:$L$134, 5, FALSE))*Coefficients!$E$2</f>
        <v>#N/A</v>
      </c>
      <c r="F266" t="e">
        <f>(VLOOKUP(Games!B266, Data!$B$2:$L$134, 6, FALSE)-VLOOKUP(Games!C266, Data!$B$2:$L$134, 6, FALSE))*Coefficients!$F$2</f>
        <v>#N/A</v>
      </c>
      <c r="G266" t="e">
        <f>(VLOOKUP(Games!B266, Data!$B$2:$L$134, 7, FALSE)-VLOOKUP(Games!C266, Data!$B$2:$L$134, 7, FALSE))*Coefficients!$G$2</f>
        <v>#N/A</v>
      </c>
      <c r="H266" t="e">
        <f>(VLOOKUP(Games!B266, Data!$B$2:$L$134, 8, FALSE)-VLOOKUP(Games!C266, Data!$B$2:$L$134, 8, FALSE))*Coefficients!$H$2</f>
        <v>#N/A</v>
      </c>
      <c r="I266" t="e">
        <f>(VLOOKUP(Games!B266, Data!$B$2:$L$134, 9, FALSE)-VLOOKUP(Games!C266, Data!$B$2:$L$134, 9, FALSE))*Coefficients!$I$2</f>
        <v>#N/A</v>
      </c>
      <c r="J266" t="e">
        <f>(VLOOKUP(Games!B266, Data!$B$2:$L$134, 10, FALSE)-VLOOKUP(Games!C266, Data!$B$2:$L$134, 10, FALSE))*Coefficients!$J$2</f>
        <v>#N/A</v>
      </c>
      <c r="K266" t="e">
        <f>(IF(AND(VLOOKUP(Games!B266, Data!$B$2:$L$134, 11, FALSE)=1, VLOOKUP(Games!C266, Data!$B$2:$L$134, 11, FALSE)&lt;&gt;1), 1,0))*Coefficients!K$2</f>
        <v>#N/A</v>
      </c>
      <c r="L266" t="e">
        <f>(IF(AND(VLOOKUP(Games!B266, Data!$B$2:$L$134, 11, FALSE)&lt;&gt;1, VLOOKUP(Games!C266, Data!$B$2:$L$134, 11, FALSE)=1), 1,0))*Coefficients!L$2</f>
        <v>#N/A</v>
      </c>
      <c r="O266" t="e">
        <f t="shared" si="4"/>
        <v>#N/A</v>
      </c>
    </row>
    <row r="267" spans="1:15" x14ac:dyDescent="0.45">
      <c r="A267">
        <f>Coefficients!$A$2</f>
        <v>-3.0949477183535601</v>
      </c>
      <c r="B267">
        <f>(Games!D267)*Coefficients!$B$2</f>
        <v>0</v>
      </c>
      <c r="C267" t="e">
        <f>(VLOOKUP(Games!B267, Data!$B$2:$L$134, 4, FALSE)-VLOOKUP(Games!C267, Data!$B$2:$L$134, 4, FALSE))*Coefficients!$C$2</f>
        <v>#N/A</v>
      </c>
      <c r="D267" t="e">
        <f>(VLOOKUP(Games!B267, Data!$B$2:$L$134, 3, FALSE)-VLOOKUP(Games!C267, Data!$B$2:$L$134, 3, FALSE))*Coefficients!$D$2</f>
        <v>#N/A</v>
      </c>
      <c r="E267" t="e">
        <f>(VLOOKUP(Games!B267, Data!$B$2:$L$134, 5, FALSE)-VLOOKUP(Games!C267, Data!$B$2:$L$134, 5, FALSE))*Coefficients!$E$2</f>
        <v>#N/A</v>
      </c>
      <c r="F267" t="e">
        <f>(VLOOKUP(Games!B267, Data!$B$2:$L$134, 6, FALSE)-VLOOKUP(Games!C267, Data!$B$2:$L$134, 6, FALSE))*Coefficients!$F$2</f>
        <v>#N/A</v>
      </c>
      <c r="G267" t="e">
        <f>(VLOOKUP(Games!B267, Data!$B$2:$L$134, 7, FALSE)-VLOOKUP(Games!C267, Data!$B$2:$L$134, 7, FALSE))*Coefficients!$G$2</f>
        <v>#N/A</v>
      </c>
      <c r="H267" t="e">
        <f>(VLOOKUP(Games!B267, Data!$B$2:$L$134, 8, FALSE)-VLOOKUP(Games!C267, Data!$B$2:$L$134, 8, FALSE))*Coefficients!$H$2</f>
        <v>#N/A</v>
      </c>
      <c r="I267" t="e">
        <f>(VLOOKUP(Games!B267, Data!$B$2:$L$134, 9, FALSE)-VLOOKUP(Games!C267, Data!$B$2:$L$134, 9, FALSE))*Coefficients!$I$2</f>
        <v>#N/A</v>
      </c>
      <c r="J267" t="e">
        <f>(VLOOKUP(Games!B267, Data!$B$2:$L$134, 10, FALSE)-VLOOKUP(Games!C267, Data!$B$2:$L$134, 10, FALSE))*Coefficients!$J$2</f>
        <v>#N/A</v>
      </c>
      <c r="K267" t="e">
        <f>(IF(AND(VLOOKUP(Games!B267, Data!$B$2:$L$134, 11, FALSE)=1, VLOOKUP(Games!C267, Data!$B$2:$L$134, 11, FALSE)&lt;&gt;1), 1,0))*Coefficients!K$2</f>
        <v>#N/A</v>
      </c>
      <c r="L267" t="e">
        <f>(IF(AND(VLOOKUP(Games!B267, Data!$B$2:$L$134, 11, FALSE)&lt;&gt;1, VLOOKUP(Games!C267, Data!$B$2:$L$134, 11, FALSE)=1), 1,0))*Coefficients!L$2</f>
        <v>#N/A</v>
      </c>
      <c r="O267" t="e">
        <f t="shared" si="4"/>
        <v>#N/A</v>
      </c>
    </row>
    <row r="268" spans="1:15" x14ac:dyDescent="0.45">
      <c r="A268">
        <f>Coefficients!$A$2</f>
        <v>-3.0949477183535601</v>
      </c>
      <c r="B268">
        <f>(Games!D268)*Coefficients!$B$2</f>
        <v>0</v>
      </c>
      <c r="C268" t="e">
        <f>(VLOOKUP(Games!B268, Data!$B$2:$L$134, 4, FALSE)-VLOOKUP(Games!C268, Data!$B$2:$L$134, 4, FALSE))*Coefficients!$C$2</f>
        <v>#N/A</v>
      </c>
      <c r="D268" t="e">
        <f>(VLOOKUP(Games!B268, Data!$B$2:$L$134, 3, FALSE)-VLOOKUP(Games!C268, Data!$B$2:$L$134, 3, FALSE))*Coefficients!$D$2</f>
        <v>#N/A</v>
      </c>
      <c r="E268" t="e">
        <f>(VLOOKUP(Games!B268, Data!$B$2:$L$134, 5, FALSE)-VLOOKUP(Games!C268, Data!$B$2:$L$134, 5, FALSE))*Coefficients!$E$2</f>
        <v>#N/A</v>
      </c>
      <c r="F268" t="e">
        <f>(VLOOKUP(Games!B268, Data!$B$2:$L$134, 6, FALSE)-VLOOKUP(Games!C268, Data!$B$2:$L$134, 6, FALSE))*Coefficients!$F$2</f>
        <v>#N/A</v>
      </c>
      <c r="G268" t="e">
        <f>(VLOOKUP(Games!B268, Data!$B$2:$L$134, 7, FALSE)-VLOOKUP(Games!C268, Data!$B$2:$L$134, 7, FALSE))*Coefficients!$G$2</f>
        <v>#N/A</v>
      </c>
      <c r="H268" t="e">
        <f>(VLOOKUP(Games!B268, Data!$B$2:$L$134, 8, FALSE)-VLOOKUP(Games!C268, Data!$B$2:$L$134, 8, FALSE))*Coefficients!$H$2</f>
        <v>#N/A</v>
      </c>
      <c r="I268" t="e">
        <f>(VLOOKUP(Games!B268, Data!$B$2:$L$134, 9, FALSE)-VLOOKUP(Games!C268, Data!$B$2:$L$134, 9, FALSE))*Coefficients!$I$2</f>
        <v>#N/A</v>
      </c>
      <c r="J268" t="e">
        <f>(VLOOKUP(Games!B268, Data!$B$2:$L$134, 10, FALSE)-VLOOKUP(Games!C268, Data!$B$2:$L$134, 10, FALSE))*Coefficients!$J$2</f>
        <v>#N/A</v>
      </c>
      <c r="K268" t="e">
        <f>(IF(AND(VLOOKUP(Games!B268, Data!$B$2:$L$134, 11, FALSE)=1, VLOOKUP(Games!C268, Data!$B$2:$L$134, 11, FALSE)&lt;&gt;1), 1,0))*Coefficients!K$2</f>
        <v>#N/A</v>
      </c>
      <c r="L268" t="e">
        <f>(IF(AND(VLOOKUP(Games!B268, Data!$B$2:$L$134, 11, FALSE)&lt;&gt;1, VLOOKUP(Games!C268, Data!$B$2:$L$134, 11, FALSE)=1), 1,0))*Coefficients!L$2</f>
        <v>#N/A</v>
      </c>
      <c r="O268" t="e">
        <f t="shared" si="4"/>
        <v>#N/A</v>
      </c>
    </row>
    <row r="269" spans="1:15" x14ac:dyDescent="0.45">
      <c r="A269">
        <f>Coefficients!$A$2</f>
        <v>-3.0949477183535601</v>
      </c>
      <c r="B269">
        <f>(Games!D269)*Coefficients!$B$2</f>
        <v>0</v>
      </c>
      <c r="C269" t="e">
        <f>(VLOOKUP(Games!B269, Data!$B$2:$L$134, 4, FALSE)-VLOOKUP(Games!C269, Data!$B$2:$L$134, 4, FALSE))*Coefficients!$C$2</f>
        <v>#N/A</v>
      </c>
      <c r="D269" t="e">
        <f>(VLOOKUP(Games!B269, Data!$B$2:$L$134, 3, FALSE)-VLOOKUP(Games!C269, Data!$B$2:$L$134, 3, FALSE))*Coefficients!$D$2</f>
        <v>#N/A</v>
      </c>
      <c r="E269" t="e">
        <f>(VLOOKUP(Games!B269, Data!$B$2:$L$134, 5, FALSE)-VLOOKUP(Games!C269, Data!$B$2:$L$134, 5, FALSE))*Coefficients!$E$2</f>
        <v>#N/A</v>
      </c>
      <c r="F269" t="e">
        <f>(VLOOKUP(Games!B269, Data!$B$2:$L$134, 6, FALSE)-VLOOKUP(Games!C269, Data!$B$2:$L$134, 6, FALSE))*Coefficients!$F$2</f>
        <v>#N/A</v>
      </c>
      <c r="G269" t="e">
        <f>(VLOOKUP(Games!B269, Data!$B$2:$L$134, 7, FALSE)-VLOOKUP(Games!C269, Data!$B$2:$L$134, 7, FALSE))*Coefficients!$G$2</f>
        <v>#N/A</v>
      </c>
      <c r="H269" t="e">
        <f>(VLOOKUP(Games!B269, Data!$B$2:$L$134, 8, FALSE)-VLOOKUP(Games!C269, Data!$B$2:$L$134, 8, FALSE))*Coefficients!$H$2</f>
        <v>#N/A</v>
      </c>
      <c r="I269" t="e">
        <f>(VLOOKUP(Games!B269, Data!$B$2:$L$134, 9, FALSE)-VLOOKUP(Games!C269, Data!$B$2:$L$134, 9, FALSE))*Coefficients!$I$2</f>
        <v>#N/A</v>
      </c>
      <c r="J269" t="e">
        <f>(VLOOKUP(Games!B269, Data!$B$2:$L$134, 10, FALSE)-VLOOKUP(Games!C269, Data!$B$2:$L$134, 10, FALSE))*Coefficients!$J$2</f>
        <v>#N/A</v>
      </c>
      <c r="K269" t="e">
        <f>(IF(AND(VLOOKUP(Games!B269, Data!$B$2:$L$134, 11, FALSE)=1, VLOOKUP(Games!C269, Data!$B$2:$L$134, 11, FALSE)&lt;&gt;1), 1,0))*Coefficients!K$2</f>
        <v>#N/A</v>
      </c>
      <c r="L269" t="e">
        <f>(IF(AND(VLOOKUP(Games!B269, Data!$B$2:$L$134, 11, FALSE)&lt;&gt;1, VLOOKUP(Games!C269, Data!$B$2:$L$134, 11, FALSE)=1), 1,0))*Coefficients!L$2</f>
        <v>#N/A</v>
      </c>
      <c r="O269" t="e">
        <f t="shared" si="4"/>
        <v>#N/A</v>
      </c>
    </row>
    <row r="270" spans="1:15" x14ac:dyDescent="0.45">
      <c r="A270">
        <f>Coefficients!$A$2</f>
        <v>-3.0949477183535601</v>
      </c>
      <c r="B270">
        <f>(Games!D270)*Coefficients!$B$2</f>
        <v>0</v>
      </c>
      <c r="C270" t="e">
        <f>(VLOOKUP(Games!B270, Data!$B$2:$L$134, 4, FALSE)-VLOOKUP(Games!C270, Data!$B$2:$L$134, 4, FALSE))*Coefficients!$C$2</f>
        <v>#N/A</v>
      </c>
      <c r="D270" t="e">
        <f>(VLOOKUP(Games!B270, Data!$B$2:$L$134, 3, FALSE)-VLOOKUP(Games!C270, Data!$B$2:$L$134, 3, FALSE))*Coefficients!$D$2</f>
        <v>#N/A</v>
      </c>
      <c r="E270" t="e">
        <f>(VLOOKUP(Games!B270, Data!$B$2:$L$134, 5, FALSE)-VLOOKUP(Games!C270, Data!$B$2:$L$134, 5, FALSE))*Coefficients!$E$2</f>
        <v>#N/A</v>
      </c>
      <c r="F270" t="e">
        <f>(VLOOKUP(Games!B270, Data!$B$2:$L$134, 6, FALSE)-VLOOKUP(Games!C270, Data!$B$2:$L$134, 6, FALSE))*Coefficients!$F$2</f>
        <v>#N/A</v>
      </c>
      <c r="G270" t="e">
        <f>(VLOOKUP(Games!B270, Data!$B$2:$L$134, 7, FALSE)-VLOOKUP(Games!C270, Data!$B$2:$L$134, 7, FALSE))*Coefficients!$G$2</f>
        <v>#N/A</v>
      </c>
      <c r="H270" t="e">
        <f>(VLOOKUP(Games!B270, Data!$B$2:$L$134, 8, FALSE)-VLOOKUP(Games!C270, Data!$B$2:$L$134, 8, FALSE))*Coefficients!$H$2</f>
        <v>#N/A</v>
      </c>
      <c r="I270" t="e">
        <f>(VLOOKUP(Games!B270, Data!$B$2:$L$134, 9, FALSE)-VLOOKUP(Games!C270, Data!$B$2:$L$134, 9, FALSE))*Coefficients!$I$2</f>
        <v>#N/A</v>
      </c>
      <c r="J270" t="e">
        <f>(VLOOKUP(Games!B270, Data!$B$2:$L$134, 10, FALSE)-VLOOKUP(Games!C270, Data!$B$2:$L$134, 10, FALSE))*Coefficients!$J$2</f>
        <v>#N/A</v>
      </c>
      <c r="K270" t="e">
        <f>(IF(AND(VLOOKUP(Games!B270, Data!$B$2:$L$134, 11, FALSE)=1, VLOOKUP(Games!C270, Data!$B$2:$L$134, 11, FALSE)&lt;&gt;1), 1,0))*Coefficients!K$2</f>
        <v>#N/A</v>
      </c>
      <c r="L270" t="e">
        <f>(IF(AND(VLOOKUP(Games!B270, Data!$B$2:$L$134, 11, FALSE)&lt;&gt;1, VLOOKUP(Games!C270, Data!$B$2:$L$134, 11, FALSE)=1), 1,0))*Coefficients!L$2</f>
        <v>#N/A</v>
      </c>
      <c r="O270" t="e">
        <f t="shared" si="4"/>
        <v>#N/A</v>
      </c>
    </row>
    <row r="271" spans="1:15" x14ac:dyDescent="0.45">
      <c r="A271">
        <f>Coefficients!$A$2</f>
        <v>-3.0949477183535601</v>
      </c>
      <c r="B271">
        <f>(Games!D271)*Coefficients!$B$2</f>
        <v>0</v>
      </c>
      <c r="C271" t="e">
        <f>(VLOOKUP(Games!B271, Data!$B$2:$L$134, 4, FALSE)-VLOOKUP(Games!C271, Data!$B$2:$L$134, 4, FALSE))*Coefficients!$C$2</f>
        <v>#N/A</v>
      </c>
      <c r="D271" t="e">
        <f>(VLOOKUP(Games!B271, Data!$B$2:$L$134, 3, FALSE)-VLOOKUP(Games!C271, Data!$B$2:$L$134, 3, FALSE))*Coefficients!$D$2</f>
        <v>#N/A</v>
      </c>
      <c r="E271" t="e">
        <f>(VLOOKUP(Games!B271, Data!$B$2:$L$134, 5, FALSE)-VLOOKUP(Games!C271, Data!$B$2:$L$134, 5, FALSE))*Coefficients!$E$2</f>
        <v>#N/A</v>
      </c>
      <c r="F271" t="e">
        <f>(VLOOKUP(Games!B271, Data!$B$2:$L$134, 6, FALSE)-VLOOKUP(Games!C271, Data!$B$2:$L$134, 6, FALSE))*Coefficients!$F$2</f>
        <v>#N/A</v>
      </c>
      <c r="G271" t="e">
        <f>(VLOOKUP(Games!B271, Data!$B$2:$L$134, 7, FALSE)-VLOOKUP(Games!C271, Data!$B$2:$L$134, 7, FALSE))*Coefficients!$G$2</f>
        <v>#N/A</v>
      </c>
      <c r="H271" t="e">
        <f>(VLOOKUP(Games!B271, Data!$B$2:$L$134, 8, FALSE)-VLOOKUP(Games!C271, Data!$B$2:$L$134, 8, FALSE))*Coefficients!$H$2</f>
        <v>#N/A</v>
      </c>
      <c r="I271" t="e">
        <f>(VLOOKUP(Games!B271, Data!$B$2:$L$134, 9, FALSE)-VLOOKUP(Games!C271, Data!$B$2:$L$134, 9, FALSE))*Coefficients!$I$2</f>
        <v>#N/A</v>
      </c>
      <c r="J271" t="e">
        <f>(VLOOKUP(Games!B271, Data!$B$2:$L$134, 10, FALSE)-VLOOKUP(Games!C271, Data!$B$2:$L$134, 10, FALSE))*Coefficients!$J$2</f>
        <v>#N/A</v>
      </c>
      <c r="K271" t="e">
        <f>(IF(AND(VLOOKUP(Games!B271, Data!$B$2:$L$134, 11, FALSE)=1, VLOOKUP(Games!C271, Data!$B$2:$L$134, 11, FALSE)&lt;&gt;1), 1,0))*Coefficients!K$2</f>
        <v>#N/A</v>
      </c>
      <c r="L271" t="e">
        <f>(IF(AND(VLOOKUP(Games!B271, Data!$B$2:$L$134, 11, FALSE)&lt;&gt;1, VLOOKUP(Games!C271, Data!$B$2:$L$134, 11, FALSE)=1), 1,0))*Coefficients!L$2</f>
        <v>#N/A</v>
      </c>
      <c r="O271" t="e">
        <f t="shared" si="4"/>
        <v>#N/A</v>
      </c>
    </row>
    <row r="272" spans="1:15" x14ac:dyDescent="0.45">
      <c r="A272">
        <f>Coefficients!$A$2</f>
        <v>-3.0949477183535601</v>
      </c>
      <c r="B272">
        <f>(Games!D272)*Coefficients!$B$2</f>
        <v>0</v>
      </c>
      <c r="C272" t="e">
        <f>(VLOOKUP(Games!B272, Data!$B$2:$L$134, 4, FALSE)-VLOOKUP(Games!C272, Data!$B$2:$L$134, 4, FALSE))*Coefficients!$C$2</f>
        <v>#N/A</v>
      </c>
      <c r="D272" t="e">
        <f>(VLOOKUP(Games!B272, Data!$B$2:$L$134, 3, FALSE)-VLOOKUP(Games!C272, Data!$B$2:$L$134, 3, FALSE))*Coefficients!$D$2</f>
        <v>#N/A</v>
      </c>
      <c r="E272" t="e">
        <f>(VLOOKUP(Games!B272, Data!$B$2:$L$134, 5, FALSE)-VLOOKUP(Games!C272, Data!$B$2:$L$134, 5, FALSE))*Coefficients!$E$2</f>
        <v>#N/A</v>
      </c>
      <c r="F272" t="e">
        <f>(VLOOKUP(Games!B272, Data!$B$2:$L$134, 6, FALSE)-VLOOKUP(Games!C272, Data!$B$2:$L$134, 6, FALSE))*Coefficients!$F$2</f>
        <v>#N/A</v>
      </c>
      <c r="G272" t="e">
        <f>(VLOOKUP(Games!B272, Data!$B$2:$L$134, 7, FALSE)-VLOOKUP(Games!C272, Data!$B$2:$L$134, 7, FALSE))*Coefficients!$G$2</f>
        <v>#N/A</v>
      </c>
      <c r="H272" t="e">
        <f>(VLOOKUP(Games!B272, Data!$B$2:$L$134, 8, FALSE)-VLOOKUP(Games!C272, Data!$B$2:$L$134, 8, FALSE))*Coefficients!$H$2</f>
        <v>#N/A</v>
      </c>
      <c r="I272" t="e">
        <f>(VLOOKUP(Games!B272, Data!$B$2:$L$134, 9, FALSE)-VLOOKUP(Games!C272, Data!$B$2:$L$134, 9, FALSE))*Coefficients!$I$2</f>
        <v>#N/A</v>
      </c>
      <c r="J272" t="e">
        <f>(VLOOKUP(Games!B272, Data!$B$2:$L$134, 10, FALSE)-VLOOKUP(Games!C272, Data!$B$2:$L$134, 10, FALSE))*Coefficients!$J$2</f>
        <v>#N/A</v>
      </c>
      <c r="K272" t="e">
        <f>(IF(AND(VLOOKUP(Games!B272, Data!$B$2:$L$134, 11, FALSE)=1, VLOOKUP(Games!C272, Data!$B$2:$L$134, 11, FALSE)&lt;&gt;1), 1,0))*Coefficients!K$2</f>
        <v>#N/A</v>
      </c>
      <c r="L272" t="e">
        <f>(IF(AND(VLOOKUP(Games!B272, Data!$B$2:$L$134, 11, FALSE)&lt;&gt;1, VLOOKUP(Games!C272, Data!$B$2:$L$134, 11, FALSE)=1), 1,0))*Coefficients!L$2</f>
        <v>#N/A</v>
      </c>
      <c r="O272" t="e">
        <f t="shared" si="4"/>
        <v>#N/A</v>
      </c>
    </row>
    <row r="273" spans="1:15" x14ac:dyDescent="0.45">
      <c r="A273">
        <f>Coefficients!$A$2</f>
        <v>-3.0949477183535601</v>
      </c>
      <c r="B273">
        <f>(Games!D273)*Coefficients!$B$2</f>
        <v>0</v>
      </c>
      <c r="C273" t="e">
        <f>(VLOOKUP(Games!B273, Data!$B$2:$L$134, 4, FALSE)-VLOOKUP(Games!C273, Data!$B$2:$L$134, 4, FALSE))*Coefficients!$C$2</f>
        <v>#N/A</v>
      </c>
      <c r="D273" t="e">
        <f>(VLOOKUP(Games!B273, Data!$B$2:$L$134, 3, FALSE)-VLOOKUP(Games!C273, Data!$B$2:$L$134, 3, FALSE))*Coefficients!$D$2</f>
        <v>#N/A</v>
      </c>
      <c r="E273" t="e">
        <f>(VLOOKUP(Games!B273, Data!$B$2:$L$134, 5, FALSE)-VLOOKUP(Games!C273, Data!$B$2:$L$134, 5, FALSE))*Coefficients!$E$2</f>
        <v>#N/A</v>
      </c>
      <c r="F273" t="e">
        <f>(VLOOKUP(Games!B273, Data!$B$2:$L$134, 6, FALSE)-VLOOKUP(Games!C273, Data!$B$2:$L$134, 6, FALSE))*Coefficients!$F$2</f>
        <v>#N/A</v>
      </c>
      <c r="G273" t="e">
        <f>(VLOOKUP(Games!B273, Data!$B$2:$L$134, 7, FALSE)-VLOOKUP(Games!C273, Data!$B$2:$L$134, 7, FALSE))*Coefficients!$G$2</f>
        <v>#N/A</v>
      </c>
      <c r="H273" t="e">
        <f>(VLOOKUP(Games!B273, Data!$B$2:$L$134, 8, FALSE)-VLOOKUP(Games!C273, Data!$B$2:$L$134, 8, FALSE))*Coefficients!$H$2</f>
        <v>#N/A</v>
      </c>
      <c r="I273" t="e">
        <f>(VLOOKUP(Games!B273, Data!$B$2:$L$134, 9, FALSE)-VLOOKUP(Games!C273, Data!$B$2:$L$134, 9, FALSE))*Coefficients!$I$2</f>
        <v>#N/A</v>
      </c>
      <c r="J273" t="e">
        <f>(VLOOKUP(Games!B273, Data!$B$2:$L$134, 10, FALSE)-VLOOKUP(Games!C273, Data!$B$2:$L$134, 10, FALSE))*Coefficients!$J$2</f>
        <v>#N/A</v>
      </c>
      <c r="K273" t="e">
        <f>(IF(AND(VLOOKUP(Games!B273, Data!$B$2:$L$134, 11, FALSE)=1, VLOOKUP(Games!C273, Data!$B$2:$L$134, 11, FALSE)&lt;&gt;1), 1,0))*Coefficients!K$2</f>
        <v>#N/A</v>
      </c>
      <c r="L273" t="e">
        <f>(IF(AND(VLOOKUP(Games!B273, Data!$B$2:$L$134, 11, FALSE)&lt;&gt;1, VLOOKUP(Games!C273, Data!$B$2:$L$134, 11, FALSE)=1), 1,0))*Coefficients!L$2</f>
        <v>#N/A</v>
      </c>
      <c r="O273" t="e">
        <f t="shared" si="4"/>
        <v>#N/A</v>
      </c>
    </row>
    <row r="274" spans="1:15" x14ac:dyDescent="0.45">
      <c r="A274">
        <f>Coefficients!$A$2</f>
        <v>-3.0949477183535601</v>
      </c>
      <c r="B274">
        <f>(Games!D274)*Coefficients!$B$2</f>
        <v>0</v>
      </c>
      <c r="C274" t="e">
        <f>(VLOOKUP(Games!B274, Data!$B$2:$L$134, 4, FALSE)-VLOOKUP(Games!C274, Data!$B$2:$L$134, 4, FALSE))*Coefficients!$C$2</f>
        <v>#N/A</v>
      </c>
      <c r="D274" t="e">
        <f>(VLOOKUP(Games!B274, Data!$B$2:$L$134, 3, FALSE)-VLOOKUP(Games!C274, Data!$B$2:$L$134, 3, FALSE))*Coefficients!$D$2</f>
        <v>#N/A</v>
      </c>
      <c r="E274" t="e">
        <f>(VLOOKUP(Games!B274, Data!$B$2:$L$134, 5, FALSE)-VLOOKUP(Games!C274, Data!$B$2:$L$134, 5, FALSE))*Coefficients!$E$2</f>
        <v>#N/A</v>
      </c>
      <c r="F274" t="e">
        <f>(VLOOKUP(Games!B274, Data!$B$2:$L$134, 6, FALSE)-VLOOKUP(Games!C274, Data!$B$2:$L$134, 6, FALSE))*Coefficients!$F$2</f>
        <v>#N/A</v>
      </c>
      <c r="G274" t="e">
        <f>(VLOOKUP(Games!B274, Data!$B$2:$L$134, 7, FALSE)-VLOOKUP(Games!C274, Data!$B$2:$L$134, 7, FALSE))*Coefficients!$G$2</f>
        <v>#N/A</v>
      </c>
      <c r="H274" t="e">
        <f>(VLOOKUP(Games!B274, Data!$B$2:$L$134, 8, FALSE)-VLOOKUP(Games!C274, Data!$B$2:$L$134, 8, FALSE))*Coefficients!$H$2</f>
        <v>#N/A</v>
      </c>
      <c r="I274" t="e">
        <f>(VLOOKUP(Games!B274, Data!$B$2:$L$134, 9, FALSE)-VLOOKUP(Games!C274, Data!$B$2:$L$134, 9, FALSE))*Coefficients!$I$2</f>
        <v>#N/A</v>
      </c>
      <c r="J274" t="e">
        <f>(VLOOKUP(Games!B274, Data!$B$2:$L$134, 10, FALSE)-VLOOKUP(Games!C274, Data!$B$2:$L$134, 10, FALSE))*Coefficients!$J$2</f>
        <v>#N/A</v>
      </c>
      <c r="K274" t="e">
        <f>(IF(AND(VLOOKUP(Games!B274, Data!$B$2:$L$134, 11, FALSE)=1, VLOOKUP(Games!C274, Data!$B$2:$L$134, 11, FALSE)&lt;&gt;1), 1,0))*Coefficients!K$2</f>
        <v>#N/A</v>
      </c>
      <c r="L274" t="e">
        <f>(IF(AND(VLOOKUP(Games!B274, Data!$B$2:$L$134, 11, FALSE)&lt;&gt;1, VLOOKUP(Games!C274, Data!$B$2:$L$134, 11, FALSE)=1), 1,0))*Coefficients!L$2</f>
        <v>#N/A</v>
      </c>
      <c r="O274" t="e">
        <f t="shared" si="4"/>
        <v>#N/A</v>
      </c>
    </row>
    <row r="275" spans="1:15" x14ac:dyDescent="0.45">
      <c r="A275">
        <f>Coefficients!$A$2</f>
        <v>-3.0949477183535601</v>
      </c>
      <c r="B275">
        <f>(Games!D275)*Coefficients!$B$2</f>
        <v>0</v>
      </c>
      <c r="C275" t="e">
        <f>(VLOOKUP(Games!B275, Data!$B$2:$L$134, 4, FALSE)-VLOOKUP(Games!C275, Data!$B$2:$L$134, 4, FALSE))*Coefficients!$C$2</f>
        <v>#N/A</v>
      </c>
      <c r="D275" t="e">
        <f>(VLOOKUP(Games!B275, Data!$B$2:$L$134, 3, FALSE)-VLOOKUP(Games!C275, Data!$B$2:$L$134, 3, FALSE))*Coefficients!$D$2</f>
        <v>#N/A</v>
      </c>
      <c r="E275" t="e">
        <f>(VLOOKUP(Games!B275, Data!$B$2:$L$134, 5, FALSE)-VLOOKUP(Games!C275, Data!$B$2:$L$134, 5, FALSE))*Coefficients!$E$2</f>
        <v>#N/A</v>
      </c>
      <c r="F275" t="e">
        <f>(VLOOKUP(Games!B275, Data!$B$2:$L$134, 6, FALSE)-VLOOKUP(Games!C275, Data!$B$2:$L$134, 6, FALSE))*Coefficients!$F$2</f>
        <v>#N/A</v>
      </c>
      <c r="G275" t="e">
        <f>(VLOOKUP(Games!B275, Data!$B$2:$L$134, 7, FALSE)-VLOOKUP(Games!C275, Data!$B$2:$L$134, 7, FALSE))*Coefficients!$G$2</f>
        <v>#N/A</v>
      </c>
      <c r="H275" t="e">
        <f>(VLOOKUP(Games!B275, Data!$B$2:$L$134, 8, FALSE)-VLOOKUP(Games!C275, Data!$B$2:$L$134, 8, FALSE))*Coefficients!$H$2</f>
        <v>#N/A</v>
      </c>
      <c r="I275" t="e">
        <f>(VLOOKUP(Games!B275, Data!$B$2:$L$134, 9, FALSE)-VLOOKUP(Games!C275, Data!$B$2:$L$134, 9, FALSE))*Coefficients!$I$2</f>
        <v>#N/A</v>
      </c>
      <c r="J275" t="e">
        <f>(VLOOKUP(Games!B275, Data!$B$2:$L$134, 10, FALSE)-VLOOKUP(Games!C275, Data!$B$2:$L$134, 10, FALSE))*Coefficients!$J$2</f>
        <v>#N/A</v>
      </c>
      <c r="K275" t="e">
        <f>(IF(AND(VLOOKUP(Games!B275, Data!$B$2:$L$134, 11, FALSE)=1, VLOOKUP(Games!C275, Data!$B$2:$L$134, 11, FALSE)&lt;&gt;1), 1,0))*Coefficients!K$2</f>
        <v>#N/A</v>
      </c>
      <c r="L275" t="e">
        <f>(IF(AND(VLOOKUP(Games!B275, Data!$B$2:$L$134, 11, FALSE)&lt;&gt;1, VLOOKUP(Games!C275, Data!$B$2:$L$134, 11, FALSE)=1), 1,0))*Coefficients!L$2</f>
        <v>#N/A</v>
      </c>
      <c r="O275" t="e">
        <f t="shared" si="4"/>
        <v>#N/A</v>
      </c>
    </row>
    <row r="276" spans="1:15" x14ac:dyDescent="0.45">
      <c r="A276">
        <f>Coefficients!$A$2</f>
        <v>-3.0949477183535601</v>
      </c>
      <c r="B276">
        <f>(Games!D276)*Coefficients!$B$2</f>
        <v>0</v>
      </c>
      <c r="C276" t="e">
        <f>(VLOOKUP(Games!B276, Data!$B$2:$L$134, 4, FALSE)-VLOOKUP(Games!C276, Data!$B$2:$L$134, 4, FALSE))*Coefficients!$C$2</f>
        <v>#N/A</v>
      </c>
      <c r="D276" t="e">
        <f>(VLOOKUP(Games!B276, Data!$B$2:$L$134, 3, FALSE)-VLOOKUP(Games!C276, Data!$B$2:$L$134, 3, FALSE))*Coefficients!$D$2</f>
        <v>#N/A</v>
      </c>
      <c r="E276" t="e">
        <f>(VLOOKUP(Games!B276, Data!$B$2:$L$134, 5, FALSE)-VLOOKUP(Games!C276, Data!$B$2:$L$134, 5, FALSE))*Coefficients!$E$2</f>
        <v>#N/A</v>
      </c>
      <c r="F276" t="e">
        <f>(VLOOKUP(Games!B276, Data!$B$2:$L$134, 6, FALSE)-VLOOKUP(Games!C276, Data!$B$2:$L$134, 6, FALSE))*Coefficients!$F$2</f>
        <v>#N/A</v>
      </c>
      <c r="G276" t="e">
        <f>(VLOOKUP(Games!B276, Data!$B$2:$L$134, 7, FALSE)-VLOOKUP(Games!C276, Data!$B$2:$L$134, 7, FALSE))*Coefficients!$G$2</f>
        <v>#N/A</v>
      </c>
      <c r="H276" t="e">
        <f>(VLOOKUP(Games!B276, Data!$B$2:$L$134, 8, FALSE)-VLOOKUP(Games!C276, Data!$B$2:$L$134, 8, FALSE))*Coefficients!$H$2</f>
        <v>#N/A</v>
      </c>
      <c r="I276" t="e">
        <f>(VLOOKUP(Games!B276, Data!$B$2:$L$134, 9, FALSE)-VLOOKUP(Games!C276, Data!$B$2:$L$134, 9, FALSE))*Coefficients!$I$2</f>
        <v>#N/A</v>
      </c>
      <c r="J276" t="e">
        <f>(VLOOKUP(Games!B276, Data!$B$2:$L$134, 10, FALSE)-VLOOKUP(Games!C276, Data!$B$2:$L$134, 10, FALSE))*Coefficients!$J$2</f>
        <v>#N/A</v>
      </c>
      <c r="K276" t="e">
        <f>(IF(AND(VLOOKUP(Games!B276, Data!$B$2:$L$134, 11, FALSE)=1, VLOOKUP(Games!C276, Data!$B$2:$L$134, 11, FALSE)&lt;&gt;1), 1,0))*Coefficients!K$2</f>
        <v>#N/A</v>
      </c>
      <c r="L276" t="e">
        <f>(IF(AND(VLOOKUP(Games!B276, Data!$B$2:$L$134, 11, FALSE)&lt;&gt;1, VLOOKUP(Games!C276, Data!$B$2:$L$134, 11, FALSE)=1), 1,0))*Coefficients!L$2</f>
        <v>#N/A</v>
      </c>
      <c r="O276" t="e">
        <f t="shared" si="4"/>
        <v>#N/A</v>
      </c>
    </row>
    <row r="277" spans="1:15" x14ac:dyDescent="0.45">
      <c r="A277">
        <f>Coefficients!$A$2</f>
        <v>-3.0949477183535601</v>
      </c>
      <c r="B277">
        <f>(Games!D277)*Coefficients!$B$2</f>
        <v>0</v>
      </c>
      <c r="C277" t="e">
        <f>(VLOOKUP(Games!B277, Data!$B$2:$L$134, 4, FALSE)-VLOOKUP(Games!C277, Data!$B$2:$L$134, 4, FALSE))*Coefficients!$C$2</f>
        <v>#N/A</v>
      </c>
      <c r="D277" t="e">
        <f>(VLOOKUP(Games!B277, Data!$B$2:$L$134, 3, FALSE)-VLOOKUP(Games!C277, Data!$B$2:$L$134, 3, FALSE))*Coefficients!$D$2</f>
        <v>#N/A</v>
      </c>
      <c r="E277" t="e">
        <f>(VLOOKUP(Games!B277, Data!$B$2:$L$134, 5, FALSE)-VLOOKUP(Games!C277, Data!$B$2:$L$134, 5, FALSE))*Coefficients!$E$2</f>
        <v>#N/A</v>
      </c>
      <c r="F277" t="e">
        <f>(VLOOKUP(Games!B277, Data!$B$2:$L$134, 6, FALSE)-VLOOKUP(Games!C277, Data!$B$2:$L$134, 6, FALSE))*Coefficients!$F$2</f>
        <v>#N/A</v>
      </c>
      <c r="G277" t="e">
        <f>(VLOOKUP(Games!B277, Data!$B$2:$L$134, 7, FALSE)-VLOOKUP(Games!C277, Data!$B$2:$L$134, 7, FALSE))*Coefficients!$G$2</f>
        <v>#N/A</v>
      </c>
      <c r="H277" t="e">
        <f>(VLOOKUP(Games!B277, Data!$B$2:$L$134, 8, FALSE)-VLOOKUP(Games!C277, Data!$B$2:$L$134, 8, FALSE))*Coefficients!$H$2</f>
        <v>#N/A</v>
      </c>
      <c r="I277" t="e">
        <f>(VLOOKUP(Games!B277, Data!$B$2:$L$134, 9, FALSE)-VLOOKUP(Games!C277, Data!$B$2:$L$134, 9, FALSE))*Coefficients!$I$2</f>
        <v>#N/A</v>
      </c>
      <c r="J277" t="e">
        <f>(VLOOKUP(Games!B277, Data!$B$2:$L$134, 10, FALSE)-VLOOKUP(Games!C277, Data!$B$2:$L$134, 10, FALSE))*Coefficients!$J$2</f>
        <v>#N/A</v>
      </c>
      <c r="K277" t="e">
        <f>(IF(AND(VLOOKUP(Games!B277, Data!$B$2:$L$134, 11, FALSE)=1, VLOOKUP(Games!C277, Data!$B$2:$L$134, 11, FALSE)&lt;&gt;1), 1,0))*Coefficients!K$2</f>
        <v>#N/A</v>
      </c>
      <c r="L277" t="e">
        <f>(IF(AND(VLOOKUP(Games!B277, Data!$B$2:$L$134, 11, FALSE)&lt;&gt;1, VLOOKUP(Games!C277, Data!$B$2:$L$134, 11, FALSE)=1), 1,0))*Coefficients!L$2</f>
        <v>#N/A</v>
      </c>
      <c r="O277" t="e">
        <f t="shared" si="4"/>
        <v>#N/A</v>
      </c>
    </row>
    <row r="278" spans="1:15" x14ac:dyDescent="0.45">
      <c r="A278">
        <f>Coefficients!$A$2</f>
        <v>-3.0949477183535601</v>
      </c>
      <c r="B278">
        <f>(Games!D278)*Coefficients!$B$2</f>
        <v>0</v>
      </c>
      <c r="C278" t="e">
        <f>(VLOOKUP(Games!B278, Data!$B$2:$L$134, 4, FALSE)-VLOOKUP(Games!C278, Data!$B$2:$L$134, 4, FALSE))*Coefficients!$C$2</f>
        <v>#N/A</v>
      </c>
      <c r="D278" t="e">
        <f>(VLOOKUP(Games!B278, Data!$B$2:$L$134, 3, FALSE)-VLOOKUP(Games!C278, Data!$B$2:$L$134, 3, FALSE))*Coefficients!$D$2</f>
        <v>#N/A</v>
      </c>
      <c r="E278" t="e">
        <f>(VLOOKUP(Games!B278, Data!$B$2:$L$134, 5, FALSE)-VLOOKUP(Games!C278, Data!$B$2:$L$134, 5, FALSE))*Coefficients!$E$2</f>
        <v>#N/A</v>
      </c>
      <c r="F278" t="e">
        <f>(VLOOKUP(Games!B278, Data!$B$2:$L$134, 6, FALSE)-VLOOKUP(Games!C278, Data!$B$2:$L$134, 6, FALSE))*Coefficients!$F$2</f>
        <v>#N/A</v>
      </c>
      <c r="G278" t="e">
        <f>(VLOOKUP(Games!B278, Data!$B$2:$L$134, 7, FALSE)-VLOOKUP(Games!C278, Data!$B$2:$L$134, 7, FALSE))*Coefficients!$G$2</f>
        <v>#N/A</v>
      </c>
      <c r="H278" t="e">
        <f>(VLOOKUP(Games!B278, Data!$B$2:$L$134, 8, FALSE)-VLOOKUP(Games!C278, Data!$B$2:$L$134, 8, FALSE))*Coefficients!$H$2</f>
        <v>#N/A</v>
      </c>
      <c r="I278" t="e">
        <f>(VLOOKUP(Games!B278, Data!$B$2:$L$134, 9, FALSE)-VLOOKUP(Games!C278, Data!$B$2:$L$134, 9, FALSE))*Coefficients!$I$2</f>
        <v>#N/A</v>
      </c>
      <c r="J278" t="e">
        <f>(VLOOKUP(Games!B278, Data!$B$2:$L$134, 10, FALSE)-VLOOKUP(Games!C278, Data!$B$2:$L$134, 10, FALSE))*Coefficients!$J$2</f>
        <v>#N/A</v>
      </c>
      <c r="K278" t="e">
        <f>(IF(AND(VLOOKUP(Games!B278, Data!$B$2:$L$134, 11, FALSE)=1, VLOOKUP(Games!C278, Data!$B$2:$L$134, 11, FALSE)&lt;&gt;1), 1,0))*Coefficients!K$2</f>
        <v>#N/A</v>
      </c>
      <c r="L278" t="e">
        <f>(IF(AND(VLOOKUP(Games!B278, Data!$B$2:$L$134, 11, FALSE)&lt;&gt;1, VLOOKUP(Games!C278, Data!$B$2:$L$134, 11, FALSE)=1), 1,0))*Coefficients!L$2</f>
        <v>#N/A</v>
      </c>
      <c r="O278" t="e">
        <f t="shared" si="4"/>
        <v>#N/A</v>
      </c>
    </row>
    <row r="279" spans="1:15" x14ac:dyDescent="0.45">
      <c r="A279">
        <f>Coefficients!$A$2</f>
        <v>-3.0949477183535601</v>
      </c>
      <c r="B279">
        <f>(Games!D279)*Coefficients!$B$2</f>
        <v>0</v>
      </c>
      <c r="C279" t="e">
        <f>(VLOOKUP(Games!B279, Data!$B$2:$L$134, 4, FALSE)-VLOOKUP(Games!C279, Data!$B$2:$L$134, 4, FALSE))*Coefficients!$C$2</f>
        <v>#N/A</v>
      </c>
      <c r="D279" t="e">
        <f>(VLOOKUP(Games!B279, Data!$B$2:$L$134, 3, FALSE)-VLOOKUP(Games!C279, Data!$B$2:$L$134, 3, FALSE))*Coefficients!$D$2</f>
        <v>#N/A</v>
      </c>
      <c r="E279" t="e">
        <f>(VLOOKUP(Games!B279, Data!$B$2:$L$134, 5, FALSE)-VLOOKUP(Games!C279, Data!$B$2:$L$134, 5, FALSE))*Coefficients!$E$2</f>
        <v>#N/A</v>
      </c>
      <c r="F279" t="e">
        <f>(VLOOKUP(Games!B279, Data!$B$2:$L$134, 6, FALSE)-VLOOKUP(Games!C279, Data!$B$2:$L$134, 6, FALSE))*Coefficients!$F$2</f>
        <v>#N/A</v>
      </c>
      <c r="G279" t="e">
        <f>(VLOOKUP(Games!B279, Data!$B$2:$L$134, 7, FALSE)-VLOOKUP(Games!C279, Data!$B$2:$L$134, 7, FALSE))*Coefficients!$G$2</f>
        <v>#N/A</v>
      </c>
      <c r="H279" t="e">
        <f>(VLOOKUP(Games!B279, Data!$B$2:$L$134, 8, FALSE)-VLOOKUP(Games!C279, Data!$B$2:$L$134, 8, FALSE))*Coefficients!$H$2</f>
        <v>#N/A</v>
      </c>
      <c r="I279" t="e">
        <f>(VLOOKUP(Games!B279, Data!$B$2:$L$134, 9, FALSE)-VLOOKUP(Games!C279, Data!$B$2:$L$134, 9, FALSE))*Coefficients!$I$2</f>
        <v>#N/A</v>
      </c>
      <c r="J279" t="e">
        <f>(VLOOKUP(Games!B279, Data!$B$2:$L$134, 10, FALSE)-VLOOKUP(Games!C279, Data!$B$2:$L$134, 10, FALSE))*Coefficients!$J$2</f>
        <v>#N/A</v>
      </c>
      <c r="K279" t="e">
        <f>(IF(AND(VLOOKUP(Games!B279, Data!$B$2:$L$134, 11, FALSE)=1, VLOOKUP(Games!C279, Data!$B$2:$L$134, 11, FALSE)&lt;&gt;1), 1,0))*Coefficients!K$2</f>
        <v>#N/A</v>
      </c>
      <c r="L279" t="e">
        <f>(IF(AND(VLOOKUP(Games!B279, Data!$B$2:$L$134, 11, FALSE)&lt;&gt;1, VLOOKUP(Games!C279, Data!$B$2:$L$134, 11, FALSE)=1), 1,0))*Coefficients!L$2</f>
        <v>#N/A</v>
      </c>
      <c r="O279" t="e">
        <f t="shared" si="4"/>
        <v>#N/A</v>
      </c>
    </row>
    <row r="280" spans="1:15" x14ac:dyDescent="0.45">
      <c r="A280">
        <f>Coefficients!$A$2</f>
        <v>-3.0949477183535601</v>
      </c>
      <c r="B280">
        <f>(Games!D280)*Coefficients!$B$2</f>
        <v>0</v>
      </c>
      <c r="C280" t="e">
        <f>(VLOOKUP(Games!B280, Data!$B$2:$L$134, 4, FALSE)-VLOOKUP(Games!C280, Data!$B$2:$L$134, 4, FALSE))*Coefficients!$C$2</f>
        <v>#N/A</v>
      </c>
      <c r="D280" t="e">
        <f>(VLOOKUP(Games!B280, Data!$B$2:$L$134, 3, FALSE)-VLOOKUP(Games!C280, Data!$B$2:$L$134, 3, FALSE))*Coefficients!$D$2</f>
        <v>#N/A</v>
      </c>
      <c r="E280" t="e">
        <f>(VLOOKUP(Games!B280, Data!$B$2:$L$134, 5, FALSE)-VLOOKUP(Games!C280, Data!$B$2:$L$134, 5, FALSE))*Coefficients!$E$2</f>
        <v>#N/A</v>
      </c>
      <c r="F280" t="e">
        <f>(VLOOKUP(Games!B280, Data!$B$2:$L$134, 6, FALSE)-VLOOKUP(Games!C280, Data!$B$2:$L$134, 6, FALSE))*Coefficients!$F$2</f>
        <v>#N/A</v>
      </c>
      <c r="G280" t="e">
        <f>(VLOOKUP(Games!B280, Data!$B$2:$L$134, 7, FALSE)-VLOOKUP(Games!C280, Data!$B$2:$L$134, 7, FALSE))*Coefficients!$G$2</f>
        <v>#N/A</v>
      </c>
      <c r="H280" t="e">
        <f>(VLOOKUP(Games!B280, Data!$B$2:$L$134, 8, FALSE)-VLOOKUP(Games!C280, Data!$B$2:$L$134, 8, FALSE))*Coefficients!$H$2</f>
        <v>#N/A</v>
      </c>
      <c r="I280" t="e">
        <f>(VLOOKUP(Games!B280, Data!$B$2:$L$134, 9, FALSE)-VLOOKUP(Games!C280, Data!$B$2:$L$134, 9, FALSE))*Coefficients!$I$2</f>
        <v>#N/A</v>
      </c>
      <c r="J280" t="e">
        <f>(VLOOKUP(Games!B280, Data!$B$2:$L$134, 10, FALSE)-VLOOKUP(Games!C280, Data!$B$2:$L$134, 10, FALSE))*Coefficients!$J$2</f>
        <v>#N/A</v>
      </c>
      <c r="K280" t="e">
        <f>(IF(AND(VLOOKUP(Games!B280, Data!$B$2:$L$134, 11, FALSE)=1, VLOOKUP(Games!C280, Data!$B$2:$L$134, 11, FALSE)&lt;&gt;1), 1,0))*Coefficients!K$2</f>
        <v>#N/A</v>
      </c>
      <c r="L280" t="e">
        <f>(IF(AND(VLOOKUP(Games!B280, Data!$B$2:$L$134, 11, FALSE)&lt;&gt;1, VLOOKUP(Games!C280, Data!$B$2:$L$134, 11, FALSE)=1), 1,0))*Coefficients!L$2</f>
        <v>#N/A</v>
      </c>
      <c r="O280" t="e">
        <f t="shared" si="4"/>
        <v>#N/A</v>
      </c>
    </row>
    <row r="281" spans="1:15" x14ac:dyDescent="0.45">
      <c r="A281">
        <f>Coefficients!$A$2</f>
        <v>-3.0949477183535601</v>
      </c>
      <c r="B281">
        <f>(Games!D281)*Coefficients!$B$2</f>
        <v>0</v>
      </c>
      <c r="C281" t="e">
        <f>(VLOOKUP(Games!B281, Data!$B$2:$L$134, 4, FALSE)-VLOOKUP(Games!C281, Data!$B$2:$L$134, 4, FALSE))*Coefficients!$C$2</f>
        <v>#N/A</v>
      </c>
      <c r="D281" t="e">
        <f>(VLOOKUP(Games!B281, Data!$B$2:$L$134, 3, FALSE)-VLOOKUP(Games!C281, Data!$B$2:$L$134, 3, FALSE))*Coefficients!$D$2</f>
        <v>#N/A</v>
      </c>
      <c r="E281" t="e">
        <f>(VLOOKUP(Games!B281, Data!$B$2:$L$134, 5, FALSE)-VLOOKUP(Games!C281, Data!$B$2:$L$134, 5, FALSE))*Coefficients!$E$2</f>
        <v>#N/A</v>
      </c>
      <c r="F281" t="e">
        <f>(VLOOKUP(Games!B281, Data!$B$2:$L$134, 6, FALSE)-VLOOKUP(Games!C281, Data!$B$2:$L$134, 6, FALSE))*Coefficients!$F$2</f>
        <v>#N/A</v>
      </c>
      <c r="G281" t="e">
        <f>(VLOOKUP(Games!B281, Data!$B$2:$L$134, 7, FALSE)-VLOOKUP(Games!C281, Data!$B$2:$L$134, 7, FALSE))*Coefficients!$G$2</f>
        <v>#N/A</v>
      </c>
      <c r="H281" t="e">
        <f>(VLOOKUP(Games!B281, Data!$B$2:$L$134, 8, FALSE)-VLOOKUP(Games!C281, Data!$B$2:$L$134, 8, FALSE))*Coefficients!$H$2</f>
        <v>#N/A</v>
      </c>
      <c r="I281" t="e">
        <f>(VLOOKUP(Games!B281, Data!$B$2:$L$134, 9, FALSE)-VLOOKUP(Games!C281, Data!$B$2:$L$134, 9, FALSE))*Coefficients!$I$2</f>
        <v>#N/A</v>
      </c>
      <c r="J281" t="e">
        <f>(VLOOKUP(Games!B281, Data!$B$2:$L$134, 10, FALSE)-VLOOKUP(Games!C281, Data!$B$2:$L$134, 10, FALSE))*Coefficients!$J$2</f>
        <v>#N/A</v>
      </c>
      <c r="K281" t="e">
        <f>(IF(AND(VLOOKUP(Games!B281, Data!$B$2:$L$134, 11, FALSE)=1, VLOOKUP(Games!C281, Data!$B$2:$L$134, 11, FALSE)&lt;&gt;1), 1,0))*Coefficients!K$2</f>
        <v>#N/A</v>
      </c>
      <c r="L281" t="e">
        <f>(IF(AND(VLOOKUP(Games!B281, Data!$B$2:$L$134, 11, FALSE)&lt;&gt;1, VLOOKUP(Games!C281, Data!$B$2:$L$134, 11, FALSE)=1), 1,0))*Coefficients!L$2</f>
        <v>#N/A</v>
      </c>
      <c r="O281" t="e">
        <f t="shared" si="4"/>
        <v>#N/A</v>
      </c>
    </row>
    <row r="282" spans="1:15" x14ac:dyDescent="0.45">
      <c r="A282">
        <f>Coefficients!$A$2</f>
        <v>-3.0949477183535601</v>
      </c>
      <c r="B282">
        <f>(Games!D282)*Coefficients!$B$2</f>
        <v>0</v>
      </c>
      <c r="C282" t="e">
        <f>(VLOOKUP(Games!B282, Data!$B$2:$L$134, 4, FALSE)-VLOOKUP(Games!C282, Data!$B$2:$L$134, 4, FALSE))*Coefficients!$C$2</f>
        <v>#N/A</v>
      </c>
      <c r="D282" t="e">
        <f>(VLOOKUP(Games!B282, Data!$B$2:$L$134, 3, FALSE)-VLOOKUP(Games!C282, Data!$B$2:$L$134, 3, FALSE))*Coefficients!$D$2</f>
        <v>#N/A</v>
      </c>
      <c r="E282" t="e">
        <f>(VLOOKUP(Games!B282, Data!$B$2:$L$134, 5, FALSE)-VLOOKUP(Games!C282, Data!$B$2:$L$134, 5, FALSE))*Coefficients!$E$2</f>
        <v>#N/A</v>
      </c>
      <c r="F282" t="e">
        <f>(VLOOKUP(Games!B282, Data!$B$2:$L$134, 6, FALSE)-VLOOKUP(Games!C282, Data!$B$2:$L$134, 6, FALSE))*Coefficients!$F$2</f>
        <v>#N/A</v>
      </c>
      <c r="G282" t="e">
        <f>(VLOOKUP(Games!B282, Data!$B$2:$L$134, 7, FALSE)-VLOOKUP(Games!C282, Data!$B$2:$L$134, 7, FALSE))*Coefficients!$G$2</f>
        <v>#N/A</v>
      </c>
      <c r="H282" t="e">
        <f>(VLOOKUP(Games!B282, Data!$B$2:$L$134, 8, FALSE)-VLOOKUP(Games!C282, Data!$B$2:$L$134, 8, FALSE))*Coefficients!$H$2</f>
        <v>#N/A</v>
      </c>
      <c r="I282" t="e">
        <f>(VLOOKUP(Games!B282, Data!$B$2:$L$134, 9, FALSE)-VLOOKUP(Games!C282, Data!$B$2:$L$134, 9, FALSE))*Coefficients!$I$2</f>
        <v>#N/A</v>
      </c>
      <c r="J282" t="e">
        <f>(VLOOKUP(Games!B282, Data!$B$2:$L$134, 10, FALSE)-VLOOKUP(Games!C282, Data!$B$2:$L$134, 10, FALSE))*Coefficients!$J$2</f>
        <v>#N/A</v>
      </c>
      <c r="K282" t="e">
        <f>(IF(AND(VLOOKUP(Games!B282, Data!$B$2:$L$134, 11, FALSE)=1, VLOOKUP(Games!C282, Data!$B$2:$L$134, 11, FALSE)&lt;&gt;1), 1,0))*Coefficients!K$2</f>
        <v>#N/A</v>
      </c>
      <c r="L282" t="e">
        <f>(IF(AND(VLOOKUP(Games!B282, Data!$B$2:$L$134, 11, FALSE)&lt;&gt;1, VLOOKUP(Games!C282, Data!$B$2:$L$134, 11, FALSE)=1), 1,0))*Coefficients!L$2</f>
        <v>#N/A</v>
      </c>
      <c r="O282" t="e">
        <f t="shared" si="4"/>
        <v>#N/A</v>
      </c>
    </row>
    <row r="283" spans="1:15" x14ac:dyDescent="0.45">
      <c r="A283">
        <f>Coefficients!$A$2</f>
        <v>-3.0949477183535601</v>
      </c>
      <c r="B283">
        <f>(Games!D283)*Coefficients!$B$2</f>
        <v>0</v>
      </c>
      <c r="C283" t="e">
        <f>(VLOOKUP(Games!B283, Data!$B$2:$L$134, 4, FALSE)-VLOOKUP(Games!C283, Data!$B$2:$L$134, 4, FALSE))*Coefficients!$C$2</f>
        <v>#N/A</v>
      </c>
      <c r="D283" t="e">
        <f>(VLOOKUP(Games!B283, Data!$B$2:$L$134, 3, FALSE)-VLOOKUP(Games!C283, Data!$B$2:$L$134, 3, FALSE))*Coefficients!$D$2</f>
        <v>#N/A</v>
      </c>
      <c r="E283" t="e">
        <f>(VLOOKUP(Games!B283, Data!$B$2:$L$134, 5, FALSE)-VLOOKUP(Games!C283, Data!$B$2:$L$134, 5, FALSE))*Coefficients!$E$2</f>
        <v>#N/A</v>
      </c>
      <c r="F283" t="e">
        <f>(VLOOKUP(Games!B283, Data!$B$2:$L$134, 6, FALSE)-VLOOKUP(Games!C283, Data!$B$2:$L$134, 6, FALSE))*Coefficients!$F$2</f>
        <v>#N/A</v>
      </c>
      <c r="G283" t="e">
        <f>(VLOOKUP(Games!B283, Data!$B$2:$L$134, 7, FALSE)-VLOOKUP(Games!C283, Data!$B$2:$L$134, 7, FALSE))*Coefficients!$G$2</f>
        <v>#N/A</v>
      </c>
      <c r="H283" t="e">
        <f>(VLOOKUP(Games!B283, Data!$B$2:$L$134, 8, FALSE)-VLOOKUP(Games!C283, Data!$B$2:$L$134, 8, FALSE))*Coefficients!$H$2</f>
        <v>#N/A</v>
      </c>
      <c r="I283" t="e">
        <f>(VLOOKUP(Games!B283, Data!$B$2:$L$134, 9, FALSE)-VLOOKUP(Games!C283, Data!$B$2:$L$134, 9, FALSE))*Coefficients!$I$2</f>
        <v>#N/A</v>
      </c>
      <c r="J283" t="e">
        <f>(VLOOKUP(Games!B283, Data!$B$2:$L$134, 10, FALSE)-VLOOKUP(Games!C283, Data!$B$2:$L$134, 10, FALSE))*Coefficients!$J$2</f>
        <v>#N/A</v>
      </c>
      <c r="K283" t="e">
        <f>(IF(AND(VLOOKUP(Games!B283, Data!$B$2:$L$134, 11, FALSE)=1, VLOOKUP(Games!C283, Data!$B$2:$L$134, 11, FALSE)&lt;&gt;1), 1,0))*Coefficients!K$2</f>
        <v>#N/A</v>
      </c>
      <c r="L283" t="e">
        <f>(IF(AND(VLOOKUP(Games!B283, Data!$B$2:$L$134, 11, FALSE)&lt;&gt;1, VLOOKUP(Games!C283, Data!$B$2:$L$134, 11, FALSE)=1), 1,0))*Coefficients!L$2</f>
        <v>#N/A</v>
      </c>
      <c r="O283" t="e">
        <f t="shared" si="4"/>
        <v>#N/A</v>
      </c>
    </row>
    <row r="284" spans="1:15" x14ac:dyDescent="0.45">
      <c r="A284">
        <f>Coefficients!$A$2</f>
        <v>-3.0949477183535601</v>
      </c>
      <c r="B284">
        <f>(Games!D284)*Coefficients!$B$2</f>
        <v>0</v>
      </c>
      <c r="C284" t="e">
        <f>(VLOOKUP(Games!B284, Data!$B$2:$L$134, 4, FALSE)-VLOOKUP(Games!C284, Data!$B$2:$L$134, 4, FALSE))*Coefficients!$C$2</f>
        <v>#N/A</v>
      </c>
      <c r="D284" t="e">
        <f>(VLOOKUP(Games!B284, Data!$B$2:$L$134, 3, FALSE)-VLOOKUP(Games!C284, Data!$B$2:$L$134, 3, FALSE))*Coefficients!$D$2</f>
        <v>#N/A</v>
      </c>
      <c r="E284" t="e">
        <f>(VLOOKUP(Games!B284, Data!$B$2:$L$134, 5, FALSE)-VLOOKUP(Games!C284, Data!$B$2:$L$134, 5, FALSE))*Coefficients!$E$2</f>
        <v>#N/A</v>
      </c>
      <c r="F284" t="e">
        <f>(VLOOKUP(Games!B284, Data!$B$2:$L$134, 6, FALSE)-VLOOKUP(Games!C284, Data!$B$2:$L$134, 6, FALSE))*Coefficients!$F$2</f>
        <v>#N/A</v>
      </c>
      <c r="G284" t="e">
        <f>(VLOOKUP(Games!B284, Data!$B$2:$L$134, 7, FALSE)-VLOOKUP(Games!C284, Data!$B$2:$L$134, 7, FALSE))*Coefficients!$G$2</f>
        <v>#N/A</v>
      </c>
      <c r="H284" t="e">
        <f>(VLOOKUP(Games!B284, Data!$B$2:$L$134, 8, FALSE)-VLOOKUP(Games!C284, Data!$B$2:$L$134, 8, FALSE))*Coefficients!$H$2</f>
        <v>#N/A</v>
      </c>
      <c r="I284" t="e">
        <f>(VLOOKUP(Games!B284, Data!$B$2:$L$134, 9, FALSE)-VLOOKUP(Games!C284, Data!$B$2:$L$134, 9, FALSE))*Coefficients!$I$2</f>
        <v>#N/A</v>
      </c>
      <c r="J284" t="e">
        <f>(VLOOKUP(Games!B284, Data!$B$2:$L$134, 10, FALSE)-VLOOKUP(Games!C284, Data!$B$2:$L$134, 10, FALSE))*Coefficients!$J$2</f>
        <v>#N/A</v>
      </c>
      <c r="K284" t="e">
        <f>(IF(AND(VLOOKUP(Games!B284, Data!$B$2:$L$134, 11, FALSE)=1, VLOOKUP(Games!C284, Data!$B$2:$L$134, 11, FALSE)&lt;&gt;1), 1,0))*Coefficients!K$2</f>
        <v>#N/A</v>
      </c>
      <c r="L284" t="e">
        <f>(IF(AND(VLOOKUP(Games!B284, Data!$B$2:$L$134, 11, FALSE)&lt;&gt;1, VLOOKUP(Games!C284, Data!$B$2:$L$134, 11, FALSE)=1), 1,0))*Coefficients!L$2</f>
        <v>#N/A</v>
      </c>
      <c r="O284" t="e">
        <f t="shared" si="4"/>
        <v>#N/A</v>
      </c>
    </row>
    <row r="285" spans="1:15" x14ac:dyDescent="0.45">
      <c r="A285">
        <f>Coefficients!$A$2</f>
        <v>-3.0949477183535601</v>
      </c>
      <c r="B285">
        <f>(Games!D285)*Coefficients!$B$2</f>
        <v>0</v>
      </c>
      <c r="C285" t="e">
        <f>(VLOOKUP(Games!B285, Data!$B$2:$L$134, 4, FALSE)-VLOOKUP(Games!C285, Data!$B$2:$L$134, 4, FALSE))*Coefficients!$C$2</f>
        <v>#N/A</v>
      </c>
      <c r="D285" t="e">
        <f>(VLOOKUP(Games!B285, Data!$B$2:$L$134, 3, FALSE)-VLOOKUP(Games!C285, Data!$B$2:$L$134, 3, FALSE))*Coefficients!$D$2</f>
        <v>#N/A</v>
      </c>
      <c r="E285" t="e">
        <f>(VLOOKUP(Games!B285, Data!$B$2:$L$134, 5, FALSE)-VLOOKUP(Games!C285, Data!$B$2:$L$134, 5, FALSE))*Coefficients!$E$2</f>
        <v>#N/A</v>
      </c>
      <c r="F285" t="e">
        <f>(VLOOKUP(Games!B285, Data!$B$2:$L$134, 6, FALSE)-VLOOKUP(Games!C285, Data!$B$2:$L$134, 6, FALSE))*Coefficients!$F$2</f>
        <v>#N/A</v>
      </c>
      <c r="G285" t="e">
        <f>(VLOOKUP(Games!B285, Data!$B$2:$L$134, 7, FALSE)-VLOOKUP(Games!C285, Data!$B$2:$L$134, 7, FALSE))*Coefficients!$G$2</f>
        <v>#N/A</v>
      </c>
      <c r="H285" t="e">
        <f>(VLOOKUP(Games!B285, Data!$B$2:$L$134, 8, FALSE)-VLOOKUP(Games!C285, Data!$B$2:$L$134, 8, FALSE))*Coefficients!$H$2</f>
        <v>#N/A</v>
      </c>
      <c r="I285" t="e">
        <f>(VLOOKUP(Games!B285, Data!$B$2:$L$134, 9, FALSE)-VLOOKUP(Games!C285, Data!$B$2:$L$134, 9, FALSE))*Coefficients!$I$2</f>
        <v>#N/A</v>
      </c>
      <c r="J285" t="e">
        <f>(VLOOKUP(Games!B285, Data!$B$2:$L$134, 10, FALSE)-VLOOKUP(Games!C285, Data!$B$2:$L$134, 10, FALSE))*Coefficients!$J$2</f>
        <v>#N/A</v>
      </c>
      <c r="K285" t="e">
        <f>(IF(AND(VLOOKUP(Games!B285, Data!$B$2:$L$134, 11, FALSE)=1, VLOOKUP(Games!C285, Data!$B$2:$L$134, 11, FALSE)&lt;&gt;1), 1,0))*Coefficients!K$2</f>
        <v>#N/A</v>
      </c>
      <c r="L285" t="e">
        <f>(IF(AND(VLOOKUP(Games!B285, Data!$B$2:$L$134, 11, FALSE)&lt;&gt;1, VLOOKUP(Games!C285, Data!$B$2:$L$134, 11, FALSE)=1), 1,0))*Coefficients!L$2</f>
        <v>#N/A</v>
      </c>
      <c r="O285" t="e">
        <f t="shared" si="4"/>
        <v>#N/A</v>
      </c>
    </row>
    <row r="286" spans="1:15" x14ac:dyDescent="0.45">
      <c r="A286">
        <f>Coefficients!$A$2</f>
        <v>-3.0949477183535601</v>
      </c>
      <c r="B286">
        <f>(Games!D286)*Coefficients!$B$2</f>
        <v>0</v>
      </c>
      <c r="C286" t="e">
        <f>(VLOOKUP(Games!B286, Data!$B$2:$L$134, 4, FALSE)-VLOOKUP(Games!C286, Data!$B$2:$L$134, 4, FALSE))*Coefficients!$C$2</f>
        <v>#N/A</v>
      </c>
      <c r="D286" t="e">
        <f>(VLOOKUP(Games!B286, Data!$B$2:$L$134, 3, FALSE)-VLOOKUP(Games!C286, Data!$B$2:$L$134, 3, FALSE))*Coefficients!$D$2</f>
        <v>#N/A</v>
      </c>
      <c r="E286" t="e">
        <f>(VLOOKUP(Games!B286, Data!$B$2:$L$134, 5, FALSE)-VLOOKUP(Games!C286, Data!$B$2:$L$134, 5, FALSE))*Coefficients!$E$2</f>
        <v>#N/A</v>
      </c>
      <c r="F286" t="e">
        <f>(VLOOKUP(Games!B286, Data!$B$2:$L$134, 6, FALSE)-VLOOKUP(Games!C286, Data!$B$2:$L$134, 6, FALSE))*Coefficients!$F$2</f>
        <v>#N/A</v>
      </c>
      <c r="G286" t="e">
        <f>(VLOOKUP(Games!B286, Data!$B$2:$L$134, 7, FALSE)-VLOOKUP(Games!C286, Data!$B$2:$L$134, 7, FALSE))*Coefficients!$G$2</f>
        <v>#N/A</v>
      </c>
      <c r="H286" t="e">
        <f>(VLOOKUP(Games!B286, Data!$B$2:$L$134, 8, FALSE)-VLOOKUP(Games!C286, Data!$B$2:$L$134, 8, FALSE))*Coefficients!$H$2</f>
        <v>#N/A</v>
      </c>
      <c r="I286" t="e">
        <f>(VLOOKUP(Games!B286, Data!$B$2:$L$134, 9, FALSE)-VLOOKUP(Games!C286, Data!$B$2:$L$134, 9, FALSE))*Coefficients!$I$2</f>
        <v>#N/A</v>
      </c>
      <c r="J286" t="e">
        <f>(VLOOKUP(Games!B286, Data!$B$2:$L$134, 10, FALSE)-VLOOKUP(Games!C286, Data!$B$2:$L$134, 10, FALSE))*Coefficients!$J$2</f>
        <v>#N/A</v>
      </c>
      <c r="K286" t="e">
        <f>(IF(AND(VLOOKUP(Games!B286, Data!$B$2:$L$134, 11, FALSE)=1, VLOOKUP(Games!C286, Data!$B$2:$L$134, 11, FALSE)&lt;&gt;1), 1,0))*Coefficients!K$2</f>
        <v>#N/A</v>
      </c>
      <c r="L286" t="e">
        <f>(IF(AND(VLOOKUP(Games!B286, Data!$B$2:$L$134, 11, FALSE)&lt;&gt;1, VLOOKUP(Games!C286, Data!$B$2:$L$134, 11, FALSE)=1), 1,0))*Coefficients!L$2</f>
        <v>#N/A</v>
      </c>
      <c r="O286" t="e">
        <f t="shared" si="4"/>
        <v>#N/A</v>
      </c>
    </row>
    <row r="287" spans="1:15" x14ac:dyDescent="0.45">
      <c r="A287">
        <f>Coefficients!$A$2</f>
        <v>-3.0949477183535601</v>
      </c>
      <c r="B287">
        <f>(Games!D287)*Coefficients!$B$2</f>
        <v>0</v>
      </c>
      <c r="C287" t="e">
        <f>(VLOOKUP(Games!B287, Data!$B$2:$L$134, 4, FALSE)-VLOOKUP(Games!C287, Data!$B$2:$L$134, 4, FALSE))*Coefficients!$C$2</f>
        <v>#N/A</v>
      </c>
      <c r="D287" t="e">
        <f>(VLOOKUP(Games!B287, Data!$B$2:$L$134, 3, FALSE)-VLOOKUP(Games!C287, Data!$B$2:$L$134, 3, FALSE))*Coefficients!$D$2</f>
        <v>#N/A</v>
      </c>
      <c r="E287" t="e">
        <f>(VLOOKUP(Games!B287, Data!$B$2:$L$134, 5, FALSE)-VLOOKUP(Games!C287, Data!$B$2:$L$134, 5, FALSE))*Coefficients!$E$2</f>
        <v>#N/A</v>
      </c>
      <c r="F287" t="e">
        <f>(VLOOKUP(Games!B287, Data!$B$2:$L$134, 6, FALSE)-VLOOKUP(Games!C287, Data!$B$2:$L$134, 6, FALSE))*Coefficients!$F$2</f>
        <v>#N/A</v>
      </c>
      <c r="G287" t="e">
        <f>(VLOOKUP(Games!B287, Data!$B$2:$L$134, 7, FALSE)-VLOOKUP(Games!C287, Data!$B$2:$L$134, 7, FALSE))*Coefficients!$G$2</f>
        <v>#N/A</v>
      </c>
      <c r="H287" t="e">
        <f>(VLOOKUP(Games!B287, Data!$B$2:$L$134, 8, FALSE)-VLOOKUP(Games!C287, Data!$B$2:$L$134, 8, FALSE))*Coefficients!$H$2</f>
        <v>#N/A</v>
      </c>
      <c r="I287" t="e">
        <f>(VLOOKUP(Games!B287, Data!$B$2:$L$134, 9, FALSE)-VLOOKUP(Games!C287, Data!$B$2:$L$134, 9, FALSE))*Coefficients!$I$2</f>
        <v>#N/A</v>
      </c>
      <c r="J287" t="e">
        <f>(VLOOKUP(Games!B287, Data!$B$2:$L$134, 10, FALSE)-VLOOKUP(Games!C287, Data!$B$2:$L$134, 10, FALSE))*Coefficients!$J$2</f>
        <v>#N/A</v>
      </c>
      <c r="K287" t="e">
        <f>(IF(AND(VLOOKUP(Games!B287, Data!$B$2:$L$134, 11, FALSE)=1, VLOOKUP(Games!C287, Data!$B$2:$L$134, 11, FALSE)&lt;&gt;1), 1,0))*Coefficients!K$2</f>
        <v>#N/A</v>
      </c>
      <c r="L287" t="e">
        <f>(IF(AND(VLOOKUP(Games!B287, Data!$B$2:$L$134, 11, FALSE)&lt;&gt;1, VLOOKUP(Games!C287, Data!$B$2:$L$134, 11, FALSE)=1), 1,0))*Coefficients!L$2</f>
        <v>#N/A</v>
      </c>
      <c r="O287" t="e">
        <f t="shared" si="4"/>
        <v>#N/A</v>
      </c>
    </row>
    <row r="288" spans="1:15" x14ac:dyDescent="0.45">
      <c r="A288">
        <f>Coefficients!$A$2</f>
        <v>-3.0949477183535601</v>
      </c>
      <c r="B288">
        <f>(Games!D288)*Coefficients!$B$2</f>
        <v>0</v>
      </c>
      <c r="C288" t="e">
        <f>(VLOOKUP(Games!B288, Data!$B$2:$L$134, 4, FALSE)-VLOOKUP(Games!C288, Data!$B$2:$L$134, 4, FALSE))*Coefficients!$C$2</f>
        <v>#N/A</v>
      </c>
      <c r="D288" t="e">
        <f>(VLOOKUP(Games!B288, Data!$B$2:$L$134, 3, FALSE)-VLOOKUP(Games!C288, Data!$B$2:$L$134, 3, FALSE))*Coefficients!$D$2</f>
        <v>#N/A</v>
      </c>
      <c r="E288" t="e">
        <f>(VLOOKUP(Games!B288, Data!$B$2:$L$134, 5, FALSE)-VLOOKUP(Games!C288, Data!$B$2:$L$134, 5, FALSE))*Coefficients!$E$2</f>
        <v>#N/A</v>
      </c>
      <c r="F288" t="e">
        <f>(VLOOKUP(Games!B288, Data!$B$2:$L$134, 6, FALSE)-VLOOKUP(Games!C288, Data!$B$2:$L$134, 6, FALSE))*Coefficients!$F$2</f>
        <v>#N/A</v>
      </c>
      <c r="G288" t="e">
        <f>(VLOOKUP(Games!B288, Data!$B$2:$L$134, 7, FALSE)-VLOOKUP(Games!C288, Data!$B$2:$L$134, 7, FALSE))*Coefficients!$G$2</f>
        <v>#N/A</v>
      </c>
      <c r="H288" t="e">
        <f>(VLOOKUP(Games!B288, Data!$B$2:$L$134, 8, FALSE)-VLOOKUP(Games!C288, Data!$B$2:$L$134, 8, FALSE))*Coefficients!$H$2</f>
        <v>#N/A</v>
      </c>
      <c r="I288" t="e">
        <f>(VLOOKUP(Games!B288, Data!$B$2:$L$134, 9, FALSE)-VLOOKUP(Games!C288, Data!$B$2:$L$134, 9, FALSE))*Coefficients!$I$2</f>
        <v>#N/A</v>
      </c>
      <c r="J288" t="e">
        <f>(VLOOKUP(Games!B288, Data!$B$2:$L$134, 10, FALSE)-VLOOKUP(Games!C288, Data!$B$2:$L$134, 10, FALSE))*Coefficients!$J$2</f>
        <v>#N/A</v>
      </c>
      <c r="K288" t="e">
        <f>(IF(AND(VLOOKUP(Games!B288, Data!$B$2:$L$134, 11, FALSE)=1, VLOOKUP(Games!C288, Data!$B$2:$L$134, 11, FALSE)&lt;&gt;1), 1,0))*Coefficients!K$2</f>
        <v>#N/A</v>
      </c>
      <c r="L288" t="e">
        <f>(IF(AND(VLOOKUP(Games!B288, Data!$B$2:$L$134, 11, FALSE)&lt;&gt;1, VLOOKUP(Games!C288, Data!$B$2:$L$134, 11, FALSE)=1), 1,0))*Coefficients!L$2</f>
        <v>#N/A</v>
      </c>
      <c r="O288" t="e">
        <f t="shared" si="4"/>
        <v>#N/A</v>
      </c>
    </row>
    <row r="289" spans="1:15" x14ac:dyDescent="0.45">
      <c r="A289">
        <f>Coefficients!$A$2</f>
        <v>-3.0949477183535601</v>
      </c>
      <c r="B289">
        <f>(Games!D289)*Coefficients!$B$2</f>
        <v>0</v>
      </c>
      <c r="C289" t="e">
        <f>(VLOOKUP(Games!B289, Data!$B$2:$L$134, 4, FALSE)-VLOOKUP(Games!C289, Data!$B$2:$L$134, 4, FALSE))*Coefficients!$C$2</f>
        <v>#N/A</v>
      </c>
      <c r="D289" t="e">
        <f>(VLOOKUP(Games!B289, Data!$B$2:$L$134, 3, FALSE)-VLOOKUP(Games!C289, Data!$B$2:$L$134, 3, FALSE))*Coefficients!$D$2</f>
        <v>#N/A</v>
      </c>
      <c r="E289" t="e">
        <f>(VLOOKUP(Games!B289, Data!$B$2:$L$134, 5, FALSE)-VLOOKUP(Games!C289, Data!$B$2:$L$134, 5, FALSE))*Coefficients!$E$2</f>
        <v>#N/A</v>
      </c>
      <c r="F289" t="e">
        <f>(VLOOKUP(Games!B289, Data!$B$2:$L$134, 6, FALSE)-VLOOKUP(Games!C289, Data!$B$2:$L$134, 6, FALSE))*Coefficients!$F$2</f>
        <v>#N/A</v>
      </c>
      <c r="G289" t="e">
        <f>(VLOOKUP(Games!B289, Data!$B$2:$L$134, 7, FALSE)-VLOOKUP(Games!C289, Data!$B$2:$L$134, 7, FALSE))*Coefficients!$G$2</f>
        <v>#N/A</v>
      </c>
      <c r="H289" t="e">
        <f>(VLOOKUP(Games!B289, Data!$B$2:$L$134, 8, FALSE)-VLOOKUP(Games!C289, Data!$B$2:$L$134, 8, FALSE))*Coefficients!$H$2</f>
        <v>#N/A</v>
      </c>
      <c r="I289" t="e">
        <f>(VLOOKUP(Games!B289, Data!$B$2:$L$134, 9, FALSE)-VLOOKUP(Games!C289, Data!$B$2:$L$134, 9, FALSE))*Coefficients!$I$2</f>
        <v>#N/A</v>
      </c>
      <c r="J289" t="e">
        <f>(VLOOKUP(Games!B289, Data!$B$2:$L$134, 10, FALSE)-VLOOKUP(Games!C289, Data!$B$2:$L$134, 10, FALSE))*Coefficients!$J$2</f>
        <v>#N/A</v>
      </c>
      <c r="K289" t="e">
        <f>(IF(AND(VLOOKUP(Games!B289, Data!$B$2:$L$134, 11, FALSE)=1, VLOOKUP(Games!C289, Data!$B$2:$L$134, 11, FALSE)&lt;&gt;1), 1,0))*Coefficients!K$2</f>
        <v>#N/A</v>
      </c>
      <c r="L289" t="e">
        <f>(IF(AND(VLOOKUP(Games!B289, Data!$B$2:$L$134, 11, FALSE)&lt;&gt;1, VLOOKUP(Games!C289, Data!$B$2:$L$134, 11, FALSE)=1), 1,0))*Coefficients!L$2</f>
        <v>#N/A</v>
      </c>
      <c r="O289" t="e">
        <f t="shared" si="4"/>
        <v>#N/A</v>
      </c>
    </row>
    <row r="290" spans="1:15" x14ac:dyDescent="0.45">
      <c r="A290">
        <f>Coefficients!$A$2</f>
        <v>-3.0949477183535601</v>
      </c>
      <c r="B290">
        <f>(Games!D290)*Coefficients!$B$2</f>
        <v>0</v>
      </c>
      <c r="C290" t="e">
        <f>(VLOOKUP(Games!B290, Data!$B$2:$L$134, 4, FALSE)-VLOOKUP(Games!C290, Data!$B$2:$L$134, 4, FALSE))*Coefficients!$C$2</f>
        <v>#N/A</v>
      </c>
      <c r="D290" t="e">
        <f>(VLOOKUP(Games!B290, Data!$B$2:$L$134, 3, FALSE)-VLOOKUP(Games!C290, Data!$B$2:$L$134, 3, FALSE))*Coefficients!$D$2</f>
        <v>#N/A</v>
      </c>
      <c r="E290" t="e">
        <f>(VLOOKUP(Games!B290, Data!$B$2:$L$134, 5, FALSE)-VLOOKUP(Games!C290, Data!$B$2:$L$134, 5, FALSE))*Coefficients!$E$2</f>
        <v>#N/A</v>
      </c>
      <c r="F290" t="e">
        <f>(VLOOKUP(Games!B290, Data!$B$2:$L$134, 6, FALSE)-VLOOKUP(Games!C290, Data!$B$2:$L$134, 6, FALSE))*Coefficients!$F$2</f>
        <v>#N/A</v>
      </c>
      <c r="G290" t="e">
        <f>(VLOOKUP(Games!B290, Data!$B$2:$L$134, 7, FALSE)-VLOOKUP(Games!C290, Data!$B$2:$L$134, 7, FALSE))*Coefficients!$G$2</f>
        <v>#N/A</v>
      </c>
      <c r="H290" t="e">
        <f>(VLOOKUP(Games!B290, Data!$B$2:$L$134, 8, FALSE)-VLOOKUP(Games!C290, Data!$B$2:$L$134, 8, FALSE))*Coefficients!$H$2</f>
        <v>#N/A</v>
      </c>
      <c r="I290" t="e">
        <f>(VLOOKUP(Games!B290, Data!$B$2:$L$134, 9, FALSE)-VLOOKUP(Games!C290, Data!$B$2:$L$134, 9, FALSE))*Coefficients!$I$2</f>
        <v>#N/A</v>
      </c>
      <c r="J290" t="e">
        <f>(VLOOKUP(Games!B290, Data!$B$2:$L$134, 10, FALSE)-VLOOKUP(Games!C290, Data!$B$2:$L$134, 10, FALSE))*Coefficients!$J$2</f>
        <v>#N/A</v>
      </c>
      <c r="K290" t="e">
        <f>(IF(AND(VLOOKUP(Games!B290, Data!$B$2:$L$134, 11, FALSE)=1, VLOOKUP(Games!C290, Data!$B$2:$L$134, 11, FALSE)&lt;&gt;1), 1,0))*Coefficients!K$2</f>
        <v>#N/A</v>
      </c>
      <c r="L290" t="e">
        <f>(IF(AND(VLOOKUP(Games!B290, Data!$B$2:$L$134, 11, FALSE)&lt;&gt;1, VLOOKUP(Games!C290, Data!$B$2:$L$134, 11, FALSE)=1), 1,0))*Coefficients!L$2</f>
        <v>#N/A</v>
      </c>
      <c r="O290" t="e">
        <f t="shared" si="4"/>
        <v>#N/A</v>
      </c>
    </row>
    <row r="291" spans="1:15" x14ac:dyDescent="0.45">
      <c r="A291">
        <f>Coefficients!$A$2</f>
        <v>-3.0949477183535601</v>
      </c>
      <c r="B291">
        <f>(Games!D291)*Coefficients!$B$2</f>
        <v>0</v>
      </c>
      <c r="C291" t="e">
        <f>(VLOOKUP(Games!B291, Data!$B$2:$L$134, 4, FALSE)-VLOOKUP(Games!C291, Data!$B$2:$L$134, 4, FALSE))*Coefficients!$C$2</f>
        <v>#N/A</v>
      </c>
      <c r="D291" t="e">
        <f>(VLOOKUP(Games!B291, Data!$B$2:$L$134, 3, FALSE)-VLOOKUP(Games!C291, Data!$B$2:$L$134, 3, FALSE))*Coefficients!$D$2</f>
        <v>#N/A</v>
      </c>
      <c r="E291" t="e">
        <f>(VLOOKUP(Games!B291, Data!$B$2:$L$134, 5, FALSE)-VLOOKUP(Games!C291, Data!$B$2:$L$134, 5, FALSE))*Coefficients!$E$2</f>
        <v>#N/A</v>
      </c>
      <c r="F291" t="e">
        <f>(VLOOKUP(Games!B291, Data!$B$2:$L$134, 6, FALSE)-VLOOKUP(Games!C291, Data!$B$2:$L$134, 6, FALSE))*Coefficients!$F$2</f>
        <v>#N/A</v>
      </c>
      <c r="G291" t="e">
        <f>(VLOOKUP(Games!B291, Data!$B$2:$L$134, 7, FALSE)-VLOOKUP(Games!C291, Data!$B$2:$L$134, 7, FALSE))*Coefficients!$G$2</f>
        <v>#N/A</v>
      </c>
      <c r="H291" t="e">
        <f>(VLOOKUP(Games!B291, Data!$B$2:$L$134, 8, FALSE)-VLOOKUP(Games!C291, Data!$B$2:$L$134, 8, FALSE))*Coefficients!$H$2</f>
        <v>#N/A</v>
      </c>
      <c r="I291" t="e">
        <f>(VLOOKUP(Games!B291, Data!$B$2:$L$134, 9, FALSE)-VLOOKUP(Games!C291, Data!$B$2:$L$134, 9, FALSE))*Coefficients!$I$2</f>
        <v>#N/A</v>
      </c>
      <c r="J291" t="e">
        <f>(VLOOKUP(Games!B291, Data!$B$2:$L$134, 10, FALSE)-VLOOKUP(Games!C291, Data!$B$2:$L$134, 10, FALSE))*Coefficients!$J$2</f>
        <v>#N/A</v>
      </c>
      <c r="K291" t="e">
        <f>(IF(AND(VLOOKUP(Games!B291, Data!$B$2:$L$134, 11, FALSE)=1, VLOOKUP(Games!C291, Data!$B$2:$L$134, 11, FALSE)&lt;&gt;1), 1,0))*Coefficients!K$2</f>
        <v>#N/A</v>
      </c>
      <c r="L291" t="e">
        <f>(IF(AND(VLOOKUP(Games!B291, Data!$B$2:$L$134, 11, FALSE)&lt;&gt;1, VLOOKUP(Games!C291, Data!$B$2:$L$134, 11, FALSE)=1), 1,0))*Coefficients!L$2</f>
        <v>#N/A</v>
      </c>
      <c r="O291" t="e">
        <f t="shared" si="4"/>
        <v>#N/A</v>
      </c>
    </row>
    <row r="292" spans="1:15" x14ac:dyDescent="0.45">
      <c r="A292">
        <f>Coefficients!$A$2</f>
        <v>-3.0949477183535601</v>
      </c>
      <c r="B292">
        <f>(Games!D292)*Coefficients!$B$2</f>
        <v>0</v>
      </c>
      <c r="C292" t="e">
        <f>(VLOOKUP(Games!B292, Data!$B$2:$L$134, 4, FALSE)-VLOOKUP(Games!C292, Data!$B$2:$L$134, 4, FALSE))*Coefficients!$C$2</f>
        <v>#N/A</v>
      </c>
      <c r="D292" t="e">
        <f>(VLOOKUP(Games!B292, Data!$B$2:$L$134, 3, FALSE)-VLOOKUP(Games!C292, Data!$B$2:$L$134, 3, FALSE))*Coefficients!$D$2</f>
        <v>#N/A</v>
      </c>
      <c r="E292" t="e">
        <f>(VLOOKUP(Games!B292, Data!$B$2:$L$134, 5, FALSE)-VLOOKUP(Games!C292, Data!$B$2:$L$134, 5, FALSE))*Coefficients!$E$2</f>
        <v>#N/A</v>
      </c>
      <c r="F292" t="e">
        <f>(VLOOKUP(Games!B292, Data!$B$2:$L$134, 6, FALSE)-VLOOKUP(Games!C292, Data!$B$2:$L$134, 6, FALSE))*Coefficients!$F$2</f>
        <v>#N/A</v>
      </c>
      <c r="G292" t="e">
        <f>(VLOOKUP(Games!B292, Data!$B$2:$L$134, 7, FALSE)-VLOOKUP(Games!C292, Data!$B$2:$L$134, 7, FALSE))*Coefficients!$G$2</f>
        <v>#N/A</v>
      </c>
      <c r="H292" t="e">
        <f>(VLOOKUP(Games!B292, Data!$B$2:$L$134, 8, FALSE)-VLOOKUP(Games!C292, Data!$B$2:$L$134, 8, FALSE))*Coefficients!$H$2</f>
        <v>#N/A</v>
      </c>
      <c r="I292" t="e">
        <f>(VLOOKUP(Games!B292, Data!$B$2:$L$134, 9, FALSE)-VLOOKUP(Games!C292, Data!$B$2:$L$134, 9, FALSE))*Coefficients!$I$2</f>
        <v>#N/A</v>
      </c>
      <c r="J292" t="e">
        <f>(VLOOKUP(Games!B292, Data!$B$2:$L$134, 10, FALSE)-VLOOKUP(Games!C292, Data!$B$2:$L$134, 10, FALSE))*Coefficients!$J$2</f>
        <v>#N/A</v>
      </c>
      <c r="K292" t="e">
        <f>(IF(AND(VLOOKUP(Games!B292, Data!$B$2:$L$134, 11, FALSE)=1, VLOOKUP(Games!C292, Data!$B$2:$L$134, 11, FALSE)&lt;&gt;1), 1,0))*Coefficients!K$2</f>
        <v>#N/A</v>
      </c>
      <c r="L292" t="e">
        <f>(IF(AND(VLOOKUP(Games!B292, Data!$B$2:$L$134, 11, FALSE)&lt;&gt;1, VLOOKUP(Games!C292, Data!$B$2:$L$134, 11, FALSE)=1), 1,0))*Coefficients!L$2</f>
        <v>#N/A</v>
      </c>
      <c r="O292" t="e">
        <f t="shared" si="4"/>
        <v>#N/A</v>
      </c>
    </row>
    <row r="293" spans="1:15" x14ac:dyDescent="0.45">
      <c r="A293">
        <f>Coefficients!$A$2</f>
        <v>-3.0949477183535601</v>
      </c>
      <c r="B293">
        <f>(Games!D293)*Coefficients!$B$2</f>
        <v>0</v>
      </c>
      <c r="C293" t="e">
        <f>(VLOOKUP(Games!B293, Data!$B$2:$L$134, 4, FALSE)-VLOOKUP(Games!C293, Data!$B$2:$L$134, 4, FALSE))*Coefficients!$C$2</f>
        <v>#N/A</v>
      </c>
      <c r="D293" t="e">
        <f>(VLOOKUP(Games!B293, Data!$B$2:$L$134, 3, FALSE)-VLOOKUP(Games!C293, Data!$B$2:$L$134, 3, FALSE))*Coefficients!$D$2</f>
        <v>#N/A</v>
      </c>
      <c r="E293" t="e">
        <f>(VLOOKUP(Games!B293, Data!$B$2:$L$134, 5, FALSE)-VLOOKUP(Games!C293, Data!$B$2:$L$134, 5, FALSE))*Coefficients!$E$2</f>
        <v>#N/A</v>
      </c>
      <c r="F293" t="e">
        <f>(VLOOKUP(Games!B293, Data!$B$2:$L$134, 6, FALSE)-VLOOKUP(Games!C293, Data!$B$2:$L$134, 6, FALSE))*Coefficients!$F$2</f>
        <v>#N/A</v>
      </c>
      <c r="G293" t="e">
        <f>(VLOOKUP(Games!B293, Data!$B$2:$L$134, 7, FALSE)-VLOOKUP(Games!C293, Data!$B$2:$L$134, 7, FALSE))*Coefficients!$G$2</f>
        <v>#N/A</v>
      </c>
      <c r="H293" t="e">
        <f>(VLOOKUP(Games!B293, Data!$B$2:$L$134, 8, FALSE)-VLOOKUP(Games!C293, Data!$B$2:$L$134, 8, FALSE))*Coefficients!$H$2</f>
        <v>#N/A</v>
      </c>
      <c r="I293" t="e">
        <f>(VLOOKUP(Games!B293, Data!$B$2:$L$134, 9, FALSE)-VLOOKUP(Games!C293, Data!$B$2:$L$134, 9, FALSE))*Coefficients!$I$2</f>
        <v>#N/A</v>
      </c>
      <c r="J293" t="e">
        <f>(VLOOKUP(Games!B293, Data!$B$2:$L$134, 10, FALSE)-VLOOKUP(Games!C293, Data!$B$2:$L$134, 10, FALSE))*Coefficients!$J$2</f>
        <v>#N/A</v>
      </c>
      <c r="K293" t="e">
        <f>(IF(AND(VLOOKUP(Games!B293, Data!$B$2:$L$134, 11, FALSE)=1, VLOOKUP(Games!C293, Data!$B$2:$L$134, 11, FALSE)&lt;&gt;1), 1,0))*Coefficients!K$2</f>
        <v>#N/A</v>
      </c>
      <c r="L293" t="e">
        <f>(IF(AND(VLOOKUP(Games!B293, Data!$B$2:$L$134, 11, FALSE)&lt;&gt;1, VLOOKUP(Games!C293, Data!$B$2:$L$134, 11, FALSE)=1), 1,0))*Coefficients!L$2</f>
        <v>#N/A</v>
      </c>
      <c r="O293" t="e">
        <f t="shared" si="4"/>
        <v>#N/A</v>
      </c>
    </row>
    <row r="294" spans="1:15" x14ac:dyDescent="0.45">
      <c r="A294">
        <f>Coefficients!$A$2</f>
        <v>-3.0949477183535601</v>
      </c>
      <c r="B294">
        <f>(Games!D294)*Coefficients!$B$2</f>
        <v>0</v>
      </c>
      <c r="C294" t="e">
        <f>(VLOOKUP(Games!B294, Data!$B$2:$L$134, 4, FALSE)-VLOOKUP(Games!C294, Data!$B$2:$L$134, 4, FALSE))*Coefficients!$C$2</f>
        <v>#N/A</v>
      </c>
      <c r="D294" t="e">
        <f>(VLOOKUP(Games!B294, Data!$B$2:$L$134, 3, FALSE)-VLOOKUP(Games!C294, Data!$B$2:$L$134, 3, FALSE))*Coefficients!$D$2</f>
        <v>#N/A</v>
      </c>
      <c r="E294" t="e">
        <f>(VLOOKUP(Games!B294, Data!$B$2:$L$134, 5, FALSE)-VLOOKUP(Games!C294, Data!$B$2:$L$134, 5, FALSE))*Coefficients!$E$2</f>
        <v>#N/A</v>
      </c>
      <c r="F294" t="e">
        <f>(VLOOKUP(Games!B294, Data!$B$2:$L$134, 6, FALSE)-VLOOKUP(Games!C294, Data!$B$2:$L$134, 6, FALSE))*Coefficients!$F$2</f>
        <v>#N/A</v>
      </c>
      <c r="G294" t="e">
        <f>(VLOOKUP(Games!B294, Data!$B$2:$L$134, 7, FALSE)-VLOOKUP(Games!C294, Data!$B$2:$L$134, 7, FALSE))*Coefficients!$G$2</f>
        <v>#N/A</v>
      </c>
      <c r="H294" t="e">
        <f>(VLOOKUP(Games!B294, Data!$B$2:$L$134, 8, FALSE)-VLOOKUP(Games!C294, Data!$B$2:$L$134, 8, FALSE))*Coefficients!$H$2</f>
        <v>#N/A</v>
      </c>
      <c r="I294" t="e">
        <f>(VLOOKUP(Games!B294, Data!$B$2:$L$134, 9, FALSE)-VLOOKUP(Games!C294, Data!$B$2:$L$134, 9, FALSE))*Coefficients!$I$2</f>
        <v>#N/A</v>
      </c>
      <c r="J294" t="e">
        <f>(VLOOKUP(Games!B294, Data!$B$2:$L$134, 10, FALSE)-VLOOKUP(Games!C294, Data!$B$2:$L$134, 10, FALSE))*Coefficients!$J$2</f>
        <v>#N/A</v>
      </c>
      <c r="K294" t="e">
        <f>(IF(AND(VLOOKUP(Games!B294, Data!$B$2:$L$134, 11, FALSE)=1, VLOOKUP(Games!C294, Data!$B$2:$L$134, 11, FALSE)&lt;&gt;1), 1,0))*Coefficients!K$2</f>
        <v>#N/A</v>
      </c>
      <c r="L294" t="e">
        <f>(IF(AND(VLOOKUP(Games!B294, Data!$B$2:$L$134, 11, FALSE)&lt;&gt;1, VLOOKUP(Games!C294, Data!$B$2:$L$134, 11, FALSE)=1), 1,0))*Coefficients!L$2</f>
        <v>#N/A</v>
      </c>
      <c r="O294" t="e">
        <f t="shared" si="4"/>
        <v>#N/A</v>
      </c>
    </row>
    <row r="295" spans="1:15" x14ac:dyDescent="0.45">
      <c r="A295">
        <f>Coefficients!$A$2</f>
        <v>-3.0949477183535601</v>
      </c>
      <c r="B295">
        <f>(Games!D295)*Coefficients!$B$2</f>
        <v>0</v>
      </c>
      <c r="C295" t="e">
        <f>(VLOOKUP(Games!B295, Data!$B$2:$L$134, 4, FALSE)-VLOOKUP(Games!C295, Data!$B$2:$L$134, 4, FALSE))*Coefficients!$C$2</f>
        <v>#N/A</v>
      </c>
      <c r="D295" t="e">
        <f>(VLOOKUP(Games!B295, Data!$B$2:$L$134, 3, FALSE)-VLOOKUP(Games!C295, Data!$B$2:$L$134, 3, FALSE))*Coefficients!$D$2</f>
        <v>#N/A</v>
      </c>
      <c r="E295" t="e">
        <f>(VLOOKUP(Games!B295, Data!$B$2:$L$134, 5, FALSE)-VLOOKUP(Games!C295, Data!$B$2:$L$134, 5, FALSE))*Coefficients!$E$2</f>
        <v>#N/A</v>
      </c>
      <c r="F295" t="e">
        <f>(VLOOKUP(Games!B295, Data!$B$2:$L$134, 6, FALSE)-VLOOKUP(Games!C295, Data!$B$2:$L$134, 6, FALSE))*Coefficients!$F$2</f>
        <v>#N/A</v>
      </c>
      <c r="G295" t="e">
        <f>(VLOOKUP(Games!B295, Data!$B$2:$L$134, 7, FALSE)-VLOOKUP(Games!C295, Data!$B$2:$L$134, 7, FALSE))*Coefficients!$G$2</f>
        <v>#N/A</v>
      </c>
      <c r="H295" t="e">
        <f>(VLOOKUP(Games!B295, Data!$B$2:$L$134, 8, FALSE)-VLOOKUP(Games!C295, Data!$B$2:$L$134, 8, FALSE))*Coefficients!$H$2</f>
        <v>#N/A</v>
      </c>
      <c r="I295" t="e">
        <f>(VLOOKUP(Games!B295, Data!$B$2:$L$134, 9, FALSE)-VLOOKUP(Games!C295, Data!$B$2:$L$134, 9, FALSE))*Coefficients!$I$2</f>
        <v>#N/A</v>
      </c>
      <c r="J295" t="e">
        <f>(VLOOKUP(Games!B295, Data!$B$2:$L$134, 10, FALSE)-VLOOKUP(Games!C295, Data!$B$2:$L$134, 10, FALSE))*Coefficients!$J$2</f>
        <v>#N/A</v>
      </c>
      <c r="K295" t="e">
        <f>(IF(AND(VLOOKUP(Games!B295, Data!$B$2:$L$134, 11, FALSE)=1, VLOOKUP(Games!C295, Data!$B$2:$L$134, 11, FALSE)&lt;&gt;1), 1,0))*Coefficients!K$2</f>
        <v>#N/A</v>
      </c>
      <c r="L295" t="e">
        <f>(IF(AND(VLOOKUP(Games!B295, Data!$B$2:$L$134, 11, FALSE)&lt;&gt;1, VLOOKUP(Games!C295, Data!$B$2:$L$134, 11, FALSE)=1), 1,0))*Coefficients!L$2</f>
        <v>#N/A</v>
      </c>
      <c r="O295" t="e">
        <f t="shared" si="4"/>
        <v>#N/A</v>
      </c>
    </row>
    <row r="296" spans="1:15" x14ac:dyDescent="0.45">
      <c r="A296">
        <f>Coefficients!$A$2</f>
        <v>-3.0949477183535601</v>
      </c>
      <c r="B296">
        <f>(Games!D296)*Coefficients!$B$2</f>
        <v>0</v>
      </c>
      <c r="C296" t="e">
        <f>(VLOOKUP(Games!B296, Data!$B$2:$L$134, 4, FALSE)-VLOOKUP(Games!C296, Data!$B$2:$L$134, 4, FALSE))*Coefficients!$C$2</f>
        <v>#N/A</v>
      </c>
      <c r="D296" t="e">
        <f>(VLOOKUP(Games!B296, Data!$B$2:$L$134, 3, FALSE)-VLOOKUP(Games!C296, Data!$B$2:$L$134, 3, FALSE))*Coefficients!$D$2</f>
        <v>#N/A</v>
      </c>
      <c r="E296" t="e">
        <f>(VLOOKUP(Games!B296, Data!$B$2:$L$134, 5, FALSE)-VLOOKUP(Games!C296, Data!$B$2:$L$134, 5, FALSE))*Coefficients!$E$2</f>
        <v>#N/A</v>
      </c>
      <c r="F296" t="e">
        <f>(VLOOKUP(Games!B296, Data!$B$2:$L$134, 6, FALSE)-VLOOKUP(Games!C296, Data!$B$2:$L$134, 6, FALSE))*Coefficients!$F$2</f>
        <v>#N/A</v>
      </c>
      <c r="G296" t="e">
        <f>(VLOOKUP(Games!B296, Data!$B$2:$L$134, 7, FALSE)-VLOOKUP(Games!C296, Data!$B$2:$L$134, 7, FALSE))*Coefficients!$G$2</f>
        <v>#N/A</v>
      </c>
      <c r="H296" t="e">
        <f>(VLOOKUP(Games!B296, Data!$B$2:$L$134, 8, FALSE)-VLOOKUP(Games!C296, Data!$B$2:$L$134, 8, FALSE))*Coefficients!$H$2</f>
        <v>#N/A</v>
      </c>
      <c r="I296" t="e">
        <f>(VLOOKUP(Games!B296, Data!$B$2:$L$134, 9, FALSE)-VLOOKUP(Games!C296, Data!$B$2:$L$134, 9, FALSE))*Coefficients!$I$2</f>
        <v>#N/A</v>
      </c>
      <c r="J296" t="e">
        <f>(VLOOKUP(Games!B296, Data!$B$2:$L$134, 10, FALSE)-VLOOKUP(Games!C296, Data!$B$2:$L$134, 10, FALSE))*Coefficients!$J$2</f>
        <v>#N/A</v>
      </c>
      <c r="K296" t="e">
        <f>(IF(AND(VLOOKUP(Games!B296, Data!$B$2:$L$134, 11, FALSE)=1, VLOOKUP(Games!C296, Data!$B$2:$L$134, 11, FALSE)&lt;&gt;1), 1,0))*Coefficients!K$2</f>
        <v>#N/A</v>
      </c>
      <c r="L296" t="e">
        <f>(IF(AND(VLOOKUP(Games!B296, Data!$B$2:$L$134, 11, FALSE)&lt;&gt;1, VLOOKUP(Games!C296, Data!$B$2:$L$134, 11, FALSE)=1), 1,0))*Coefficients!L$2</f>
        <v>#N/A</v>
      </c>
      <c r="O296" t="e">
        <f t="shared" si="4"/>
        <v>#N/A</v>
      </c>
    </row>
    <row r="297" spans="1:15" x14ac:dyDescent="0.45">
      <c r="A297">
        <f>Coefficients!$A$2</f>
        <v>-3.0949477183535601</v>
      </c>
      <c r="B297">
        <f>(Games!D297)*Coefficients!$B$2</f>
        <v>0</v>
      </c>
      <c r="C297" t="e">
        <f>(VLOOKUP(Games!B297, Data!$B$2:$L$134, 4, FALSE)-VLOOKUP(Games!C297, Data!$B$2:$L$134, 4, FALSE))*Coefficients!$C$2</f>
        <v>#N/A</v>
      </c>
      <c r="D297" t="e">
        <f>(VLOOKUP(Games!B297, Data!$B$2:$L$134, 3, FALSE)-VLOOKUP(Games!C297, Data!$B$2:$L$134, 3, FALSE))*Coefficients!$D$2</f>
        <v>#N/A</v>
      </c>
      <c r="E297" t="e">
        <f>(VLOOKUP(Games!B297, Data!$B$2:$L$134, 5, FALSE)-VLOOKUP(Games!C297, Data!$B$2:$L$134, 5, FALSE))*Coefficients!$E$2</f>
        <v>#N/A</v>
      </c>
      <c r="F297" t="e">
        <f>(VLOOKUP(Games!B297, Data!$B$2:$L$134, 6, FALSE)-VLOOKUP(Games!C297, Data!$B$2:$L$134, 6, FALSE))*Coefficients!$F$2</f>
        <v>#N/A</v>
      </c>
      <c r="G297" t="e">
        <f>(VLOOKUP(Games!B297, Data!$B$2:$L$134, 7, FALSE)-VLOOKUP(Games!C297, Data!$B$2:$L$134, 7, FALSE))*Coefficients!$G$2</f>
        <v>#N/A</v>
      </c>
      <c r="H297" t="e">
        <f>(VLOOKUP(Games!B297, Data!$B$2:$L$134, 8, FALSE)-VLOOKUP(Games!C297, Data!$B$2:$L$134, 8, FALSE))*Coefficients!$H$2</f>
        <v>#N/A</v>
      </c>
      <c r="I297" t="e">
        <f>(VLOOKUP(Games!B297, Data!$B$2:$L$134, 9, FALSE)-VLOOKUP(Games!C297, Data!$B$2:$L$134, 9, FALSE))*Coefficients!$I$2</f>
        <v>#N/A</v>
      </c>
      <c r="J297" t="e">
        <f>(VLOOKUP(Games!B297, Data!$B$2:$L$134, 10, FALSE)-VLOOKUP(Games!C297, Data!$B$2:$L$134, 10, FALSE))*Coefficients!$J$2</f>
        <v>#N/A</v>
      </c>
      <c r="K297" t="e">
        <f>(IF(AND(VLOOKUP(Games!B297, Data!$B$2:$L$134, 11, FALSE)=1, VLOOKUP(Games!C297, Data!$B$2:$L$134, 11, FALSE)&lt;&gt;1), 1,0))*Coefficients!K$2</f>
        <v>#N/A</v>
      </c>
      <c r="L297" t="e">
        <f>(IF(AND(VLOOKUP(Games!B297, Data!$B$2:$L$134, 11, FALSE)&lt;&gt;1, VLOOKUP(Games!C297, Data!$B$2:$L$134, 11, FALSE)=1), 1,0))*Coefficients!L$2</f>
        <v>#N/A</v>
      </c>
      <c r="O297" t="e">
        <f t="shared" si="4"/>
        <v>#N/A</v>
      </c>
    </row>
    <row r="298" spans="1:15" x14ac:dyDescent="0.45">
      <c r="A298">
        <f>Coefficients!$A$2</f>
        <v>-3.0949477183535601</v>
      </c>
      <c r="B298">
        <f>(Games!D298)*Coefficients!$B$2</f>
        <v>0</v>
      </c>
      <c r="C298" t="e">
        <f>(VLOOKUP(Games!B298, Data!$B$2:$L$134, 4, FALSE)-VLOOKUP(Games!C298, Data!$B$2:$L$134, 4, FALSE))*Coefficients!$C$2</f>
        <v>#N/A</v>
      </c>
      <c r="D298" t="e">
        <f>(VLOOKUP(Games!B298, Data!$B$2:$L$134, 3, FALSE)-VLOOKUP(Games!C298, Data!$B$2:$L$134, 3, FALSE))*Coefficients!$D$2</f>
        <v>#N/A</v>
      </c>
      <c r="E298" t="e">
        <f>(VLOOKUP(Games!B298, Data!$B$2:$L$134, 5, FALSE)-VLOOKUP(Games!C298, Data!$B$2:$L$134, 5, FALSE))*Coefficients!$E$2</f>
        <v>#N/A</v>
      </c>
      <c r="F298" t="e">
        <f>(VLOOKUP(Games!B298, Data!$B$2:$L$134, 6, FALSE)-VLOOKUP(Games!C298, Data!$B$2:$L$134, 6, FALSE))*Coefficients!$F$2</f>
        <v>#N/A</v>
      </c>
      <c r="G298" t="e">
        <f>(VLOOKUP(Games!B298, Data!$B$2:$L$134, 7, FALSE)-VLOOKUP(Games!C298, Data!$B$2:$L$134, 7, FALSE))*Coefficients!$G$2</f>
        <v>#N/A</v>
      </c>
      <c r="H298" t="e">
        <f>(VLOOKUP(Games!B298, Data!$B$2:$L$134, 8, FALSE)-VLOOKUP(Games!C298, Data!$B$2:$L$134, 8, FALSE))*Coefficients!$H$2</f>
        <v>#N/A</v>
      </c>
      <c r="I298" t="e">
        <f>(VLOOKUP(Games!B298, Data!$B$2:$L$134, 9, FALSE)-VLOOKUP(Games!C298, Data!$B$2:$L$134, 9, FALSE))*Coefficients!$I$2</f>
        <v>#N/A</v>
      </c>
      <c r="J298" t="e">
        <f>(VLOOKUP(Games!B298, Data!$B$2:$L$134, 10, FALSE)-VLOOKUP(Games!C298, Data!$B$2:$L$134, 10, FALSE))*Coefficients!$J$2</f>
        <v>#N/A</v>
      </c>
      <c r="K298" t="e">
        <f>(IF(AND(VLOOKUP(Games!B298, Data!$B$2:$L$134, 11, FALSE)=1, VLOOKUP(Games!C298, Data!$B$2:$L$134, 11, FALSE)&lt;&gt;1), 1,0))*Coefficients!K$2</f>
        <v>#N/A</v>
      </c>
      <c r="L298" t="e">
        <f>(IF(AND(VLOOKUP(Games!B298, Data!$B$2:$L$134, 11, FALSE)&lt;&gt;1, VLOOKUP(Games!C298, Data!$B$2:$L$134, 11, FALSE)=1), 1,0))*Coefficients!L$2</f>
        <v>#N/A</v>
      </c>
      <c r="O298" t="e">
        <f t="shared" si="4"/>
        <v>#N/A</v>
      </c>
    </row>
    <row r="299" spans="1:15" x14ac:dyDescent="0.45">
      <c r="A299">
        <f>Coefficients!$A$2</f>
        <v>-3.0949477183535601</v>
      </c>
      <c r="B299">
        <f>(Games!D299)*Coefficients!$B$2</f>
        <v>0</v>
      </c>
      <c r="C299" t="e">
        <f>(VLOOKUP(Games!B299, Data!$B$2:$L$134, 4, FALSE)-VLOOKUP(Games!C299, Data!$B$2:$L$134, 4, FALSE))*Coefficients!$C$2</f>
        <v>#N/A</v>
      </c>
      <c r="D299" t="e">
        <f>(VLOOKUP(Games!B299, Data!$B$2:$L$134, 3, FALSE)-VLOOKUP(Games!C299, Data!$B$2:$L$134, 3, FALSE))*Coefficients!$D$2</f>
        <v>#N/A</v>
      </c>
      <c r="E299" t="e">
        <f>(VLOOKUP(Games!B299, Data!$B$2:$L$134, 5, FALSE)-VLOOKUP(Games!C299, Data!$B$2:$L$134, 5, FALSE))*Coefficients!$E$2</f>
        <v>#N/A</v>
      </c>
      <c r="F299" t="e">
        <f>(VLOOKUP(Games!B299, Data!$B$2:$L$134, 6, FALSE)-VLOOKUP(Games!C299, Data!$B$2:$L$134, 6, FALSE))*Coefficients!$F$2</f>
        <v>#N/A</v>
      </c>
      <c r="G299" t="e">
        <f>(VLOOKUP(Games!B299, Data!$B$2:$L$134, 7, FALSE)-VLOOKUP(Games!C299, Data!$B$2:$L$134, 7, FALSE))*Coefficients!$G$2</f>
        <v>#N/A</v>
      </c>
      <c r="H299" t="e">
        <f>(VLOOKUP(Games!B299, Data!$B$2:$L$134, 8, FALSE)-VLOOKUP(Games!C299, Data!$B$2:$L$134, 8, FALSE))*Coefficients!$H$2</f>
        <v>#N/A</v>
      </c>
      <c r="I299" t="e">
        <f>(VLOOKUP(Games!B299, Data!$B$2:$L$134, 9, FALSE)-VLOOKUP(Games!C299, Data!$B$2:$L$134, 9, FALSE))*Coefficients!$I$2</f>
        <v>#N/A</v>
      </c>
      <c r="J299" t="e">
        <f>(VLOOKUP(Games!B299, Data!$B$2:$L$134, 10, FALSE)-VLOOKUP(Games!C299, Data!$B$2:$L$134, 10, FALSE))*Coefficients!$J$2</f>
        <v>#N/A</v>
      </c>
      <c r="K299" t="e">
        <f>(IF(AND(VLOOKUP(Games!B299, Data!$B$2:$L$134, 11, FALSE)=1, VLOOKUP(Games!C299, Data!$B$2:$L$134, 11, FALSE)&lt;&gt;1), 1,0))*Coefficients!K$2</f>
        <v>#N/A</v>
      </c>
      <c r="L299" t="e">
        <f>(IF(AND(VLOOKUP(Games!B299, Data!$B$2:$L$134, 11, FALSE)&lt;&gt;1, VLOOKUP(Games!C299, Data!$B$2:$L$134, 11, FALSE)=1), 1,0))*Coefficients!L$2</f>
        <v>#N/A</v>
      </c>
      <c r="O299" t="e">
        <f t="shared" si="4"/>
        <v>#N/A</v>
      </c>
    </row>
    <row r="300" spans="1:15" x14ac:dyDescent="0.45">
      <c r="A300">
        <f>Coefficients!$A$2</f>
        <v>-3.0949477183535601</v>
      </c>
      <c r="B300">
        <f>(Games!D300)*Coefficients!$B$2</f>
        <v>0</v>
      </c>
      <c r="C300" t="e">
        <f>(VLOOKUP(Games!B300, Data!$B$2:$L$134, 4, FALSE)-VLOOKUP(Games!C300, Data!$B$2:$L$134, 4, FALSE))*Coefficients!$C$2</f>
        <v>#N/A</v>
      </c>
      <c r="D300" t="e">
        <f>(VLOOKUP(Games!B300, Data!$B$2:$L$134, 3, FALSE)-VLOOKUP(Games!C300, Data!$B$2:$L$134, 3, FALSE))*Coefficients!$D$2</f>
        <v>#N/A</v>
      </c>
      <c r="E300" t="e">
        <f>(VLOOKUP(Games!B300, Data!$B$2:$L$134, 5, FALSE)-VLOOKUP(Games!C300, Data!$B$2:$L$134, 5, FALSE))*Coefficients!$E$2</f>
        <v>#N/A</v>
      </c>
      <c r="F300" t="e">
        <f>(VLOOKUP(Games!B300, Data!$B$2:$L$134, 6, FALSE)-VLOOKUP(Games!C300, Data!$B$2:$L$134, 6, FALSE))*Coefficients!$F$2</f>
        <v>#N/A</v>
      </c>
      <c r="G300" t="e">
        <f>(VLOOKUP(Games!B300, Data!$B$2:$L$134, 7, FALSE)-VLOOKUP(Games!C300, Data!$B$2:$L$134, 7, FALSE))*Coefficients!$G$2</f>
        <v>#N/A</v>
      </c>
      <c r="H300" t="e">
        <f>(VLOOKUP(Games!B300, Data!$B$2:$L$134, 8, FALSE)-VLOOKUP(Games!C300, Data!$B$2:$L$134, 8, FALSE))*Coefficients!$H$2</f>
        <v>#N/A</v>
      </c>
      <c r="I300" t="e">
        <f>(VLOOKUP(Games!B300, Data!$B$2:$L$134, 9, FALSE)-VLOOKUP(Games!C300, Data!$B$2:$L$134, 9, FALSE))*Coefficients!$I$2</f>
        <v>#N/A</v>
      </c>
      <c r="J300" t="e">
        <f>(VLOOKUP(Games!B300, Data!$B$2:$L$134, 10, FALSE)-VLOOKUP(Games!C300, Data!$B$2:$L$134, 10, FALSE))*Coefficients!$J$2</f>
        <v>#N/A</v>
      </c>
      <c r="K300" t="e">
        <f>(IF(AND(VLOOKUP(Games!B300, Data!$B$2:$L$134, 11, FALSE)=1, VLOOKUP(Games!C300, Data!$B$2:$L$134, 11, FALSE)&lt;&gt;1), 1,0))*Coefficients!K$2</f>
        <v>#N/A</v>
      </c>
      <c r="L300" t="e">
        <f>(IF(AND(VLOOKUP(Games!B300, Data!$B$2:$L$134, 11, FALSE)&lt;&gt;1, VLOOKUP(Games!C300, Data!$B$2:$L$134, 11, FALSE)=1), 1,0))*Coefficients!L$2</f>
        <v>#N/A</v>
      </c>
      <c r="O300" t="e">
        <f t="shared" si="4"/>
        <v>#N/A</v>
      </c>
    </row>
    <row r="301" spans="1:15" x14ac:dyDescent="0.45">
      <c r="A301">
        <f>Coefficients!$A$2</f>
        <v>-3.0949477183535601</v>
      </c>
      <c r="B301">
        <f>(Games!D301)*Coefficients!$B$2</f>
        <v>0</v>
      </c>
      <c r="C301" t="e">
        <f>(VLOOKUP(Games!B301, Data!$B$2:$L$134, 4, FALSE)-VLOOKUP(Games!C301, Data!$B$2:$L$134, 4, FALSE))*Coefficients!$C$2</f>
        <v>#N/A</v>
      </c>
      <c r="D301" t="e">
        <f>(VLOOKUP(Games!B301, Data!$B$2:$L$134, 3, FALSE)-VLOOKUP(Games!C301, Data!$B$2:$L$134, 3, FALSE))*Coefficients!$D$2</f>
        <v>#N/A</v>
      </c>
      <c r="E301" t="e">
        <f>(VLOOKUP(Games!B301, Data!$B$2:$L$134, 5, FALSE)-VLOOKUP(Games!C301, Data!$B$2:$L$134, 5, FALSE))*Coefficients!$E$2</f>
        <v>#N/A</v>
      </c>
      <c r="F301" t="e">
        <f>(VLOOKUP(Games!B301, Data!$B$2:$L$134, 6, FALSE)-VLOOKUP(Games!C301, Data!$B$2:$L$134, 6, FALSE))*Coefficients!$F$2</f>
        <v>#N/A</v>
      </c>
      <c r="G301" t="e">
        <f>(VLOOKUP(Games!B301, Data!$B$2:$L$134, 7, FALSE)-VLOOKUP(Games!C301, Data!$B$2:$L$134, 7, FALSE))*Coefficients!$G$2</f>
        <v>#N/A</v>
      </c>
      <c r="H301" t="e">
        <f>(VLOOKUP(Games!B301, Data!$B$2:$L$134, 8, FALSE)-VLOOKUP(Games!C301, Data!$B$2:$L$134, 8, FALSE))*Coefficients!$H$2</f>
        <v>#N/A</v>
      </c>
      <c r="I301" t="e">
        <f>(VLOOKUP(Games!B301, Data!$B$2:$L$134, 9, FALSE)-VLOOKUP(Games!C301, Data!$B$2:$L$134, 9, FALSE))*Coefficients!$I$2</f>
        <v>#N/A</v>
      </c>
      <c r="J301" t="e">
        <f>(VLOOKUP(Games!B301, Data!$B$2:$L$134, 10, FALSE)-VLOOKUP(Games!C301, Data!$B$2:$L$134, 10, FALSE))*Coefficients!$J$2</f>
        <v>#N/A</v>
      </c>
      <c r="K301" t="e">
        <f>(IF(AND(VLOOKUP(Games!B301, Data!$B$2:$L$134, 11, FALSE)=1, VLOOKUP(Games!C301, Data!$B$2:$L$134, 11, FALSE)&lt;&gt;1), 1,0))*Coefficients!K$2</f>
        <v>#N/A</v>
      </c>
      <c r="L301" t="e">
        <f>(IF(AND(VLOOKUP(Games!B301, Data!$B$2:$L$134, 11, FALSE)&lt;&gt;1, VLOOKUP(Games!C301, Data!$B$2:$L$134, 11, FALSE)=1), 1,0))*Coefficients!L$2</f>
        <v>#N/A</v>
      </c>
      <c r="O301" t="e">
        <f t="shared" si="4"/>
        <v>#N/A</v>
      </c>
    </row>
    <row r="302" spans="1:15" x14ac:dyDescent="0.45">
      <c r="A302">
        <f>Coefficients!$A$2</f>
        <v>-3.0949477183535601</v>
      </c>
      <c r="B302">
        <f>(Games!D302)*Coefficients!$B$2</f>
        <v>0</v>
      </c>
      <c r="C302" t="e">
        <f>(VLOOKUP(Games!B302, Data!$B$2:$L$134, 4, FALSE)-VLOOKUP(Games!C302, Data!$B$2:$L$134, 4, FALSE))*Coefficients!$C$2</f>
        <v>#N/A</v>
      </c>
      <c r="D302" t="e">
        <f>(VLOOKUP(Games!B302, Data!$B$2:$L$134, 3, FALSE)-VLOOKUP(Games!C302, Data!$B$2:$L$134, 3, FALSE))*Coefficients!$D$2</f>
        <v>#N/A</v>
      </c>
      <c r="E302" t="e">
        <f>(VLOOKUP(Games!B302, Data!$B$2:$L$134, 5, FALSE)-VLOOKUP(Games!C302, Data!$B$2:$L$134, 5, FALSE))*Coefficients!$E$2</f>
        <v>#N/A</v>
      </c>
      <c r="F302" t="e">
        <f>(VLOOKUP(Games!B302, Data!$B$2:$L$134, 6, FALSE)-VLOOKUP(Games!C302, Data!$B$2:$L$134, 6, FALSE))*Coefficients!$F$2</f>
        <v>#N/A</v>
      </c>
      <c r="G302" t="e">
        <f>(VLOOKUP(Games!B302, Data!$B$2:$L$134, 7, FALSE)-VLOOKUP(Games!C302, Data!$B$2:$L$134, 7, FALSE))*Coefficients!$G$2</f>
        <v>#N/A</v>
      </c>
      <c r="H302" t="e">
        <f>(VLOOKUP(Games!B302, Data!$B$2:$L$134, 8, FALSE)-VLOOKUP(Games!C302, Data!$B$2:$L$134, 8, FALSE))*Coefficients!$H$2</f>
        <v>#N/A</v>
      </c>
      <c r="I302" t="e">
        <f>(VLOOKUP(Games!B302, Data!$B$2:$L$134, 9, FALSE)-VLOOKUP(Games!C302, Data!$B$2:$L$134, 9, FALSE))*Coefficients!$I$2</f>
        <v>#N/A</v>
      </c>
      <c r="J302" t="e">
        <f>(VLOOKUP(Games!B302, Data!$B$2:$L$134, 10, FALSE)-VLOOKUP(Games!C302, Data!$B$2:$L$134, 10, FALSE))*Coefficients!$J$2</f>
        <v>#N/A</v>
      </c>
      <c r="K302" t="e">
        <f>(IF(AND(VLOOKUP(Games!B302, Data!$B$2:$L$134, 11, FALSE)=1, VLOOKUP(Games!C302, Data!$B$2:$L$134, 11, FALSE)&lt;&gt;1), 1,0))*Coefficients!K$2</f>
        <v>#N/A</v>
      </c>
      <c r="L302" t="e">
        <f>(IF(AND(VLOOKUP(Games!B302, Data!$B$2:$L$134, 11, FALSE)&lt;&gt;1, VLOOKUP(Games!C302, Data!$B$2:$L$134, 11, FALSE)=1), 1,0))*Coefficients!L$2</f>
        <v>#N/A</v>
      </c>
      <c r="O302" t="e">
        <f t="shared" si="4"/>
        <v>#N/A</v>
      </c>
    </row>
    <row r="303" spans="1:15" x14ac:dyDescent="0.45">
      <c r="A303">
        <f>Coefficients!$A$2</f>
        <v>-3.0949477183535601</v>
      </c>
      <c r="B303">
        <f>(Games!D303)*Coefficients!$B$2</f>
        <v>0</v>
      </c>
      <c r="C303" t="e">
        <f>(VLOOKUP(Games!B303, Data!$B$2:$L$134, 4, FALSE)-VLOOKUP(Games!C303, Data!$B$2:$L$134, 4, FALSE))*Coefficients!$C$2</f>
        <v>#N/A</v>
      </c>
      <c r="D303" t="e">
        <f>(VLOOKUP(Games!B303, Data!$B$2:$L$134, 3, FALSE)-VLOOKUP(Games!C303, Data!$B$2:$L$134, 3, FALSE))*Coefficients!$D$2</f>
        <v>#N/A</v>
      </c>
      <c r="E303" t="e">
        <f>(VLOOKUP(Games!B303, Data!$B$2:$L$134, 5, FALSE)-VLOOKUP(Games!C303, Data!$B$2:$L$134, 5, FALSE))*Coefficients!$E$2</f>
        <v>#N/A</v>
      </c>
      <c r="F303" t="e">
        <f>(VLOOKUP(Games!B303, Data!$B$2:$L$134, 6, FALSE)-VLOOKUP(Games!C303, Data!$B$2:$L$134, 6, FALSE))*Coefficients!$F$2</f>
        <v>#N/A</v>
      </c>
      <c r="G303" t="e">
        <f>(VLOOKUP(Games!B303, Data!$B$2:$L$134, 7, FALSE)-VLOOKUP(Games!C303, Data!$B$2:$L$134, 7, FALSE))*Coefficients!$G$2</f>
        <v>#N/A</v>
      </c>
      <c r="H303" t="e">
        <f>(VLOOKUP(Games!B303, Data!$B$2:$L$134, 8, FALSE)-VLOOKUP(Games!C303, Data!$B$2:$L$134, 8, FALSE))*Coefficients!$H$2</f>
        <v>#N/A</v>
      </c>
      <c r="I303" t="e">
        <f>(VLOOKUP(Games!B303, Data!$B$2:$L$134, 9, FALSE)-VLOOKUP(Games!C303, Data!$B$2:$L$134, 9, FALSE))*Coefficients!$I$2</f>
        <v>#N/A</v>
      </c>
      <c r="J303" t="e">
        <f>(VLOOKUP(Games!B303, Data!$B$2:$L$134, 10, FALSE)-VLOOKUP(Games!C303, Data!$B$2:$L$134, 10, FALSE))*Coefficients!$J$2</f>
        <v>#N/A</v>
      </c>
      <c r="K303" t="e">
        <f>(IF(AND(VLOOKUP(Games!B303, Data!$B$2:$L$134, 11, FALSE)=1, VLOOKUP(Games!C303, Data!$B$2:$L$134, 11, FALSE)&lt;&gt;1), 1,0))*Coefficients!K$2</f>
        <v>#N/A</v>
      </c>
      <c r="L303" t="e">
        <f>(IF(AND(VLOOKUP(Games!B303, Data!$B$2:$L$134, 11, FALSE)&lt;&gt;1, VLOOKUP(Games!C303, Data!$B$2:$L$134, 11, FALSE)=1), 1,0))*Coefficients!L$2</f>
        <v>#N/A</v>
      </c>
      <c r="O303" t="e">
        <f t="shared" si="4"/>
        <v>#N/A</v>
      </c>
    </row>
    <row r="304" spans="1:15" x14ac:dyDescent="0.45">
      <c r="A304">
        <f>Coefficients!$A$2</f>
        <v>-3.0949477183535601</v>
      </c>
      <c r="B304">
        <f>(Games!D304)*Coefficients!$B$2</f>
        <v>0</v>
      </c>
      <c r="C304" t="e">
        <f>(VLOOKUP(Games!B304, Data!$B$2:$L$134, 4, FALSE)-VLOOKUP(Games!C304, Data!$B$2:$L$134, 4, FALSE))*Coefficients!$C$2</f>
        <v>#N/A</v>
      </c>
      <c r="D304" t="e">
        <f>(VLOOKUP(Games!B304, Data!$B$2:$L$134, 3, FALSE)-VLOOKUP(Games!C304, Data!$B$2:$L$134, 3, FALSE))*Coefficients!$D$2</f>
        <v>#N/A</v>
      </c>
      <c r="E304" t="e">
        <f>(VLOOKUP(Games!B304, Data!$B$2:$L$134, 5, FALSE)-VLOOKUP(Games!C304, Data!$B$2:$L$134, 5, FALSE))*Coefficients!$E$2</f>
        <v>#N/A</v>
      </c>
      <c r="F304" t="e">
        <f>(VLOOKUP(Games!B304, Data!$B$2:$L$134, 6, FALSE)-VLOOKUP(Games!C304, Data!$B$2:$L$134, 6, FALSE))*Coefficients!$F$2</f>
        <v>#N/A</v>
      </c>
      <c r="G304" t="e">
        <f>(VLOOKUP(Games!B304, Data!$B$2:$L$134, 7, FALSE)-VLOOKUP(Games!C304, Data!$B$2:$L$134, 7, FALSE))*Coefficients!$G$2</f>
        <v>#N/A</v>
      </c>
      <c r="H304" t="e">
        <f>(VLOOKUP(Games!B304, Data!$B$2:$L$134, 8, FALSE)-VLOOKUP(Games!C304, Data!$B$2:$L$134, 8, FALSE))*Coefficients!$H$2</f>
        <v>#N/A</v>
      </c>
      <c r="I304" t="e">
        <f>(VLOOKUP(Games!B304, Data!$B$2:$L$134, 9, FALSE)-VLOOKUP(Games!C304, Data!$B$2:$L$134, 9, FALSE))*Coefficients!$I$2</f>
        <v>#N/A</v>
      </c>
      <c r="J304" t="e">
        <f>(VLOOKUP(Games!B304, Data!$B$2:$L$134, 10, FALSE)-VLOOKUP(Games!C304, Data!$B$2:$L$134, 10, FALSE))*Coefficients!$J$2</f>
        <v>#N/A</v>
      </c>
      <c r="K304" t="e">
        <f>(IF(AND(VLOOKUP(Games!B304, Data!$B$2:$L$134, 11, FALSE)=1, VLOOKUP(Games!C304, Data!$B$2:$L$134, 11, FALSE)&lt;&gt;1), 1,0))*Coefficients!K$2</f>
        <v>#N/A</v>
      </c>
      <c r="L304" t="e">
        <f>(IF(AND(VLOOKUP(Games!B304, Data!$B$2:$L$134, 11, FALSE)&lt;&gt;1, VLOOKUP(Games!C304, Data!$B$2:$L$134, 11, FALSE)=1), 1,0))*Coefficients!L$2</f>
        <v>#N/A</v>
      </c>
      <c r="O304" t="e">
        <f t="shared" si="4"/>
        <v>#N/A</v>
      </c>
    </row>
    <row r="305" spans="1:15" x14ac:dyDescent="0.45">
      <c r="A305">
        <f>Coefficients!$A$2</f>
        <v>-3.0949477183535601</v>
      </c>
      <c r="B305">
        <f>(Games!D305)*Coefficients!$B$2</f>
        <v>0</v>
      </c>
      <c r="C305" t="e">
        <f>(VLOOKUP(Games!B305, Data!$B$2:$L$134, 4, FALSE)-VLOOKUP(Games!C305, Data!$B$2:$L$134, 4, FALSE))*Coefficients!$C$2</f>
        <v>#N/A</v>
      </c>
      <c r="D305" t="e">
        <f>(VLOOKUP(Games!B305, Data!$B$2:$L$134, 3, FALSE)-VLOOKUP(Games!C305, Data!$B$2:$L$134, 3, FALSE))*Coefficients!$D$2</f>
        <v>#N/A</v>
      </c>
      <c r="E305" t="e">
        <f>(VLOOKUP(Games!B305, Data!$B$2:$L$134, 5, FALSE)-VLOOKUP(Games!C305, Data!$B$2:$L$134, 5, FALSE))*Coefficients!$E$2</f>
        <v>#N/A</v>
      </c>
      <c r="F305" t="e">
        <f>(VLOOKUP(Games!B305, Data!$B$2:$L$134, 6, FALSE)-VLOOKUP(Games!C305, Data!$B$2:$L$134, 6, FALSE))*Coefficients!$F$2</f>
        <v>#N/A</v>
      </c>
      <c r="G305" t="e">
        <f>(VLOOKUP(Games!B305, Data!$B$2:$L$134, 7, FALSE)-VLOOKUP(Games!C305, Data!$B$2:$L$134, 7, FALSE))*Coefficients!$G$2</f>
        <v>#N/A</v>
      </c>
      <c r="H305" t="e">
        <f>(VLOOKUP(Games!B305, Data!$B$2:$L$134, 8, FALSE)-VLOOKUP(Games!C305, Data!$B$2:$L$134, 8, FALSE))*Coefficients!$H$2</f>
        <v>#N/A</v>
      </c>
      <c r="I305" t="e">
        <f>(VLOOKUP(Games!B305, Data!$B$2:$L$134, 9, FALSE)-VLOOKUP(Games!C305, Data!$B$2:$L$134, 9, FALSE))*Coefficients!$I$2</f>
        <v>#N/A</v>
      </c>
      <c r="J305" t="e">
        <f>(VLOOKUP(Games!B305, Data!$B$2:$L$134, 10, FALSE)-VLOOKUP(Games!C305, Data!$B$2:$L$134, 10, FALSE))*Coefficients!$J$2</f>
        <v>#N/A</v>
      </c>
      <c r="K305" t="e">
        <f>(IF(AND(VLOOKUP(Games!B305, Data!$B$2:$L$134, 11, FALSE)=1, VLOOKUP(Games!C305, Data!$B$2:$L$134, 11, FALSE)&lt;&gt;1), 1,0))*Coefficients!K$2</f>
        <v>#N/A</v>
      </c>
      <c r="L305" t="e">
        <f>(IF(AND(VLOOKUP(Games!B305, Data!$B$2:$L$134, 11, FALSE)&lt;&gt;1, VLOOKUP(Games!C305, Data!$B$2:$L$134, 11, FALSE)=1), 1,0))*Coefficients!L$2</f>
        <v>#N/A</v>
      </c>
      <c r="O305" t="e">
        <f t="shared" si="4"/>
        <v>#N/A</v>
      </c>
    </row>
    <row r="306" spans="1:15" x14ac:dyDescent="0.45">
      <c r="A306">
        <f>Coefficients!$A$2</f>
        <v>-3.0949477183535601</v>
      </c>
      <c r="B306">
        <f>(Games!D306)*Coefficients!$B$2</f>
        <v>0</v>
      </c>
      <c r="C306" t="e">
        <f>(VLOOKUP(Games!B306, Data!$B$2:$L$134, 4, FALSE)-VLOOKUP(Games!C306, Data!$B$2:$L$134, 4, FALSE))*Coefficients!$C$2</f>
        <v>#N/A</v>
      </c>
      <c r="D306" t="e">
        <f>(VLOOKUP(Games!B306, Data!$B$2:$L$134, 3, FALSE)-VLOOKUP(Games!C306, Data!$B$2:$L$134, 3, FALSE))*Coefficients!$D$2</f>
        <v>#N/A</v>
      </c>
      <c r="E306" t="e">
        <f>(VLOOKUP(Games!B306, Data!$B$2:$L$134, 5, FALSE)-VLOOKUP(Games!C306, Data!$B$2:$L$134, 5, FALSE))*Coefficients!$E$2</f>
        <v>#N/A</v>
      </c>
      <c r="F306" t="e">
        <f>(VLOOKUP(Games!B306, Data!$B$2:$L$134, 6, FALSE)-VLOOKUP(Games!C306, Data!$B$2:$L$134, 6, FALSE))*Coefficients!$F$2</f>
        <v>#N/A</v>
      </c>
      <c r="G306" t="e">
        <f>(VLOOKUP(Games!B306, Data!$B$2:$L$134, 7, FALSE)-VLOOKUP(Games!C306, Data!$B$2:$L$134, 7, FALSE))*Coefficients!$G$2</f>
        <v>#N/A</v>
      </c>
      <c r="H306" t="e">
        <f>(VLOOKUP(Games!B306, Data!$B$2:$L$134, 8, FALSE)-VLOOKUP(Games!C306, Data!$B$2:$L$134, 8, FALSE))*Coefficients!$H$2</f>
        <v>#N/A</v>
      </c>
      <c r="I306" t="e">
        <f>(VLOOKUP(Games!B306, Data!$B$2:$L$134, 9, FALSE)-VLOOKUP(Games!C306, Data!$B$2:$L$134, 9, FALSE))*Coefficients!$I$2</f>
        <v>#N/A</v>
      </c>
      <c r="J306" t="e">
        <f>(VLOOKUP(Games!B306, Data!$B$2:$L$134, 10, FALSE)-VLOOKUP(Games!C306, Data!$B$2:$L$134, 10, FALSE))*Coefficients!$J$2</f>
        <v>#N/A</v>
      </c>
      <c r="K306" t="e">
        <f>(IF(AND(VLOOKUP(Games!B306, Data!$B$2:$L$134, 11, FALSE)=1, VLOOKUP(Games!C306, Data!$B$2:$L$134, 11, FALSE)&lt;&gt;1), 1,0))*Coefficients!K$2</f>
        <v>#N/A</v>
      </c>
      <c r="L306" t="e">
        <f>(IF(AND(VLOOKUP(Games!B306, Data!$B$2:$L$134, 11, FALSE)&lt;&gt;1, VLOOKUP(Games!C306, Data!$B$2:$L$134, 11, FALSE)=1), 1,0))*Coefficients!L$2</f>
        <v>#N/A</v>
      </c>
      <c r="O306" t="e">
        <f t="shared" si="4"/>
        <v>#N/A</v>
      </c>
    </row>
    <row r="307" spans="1:15" x14ac:dyDescent="0.45">
      <c r="A307">
        <f>Coefficients!$A$2</f>
        <v>-3.0949477183535601</v>
      </c>
      <c r="B307">
        <f>(Games!D307)*Coefficients!$B$2</f>
        <v>0</v>
      </c>
      <c r="C307" t="e">
        <f>(VLOOKUP(Games!B307, Data!$B$2:$L$134, 4, FALSE)-VLOOKUP(Games!C307, Data!$B$2:$L$134, 4, FALSE))*Coefficients!$C$2</f>
        <v>#N/A</v>
      </c>
      <c r="D307" t="e">
        <f>(VLOOKUP(Games!B307, Data!$B$2:$L$134, 3, FALSE)-VLOOKUP(Games!C307, Data!$B$2:$L$134, 3, FALSE))*Coefficients!$D$2</f>
        <v>#N/A</v>
      </c>
      <c r="E307" t="e">
        <f>(VLOOKUP(Games!B307, Data!$B$2:$L$134, 5, FALSE)-VLOOKUP(Games!C307, Data!$B$2:$L$134, 5, FALSE))*Coefficients!$E$2</f>
        <v>#N/A</v>
      </c>
      <c r="F307" t="e">
        <f>(VLOOKUP(Games!B307, Data!$B$2:$L$134, 6, FALSE)-VLOOKUP(Games!C307, Data!$B$2:$L$134, 6, FALSE))*Coefficients!$F$2</f>
        <v>#N/A</v>
      </c>
      <c r="G307" t="e">
        <f>(VLOOKUP(Games!B307, Data!$B$2:$L$134, 7, FALSE)-VLOOKUP(Games!C307, Data!$B$2:$L$134, 7, FALSE))*Coefficients!$G$2</f>
        <v>#N/A</v>
      </c>
      <c r="H307" t="e">
        <f>(VLOOKUP(Games!B307, Data!$B$2:$L$134, 8, FALSE)-VLOOKUP(Games!C307, Data!$B$2:$L$134, 8, FALSE))*Coefficients!$H$2</f>
        <v>#N/A</v>
      </c>
      <c r="I307" t="e">
        <f>(VLOOKUP(Games!B307, Data!$B$2:$L$134, 9, FALSE)-VLOOKUP(Games!C307, Data!$B$2:$L$134, 9, FALSE))*Coefficients!$I$2</f>
        <v>#N/A</v>
      </c>
      <c r="J307" t="e">
        <f>(VLOOKUP(Games!B307, Data!$B$2:$L$134, 10, FALSE)-VLOOKUP(Games!C307, Data!$B$2:$L$134, 10, FALSE))*Coefficients!$J$2</f>
        <v>#N/A</v>
      </c>
      <c r="K307" t="e">
        <f>(IF(AND(VLOOKUP(Games!B307, Data!$B$2:$L$134, 11, FALSE)=1, VLOOKUP(Games!C307, Data!$B$2:$L$134, 11, FALSE)&lt;&gt;1), 1,0))*Coefficients!K$2</f>
        <v>#N/A</v>
      </c>
      <c r="L307" t="e">
        <f>(IF(AND(VLOOKUP(Games!B307, Data!$B$2:$L$134, 11, FALSE)&lt;&gt;1, VLOOKUP(Games!C307, Data!$B$2:$L$134, 11, FALSE)=1), 1,0))*Coefficients!L$2</f>
        <v>#N/A</v>
      </c>
      <c r="O307" t="e">
        <f t="shared" si="4"/>
        <v>#N/A</v>
      </c>
    </row>
    <row r="308" spans="1:15" x14ac:dyDescent="0.45">
      <c r="A308">
        <f>Coefficients!$A$2</f>
        <v>-3.0949477183535601</v>
      </c>
      <c r="B308">
        <f>(Games!D308)*Coefficients!$B$2</f>
        <v>0</v>
      </c>
      <c r="C308" t="e">
        <f>(VLOOKUP(Games!B308, Data!$B$2:$L$134, 4, FALSE)-VLOOKUP(Games!C308, Data!$B$2:$L$134, 4, FALSE))*Coefficients!$C$2</f>
        <v>#N/A</v>
      </c>
      <c r="D308" t="e">
        <f>(VLOOKUP(Games!B308, Data!$B$2:$L$134, 3, FALSE)-VLOOKUP(Games!C308, Data!$B$2:$L$134, 3, FALSE))*Coefficients!$D$2</f>
        <v>#N/A</v>
      </c>
      <c r="E308" t="e">
        <f>(VLOOKUP(Games!B308, Data!$B$2:$L$134, 5, FALSE)-VLOOKUP(Games!C308, Data!$B$2:$L$134, 5, FALSE))*Coefficients!$E$2</f>
        <v>#N/A</v>
      </c>
      <c r="F308" t="e">
        <f>(VLOOKUP(Games!B308, Data!$B$2:$L$134, 6, FALSE)-VLOOKUP(Games!C308, Data!$B$2:$L$134, 6, FALSE))*Coefficients!$F$2</f>
        <v>#N/A</v>
      </c>
      <c r="G308" t="e">
        <f>(VLOOKUP(Games!B308, Data!$B$2:$L$134, 7, FALSE)-VLOOKUP(Games!C308, Data!$B$2:$L$134, 7, FALSE))*Coefficients!$G$2</f>
        <v>#N/A</v>
      </c>
      <c r="H308" t="e">
        <f>(VLOOKUP(Games!B308, Data!$B$2:$L$134, 8, FALSE)-VLOOKUP(Games!C308, Data!$B$2:$L$134, 8, FALSE))*Coefficients!$H$2</f>
        <v>#N/A</v>
      </c>
      <c r="I308" t="e">
        <f>(VLOOKUP(Games!B308, Data!$B$2:$L$134, 9, FALSE)-VLOOKUP(Games!C308, Data!$B$2:$L$134, 9, FALSE))*Coefficients!$I$2</f>
        <v>#N/A</v>
      </c>
      <c r="J308" t="e">
        <f>(VLOOKUP(Games!B308, Data!$B$2:$L$134, 10, FALSE)-VLOOKUP(Games!C308, Data!$B$2:$L$134, 10, FALSE))*Coefficients!$J$2</f>
        <v>#N/A</v>
      </c>
      <c r="K308" t="e">
        <f>(IF(AND(VLOOKUP(Games!B308, Data!$B$2:$L$134, 11, FALSE)=1, VLOOKUP(Games!C308, Data!$B$2:$L$134, 11, FALSE)&lt;&gt;1), 1,0))*Coefficients!K$2</f>
        <v>#N/A</v>
      </c>
      <c r="L308" t="e">
        <f>(IF(AND(VLOOKUP(Games!B308, Data!$B$2:$L$134, 11, FALSE)&lt;&gt;1, VLOOKUP(Games!C308, Data!$B$2:$L$134, 11, FALSE)=1), 1,0))*Coefficients!L$2</f>
        <v>#N/A</v>
      </c>
      <c r="O308" t="e">
        <f t="shared" si="4"/>
        <v>#N/A</v>
      </c>
    </row>
    <row r="309" spans="1:15" x14ac:dyDescent="0.45">
      <c r="A309">
        <f>Coefficients!$A$2</f>
        <v>-3.0949477183535601</v>
      </c>
      <c r="B309">
        <f>(Games!D309)*Coefficients!$B$2</f>
        <v>0</v>
      </c>
      <c r="C309" t="e">
        <f>(VLOOKUP(Games!B309, Data!$B$2:$L$134, 4, FALSE)-VLOOKUP(Games!C309, Data!$B$2:$L$134, 4, FALSE))*Coefficients!$C$2</f>
        <v>#N/A</v>
      </c>
      <c r="D309" t="e">
        <f>(VLOOKUP(Games!B309, Data!$B$2:$L$134, 3, FALSE)-VLOOKUP(Games!C309, Data!$B$2:$L$134, 3, FALSE))*Coefficients!$D$2</f>
        <v>#N/A</v>
      </c>
      <c r="E309" t="e">
        <f>(VLOOKUP(Games!B309, Data!$B$2:$L$134, 5, FALSE)-VLOOKUP(Games!C309, Data!$B$2:$L$134, 5, FALSE))*Coefficients!$E$2</f>
        <v>#N/A</v>
      </c>
      <c r="F309" t="e">
        <f>(VLOOKUP(Games!B309, Data!$B$2:$L$134, 6, FALSE)-VLOOKUP(Games!C309, Data!$B$2:$L$134, 6, FALSE))*Coefficients!$F$2</f>
        <v>#N/A</v>
      </c>
      <c r="G309" t="e">
        <f>(VLOOKUP(Games!B309, Data!$B$2:$L$134, 7, FALSE)-VLOOKUP(Games!C309, Data!$B$2:$L$134, 7, FALSE))*Coefficients!$G$2</f>
        <v>#N/A</v>
      </c>
      <c r="H309" t="e">
        <f>(VLOOKUP(Games!B309, Data!$B$2:$L$134, 8, FALSE)-VLOOKUP(Games!C309, Data!$B$2:$L$134, 8, FALSE))*Coefficients!$H$2</f>
        <v>#N/A</v>
      </c>
      <c r="I309" t="e">
        <f>(VLOOKUP(Games!B309, Data!$B$2:$L$134, 9, FALSE)-VLOOKUP(Games!C309, Data!$B$2:$L$134, 9, FALSE))*Coefficients!$I$2</f>
        <v>#N/A</v>
      </c>
      <c r="J309" t="e">
        <f>(VLOOKUP(Games!B309, Data!$B$2:$L$134, 10, FALSE)-VLOOKUP(Games!C309, Data!$B$2:$L$134, 10, FALSE))*Coefficients!$J$2</f>
        <v>#N/A</v>
      </c>
      <c r="K309" t="e">
        <f>(IF(AND(VLOOKUP(Games!B309, Data!$B$2:$L$134, 11, FALSE)=1, VLOOKUP(Games!C309, Data!$B$2:$L$134, 11, FALSE)&lt;&gt;1), 1,0))*Coefficients!K$2</f>
        <v>#N/A</v>
      </c>
      <c r="L309" t="e">
        <f>(IF(AND(VLOOKUP(Games!B309, Data!$B$2:$L$134, 11, FALSE)&lt;&gt;1, VLOOKUP(Games!C309, Data!$B$2:$L$134, 11, FALSE)=1), 1,0))*Coefficients!L$2</f>
        <v>#N/A</v>
      </c>
      <c r="O309" t="e">
        <f t="shared" si="4"/>
        <v>#N/A</v>
      </c>
    </row>
    <row r="310" spans="1:15" x14ac:dyDescent="0.45">
      <c r="A310">
        <f>Coefficients!$A$2</f>
        <v>-3.0949477183535601</v>
      </c>
      <c r="B310">
        <f>(Games!D310)*Coefficients!$B$2</f>
        <v>0</v>
      </c>
      <c r="C310" t="e">
        <f>(VLOOKUP(Games!B310, Data!$B$2:$L$134, 4, FALSE)-VLOOKUP(Games!C310, Data!$B$2:$L$134, 4, FALSE))*Coefficients!$C$2</f>
        <v>#N/A</v>
      </c>
      <c r="D310" t="e">
        <f>(VLOOKUP(Games!B310, Data!$B$2:$L$134, 3, FALSE)-VLOOKUP(Games!C310, Data!$B$2:$L$134, 3, FALSE))*Coefficients!$D$2</f>
        <v>#N/A</v>
      </c>
      <c r="E310" t="e">
        <f>(VLOOKUP(Games!B310, Data!$B$2:$L$134, 5, FALSE)-VLOOKUP(Games!C310, Data!$B$2:$L$134, 5, FALSE))*Coefficients!$E$2</f>
        <v>#N/A</v>
      </c>
      <c r="F310" t="e">
        <f>(VLOOKUP(Games!B310, Data!$B$2:$L$134, 6, FALSE)-VLOOKUP(Games!C310, Data!$B$2:$L$134, 6, FALSE))*Coefficients!$F$2</f>
        <v>#N/A</v>
      </c>
      <c r="G310" t="e">
        <f>(VLOOKUP(Games!B310, Data!$B$2:$L$134, 7, FALSE)-VLOOKUP(Games!C310, Data!$B$2:$L$134, 7, FALSE))*Coefficients!$G$2</f>
        <v>#N/A</v>
      </c>
      <c r="H310" t="e">
        <f>(VLOOKUP(Games!B310, Data!$B$2:$L$134, 8, FALSE)-VLOOKUP(Games!C310, Data!$B$2:$L$134, 8, FALSE))*Coefficients!$H$2</f>
        <v>#N/A</v>
      </c>
      <c r="I310" t="e">
        <f>(VLOOKUP(Games!B310, Data!$B$2:$L$134, 9, FALSE)-VLOOKUP(Games!C310, Data!$B$2:$L$134, 9, FALSE))*Coefficients!$I$2</f>
        <v>#N/A</v>
      </c>
      <c r="J310" t="e">
        <f>(VLOOKUP(Games!B310, Data!$B$2:$L$134, 10, FALSE)-VLOOKUP(Games!C310, Data!$B$2:$L$134, 10, FALSE))*Coefficients!$J$2</f>
        <v>#N/A</v>
      </c>
      <c r="K310" t="e">
        <f>(IF(AND(VLOOKUP(Games!B310, Data!$B$2:$L$134, 11, FALSE)=1, VLOOKUP(Games!C310, Data!$B$2:$L$134, 11, FALSE)&lt;&gt;1), 1,0))*Coefficients!K$2</f>
        <v>#N/A</v>
      </c>
      <c r="L310" t="e">
        <f>(IF(AND(VLOOKUP(Games!B310, Data!$B$2:$L$134, 11, FALSE)&lt;&gt;1, VLOOKUP(Games!C310, Data!$B$2:$L$134, 11, FALSE)=1), 1,0))*Coefficients!L$2</f>
        <v>#N/A</v>
      </c>
      <c r="O310" t="e">
        <f t="shared" si="4"/>
        <v>#N/A</v>
      </c>
    </row>
    <row r="311" spans="1:15" x14ac:dyDescent="0.45">
      <c r="A311">
        <f>Coefficients!$A$2</f>
        <v>-3.0949477183535601</v>
      </c>
      <c r="B311">
        <f>(Games!D311)*Coefficients!$B$2</f>
        <v>0</v>
      </c>
      <c r="C311" t="e">
        <f>(VLOOKUP(Games!B311, Data!$B$2:$L$134, 4, FALSE)-VLOOKUP(Games!C311, Data!$B$2:$L$134, 4, FALSE))*Coefficients!$C$2</f>
        <v>#N/A</v>
      </c>
      <c r="D311" t="e">
        <f>(VLOOKUP(Games!B311, Data!$B$2:$L$134, 3, FALSE)-VLOOKUP(Games!C311, Data!$B$2:$L$134, 3, FALSE))*Coefficients!$D$2</f>
        <v>#N/A</v>
      </c>
      <c r="E311" t="e">
        <f>(VLOOKUP(Games!B311, Data!$B$2:$L$134, 5, FALSE)-VLOOKUP(Games!C311, Data!$B$2:$L$134, 5, FALSE))*Coefficients!$E$2</f>
        <v>#N/A</v>
      </c>
      <c r="F311" t="e">
        <f>(VLOOKUP(Games!B311, Data!$B$2:$L$134, 6, FALSE)-VLOOKUP(Games!C311, Data!$B$2:$L$134, 6, FALSE))*Coefficients!$F$2</f>
        <v>#N/A</v>
      </c>
      <c r="G311" t="e">
        <f>(VLOOKUP(Games!B311, Data!$B$2:$L$134, 7, FALSE)-VLOOKUP(Games!C311, Data!$B$2:$L$134, 7, FALSE))*Coefficients!$G$2</f>
        <v>#N/A</v>
      </c>
      <c r="H311" t="e">
        <f>(VLOOKUP(Games!B311, Data!$B$2:$L$134, 8, FALSE)-VLOOKUP(Games!C311, Data!$B$2:$L$134, 8, FALSE))*Coefficients!$H$2</f>
        <v>#N/A</v>
      </c>
      <c r="I311" t="e">
        <f>(VLOOKUP(Games!B311, Data!$B$2:$L$134, 9, FALSE)-VLOOKUP(Games!C311, Data!$B$2:$L$134, 9, FALSE))*Coefficients!$I$2</f>
        <v>#N/A</v>
      </c>
      <c r="J311" t="e">
        <f>(VLOOKUP(Games!B311, Data!$B$2:$L$134, 10, FALSE)-VLOOKUP(Games!C311, Data!$B$2:$L$134, 10, FALSE))*Coefficients!$J$2</f>
        <v>#N/A</v>
      </c>
      <c r="K311" t="e">
        <f>(IF(AND(VLOOKUP(Games!B311, Data!$B$2:$L$134, 11, FALSE)=1, VLOOKUP(Games!C311, Data!$B$2:$L$134, 11, FALSE)&lt;&gt;1), 1,0))*Coefficients!K$2</f>
        <v>#N/A</v>
      </c>
      <c r="L311" t="e">
        <f>(IF(AND(VLOOKUP(Games!B311, Data!$B$2:$L$134, 11, FALSE)&lt;&gt;1, VLOOKUP(Games!C311, Data!$B$2:$L$134, 11, FALSE)=1), 1,0))*Coefficients!L$2</f>
        <v>#N/A</v>
      </c>
      <c r="O311" t="e">
        <f t="shared" si="4"/>
        <v>#N/A</v>
      </c>
    </row>
    <row r="312" spans="1:15" x14ac:dyDescent="0.45">
      <c r="A312">
        <f>Coefficients!$A$2</f>
        <v>-3.0949477183535601</v>
      </c>
      <c r="B312">
        <f>(Games!D312)*Coefficients!$B$2</f>
        <v>0</v>
      </c>
      <c r="C312" t="e">
        <f>(VLOOKUP(Games!B312, Data!$B$2:$L$134, 4, FALSE)-VLOOKUP(Games!C312, Data!$B$2:$L$134, 4, FALSE))*Coefficients!$C$2</f>
        <v>#N/A</v>
      </c>
      <c r="D312" t="e">
        <f>(VLOOKUP(Games!B312, Data!$B$2:$L$134, 3, FALSE)-VLOOKUP(Games!C312, Data!$B$2:$L$134, 3, FALSE))*Coefficients!$D$2</f>
        <v>#N/A</v>
      </c>
      <c r="E312" t="e">
        <f>(VLOOKUP(Games!B312, Data!$B$2:$L$134, 5, FALSE)-VLOOKUP(Games!C312, Data!$B$2:$L$134, 5, FALSE))*Coefficients!$E$2</f>
        <v>#N/A</v>
      </c>
      <c r="F312" t="e">
        <f>(VLOOKUP(Games!B312, Data!$B$2:$L$134, 6, FALSE)-VLOOKUP(Games!C312, Data!$B$2:$L$134, 6, FALSE))*Coefficients!$F$2</f>
        <v>#N/A</v>
      </c>
      <c r="G312" t="e">
        <f>(VLOOKUP(Games!B312, Data!$B$2:$L$134, 7, FALSE)-VLOOKUP(Games!C312, Data!$B$2:$L$134, 7, FALSE))*Coefficients!$G$2</f>
        <v>#N/A</v>
      </c>
      <c r="H312" t="e">
        <f>(VLOOKUP(Games!B312, Data!$B$2:$L$134, 8, FALSE)-VLOOKUP(Games!C312, Data!$B$2:$L$134, 8, FALSE))*Coefficients!$H$2</f>
        <v>#N/A</v>
      </c>
      <c r="I312" t="e">
        <f>(VLOOKUP(Games!B312, Data!$B$2:$L$134, 9, FALSE)-VLOOKUP(Games!C312, Data!$B$2:$L$134, 9, FALSE))*Coefficients!$I$2</f>
        <v>#N/A</v>
      </c>
      <c r="J312" t="e">
        <f>(VLOOKUP(Games!B312, Data!$B$2:$L$134, 10, FALSE)-VLOOKUP(Games!C312, Data!$B$2:$L$134, 10, FALSE))*Coefficients!$J$2</f>
        <v>#N/A</v>
      </c>
      <c r="K312" t="e">
        <f>(IF(AND(VLOOKUP(Games!B312, Data!$B$2:$L$134, 11, FALSE)=1, VLOOKUP(Games!C312, Data!$B$2:$L$134, 11, FALSE)&lt;&gt;1), 1,0))*Coefficients!K$2</f>
        <v>#N/A</v>
      </c>
      <c r="L312" t="e">
        <f>(IF(AND(VLOOKUP(Games!B312, Data!$B$2:$L$134, 11, FALSE)&lt;&gt;1, VLOOKUP(Games!C312, Data!$B$2:$L$134, 11, FALSE)=1), 1,0))*Coefficients!L$2</f>
        <v>#N/A</v>
      </c>
      <c r="O312" t="e">
        <f t="shared" si="4"/>
        <v>#N/A</v>
      </c>
    </row>
    <row r="313" spans="1:15" x14ac:dyDescent="0.45">
      <c r="A313">
        <f>Coefficients!$A$2</f>
        <v>-3.0949477183535601</v>
      </c>
      <c r="B313">
        <f>(Games!D313)*Coefficients!$B$2</f>
        <v>0</v>
      </c>
      <c r="C313" t="e">
        <f>(VLOOKUP(Games!B313, Data!$B$2:$L$134, 4, FALSE)-VLOOKUP(Games!C313, Data!$B$2:$L$134, 4, FALSE))*Coefficients!$C$2</f>
        <v>#N/A</v>
      </c>
      <c r="D313" t="e">
        <f>(VLOOKUP(Games!B313, Data!$B$2:$L$134, 3, FALSE)-VLOOKUP(Games!C313, Data!$B$2:$L$134, 3, FALSE))*Coefficients!$D$2</f>
        <v>#N/A</v>
      </c>
      <c r="E313" t="e">
        <f>(VLOOKUP(Games!B313, Data!$B$2:$L$134, 5, FALSE)-VLOOKUP(Games!C313, Data!$B$2:$L$134, 5, FALSE))*Coefficients!$E$2</f>
        <v>#N/A</v>
      </c>
      <c r="F313" t="e">
        <f>(VLOOKUP(Games!B313, Data!$B$2:$L$134, 6, FALSE)-VLOOKUP(Games!C313, Data!$B$2:$L$134, 6, FALSE))*Coefficients!$F$2</f>
        <v>#N/A</v>
      </c>
      <c r="G313" t="e">
        <f>(VLOOKUP(Games!B313, Data!$B$2:$L$134, 7, FALSE)-VLOOKUP(Games!C313, Data!$B$2:$L$134, 7, FALSE))*Coefficients!$G$2</f>
        <v>#N/A</v>
      </c>
      <c r="H313" t="e">
        <f>(VLOOKUP(Games!B313, Data!$B$2:$L$134, 8, FALSE)-VLOOKUP(Games!C313, Data!$B$2:$L$134, 8, FALSE))*Coefficients!$H$2</f>
        <v>#N/A</v>
      </c>
      <c r="I313" t="e">
        <f>(VLOOKUP(Games!B313, Data!$B$2:$L$134, 9, FALSE)-VLOOKUP(Games!C313, Data!$B$2:$L$134, 9, FALSE))*Coefficients!$I$2</f>
        <v>#N/A</v>
      </c>
      <c r="J313" t="e">
        <f>(VLOOKUP(Games!B313, Data!$B$2:$L$134, 10, FALSE)-VLOOKUP(Games!C313, Data!$B$2:$L$134, 10, FALSE))*Coefficients!$J$2</f>
        <v>#N/A</v>
      </c>
      <c r="K313" t="e">
        <f>(IF(AND(VLOOKUP(Games!B313, Data!$B$2:$L$134, 11, FALSE)=1, VLOOKUP(Games!C313, Data!$B$2:$L$134, 11, FALSE)&lt;&gt;1), 1,0))*Coefficients!K$2</f>
        <v>#N/A</v>
      </c>
      <c r="L313" t="e">
        <f>(IF(AND(VLOOKUP(Games!B313, Data!$B$2:$L$134, 11, FALSE)&lt;&gt;1, VLOOKUP(Games!C313, Data!$B$2:$L$134, 11, FALSE)=1), 1,0))*Coefficients!L$2</f>
        <v>#N/A</v>
      </c>
      <c r="O313" t="e">
        <f t="shared" si="4"/>
        <v>#N/A</v>
      </c>
    </row>
    <row r="314" spans="1:15" x14ac:dyDescent="0.45">
      <c r="A314">
        <f>Coefficients!$A$2</f>
        <v>-3.0949477183535601</v>
      </c>
      <c r="B314">
        <f>(Games!D314)*Coefficients!$B$2</f>
        <v>0</v>
      </c>
      <c r="C314" t="e">
        <f>(VLOOKUP(Games!B314, Data!$B$2:$L$134, 4, FALSE)-VLOOKUP(Games!C314, Data!$B$2:$L$134, 4, FALSE))*Coefficients!$C$2</f>
        <v>#N/A</v>
      </c>
      <c r="D314" t="e">
        <f>(VLOOKUP(Games!B314, Data!$B$2:$L$134, 3, FALSE)-VLOOKUP(Games!C314, Data!$B$2:$L$134, 3, FALSE))*Coefficients!$D$2</f>
        <v>#N/A</v>
      </c>
      <c r="E314" t="e">
        <f>(VLOOKUP(Games!B314, Data!$B$2:$L$134, 5, FALSE)-VLOOKUP(Games!C314, Data!$B$2:$L$134, 5, FALSE))*Coefficients!$E$2</f>
        <v>#N/A</v>
      </c>
      <c r="F314" t="e">
        <f>(VLOOKUP(Games!B314, Data!$B$2:$L$134, 6, FALSE)-VLOOKUP(Games!C314, Data!$B$2:$L$134, 6, FALSE))*Coefficients!$F$2</f>
        <v>#N/A</v>
      </c>
      <c r="G314" t="e">
        <f>(VLOOKUP(Games!B314, Data!$B$2:$L$134, 7, FALSE)-VLOOKUP(Games!C314, Data!$B$2:$L$134, 7, FALSE))*Coefficients!$G$2</f>
        <v>#N/A</v>
      </c>
      <c r="H314" t="e">
        <f>(VLOOKUP(Games!B314, Data!$B$2:$L$134, 8, FALSE)-VLOOKUP(Games!C314, Data!$B$2:$L$134, 8, FALSE))*Coefficients!$H$2</f>
        <v>#N/A</v>
      </c>
      <c r="I314" t="e">
        <f>(VLOOKUP(Games!B314, Data!$B$2:$L$134, 9, FALSE)-VLOOKUP(Games!C314, Data!$B$2:$L$134, 9, FALSE))*Coefficients!$I$2</f>
        <v>#N/A</v>
      </c>
      <c r="J314" t="e">
        <f>(VLOOKUP(Games!B314, Data!$B$2:$L$134, 10, FALSE)-VLOOKUP(Games!C314, Data!$B$2:$L$134, 10, FALSE))*Coefficients!$J$2</f>
        <v>#N/A</v>
      </c>
      <c r="K314" t="e">
        <f>(IF(AND(VLOOKUP(Games!B314, Data!$B$2:$L$134, 11, FALSE)=1, VLOOKUP(Games!C314, Data!$B$2:$L$134, 11, FALSE)&lt;&gt;1), 1,0))*Coefficients!K$2</f>
        <v>#N/A</v>
      </c>
      <c r="L314" t="e">
        <f>(IF(AND(VLOOKUP(Games!B314, Data!$B$2:$L$134, 11, FALSE)&lt;&gt;1, VLOOKUP(Games!C314, Data!$B$2:$L$134, 11, FALSE)=1), 1,0))*Coefficients!L$2</f>
        <v>#N/A</v>
      </c>
      <c r="O314" t="e">
        <f t="shared" si="4"/>
        <v>#N/A</v>
      </c>
    </row>
    <row r="315" spans="1:15" x14ac:dyDescent="0.45">
      <c r="A315">
        <f>Coefficients!$A$2</f>
        <v>-3.0949477183535601</v>
      </c>
      <c r="B315">
        <f>(Games!D315)*Coefficients!$B$2</f>
        <v>0</v>
      </c>
      <c r="C315" t="e">
        <f>(VLOOKUP(Games!B315, Data!$B$2:$L$134, 4, FALSE)-VLOOKUP(Games!C315, Data!$B$2:$L$134, 4, FALSE))*Coefficients!$C$2</f>
        <v>#N/A</v>
      </c>
      <c r="D315" t="e">
        <f>(VLOOKUP(Games!B315, Data!$B$2:$L$134, 3, FALSE)-VLOOKUP(Games!C315, Data!$B$2:$L$134, 3, FALSE))*Coefficients!$D$2</f>
        <v>#N/A</v>
      </c>
      <c r="E315" t="e">
        <f>(VLOOKUP(Games!B315, Data!$B$2:$L$134, 5, FALSE)-VLOOKUP(Games!C315, Data!$B$2:$L$134, 5, FALSE))*Coefficients!$E$2</f>
        <v>#N/A</v>
      </c>
      <c r="F315" t="e">
        <f>(VLOOKUP(Games!B315, Data!$B$2:$L$134, 6, FALSE)-VLOOKUP(Games!C315, Data!$B$2:$L$134, 6, FALSE))*Coefficients!$F$2</f>
        <v>#N/A</v>
      </c>
      <c r="G315" t="e">
        <f>(VLOOKUP(Games!B315, Data!$B$2:$L$134, 7, FALSE)-VLOOKUP(Games!C315, Data!$B$2:$L$134, 7, FALSE))*Coefficients!$G$2</f>
        <v>#N/A</v>
      </c>
      <c r="H315" t="e">
        <f>(VLOOKUP(Games!B315, Data!$B$2:$L$134, 8, FALSE)-VLOOKUP(Games!C315, Data!$B$2:$L$134, 8, FALSE))*Coefficients!$H$2</f>
        <v>#N/A</v>
      </c>
      <c r="I315" t="e">
        <f>(VLOOKUP(Games!B315, Data!$B$2:$L$134, 9, FALSE)-VLOOKUP(Games!C315, Data!$B$2:$L$134, 9, FALSE))*Coefficients!$I$2</f>
        <v>#N/A</v>
      </c>
      <c r="J315" t="e">
        <f>(VLOOKUP(Games!B315, Data!$B$2:$L$134, 10, FALSE)-VLOOKUP(Games!C315, Data!$B$2:$L$134, 10, FALSE))*Coefficients!$J$2</f>
        <v>#N/A</v>
      </c>
      <c r="K315" t="e">
        <f>(IF(AND(VLOOKUP(Games!B315, Data!$B$2:$L$134, 11, FALSE)=1, VLOOKUP(Games!C315, Data!$B$2:$L$134, 11, FALSE)&lt;&gt;1), 1,0))*Coefficients!K$2</f>
        <v>#N/A</v>
      </c>
      <c r="L315" t="e">
        <f>(IF(AND(VLOOKUP(Games!B315, Data!$B$2:$L$134, 11, FALSE)&lt;&gt;1, VLOOKUP(Games!C315, Data!$B$2:$L$134, 11, FALSE)=1), 1,0))*Coefficients!L$2</f>
        <v>#N/A</v>
      </c>
      <c r="O315" t="e">
        <f t="shared" si="4"/>
        <v>#N/A</v>
      </c>
    </row>
    <row r="316" spans="1:15" x14ac:dyDescent="0.45">
      <c r="A316">
        <f>Coefficients!$A$2</f>
        <v>-3.0949477183535601</v>
      </c>
      <c r="B316">
        <f>(Games!D316)*Coefficients!$B$2</f>
        <v>0</v>
      </c>
      <c r="C316" t="e">
        <f>(VLOOKUP(Games!B316, Data!$B$2:$L$134, 4, FALSE)-VLOOKUP(Games!C316, Data!$B$2:$L$134, 4, FALSE))*Coefficients!$C$2</f>
        <v>#N/A</v>
      </c>
      <c r="D316" t="e">
        <f>(VLOOKUP(Games!B316, Data!$B$2:$L$134, 3, FALSE)-VLOOKUP(Games!C316, Data!$B$2:$L$134, 3, FALSE))*Coefficients!$D$2</f>
        <v>#N/A</v>
      </c>
      <c r="E316" t="e">
        <f>(VLOOKUP(Games!B316, Data!$B$2:$L$134, 5, FALSE)-VLOOKUP(Games!C316, Data!$B$2:$L$134, 5, FALSE))*Coefficients!$E$2</f>
        <v>#N/A</v>
      </c>
      <c r="F316" t="e">
        <f>(VLOOKUP(Games!B316, Data!$B$2:$L$134, 6, FALSE)-VLOOKUP(Games!C316, Data!$B$2:$L$134, 6, FALSE))*Coefficients!$F$2</f>
        <v>#N/A</v>
      </c>
      <c r="G316" t="e">
        <f>(VLOOKUP(Games!B316, Data!$B$2:$L$134, 7, FALSE)-VLOOKUP(Games!C316, Data!$B$2:$L$134, 7, FALSE))*Coefficients!$G$2</f>
        <v>#N/A</v>
      </c>
      <c r="H316" t="e">
        <f>(VLOOKUP(Games!B316, Data!$B$2:$L$134, 8, FALSE)-VLOOKUP(Games!C316, Data!$B$2:$L$134, 8, FALSE))*Coefficients!$H$2</f>
        <v>#N/A</v>
      </c>
      <c r="I316" t="e">
        <f>(VLOOKUP(Games!B316, Data!$B$2:$L$134, 9, FALSE)-VLOOKUP(Games!C316, Data!$B$2:$L$134, 9, FALSE))*Coefficients!$I$2</f>
        <v>#N/A</v>
      </c>
      <c r="J316" t="e">
        <f>(VLOOKUP(Games!B316, Data!$B$2:$L$134, 10, FALSE)-VLOOKUP(Games!C316, Data!$B$2:$L$134, 10, FALSE))*Coefficients!$J$2</f>
        <v>#N/A</v>
      </c>
      <c r="K316" t="e">
        <f>(IF(AND(VLOOKUP(Games!B316, Data!$B$2:$L$134, 11, FALSE)=1, VLOOKUP(Games!C316, Data!$B$2:$L$134, 11, FALSE)&lt;&gt;1), 1,0))*Coefficients!K$2</f>
        <v>#N/A</v>
      </c>
      <c r="L316" t="e">
        <f>(IF(AND(VLOOKUP(Games!B316, Data!$B$2:$L$134, 11, FALSE)&lt;&gt;1, VLOOKUP(Games!C316, Data!$B$2:$L$134, 11, FALSE)=1), 1,0))*Coefficients!L$2</f>
        <v>#N/A</v>
      </c>
      <c r="O316" t="e">
        <f t="shared" si="4"/>
        <v>#N/A</v>
      </c>
    </row>
    <row r="317" spans="1:15" x14ac:dyDescent="0.45">
      <c r="A317">
        <f>Coefficients!$A$2</f>
        <v>-3.0949477183535601</v>
      </c>
      <c r="B317">
        <f>(Games!D317)*Coefficients!$B$2</f>
        <v>0</v>
      </c>
      <c r="C317" t="e">
        <f>(VLOOKUP(Games!B317, Data!$B$2:$L$134, 4, FALSE)-VLOOKUP(Games!C317, Data!$B$2:$L$134, 4, FALSE))*Coefficients!$C$2</f>
        <v>#N/A</v>
      </c>
      <c r="D317" t="e">
        <f>(VLOOKUP(Games!B317, Data!$B$2:$L$134, 3, FALSE)-VLOOKUP(Games!C317, Data!$B$2:$L$134, 3, FALSE))*Coefficients!$D$2</f>
        <v>#N/A</v>
      </c>
      <c r="E317" t="e">
        <f>(VLOOKUP(Games!B317, Data!$B$2:$L$134, 5, FALSE)-VLOOKUP(Games!C317, Data!$B$2:$L$134, 5, FALSE))*Coefficients!$E$2</f>
        <v>#N/A</v>
      </c>
      <c r="F317" t="e">
        <f>(VLOOKUP(Games!B317, Data!$B$2:$L$134, 6, FALSE)-VLOOKUP(Games!C317, Data!$B$2:$L$134, 6, FALSE))*Coefficients!$F$2</f>
        <v>#N/A</v>
      </c>
      <c r="G317" t="e">
        <f>(VLOOKUP(Games!B317, Data!$B$2:$L$134, 7, FALSE)-VLOOKUP(Games!C317, Data!$B$2:$L$134, 7, FALSE))*Coefficients!$G$2</f>
        <v>#N/A</v>
      </c>
      <c r="H317" t="e">
        <f>(VLOOKUP(Games!B317, Data!$B$2:$L$134, 8, FALSE)-VLOOKUP(Games!C317, Data!$B$2:$L$134, 8, FALSE))*Coefficients!$H$2</f>
        <v>#N/A</v>
      </c>
      <c r="I317" t="e">
        <f>(VLOOKUP(Games!B317, Data!$B$2:$L$134, 9, FALSE)-VLOOKUP(Games!C317, Data!$B$2:$L$134, 9, FALSE))*Coefficients!$I$2</f>
        <v>#N/A</v>
      </c>
      <c r="J317" t="e">
        <f>(VLOOKUP(Games!B317, Data!$B$2:$L$134, 10, FALSE)-VLOOKUP(Games!C317, Data!$B$2:$L$134, 10, FALSE))*Coefficients!$J$2</f>
        <v>#N/A</v>
      </c>
      <c r="K317" t="e">
        <f>(IF(AND(VLOOKUP(Games!B317, Data!$B$2:$L$134, 11, FALSE)=1, VLOOKUP(Games!C317, Data!$B$2:$L$134, 11, FALSE)&lt;&gt;1), 1,0))*Coefficients!K$2</f>
        <v>#N/A</v>
      </c>
      <c r="L317" t="e">
        <f>(IF(AND(VLOOKUP(Games!B317, Data!$B$2:$L$134, 11, FALSE)&lt;&gt;1, VLOOKUP(Games!C317, Data!$B$2:$L$134, 11, FALSE)=1), 1,0))*Coefficients!L$2</f>
        <v>#N/A</v>
      </c>
      <c r="O317" t="e">
        <f t="shared" si="4"/>
        <v>#N/A</v>
      </c>
    </row>
    <row r="318" spans="1:15" x14ac:dyDescent="0.45">
      <c r="A318">
        <f>Coefficients!$A$2</f>
        <v>-3.0949477183535601</v>
      </c>
      <c r="B318">
        <f>(Games!D318)*Coefficients!$B$2</f>
        <v>0</v>
      </c>
      <c r="C318" t="e">
        <f>(VLOOKUP(Games!B318, Data!$B$2:$L$134, 4, FALSE)-VLOOKUP(Games!C318, Data!$B$2:$L$134, 4, FALSE))*Coefficients!$C$2</f>
        <v>#N/A</v>
      </c>
      <c r="D318" t="e">
        <f>(VLOOKUP(Games!B318, Data!$B$2:$L$134, 3, FALSE)-VLOOKUP(Games!C318, Data!$B$2:$L$134, 3, FALSE))*Coefficients!$D$2</f>
        <v>#N/A</v>
      </c>
      <c r="E318" t="e">
        <f>(VLOOKUP(Games!B318, Data!$B$2:$L$134, 5, FALSE)-VLOOKUP(Games!C318, Data!$B$2:$L$134, 5, FALSE))*Coefficients!$E$2</f>
        <v>#N/A</v>
      </c>
      <c r="F318" t="e">
        <f>(VLOOKUP(Games!B318, Data!$B$2:$L$134, 6, FALSE)-VLOOKUP(Games!C318, Data!$B$2:$L$134, 6, FALSE))*Coefficients!$F$2</f>
        <v>#N/A</v>
      </c>
      <c r="G318" t="e">
        <f>(VLOOKUP(Games!B318, Data!$B$2:$L$134, 7, FALSE)-VLOOKUP(Games!C318, Data!$B$2:$L$134, 7, FALSE))*Coefficients!$G$2</f>
        <v>#N/A</v>
      </c>
      <c r="H318" t="e">
        <f>(VLOOKUP(Games!B318, Data!$B$2:$L$134, 8, FALSE)-VLOOKUP(Games!C318, Data!$B$2:$L$134, 8, FALSE))*Coefficients!$H$2</f>
        <v>#N/A</v>
      </c>
      <c r="I318" t="e">
        <f>(VLOOKUP(Games!B318, Data!$B$2:$L$134, 9, FALSE)-VLOOKUP(Games!C318, Data!$B$2:$L$134, 9, FALSE))*Coefficients!$I$2</f>
        <v>#N/A</v>
      </c>
      <c r="J318" t="e">
        <f>(VLOOKUP(Games!B318, Data!$B$2:$L$134, 10, FALSE)-VLOOKUP(Games!C318, Data!$B$2:$L$134, 10, FALSE))*Coefficients!$J$2</f>
        <v>#N/A</v>
      </c>
      <c r="K318" t="e">
        <f>(IF(AND(VLOOKUP(Games!B318, Data!$B$2:$L$134, 11, FALSE)=1, VLOOKUP(Games!C318, Data!$B$2:$L$134, 11, FALSE)&lt;&gt;1), 1,0))*Coefficients!K$2</f>
        <v>#N/A</v>
      </c>
      <c r="L318" t="e">
        <f>(IF(AND(VLOOKUP(Games!B318, Data!$B$2:$L$134, 11, FALSE)&lt;&gt;1, VLOOKUP(Games!C318, Data!$B$2:$L$134, 11, FALSE)=1), 1,0))*Coefficients!L$2</f>
        <v>#N/A</v>
      </c>
      <c r="O318" t="e">
        <f t="shared" si="4"/>
        <v>#N/A</v>
      </c>
    </row>
    <row r="319" spans="1:15" x14ac:dyDescent="0.45">
      <c r="A319">
        <f>Coefficients!$A$2</f>
        <v>-3.0949477183535601</v>
      </c>
      <c r="B319">
        <f>(Games!D319)*Coefficients!$B$2</f>
        <v>0</v>
      </c>
      <c r="C319" t="e">
        <f>(VLOOKUP(Games!B319, Data!$B$2:$L$134, 4, FALSE)-VLOOKUP(Games!C319, Data!$B$2:$L$134, 4, FALSE))*Coefficients!$C$2</f>
        <v>#N/A</v>
      </c>
      <c r="D319" t="e">
        <f>(VLOOKUP(Games!B319, Data!$B$2:$L$134, 3, FALSE)-VLOOKUP(Games!C319, Data!$B$2:$L$134, 3, FALSE))*Coefficients!$D$2</f>
        <v>#N/A</v>
      </c>
      <c r="E319" t="e">
        <f>(VLOOKUP(Games!B319, Data!$B$2:$L$134, 5, FALSE)-VLOOKUP(Games!C319, Data!$B$2:$L$134, 5, FALSE))*Coefficients!$E$2</f>
        <v>#N/A</v>
      </c>
      <c r="F319" t="e">
        <f>(VLOOKUP(Games!B319, Data!$B$2:$L$134, 6, FALSE)-VLOOKUP(Games!C319, Data!$B$2:$L$134, 6, FALSE))*Coefficients!$F$2</f>
        <v>#N/A</v>
      </c>
      <c r="G319" t="e">
        <f>(VLOOKUP(Games!B319, Data!$B$2:$L$134, 7, FALSE)-VLOOKUP(Games!C319, Data!$B$2:$L$134, 7, FALSE))*Coefficients!$G$2</f>
        <v>#N/A</v>
      </c>
      <c r="H319" t="e">
        <f>(VLOOKUP(Games!B319, Data!$B$2:$L$134, 8, FALSE)-VLOOKUP(Games!C319, Data!$B$2:$L$134, 8, FALSE))*Coefficients!$H$2</f>
        <v>#N/A</v>
      </c>
      <c r="I319" t="e">
        <f>(VLOOKUP(Games!B319, Data!$B$2:$L$134, 9, FALSE)-VLOOKUP(Games!C319, Data!$B$2:$L$134, 9, FALSE))*Coefficients!$I$2</f>
        <v>#N/A</v>
      </c>
      <c r="J319" t="e">
        <f>(VLOOKUP(Games!B319, Data!$B$2:$L$134, 10, FALSE)-VLOOKUP(Games!C319, Data!$B$2:$L$134, 10, FALSE))*Coefficients!$J$2</f>
        <v>#N/A</v>
      </c>
      <c r="K319" t="e">
        <f>(IF(AND(VLOOKUP(Games!B319, Data!$B$2:$L$134, 11, FALSE)=1, VLOOKUP(Games!C319, Data!$B$2:$L$134, 11, FALSE)&lt;&gt;1), 1,0))*Coefficients!K$2</f>
        <v>#N/A</v>
      </c>
      <c r="L319" t="e">
        <f>(IF(AND(VLOOKUP(Games!B319, Data!$B$2:$L$134, 11, FALSE)&lt;&gt;1, VLOOKUP(Games!C319, Data!$B$2:$L$134, 11, FALSE)=1), 1,0))*Coefficients!L$2</f>
        <v>#N/A</v>
      </c>
      <c r="O319" t="e">
        <f t="shared" si="4"/>
        <v>#N/A</v>
      </c>
    </row>
    <row r="320" spans="1:15" x14ac:dyDescent="0.45">
      <c r="A320">
        <f>Coefficients!$A$2</f>
        <v>-3.0949477183535601</v>
      </c>
      <c r="B320">
        <f>(Games!D320)*Coefficients!$B$2</f>
        <v>0</v>
      </c>
      <c r="C320" t="e">
        <f>(VLOOKUP(Games!B320, Data!$B$2:$L$134, 4, FALSE)-VLOOKUP(Games!C320, Data!$B$2:$L$134, 4, FALSE))*Coefficients!$C$2</f>
        <v>#N/A</v>
      </c>
      <c r="D320" t="e">
        <f>(VLOOKUP(Games!B320, Data!$B$2:$L$134, 3, FALSE)-VLOOKUP(Games!C320, Data!$B$2:$L$134, 3, FALSE))*Coefficients!$D$2</f>
        <v>#N/A</v>
      </c>
      <c r="E320" t="e">
        <f>(VLOOKUP(Games!B320, Data!$B$2:$L$134, 5, FALSE)-VLOOKUP(Games!C320, Data!$B$2:$L$134, 5, FALSE))*Coefficients!$E$2</f>
        <v>#N/A</v>
      </c>
      <c r="F320" t="e">
        <f>(VLOOKUP(Games!B320, Data!$B$2:$L$134, 6, FALSE)-VLOOKUP(Games!C320, Data!$B$2:$L$134, 6, FALSE))*Coefficients!$F$2</f>
        <v>#N/A</v>
      </c>
      <c r="G320" t="e">
        <f>(VLOOKUP(Games!B320, Data!$B$2:$L$134, 7, FALSE)-VLOOKUP(Games!C320, Data!$B$2:$L$134, 7, FALSE))*Coefficients!$G$2</f>
        <v>#N/A</v>
      </c>
      <c r="H320" t="e">
        <f>(VLOOKUP(Games!B320, Data!$B$2:$L$134, 8, FALSE)-VLOOKUP(Games!C320, Data!$B$2:$L$134, 8, FALSE))*Coefficients!$H$2</f>
        <v>#N/A</v>
      </c>
      <c r="I320" t="e">
        <f>(VLOOKUP(Games!B320, Data!$B$2:$L$134, 9, FALSE)-VLOOKUP(Games!C320, Data!$B$2:$L$134, 9, FALSE))*Coefficients!$I$2</f>
        <v>#N/A</v>
      </c>
      <c r="J320" t="e">
        <f>(VLOOKUP(Games!B320, Data!$B$2:$L$134, 10, FALSE)-VLOOKUP(Games!C320, Data!$B$2:$L$134, 10, FALSE))*Coefficients!$J$2</f>
        <v>#N/A</v>
      </c>
      <c r="K320" t="e">
        <f>(IF(AND(VLOOKUP(Games!B320, Data!$B$2:$L$134, 11, FALSE)=1, VLOOKUP(Games!C320, Data!$B$2:$L$134, 11, FALSE)&lt;&gt;1), 1,0))*Coefficients!K$2</f>
        <v>#N/A</v>
      </c>
      <c r="L320" t="e">
        <f>(IF(AND(VLOOKUP(Games!B320, Data!$B$2:$L$134, 11, FALSE)&lt;&gt;1, VLOOKUP(Games!C320, Data!$B$2:$L$134, 11, FALSE)=1), 1,0))*Coefficients!L$2</f>
        <v>#N/A</v>
      </c>
      <c r="O320" t="e">
        <f t="shared" si="4"/>
        <v>#N/A</v>
      </c>
    </row>
    <row r="321" spans="1:15" x14ac:dyDescent="0.45">
      <c r="A321">
        <f>Coefficients!$A$2</f>
        <v>-3.0949477183535601</v>
      </c>
      <c r="B321">
        <f>(Games!D321)*Coefficients!$B$2</f>
        <v>0</v>
      </c>
      <c r="C321" t="e">
        <f>(VLOOKUP(Games!B321, Data!$B$2:$L$134, 4, FALSE)-VLOOKUP(Games!C321, Data!$B$2:$L$134, 4, FALSE))*Coefficients!$C$2</f>
        <v>#N/A</v>
      </c>
      <c r="D321" t="e">
        <f>(VLOOKUP(Games!B321, Data!$B$2:$L$134, 3, FALSE)-VLOOKUP(Games!C321, Data!$B$2:$L$134, 3, FALSE))*Coefficients!$D$2</f>
        <v>#N/A</v>
      </c>
      <c r="E321" t="e">
        <f>(VLOOKUP(Games!B321, Data!$B$2:$L$134, 5, FALSE)-VLOOKUP(Games!C321, Data!$B$2:$L$134, 5, FALSE))*Coefficients!$E$2</f>
        <v>#N/A</v>
      </c>
      <c r="F321" t="e">
        <f>(VLOOKUP(Games!B321, Data!$B$2:$L$134, 6, FALSE)-VLOOKUP(Games!C321, Data!$B$2:$L$134, 6, FALSE))*Coefficients!$F$2</f>
        <v>#N/A</v>
      </c>
      <c r="G321" t="e">
        <f>(VLOOKUP(Games!B321, Data!$B$2:$L$134, 7, FALSE)-VLOOKUP(Games!C321, Data!$B$2:$L$134, 7, FALSE))*Coefficients!$G$2</f>
        <v>#N/A</v>
      </c>
      <c r="H321" t="e">
        <f>(VLOOKUP(Games!B321, Data!$B$2:$L$134, 8, FALSE)-VLOOKUP(Games!C321, Data!$B$2:$L$134, 8, FALSE))*Coefficients!$H$2</f>
        <v>#N/A</v>
      </c>
      <c r="I321" t="e">
        <f>(VLOOKUP(Games!B321, Data!$B$2:$L$134, 9, FALSE)-VLOOKUP(Games!C321, Data!$B$2:$L$134, 9, FALSE))*Coefficients!$I$2</f>
        <v>#N/A</v>
      </c>
      <c r="J321" t="e">
        <f>(VLOOKUP(Games!B321, Data!$B$2:$L$134, 10, FALSE)-VLOOKUP(Games!C321, Data!$B$2:$L$134, 10, FALSE))*Coefficients!$J$2</f>
        <v>#N/A</v>
      </c>
      <c r="K321" t="e">
        <f>(IF(AND(VLOOKUP(Games!B321, Data!$B$2:$L$134, 11, FALSE)=1, VLOOKUP(Games!C321, Data!$B$2:$L$134, 11, FALSE)&lt;&gt;1), 1,0))*Coefficients!K$2</f>
        <v>#N/A</v>
      </c>
      <c r="L321" t="e">
        <f>(IF(AND(VLOOKUP(Games!B321, Data!$B$2:$L$134, 11, FALSE)&lt;&gt;1, VLOOKUP(Games!C321, Data!$B$2:$L$134, 11, FALSE)=1), 1,0))*Coefficients!L$2</f>
        <v>#N/A</v>
      </c>
      <c r="O321" t="e">
        <f t="shared" si="4"/>
        <v>#N/A</v>
      </c>
    </row>
    <row r="322" spans="1:15" x14ac:dyDescent="0.45">
      <c r="A322">
        <f>Coefficients!$A$2</f>
        <v>-3.0949477183535601</v>
      </c>
      <c r="B322">
        <f>(Games!D322)*Coefficients!$B$2</f>
        <v>0</v>
      </c>
      <c r="C322" t="e">
        <f>(VLOOKUP(Games!B322, Data!$B$2:$L$134, 4, FALSE)-VLOOKUP(Games!C322, Data!$B$2:$L$134, 4, FALSE))*Coefficients!$C$2</f>
        <v>#N/A</v>
      </c>
      <c r="D322" t="e">
        <f>(VLOOKUP(Games!B322, Data!$B$2:$L$134, 3, FALSE)-VLOOKUP(Games!C322, Data!$B$2:$L$134, 3, FALSE))*Coefficients!$D$2</f>
        <v>#N/A</v>
      </c>
      <c r="E322" t="e">
        <f>(VLOOKUP(Games!B322, Data!$B$2:$L$134, 5, FALSE)-VLOOKUP(Games!C322, Data!$B$2:$L$134, 5, FALSE))*Coefficients!$E$2</f>
        <v>#N/A</v>
      </c>
      <c r="F322" t="e">
        <f>(VLOOKUP(Games!B322, Data!$B$2:$L$134, 6, FALSE)-VLOOKUP(Games!C322, Data!$B$2:$L$134, 6, FALSE))*Coefficients!$F$2</f>
        <v>#N/A</v>
      </c>
      <c r="G322" t="e">
        <f>(VLOOKUP(Games!B322, Data!$B$2:$L$134, 7, FALSE)-VLOOKUP(Games!C322, Data!$B$2:$L$134, 7, FALSE))*Coefficients!$G$2</f>
        <v>#N/A</v>
      </c>
      <c r="H322" t="e">
        <f>(VLOOKUP(Games!B322, Data!$B$2:$L$134, 8, FALSE)-VLOOKUP(Games!C322, Data!$B$2:$L$134, 8, FALSE))*Coefficients!$H$2</f>
        <v>#N/A</v>
      </c>
      <c r="I322" t="e">
        <f>(VLOOKUP(Games!B322, Data!$B$2:$L$134, 9, FALSE)-VLOOKUP(Games!C322, Data!$B$2:$L$134, 9, FALSE))*Coefficients!$I$2</f>
        <v>#N/A</v>
      </c>
      <c r="J322" t="e">
        <f>(VLOOKUP(Games!B322, Data!$B$2:$L$134, 10, FALSE)-VLOOKUP(Games!C322, Data!$B$2:$L$134, 10, FALSE))*Coefficients!$J$2</f>
        <v>#N/A</v>
      </c>
      <c r="K322" t="e">
        <f>(IF(AND(VLOOKUP(Games!B322, Data!$B$2:$L$134, 11, FALSE)=1, VLOOKUP(Games!C322, Data!$B$2:$L$134, 11, FALSE)&lt;&gt;1), 1,0))*Coefficients!K$2</f>
        <v>#N/A</v>
      </c>
      <c r="L322" t="e">
        <f>(IF(AND(VLOOKUP(Games!B322, Data!$B$2:$L$134, 11, FALSE)&lt;&gt;1, VLOOKUP(Games!C322, Data!$B$2:$L$134, 11, FALSE)=1), 1,0))*Coefficients!L$2</f>
        <v>#N/A</v>
      </c>
      <c r="O322" t="e">
        <f t="shared" si="4"/>
        <v>#N/A</v>
      </c>
    </row>
    <row r="323" spans="1:15" x14ac:dyDescent="0.45">
      <c r="A323">
        <f>Coefficients!$A$2</f>
        <v>-3.0949477183535601</v>
      </c>
      <c r="B323">
        <f>(Games!D323)*Coefficients!$B$2</f>
        <v>0</v>
      </c>
      <c r="C323" t="e">
        <f>(VLOOKUP(Games!B323, Data!$B$2:$L$134, 4, FALSE)-VLOOKUP(Games!C323, Data!$B$2:$L$134, 4, FALSE))*Coefficients!$C$2</f>
        <v>#N/A</v>
      </c>
      <c r="D323" t="e">
        <f>(VLOOKUP(Games!B323, Data!$B$2:$L$134, 3, FALSE)-VLOOKUP(Games!C323, Data!$B$2:$L$134, 3, FALSE))*Coefficients!$D$2</f>
        <v>#N/A</v>
      </c>
      <c r="E323" t="e">
        <f>(VLOOKUP(Games!B323, Data!$B$2:$L$134, 5, FALSE)-VLOOKUP(Games!C323, Data!$B$2:$L$134, 5, FALSE))*Coefficients!$E$2</f>
        <v>#N/A</v>
      </c>
      <c r="F323" t="e">
        <f>(VLOOKUP(Games!B323, Data!$B$2:$L$134, 6, FALSE)-VLOOKUP(Games!C323, Data!$B$2:$L$134, 6, FALSE))*Coefficients!$F$2</f>
        <v>#N/A</v>
      </c>
      <c r="G323" t="e">
        <f>(VLOOKUP(Games!B323, Data!$B$2:$L$134, 7, FALSE)-VLOOKUP(Games!C323, Data!$B$2:$L$134, 7, FALSE))*Coefficients!$G$2</f>
        <v>#N/A</v>
      </c>
      <c r="H323" t="e">
        <f>(VLOOKUP(Games!B323, Data!$B$2:$L$134, 8, FALSE)-VLOOKUP(Games!C323, Data!$B$2:$L$134, 8, FALSE))*Coefficients!$H$2</f>
        <v>#N/A</v>
      </c>
      <c r="I323" t="e">
        <f>(VLOOKUP(Games!B323, Data!$B$2:$L$134, 9, FALSE)-VLOOKUP(Games!C323, Data!$B$2:$L$134, 9, FALSE))*Coefficients!$I$2</f>
        <v>#N/A</v>
      </c>
      <c r="J323" t="e">
        <f>(VLOOKUP(Games!B323, Data!$B$2:$L$134, 10, FALSE)-VLOOKUP(Games!C323, Data!$B$2:$L$134, 10, FALSE))*Coefficients!$J$2</f>
        <v>#N/A</v>
      </c>
      <c r="K323" t="e">
        <f>(IF(AND(VLOOKUP(Games!B323, Data!$B$2:$L$134, 11, FALSE)=1, VLOOKUP(Games!C323, Data!$B$2:$L$134, 11, FALSE)&lt;&gt;1), 1,0))*Coefficients!K$2</f>
        <v>#N/A</v>
      </c>
      <c r="L323" t="e">
        <f>(IF(AND(VLOOKUP(Games!B323, Data!$B$2:$L$134, 11, FALSE)&lt;&gt;1, VLOOKUP(Games!C323, Data!$B$2:$L$134, 11, FALSE)=1), 1,0))*Coefficients!L$2</f>
        <v>#N/A</v>
      </c>
      <c r="O323" t="e">
        <f t="shared" ref="O323:O386" si="5">SUM(A323:L323)</f>
        <v>#N/A</v>
      </c>
    </row>
    <row r="324" spans="1:15" x14ac:dyDescent="0.45">
      <c r="A324">
        <f>Coefficients!$A$2</f>
        <v>-3.0949477183535601</v>
      </c>
      <c r="B324">
        <f>(Games!D324)*Coefficients!$B$2</f>
        <v>0</v>
      </c>
      <c r="C324" t="e">
        <f>(VLOOKUP(Games!B324, Data!$B$2:$L$134, 4, FALSE)-VLOOKUP(Games!C324, Data!$B$2:$L$134, 4, FALSE))*Coefficients!$C$2</f>
        <v>#N/A</v>
      </c>
      <c r="D324" t="e">
        <f>(VLOOKUP(Games!B324, Data!$B$2:$L$134, 3, FALSE)-VLOOKUP(Games!C324, Data!$B$2:$L$134, 3, FALSE))*Coefficients!$D$2</f>
        <v>#N/A</v>
      </c>
      <c r="E324" t="e">
        <f>(VLOOKUP(Games!B324, Data!$B$2:$L$134, 5, FALSE)-VLOOKUP(Games!C324, Data!$B$2:$L$134, 5, FALSE))*Coefficients!$E$2</f>
        <v>#N/A</v>
      </c>
      <c r="F324" t="e">
        <f>(VLOOKUP(Games!B324, Data!$B$2:$L$134, 6, FALSE)-VLOOKUP(Games!C324, Data!$B$2:$L$134, 6, FALSE))*Coefficients!$F$2</f>
        <v>#N/A</v>
      </c>
      <c r="G324" t="e">
        <f>(VLOOKUP(Games!B324, Data!$B$2:$L$134, 7, FALSE)-VLOOKUP(Games!C324, Data!$B$2:$L$134, 7, FALSE))*Coefficients!$G$2</f>
        <v>#N/A</v>
      </c>
      <c r="H324" t="e">
        <f>(VLOOKUP(Games!B324, Data!$B$2:$L$134, 8, FALSE)-VLOOKUP(Games!C324, Data!$B$2:$L$134, 8, FALSE))*Coefficients!$H$2</f>
        <v>#N/A</v>
      </c>
      <c r="I324" t="e">
        <f>(VLOOKUP(Games!B324, Data!$B$2:$L$134, 9, FALSE)-VLOOKUP(Games!C324, Data!$B$2:$L$134, 9, FALSE))*Coefficients!$I$2</f>
        <v>#N/A</v>
      </c>
      <c r="J324" t="e">
        <f>(VLOOKUP(Games!B324, Data!$B$2:$L$134, 10, FALSE)-VLOOKUP(Games!C324, Data!$B$2:$L$134, 10, FALSE))*Coefficients!$J$2</f>
        <v>#N/A</v>
      </c>
      <c r="K324" t="e">
        <f>(IF(AND(VLOOKUP(Games!B324, Data!$B$2:$L$134, 11, FALSE)=1, VLOOKUP(Games!C324, Data!$B$2:$L$134, 11, FALSE)&lt;&gt;1), 1,0))*Coefficients!K$2</f>
        <v>#N/A</v>
      </c>
      <c r="L324" t="e">
        <f>(IF(AND(VLOOKUP(Games!B324, Data!$B$2:$L$134, 11, FALSE)&lt;&gt;1, VLOOKUP(Games!C324, Data!$B$2:$L$134, 11, FALSE)=1), 1,0))*Coefficients!L$2</f>
        <v>#N/A</v>
      </c>
      <c r="O324" t="e">
        <f t="shared" si="5"/>
        <v>#N/A</v>
      </c>
    </row>
    <row r="325" spans="1:15" x14ac:dyDescent="0.45">
      <c r="A325">
        <f>Coefficients!$A$2</f>
        <v>-3.0949477183535601</v>
      </c>
      <c r="B325">
        <f>(Games!D325)*Coefficients!$B$2</f>
        <v>0</v>
      </c>
      <c r="C325" t="e">
        <f>(VLOOKUP(Games!B325, Data!$B$2:$L$134, 4, FALSE)-VLOOKUP(Games!C325, Data!$B$2:$L$134, 4, FALSE))*Coefficients!$C$2</f>
        <v>#N/A</v>
      </c>
      <c r="D325" t="e">
        <f>(VLOOKUP(Games!B325, Data!$B$2:$L$134, 3, FALSE)-VLOOKUP(Games!C325, Data!$B$2:$L$134, 3, FALSE))*Coefficients!$D$2</f>
        <v>#N/A</v>
      </c>
      <c r="E325" t="e">
        <f>(VLOOKUP(Games!B325, Data!$B$2:$L$134, 5, FALSE)-VLOOKUP(Games!C325, Data!$B$2:$L$134, 5, FALSE))*Coefficients!$E$2</f>
        <v>#N/A</v>
      </c>
      <c r="F325" t="e">
        <f>(VLOOKUP(Games!B325, Data!$B$2:$L$134, 6, FALSE)-VLOOKUP(Games!C325, Data!$B$2:$L$134, 6, FALSE))*Coefficients!$F$2</f>
        <v>#N/A</v>
      </c>
      <c r="G325" t="e">
        <f>(VLOOKUP(Games!B325, Data!$B$2:$L$134, 7, FALSE)-VLOOKUP(Games!C325, Data!$B$2:$L$134, 7, FALSE))*Coefficients!$G$2</f>
        <v>#N/A</v>
      </c>
      <c r="H325" t="e">
        <f>(VLOOKUP(Games!B325, Data!$B$2:$L$134, 8, FALSE)-VLOOKUP(Games!C325, Data!$B$2:$L$134, 8, FALSE))*Coefficients!$H$2</f>
        <v>#N/A</v>
      </c>
      <c r="I325" t="e">
        <f>(VLOOKUP(Games!B325, Data!$B$2:$L$134, 9, FALSE)-VLOOKUP(Games!C325, Data!$B$2:$L$134, 9, FALSE))*Coefficients!$I$2</f>
        <v>#N/A</v>
      </c>
      <c r="J325" t="e">
        <f>(VLOOKUP(Games!B325, Data!$B$2:$L$134, 10, FALSE)-VLOOKUP(Games!C325, Data!$B$2:$L$134, 10, FALSE))*Coefficients!$J$2</f>
        <v>#N/A</v>
      </c>
      <c r="K325" t="e">
        <f>(IF(AND(VLOOKUP(Games!B325, Data!$B$2:$L$134, 11, FALSE)=1, VLOOKUP(Games!C325, Data!$B$2:$L$134, 11, FALSE)&lt;&gt;1), 1,0))*Coefficients!K$2</f>
        <v>#N/A</v>
      </c>
      <c r="L325" t="e">
        <f>(IF(AND(VLOOKUP(Games!B325, Data!$B$2:$L$134, 11, FALSE)&lt;&gt;1, VLOOKUP(Games!C325, Data!$B$2:$L$134, 11, FALSE)=1), 1,0))*Coefficients!L$2</f>
        <v>#N/A</v>
      </c>
      <c r="O325" t="e">
        <f t="shared" si="5"/>
        <v>#N/A</v>
      </c>
    </row>
    <row r="326" spans="1:15" x14ac:dyDescent="0.45">
      <c r="A326">
        <f>Coefficients!$A$2</f>
        <v>-3.0949477183535601</v>
      </c>
      <c r="B326">
        <f>(Games!D326)*Coefficients!$B$2</f>
        <v>0</v>
      </c>
      <c r="C326" t="e">
        <f>(VLOOKUP(Games!B326, Data!$B$2:$L$134, 4, FALSE)-VLOOKUP(Games!C326, Data!$B$2:$L$134, 4, FALSE))*Coefficients!$C$2</f>
        <v>#N/A</v>
      </c>
      <c r="D326" t="e">
        <f>(VLOOKUP(Games!B326, Data!$B$2:$L$134, 3, FALSE)-VLOOKUP(Games!C326, Data!$B$2:$L$134, 3, FALSE))*Coefficients!$D$2</f>
        <v>#N/A</v>
      </c>
      <c r="E326" t="e">
        <f>(VLOOKUP(Games!B326, Data!$B$2:$L$134, 5, FALSE)-VLOOKUP(Games!C326, Data!$B$2:$L$134, 5, FALSE))*Coefficients!$E$2</f>
        <v>#N/A</v>
      </c>
      <c r="F326" t="e">
        <f>(VLOOKUP(Games!B326, Data!$B$2:$L$134, 6, FALSE)-VLOOKUP(Games!C326, Data!$B$2:$L$134, 6, FALSE))*Coefficients!$F$2</f>
        <v>#N/A</v>
      </c>
      <c r="G326" t="e">
        <f>(VLOOKUP(Games!B326, Data!$B$2:$L$134, 7, FALSE)-VLOOKUP(Games!C326, Data!$B$2:$L$134, 7, FALSE))*Coefficients!$G$2</f>
        <v>#N/A</v>
      </c>
      <c r="H326" t="e">
        <f>(VLOOKUP(Games!B326, Data!$B$2:$L$134, 8, FALSE)-VLOOKUP(Games!C326, Data!$B$2:$L$134, 8, FALSE))*Coefficients!$H$2</f>
        <v>#N/A</v>
      </c>
      <c r="I326" t="e">
        <f>(VLOOKUP(Games!B326, Data!$B$2:$L$134, 9, FALSE)-VLOOKUP(Games!C326, Data!$B$2:$L$134, 9, FALSE))*Coefficients!$I$2</f>
        <v>#N/A</v>
      </c>
      <c r="J326" t="e">
        <f>(VLOOKUP(Games!B326, Data!$B$2:$L$134, 10, FALSE)-VLOOKUP(Games!C326, Data!$B$2:$L$134, 10, FALSE))*Coefficients!$J$2</f>
        <v>#N/A</v>
      </c>
      <c r="K326" t="e">
        <f>(IF(AND(VLOOKUP(Games!B326, Data!$B$2:$L$134, 11, FALSE)=1, VLOOKUP(Games!C326, Data!$B$2:$L$134, 11, FALSE)&lt;&gt;1), 1,0))*Coefficients!K$2</f>
        <v>#N/A</v>
      </c>
      <c r="L326" t="e">
        <f>(IF(AND(VLOOKUP(Games!B326, Data!$B$2:$L$134, 11, FALSE)&lt;&gt;1, VLOOKUP(Games!C326, Data!$B$2:$L$134, 11, FALSE)=1), 1,0))*Coefficients!L$2</f>
        <v>#N/A</v>
      </c>
      <c r="O326" t="e">
        <f t="shared" si="5"/>
        <v>#N/A</v>
      </c>
    </row>
    <row r="327" spans="1:15" x14ac:dyDescent="0.45">
      <c r="A327">
        <f>Coefficients!$A$2</f>
        <v>-3.0949477183535601</v>
      </c>
      <c r="B327">
        <f>(Games!D327)*Coefficients!$B$2</f>
        <v>0</v>
      </c>
      <c r="C327" t="e">
        <f>(VLOOKUP(Games!B327, Data!$B$2:$L$134, 4, FALSE)-VLOOKUP(Games!C327, Data!$B$2:$L$134, 4, FALSE))*Coefficients!$C$2</f>
        <v>#N/A</v>
      </c>
      <c r="D327" t="e">
        <f>(VLOOKUP(Games!B327, Data!$B$2:$L$134, 3, FALSE)-VLOOKUP(Games!C327, Data!$B$2:$L$134, 3, FALSE))*Coefficients!$D$2</f>
        <v>#N/A</v>
      </c>
      <c r="E327" t="e">
        <f>(VLOOKUP(Games!B327, Data!$B$2:$L$134, 5, FALSE)-VLOOKUP(Games!C327, Data!$B$2:$L$134, 5, FALSE))*Coefficients!$E$2</f>
        <v>#N/A</v>
      </c>
      <c r="F327" t="e">
        <f>(VLOOKUP(Games!B327, Data!$B$2:$L$134, 6, FALSE)-VLOOKUP(Games!C327, Data!$B$2:$L$134, 6, FALSE))*Coefficients!$F$2</f>
        <v>#N/A</v>
      </c>
      <c r="G327" t="e">
        <f>(VLOOKUP(Games!B327, Data!$B$2:$L$134, 7, FALSE)-VLOOKUP(Games!C327, Data!$B$2:$L$134, 7, FALSE))*Coefficients!$G$2</f>
        <v>#N/A</v>
      </c>
      <c r="H327" t="e">
        <f>(VLOOKUP(Games!B327, Data!$B$2:$L$134, 8, FALSE)-VLOOKUP(Games!C327, Data!$B$2:$L$134, 8, FALSE))*Coefficients!$H$2</f>
        <v>#N/A</v>
      </c>
      <c r="I327" t="e">
        <f>(VLOOKUP(Games!B327, Data!$B$2:$L$134, 9, FALSE)-VLOOKUP(Games!C327, Data!$B$2:$L$134, 9, FALSE))*Coefficients!$I$2</f>
        <v>#N/A</v>
      </c>
      <c r="J327" t="e">
        <f>(VLOOKUP(Games!B327, Data!$B$2:$L$134, 10, FALSE)-VLOOKUP(Games!C327, Data!$B$2:$L$134, 10, FALSE))*Coefficients!$J$2</f>
        <v>#N/A</v>
      </c>
      <c r="K327" t="e">
        <f>(IF(AND(VLOOKUP(Games!B327, Data!$B$2:$L$134, 11, FALSE)=1, VLOOKUP(Games!C327, Data!$B$2:$L$134, 11, FALSE)&lt;&gt;1), 1,0))*Coefficients!K$2</f>
        <v>#N/A</v>
      </c>
      <c r="L327" t="e">
        <f>(IF(AND(VLOOKUP(Games!B327, Data!$B$2:$L$134, 11, FALSE)&lt;&gt;1, VLOOKUP(Games!C327, Data!$B$2:$L$134, 11, FALSE)=1), 1,0))*Coefficients!L$2</f>
        <v>#N/A</v>
      </c>
      <c r="O327" t="e">
        <f t="shared" si="5"/>
        <v>#N/A</v>
      </c>
    </row>
    <row r="328" spans="1:15" x14ac:dyDescent="0.45">
      <c r="A328">
        <f>Coefficients!$A$2</f>
        <v>-3.0949477183535601</v>
      </c>
      <c r="B328">
        <f>(Games!D328)*Coefficients!$B$2</f>
        <v>0</v>
      </c>
      <c r="C328" t="e">
        <f>(VLOOKUP(Games!B328, Data!$B$2:$L$134, 4, FALSE)-VLOOKUP(Games!C328, Data!$B$2:$L$134, 4, FALSE))*Coefficients!$C$2</f>
        <v>#N/A</v>
      </c>
      <c r="D328" t="e">
        <f>(VLOOKUP(Games!B328, Data!$B$2:$L$134, 3, FALSE)-VLOOKUP(Games!C328, Data!$B$2:$L$134, 3, FALSE))*Coefficients!$D$2</f>
        <v>#N/A</v>
      </c>
      <c r="E328" t="e">
        <f>(VLOOKUP(Games!B328, Data!$B$2:$L$134, 5, FALSE)-VLOOKUP(Games!C328, Data!$B$2:$L$134, 5, FALSE))*Coefficients!$E$2</f>
        <v>#N/A</v>
      </c>
      <c r="F328" t="e">
        <f>(VLOOKUP(Games!B328, Data!$B$2:$L$134, 6, FALSE)-VLOOKUP(Games!C328, Data!$B$2:$L$134, 6, FALSE))*Coefficients!$F$2</f>
        <v>#N/A</v>
      </c>
      <c r="G328" t="e">
        <f>(VLOOKUP(Games!B328, Data!$B$2:$L$134, 7, FALSE)-VLOOKUP(Games!C328, Data!$B$2:$L$134, 7, FALSE))*Coefficients!$G$2</f>
        <v>#N/A</v>
      </c>
      <c r="H328" t="e">
        <f>(VLOOKUP(Games!B328, Data!$B$2:$L$134, 8, FALSE)-VLOOKUP(Games!C328, Data!$B$2:$L$134, 8, FALSE))*Coefficients!$H$2</f>
        <v>#N/A</v>
      </c>
      <c r="I328" t="e">
        <f>(VLOOKUP(Games!B328, Data!$B$2:$L$134, 9, FALSE)-VLOOKUP(Games!C328, Data!$B$2:$L$134, 9, FALSE))*Coefficients!$I$2</f>
        <v>#N/A</v>
      </c>
      <c r="J328" t="e">
        <f>(VLOOKUP(Games!B328, Data!$B$2:$L$134, 10, FALSE)-VLOOKUP(Games!C328, Data!$B$2:$L$134, 10, FALSE))*Coefficients!$J$2</f>
        <v>#N/A</v>
      </c>
      <c r="K328" t="e">
        <f>(IF(AND(VLOOKUP(Games!B328, Data!$B$2:$L$134, 11, FALSE)=1, VLOOKUP(Games!C328, Data!$B$2:$L$134, 11, FALSE)&lt;&gt;1), 1,0))*Coefficients!K$2</f>
        <v>#N/A</v>
      </c>
      <c r="L328" t="e">
        <f>(IF(AND(VLOOKUP(Games!B328, Data!$B$2:$L$134, 11, FALSE)&lt;&gt;1, VLOOKUP(Games!C328, Data!$B$2:$L$134, 11, FALSE)=1), 1,0))*Coefficients!L$2</f>
        <v>#N/A</v>
      </c>
      <c r="O328" t="e">
        <f t="shared" si="5"/>
        <v>#N/A</v>
      </c>
    </row>
    <row r="329" spans="1:15" x14ac:dyDescent="0.45">
      <c r="A329">
        <f>Coefficients!$A$2</f>
        <v>-3.0949477183535601</v>
      </c>
      <c r="B329">
        <f>(Games!D329)*Coefficients!$B$2</f>
        <v>0</v>
      </c>
      <c r="C329" t="e">
        <f>(VLOOKUP(Games!B329, Data!$B$2:$L$134, 4, FALSE)-VLOOKUP(Games!C329, Data!$B$2:$L$134, 4, FALSE))*Coefficients!$C$2</f>
        <v>#N/A</v>
      </c>
      <c r="D329" t="e">
        <f>(VLOOKUP(Games!B329, Data!$B$2:$L$134, 3, FALSE)-VLOOKUP(Games!C329, Data!$B$2:$L$134, 3, FALSE))*Coefficients!$D$2</f>
        <v>#N/A</v>
      </c>
      <c r="E329" t="e">
        <f>(VLOOKUP(Games!B329, Data!$B$2:$L$134, 5, FALSE)-VLOOKUP(Games!C329, Data!$B$2:$L$134, 5, FALSE))*Coefficients!$E$2</f>
        <v>#N/A</v>
      </c>
      <c r="F329" t="e">
        <f>(VLOOKUP(Games!B329, Data!$B$2:$L$134, 6, FALSE)-VLOOKUP(Games!C329, Data!$B$2:$L$134, 6, FALSE))*Coefficients!$F$2</f>
        <v>#N/A</v>
      </c>
      <c r="G329" t="e">
        <f>(VLOOKUP(Games!B329, Data!$B$2:$L$134, 7, FALSE)-VLOOKUP(Games!C329, Data!$B$2:$L$134, 7, FALSE))*Coefficients!$G$2</f>
        <v>#N/A</v>
      </c>
      <c r="H329" t="e">
        <f>(VLOOKUP(Games!B329, Data!$B$2:$L$134, 8, FALSE)-VLOOKUP(Games!C329, Data!$B$2:$L$134, 8, FALSE))*Coefficients!$H$2</f>
        <v>#N/A</v>
      </c>
      <c r="I329" t="e">
        <f>(VLOOKUP(Games!B329, Data!$B$2:$L$134, 9, FALSE)-VLOOKUP(Games!C329, Data!$B$2:$L$134, 9, FALSE))*Coefficients!$I$2</f>
        <v>#N/A</v>
      </c>
      <c r="J329" t="e">
        <f>(VLOOKUP(Games!B329, Data!$B$2:$L$134, 10, FALSE)-VLOOKUP(Games!C329, Data!$B$2:$L$134, 10, FALSE))*Coefficients!$J$2</f>
        <v>#N/A</v>
      </c>
      <c r="K329" t="e">
        <f>(IF(AND(VLOOKUP(Games!B329, Data!$B$2:$L$134, 11, FALSE)=1, VLOOKUP(Games!C329, Data!$B$2:$L$134, 11, FALSE)&lt;&gt;1), 1,0))*Coefficients!K$2</f>
        <v>#N/A</v>
      </c>
      <c r="L329" t="e">
        <f>(IF(AND(VLOOKUP(Games!B329, Data!$B$2:$L$134, 11, FALSE)&lt;&gt;1, VLOOKUP(Games!C329, Data!$B$2:$L$134, 11, FALSE)=1), 1,0))*Coefficients!L$2</f>
        <v>#N/A</v>
      </c>
      <c r="O329" t="e">
        <f t="shared" si="5"/>
        <v>#N/A</v>
      </c>
    </row>
    <row r="330" spans="1:15" x14ac:dyDescent="0.45">
      <c r="A330">
        <f>Coefficients!$A$2</f>
        <v>-3.0949477183535601</v>
      </c>
      <c r="B330">
        <f>(Games!D330)*Coefficients!$B$2</f>
        <v>0</v>
      </c>
      <c r="C330" t="e">
        <f>(VLOOKUP(Games!B330, Data!$B$2:$L$134, 4, FALSE)-VLOOKUP(Games!C330, Data!$B$2:$L$134, 4, FALSE))*Coefficients!$C$2</f>
        <v>#N/A</v>
      </c>
      <c r="D330" t="e">
        <f>(VLOOKUP(Games!B330, Data!$B$2:$L$134, 3, FALSE)-VLOOKUP(Games!C330, Data!$B$2:$L$134, 3, FALSE))*Coefficients!$D$2</f>
        <v>#N/A</v>
      </c>
      <c r="E330" t="e">
        <f>(VLOOKUP(Games!B330, Data!$B$2:$L$134, 5, FALSE)-VLOOKUP(Games!C330, Data!$B$2:$L$134, 5, FALSE))*Coefficients!$E$2</f>
        <v>#N/A</v>
      </c>
      <c r="F330" t="e">
        <f>(VLOOKUP(Games!B330, Data!$B$2:$L$134, 6, FALSE)-VLOOKUP(Games!C330, Data!$B$2:$L$134, 6, FALSE))*Coefficients!$F$2</f>
        <v>#N/A</v>
      </c>
      <c r="G330" t="e">
        <f>(VLOOKUP(Games!B330, Data!$B$2:$L$134, 7, FALSE)-VLOOKUP(Games!C330, Data!$B$2:$L$134, 7, FALSE))*Coefficients!$G$2</f>
        <v>#N/A</v>
      </c>
      <c r="H330" t="e">
        <f>(VLOOKUP(Games!B330, Data!$B$2:$L$134, 8, FALSE)-VLOOKUP(Games!C330, Data!$B$2:$L$134, 8, FALSE))*Coefficients!$H$2</f>
        <v>#N/A</v>
      </c>
      <c r="I330" t="e">
        <f>(VLOOKUP(Games!B330, Data!$B$2:$L$134, 9, FALSE)-VLOOKUP(Games!C330, Data!$B$2:$L$134, 9, FALSE))*Coefficients!$I$2</f>
        <v>#N/A</v>
      </c>
      <c r="J330" t="e">
        <f>(VLOOKUP(Games!B330, Data!$B$2:$L$134, 10, FALSE)-VLOOKUP(Games!C330, Data!$B$2:$L$134, 10, FALSE))*Coefficients!$J$2</f>
        <v>#N/A</v>
      </c>
      <c r="K330" t="e">
        <f>(IF(AND(VLOOKUP(Games!B330, Data!$B$2:$L$134, 11, FALSE)=1, VLOOKUP(Games!C330, Data!$B$2:$L$134, 11, FALSE)&lt;&gt;1), 1,0))*Coefficients!K$2</f>
        <v>#N/A</v>
      </c>
      <c r="L330" t="e">
        <f>(IF(AND(VLOOKUP(Games!B330, Data!$B$2:$L$134, 11, FALSE)&lt;&gt;1, VLOOKUP(Games!C330, Data!$B$2:$L$134, 11, FALSE)=1), 1,0))*Coefficients!L$2</f>
        <v>#N/A</v>
      </c>
      <c r="O330" t="e">
        <f t="shared" si="5"/>
        <v>#N/A</v>
      </c>
    </row>
    <row r="331" spans="1:15" x14ac:dyDescent="0.45">
      <c r="A331">
        <f>Coefficients!$A$2</f>
        <v>-3.0949477183535601</v>
      </c>
      <c r="B331">
        <f>(Games!D331)*Coefficients!$B$2</f>
        <v>0</v>
      </c>
      <c r="C331" t="e">
        <f>(VLOOKUP(Games!B331, Data!$B$2:$L$134, 4, FALSE)-VLOOKUP(Games!C331, Data!$B$2:$L$134, 4, FALSE))*Coefficients!$C$2</f>
        <v>#N/A</v>
      </c>
      <c r="D331" t="e">
        <f>(VLOOKUP(Games!B331, Data!$B$2:$L$134, 3, FALSE)-VLOOKUP(Games!C331, Data!$B$2:$L$134, 3, FALSE))*Coefficients!$D$2</f>
        <v>#N/A</v>
      </c>
      <c r="E331" t="e">
        <f>(VLOOKUP(Games!B331, Data!$B$2:$L$134, 5, FALSE)-VLOOKUP(Games!C331, Data!$B$2:$L$134, 5, FALSE))*Coefficients!$E$2</f>
        <v>#N/A</v>
      </c>
      <c r="F331" t="e">
        <f>(VLOOKUP(Games!B331, Data!$B$2:$L$134, 6, FALSE)-VLOOKUP(Games!C331, Data!$B$2:$L$134, 6, FALSE))*Coefficients!$F$2</f>
        <v>#N/A</v>
      </c>
      <c r="G331" t="e">
        <f>(VLOOKUP(Games!B331, Data!$B$2:$L$134, 7, FALSE)-VLOOKUP(Games!C331, Data!$B$2:$L$134, 7, FALSE))*Coefficients!$G$2</f>
        <v>#N/A</v>
      </c>
      <c r="H331" t="e">
        <f>(VLOOKUP(Games!B331, Data!$B$2:$L$134, 8, FALSE)-VLOOKUP(Games!C331, Data!$B$2:$L$134, 8, FALSE))*Coefficients!$H$2</f>
        <v>#N/A</v>
      </c>
      <c r="I331" t="e">
        <f>(VLOOKUP(Games!B331, Data!$B$2:$L$134, 9, FALSE)-VLOOKUP(Games!C331, Data!$B$2:$L$134, 9, FALSE))*Coefficients!$I$2</f>
        <v>#N/A</v>
      </c>
      <c r="J331" t="e">
        <f>(VLOOKUP(Games!B331, Data!$B$2:$L$134, 10, FALSE)-VLOOKUP(Games!C331, Data!$B$2:$L$134, 10, FALSE))*Coefficients!$J$2</f>
        <v>#N/A</v>
      </c>
      <c r="K331" t="e">
        <f>(IF(AND(VLOOKUP(Games!B331, Data!$B$2:$L$134, 11, FALSE)=1, VLOOKUP(Games!C331, Data!$B$2:$L$134, 11, FALSE)&lt;&gt;1), 1,0))*Coefficients!K$2</f>
        <v>#N/A</v>
      </c>
      <c r="L331" t="e">
        <f>(IF(AND(VLOOKUP(Games!B331, Data!$B$2:$L$134, 11, FALSE)&lt;&gt;1, VLOOKUP(Games!C331, Data!$B$2:$L$134, 11, FALSE)=1), 1,0))*Coefficients!L$2</f>
        <v>#N/A</v>
      </c>
      <c r="O331" t="e">
        <f t="shared" si="5"/>
        <v>#N/A</v>
      </c>
    </row>
    <row r="332" spans="1:15" x14ac:dyDescent="0.45">
      <c r="A332">
        <f>Coefficients!$A$2</f>
        <v>-3.0949477183535601</v>
      </c>
      <c r="B332">
        <f>(Games!D332)*Coefficients!$B$2</f>
        <v>0</v>
      </c>
      <c r="C332" t="e">
        <f>(VLOOKUP(Games!B332, Data!$B$2:$L$134, 4, FALSE)-VLOOKUP(Games!C332, Data!$B$2:$L$134, 4, FALSE))*Coefficients!$C$2</f>
        <v>#N/A</v>
      </c>
      <c r="D332" t="e">
        <f>(VLOOKUP(Games!B332, Data!$B$2:$L$134, 3, FALSE)-VLOOKUP(Games!C332, Data!$B$2:$L$134, 3, FALSE))*Coefficients!$D$2</f>
        <v>#N/A</v>
      </c>
      <c r="E332" t="e">
        <f>(VLOOKUP(Games!B332, Data!$B$2:$L$134, 5, FALSE)-VLOOKUP(Games!C332, Data!$B$2:$L$134, 5, FALSE))*Coefficients!$E$2</f>
        <v>#N/A</v>
      </c>
      <c r="F332" t="e">
        <f>(VLOOKUP(Games!B332, Data!$B$2:$L$134, 6, FALSE)-VLOOKUP(Games!C332, Data!$B$2:$L$134, 6, FALSE))*Coefficients!$F$2</f>
        <v>#N/A</v>
      </c>
      <c r="G332" t="e">
        <f>(VLOOKUP(Games!B332, Data!$B$2:$L$134, 7, FALSE)-VLOOKUP(Games!C332, Data!$B$2:$L$134, 7, FALSE))*Coefficients!$G$2</f>
        <v>#N/A</v>
      </c>
      <c r="H332" t="e">
        <f>(VLOOKUP(Games!B332, Data!$B$2:$L$134, 8, FALSE)-VLOOKUP(Games!C332, Data!$B$2:$L$134, 8, FALSE))*Coefficients!$H$2</f>
        <v>#N/A</v>
      </c>
      <c r="I332" t="e">
        <f>(VLOOKUP(Games!B332, Data!$B$2:$L$134, 9, FALSE)-VLOOKUP(Games!C332, Data!$B$2:$L$134, 9, FALSE))*Coefficients!$I$2</f>
        <v>#N/A</v>
      </c>
      <c r="J332" t="e">
        <f>(VLOOKUP(Games!B332, Data!$B$2:$L$134, 10, FALSE)-VLOOKUP(Games!C332, Data!$B$2:$L$134, 10, FALSE))*Coefficients!$J$2</f>
        <v>#N/A</v>
      </c>
      <c r="K332" t="e">
        <f>(IF(AND(VLOOKUP(Games!B332, Data!$B$2:$L$134, 11, FALSE)=1, VLOOKUP(Games!C332, Data!$B$2:$L$134, 11, FALSE)&lt;&gt;1), 1,0))*Coefficients!K$2</f>
        <v>#N/A</v>
      </c>
      <c r="L332" t="e">
        <f>(IF(AND(VLOOKUP(Games!B332, Data!$B$2:$L$134, 11, FALSE)&lt;&gt;1, VLOOKUP(Games!C332, Data!$B$2:$L$134, 11, FALSE)=1), 1,0))*Coefficients!L$2</f>
        <v>#N/A</v>
      </c>
      <c r="O332" t="e">
        <f t="shared" si="5"/>
        <v>#N/A</v>
      </c>
    </row>
    <row r="333" spans="1:15" x14ac:dyDescent="0.45">
      <c r="A333">
        <f>Coefficients!$A$2</f>
        <v>-3.0949477183535601</v>
      </c>
      <c r="B333">
        <f>(Games!D333)*Coefficients!$B$2</f>
        <v>0</v>
      </c>
      <c r="C333" t="e">
        <f>(VLOOKUP(Games!B333, Data!$B$2:$L$134, 4, FALSE)-VLOOKUP(Games!C333, Data!$B$2:$L$134, 4, FALSE))*Coefficients!$C$2</f>
        <v>#N/A</v>
      </c>
      <c r="D333" t="e">
        <f>(VLOOKUP(Games!B333, Data!$B$2:$L$134, 3, FALSE)-VLOOKUP(Games!C333, Data!$B$2:$L$134, 3, FALSE))*Coefficients!$D$2</f>
        <v>#N/A</v>
      </c>
      <c r="E333" t="e">
        <f>(VLOOKUP(Games!B333, Data!$B$2:$L$134, 5, FALSE)-VLOOKUP(Games!C333, Data!$B$2:$L$134, 5, FALSE))*Coefficients!$E$2</f>
        <v>#N/A</v>
      </c>
      <c r="F333" t="e">
        <f>(VLOOKUP(Games!B333, Data!$B$2:$L$134, 6, FALSE)-VLOOKUP(Games!C333, Data!$B$2:$L$134, 6, FALSE))*Coefficients!$F$2</f>
        <v>#N/A</v>
      </c>
      <c r="G333" t="e">
        <f>(VLOOKUP(Games!B333, Data!$B$2:$L$134, 7, FALSE)-VLOOKUP(Games!C333, Data!$B$2:$L$134, 7, FALSE))*Coefficients!$G$2</f>
        <v>#N/A</v>
      </c>
      <c r="H333" t="e">
        <f>(VLOOKUP(Games!B333, Data!$B$2:$L$134, 8, FALSE)-VLOOKUP(Games!C333, Data!$B$2:$L$134, 8, FALSE))*Coefficients!$H$2</f>
        <v>#N/A</v>
      </c>
      <c r="I333" t="e">
        <f>(VLOOKUP(Games!B333, Data!$B$2:$L$134, 9, FALSE)-VLOOKUP(Games!C333, Data!$B$2:$L$134, 9, FALSE))*Coefficients!$I$2</f>
        <v>#N/A</v>
      </c>
      <c r="J333" t="e">
        <f>(VLOOKUP(Games!B333, Data!$B$2:$L$134, 10, FALSE)-VLOOKUP(Games!C333, Data!$B$2:$L$134, 10, FALSE))*Coefficients!$J$2</f>
        <v>#N/A</v>
      </c>
      <c r="K333" t="e">
        <f>(IF(AND(VLOOKUP(Games!B333, Data!$B$2:$L$134, 11, FALSE)=1, VLOOKUP(Games!C333, Data!$B$2:$L$134, 11, FALSE)&lt;&gt;1), 1,0))*Coefficients!K$2</f>
        <v>#N/A</v>
      </c>
      <c r="L333" t="e">
        <f>(IF(AND(VLOOKUP(Games!B333, Data!$B$2:$L$134, 11, FALSE)&lt;&gt;1, VLOOKUP(Games!C333, Data!$B$2:$L$134, 11, FALSE)=1), 1,0))*Coefficients!L$2</f>
        <v>#N/A</v>
      </c>
      <c r="O333" t="e">
        <f t="shared" si="5"/>
        <v>#N/A</v>
      </c>
    </row>
    <row r="334" spans="1:15" x14ac:dyDescent="0.45">
      <c r="A334">
        <f>Coefficients!$A$2</f>
        <v>-3.0949477183535601</v>
      </c>
      <c r="B334">
        <f>(Games!D334)*Coefficients!$B$2</f>
        <v>0</v>
      </c>
      <c r="C334" t="e">
        <f>(VLOOKUP(Games!B334, Data!$B$2:$L$134, 4, FALSE)-VLOOKUP(Games!C334, Data!$B$2:$L$134, 4, FALSE))*Coefficients!$C$2</f>
        <v>#N/A</v>
      </c>
      <c r="D334" t="e">
        <f>(VLOOKUP(Games!B334, Data!$B$2:$L$134, 3, FALSE)-VLOOKUP(Games!C334, Data!$B$2:$L$134, 3, FALSE))*Coefficients!$D$2</f>
        <v>#N/A</v>
      </c>
      <c r="E334" t="e">
        <f>(VLOOKUP(Games!B334, Data!$B$2:$L$134, 5, FALSE)-VLOOKUP(Games!C334, Data!$B$2:$L$134, 5, FALSE))*Coefficients!$E$2</f>
        <v>#N/A</v>
      </c>
      <c r="F334" t="e">
        <f>(VLOOKUP(Games!B334, Data!$B$2:$L$134, 6, FALSE)-VLOOKUP(Games!C334, Data!$B$2:$L$134, 6, FALSE))*Coefficients!$F$2</f>
        <v>#N/A</v>
      </c>
      <c r="G334" t="e">
        <f>(VLOOKUP(Games!B334, Data!$B$2:$L$134, 7, FALSE)-VLOOKUP(Games!C334, Data!$B$2:$L$134, 7, FALSE))*Coefficients!$G$2</f>
        <v>#N/A</v>
      </c>
      <c r="H334" t="e">
        <f>(VLOOKUP(Games!B334, Data!$B$2:$L$134, 8, FALSE)-VLOOKUP(Games!C334, Data!$B$2:$L$134, 8, FALSE))*Coefficients!$H$2</f>
        <v>#N/A</v>
      </c>
      <c r="I334" t="e">
        <f>(VLOOKUP(Games!B334, Data!$B$2:$L$134, 9, FALSE)-VLOOKUP(Games!C334, Data!$B$2:$L$134, 9, FALSE))*Coefficients!$I$2</f>
        <v>#N/A</v>
      </c>
      <c r="J334" t="e">
        <f>(VLOOKUP(Games!B334, Data!$B$2:$L$134, 10, FALSE)-VLOOKUP(Games!C334, Data!$B$2:$L$134, 10, FALSE))*Coefficients!$J$2</f>
        <v>#N/A</v>
      </c>
      <c r="K334" t="e">
        <f>(IF(AND(VLOOKUP(Games!B334, Data!$B$2:$L$134, 11, FALSE)=1, VLOOKUP(Games!C334, Data!$B$2:$L$134, 11, FALSE)&lt;&gt;1), 1,0))*Coefficients!K$2</f>
        <v>#N/A</v>
      </c>
      <c r="L334" t="e">
        <f>(IF(AND(VLOOKUP(Games!B334, Data!$B$2:$L$134, 11, FALSE)&lt;&gt;1, VLOOKUP(Games!C334, Data!$B$2:$L$134, 11, FALSE)=1), 1,0))*Coefficients!L$2</f>
        <v>#N/A</v>
      </c>
      <c r="O334" t="e">
        <f t="shared" si="5"/>
        <v>#N/A</v>
      </c>
    </row>
    <row r="335" spans="1:15" x14ac:dyDescent="0.45">
      <c r="A335">
        <f>Coefficients!$A$2</f>
        <v>-3.0949477183535601</v>
      </c>
      <c r="B335">
        <f>(Games!D335)*Coefficients!$B$2</f>
        <v>0</v>
      </c>
      <c r="C335" t="e">
        <f>(VLOOKUP(Games!B335, Data!$B$2:$L$134, 4, FALSE)-VLOOKUP(Games!C335, Data!$B$2:$L$134, 4, FALSE))*Coefficients!$C$2</f>
        <v>#N/A</v>
      </c>
      <c r="D335" t="e">
        <f>(VLOOKUP(Games!B335, Data!$B$2:$L$134, 3, FALSE)-VLOOKUP(Games!C335, Data!$B$2:$L$134, 3, FALSE))*Coefficients!$D$2</f>
        <v>#N/A</v>
      </c>
      <c r="E335" t="e">
        <f>(VLOOKUP(Games!B335, Data!$B$2:$L$134, 5, FALSE)-VLOOKUP(Games!C335, Data!$B$2:$L$134, 5, FALSE))*Coefficients!$E$2</f>
        <v>#N/A</v>
      </c>
      <c r="F335" t="e">
        <f>(VLOOKUP(Games!B335, Data!$B$2:$L$134, 6, FALSE)-VLOOKUP(Games!C335, Data!$B$2:$L$134, 6, FALSE))*Coefficients!$F$2</f>
        <v>#N/A</v>
      </c>
      <c r="G335" t="e">
        <f>(VLOOKUP(Games!B335, Data!$B$2:$L$134, 7, FALSE)-VLOOKUP(Games!C335, Data!$B$2:$L$134, 7, FALSE))*Coefficients!$G$2</f>
        <v>#N/A</v>
      </c>
      <c r="H335" t="e">
        <f>(VLOOKUP(Games!B335, Data!$B$2:$L$134, 8, FALSE)-VLOOKUP(Games!C335, Data!$B$2:$L$134, 8, FALSE))*Coefficients!$H$2</f>
        <v>#N/A</v>
      </c>
      <c r="I335" t="e">
        <f>(VLOOKUP(Games!B335, Data!$B$2:$L$134, 9, FALSE)-VLOOKUP(Games!C335, Data!$B$2:$L$134, 9, FALSE))*Coefficients!$I$2</f>
        <v>#N/A</v>
      </c>
      <c r="J335" t="e">
        <f>(VLOOKUP(Games!B335, Data!$B$2:$L$134, 10, FALSE)-VLOOKUP(Games!C335, Data!$B$2:$L$134, 10, FALSE))*Coefficients!$J$2</f>
        <v>#N/A</v>
      </c>
      <c r="K335" t="e">
        <f>(IF(AND(VLOOKUP(Games!B335, Data!$B$2:$L$134, 11, FALSE)=1, VLOOKUP(Games!C335, Data!$B$2:$L$134, 11, FALSE)&lt;&gt;1), 1,0))*Coefficients!K$2</f>
        <v>#N/A</v>
      </c>
      <c r="L335" t="e">
        <f>(IF(AND(VLOOKUP(Games!B335, Data!$B$2:$L$134, 11, FALSE)&lt;&gt;1, VLOOKUP(Games!C335, Data!$B$2:$L$134, 11, FALSE)=1), 1,0))*Coefficients!L$2</f>
        <v>#N/A</v>
      </c>
      <c r="O335" t="e">
        <f t="shared" si="5"/>
        <v>#N/A</v>
      </c>
    </row>
    <row r="336" spans="1:15" x14ac:dyDescent="0.45">
      <c r="A336">
        <f>Coefficients!$A$2</f>
        <v>-3.0949477183535601</v>
      </c>
      <c r="B336">
        <f>(Games!D336)*Coefficients!$B$2</f>
        <v>0</v>
      </c>
      <c r="C336" t="e">
        <f>(VLOOKUP(Games!B336, Data!$B$2:$L$134, 4, FALSE)-VLOOKUP(Games!C336, Data!$B$2:$L$134, 4, FALSE))*Coefficients!$C$2</f>
        <v>#N/A</v>
      </c>
      <c r="D336" t="e">
        <f>(VLOOKUP(Games!B336, Data!$B$2:$L$134, 3, FALSE)-VLOOKUP(Games!C336, Data!$B$2:$L$134, 3, FALSE))*Coefficients!$D$2</f>
        <v>#N/A</v>
      </c>
      <c r="E336" t="e">
        <f>(VLOOKUP(Games!B336, Data!$B$2:$L$134, 5, FALSE)-VLOOKUP(Games!C336, Data!$B$2:$L$134, 5, FALSE))*Coefficients!$E$2</f>
        <v>#N/A</v>
      </c>
      <c r="F336" t="e">
        <f>(VLOOKUP(Games!B336, Data!$B$2:$L$134, 6, FALSE)-VLOOKUP(Games!C336, Data!$B$2:$L$134, 6, FALSE))*Coefficients!$F$2</f>
        <v>#N/A</v>
      </c>
      <c r="G336" t="e">
        <f>(VLOOKUP(Games!B336, Data!$B$2:$L$134, 7, FALSE)-VLOOKUP(Games!C336, Data!$B$2:$L$134, 7, FALSE))*Coefficients!$G$2</f>
        <v>#N/A</v>
      </c>
      <c r="H336" t="e">
        <f>(VLOOKUP(Games!B336, Data!$B$2:$L$134, 8, FALSE)-VLOOKUP(Games!C336, Data!$B$2:$L$134, 8, FALSE))*Coefficients!$H$2</f>
        <v>#N/A</v>
      </c>
      <c r="I336" t="e">
        <f>(VLOOKUP(Games!B336, Data!$B$2:$L$134, 9, FALSE)-VLOOKUP(Games!C336, Data!$B$2:$L$134, 9, FALSE))*Coefficients!$I$2</f>
        <v>#N/A</v>
      </c>
      <c r="J336" t="e">
        <f>(VLOOKUP(Games!B336, Data!$B$2:$L$134, 10, FALSE)-VLOOKUP(Games!C336, Data!$B$2:$L$134, 10, FALSE))*Coefficients!$J$2</f>
        <v>#N/A</v>
      </c>
      <c r="K336" t="e">
        <f>(IF(AND(VLOOKUP(Games!B336, Data!$B$2:$L$134, 11, FALSE)=1, VLOOKUP(Games!C336, Data!$B$2:$L$134, 11, FALSE)&lt;&gt;1), 1,0))*Coefficients!K$2</f>
        <v>#N/A</v>
      </c>
      <c r="L336" t="e">
        <f>(IF(AND(VLOOKUP(Games!B336, Data!$B$2:$L$134, 11, FALSE)&lt;&gt;1, VLOOKUP(Games!C336, Data!$B$2:$L$134, 11, FALSE)=1), 1,0))*Coefficients!L$2</f>
        <v>#N/A</v>
      </c>
      <c r="O336" t="e">
        <f t="shared" si="5"/>
        <v>#N/A</v>
      </c>
    </row>
    <row r="337" spans="1:15" x14ac:dyDescent="0.45">
      <c r="A337">
        <f>Coefficients!$A$2</f>
        <v>-3.0949477183535601</v>
      </c>
      <c r="B337">
        <f>(Games!D337)*Coefficients!$B$2</f>
        <v>0</v>
      </c>
      <c r="C337" t="e">
        <f>(VLOOKUP(Games!B337, Data!$B$2:$L$134, 4, FALSE)-VLOOKUP(Games!C337, Data!$B$2:$L$134, 4, FALSE))*Coefficients!$C$2</f>
        <v>#N/A</v>
      </c>
      <c r="D337" t="e">
        <f>(VLOOKUP(Games!B337, Data!$B$2:$L$134, 3, FALSE)-VLOOKUP(Games!C337, Data!$B$2:$L$134, 3, FALSE))*Coefficients!$D$2</f>
        <v>#N/A</v>
      </c>
      <c r="E337" t="e">
        <f>(VLOOKUP(Games!B337, Data!$B$2:$L$134, 5, FALSE)-VLOOKUP(Games!C337, Data!$B$2:$L$134, 5, FALSE))*Coefficients!$E$2</f>
        <v>#N/A</v>
      </c>
      <c r="F337" t="e">
        <f>(VLOOKUP(Games!B337, Data!$B$2:$L$134, 6, FALSE)-VLOOKUP(Games!C337, Data!$B$2:$L$134, 6, FALSE))*Coefficients!$F$2</f>
        <v>#N/A</v>
      </c>
      <c r="G337" t="e">
        <f>(VLOOKUP(Games!B337, Data!$B$2:$L$134, 7, FALSE)-VLOOKUP(Games!C337, Data!$B$2:$L$134, 7, FALSE))*Coefficients!$G$2</f>
        <v>#N/A</v>
      </c>
      <c r="H337" t="e">
        <f>(VLOOKUP(Games!B337, Data!$B$2:$L$134, 8, FALSE)-VLOOKUP(Games!C337, Data!$B$2:$L$134, 8, FALSE))*Coefficients!$H$2</f>
        <v>#N/A</v>
      </c>
      <c r="I337" t="e">
        <f>(VLOOKUP(Games!B337, Data!$B$2:$L$134, 9, FALSE)-VLOOKUP(Games!C337, Data!$B$2:$L$134, 9, FALSE))*Coefficients!$I$2</f>
        <v>#N/A</v>
      </c>
      <c r="J337" t="e">
        <f>(VLOOKUP(Games!B337, Data!$B$2:$L$134, 10, FALSE)-VLOOKUP(Games!C337, Data!$B$2:$L$134, 10, FALSE))*Coefficients!$J$2</f>
        <v>#N/A</v>
      </c>
      <c r="K337" t="e">
        <f>(IF(AND(VLOOKUP(Games!B337, Data!$B$2:$L$134, 11, FALSE)=1, VLOOKUP(Games!C337, Data!$B$2:$L$134, 11, FALSE)&lt;&gt;1), 1,0))*Coefficients!K$2</f>
        <v>#N/A</v>
      </c>
      <c r="L337" t="e">
        <f>(IF(AND(VLOOKUP(Games!B337, Data!$B$2:$L$134, 11, FALSE)&lt;&gt;1, VLOOKUP(Games!C337, Data!$B$2:$L$134, 11, FALSE)=1), 1,0))*Coefficients!L$2</f>
        <v>#N/A</v>
      </c>
      <c r="O337" t="e">
        <f t="shared" si="5"/>
        <v>#N/A</v>
      </c>
    </row>
    <row r="338" spans="1:15" x14ac:dyDescent="0.45">
      <c r="A338">
        <f>Coefficients!$A$2</f>
        <v>-3.0949477183535601</v>
      </c>
      <c r="B338">
        <f>(Games!D338)*Coefficients!$B$2</f>
        <v>0</v>
      </c>
      <c r="C338" t="e">
        <f>(VLOOKUP(Games!B338, Data!$B$2:$L$134, 4, FALSE)-VLOOKUP(Games!C338, Data!$B$2:$L$134, 4, FALSE))*Coefficients!$C$2</f>
        <v>#N/A</v>
      </c>
      <c r="D338" t="e">
        <f>(VLOOKUP(Games!B338, Data!$B$2:$L$134, 3, FALSE)-VLOOKUP(Games!C338, Data!$B$2:$L$134, 3, FALSE))*Coefficients!$D$2</f>
        <v>#N/A</v>
      </c>
      <c r="E338" t="e">
        <f>(VLOOKUP(Games!B338, Data!$B$2:$L$134, 5, FALSE)-VLOOKUP(Games!C338, Data!$B$2:$L$134, 5, FALSE))*Coefficients!$E$2</f>
        <v>#N/A</v>
      </c>
      <c r="F338" t="e">
        <f>(VLOOKUP(Games!B338, Data!$B$2:$L$134, 6, FALSE)-VLOOKUP(Games!C338, Data!$B$2:$L$134, 6, FALSE))*Coefficients!$F$2</f>
        <v>#N/A</v>
      </c>
      <c r="G338" t="e">
        <f>(VLOOKUP(Games!B338, Data!$B$2:$L$134, 7, FALSE)-VLOOKUP(Games!C338, Data!$B$2:$L$134, 7, FALSE))*Coefficients!$G$2</f>
        <v>#N/A</v>
      </c>
      <c r="H338" t="e">
        <f>(VLOOKUP(Games!B338, Data!$B$2:$L$134, 8, FALSE)-VLOOKUP(Games!C338, Data!$B$2:$L$134, 8, FALSE))*Coefficients!$H$2</f>
        <v>#N/A</v>
      </c>
      <c r="I338" t="e">
        <f>(VLOOKUP(Games!B338, Data!$B$2:$L$134, 9, FALSE)-VLOOKUP(Games!C338, Data!$B$2:$L$134, 9, FALSE))*Coefficients!$I$2</f>
        <v>#N/A</v>
      </c>
      <c r="J338" t="e">
        <f>(VLOOKUP(Games!B338, Data!$B$2:$L$134, 10, FALSE)-VLOOKUP(Games!C338, Data!$B$2:$L$134, 10, FALSE))*Coefficients!$J$2</f>
        <v>#N/A</v>
      </c>
      <c r="K338" t="e">
        <f>(IF(AND(VLOOKUP(Games!B338, Data!$B$2:$L$134, 11, FALSE)=1, VLOOKUP(Games!C338, Data!$B$2:$L$134, 11, FALSE)&lt;&gt;1), 1,0))*Coefficients!K$2</f>
        <v>#N/A</v>
      </c>
      <c r="L338" t="e">
        <f>(IF(AND(VLOOKUP(Games!B338, Data!$B$2:$L$134, 11, FALSE)&lt;&gt;1, VLOOKUP(Games!C338, Data!$B$2:$L$134, 11, FALSE)=1), 1,0))*Coefficients!L$2</f>
        <v>#N/A</v>
      </c>
      <c r="O338" t="e">
        <f t="shared" si="5"/>
        <v>#N/A</v>
      </c>
    </row>
    <row r="339" spans="1:15" x14ac:dyDescent="0.45">
      <c r="A339">
        <f>Coefficients!$A$2</f>
        <v>-3.0949477183535601</v>
      </c>
      <c r="B339">
        <f>(Games!D339)*Coefficients!$B$2</f>
        <v>0</v>
      </c>
      <c r="C339" t="e">
        <f>(VLOOKUP(Games!B339, Data!$B$2:$L$134, 4, FALSE)-VLOOKUP(Games!C339, Data!$B$2:$L$134, 4, FALSE))*Coefficients!$C$2</f>
        <v>#N/A</v>
      </c>
      <c r="D339" t="e">
        <f>(VLOOKUP(Games!B339, Data!$B$2:$L$134, 3, FALSE)-VLOOKUP(Games!C339, Data!$B$2:$L$134, 3, FALSE))*Coefficients!$D$2</f>
        <v>#N/A</v>
      </c>
      <c r="E339" t="e">
        <f>(VLOOKUP(Games!B339, Data!$B$2:$L$134, 5, FALSE)-VLOOKUP(Games!C339, Data!$B$2:$L$134, 5, FALSE))*Coefficients!$E$2</f>
        <v>#N/A</v>
      </c>
      <c r="F339" t="e">
        <f>(VLOOKUP(Games!B339, Data!$B$2:$L$134, 6, FALSE)-VLOOKUP(Games!C339, Data!$B$2:$L$134, 6, FALSE))*Coefficients!$F$2</f>
        <v>#N/A</v>
      </c>
      <c r="G339" t="e">
        <f>(VLOOKUP(Games!B339, Data!$B$2:$L$134, 7, FALSE)-VLOOKUP(Games!C339, Data!$B$2:$L$134, 7, FALSE))*Coefficients!$G$2</f>
        <v>#N/A</v>
      </c>
      <c r="H339" t="e">
        <f>(VLOOKUP(Games!B339, Data!$B$2:$L$134, 8, FALSE)-VLOOKUP(Games!C339, Data!$B$2:$L$134, 8, FALSE))*Coefficients!$H$2</f>
        <v>#N/A</v>
      </c>
      <c r="I339" t="e">
        <f>(VLOOKUP(Games!B339, Data!$B$2:$L$134, 9, FALSE)-VLOOKUP(Games!C339, Data!$B$2:$L$134, 9, FALSE))*Coefficients!$I$2</f>
        <v>#N/A</v>
      </c>
      <c r="J339" t="e">
        <f>(VLOOKUP(Games!B339, Data!$B$2:$L$134, 10, FALSE)-VLOOKUP(Games!C339, Data!$B$2:$L$134, 10, FALSE))*Coefficients!$J$2</f>
        <v>#N/A</v>
      </c>
      <c r="K339" t="e">
        <f>(IF(AND(VLOOKUP(Games!B339, Data!$B$2:$L$134, 11, FALSE)=1, VLOOKUP(Games!C339, Data!$B$2:$L$134, 11, FALSE)&lt;&gt;1), 1,0))*Coefficients!K$2</f>
        <v>#N/A</v>
      </c>
      <c r="L339" t="e">
        <f>(IF(AND(VLOOKUP(Games!B339, Data!$B$2:$L$134, 11, FALSE)&lt;&gt;1, VLOOKUP(Games!C339, Data!$B$2:$L$134, 11, FALSE)=1), 1,0))*Coefficients!L$2</f>
        <v>#N/A</v>
      </c>
      <c r="O339" t="e">
        <f t="shared" si="5"/>
        <v>#N/A</v>
      </c>
    </row>
    <row r="340" spans="1:15" x14ac:dyDescent="0.45">
      <c r="A340">
        <f>Coefficients!$A$2</f>
        <v>-3.0949477183535601</v>
      </c>
      <c r="B340">
        <f>(Games!D340)*Coefficients!$B$2</f>
        <v>0</v>
      </c>
      <c r="C340" t="e">
        <f>(VLOOKUP(Games!B340, Data!$B$2:$L$134, 4, FALSE)-VLOOKUP(Games!C340, Data!$B$2:$L$134, 4, FALSE))*Coefficients!$C$2</f>
        <v>#N/A</v>
      </c>
      <c r="D340" t="e">
        <f>(VLOOKUP(Games!B340, Data!$B$2:$L$134, 3, FALSE)-VLOOKUP(Games!C340, Data!$B$2:$L$134, 3, FALSE))*Coefficients!$D$2</f>
        <v>#N/A</v>
      </c>
      <c r="E340" t="e">
        <f>(VLOOKUP(Games!B340, Data!$B$2:$L$134, 5, FALSE)-VLOOKUP(Games!C340, Data!$B$2:$L$134, 5, FALSE))*Coefficients!$E$2</f>
        <v>#N/A</v>
      </c>
      <c r="F340" t="e">
        <f>(VLOOKUP(Games!B340, Data!$B$2:$L$134, 6, FALSE)-VLOOKUP(Games!C340, Data!$B$2:$L$134, 6, FALSE))*Coefficients!$F$2</f>
        <v>#N/A</v>
      </c>
      <c r="G340" t="e">
        <f>(VLOOKUP(Games!B340, Data!$B$2:$L$134, 7, FALSE)-VLOOKUP(Games!C340, Data!$B$2:$L$134, 7, FALSE))*Coefficients!$G$2</f>
        <v>#N/A</v>
      </c>
      <c r="H340" t="e">
        <f>(VLOOKUP(Games!B340, Data!$B$2:$L$134, 8, FALSE)-VLOOKUP(Games!C340, Data!$B$2:$L$134, 8, FALSE))*Coefficients!$H$2</f>
        <v>#N/A</v>
      </c>
      <c r="I340" t="e">
        <f>(VLOOKUP(Games!B340, Data!$B$2:$L$134, 9, FALSE)-VLOOKUP(Games!C340, Data!$B$2:$L$134, 9, FALSE))*Coefficients!$I$2</f>
        <v>#N/A</v>
      </c>
      <c r="J340" t="e">
        <f>(VLOOKUP(Games!B340, Data!$B$2:$L$134, 10, FALSE)-VLOOKUP(Games!C340, Data!$B$2:$L$134, 10, FALSE))*Coefficients!$J$2</f>
        <v>#N/A</v>
      </c>
      <c r="K340" t="e">
        <f>(IF(AND(VLOOKUP(Games!B340, Data!$B$2:$L$134, 11, FALSE)=1, VLOOKUP(Games!C340, Data!$B$2:$L$134, 11, FALSE)&lt;&gt;1), 1,0))*Coefficients!K$2</f>
        <v>#N/A</v>
      </c>
      <c r="L340" t="e">
        <f>(IF(AND(VLOOKUP(Games!B340, Data!$B$2:$L$134, 11, FALSE)&lt;&gt;1, VLOOKUP(Games!C340, Data!$B$2:$L$134, 11, FALSE)=1), 1,0))*Coefficients!L$2</f>
        <v>#N/A</v>
      </c>
      <c r="O340" t="e">
        <f t="shared" si="5"/>
        <v>#N/A</v>
      </c>
    </row>
    <row r="341" spans="1:15" x14ac:dyDescent="0.45">
      <c r="A341">
        <f>Coefficients!$A$2</f>
        <v>-3.0949477183535601</v>
      </c>
      <c r="B341">
        <f>(Games!D341)*Coefficients!$B$2</f>
        <v>0</v>
      </c>
      <c r="C341" t="e">
        <f>(VLOOKUP(Games!B341, Data!$B$2:$L$134, 4, FALSE)-VLOOKUP(Games!C341, Data!$B$2:$L$134, 4, FALSE))*Coefficients!$C$2</f>
        <v>#N/A</v>
      </c>
      <c r="D341" t="e">
        <f>(VLOOKUP(Games!B341, Data!$B$2:$L$134, 3, FALSE)-VLOOKUP(Games!C341, Data!$B$2:$L$134, 3, FALSE))*Coefficients!$D$2</f>
        <v>#N/A</v>
      </c>
      <c r="E341" t="e">
        <f>(VLOOKUP(Games!B341, Data!$B$2:$L$134, 5, FALSE)-VLOOKUP(Games!C341, Data!$B$2:$L$134, 5, FALSE))*Coefficients!$E$2</f>
        <v>#N/A</v>
      </c>
      <c r="F341" t="e">
        <f>(VLOOKUP(Games!B341, Data!$B$2:$L$134, 6, FALSE)-VLOOKUP(Games!C341, Data!$B$2:$L$134, 6, FALSE))*Coefficients!$F$2</f>
        <v>#N/A</v>
      </c>
      <c r="G341" t="e">
        <f>(VLOOKUP(Games!B341, Data!$B$2:$L$134, 7, FALSE)-VLOOKUP(Games!C341, Data!$B$2:$L$134, 7, FALSE))*Coefficients!$G$2</f>
        <v>#N/A</v>
      </c>
      <c r="H341" t="e">
        <f>(VLOOKUP(Games!B341, Data!$B$2:$L$134, 8, FALSE)-VLOOKUP(Games!C341, Data!$B$2:$L$134, 8, FALSE))*Coefficients!$H$2</f>
        <v>#N/A</v>
      </c>
      <c r="I341" t="e">
        <f>(VLOOKUP(Games!B341, Data!$B$2:$L$134, 9, FALSE)-VLOOKUP(Games!C341, Data!$B$2:$L$134, 9, FALSE))*Coefficients!$I$2</f>
        <v>#N/A</v>
      </c>
      <c r="J341" t="e">
        <f>(VLOOKUP(Games!B341, Data!$B$2:$L$134, 10, FALSE)-VLOOKUP(Games!C341, Data!$B$2:$L$134, 10, FALSE))*Coefficients!$J$2</f>
        <v>#N/A</v>
      </c>
      <c r="K341" t="e">
        <f>(IF(AND(VLOOKUP(Games!B341, Data!$B$2:$L$134, 11, FALSE)=1, VLOOKUP(Games!C341, Data!$B$2:$L$134, 11, FALSE)&lt;&gt;1), 1,0))*Coefficients!K$2</f>
        <v>#N/A</v>
      </c>
      <c r="L341" t="e">
        <f>(IF(AND(VLOOKUP(Games!B341, Data!$B$2:$L$134, 11, FALSE)&lt;&gt;1, VLOOKUP(Games!C341, Data!$B$2:$L$134, 11, FALSE)=1), 1,0))*Coefficients!L$2</f>
        <v>#N/A</v>
      </c>
      <c r="O341" t="e">
        <f t="shared" si="5"/>
        <v>#N/A</v>
      </c>
    </row>
    <row r="342" spans="1:15" x14ac:dyDescent="0.45">
      <c r="A342">
        <f>Coefficients!$A$2</f>
        <v>-3.0949477183535601</v>
      </c>
      <c r="B342">
        <f>(Games!D342)*Coefficients!$B$2</f>
        <v>0</v>
      </c>
      <c r="C342" t="e">
        <f>(VLOOKUP(Games!B342, Data!$B$2:$L$134, 4, FALSE)-VLOOKUP(Games!C342, Data!$B$2:$L$134, 4, FALSE))*Coefficients!$C$2</f>
        <v>#N/A</v>
      </c>
      <c r="D342" t="e">
        <f>(VLOOKUP(Games!B342, Data!$B$2:$L$134, 3, FALSE)-VLOOKUP(Games!C342, Data!$B$2:$L$134, 3, FALSE))*Coefficients!$D$2</f>
        <v>#N/A</v>
      </c>
      <c r="E342" t="e">
        <f>(VLOOKUP(Games!B342, Data!$B$2:$L$134, 5, FALSE)-VLOOKUP(Games!C342, Data!$B$2:$L$134, 5, FALSE))*Coefficients!$E$2</f>
        <v>#N/A</v>
      </c>
      <c r="F342" t="e">
        <f>(VLOOKUP(Games!B342, Data!$B$2:$L$134, 6, FALSE)-VLOOKUP(Games!C342, Data!$B$2:$L$134, 6, FALSE))*Coefficients!$F$2</f>
        <v>#N/A</v>
      </c>
      <c r="G342" t="e">
        <f>(VLOOKUP(Games!B342, Data!$B$2:$L$134, 7, FALSE)-VLOOKUP(Games!C342, Data!$B$2:$L$134, 7, FALSE))*Coefficients!$G$2</f>
        <v>#N/A</v>
      </c>
      <c r="H342" t="e">
        <f>(VLOOKUP(Games!B342, Data!$B$2:$L$134, 8, FALSE)-VLOOKUP(Games!C342, Data!$B$2:$L$134, 8, FALSE))*Coefficients!$H$2</f>
        <v>#N/A</v>
      </c>
      <c r="I342" t="e">
        <f>(VLOOKUP(Games!B342, Data!$B$2:$L$134, 9, FALSE)-VLOOKUP(Games!C342, Data!$B$2:$L$134, 9, FALSE))*Coefficients!$I$2</f>
        <v>#N/A</v>
      </c>
      <c r="J342" t="e">
        <f>(VLOOKUP(Games!B342, Data!$B$2:$L$134, 10, FALSE)-VLOOKUP(Games!C342, Data!$B$2:$L$134, 10, FALSE))*Coefficients!$J$2</f>
        <v>#N/A</v>
      </c>
      <c r="K342" t="e">
        <f>(IF(AND(VLOOKUP(Games!B342, Data!$B$2:$L$134, 11, FALSE)=1, VLOOKUP(Games!C342, Data!$B$2:$L$134, 11, FALSE)&lt;&gt;1), 1,0))*Coefficients!K$2</f>
        <v>#N/A</v>
      </c>
      <c r="L342" t="e">
        <f>(IF(AND(VLOOKUP(Games!B342, Data!$B$2:$L$134, 11, FALSE)&lt;&gt;1, VLOOKUP(Games!C342, Data!$B$2:$L$134, 11, FALSE)=1), 1,0))*Coefficients!L$2</f>
        <v>#N/A</v>
      </c>
      <c r="O342" t="e">
        <f t="shared" si="5"/>
        <v>#N/A</v>
      </c>
    </row>
    <row r="343" spans="1:15" x14ac:dyDescent="0.45">
      <c r="A343">
        <f>Coefficients!$A$2</f>
        <v>-3.0949477183535601</v>
      </c>
      <c r="B343">
        <f>(Games!D343)*Coefficients!$B$2</f>
        <v>0</v>
      </c>
      <c r="C343" t="e">
        <f>(VLOOKUP(Games!B343, Data!$B$2:$L$134, 4, FALSE)-VLOOKUP(Games!C343, Data!$B$2:$L$134, 4, FALSE))*Coefficients!$C$2</f>
        <v>#N/A</v>
      </c>
      <c r="D343" t="e">
        <f>(VLOOKUP(Games!B343, Data!$B$2:$L$134, 3, FALSE)-VLOOKUP(Games!C343, Data!$B$2:$L$134, 3, FALSE))*Coefficients!$D$2</f>
        <v>#N/A</v>
      </c>
      <c r="E343" t="e">
        <f>(VLOOKUP(Games!B343, Data!$B$2:$L$134, 5, FALSE)-VLOOKUP(Games!C343, Data!$B$2:$L$134, 5, FALSE))*Coefficients!$E$2</f>
        <v>#N/A</v>
      </c>
      <c r="F343" t="e">
        <f>(VLOOKUP(Games!B343, Data!$B$2:$L$134, 6, FALSE)-VLOOKUP(Games!C343, Data!$B$2:$L$134, 6, FALSE))*Coefficients!$F$2</f>
        <v>#N/A</v>
      </c>
      <c r="G343" t="e">
        <f>(VLOOKUP(Games!B343, Data!$B$2:$L$134, 7, FALSE)-VLOOKUP(Games!C343, Data!$B$2:$L$134, 7, FALSE))*Coefficients!$G$2</f>
        <v>#N/A</v>
      </c>
      <c r="H343" t="e">
        <f>(VLOOKUP(Games!B343, Data!$B$2:$L$134, 8, FALSE)-VLOOKUP(Games!C343, Data!$B$2:$L$134, 8, FALSE))*Coefficients!$H$2</f>
        <v>#N/A</v>
      </c>
      <c r="I343" t="e">
        <f>(VLOOKUP(Games!B343, Data!$B$2:$L$134, 9, FALSE)-VLOOKUP(Games!C343, Data!$B$2:$L$134, 9, FALSE))*Coefficients!$I$2</f>
        <v>#N/A</v>
      </c>
      <c r="J343" t="e">
        <f>(VLOOKUP(Games!B343, Data!$B$2:$L$134, 10, FALSE)-VLOOKUP(Games!C343, Data!$B$2:$L$134, 10, FALSE))*Coefficients!$J$2</f>
        <v>#N/A</v>
      </c>
      <c r="K343" t="e">
        <f>(IF(AND(VLOOKUP(Games!B343, Data!$B$2:$L$134, 11, FALSE)=1, VLOOKUP(Games!C343, Data!$B$2:$L$134, 11, FALSE)&lt;&gt;1), 1,0))*Coefficients!K$2</f>
        <v>#N/A</v>
      </c>
      <c r="L343" t="e">
        <f>(IF(AND(VLOOKUP(Games!B343, Data!$B$2:$L$134, 11, FALSE)&lt;&gt;1, VLOOKUP(Games!C343, Data!$B$2:$L$134, 11, FALSE)=1), 1,0))*Coefficients!L$2</f>
        <v>#N/A</v>
      </c>
      <c r="O343" t="e">
        <f t="shared" si="5"/>
        <v>#N/A</v>
      </c>
    </row>
    <row r="344" spans="1:15" x14ac:dyDescent="0.45">
      <c r="A344">
        <f>Coefficients!$A$2</f>
        <v>-3.0949477183535601</v>
      </c>
      <c r="B344">
        <f>(Games!D344)*Coefficients!$B$2</f>
        <v>0</v>
      </c>
      <c r="C344" t="e">
        <f>(VLOOKUP(Games!B344, Data!$B$2:$L$134, 4, FALSE)-VLOOKUP(Games!C344, Data!$B$2:$L$134, 4, FALSE))*Coefficients!$C$2</f>
        <v>#N/A</v>
      </c>
      <c r="D344" t="e">
        <f>(VLOOKUP(Games!B344, Data!$B$2:$L$134, 3, FALSE)-VLOOKUP(Games!C344, Data!$B$2:$L$134, 3, FALSE))*Coefficients!$D$2</f>
        <v>#N/A</v>
      </c>
      <c r="E344" t="e">
        <f>(VLOOKUP(Games!B344, Data!$B$2:$L$134, 5, FALSE)-VLOOKUP(Games!C344, Data!$B$2:$L$134, 5, FALSE))*Coefficients!$E$2</f>
        <v>#N/A</v>
      </c>
      <c r="F344" t="e">
        <f>(VLOOKUP(Games!B344, Data!$B$2:$L$134, 6, FALSE)-VLOOKUP(Games!C344, Data!$B$2:$L$134, 6, FALSE))*Coefficients!$F$2</f>
        <v>#N/A</v>
      </c>
      <c r="G344" t="e">
        <f>(VLOOKUP(Games!B344, Data!$B$2:$L$134, 7, FALSE)-VLOOKUP(Games!C344, Data!$B$2:$L$134, 7, FALSE))*Coefficients!$G$2</f>
        <v>#N/A</v>
      </c>
      <c r="H344" t="e">
        <f>(VLOOKUP(Games!B344, Data!$B$2:$L$134, 8, FALSE)-VLOOKUP(Games!C344, Data!$B$2:$L$134, 8, FALSE))*Coefficients!$H$2</f>
        <v>#N/A</v>
      </c>
      <c r="I344" t="e">
        <f>(VLOOKUP(Games!B344, Data!$B$2:$L$134, 9, FALSE)-VLOOKUP(Games!C344, Data!$B$2:$L$134, 9, FALSE))*Coefficients!$I$2</f>
        <v>#N/A</v>
      </c>
      <c r="J344" t="e">
        <f>(VLOOKUP(Games!B344, Data!$B$2:$L$134, 10, FALSE)-VLOOKUP(Games!C344, Data!$B$2:$L$134, 10, FALSE))*Coefficients!$J$2</f>
        <v>#N/A</v>
      </c>
      <c r="K344" t="e">
        <f>(IF(AND(VLOOKUP(Games!B344, Data!$B$2:$L$134, 11, FALSE)=1, VLOOKUP(Games!C344, Data!$B$2:$L$134, 11, FALSE)&lt;&gt;1), 1,0))*Coefficients!K$2</f>
        <v>#N/A</v>
      </c>
      <c r="L344" t="e">
        <f>(IF(AND(VLOOKUP(Games!B344, Data!$B$2:$L$134, 11, FALSE)&lt;&gt;1, VLOOKUP(Games!C344, Data!$B$2:$L$134, 11, FALSE)=1), 1,0))*Coefficients!L$2</f>
        <v>#N/A</v>
      </c>
      <c r="O344" t="e">
        <f t="shared" si="5"/>
        <v>#N/A</v>
      </c>
    </row>
    <row r="345" spans="1:15" x14ac:dyDescent="0.45">
      <c r="A345">
        <f>Coefficients!$A$2</f>
        <v>-3.0949477183535601</v>
      </c>
      <c r="B345">
        <f>(Games!D345)*Coefficients!$B$2</f>
        <v>0</v>
      </c>
      <c r="C345" t="e">
        <f>(VLOOKUP(Games!B345, Data!$B$2:$L$134, 4, FALSE)-VLOOKUP(Games!C345, Data!$B$2:$L$134, 4, FALSE))*Coefficients!$C$2</f>
        <v>#N/A</v>
      </c>
      <c r="D345" t="e">
        <f>(VLOOKUP(Games!B345, Data!$B$2:$L$134, 3, FALSE)-VLOOKUP(Games!C345, Data!$B$2:$L$134, 3, FALSE))*Coefficients!$D$2</f>
        <v>#N/A</v>
      </c>
      <c r="E345" t="e">
        <f>(VLOOKUP(Games!B345, Data!$B$2:$L$134, 5, FALSE)-VLOOKUP(Games!C345, Data!$B$2:$L$134, 5, FALSE))*Coefficients!$E$2</f>
        <v>#N/A</v>
      </c>
      <c r="F345" t="e">
        <f>(VLOOKUP(Games!B345, Data!$B$2:$L$134, 6, FALSE)-VLOOKUP(Games!C345, Data!$B$2:$L$134, 6, FALSE))*Coefficients!$F$2</f>
        <v>#N/A</v>
      </c>
      <c r="G345" t="e">
        <f>(VLOOKUP(Games!B345, Data!$B$2:$L$134, 7, FALSE)-VLOOKUP(Games!C345, Data!$B$2:$L$134, 7, FALSE))*Coefficients!$G$2</f>
        <v>#N/A</v>
      </c>
      <c r="H345" t="e">
        <f>(VLOOKUP(Games!B345, Data!$B$2:$L$134, 8, FALSE)-VLOOKUP(Games!C345, Data!$B$2:$L$134, 8, FALSE))*Coefficients!$H$2</f>
        <v>#N/A</v>
      </c>
      <c r="I345" t="e">
        <f>(VLOOKUP(Games!B345, Data!$B$2:$L$134, 9, FALSE)-VLOOKUP(Games!C345, Data!$B$2:$L$134, 9, FALSE))*Coefficients!$I$2</f>
        <v>#N/A</v>
      </c>
      <c r="J345" t="e">
        <f>(VLOOKUP(Games!B345, Data!$B$2:$L$134, 10, FALSE)-VLOOKUP(Games!C345, Data!$B$2:$L$134, 10, FALSE))*Coefficients!$J$2</f>
        <v>#N/A</v>
      </c>
      <c r="K345" t="e">
        <f>(IF(AND(VLOOKUP(Games!B345, Data!$B$2:$L$134, 11, FALSE)=1, VLOOKUP(Games!C345, Data!$B$2:$L$134, 11, FALSE)&lt;&gt;1), 1,0))*Coefficients!K$2</f>
        <v>#N/A</v>
      </c>
      <c r="L345" t="e">
        <f>(IF(AND(VLOOKUP(Games!B345, Data!$B$2:$L$134, 11, FALSE)&lt;&gt;1, VLOOKUP(Games!C345, Data!$B$2:$L$134, 11, FALSE)=1), 1,0))*Coefficients!L$2</f>
        <v>#N/A</v>
      </c>
      <c r="O345" t="e">
        <f t="shared" si="5"/>
        <v>#N/A</v>
      </c>
    </row>
    <row r="346" spans="1:15" x14ac:dyDescent="0.45">
      <c r="A346">
        <f>Coefficients!$A$2</f>
        <v>-3.0949477183535601</v>
      </c>
      <c r="B346">
        <f>(Games!D346)*Coefficients!$B$2</f>
        <v>0</v>
      </c>
      <c r="C346" t="e">
        <f>(VLOOKUP(Games!B346, Data!$B$2:$L$134, 4, FALSE)-VLOOKUP(Games!C346, Data!$B$2:$L$134, 4, FALSE))*Coefficients!$C$2</f>
        <v>#N/A</v>
      </c>
      <c r="D346" t="e">
        <f>(VLOOKUP(Games!B346, Data!$B$2:$L$134, 3, FALSE)-VLOOKUP(Games!C346, Data!$B$2:$L$134, 3, FALSE))*Coefficients!$D$2</f>
        <v>#N/A</v>
      </c>
      <c r="E346" t="e">
        <f>(VLOOKUP(Games!B346, Data!$B$2:$L$134, 5, FALSE)-VLOOKUP(Games!C346, Data!$B$2:$L$134, 5, FALSE))*Coefficients!$E$2</f>
        <v>#N/A</v>
      </c>
      <c r="F346" t="e">
        <f>(VLOOKUP(Games!B346, Data!$B$2:$L$134, 6, FALSE)-VLOOKUP(Games!C346, Data!$B$2:$L$134, 6, FALSE))*Coefficients!$F$2</f>
        <v>#N/A</v>
      </c>
      <c r="G346" t="e">
        <f>(VLOOKUP(Games!B346, Data!$B$2:$L$134, 7, FALSE)-VLOOKUP(Games!C346, Data!$B$2:$L$134, 7, FALSE))*Coefficients!$G$2</f>
        <v>#N/A</v>
      </c>
      <c r="H346" t="e">
        <f>(VLOOKUP(Games!B346, Data!$B$2:$L$134, 8, FALSE)-VLOOKUP(Games!C346, Data!$B$2:$L$134, 8, FALSE))*Coefficients!$H$2</f>
        <v>#N/A</v>
      </c>
      <c r="I346" t="e">
        <f>(VLOOKUP(Games!B346, Data!$B$2:$L$134, 9, FALSE)-VLOOKUP(Games!C346, Data!$B$2:$L$134, 9, FALSE))*Coefficients!$I$2</f>
        <v>#N/A</v>
      </c>
      <c r="J346" t="e">
        <f>(VLOOKUP(Games!B346, Data!$B$2:$L$134, 10, FALSE)-VLOOKUP(Games!C346, Data!$B$2:$L$134, 10, FALSE))*Coefficients!$J$2</f>
        <v>#N/A</v>
      </c>
      <c r="K346" t="e">
        <f>(IF(AND(VLOOKUP(Games!B346, Data!$B$2:$L$134, 11, FALSE)=1, VLOOKUP(Games!C346, Data!$B$2:$L$134, 11, FALSE)&lt;&gt;1), 1,0))*Coefficients!K$2</f>
        <v>#N/A</v>
      </c>
      <c r="L346" t="e">
        <f>(IF(AND(VLOOKUP(Games!B346, Data!$B$2:$L$134, 11, FALSE)&lt;&gt;1, VLOOKUP(Games!C346, Data!$B$2:$L$134, 11, FALSE)=1), 1,0))*Coefficients!L$2</f>
        <v>#N/A</v>
      </c>
      <c r="O346" t="e">
        <f t="shared" si="5"/>
        <v>#N/A</v>
      </c>
    </row>
    <row r="347" spans="1:15" x14ac:dyDescent="0.45">
      <c r="A347">
        <f>Coefficients!$A$2</f>
        <v>-3.0949477183535601</v>
      </c>
      <c r="B347">
        <f>(Games!D347)*Coefficients!$B$2</f>
        <v>0</v>
      </c>
      <c r="C347" t="e">
        <f>(VLOOKUP(Games!B347, Data!$B$2:$L$134, 4, FALSE)-VLOOKUP(Games!C347, Data!$B$2:$L$134, 4, FALSE))*Coefficients!$C$2</f>
        <v>#N/A</v>
      </c>
      <c r="D347" t="e">
        <f>(VLOOKUP(Games!B347, Data!$B$2:$L$134, 3, FALSE)-VLOOKUP(Games!C347, Data!$B$2:$L$134, 3, FALSE))*Coefficients!$D$2</f>
        <v>#N/A</v>
      </c>
      <c r="E347" t="e">
        <f>(VLOOKUP(Games!B347, Data!$B$2:$L$134, 5, FALSE)-VLOOKUP(Games!C347, Data!$B$2:$L$134, 5, FALSE))*Coefficients!$E$2</f>
        <v>#N/A</v>
      </c>
      <c r="F347" t="e">
        <f>(VLOOKUP(Games!B347, Data!$B$2:$L$134, 6, FALSE)-VLOOKUP(Games!C347, Data!$B$2:$L$134, 6, FALSE))*Coefficients!$F$2</f>
        <v>#N/A</v>
      </c>
      <c r="G347" t="e">
        <f>(VLOOKUP(Games!B347, Data!$B$2:$L$134, 7, FALSE)-VLOOKUP(Games!C347, Data!$B$2:$L$134, 7, FALSE))*Coefficients!$G$2</f>
        <v>#N/A</v>
      </c>
      <c r="H347" t="e">
        <f>(VLOOKUP(Games!B347, Data!$B$2:$L$134, 8, FALSE)-VLOOKUP(Games!C347, Data!$B$2:$L$134, 8, FALSE))*Coefficients!$H$2</f>
        <v>#N/A</v>
      </c>
      <c r="I347" t="e">
        <f>(VLOOKUP(Games!B347, Data!$B$2:$L$134, 9, FALSE)-VLOOKUP(Games!C347, Data!$B$2:$L$134, 9, FALSE))*Coefficients!$I$2</f>
        <v>#N/A</v>
      </c>
      <c r="J347" t="e">
        <f>(VLOOKUP(Games!B347, Data!$B$2:$L$134, 10, FALSE)-VLOOKUP(Games!C347, Data!$B$2:$L$134, 10, FALSE))*Coefficients!$J$2</f>
        <v>#N/A</v>
      </c>
      <c r="K347" t="e">
        <f>(IF(AND(VLOOKUP(Games!B347, Data!$B$2:$L$134, 11, FALSE)=1, VLOOKUP(Games!C347, Data!$B$2:$L$134, 11, FALSE)&lt;&gt;1), 1,0))*Coefficients!K$2</f>
        <v>#N/A</v>
      </c>
      <c r="L347" t="e">
        <f>(IF(AND(VLOOKUP(Games!B347, Data!$B$2:$L$134, 11, FALSE)&lt;&gt;1, VLOOKUP(Games!C347, Data!$B$2:$L$134, 11, FALSE)=1), 1,0))*Coefficients!L$2</f>
        <v>#N/A</v>
      </c>
      <c r="O347" t="e">
        <f t="shared" si="5"/>
        <v>#N/A</v>
      </c>
    </row>
    <row r="348" spans="1:15" x14ac:dyDescent="0.45">
      <c r="A348">
        <f>Coefficients!$A$2</f>
        <v>-3.0949477183535601</v>
      </c>
      <c r="B348">
        <f>(Games!D348)*Coefficients!$B$2</f>
        <v>0</v>
      </c>
      <c r="C348" t="e">
        <f>(VLOOKUP(Games!B348, Data!$B$2:$L$134, 4, FALSE)-VLOOKUP(Games!C348, Data!$B$2:$L$134, 4, FALSE))*Coefficients!$C$2</f>
        <v>#N/A</v>
      </c>
      <c r="D348" t="e">
        <f>(VLOOKUP(Games!B348, Data!$B$2:$L$134, 3, FALSE)-VLOOKUP(Games!C348, Data!$B$2:$L$134, 3, FALSE))*Coefficients!$D$2</f>
        <v>#N/A</v>
      </c>
      <c r="E348" t="e">
        <f>(VLOOKUP(Games!B348, Data!$B$2:$L$134, 5, FALSE)-VLOOKUP(Games!C348, Data!$B$2:$L$134, 5, FALSE))*Coefficients!$E$2</f>
        <v>#N/A</v>
      </c>
      <c r="F348" t="e">
        <f>(VLOOKUP(Games!B348, Data!$B$2:$L$134, 6, FALSE)-VLOOKUP(Games!C348, Data!$B$2:$L$134, 6, FALSE))*Coefficients!$F$2</f>
        <v>#N/A</v>
      </c>
      <c r="G348" t="e">
        <f>(VLOOKUP(Games!B348, Data!$B$2:$L$134, 7, FALSE)-VLOOKUP(Games!C348, Data!$B$2:$L$134, 7, FALSE))*Coefficients!$G$2</f>
        <v>#N/A</v>
      </c>
      <c r="H348" t="e">
        <f>(VLOOKUP(Games!B348, Data!$B$2:$L$134, 8, FALSE)-VLOOKUP(Games!C348, Data!$B$2:$L$134, 8, FALSE))*Coefficients!$H$2</f>
        <v>#N/A</v>
      </c>
      <c r="I348" t="e">
        <f>(VLOOKUP(Games!B348, Data!$B$2:$L$134, 9, FALSE)-VLOOKUP(Games!C348, Data!$B$2:$L$134, 9, FALSE))*Coefficients!$I$2</f>
        <v>#N/A</v>
      </c>
      <c r="J348" t="e">
        <f>(VLOOKUP(Games!B348, Data!$B$2:$L$134, 10, FALSE)-VLOOKUP(Games!C348, Data!$B$2:$L$134, 10, FALSE))*Coefficients!$J$2</f>
        <v>#N/A</v>
      </c>
      <c r="K348" t="e">
        <f>(IF(AND(VLOOKUP(Games!B348, Data!$B$2:$L$134, 11, FALSE)=1, VLOOKUP(Games!C348, Data!$B$2:$L$134, 11, FALSE)&lt;&gt;1), 1,0))*Coefficients!K$2</f>
        <v>#N/A</v>
      </c>
      <c r="L348" t="e">
        <f>(IF(AND(VLOOKUP(Games!B348, Data!$B$2:$L$134, 11, FALSE)&lt;&gt;1, VLOOKUP(Games!C348, Data!$B$2:$L$134, 11, FALSE)=1), 1,0))*Coefficients!L$2</f>
        <v>#N/A</v>
      </c>
      <c r="O348" t="e">
        <f t="shared" si="5"/>
        <v>#N/A</v>
      </c>
    </row>
    <row r="349" spans="1:15" x14ac:dyDescent="0.45">
      <c r="A349">
        <f>Coefficients!$A$2</f>
        <v>-3.0949477183535601</v>
      </c>
      <c r="B349">
        <f>(Games!D349)*Coefficients!$B$2</f>
        <v>0</v>
      </c>
      <c r="C349" t="e">
        <f>(VLOOKUP(Games!B349, Data!$B$2:$L$134, 4, FALSE)-VLOOKUP(Games!C349, Data!$B$2:$L$134, 4, FALSE))*Coefficients!$C$2</f>
        <v>#N/A</v>
      </c>
      <c r="D349" t="e">
        <f>(VLOOKUP(Games!B349, Data!$B$2:$L$134, 3, FALSE)-VLOOKUP(Games!C349, Data!$B$2:$L$134, 3, FALSE))*Coefficients!$D$2</f>
        <v>#N/A</v>
      </c>
      <c r="E349" t="e">
        <f>(VLOOKUP(Games!B349, Data!$B$2:$L$134, 5, FALSE)-VLOOKUP(Games!C349, Data!$B$2:$L$134, 5, FALSE))*Coefficients!$E$2</f>
        <v>#N/A</v>
      </c>
      <c r="F349" t="e">
        <f>(VLOOKUP(Games!B349, Data!$B$2:$L$134, 6, FALSE)-VLOOKUP(Games!C349, Data!$B$2:$L$134, 6, FALSE))*Coefficients!$F$2</f>
        <v>#N/A</v>
      </c>
      <c r="G349" t="e">
        <f>(VLOOKUP(Games!B349, Data!$B$2:$L$134, 7, FALSE)-VLOOKUP(Games!C349, Data!$B$2:$L$134, 7, FALSE))*Coefficients!$G$2</f>
        <v>#N/A</v>
      </c>
      <c r="H349" t="e">
        <f>(VLOOKUP(Games!B349, Data!$B$2:$L$134, 8, FALSE)-VLOOKUP(Games!C349, Data!$B$2:$L$134, 8, FALSE))*Coefficients!$H$2</f>
        <v>#N/A</v>
      </c>
      <c r="I349" t="e">
        <f>(VLOOKUP(Games!B349, Data!$B$2:$L$134, 9, FALSE)-VLOOKUP(Games!C349, Data!$B$2:$L$134, 9, FALSE))*Coefficients!$I$2</f>
        <v>#N/A</v>
      </c>
      <c r="J349" t="e">
        <f>(VLOOKUP(Games!B349, Data!$B$2:$L$134, 10, FALSE)-VLOOKUP(Games!C349, Data!$B$2:$L$134, 10, FALSE))*Coefficients!$J$2</f>
        <v>#N/A</v>
      </c>
      <c r="K349" t="e">
        <f>(IF(AND(VLOOKUP(Games!B349, Data!$B$2:$L$134, 11, FALSE)=1, VLOOKUP(Games!C349, Data!$B$2:$L$134, 11, FALSE)&lt;&gt;1), 1,0))*Coefficients!K$2</f>
        <v>#N/A</v>
      </c>
      <c r="L349" t="e">
        <f>(IF(AND(VLOOKUP(Games!B349, Data!$B$2:$L$134, 11, FALSE)&lt;&gt;1, VLOOKUP(Games!C349, Data!$B$2:$L$134, 11, FALSE)=1), 1,0))*Coefficients!L$2</f>
        <v>#N/A</v>
      </c>
      <c r="O349" t="e">
        <f t="shared" si="5"/>
        <v>#N/A</v>
      </c>
    </row>
    <row r="350" spans="1:15" x14ac:dyDescent="0.45">
      <c r="A350">
        <f>Coefficients!$A$2</f>
        <v>-3.0949477183535601</v>
      </c>
      <c r="B350">
        <f>(Games!D350)*Coefficients!$B$2</f>
        <v>0</v>
      </c>
      <c r="C350" t="e">
        <f>(VLOOKUP(Games!B350, Data!$B$2:$L$134, 4, FALSE)-VLOOKUP(Games!C350, Data!$B$2:$L$134, 4, FALSE))*Coefficients!$C$2</f>
        <v>#N/A</v>
      </c>
      <c r="D350" t="e">
        <f>(VLOOKUP(Games!B350, Data!$B$2:$L$134, 3, FALSE)-VLOOKUP(Games!C350, Data!$B$2:$L$134, 3, FALSE))*Coefficients!$D$2</f>
        <v>#N/A</v>
      </c>
      <c r="E350" t="e">
        <f>(VLOOKUP(Games!B350, Data!$B$2:$L$134, 5, FALSE)-VLOOKUP(Games!C350, Data!$B$2:$L$134, 5, FALSE))*Coefficients!$E$2</f>
        <v>#N/A</v>
      </c>
      <c r="F350" t="e">
        <f>(VLOOKUP(Games!B350, Data!$B$2:$L$134, 6, FALSE)-VLOOKUP(Games!C350, Data!$B$2:$L$134, 6, FALSE))*Coefficients!$F$2</f>
        <v>#N/A</v>
      </c>
      <c r="G350" t="e">
        <f>(VLOOKUP(Games!B350, Data!$B$2:$L$134, 7, FALSE)-VLOOKUP(Games!C350, Data!$B$2:$L$134, 7, FALSE))*Coefficients!$G$2</f>
        <v>#N/A</v>
      </c>
      <c r="H350" t="e">
        <f>(VLOOKUP(Games!B350, Data!$B$2:$L$134, 8, FALSE)-VLOOKUP(Games!C350, Data!$B$2:$L$134, 8, FALSE))*Coefficients!$H$2</f>
        <v>#N/A</v>
      </c>
      <c r="I350" t="e">
        <f>(VLOOKUP(Games!B350, Data!$B$2:$L$134, 9, FALSE)-VLOOKUP(Games!C350, Data!$B$2:$L$134, 9, FALSE))*Coefficients!$I$2</f>
        <v>#N/A</v>
      </c>
      <c r="J350" t="e">
        <f>(VLOOKUP(Games!B350, Data!$B$2:$L$134, 10, FALSE)-VLOOKUP(Games!C350, Data!$B$2:$L$134, 10, FALSE))*Coefficients!$J$2</f>
        <v>#N/A</v>
      </c>
      <c r="K350" t="e">
        <f>(IF(AND(VLOOKUP(Games!B350, Data!$B$2:$L$134, 11, FALSE)=1, VLOOKUP(Games!C350, Data!$B$2:$L$134, 11, FALSE)&lt;&gt;1), 1,0))*Coefficients!K$2</f>
        <v>#N/A</v>
      </c>
      <c r="L350" t="e">
        <f>(IF(AND(VLOOKUP(Games!B350, Data!$B$2:$L$134, 11, FALSE)&lt;&gt;1, VLOOKUP(Games!C350, Data!$B$2:$L$134, 11, FALSE)=1), 1,0))*Coefficients!L$2</f>
        <v>#N/A</v>
      </c>
      <c r="O350" t="e">
        <f t="shared" si="5"/>
        <v>#N/A</v>
      </c>
    </row>
    <row r="351" spans="1:15" x14ac:dyDescent="0.45">
      <c r="A351">
        <f>Coefficients!$A$2</f>
        <v>-3.0949477183535601</v>
      </c>
      <c r="B351">
        <f>(Games!D351)*Coefficients!$B$2</f>
        <v>0</v>
      </c>
      <c r="C351" t="e">
        <f>(VLOOKUP(Games!B351, Data!$B$2:$L$134, 4, FALSE)-VLOOKUP(Games!C351, Data!$B$2:$L$134, 4, FALSE))*Coefficients!$C$2</f>
        <v>#N/A</v>
      </c>
      <c r="D351" t="e">
        <f>(VLOOKUP(Games!B351, Data!$B$2:$L$134, 3, FALSE)-VLOOKUP(Games!C351, Data!$B$2:$L$134, 3, FALSE))*Coefficients!$D$2</f>
        <v>#N/A</v>
      </c>
      <c r="E351" t="e">
        <f>(VLOOKUP(Games!B351, Data!$B$2:$L$134, 5, FALSE)-VLOOKUP(Games!C351, Data!$B$2:$L$134, 5, FALSE))*Coefficients!$E$2</f>
        <v>#N/A</v>
      </c>
      <c r="F351" t="e">
        <f>(VLOOKUP(Games!B351, Data!$B$2:$L$134, 6, FALSE)-VLOOKUP(Games!C351, Data!$B$2:$L$134, 6, FALSE))*Coefficients!$F$2</f>
        <v>#N/A</v>
      </c>
      <c r="G351" t="e">
        <f>(VLOOKUP(Games!B351, Data!$B$2:$L$134, 7, FALSE)-VLOOKUP(Games!C351, Data!$B$2:$L$134, 7, FALSE))*Coefficients!$G$2</f>
        <v>#N/A</v>
      </c>
      <c r="H351" t="e">
        <f>(VLOOKUP(Games!B351, Data!$B$2:$L$134, 8, FALSE)-VLOOKUP(Games!C351, Data!$B$2:$L$134, 8, FALSE))*Coefficients!$H$2</f>
        <v>#N/A</v>
      </c>
      <c r="I351" t="e">
        <f>(VLOOKUP(Games!B351, Data!$B$2:$L$134, 9, FALSE)-VLOOKUP(Games!C351, Data!$B$2:$L$134, 9, FALSE))*Coefficients!$I$2</f>
        <v>#N/A</v>
      </c>
      <c r="J351" t="e">
        <f>(VLOOKUP(Games!B351, Data!$B$2:$L$134, 10, FALSE)-VLOOKUP(Games!C351, Data!$B$2:$L$134, 10, FALSE))*Coefficients!$J$2</f>
        <v>#N/A</v>
      </c>
      <c r="K351" t="e">
        <f>(IF(AND(VLOOKUP(Games!B351, Data!$B$2:$L$134, 11, FALSE)=1, VLOOKUP(Games!C351, Data!$B$2:$L$134, 11, FALSE)&lt;&gt;1), 1,0))*Coefficients!K$2</f>
        <v>#N/A</v>
      </c>
      <c r="L351" t="e">
        <f>(IF(AND(VLOOKUP(Games!B351, Data!$B$2:$L$134, 11, FALSE)&lt;&gt;1, VLOOKUP(Games!C351, Data!$B$2:$L$134, 11, FALSE)=1), 1,0))*Coefficients!L$2</f>
        <v>#N/A</v>
      </c>
      <c r="O351" t="e">
        <f t="shared" si="5"/>
        <v>#N/A</v>
      </c>
    </row>
    <row r="352" spans="1:15" x14ac:dyDescent="0.45">
      <c r="A352">
        <f>Coefficients!$A$2</f>
        <v>-3.0949477183535601</v>
      </c>
      <c r="B352">
        <f>(Games!D352)*Coefficients!$B$2</f>
        <v>0</v>
      </c>
      <c r="C352" t="e">
        <f>(VLOOKUP(Games!B352, Data!$B$2:$L$134, 4, FALSE)-VLOOKUP(Games!C352, Data!$B$2:$L$134, 4, FALSE))*Coefficients!$C$2</f>
        <v>#N/A</v>
      </c>
      <c r="D352" t="e">
        <f>(VLOOKUP(Games!B352, Data!$B$2:$L$134, 3, FALSE)-VLOOKUP(Games!C352, Data!$B$2:$L$134, 3, FALSE))*Coefficients!$D$2</f>
        <v>#N/A</v>
      </c>
      <c r="E352" t="e">
        <f>(VLOOKUP(Games!B352, Data!$B$2:$L$134, 5, FALSE)-VLOOKUP(Games!C352, Data!$B$2:$L$134, 5, FALSE))*Coefficients!$E$2</f>
        <v>#N/A</v>
      </c>
      <c r="F352" t="e">
        <f>(VLOOKUP(Games!B352, Data!$B$2:$L$134, 6, FALSE)-VLOOKUP(Games!C352, Data!$B$2:$L$134, 6, FALSE))*Coefficients!$F$2</f>
        <v>#N/A</v>
      </c>
      <c r="G352" t="e">
        <f>(VLOOKUP(Games!B352, Data!$B$2:$L$134, 7, FALSE)-VLOOKUP(Games!C352, Data!$B$2:$L$134, 7, FALSE))*Coefficients!$G$2</f>
        <v>#N/A</v>
      </c>
      <c r="H352" t="e">
        <f>(VLOOKUP(Games!B352, Data!$B$2:$L$134, 8, FALSE)-VLOOKUP(Games!C352, Data!$B$2:$L$134, 8, FALSE))*Coefficients!$H$2</f>
        <v>#N/A</v>
      </c>
      <c r="I352" t="e">
        <f>(VLOOKUP(Games!B352, Data!$B$2:$L$134, 9, FALSE)-VLOOKUP(Games!C352, Data!$B$2:$L$134, 9, FALSE))*Coefficients!$I$2</f>
        <v>#N/A</v>
      </c>
      <c r="J352" t="e">
        <f>(VLOOKUP(Games!B352, Data!$B$2:$L$134, 10, FALSE)-VLOOKUP(Games!C352, Data!$B$2:$L$134, 10, FALSE))*Coefficients!$J$2</f>
        <v>#N/A</v>
      </c>
      <c r="K352" t="e">
        <f>(IF(AND(VLOOKUP(Games!B352, Data!$B$2:$L$134, 11, FALSE)=1, VLOOKUP(Games!C352, Data!$B$2:$L$134, 11, FALSE)&lt;&gt;1), 1,0))*Coefficients!K$2</f>
        <v>#N/A</v>
      </c>
      <c r="L352" t="e">
        <f>(IF(AND(VLOOKUP(Games!B352, Data!$B$2:$L$134, 11, FALSE)&lt;&gt;1, VLOOKUP(Games!C352, Data!$B$2:$L$134, 11, FALSE)=1), 1,0))*Coefficients!L$2</f>
        <v>#N/A</v>
      </c>
      <c r="O352" t="e">
        <f t="shared" si="5"/>
        <v>#N/A</v>
      </c>
    </row>
    <row r="353" spans="1:15" x14ac:dyDescent="0.45">
      <c r="A353">
        <f>Coefficients!$A$2</f>
        <v>-3.0949477183535601</v>
      </c>
      <c r="B353">
        <f>(Games!D353)*Coefficients!$B$2</f>
        <v>0</v>
      </c>
      <c r="C353" t="e">
        <f>(VLOOKUP(Games!B353, Data!$B$2:$L$134, 4, FALSE)-VLOOKUP(Games!C353, Data!$B$2:$L$134, 4, FALSE))*Coefficients!$C$2</f>
        <v>#N/A</v>
      </c>
      <c r="D353" t="e">
        <f>(VLOOKUP(Games!B353, Data!$B$2:$L$134, 3, FALSE)-VLOOKUP(Games!C353, Data!$B$2:$L$134, 3, FALSE))*Coefficients!$D$2</f>
        <v>#N/A</v>
      </c>
      <c r="E353" t="e">
        <f>(VLOOKUP(Games!B353, Data!$B$2:$L$134, 5, FALSE)-VLOOKUP(Games!C353, Data!$B$2:$L$134, 5, FALSE))*Coefficients!$E$2</f>
        <v>#N/A</v>
      </c>
      <c r="F353" t="e">
        <f>(VLOOKUP(Games!B353, Data!$B$2:$L$134, 6, FALSE)-VLOOKUP(Games!C353, Data!$B$2:$L$134, 6, FALSE))*Coefficients!$F$2</f>
        <v>#N/A</v>
      </c>
      <c r="G353" t="e">
        <f>(VLOOKUP(Games!B353, Data!$B$2:$L$134, 7, FALSE)-VLOOKUP(Games!C353, Data!$B$2:$L$134, 7, FALSE))*Coefficients!$G$2</f>
        <v>#N/A</v>
      </c>
      <c r="H353" t="e">
        <f>(VLOOKUP(Games!B353, Data!$B$2:$L$134, 8, FALSE)-VLOOKUP(Games!C353, Data!$B$2:$L$134, 8, FALSE))*Coefficients!$H$2</f>
        <v>#N/A</v>
      </c>
      <c r="I353" t="e">
        <f>(VLOOKUP(Games!B353, Data!$B$2:$L$134, 9, FALSE)-VLOOKUP(Games!C353, Data!$B$2:$L$134, 9, FALSE))*Coefficients!$I$2</f>
        <v>#N/A</v>
      </c>
      <c r="J353" t="e">
        <f>(VLOOKUP(Games!B353, Data!$B$2:$L$134, 10, FALSE)-VLOOKUP(Games!C353, Data!$B$2:$L$134, 10, FALSE))*Coefficients!$J$2</f>
        <v>#N/A</v>
      </c>
      <c r="K353" t="e">
        <f>(IF(AND(VLOOKUP(Games!B353, Data!$B$2:$L$134, 11, FALSE)=1, VLOOKUP(Games!C353, Data!$B$2:$L$134, 11, FALSE)&lt;&gt;1), 1,0))*Coefficients!K$2</f>
        <v>#N/A</v>
      </c>
      <c r="L353" t="e">
        <f>(IF(AND(VLOOKUP(Games!B353, Data!$B$2:$L$134, 11, FALSE)&lt;&gt;1, VLOOKUP(Games!C353, Data!$B$2:$L$134, 11, FALSE)=1), 1,0))*Coefficients!L$2</f>
        <v>#N/A</v>
      </c>
      <c r="O353" t="e">
        <f t="shared" si="5"/>
        <v>#N/A</v>
      </c>
    </row>
    <row r="354" spans="1:15" x14ac:dyDescent="0.45">
      <c r="A354">
        <f>Coefficients!$A$2</f>
        <v>-3.0949477183535601</v>
      </c>
      <c r="B354">
        <f>(Games!D354)*Coefficients!$B$2</f>
        <v>0</v>
      </c>
      <c r="C354" t="e">
        <f>(VLOOKUP(Games!B354, Data!$B$2:$L$134, 4, FALSE)-VLOOKUP(Games!C354, Data!$B$2:$L$134, 4, FALSE))*Coefficients!$C$2</f>
        <v>#N/A</v>
      </c>
      <c r="D354" t="e">
        <f>(VLOOKUP(Games!B354, Data!$B$2:$L$134, 3, FALSE)-VLOOKUP(Games!C354, Data!$B$2:$L$134, 3, FALSE))*Coefficients!$D$2</f>
        <v>#N/A</v>
      </c>
      <c r="E354" t="e">
        <f>(VLOOKUP(Games!B354, Data!$B$2:$L$134, 5, FALSE)-VLOOKUP(Games!C354, Data!$B$2:$L$134, 5, FALSE))*Coefficients!$E$2</f>
        <v>#N/A</v>
      </c>
      <c r="F354" t="e">
        <f>(VLOOKUP(Games!B354, Data!$B$2:$L$134, 6, FALSE)-VLOOKUP(Games!C354, Data!$B$2:$L$134, 6, FALSE))*Coefficients!$F$2</f>
        <v>#N/A</v>
      </c>
      <c r="G354" t="e">
        <f>(VLOOKUP(Games!B354, Data!$B$2:$L$134, 7, FALSE)-VLOOKUP(Games!C354, Data!$B$2:$L$134, 7, FALSE))*Coefficients!$G$2</f>
        <v>#N/A</v>
      </c>
      <c r="H354" t="e">
        <f>(VLOOKUP(Games!B354, Data!$B$2:$L$134, 8, FALSE)-VLOOKUP(Games!C354, Data!$B$2:$L$134, 8, FALSE))*Coefficients!$H$2</f>
        <v>#N/A</v>
      </c>
      <c r="I354" t="e">
        <f>(VLOOKUP(Games!B354, Data!$B$2:$L$134, 9, FALSE)-VLOOKUP(Games!C354, Data!$B$2:$L$134, 9, FALSE))*Coefficients!$I$2</f>
        <v>#N/A</v>
      </c>
      <c r="J354" t="e">
        <f>(VLOOKUP(Games!B354, Data!$B$2:$L$134, 10, FALSE)-VLOOKUP(Games!C354, Data!$B$2:$L$134, 10, FALSE))*Coefficients!$J$2</f>
        <v>#N/A</v>
      </c>
      <c r="K354" t="e">
        <f>(IF(AND(VLOOKUP(Games!B354, Data!$B$2:$L$134, 11, FALSE)=1, VLOOKUP(Games!C354, Data!$B$2:$L$134, 11, FALSE)&lt;&gt;1), 1,0))*Coefficients!K$2</f>
        <v>#N/A</v>
      </c>
      <c r="L354" t="e">
        <f>(IF(AND(VLOOKUP(Games!B354, Data!$B$2:$L$134, 11, FALSE)&lt;&gt;1, VLOOKUP(Games!C354, Data!$B$2:$L$134, 11, FALSE)=1), 1,0))*Coefficients!L$2</f>
        <v>#N/A</v>
      </c>
      <c r="O354" t="e">
        <f t="shared" si="5"/>
        <v>#N/A</v>
      </c>
    </row>
    <row r="355" spans="1:15" x14ac:dyDescent="0.45">
      <c r="A355">
        <f>Coefficients!$A$2</f>
        <v>-3.0949477183535601</v>
      </c>
      <c r="B355">
        <f>(Games!D355)*Coefficients!$B$2</f>
        <v>0</v>
      </c>
      <c r="C355" t="e">
        <f>(VLOOKUP(Games!B355, Data!$B$2:$L$134, 4, FALSE)-VLOOKUP(Games!C355, Data!$B$2:$L$134, 4, FALSE))*Coefficients!$C$2</f>
        <v>#N/A</v>
      </c>
      <c r="D355" t="e">
        <f>(VLOOKUP(Games!B355, Data!$B$2:$L$134, 3, FALSE)-VLOOKUP(Games!C355, Data!$B$2:$L$134, 3, FALSE))*Coefficients!$D$2</f>
        <v>#N/A</v>
      </c>
      <c r="E355" t="e">
        <f>(VLOOKUP(Games!B355, Data!$B$2:$L$134, 5, FALSE)-VLOOKUP(Games!C355, Data!$B$2:$L$134, 5, FALSE))*Coefficients!$E$2</f>
        <v>#N/A</v>
      </c>
      <c r="F355" t="e">
        <f>(VLOOKUP(Games!B355, Data!$B$2:$L$134, 6, FALSE)-VLOOKUP(Games!C355, Data!$B$2:$L$134, 6, FALSE))*Coefficients!$F$2</f>
        <v>#N/A</v>
      </c>
      <c r="G355" t="e">
        <f>(VLOOKUP(Games!B355, Data!$B$2:$L$134, 7, FALSE)-VLOOKUP(Games!C355, Data!$B$2:$L$134, 7, FALSE))*Coefficients!$G$2</f>
        <v>#N/A</v>
      </c>
      <c r="H355" t="e">
        <f>(VLOOKUP(Games!B355, Data!$B$2:$L$134, 8, FALSE)-VLOOKUP(Games!C355, Data!$B$2:$L$134, 8, FALSE))*Coefficients!$H$2</f>
        <v>#N/A</v>
      </c>
      <c r="I355" t="e">
        <f>(VLOOKUP(Games!B355, Data!$B$2:$L$134, 9, FALSE)-VLOOKUP(Games!C355, Data!$B$2:$L$134, 9, FALSE))*Coefficients!$I$2</f>
        <v>#N/A</v>
      </c>
      <c r="J355" t="e">
        <f>(VLOOKUP(Games!B355, Data!$B$2:$L$134, 10, FALSE)-VLOOKUP(Games!C355, Data!$B$2:$L$134, 10, FALSE))*Coefficients!$J$2</f>
        <v>#N/A</v>
      </c>
      <c r="K355" t="e">
        <f>(IF(AND(VLOOKUP(Games!B355, Data!$B$2:$L$134, 11, FALSE)=1, VLOOKUP(Games!C355, Data!$B$2:$L$134, 11, FALSE)&lt;&gt;1), 1,0))*Coefficients!K$2</f>
        <v>#N/A</v>
      </c>
      <c r="L355" t="e">
        <f>(IF(AND(VLOOKUP(Games!B355, Data!$B$2:$L$134, 11, FALSE)&lt;&gt;1, VLOOKUP(Games!C355, Data!$B$2:$L$134, 11, FALSE)=1), 1,0))*Coefficients!L$2</f>
        <v>#N/A</v>
      </c>
      <c r="O355" t="e">
        <f t="shared" si="5"/>
        <v>#N/A</v>
      </c>
    </row>
    <row r="356" spans="1:15" x14ac:dyDescent="0.45">
      <c r="A356">
        <f>Coefficients!$A$2</f>
        <v>-3.0949477183535601</v>
      </c>
      <c r="B356">
        <f>(Games!D356)*Coefficients!$B$2</f>
        <v>0</v>
      </c>
      <c r="C356" t="e">
        <f>(VLOOKUP(Games!B356, Data!$B$2:$L$134, 4, FALSE)-VLOOKUP(Games!C356, Data!$B$2:$L$134, 4, FALSE))*Coefficients!$C$2</f>
        <v>#N/A</v>
      </c>
      <c r="D356" t="e">
        <f>(VLOOKUP(Games!B356, Data!$B$2:$L$134, 3, FALSE)-VLOOKUP(Games!C356, Data!$B$2:$L$134, 3, FALSE))*Coefficients!$D$2</f>
        <v>#N/A</v>
      </c>
      <c r="E356" t="e">
        <f>(VLOOKUP(Games!B356, Data!$B$2:$L$134, 5, FALSE)-VLOOKUP(Games!C356, Data!$B$2:$L$134, 5, FALSE))*Coefficients!$E$2</f>
        <v>#N/A</v>
      </c>
      <c r="F356" t="e">
        <f>(VLOOKUP(Games!B356, Data!$B$2:$L$134, 6, FALSE)-VLOOKUP(Games!C356, Data!$B$2:$L$134, 6, FALSE))*Coefficients!$F$2</f>
        <v>#N/A</v>
      </c>
      <c r="G356" t="e">
        <f>(VLOOKUP(Games!B356, Data!$B$2:$L$134, 7, FALSE)-VLOOKUP(Games!C356, Data!$B$2:$L$134, 7, FALSE))*Coefficients!$G$2</f>
        <v>#N/A</v>
      </c>
      <c r="H356" t="e">
        <f>(VLOOKUP(Games!B356, Data!$B$2:$L$134, 8, FALSE)-VLOOKUP(Games!C356, Data!$B$2:$L$134, 8, FALSE))*Coefficients!$H$2</f>
        <v>#N/A</v>
      </c>
      <c r="I356" t="e">
        <f>(VLOOKUP(Games!B356, Data!$B$2:$L$134, 9, FALSE)-VLOOKUP(Games!C356, Data!$B$2:$L$134, 9, FALSE))*Coefficients!$I$2</f>
        <v>#N/A</v>
      </c>
      <c r="J356" t="e">
        <f>(VLOOKUP(Games!B356, Data!$B$2:$L$134, 10, FALSE)-VLOOKUP(Games!C356, Data!$B$2:$L$134, 10, FALSE))*Coefficients!$J$2</f>
        <v>#N/A</v>
      </c>
      <c r="K356" t="e">
        <f>(IF(AND(VLOOKUP(Games!B356, Data!$B$2:$L$134, 11, FALSE)=1, VLOOKUP(Games!C356, Data!$B$2:$L$134, 11, FALSE)&lt;&gt;1), 1,0))*Coefficients!K$2</f>
        <v>#N/A</v>
      </c>
      <c r="L356" t="e">
        <f>(IF(AND(VLOOKUP(Games!B356, Data!$B$2:$L$134, 11, FALSE)&lt;&gt;1, VLOOKUP(Games!C356, Data!$B$2:$L$134, 11, FALSE)=1), 1,0))*Coefficients!L$2</f>
        <v>#N/A</v>
      </c>
      <c r="O356" t="e">
        <f t="shared" si="5"/>
        <v>#N/A</v>
      </c>
    </row>
    <row r="357" spans="1:15" x14ac:dyDescent="0.45">
      <c r="A357">
        <f>Coefficients!$A$2</f>
        <v>-3.0949477183535601</v>
      </c>
      <c r="B357">
        <f>(Games!D357)*Coefficients!$B$2</f>
        <v>0</v>
      </c>
      <c r="C357" t="e">
        <f>(VLOOKUP(Games!B357, Data!$B$2:$L$134, 4, FALSE)-VLOOKUP(Games!C357, Data!$B$2:$L$134, 4, FALSE))*Coefficients!$C$2</f>
        <v>#N/A</v>
      </c>
      <c r="D357" t="e">
        <f>(VLOOKUP(Games!B357, Data!$B$2:$L$134, 3, FALSE)-VLOOKUP(Games!C357, Data!$B$2:$L$134, 3, FALSE))*Coefficients!$D$2</f>
        <v>#N/A</v>
      </c>
      <c r="E357" t="e">
        <f>(VLOOKUP(Games!B357, Data!$B$2:$L$134, 5, FALSE)-VLOOKUP(Games!C357, Data!$B$2:$L$134, 5, FALSE))*Coefficients!$E$2</f>
        <v>#N/A</v>
      </c>
      <c r="F357" t="e">
        <f>(VLOOKUP(Games!B357, Data!$B$2:$L$134, 6, FALSE)-VLOOKUP(Games!C357, Data!$B$2:$L$134, 6, FALSE))*Coefficients!$F$2</f>
        <v>#N/A</v>
      </c>
      <c r="G357" t="e">
        <f>(VLOOKUP(Games!B357, Data!$B$2:$L$134, 7, FALSE)-VLOOKUP(Games!C357, Data!$B$2:$L$134, 7, FALSE))*Coefficients!$G$2</f>
        <v>#N/A</v>
      </c>
      <c r="H357" t="e">
        <f>(VLOOKUP(Games!B357, Data!$B$2:$L$134, 8, FALSE)-VLOOKUP(Games!C357, Data!$B$2:$L$134, 8, FALSE))*Coefficients!$H$2</f>
        <v>#N/A</v>
      </c>
      <c r="I357" t="e">
        <f>(VLOOKUP(Games!B357, Data!$B$2:$L$134, 9, FALSE)-VLOOKUP(Games!C357, Data!$B$2:$L$134, 9, FALSE))*Coefficients!$I$2</f>
        <v>#N/A</v>
      </c>
      <c r="J357" t="e">
        <f>(VLOOKUP(Games!B357, Data!$B$2:$L$134, 10, FALSE)-VLOOKUP(Games!C357, Data!$B$2:$L$134, 10, FALSE))*Coefficients!$J$2</f>
        <v>#N/A</v>
      </c>
      <c r="K357" t="e">
        <f>(IF(AND(VLOOKUP(Games!B357, Data!$B$2:$L$134, 11, FALSE)=1, VLOOKUP(Games!C357, Data!$B$2:$L$134, 11, FALSE)&lt;&gt;1), 1,0))*Coefficients!K$2</f>
        <v>#N/A</v>
      </c>
      <c r="L357" t="e">
        <f>(IF(AND(VLOOKUP(Games!B357, Data!$B$2:$L$134, 11, FALSE)&lt;&gt;1, VLOOKUP(Games!C357, Data!$B$2:$L$134, 11, FALSE)=1), 1,0))*Coefficients!L$2</f>
        <v>#N/A</v>
      </c>
      <c r="O357" t="e">
        <f t="shared" si="5"/>
        <v>#N/A</v>
      </c>
    </row>
    <row r="358" spans="1:15" x14ac:dyDescent="0.45">
      <c r="A358">
        <f>Coefficients!$A$2</f>
        <v>-3.0949477183535601</v>
      </c>
      <c r="B358">
        <f>(Games!D358)*Coefficients!$B$2</f>
        <v>0</v>
      </c>
      <c r="C358" t="e">
        <f>(VLOOKUP(Games!B358, Data!$B$2:$L$134, 4, FALSE)-VLOOKUP(Games!C358, Data!$B$2:$L$134, 4, FALSE))*Coefficients!$C$2</f>
        <v>#N/A</v>
      </c>
      <c r="D358" t="e">
        <f>(VLOOKUP(Games!B358, Data!$B$2:$L$134, 3, FALSE)-VLOOKUP(Games!C358, Data!$B$2:$L$134, 3, FALSE))*Coefficients!$D$2</f>
        <v>#N/A</v>
      </c>
      <c r="E358" t="e">
        <f>(VLOOKUP(Games!B358, Data!$B$2:$L$134, 5, FALSE)-VLOOKUP(Games!C358, Data!$B$2:$L$134, 5, FALSE))*Coefficients!$E$2</f>
        <v>#N/A</v>
      </c>
      <c r="F358" t="e">
        <f>(VLOOKUP(Games!B358, Data!$B$2:$L$134, 6, FALSE)-VLOOKUP(Games!C358, Data!$B$2:$L$134, 6, FALSE))*Coefficients!$F$2</f>
        <v>#N/A</v>
      </c>
      <c r="G358" t="e">
        <f>(VLOOKUP(Games!B358, Data!$B$2:$L$134, 7, FALSE)-VLOOKUP(Games!C358, Data!$B$2:$L$134, 7, FALSE))*Coefficients!$G$2</f>
        <v>#N/A</v>
      </c>
      <c r="H358" t="e">
        <f>(VLOOKUP(Games!B358, Data!$B$2:$L$134, 8, FALSE)-VLOOKUP(Games!C358, Data!$B$2:$L$134, 8, FALSE))*Coefficients!$H$2</f>
        <v>#N/A</v>
      </c>
      <c r="I358" t="e">
        <f>(VLOOKUP(Games!B358, Data!$B$2:$L$134, 9, FALSE)-VLOOKUP(Games!C358, Data!$B$2:$L$134, 9, FALSE))*Coefficients!$I$2</f>
        <v>#N/A</v>
      </c>
      <c r="J358" t="e">
        <f>(VLOOKUP(Games!B358, Data!$B$2:$L$134, 10, FALSE)-VLOOKUP(Games!C358, Data!$B$2:$L$134, 10, FALSE))*Coefficients!$J$2</f>
        <v>#N/A</v>
      </c>
      <c r="K358" t="e">
        <f>(IF(AND(VLOOKUP(Games!B358, Data!$B$2:$L$134, 11, FALSE)=1, VLOOKUP(Games!C358, Data!$B$2:$L$134, 11, FALSE)&lt;&gt;1), 1,0))*Coefficients!K$2</f>
        <v>#N/A</v>
      </c>
      <c r="L358" t="e">
        <f>(IF(AND(VLOOKUP(Games!B358, Data!$B$2:$L$134, 11, FALSE)&lt;&gt;1, VLOOKUP(Games!C358, Data!$B$2:$L$134, 11, FALSE)=1), 1,0))*Coefficients!L$2</f>
        <v>#N/A</v>
      </c>
      <c r="O358" t="e">
        <f t="shared" si="5"/>
        <v>#N/A</v>
      </c>
    </row>
    <row r="359" spans="1:15" x14ac:dyDescent="0.45">
      <c r="A359">
        <f>Coefficients!$A$2</f>
        <v>-3.0949477183535601</v>
      </c>
      <c r="B359">
        <f>(Games!D359)*Coefficients!$B$2</f>
        <v>0</v>
      </c>
      <c r="C359" t="e">
        <f>(VLOOKUP(Games!B359, Data!$B$2:$L$134, 4, FALSE)-VLOOKUP(Games!C359, Data!$B$2:$L$134, 4, FALSE))*Coefficients!$C$2</f>
        <v>#N/A</v>
      </c>
      <c r="D359" t="e">
        <f>(VLOOKUP(Games!B359, Data!$B$2:$L$134, 3, FALSE)-VLOOKUP(Games!C359, Data!$B$2:$L$134, 3, FALSE))*Coefficients!$D$2</f>
        <v>#N/A</v>
      </c>
      <c r="E359" t="e">
        <f>(VLOOKUP(Games!B359, Data!$B$2:$L$134, 5, FALSE)-VLOOKUP(Games!C359, Data!$B$2:$L$134, 5, FALSE))*Coefficients!$E$2</f>
        <v>#N/A</v>
      </c>
      <c r="F359" t="e">
        <f>(VLOOKUP(Games!B359, Data!$B$2:$L$134, 6, FALSE)-VLOOKUP(Games!C359, Data!$B$2:$L$134, 6, FALSE))*Coefficients!$F$2</f>
        <v>#N/A</v>
      </c>
      <c r="G359" t="e">
        <f>(VLOOKUP(Games!B359, Data!$B$2:$L$134, 7, FALSE)-VLOOKUP(Games!C359, Data!$B$2:$L$134, 7, FALSE))*Coefficients!$G$2</f>
        <v>#N/A</v>
      </c>
      <c r="H359" t="e">
        <f>(VLOOKUP(Games!B359, Data!$B$2:$L$134, 8, FALSE)-VLOOKUP(Games!C359, Data!$B$2:$L$134, 8, FALSE))*Coefficients!$H$2</f>
        <v>#N/A</v>
      </c>
      <c r="I359" t="e">
        <f>(VLOOKUP(Games!B359, Data!$B$2:$L$134, 9, FALSE)-VLOOKUP(Games!C359, Data!$B$2:$L$134, 9, FALSE))*Coefficients!$I$2</f>
        <v>#N/A</v>
      </c>
      <c r="J359" t="e">
        <f>(VLOOKUP(Games!B359, Data!$B$2:$L$134, 10, FALSE)-VLOOKUP(Games!C359, Data!$B$2:$L$134, 10, FALSE))*Coefficients!$J$2</f>
        <v>#N/A</v>
      </c>
      <c r="K359" t="e">
        <f>(IF(AND(VLOOKUP(Games!B359, Data!$B$2:$L$134, 11, FALSE)=1, VLOOKUP(Games!C359, Data!$B$2:$L$134, 11, FALSE)&lt;&gt;1), 1,0))*Coefficients!K$2</f>
        <v>#N/A</v>
      </c>
      <c r="L359" t="e">
        <f>(IF(AND(VLOOKUP(Games!B359, Data!$B$2:$L$134, 11, FALSE)&lt;&gt;1, VLOOKUP(Games!C359, Data!$B$2:$L$134, 11, FALSE)=1), 1,0))*Coefficients!L$2</f>
        <v>#N/A</v>
      </c>
      <c r="O359" t="e">
        <f t="shared" si="5"/>
        <v>#N/A</v>
      </c>
    </row>
    <row r="360" spans="1:15" x14ac:dyDescent="0.45">
      <c r="A360">
        <f>Coefficients!$A$2</f>
        <v>-3.0949477183535601</v>
      </c>
      <c r="B360">
        <f>(Games!D360)*Coefficients!$B$2</f>
        <v>0</v>
      </c>
      <c r="C360" t="e">
        <f>(VLOOKUP(Games!B360, Data!$B$2:$L$134, 4, FALSE)-VLOOKUP(Games!C360, Data!$B$2:$L$134, 4, FALSE))*Coefficients!$C$2</f>
        <v>#N/A</v>
      </c>
      <c r="D360" t="e">
        <f>(VLOOKUP(Games!B360, Data!$B$2:$L$134, 3, FALSE)-VLOOKUP(Games!C360, Data!$B$2:$L$134, 3, FALSE))*Coefficients!$D$2</f>
        <v>#N/A</v>
      </c>
      <c r="E360" t="e">
        <f>(VLOOKUP(Games!B360, Data!$B$2:$L$134, 5, FALSE)-VLOOKUP(Games!C360, Data!$B$2:$L$134, 5, FALSE))*Coefficients!$E$2</f>
        <v>#N/A</v>
      </c>
      <c r="F360" t="e">
        <f>(VLOOKUP(Games!B360, Data!$B$2:$L$134, 6, FALSE)-VLOOKUP(Games!C360, Data!$B$2:$L$134, 6, FALSE))*Coefficients!$F$2</f>
        <v>#N/A</v>
      </c>
      <c r="G360" t="e">
        <f>(VLOOKUP(Games!B360, Data!$B$2:$L$134, 7, FALSE)-VLOOKUP(Games!C360, Data!$B$2:$L$134, 7, FALSE))*Coefficients!$G$2</f>
        <v>#N/A</v>
      </c>
      <c r="H360" t="e">
        <f>(VLOOKUP(Games!B360, Data!$B$2:$L$134, 8, FALSE)-VLOOKUP(Games!C360, Data!$B$2:$L$134, 8, FALSE))*Coefficients!$H$2</f>
        <v>#N/A</v>
      </c>
      <c r="I360" t="e">
        <f>(VLOOKUP(Games!B360, Data!$B$2:$L$134, 9, FALSE)-VLOOKUP(Games!C360, Data!$B$2:$L$134, 9, FALSE))*Coefficients!$I$2</f>
        <v>#N/A</v>
      </c>
      <c r="J360" t="e">
        <f>(VLOOKUP(Games!B360, Data!$B$2:$L$134, 10, FALSE)-VLOOKUP(Games!C360, Data!$B$2:$L$134, 10, FALSE))*Coefficients!$J$2</f>
        <v>#N/A</v>
      </c>
      <c r="K360" t="e">
        <f>(IF(AND(VLOOKUP(Games!B360, Data!$B$2:$L$134, 11, FALSE)=1, VLOOKUP(Games!C360, Data!$B$2:$L$134, 11, FALSE)&lt;&gt;1), 1,0))*Coefficients!K$2</f>
        <v>#N/A</v>
      </c>
      <c r="L360" t="e">
        <f>(IF(AND(VLOOKUP(Games!B360, Data!$B$2:$L$134, 11, FALSE)&lt;&gt;1, VLOOKUP(Games!C360, Data!$B$2:$L$134, 11, FALSE)=1), 1,0))*Coefficients!L$2</f>
        <v>#N/A</v>
      </c>
      <c r="O360" t="e">
        <f t="shared" si="5"/>
        <v>#N/A</v>
      </c>
    </row>
    <row r="361" spans="1:15" x14ac:dyDescent="0.45">
      <c r="A361">
        <f>Coefficients!$A$2</f>
        <v>-3.0949477183535601</v>
      </c>
      <c r="B361">
        <f>(Games!D361)*Coefficients!$B$2</f>
        <v>0</v>
      </c>
      <c r="C361" t="e">
        <f>(VLOOKUP(Games!B361, Data!$B$2:$L$134, 4, FALSE)-VLOOKUP(Games!C361, Data!$B$2:$L$134, 4, FALSE))*Coefficients!$C$2</f>
        <v>#N/A</v>
      </c>
      <c r="D361" t="e">
        <f>(VLOOKUP(Games!B361, Data!$B$2:$L$134, 3, FALSE)-VLOOKUP(Games!C361, Data!$B$2:$L$134, 3, FALSE))*Coefficients!$D$2</f>
        <v>#N/A</v>
      </c>
      <c r="E361" t="e">
        <f>(VLOOKUP(Games!B361, Data!$B$2:$L$134, 5, FALSE)-VLOOKUP(Games!C361, Data!$B$2:$L$134, 5, FALSE))*Coefficients!$E$2</f>
        <v>#N/A</v>
      </c>
      <c r="F361" t="e">
        <f>(VLOOKUP(Games!B361, Data!$B$2:$L$134, 6, FALSE)-VLOOKUP(Games!C361, Data!$B$2:$L$134, 6, FALSE))*Coefficients!$F$2</f>
        <v>#N/A</v>
      </c>
      <c r="G361" t="e">
        <f>(VLOOKUP(Games!B361, Data!$B$2:$L$134, 7, FALSE)-VLOOKUP(Games!C361, Data!$B$2:$L$134, 7, FALSE))*Coefficients!$G$2</f>
        <v>#N/A</v>
      </c>
      <c r="H361" t="e">
        <f>(VLOOKUP(Games!B361, Data!$B$2:$L$134, 8, FALSE)-VLOOKUP(Games!C361, Data!$B$2:$L$134, 8, FALSE))*Coefficients!$H$2</f>
        <v>#N/A</v>
      </c>
      <c r="I361" t="e">
        <f>(VLOOKUP(Games!B361, Data!$B$2:$L$134, 9, FALSE)-VLOOKUP(Games!C361, Data!$B$2:$L$134, 9, FALSE))*Coefficients!$I$2</f>
        <v>#N/A</v>
      </c>
      <c r="J361" t="e">
        <f>(VLOOKUP(Games!B361, Data!$B$2:$L$134, 10, FALSE)-VLOOKUP(Games!C361, Data!$B$2:$L$134, 10, FALSE))*Coefficients!$J$2</f>
        <v>#N/A</v>
      </c>
      <c r="K361" t="e">
        <f>(IF(AND(VLOOKUP(Games!B361, Data!$B$2:$L$134, 11, FALSE)=1, VLOOKUP(Games!C361, Data!$B$2:$L$134, 11, FALSE)&lt;&gt;1), 1,0))*Coefficients!K$2</f>
        <v>#N/A</v>
      </c>
      <c r="L361" t="e">
        <f>(IF(AND(VLOOKUP(Games!B361, Data!$B$2:$L$134, 11, FALSE)&lt;&gt;1, VLOOKUP(Games!C361, Data!$B$2:$L$134, 11, FALSE)=1), 1,0))*Coefficients!L$2</f>
        <v>#N/A</v>
      </c>
      <c r="O361" t="e">
        <f t="shared" si="5"/>
        <v>#N/A</v>
      </c>
    </row>
    <row r="362" spans="1:15" x14ac:dyDescent="0.45">
      <c r="A362">
        <f>Coefficients!$A$2</f>
        <v>-3.0949477183535601</v>
      </c>
      <c r="B362">
        <f>(Games!D362)*Coefficients!$B$2</f>
        <v>0</v>
      </c>
      <c r="C362" t="e">
        <f>(VLOOKUP(Games!B362, Data!$B$2:$L$134, 4, FALSE)-VLOOKUP(Games!C362, Data!$B$2:$L$134, 4, FALSE))*Coefficients!$C$2</f>
        <v>#N/A</v>
      </c>
      <c r="D362" t="e">
        <f>(VLOOKUP(Games!B362, Data!$B$2:$L$134, 3, FALSE)-VLOOKUP(Games!C362, Data!$B$2:$L$134, 3, FALSE))*Coefficients!$D$2</f>
        <v>#N/A</v>
      </c>
      <c r="E362" t="e">
        <f>(VLOOKUP(Games!B362, Data!$B$2:$L$134, 5, FALSE)-VLOOKUP(Games!C362, Data!$B$2:$L$134, 5, FALSE))*Coefficients!$E$2</f>
        <v>#N/A</v>
      </c>
      <c r="F362" t="e">
        <f>(VLOOKUP(Games!B362, Data!$B$2:$L$134, 6, FALSE)-VLOOKUP(Games!C362, Data!$B$2:$L$134, 6, FALSE))*Coefficients!$F$2</f>
        <v>#N/A</v>
      </c>
      <c r="G362" t="e">
        <f>(VLOOKUP(Games!B362, Data!$B$2:$L$134, 7, FALSE)-VLOOKUP(Games!C362, Data!$B$2:$L$134, 7, FALSE))*Coefficients!$G$2</f>
        <v>#N/A</v>
      </c>
      <c r="H362" t="e">
        <f>(VLOOKUP(Games!B362, Data!$B$2:$L$134, 8, FALSE)-VLOOKUP(Games!C362, Data!$B$2:$L$134, 8, FALSE))*Coefficients!$H$2</f>
        <v>#N/A</v>
      </c>
      <c r="I362" t="e">
        <f>(VLOOKUP(Games!B362, Data!$B$2:$L$134, 9, FALSE)-VLOOKUP(Games!C362, Data!$B$2:$L$134, 9, FALSE))*Coefficients!$I$2</f>
        <v>#N/A</v>
      </c>
      <c r="J362" t="e">
        <f>(VLOOKUP(Games!B362, Data!$B$2:$L$134, 10, FALSE)-VLOOKUP(Games!C362, Data!$B$2:$L$134, 10, FALSE))*Coefficients!$J$2</f>
        <v>#N/A</v>
      </c>
      <c r="K362" t="e">
        <f>(IF(AND(VLOOKUP(Games!B362, Data!$B$2:$L$134, 11, FALSE)=1, VLOOKUP(Games!C362, Data!$B$2:$L$134, 11, FALSE)&lt;&gt;1), 1,0))*Coefficients!K$2</f>
        <v>#N/A</v>
      </c>
      <c r="L362" t="e">
        <f>(IF(AND(VLOOKUP(Games!B362, Data!$B$2:$L$134, 11, FALSE)&lt;&gt;1, VLOOKUP(Games!C362, Data!$B$2:$L$134, 11, FALSE)=1), 1,0))*Coefficients!L$2</f>
        <v>#N/A</v>
      </c>
      <c r="O362" t="e">
        <f t="shared" si="5"/>
        <v>#N/A</v>
      </c>
    </row>
    <row r="363" spans="1:15" x14ac:dyDescent="0.45">
      <c r="A363">
        <f>Coefficients!$A$2</f>
        <v>-3.0949477183535601</v>
      </c>
      <c r="B363">
        <f>(Games!D363)*Coefficients!$B$2</f>
        <v>0</v>
      </c>
      <c r="C363" t="e">
        <f>(VLOOKUP(Games!B363, Data!$B$2:$L$134, 4, FALSE)-VLOOKUP(Games!C363, Data!$B$2:$L$134, 4, FALSE))*Coefficients!$C$2</f>
        <v>#N/A</v>
      </c>
      <c r="D363" t="e">
        <f>(VLOOKUP(Games!B363, Data!$B$2:$L$134, 3, FALSE)-VLOOKUP(Games!C363, Data!$B$2:$L$134, 3, FALSE))*Coefficients!$D$2</f>
        <v>#N/A</v>
      </c>
      <c r="E363" t="e">
        <f>(VLOOKUP(Games!B363, Data!$B$2:$L$134, 5, FALSE)-VLOOKUP(Games!C363, Data!$B$2:$L$134, 5, FALSE))*Coefficients!$E$2</f>
        <v>#N/A</v>
      </c>
      <c r="F363" t="e">
        <f>(VLOOKUP(Games!B363, Data!$B$2:$L$134, 6, FALSE)-VLOOKUP(Games!C363, Data!$B$2:$L$134, 6, FALSE))*Coefficients!$F$2</f>
        <v>#N/A</v>
      </c>
      <c r="G363" t="e">
        <f>(VLOOKUP(Games!B363, Data!$B$2:$L$134, 7, FALSE)-VLOOKUP(Games!C363, Data!$B$2:$L$134, 7, FALSE))*Coefficients!$G$2</f>
        <v>#N/A</v>
      </c>
      <c r="H363" t="e">
        <f>(VLOOKUP(Games!B363, Data!$B$2:$L$134, 8, FALSE)-VLOOKUP(Games!C363, Data!$B$2:$L$134, 8, FALSE))*Coefficients!$H$2</f>
        <v>#N/A</v>
      </c>
      <c r="I363" t="e">
        <f>(VLOOKUP(Games!B363, Data!$B$2:$L$134, 9, FALSE)-VLOOKUP(Games!C363, Data!$B$2:$L$134, 9, FALSE))*Coefficients!$I$2</f>
        <v>#N/A</v>
      </c>
      <c r="J363" t="e">
        <f>(VLOOKUP(Games!B363, Data!$B$2:$L$134, 10, FALSE)-VLOOKUP(Games!C363, Data!$B$2:$L$134, 10, FALSE))*Coefficients!$J$2</f>
        <v>#N/A</v>
      </c>
      <c r="K363" t="e">
        <f>(IF(AND(VLOOKUP(Games!B363, Data!$B$2:$L$134, 11, FALSE)=1, VLOOKUP(Games!C363, Data!$B$2:$L$134, 11, FALSE)&lt;&gt;1), 1,0))*Coefficients!K$2</f>
        <v>#N/A</v>
      </c>
      <c r="L363" t="e">
        <f>(IF(AND(VLOOKUP(Games!B363, Data!$B$2:$L$134, 11, FALSE)&lt;&gt;1, VLOOKUP(Games!C363, Data!$B$2:$L$134, 11, FALSE)=1), 1,0))*Coefficients!L$2</f>
        <v>#N/A</v>
      </c>
      <c r="O363" t="e">
        <f t="shared" si="5"/>
        <v>#N/A</v>
      </c>
    </row>
    <row r="364" spans="1:15" x14ac:dyDescent="0.45">
      <c r="A364">
        <f>Coefficients!$A$2</f>
        <v>-3.0949477183535601</v>
      </c>
      <c r="B364">
        <f>(Games!D364)*Coefficients!$B$2</f>
        <v>0</v>
      </c>
      <c r="C364" t="e">
        <f>(VLOOKUP(Games!B364, Data!$B$2:$L$134, 4, FALSE)-VLOOKUP(Games!C364, Data!$B$2:$L$134, 4, FALSE))*Coefficients!$C$2</f>
        <v>#N/A</v>
      </c>
      <c r="D364" t="e">
        <f>(VLOOKUP(Games!B364, Data!$B$2:$L$134, 3, FALSE)-VLOOKUP(Games!C364, Data!$B$2:$L$134, 3, FALSE))*Coefficients!$D$2</f>
        <v>#N/A</v>
      </c>
      <c r="E364" t="e">
        <f>(VLOOKUP(Games!B364, Data!$B$2:$L$134, 5, FALSE)-VLOOKUP(Games!C364, Data!$B$2:$L$134, 5, FALSE))*Coefficients!$E$2</f>
        <v>#N/A</v>
      </c>
      <c r="F364" t="e">
        <f>(VLOOKUP(Games!B364, Data!$B$2:$L$134, 6, FALSE)-VLOOKUP(Games!C364, Data!$B$2:$L$134, 6, FALSE))*Coefficients!$F$2</f>
        <v>#N/A</v>
      </c>
      <c r="G364" t="e">
        <f>(VLOOKUP(Games!B364, Data!$B$2:$L$134, 7, FALSE)-VLOOKUP(Games!C364, Data!$B$2:$L$134, 7, FALSE))*Coefficients!$G$2</f>
        <v>#N/A</v>
      </c>
      <c r="H364" t="e">
        <f>(VLOOKUP(Games!B364, Data!$B$2:$L$134, 8, FALSE)-VLOOKUP(Games!C364, Data!$B$2:$L$134, 8, FALSE))*Coefficients!$H$2</f>
        <v>#N/A</v>
      </c>
      <c r="I364" t="e">
        <f>(VLOOKUP(Games!B364, Data!$B$2:$L$134, 9, FALSE)-VLOOKUP(Games!C364, Data!$B$2:$L$134, 9, FALSE))*Coefficients!$I$2</f>
        <v>#N/A</v>
      </c>
      <c r="J364" t="e">
        <f>(VLOOKUP(Games!B364, Data!$B$2:$L$134, 10, FALSE)-VLOOKUP(Games!C364, Data!$B$2:$L$134, 10, FALSE))*Coefficients!$J$2</f>
        <v>#N/A</v>
      </c>
      <c r="K364" t="e">
        <f>(IF(AND(VLOOKUP(Games!B364, Data!$B$2:$L$134, 11, FALSE)=1, VLOOKUP(Games!C364, Data!$B$2:$L$134, 11, FALSE)&lt;&gt;1), 1,0))*Coefficients!K$2</f>
        <v>#N/A</v>
      </c>
      <c r="L364" t="e">
        <f>(IF(AND(VLOOKUP(Games!B364, Data!$B$2:$L$134, 11, FALSE)&lt;&gt;1, VLOOKUP(Games!C364, Data!$B$2:$L$134, 11, FALSE)=1), 1,0))*Coefficients!L$2</f>
        <v>#N/A</v>
      </c>
      <c r="O364" t="e">
        <f t="shared" si="5"/>
        <v>#N/A</v>
      </c>
    </row>
    <row r="365" spans="1:15" x14ac:dyDescent="0.45">
      <c r="A365">
        <f>Coefficients!$A$2</f>
        <v>-3.0949477183535601</v>
      </c>
      <c r="B365">
        <f>(Games!D365)*Coefficients!$B$2</f>
        <v>0</v>
      </c>
      <c r="C365" t="e">
        <f>(VLOOKUP(Games!B365, Data!$B$2:$L$134, 4, FALSE)-VLOOKUP(Games!C365, Data!$B$2:$L$134, 4, FALSE))*Coefficients!$C$2</f>
        <v>#N/A</v>
      </c>
      <c r="D365" t="e">
        <f>(VLOOKUP(Games!B365, Data!$B$2:$L$134, 3, FALSE)-VLOOKUP(Games!C365, Data!$B$2:$L$134, 3, FALSE))*Coefficients!$D$2</f>
        <v>#N/A</v>
      </c>
      <c r="E365" t="e">
        <f>(VLOOKUP(Games!B365, Data!$B$2:$L$134, 5, FALSE)-VLOOKUP(Games!C365, Data!$B$2:$L$134, 5, FALSE))*Coefficients!$E$2</f>
        <v>#N/A</v>
      </c>
      <c r="F365" t="e">
        <f>(VLOOKUP(Games!B365, Data!$B$2:$L$134, 6, FALSE)-VLOOKUP(Games!C365, Data!$B$2:$L$134, 6, FALSE))*Coefficients!$F$2</f>
        <v>#N/A</v>
      </c>
      <c r="G365" t="e">
        <f>(VLOOKUP(Games!B365, Data!$B$2:$L$134, 7, FALSE)-VLOOKUP(Games!C365, Data!$B$2:$L$134, 7, FALSE))*Coefficients!$G$2</f>
        <v>#N/A</v>
      </c>
      <c r="H365" t="e">
        <f>(VLOOKUP(Games!B365, Data!$B$2:$L$134, 8, FALSE)-VLOOKUP(Games!C365, Data!$B$2:$L$134, 8, FALSE))*Coefficients!$H$2</f>
        <v>#N/A</v>
      </c>
      <c r="I365" t="e">
        <f>(VLOOKUP(Games!B365, Data!$B$2:$L$134, 9, FALSE)-VLOOKUP(Games!C365, Data!$B$2:$L$134, 9, FALSE))*Coefficients!$I$2</f>
        <v>#N/A</v>
      </c>
      <c r="J365" t="e">
        <f>(VLOOKUP(Games!B365, Data!$B$2:$L$134, 10, FALSE)-VLOOKUP(Games!C365, Data!$B$2:$L$134, 10, FALSE))*Coefficients!$J$2</f>
        <v>#N/A</v>
      </c>
      <c r="K365" t="e">
        <f>(IF(AND(VLOOKUP(Games!B365, Data!$B$2:$L$134, 11, FALSE)=1, VLOOKUP(Games!C365, Data!$B$2:$L$134, 11, FALSE)&lt;&gt;1), 1,0))*Coefficients!K$2</f>
        <v>#N/A</v>
      </c>
      <c r="L365" t="e">
        <f>(IF(AND(VLOOKUP(Games!B365, Data!$B$2:$L$134, 11, FALSE)&lt;&gt;1, VLOOKUP(Games!C365, Data!$B$2:$L$134, 11, FALSE)=1), 1,0))*Coefficients!L$2</f>
        <v>#N/A</v>
      </c>
      <c r="O365" t="e">
        <f t="shared" si="5"/>
        <v>#N/A</v>
      </c>
    </row>
    <row r="366" spans="1:15" x14ac:dyDescent="0.45">
      <c r="A366">
        <f>Coefficients!$A$2</f>
        <v>-3.0949477183535601</v>
      </c>
      <c r="B366">
        <f>(Games!D366)*Coefficients!$B$2</f>
        <v>0</v>
      </c>
      <c r="C366" t="e">
        <f>(VLOOKUP(Games!B366, Data!$B$2:$L$134, 4, FALSE)-VLOOKUP(Games!C366, Data!$B$2:$L$134, 4, FALSE))*Coefficients!$C$2</f>
        <v>#N/A</v>
      </c>
      <c r="D366" t="e">
        <f>(VLOOKUP(Games!B366, Data!$B$2:$L$134, 3, FALSE)-VLOOKUP(Games!C366, Data!$B$2:$L$134, 3, FALSE))*Coefficients!$D$2</f>
        <v>#N/A</v>
      </c>
      <c r="E366" t="e">
        <f>(VLOOKUP(Games!B366, Data!$B$2:$L$134, 5, FALSE)-VLOOKUP(Games!C366, Data!$B$2:$L$134, 5, FALSE))*Coefficients!$E$2</f>
        <v>#N/A</v>
      </c>
      <c r="F366" t="e">
        <f>(VLOOKUP(Games!B366, Data!$B$2:$L$134, 6, FALSE)-VLOOKUP(Games!C366, Data!$B$2:$L$134, 6, FALSE))*Coefficients!$F$2</f>
        <v>#N/A</v>
      </c>
      <c r="G366" t="e">
        <f>(VLOOKUP(Games!B366, Data!$B$2:$L$134, 7, FALSE)-VLOOKUP(Games!C366, Data!$B$2:$L$134, 7, FALSE))*Coefficients!$G$2</f>
        <v>#N/A</v>
      </c>
      <c r="H366" t="e">
        <f>(VLOOKUP(Games!B366, Data!$B$2:$L$134, 8, FALSE)-VLOOKUP(Games!C366, Data!$B$2:$L$134, 8, FALSE))*Coefficients!$H$2</f>
        <v>#N/A</v>
      </c>
      <c r="I366" t="e">
        <f>(VLOOKUP(Games!B366, Data!$B$2:$L$134, 9, FALSE)-VLOOKUP(Games!C366, Data!$B$2:$L$134, 9, FALSE))*Coefficients!$I$2</f>
        <v>#N/A</v>
      </c>
      <c r="J366" t="e">
        <f>(VLOOKUP(Games!B366, Data!$B$2:$L$134, 10, FALSE)-VLOOKUP(Games!C366, Data!$B$2:$L$134, 10, FALSE))*Coefficients!$J$2</f>
        <v>#N/A</v>
      </c>
      <c r="K366" t="e">
        <f>(IF(AND(VLOOKUP(Games!B366, Data!$B$2:$L$134, 11, FALSE)=1, VLOOKUP(Games!C366, Data!$B$2:$L$134, 11, FALSE)&lt;&gt;1), 1,0))*Coefficients!K$2</f>
        <v>#N/A</v>
      </c>
      <c r="L366" t="e">
        <f>(IF(AND(VLOOKUP(Games!B366, Data!$B$2:$L$134, 11, FALSE)&lt;&gt;1, VLOOKUP(Games!C366, Data!$B$2:$L$134, 11, FALSE)=1), 1,0))*Coefficients!L$2</f>
        <v>#N/A</v>
      </c>
      <c r="O366" t="e">
        <f t="shared" si="5"/>
        <v>#N/A</v>
      </c>
    </row>
    <row r="367" spans="1:15" x14ac:dyDescent="0.45">
      <c r="A367">
        <f>Coefficients!$A$2</f>
        <v>-3.0949477183535601</v>
      </c>
      <c r="B367">
        <f>(Games!D367)*Coefficients!$B$2</f>
        <v>0</v>
      </c>
      <c r="C367" t="e">
        <f>(VLOOKUP(Games!B367, Data!$B$2:$L$134, 4, FALSE)-VLOOKUP(Games!C367, Data!$B$2:$L$134, 4, FALSE))*Coefficients!$C$2</f>
        <v>#N/A</v>
      </c>
      <c r="D367" t="e">
        <f>(VLOOKUP(Games!B367, Data!$B$2:$L$134, 3, FALSE)-VLOOKUP(Games!C367, Data!$B$2:$L$134, 3, FALSE))*Coefficients!$D$2</f>
        <v>#N/A</v>
      </c>
      <c r="E367" t="e">
        <f>(VLOOKUP(Games!B367, Data!$B$2:$L$134, 5, FALSE)-VLOOKUP(Games!C367, Data!$B$2:$L$134, 5, FALSE))*Coefficients!$E$2</f>
        <v>#N/A</v>
      </c>
      <c r="F367" t="e">
        <f>(VLOOKUP(Games!B367, Data!$B$2:$L$134, 6, FALSE)-VLOOKUP(Games!C367, Data!$B$2:$L$134, 6, FALSE))*Coefficients!$F$2</f>
        <v>#N/A</v>
      </c>
      <c r="G367" t="e">
        <f>(VLOOKUP(Games!B367, Data!$B$2:$L$134, 7, FALSE)-VLOOKUP(Games!C367, Data!$B$2:$L$134, 7, FALSE))*Coefficients!$G$2</f>
        <v>#N/A</v>
      </c>
      <c r="H367" t="e">
        <f>(VLOOKUP(Games!B367, Data!$B$2:$L$134, 8, FALSE)-VLOOKUP(Games!C367, Data!$B$2:$L$134, 8, FALSE))*Coefficients!$H$2</f>
        <v>#N/A</v>
      </c>
      <c r="I367" t="e">
        <f>(VLOOKUP(Games!B367, Data!$B$2:$L$134, 9, FALSE)-VLOOKUP(Games!C367, Data!$B$2:$L$134, 9, FALSE))*Coefficients!$I$2</f>
        <v>#N/A</v>
      </c>
      <c r="J367" t="e">
        <f>(VLOOKUP(Games!B367, Data!$B$2:$L$134, 10, FALSE)-VLOOKUP(Games!C367, Data!$B$2:$L$134, 10, FALSE))*Coefficients!$J$2</f>
        <v>#N/A</v>
      </c>
      <c r="K367" t="e">
        <f>(IF(AND(VLOOKUP(Games!B367, Data!$B$2:$L$134, 11, FALSE)=1, VLOOKUP(Games!C367, Data!$B$2:$L$134, 11, FALSE)&lt;&gt;1), 1,0))*Coefficients!K$2</f>
        <v>#N/A</v>
      </c>
      <c r="L367" t="e">
        <f>(IF(AND(VLOOKUP(Games!B367, Data!$B$2:$L$134, 11, FALSE)&lt;&gt;1, VLOOKUP(Games!C367, Data!$B$2:$L$134, 11, FALSE)=1), 1,0))*Coefficients!L$2</f>
        <v>#N/A</v>
      </c>
      <c r="O367" t="e">
        <f t="shared" si="5"/>
        <v>#N/A</v>
      </c>
    </row>
    <row r="368" spans="1:15" x14ac:dyDescent="0.45">
      <c r="A368">
        <f>Coefficients!$A$2</f>
        <v>-3.0949477183535601</v>
      </c>
      <c r="B368">
        <f>(Games!D368)*Coefficients!$B$2</f>
        <v>0</v>
      </c>
      <c r="C368" t="e">
        <f>(VLOOKUP(Games!B368, Data!$B$2:$L$134, 4, FALSE)-VLOOKUP(Games!C368, Data!$B$2:$L$134, 4, FALSE))*Coefficients!$C$2</f>
        <v>#N/A</v>
      </c>
      <c r="D368" t="e">
        <f>(VLOOKUP(Games!B368, Data!$B$2:$L$134, 3, FALSE)-VLOOKUP(Games!C368, Data!$B$2:$L$134, 3, FALSE))*Coefficients!$D$2</f>
        <v>#N/A</v>
      </c>
      <c r="E368" t="e">
        <f>(VLOOKUP(Games!B368, Data!$B$2:$L$134, 5, FALSE)-VLOOKUP(Games!C368, Data!$B$2:$L$134, 5, FALSE))*Coefficients!$E$2</f>
        <v>#N/A</v>
      </c>
      <c r="F368" t="e">
        <f>(VLOOKUP(Games!B368, Data!$B$2:$L$134, 6, FALSE)-VLOOKUP(Games!C368, Data!$B$2:$L$134, 6, FALSE))*Coefficients!$F$2</f>
        <v>#N/A</v>
      </c>
      <c r="G368" t="e">
        <f>(VLOOKUP(Games!B368, Data!$B$2:$L$134, 7, FALSE)-VLOOKUP(Games!C368, Data!$B$2:$L$134, 7, FALSE))*Coefficients!$G$2</f>
        <v>#N/A</v>
      </c>
      <c r="H368" t="e">
        <f>(VLOOKUP(Games!B368, Data!$B$2:$L$134, 8, FALSE)-VLOOKUP(Games!C368, Data!$B$2:$L$134, 8, FALSE))*Coefficients!$H$2</f>
        <v>#N/A</v>
      </c>
      <c r="I368" t="e">
        <f>(VLOOKUP(Games!B368, Data!$B$2:$L$134, 9, FALSE)-VLOOKUP(Games!C368, Data!$B$2:$L$134, 9, FALSE))*Coefficients!$I$2</f>
        <v>#N/A</v>
      </c>
      <c r="J368" t="e">
        <f>(VLOOKUP(Games!B368, Data!$B$2:$L$134, 10, FALSE)-VLOOKUP(Games!C368, Data!$B$2:$L$134, 10, FALSE))*Coefficients!$J$2</f>
        <v>#N/A</v>
      </c>
      <c r="K368" t="e">
        <f>(IF(AND(VLOOKUP(Games!B368, Data!$B$2:$L$134, 11, FALSE)=1, VLOOKUP(Games!C368, Data!$B$2:$L$134, 11, FALSE)&lt;&gt;1), 1,0))*Coefficients!K$2</f>
        <v>#N/A</v>
      </c>
      <c r="L368" t="e">
        <f>(IF(AND(VLOOKUP(Games!B368, Data!$B$2:$L$134, 11, FALSE)&lt;&gt;1, VLOOKUP(Games!C368, Data!$B$2:$L$134, 11, FALSE)=1), 1,0))*Coefficients!L$2</f>
        <v>#N/A</v>
      </c>
      <c r="O368" t="e">
        <f t="shared" si="5"/>
        <v>#N/A</v>
      </c>
    </row>
    <row r="369" spans="1:15" x14ac:dyDescent="0.45">
      <c r="A369">
        <f>Coefficients!$A$2</f>
        <v>-3.0949477183535601</v>
      </c>
      <c r="B369">
        <f>(Games!D369)*Coefficients!$B$2</f>
        <v>0</v>
      </c>
      <c r="C369" t="e">
        <f>(VLOOKUP(Games!B369, Data!$B$2:$L$134, 4, FALSE)-VLOOKUP(Games!C369, Data!$B$2:$L$134, 4, FALSE))*Coefficients!$C$2</f>
        <v>#N/A</v>
      </c>
      <c r="D369" t="e">
        <f>(VLOOKUP(Games!B369, Data!$B$2:$L$134, 3, FALSE)-VLOOKUP(Games!C369, Data!$B$2:$L$134, 3, FALSE))*Coefficients!$D$2</f>
        <v>#N/A</v>
      </c>
      <c r="E369" t="e">
        <f>(VLOOKUP(Games!B369, Data!$B$2:$L$134, 5, FALSE)-VLOOKUP(Games!C369, Data!$B$2:$L$134, 5, FALSE))*Coefficients!$E$2</f>
        <v>#N/A</v>
      </c>
      <c r="F369" t="e">
        <f>(VLOOKUP(Games!B369, Data!$B$2:$L$134, 6, FALSE)-VLOOKUP(Games!C369, Data!$B$2:$L$134, 6, FALSE))*Coefficients!$F$2</f>
        <v>#N/A</v>
      </c>
      <c r="G369" t="e">
        <f>(VLOOKUP(Games!B369, Data!$B$2:$L$134, 7, FALSE)-VLOOKUP(Games!C369, Data!$B$2:$L$134, 7, FALSE))*Coefficients!$G$2</f>
        <v>#N/A</v>
      </c>
      <c r="H369" t="e">
        <f>(VLOOKUP(Games!B369, Data!$B$2:$L$134, 8, FALSE)-VLOOKUP(Games!C369, Data!$B$2:$L$134, 8, FALSE))*Coefficients!$H$2</f>
        <v>#N/A</v>
      </c>
      <c r="I369" t="e">
        <f>(VLOOKUP(Games!B369, Data!$B$2:$L$134, 9, FALSE)-VLOOKUP(Games!C369, Data!$B$2:$L$134, 9, FALSE))*Coefficients!$I$2</f>
        <v>#N/A</v>
      </c>
      <c r="J369" t="e">
        <f>(VLOOKUP(Games!B369, Data!$B$2:$L$134, 10, FALSE)-VLOOKUP(Games!C369, Data!$B$2:$L$134, 10, FALSE))*Coefficients!$J$2</f>
        <v>#N/A</v>
      </c>
      <c r="K369" t="e">
        <f>(IF(AND(VLOOKUP(Games!B369, Data!$B$2:$L$134, 11, FALSE)=1, VLOOKUP(Games!C369, Data!$B$2:$L$134, 11, FALSE)&lt;&gt;1), 1,0))*Coefficients!K$2</f>
        <v>#N/A</v>
      </c>
      <c r="L369" t="e">
        <f>(IF(AND(VLOOKUP(Games!B369, Data!$B$2:$L$134, 11, FALSE)&lt;&gt;1, VLOOKUP(Games!C369, Data!$B$2:$L$134, 11, FALSE)=1), 1,0))*Coefficients!L$2</f>
        <v>#N/A</v>
      </c>
      <c r="O369" t="e">
        <f t="shared" si="5"/>
        <v>#N/A</v>
      </c>
    </row>
    <row r="370" spans="1:15" x14ac:dyDescent="0.45">
      <c r="A370">
        <f>Coefficients!$A$2</f>
        <v>-3.0949477183535601</v>
      </c>
      <c r="B370">
        <f>(Games!D370)*Coefficients!$B$2</f>
        <v>0</v>
      </c>
      <c r="C370" t="e">
        <f>(VLOOKUP(Games!B370, Data!$B$2:$L$134, 4, FALSE)-VLOOKUP(Games!C370, Data!$B$2:$L$134, 4, FALSE))*Coefficients!$C$2</f>
        <v>#N/A</v>
      </c>
      <c r="D370" t="e">
        <f>(VLOOKUP(Games!B370, Data!$B$2:$L$134, 3, FALSE)-VLOOKUP(Games!C370, Data!$B$2:$L$134, 3, FALSE))*Coefficients!$D$2</f>
        <v>#N/A</v>
      </c>
      <c r="E370" t="e">
        <f>(VLOOKUP(Games!B370, Data!$B$2:$L$134, 5, FALSE)-VLOOKUP(Games!C370, Data!$B$2:$L$134, 5, FALSE))*Coefficients!$E$2</f>
        <v>#N/A</v>
      </c>
      <c r="F370" t="e">
        <f>(VLOOKUP(Games!B370, Data!$B$2:$L$134, 6, FALSE)-VLOOKUP(Games!C370, Data!$B$2:$L$134, 6, FALSE))*Coefficients!$F$2</f>
        <v>#N/A</v>
      </c>
      <c r="G370" t="e">
        <f>(VLOOKUP(Games!B370, Data!$B$2:$L$134, 7, FALSE)-VLOOKUP(Games!C370, Data!$B$2:$L$134, 7, FALSE))*Coefficients!$G$2</f>
        <v>#N/A</v>
      </c>
      <c r="H370" t="e">
        <f>(VLOOKUP(Games!B370, Data!$B$2:$L$134, 8, FALSE)-VLOOKUP(Games!C370, Data!$B$2:$L$134, 8, FALSE))*Coefficients!$H$2</f>
        <v>#N/A</v>
      </c>
      <c r="I370" t="e">
        <f>(VLOOKUP(Games!B370, Data!$B$2:$L$134, 9, FALSE)-VLOOKUP(Games!C370, Data!$B$2:$L$134, 9, FALSE))*Coefficients!$I$2</f>
        <v>#N/A</v>
      </c>
      <c r="J370" t="e">
        <f>(VLOOKUP(Games!B370, Data!$B$2:$L$134, 10, FALSE)-VLOOKUP(Games!C370, Data!$B$2:$L$134, 10, FALSE))*Coefficients!$J$2</f>
        <v>#N/A</v>
      </c>
      <c r="K370" t="e">
        <f>(IF(AND(VLOOKUP(Games!B370, Data!$B$2:$L$134, 11, FALSE)=1, VLOOKUP(Games!C370, Data!$B$2:$L$134, 11, FALSE)&lt;&gt;1), 1,0))*Coefficients!K$2</f>
        <v>#N/A</v>
      </c>
      <c r="L370" t="e">
        <f>(IF(AND(VLOOKUP(Games!B370, Data!$B$2:$L$134, 11, FALSE)&lt;&gt;1, VLOOKUP(Games!C370, Data!$B$2:$L$134, 11, FALSE)=1), 1,0))*Coefficients!L$2</f>
        <v>#N/A</v>
      </c>
      <c r="O370" t="e">
        <f t="shared" si="5"/>
        <v>#N/A</v>
      </c>
    </row>
    <row r="371" spans="1:15" x14ac:dyDescent="0.45">
      <c r="A371">
        <f>Coefficients!$A$2</f>
        <v>-3.0949477183535601</v>
      </c>
      <c r="B371">
        <f>(Games!D371)*Coefficients!$B$2</f>
        <v>0</v>
      </c>
      <c r="C371" t="e">
        <f>(VLOOKUP(Games!B371, Data!$B$2:$L$134, 4, FALSE)-VLOOKUP(Games!C371, Data!$B$2:$L$134, 4, FALSE))*Coefficients!$C$2</f>
        <v>#N/A</v>
      </c>
      <c r="D371" t="e">
        <f>(VLOOKUP(Games!B371, Data!$B$2:$L$134, 3, FALSE)-VLOOKUP(Games!C371, Data!$B$2:$L$134, 3, FALSE))*Coefficients!$D$2</f>
        <v>#N/A</v>
      </c>
      <c r="E371" t="e">
        <f>(VLOOKUP(Games!B371, Data!$B$2:$L$134, 5, FALSE)-VLOOKUP(Games!C371, Data!$B$2:$L$134, 5, FALSE))*Coefficients!$E$2</f>
        <v>#N/A</v>
      </c>
      <c r="F371" t="e">
        <f>(VLOOKUP(Games!B371, Data!$B$2:$L$134, 6, FALSE)-VLOOKUP(Games!C371, Data!$B$2:$L$134, 6, FALSE))*Coefficients!$F$2</f>
        <v>#N/A</v>
      </c>
      <c r="G371" t="e">
        <f>(VLOOKUP(Games!B371, Data!$B$2:$L$134, 7, FALSE)-VLOOKUP(Games!C371, Data!$B$2:$L$134, 7, FALSE))*Coefficients!$G$2</f>
        <v>#N/A</v>
      </c>
      <c r="H371" t="e">
        <f>(VLOOKUP(Games!B371, Data!$B$2:$L$134, 8, FALSE)-VLOOKUP(Games!C371, Data!$B$2:$L$134, 8, FALSE))*Coefficients!$H$2</f>
        <v>#N/A</v>
      </c>
      <c r="I371" t="e">
        <f>(VLOOKUP(Games!B371, Data!$B$2:$L$134, 9, FALSE)-VLOOKUP(Games!C371, Data!$B$2:$L$134, 9, FALSE))*Coefficients!$I$2</f>
        <v>#N/A</v>
      </c>
      <c r="J371" t="e">
        <f>(VLOOKUP(Games!B371, Data!$B$2:$L$134, 10, FALSE)-VLOOKUP(Games!C371, Data!$B$2:$L$134, 10, FALSE))*Coefficients!$J$2</f>
        <v>#N/A</v>
      </c>
      <c r="K371" t="e">
        <f>(IF(AND(VLOOKUP(Games!B371, Data!$B$2:$L$134, 11, FALSE)=1, VLOOKUP(Games!C371, Data!$B$2:$L$134, 11, FALSE)&lt;&gt;1), 1,0))*Coefficients!K$2</f>
        <v>#N/A</v>
      </c>
      <c r="L371" t="e">
        <f>(IF(AND(VLOOKUP(Games!B371, Data!$B$2:$L$134, 11, FALSE)&lt;&gt;1, VLOOKUP(Games!C371, Data!$B$2:$L$134, 11, FALSE)=1), 1,0))*Coefficients!L$2</f>
        <v>#N/A</v>
      </c>
      <c r="O371" t="e">
        <f t="shared" si="5"/>
        <v>#N/A</v>
      </c>
    </row>
    <row r="372" spans="1:15" x14ac:dyDescent="0.45">
      <c r="A372">
        <f>Coefficients!$A$2</f>
        <v>-3.0949477183535601</v>
      </c>
      <c r="B372">
        <f>(Games!D372)*Coefficients!$B$2</f>
        <v>0</v>
      </c>
      <c r="C372" t="e">
        <f>(VLOOKUP(Games!B372, Data!$B$2:$L$134, 4, FALSE)-VLOOKUP(Games!C372, Data!$B$2:$L$134, 4, FALSE))*Coefficients!$C$2</f>
        <v>#N/A</v>
      </c>
      <c r="D372" t="e">
        <f>(VLOOKUP(Games!B372, Data!$B$2:$L$134, 3, FALSE)-VLOOKUP(Games!C372, Data!$B$2:$L$134, 3, FALSE))*Coefficients!$D$2</f>
        <v>#N/A</v>
      </c>
      <c r="E372" t="e">
        <f>(VLOOKUP(Games!B372, Data!$B$2:$L$134, 5, FALSE)-VLOOKUP(Games!C372, Data!$B$2:$L$134, 5, FALSE))*Coefficients!$E$2</f>
        <v>#N/A</v>
      </c>
      <c r="F372" t="e">
        <f>(VLOOKUP(Games!B372, Data!$B$2:$L$134, 6, FALSE)-VLOOKUP(Games!C372, Data!$B$2:$L$134, 6, FALSE))*Coefficients!$F$2</f>
        <v>#N/A</v>
      </c>
      <c r="G372" t="e">
        <f>(VLOOKUP(Games!B372, Data!$B$2:$L$134, 7, FALSE)-VLOOKUP(Games!C372, Data!$B$2:$L$134, 7, FALSE))*Coefficients!$G$2</f>
        <v>#N/A</v>
      </c>
      <c r="H372" t="e">
        <f>(VLOOKUP(Games!B372, Data!$B$2:$L$134, 8, FALSE)-VLOOKUP(Games!C372, Data!$B$2:$L$134, 8, FALSE))*Coefficients!$H$2</f>
        <v>#N/A</v>
      </c>
      <c r="I372" t="e">
        <f>(VLOOKUP(Games!B372, Data!$B$2:$L$134, 9, FALSE)-VLOOKUP(Games!C372, Data!$B$2:$L$134, 9, FALSE))*Coefficients!$I$2</f>
        <v>#N/A</v>
      </c>
      <c r="J372" t="e">
        <f>(VLOOKUP(Games!B372, Data!$B$2:$L$134, 10, FALSE)-VLOOKUP(Games!C372, Data!$B$2:$L$134, 10, FALSE))*Coefficients!$J$2</f>
        <v>#N/A</v>
      </c>
      <c r="K372" t="e">
        <f>(IF(AND(VLOOKUP(Games!B372, Data!$B$2:$L$134, 11, FALSE)=1, VLOOKUP(Games!C372, Data!$B$2:$L$134, 11, FALSE)&lt;&gt;1), 1,0))*Coefficients!K$2</f>
        <v>#N/A</v>
      </c>
      <c r="L372" t="e">
        <f>(IF(AND(VLOOKUP(Games!B372, Data!$B$2:$L$134, 11, FALSE)&lt;&gt;1, VLOOKUP(Games!C372, Data!$B$2:$L$134, 11, FALSE)=1), 1,0))*Coefficients!L$2</f>
        <v>#N/A</v>
      </c>
      <c r="O372" t="e">
        <f t="shared" si="5"/>
        <v>#N/A</v>
      </c>
    </row>
    <row r="373" spans="1:15" x14ac:dyDescent="0.45">
      <c r="A373">
        <f>Coefficients!$A$2</f>
        <v>-3.0949477183535601</v>
      </c>
      <c r="B373">
        <f>(Games!D373)*Coefficients!$B$2</f>
        <v>0</v>
      </c>
      <c r="C373" t="e">
        <f>(VLOOKUP(Games!B373, Data!$B$2:$L$134, 4, FALSE)-VLOOKUP(Games!C373, Data!$B$2:$L$134, 4, FALSE))*Coefficients!$C$2</f>
        <v>#N/A</v>
      </c>
      <c r="D373" t="e">
        <f>(VLOOKUP(Games!B373, Data!$B$2:$L$134, 3, FALSE)-VLOOKUP(Games!C373, Data!$B$2:$L$134, 3, FALSE))*Coefficients!$D$2</f>
        <v>#N/A</v>
      </c>
      <c r="E373" t="e">
        <f>(VLOOKUP(Games!B373, Data!$B$2:$L$134, 5, FALSE)-VLOOKUP(Games!C373, Data!$B$2:$L$134, 5, FALSE))*Coefficients!$E$2</f>
        <v>#N/A</v>
      </c>
      <c r="F373" t="e">
        <f>(VLOOKUP(Games!B373, Data!$B$2:$L$134, 6, FALSE)-VLOOKUP(Games!C373, Data!$B$2:$L$134, 6, FALSE))*Coefficients!$F$2</f>
        <v>#N/A</v>
      </c>
      <c r="G373" t="e">
        <f>(VLOOKUP(Games!B373, Data!$B$2:$L$134, 7, FALSE)-VLOOKUP(Games!C373, Data!$B$2:$L$134, 7, FALSE))*Coefficients!$G$2</f>
        <v>#N/A</v>
      </c>
      <c r="H373" t="e">
        <f>(VLOOKUP(Games!B373, Data!$B$2:$L$134, 8, FALSE)-VLOOKUP(Games!C373, Data!$B$2:$L$134, 8, FALSE))*Coefficients!$H$2</f>
        <v>#N/A</v>
      </c>
      <c r="I373" t="e">
        <f>(VLOOKUP(Games!B373, Data!$B$2:$L$134, 9, FALSE)-VLOOKUP(Games!C373, Data!$B$2:$L$134, 9, FALSE))*Coefficients!$I$2</f>
        <v>#N/A</v>
      </c>
      <c r="J373" t="e">
        <f>(VLOOKUP(Games!B373, Data!$B$2:$L$134, 10, FALSE)-VLOOKUP(Games!C373, Data!$B$2:$L$134, 10, FALSE))*Coefficients!$J$2</f>
        <v>#N/A</v>
      </c>
      <c r="K373" t="e">
        <f>(IF(AND(VLOOKUP(Games!B373, Data!$B$2:$L$134, 11, FALSE)=1, VLOOKUP(Games!C373, Data!$B$2:$L$134, 11, FALSE)&lt;&gt;1), 1,0))*Coefficients!K$2</f>
        <v>#N/A</v>
      </c>
      <c r="L373" t="e">
        <f>(IF(AND(VLOOKUP(Games!B373, Data!$B$2:$L$134, 11, FALSE)&lt;&gt;1, VLOOKUP(Games!C373, Data!$B$2:$L$134, 11, FALSE)=1), 1,0))*Coefficients!L$2</f>
        <v>#N/A</v>
      </c>
      <c r="O373" t="e">
        <f t="shared" si="5"/>
        <v>#N/A</v>
      </c>
    </row>
    <row r="374" spans="1:15" x14ac:dyDescent="0.45">
      <c r="A374">
        <f>Coefficients!$A$2</f>
        <v>-3.0949477183535601</v>
      </c>
      <c r="B374">
        <f>(Games!D374)*Coefficients!$B$2</f>
        <v>0</v>
      </c>
      <c r="C374" t="e">
        <f>(VLOOKUP(Games!B374, Data!$B$2:$L$134, 4, FALSE)-VLOOKUP(Games!C374, Data!$B$2:$L$134, 4, FALSE))*Coefficients!$C$2</f>
        <v>#N/A</v>
      </c>
      <c r="D374" t="e">
        <f>(VLOOKUP(Games!B374, Data!$B$2:$L$134, 3, FALSE)-VLOOKUP(Games!C374, Data!$B$2:$L$134, 3, FALSE))*Coefficients!$D$2</f>
        <v>#N/A</v>
      </c>
      <c r="E374" t="e">
        <f>(VLOOKUP(Games!B374, Data!$B$2:$L$134, 5, FALSE)-VLOOKUP(Games!C374, Data!$B$2:$L$134, 5, FALSE))*Coefficients!$E$2</f>
        <v>#N/A</v>
      </c>
      <c r="F374" t="e">
        <f>(VLOOKUP(Games!B374, Data!$B$2:$L$134, 6, FALSE)-VLOOKUP(Games!C374, Data!$B$2:$L$134, 6, FALSE))*Coefficients!$F$2</f>
        <v>#N/A</v>
      </c>
      <c r="G374" t="e">
        <f>(VLOOKUP(Games!B374, Data!$B$2:$L$134, 7, FALSE)-VLOOKUP(Games!C374, Data!$B$2:$L$134, 7, FALSE))*Coefficients!$G$2</f>
        <v>#N/A</v>
      </c>
      <c r="H374" t="e">
        <f>(VLOOKUP(Games!B374, Data!$B$2:$L$134, 8, FALSE)-VLOOKUP(Games!C374, Data!$B$2:$L$134, 8, FALSE))*Coefficients!$H$2</f>
        <v>#N/A</v>
      </c>
      <c r="I374" t="e">
        <f>(VLOOKUP(Games!B374, Data!$B$2:$L$134, 9, FALSE)-VLOOKUP(Games!C374, Data!$B$2:$L$134, 9, FALSE))*Coefficients!$I$2</f>
        <v>#N/A</v>
      </c>
      <c r="J374" t="e">
        <f>(VLOOKUP(Games!B374, Data!$B$2:$L$134, 10, FALSE)-VLOOKUP(Games!C374, Data!$B$2:$L$134, 10, FALSE))*Coefficients!$J$2</f>
        <v>#N/A</v>
      </c>
      <c r="K374" t="e">
        <f>(IF(AND(VLOOKUP(Games!B374, Data!$B$2:$L$134, 11, FALSE)=1, VLOOKUP(Games!C374, Data!$B$2:$L$134, 11, FALSE)&lt;&gt;1), 1,0))*Coefficients!K$2</f>
        <v>#N/A</v>
      </c>
      <c r="L374" t="e">
        <f>(IF(AND(VLOOKUP(Games!B374, Data!$B$2:$L$134, 11, FALSE)&lt;&gt;1, VLOOKUP(Games!C374, Data!$B$2:$L$134, 11, FALSE)=1), 1,0))*Coefficients!L$2</f>
        <v>#N/A</v>
      </c>
      <c r="O374" t="e">
        <f t="shared" si="5"/>
        <v>#N/A</v>
      </c>
    </row>
    <row r="375" spans="1:15" x14ac:dyDescent="0.45">
      <c r="A375">
        <f>Coefficients!$A$2</f>
        <v>-3.0949477183535601</v>
      </c>
      <c r="B375">
        <f>(Games!D375)*Coefficients!$B$2</f>
        <v>0</v>
      </c>
      <c r="C375" t="e">
        <f>(VLOOKUP(Games!B375, Data!$B$2:$L$134, 4, FALSE)-VLOOKUP(Games!C375, Data!$B$2:$L$134, 4, FALSE))*Coefficients!$C$2</f>
        <v>#N/A</v>
      </c>
      <c r="D375" t="e">
        <f>(VLOOKUP(Games!B375, Data!$B$2:$L$134, 3, FALSE)-VLOOKUP(Games!C375, Data!$B$2:$L$134, 3, FALSE))*Coefficients!$D$2</f>
        <v>#N/A</v>
      </c>
      <c r="E375" t="e">
        <f>(VLOOKUP(Games!B375, Data!$B$2:$L$134, 5, FALSE)-VLOOKUP(Games!C375, Data!$B$2:$L$134, 5, FALSE))*Coefficients!$E$2</f>
        <v>#N/A</v>
      </c>
      <c r="F375" t="e">
        <f>(VLOOKUP(Games!B375, Data!$B$2:$L$134, 6, FALSE)-VLOOKUP(Games!C375, Data!$B$2:$L$134, 6, FALSE))*Coefficients!$F$2</f>
        <v>#N/A</v>
      </c>
      <c r="G375" t="e">
        <f>(VLOOKUP(Games!B375, Data!$B$2:$L$134, 7, FALSE)-VLOOKUP(Games!C375, Data!$B$2:$L$134, 7, FALSE))*Coefficients!$G$2</f>
        <v>#N/A</v>
      </c>
      <c r="H375" t="e">
        <f>(VLOOKUP(Games!B375, Data!$B$2:$L$134, 8, FALSE)-VLOOKUP(Games!C375, Data!$B$2:$L$134, 8, FALSE))*Coefficients!$H$2</f>
        <v>#N/A</v>
      </c>
      <c r="I375" t="e">
        <f>(VLOOKUP(Games!B375, Data!$B$2:$L$134, 9, FALSE)-VLOOKUP(Games!C375, Data!$B$2:$L$134, 9, FALSE))*Coefficients!$I$2</f>
        <v>#N/A</v>
      </c>
      <c r="J375" t="e">
        <f>(VLOOKUP(Games!B375, Data!$B$2:$L$134, 10, FALSE)-VLOOKUP(Games!C375, Data!$B$2:$L$134, 10, FALSE))*Coefficients!$J$2</f>
        <v>#N/A</v>
      </c>
      <c r="K375" t="e">
        <f>(IF(AND(VLOOKUP(Games!B375, Data!$B$2:$L$134, 11, FALSE)=1, VLOOKUP(Games!C375, Data!$B$2:$L$134, 11, FALSE)&lt;&gt;1), 1,0))*Coefficients!K$2</f>
        <v>#N/A</v>
      </c>
      <c r="L375" t="e">
        <f>(IF(AND(VLOOKUP(Games!B375, Data!$B$2:$L$134, 11, FALSE)&lt;&gt;1, VLOOKUP(Games!C375, Data!$B$2:$L$134, 11, FALSE)=1), 1,0))*Coefficients!L$2</f>
        <v>#N/A</v>
      </c>
      <c r="O375" t="e">
        <f t="shared" si="5"/>
        <v>#N/A</v>
      </c>
    </row>
    <row r="376" spans="1:15" x14ac:dyDescent="0.45">
      <c r="A376">
        <f>Coefficients!$A$2</f>
        <v>-3.0949477183535601</v>
      </c>
      <c r="B376">
        <f>(Games!D376)*Coefficients!$B$2</f>
        <v>0</v>
      </c>
      <c r="C376" t="e">
        <f>(VLOOKUP(Games!B376, Data!$B$2:$L$134, 4, FALSE)-VLOOKUP(Games!C376, Data!$B$2:$L$134, 4, FALSE))*Coefficients!$C$2</f>
        <v>#N/A</v>
      </c>
      <c r="D376" t="e">
        <f>(VLOOKUP(Games!B376, Data!$B$2:$L$134, 3, FALSE)-VLOOKUP(Games!C376, Data!$B$2:$L$134, 3, FALSE))*Coefficients!$D$2</f>
        <v>#N/A</v>
      </c>
      <c r="E376" t="e">
        <f>(VLOOKUP(Games!B376, Data!$B$2:$L$134, 5, FALSE)-VLOOKUP(Games!C376, Data!$B$2:$L$134, 5, FALSE))*Coefficients!$E$2</f>
        <v>#N/A</v>
      </c>
      <c r="F376" t="e">
        <f>(VLOOKUP(Games!B376, Data!$B$2:$L$134, 6, FALSE)-VLOOKUP(Games!C376, Data!$B$2:$L$134, 6, FALSE))*Coefficients!$F$2</f>
        <v>#N/A</v>
      </c>
      <c r="G376" t="e">
        <f>(VLOOKUP(Games!B376, Data!$B$2:$L$134, 7, FALSE)-VLOOKUP(Games!C376, Data!$B$2:$L$134, 7, FALSE))*Coefficients!$G$2</f>
        <v>#N/A</v>
      </c>
      <c r="H376" t="e">
        <f>(VLOOKUP(Games!B376, Data!$B$2:$L$134, 8, FALSE)-VLOOKUP(Games!C376, Data!$B$2:$L$134, 8, FALSE))*Coefficients!$H$2</f>
        <v>#N/A</v>
      </c>
      <c r="I376" t="e">
        <f>(VLOOKUP(Games!B376, Data!$B$2:$L$134, 9, FALSE)-VLOOKUP(Games!C376, Data!$B$2:$L$134, 9, FALSE))*Coefficients!$I$2</f>
        <v>#N/A</v>
      </c>
      <c r="J376" t="e">
        <f>(VLOOKUP(Games!B376, Data!$B$2:$L$134, 10, FALSE)-VLOOKUP(Games!C376, Data!$B$2:$L$134, 10, FALSE))*Coefficients!$J$2</f>
        <v>#N/A</v>
      </c>
      <c r="K376" t="e">
        <f>(IF(AND(VLOOKUP(Games!B376, Data!$B$2:$L$134, 11, FALSE)=1, VLOOKUP(Games!C376, Data!$B$2:$L$134, 11, FALSE)&lt;&gt;1), 1,0))*Coefficients!K$2</f>
        <v>#N/A</v>
      </c>
      <c r="L376" t="e">
        <f>(IF(AND(VLOOKUP(Games!B376, Data!$B$2:$L$134, 11, FALSE)&lt;&gt;1, VLOOKUP(Games!C376, Data!$B$2:$L$134, 11, FALSE)=1), 1,0))*Coefficients!L$2</f>
        <v>#N/A</v>
      </c>
      <c r="O376" t="e">
        <f t="shared" si="5"/>
        <v>#N/A</v>
      </c>
    </row>
    <row r="377" spans="1:15" x14ac:dyDescent="0.45">
      <c r="A377">
        <f>Coefficients!$A$2</f>
        <v>-3.0949477183535601</v>
      </c>
      <c r="B377">
        <f>(Games!D377)*Coefficients!$B$2</f>
        <v>0</v>
      </c>
      <c r="C377" t="e">
        <f>(VLOOKUP(Games!B377, Data!$B$2:$L$134, 4, FALSE)-VLOOKUP(Games!C377, Data!$B$2:$L$134, 4, FALSE))*Coefficients!$C$2</f>
        <v>#N/A</v>
      </c>
      <c r="D377" t="e">
        <f>(VLOOKUP(Games!B377, Data!$B$2:$L$134, 3, FALSE)-VLOOKUP(Games!C377, Data!$B$2:$L$134, 3, FALSE))*Coefficients!$D$2</f>
        <v>#N/A</v>
      </c>
      <c r="E377" t="e">
        <f>(VLOOKUP(Games!B377, Data!$B$2:$L$134, 5, FALSE)-VLOOKUP(Games!C377, Data!$B$2:$L$134, 5, FALSE))*Coefficients!$E$2</f>
        <v>#N/A</v>
      </c>
      <c r="F377" t="e">
        <f>(VLOOKUP(Games!B377, Data!$B$2:$L$134, 6, FALSE)-VLOOKUP(Games!C377, Data!$B$2:$L$134, 6, FALSE))*Coefficients!$F$2</f>
        <v>#N/A</v>
      </c>
      <c r="G377" t="e">
        <f>(VLOOKUP(Games!B377, Data!$B$2:$L$134, 7, FALSE)-VLOOKUP(Games!C377, Data!$B$2:$L$134, 7, FALSE))*Coefficients!$G$2</f>
        <v>#N/A</v>
      </c>
      <c r="H377" t="e">
        <f>(VLOOKUP(Games!B377, Data!$B$2:$L$134, 8, FALSE)-VLOOKUP(Games!C377, Data!$B$2:$L$134, 8, FALSE))*Coefficients!$H$2</f>
        <v>#N/A</v>
      </c>
      <c r="I377" t="e">
        <f>(VLOOKUP(Games!B377, Data!$B$2:$L$134, 9, FALSE)-VLOOKUP(Games!C377, Data!$B$2:$L$134, 9, FALSE))*Coefficients!$I$2</f>
        <v>#N/A</v>
      </c>
      <c r="J377" t="e">
        <f>(VLOOKUP(Games!B377, Data!$B$2:$L$134, 10, FALSE)-VLOOKUP(Games!C377, Data!$B$2:$L$134, 10, FALSE))*Coefficients!$J$2</f>
        <v>#N/A</v>
      </c>
      <c r="K377" t="e">
        <f>(IF(AND(VLOOKUP(Games!B377, Data!$B$2:$L$134, 11, FALSE)=1, VLOOKUP(Games!C377, Data!$B$2:$L$134, 11, FALSE)&lt;&gt;1), 1,0))*Coefficients!K$2</f>
        <v>#N/A</v>
      </c>
      <c r="L377" t="e">
        <f>(IF(AND(VLOOKUP(Games!B377, Data!$B$2:$L$134, 11, FALSE)&lt;&gt;1, VLOOKUP(Games!C377, Data!$B$2:$L$134, 11, FALSE)=1), 1,0))*Coefficients!L$2</f>
        <v>#N/A</v>
      </c>
      <c r="O377" t="e">
        <f t="shared" si="5"/>
        <v>#N/A</v>
      </c>
    </row>
    <row r="378" spans="1:15" x14ac:dyDescent="0.45">
      <c r="A378">
        <f>Coefficients!$A$2</f>
        <v>-3.0949477183535601</v>
      </c>
      <c r="B378">
        <f>(Games!D378)*Coefficients!$B$2</f>
        <v>0</v>
      </c>
      <c r="C378" t="e">
        <f>(VLOOKUP(Games!B378, Data!$B$2:$L$134, 4, FALSE)-VLOOKUP(Games!C378, Data!$B$2:$L$134, 4, FALSE))*Coefficients!$C$2</f>
        <v>#N/A</v>
      </c>
      <c r="D378" t="e">
        <f>(VLOOKUP(Games!B378, Data!$B$2:$L$134, 3, FALSE)-VLOOKUP(Games!C378, Data!$B$2:$L$134, 3, FALSE))*Coefficients!$D$2</f>
        <v>#N/A</v>
      </c>
      <c r="E378" t="e">
        <f>(VLOOKUP(Games!B378, Data!$B$2:$L$134, 5, FALSE)-VLOOKUP(Games!C378, Data!$B$2:$L$134, 5, FALSE))*Coefficients!$E$2</f>
        <v>#N/A</v>
      </c>
      <c r="F378" t="e">
        <f>(VLOOKUP(Games!B378, Data!$B$2:$L$134, 6, FALSE)-VLOOKUP(Games!C378, Data!$B$2:$L$134, 6, FALSE))*Coefficients!$F$2</f>
        <v>#N/A</v>
      </c>
      <c r="G378" t="e">
        <f>(VLOOKUP(Games!B378, Data!$B$2:$L$134, 7, FALSE)-VLOOKUP(Games!C378, Data!$B$2:$L$134, 7, FALSE))*Coefficients!$G$2</f>
        <v>#N/A</v>
      </c>
      <c r="H378" t="e">
        <f>(VLOOKUP(Games!B378, Data!$B$2:$L$134, 8, FALSE)-VLOOKUP(Games!C378, Data!$B$2:$L$134, 8, FALSE))*Coefficients!$H$2</f>
        <v>#N/A</v>
      </c>
      <c r="I378" t="e">
        <f>(VLOOKUP(Games!B378, Data!$B$2:$L$134, 9, FALSE)-VLOOKUP(Games!C378, Data!$B$2:$L$134, 9, FALSE))*Coefficients!$I$2</f>
        <v>#N/A</v>
      </c>
      <c r="J378" t="e">
        <f>(VLOOKUP(Games!B378, Data!$B$2:$L$134, 10, FALSE)-VLOOKUP(Games!C378, Data!$B$2:$L$134, 10, FALSE))*Coefficients!$J$2</f>
        <v>#N/A</v>
      </c>
      <c r="K378" t="e">
        <f>(IF(AND(VLOOKUP(Games!B378, Data!$B$2:$L$134, 11, FALSE)=1, VLOOKUP(Games!C378, Data!$B$2:$L$134, 11, FALSE)&lt;&gt;1), 1,0))*Coefficients!K$2</f>
        <v>#N/A</v>
      </c>
      <c r="L378" t="e">
        <f>(IF(AND(VLOOKUP(Games!B378, Data!$B$2:$L$134, 11, FALSE)&lt;&gt;1, VLOOKUP(Games!C378, Data!$B$2:$L$134, 11, FALSE)=1), 1,0))*Coefficients!L$2</f>
        <v>#N/A</v>
      </c>
      <c r="O378" t="e">
        <f t="shared" si="5"/>
        <v>#N/A</v>
      </c>
    </row>
    <row r="379" spans="1:15" x14ac:dyDescent="0.45">
      <c r="A379">
        <f>Coefficients!$A$2</f>
        <v>-3.0949477183535601</v>
      </c>
      <c r="B379">
        <f>(Games!D379)*Coefficients!$B$2</f>
        <v>0</v>
      </c>
      <c r="C379" t="e">
        <f>(VLOOKUP(Games!B379, Data!$B$2:$L$134, 4, FALSE)-VLOOKUP(Games!C379, Data!$B$2:$L$134, 4, FALSE))*Coefficients!$C$2</f>
        <v>#N/A</v>
      </c>
      <c r="D379" t="e">
        <f>(VLOOKUP(Games!B379, Data!$B$2:$L$134, 3, FALSE)-VLOOKUP(Games!C379, Data!$B$2:$L$134, 3, FALSE))*Coefficients!$D$2</f>
        <v>#N/A</v>
      </c>
      <c r="E379" t="e">
        <f>(VLOOKUP(Games!B379, Data!$B$2:$L$134, 5, FALSE)-VLOOKUP(Games!C379, Data!$B$2:$L$134, 5, FALSE))*Coefficients!$E$2</f>
        <v>#N/A</v>
      </c>
      <c r="F379" t="e">
        <f>(VLOOKUP(Games!B379, Data!$B$2:$L$134, 6, FALSE)-VLOOKUP(Games!C379, Data!$B$2:$L$134, 6, FALSE))*Coefficients!$F$2</f>
        <v>#N/A</v>
      </c>
      <c r="G379" t="e">
        <f>(VLOOKUP(Games!B379, Data!$B$2:$L$134, 7, FALSE)-VLOOKUP(Games!C379, Data!$B$2:$L$134, 7, FALSE))*Coefficients!$G$2</f>
        <v>#N/A</v>
      </c>
      <c r="H379" t="e">
        <f>(VLOOKUP(Games!B379, Data!$B$2:$L$134, 8, FALSE)-VLOOKUP(Games!C379, Data!$B$2:$L$134, 8, FALSE))*Coefficients!$H$2</f>
        <v>#N/A</v>
      </c>
      <c r="I379" t="e">
        <f>(VLOOKUP(Games!B379, Data!$B$2:$L$134, 9, FALSE)-VLOOKUP(Games!C379, Data!$B$2:$L$134, 9, FALSE))*Coefficients!$I$2</f>
        <v>#N/A</v>
      </c>
      <c r="J379" t="e">
        <f>(VLOOKUP(Games!B379, Data!$B$2:$L$134, 10, FALSE)-VLOOKUP(Games!C379, Data!$B$2:$L$134, 10, FALSE))*Coefficients!$J$2</f>
        <v>#N/A</v>
      </c>
      <c r="K379" t="e">
        <f>(IF(AND(VLOOKUP(Games!B379, Data!$B$2:$L$134, 11, FALSE)=1, VLOOKUP(Games!C379, Data!$B$2:$L$134, 11, FALSE)&lt;&gt;1), 1,0))*Coefficients!K$2</f>
        <v>#N/A</v>
      </c>
      <c r="L379" t="e">
        <f>(IF(AND(VLOOKUP(Games!B379, Data!$B$2:$L$134, 11, FALSE)&lt;&gt;1, VLOOKUP(Games!C379, Data!$B$2:$L$134, 11, FALSE)=1), 1,0))*Coefficients!L$2</f>
        <v>#N/A</v>
      </c>
      <c r="O379" t="e">
        <f t="shared" si="5"/>
        <v>#N/A</v>
      </c>
    </row>
    <row r="380" spans="1:15" x14ac:dyDescent="0.45">
      <c r="A380">
        <f>Coefficients!$A$2</f>
        <v>-3.0949477183535601</v>
      </c>
      <c r="B380">
        <f>(Games!D380)*Coefficients!$B$2</f>
        <v>0</v>
      </c>
      <c r="C380" t="e">
        <f>(VLOOKUP(Games!B380, Data!$B$2:$L$134, 4, FALSE)-VLOOKUP(Games!C380, Data!$B$2:$L$134, 4, FALSE))*Coefficients!$C$2</f>
        <v>#N/A</v>
      </c>
      <c r="D380" t="e">
        <f>(VLOOKUP(Games!B380, Data!$B$2:$L$134, 3, FALSE)-VLOOKUP(Games!C380, Data!$B$2:$L$134, 3, FALSE))*Coefficients!$D$2</f>
        <v>#N/A</v>
      </c>
      <c r="E380" t="e">
        <f>(VLOOKUP(Games!B380, Data!$B$2:$L$134, 5, FALSE)-VLOOKUP(Games!C380, Data!$B$2:$L$134, 5, FALSE))*Coefficients!$E$2</f>
        <v>#N/A</v>
      </c>
      <c r="F380" t="e">
        <f>(VLOOKUP(Games!B380, Data!$B$2:$L$134, 6, FALSE)-VLOOKUP(Games!C380, Data!$B$2:$L$134, 6, FALSE))*Coefficients!$F$2</f>
        <v>#N/A</v>
      </c>
      <c r="G380" t="e">
        <f>(VLOOKUP(Games!B380, Data!$B$2:$L$134, 7, FALSE)-VLOOKUP(Games!C380, Data!$B$2:$L$134, 7, FALSE))*Coefficients!$G$2</f>
        <v>#N/A</v>
      </c>
      <c r="H380" t="e">
        <f>(VLOOKUP(Games!B380, Data!$B$2:$L$134, 8, FALSE)-VLOOKUP(Games!C380, Data!$B$2:$L$134, 8, FALSE))*Coefficients!$H$2</f>
        <v>#N/A</v>
      </c>
      <c r="I380" t="e">
        <f>(VLOOKUP(Games!B380, Data!$B$2:$L$134, 9, FALSE)-VLOOKUP(Games!C380, Data!$B$2:$L$134, 9, FALSE))*Coefficients!$I$2</f>
        <v>#N/A</v>
      </c>
      <c r="J380" t="e">
        <f>(VLOOKUP(Games!B380, Data!$B$2:$L$134, 10, FALSE)-VLOOKUP(Games!C380, Data!$B$2:$L$134, 10, FALSE))*Coefficients!$J$2</f>
        <v>#N/A</v>
      </c>
      <c r="K380" t="e">
        <f>(IF(AND(VLOOKUP(Games!B380, Data!$B$2:$L$134, 11, FALSE)=1, VLOOKUP(Games!C380, Data!$B$2:$L$134, 11, FALSE)&lt;&gt;1), 1,0))*Coefficients!K$2</f>
        <v>#N/A</v>
      </c>
      <c r="L380" t="e">
        <f>(IF(AND(VLOOKUP(Games!B380, Data!$B$2:$L$134, 11, FALSE)&lt;&gt;1, VLOOKUP(Games!C380, Data!$B$2:$L$134, 11, FALSE)=1), 1,0))*Coefficients!L$2</f>
        <v>#N/A</v>
      </c>
      <c r="O380" t="e">
        <f t="shared" si="5"/>
        <v>#N/A</v>
      </c>
    </row>
    <row r="381" spans="1:15" x14ac:dyDescent="0.45">
      <c r="A381">
        <f>Coefficients!$A$2</f>
        <v>-3.0949477183535601</v>
      </c>
      <c r="B381">
        <f>(Games!D381)*Coefficients!$B$2</f>
        <v>0</v>
      </c>
      <c r="C381" t="e">
        <f>(VLOOKUP(Games!B381, Data!$B$2:$L$134, 4, FALSE)-VLOOKUP(Games!C381, Data!$B$2:$L$134, 4, FALSE))*Coefficients!$C$2</f>
        <v>#N/A</v>
      </c>
      <c r="D381" t="e">
        <f>(VLOOKUP(Games!B381, Data!$B$2:$L$134, 3, FALSE)-VLOOKUP(Games!C381, Data!$B$2:$L$134, 3, FALSE))*Coefficients!$D$2</f>
        <v>#N/A</v>
      </c>
      <c r="E381" t="e">
        <f>(VLOOKUP(Games!B381, Data!$B$2:$L$134, 5, FALSE)-VLOOKUP(Games!C381, Data!$B$2:$L$134, 5, FALSE))*Coefficients!$E$2</f>
        <v>#N/A</v>
      </c>
      <c r="F381" t="e">
        <f>(VLOOKUP(Games!B381, Data!$B$2:$L$134, 6, FALSE)-VLOOKUP(Games!C381, Data!$B$2:$L$134, 6, FALSE))*Coefficients!$F$2</f>
        <v>#N/A</v>
      </c>
      <c r="G381" t="e">
        <f>(VLOOKUP(Games!B381, Data!$B$2:$L$134, 7, FALSE)-VLOOKUP(Games!C381, Data!$B$2:$L$134, 7, FALSE))*Coefficients!$G$2</f>
        <v>#N/A</v>
      </c>
      <c r="H381" t="e">
        <f>(VLOOKUP(Games!B381, Data!$B$2:$L$134, 8, FALSE)-VLOOKUP(Games!C381, Data!$B$2:$L$134, 8, FALSE))*Coefficients!$H$2</f>
        <v>#N/A</v>
      </c>
      <c r="I381" t="e">
        <f>(VLOOKUP(Games!B381, Data!$B$2:$L$134, 9, FALSE)-VLOOKUP(Games!C381, Data!$B$2:$L$134, 9, FALSE))*Coefficients!$I$2</f>
        <v>#N/A</v>
      </c>
      <c r="J381" t="e">
        <f>(VLOOKUP(Games!B381, Data!$B$2:$L$134, 10, FALSE)-VLOOKUP(Games!C381, Data!$B$2:$L$134, 10, FALSE))*Coefficients!$J$2</f>
        <v>#N/A</v>
      </c>
      <c r="K381" t="e">
        <f>(IF(AND(VLOOKUP(Games!B381, Data!$B$2:$L$134, 11, FALSE)=1, VLOOKUP(Games!C381, Data!$B$2:$L$134, 11, FALSE)&lt;&gt;1), 1,0))*Coefficients!K$2</f>
        <v>#N/A</v>
      </c>
      <c r="L381" t="e">
        <f>(IF(AND(VLOOKUP(Games!B381, Data!$B$2:$L$134, 11, FALSE)&lt;&gt;1, VLOOKUP(Games!C381, Data!$B$2:$L$134, 11, FALSE)=1), 1,0))*Coefficients!L$2</f>
        <v>#N/A</v>
      </c>
      <c r="O381" t="e">
        <f t="shared" si="5"/>
        <v>#N/A</v>
      </c>
    </row>
    <row r="382" spans="1:15" x14ac:dyDescent="0.45">
      <c r="A382">
        <f>Coefficients!$A$2</f>
        <v>-3.0949477183535601</v>
      </c>
      <c r="B382">
        <f>(Games!D382)*Coefficients!$B$2</f>
        <v>0</v>
      </c>
      <c r="C382" t="e">
        <f>(VLOOKUP(Games!B382, Data!$B$2:$L$134, 4, FALSE)-VLOOKUP(Games!C382, Data!$B$2:$L$134, 4, FALSE))*Coefficients!$C$2</f>
        <v>#N/A</v>
      </c>
      <c r="D382" t="e">
        <f>(VLOOKUP(Games!B382, Data!$B$2:$L$134, 3, FALSE)-VLOOKUP(Games!C382, Data!$B$2:$L$134, 3, FALSE))*Coefficients!$D$2</f>
        <v>#N/A</v>
      </c>
      <c r="E382" t="e">
        <f>(VLOOKUP(Games!B382, Data!$B$2:$L$134, 5, FALSE)-VLOOKUP(Games!C382, Data!$B$2:$L$134, 5, FALSE))*Coefficients!$E$2</f>
        <v>#N/A</v>
      </c>
      <c r="F382" t="e">
        <f>(VLOOKUP(Games!B382, Data!$B$2:$L$134, 6, FALSE)-VLOOKUP(Games!C382, Data!$B$2:$L$134, 6, FALSE))*Coefficients!$F$2</f>
        <v>#N/A</v>
      </c>
      <c r="G382" t="e">
        <f>(VLOOKUP(Games!B382, Data!$B$2:$L$134, 7, FALSE)-VLOOKUP(Games!C382, Data!$B$2:$L$134, 7, FALSE))*Coefficients!$G$2</f>
        <v>#N/A</v>
      </c>
      <c r="H382" t="e">
        <f>(VLOOKUP(Games!B382, Data!$B$2:$L$134, 8, FALSE)-VLOOKUP(Games!C382, Data!$B$2:$L$134, 8, FALSE))*Coefficients!$H$2</f>
        <v>#N/A</v>
      </c>
      <c r="I382" t="e">
        <f>(VLOOKUP(Games!B382, Data!$B$2:$L$134, 9, FALSE)-VLOOKUP(Games!C382, Data!$B$2:$L$134, 9, FALSE))*Coefficients!$I$2</f>
        <v>#N/A</v>
      </c>
      <c r="J382" t="e">
        <f>(VLOOKUP(Games!B382, Data!$B$2:$L$134, 10, FALSE)-VLOOKUP(Games!C382, Data!$B$2:$L$134, 10, FALSE))*Coefficients!$J$2</f>
        <v>#N/A</v>
      </c>
      <c r="K382" t="e">
        <f>(IF(AND(VLOOKUP(Games!B382, Data!$B$2:$L$134, 11, FALSE)=1, VLOOKUP(Games!C382, Data!$B$2:$L$134, 11, FALSE)&lt;&gt;1), 1,0))*Coefficients!K$2</f>
        <v>#N/A</v>
      </c>
      <c r="L382" t="e">
        <f>(IF(AND(VLOOKUP(Games!B382, Data!$B$2:$L$134, 11, FALSE)&lt;&gt;1, VLOOKUP(Games!C382, Data!$B$2:$L$134, 11, FALSE)=1), 1,0))*Coefficients!L$2</f>
        <v>#N/A</v>
      </c>
      <c r="O382" t="e">
        <f t="shared" si="5"/>
        <v>#N/A</v>
      </c>
    </row>
    <row r="383" spans="1:15" x14ac:dyDescent="0.45">
      <c r="A383">
        <f>Coefficients!$A$2</f>
        <v>-3.0949477183535601</v>
      </c>
      <c r="B383">
        <f>(Games!D383)*Coefficients!$B$2</f>
        <v>0</v>
      </c>
      <c r="C383" t="e">
        <f>(VLOOKUP(Games!B383, Data!$B$2:$L$134, 4, FALSE)-VLOOKUP(Games!C383, Data!$B$2:$L$134, 4, FALSE))*Coefficients!$C$2</f>
        <v>#N/A</v>
      </c>
      <c r="D383" t="e">
        <f>(VLOOKUP(Games!B383, Data!$B$2:$L$134, 3, FALSE)-VLOOKUP(Games!C383, Data!$B$2:$L$134, 3, FALSE))*Coefficients!$D$2</f>
        <v>#N/A</v>
      </c>
      <c r="E383" t="e">
        <f>(VLOOKUP(Games!B383, Data!$B$2:$L$134, 5, FALSE)-VLOOKUP(Games!C383, Data!$B$2:$L$134, 5, FALSE))*Coefficients!$E$2</f>
        <v>#N/A</v>
      </c>
      <c r="F383" t="e">
        <f>(VLOOKUP(Games!B383, Data!$B$2:$L$134, 6, FALSE)-VLOOKUP(Games!C383, Data!$B$2:$L$134, 6, FALSE))*Coefficients!$F$2</f>
        <v>#N/A</v>
      </c>
      <c r="G383" t="e">
        <f>(VLOOKUP(Games!B383, Data!$B$2:$L$134, 7, FALSE)-VLOOKUP(Games!C383, Data!$B$2:$L$134, 7, FALSE))*Coefficients!$G$2</f>
        <v>#N/A</v>
      </c>
      <c r="H383" t="e">
        <f>(VLOOKUP(Games!B383, Data!$B$2:$L$134, 8, FALSE)-VLOOKUP(Games!C383, Data!$B$2:$L$134, 8, FALSE))*Coefficients!$H$2</f>
        <v>#N/A</v>
      </c>
      <c r="I383" t="e">
        <f>(VLOOKUP(Games!B383, Data!$B$2:$L$134, 9, FALSE)-VLOOKUP(Games!C383, Data!$B$2:$L$134, 9, FALSE))*Coefficients!$I$2</f>
        <v>#N/A</v>
      </c>
      <c r="J383" t="e">
        <f>(VLOOKUP(Games!B383, Data!$B$2:$L$134, 10, FALSE)-VLOOKUP(Games!C383, Data!$B$2:$L$134, 10, FALSE))*Coefficients!$J$2</f>
        <v>#N/A</v>
      </c>
      <c r="K383" t="e">
        <f>(IF(AND(VLOOKUP(Games!B383, Data!$B$2:$L$134, 11, FALSE)=1, VLOOKUP(Games!C383, Data!$B$2:$L$134, 11, FALSE)&lt;&gt;1), 1,0))*Coefficients!K$2</f>
        <v>#N/A</v>
      </c>
      <c r="L383" t="e">
        <f>(IF(AND(VLOOKUP(Games!B383, Data!$B$2:$L$134, 11, FALSE)&lt;&gt;1, VLOOKUP(Games!C383, Data!$B$2:$L$134, 11, FALSE)=1), 1,0))*Coefficients!L$2</f>
        <v>#N/A</v>
      </c>
      <c r="O383" t="e">
        <f t="shared" si="5"/>
        <v>#N/A</v>
      </c>
    </row>
    <row r="384" spans="1:15" x14ac:dyDescent="0.45">
      <c r="A384">
        <f>Coefficients!$A$2</f>
        <v>-3.0949477183535601</v>
      </c>
      <c r="B384">
        <f>(Games!D384)*Coefficients!$B$2</f>
        <v>0</v>
      </c>
      <c r="C384" t="e">
        <f>(VLOOKUP(Games!B384, Data!$B$2:$L$134, 4, FALSE)-VLOOKUP(Games!C384, Data!$B$2:$L$134, 4, FALSE))*Coefficients!$C$2</f>
        <v>#N/A</v>
      </c>
      <c r="D384" t="e">
        <f>(VLOOKUP(Games!B384, Data!$B$2:$L$134, 3, FALSE)-VLOOKUP(Games!C384, Data!$B$2:$L$134, 3, FALSE))*Coefficients!$D$2</f>
        <v>#N/A</v>
      </c>
      <c r="E384" t="e">
        <f>(VLOOKUP(Games!B384, Data!$B$2:$L$134, 5, FALSE)-VLOOKUP(Games!C384, Data!$B$2:$L$134, 5, FALSE))*Coefficients!$E$2</f>
        <v>#N/A</v>
      </c>
      <c r="F384" t="e">
        <f>(VLOOKUP(Games!B384, Data!$B$2:$L$134, 6, FALSE)-VLOOKUP(Games!C384, Data!$B$2:$L$134, 6, FALSE))*Coefficients!$F$2</f>
        <v>#N/A</v>
      </c>
      <c r="G384" t="e">
        <f>(VLOOKUP(Games!B384, Data!$B$2:$L$134, 7, FALSE)-VLOOKUP(Games!C384, Data!$B$2:$L$134, 7, FALSE))*Coefficients!$G$2</f>
        <v>#N/A</v>
      </c>
      <c r="H384" t="e">
        <f>(VLOOKUP(Games!B384, Data!$B$2:$L$134, 8, FALSE)-VLOOKUP(Games!C384, Data!$B$2:$L$134, 8, FALSE))*Coefficients!$H$2</f>
        <v>#N/A</v>
      </c>
      <c r="I384" t="e">
        <f>(VLOOKUP(Games!B384, Data!$B$2:$L$134, 9, FALSE)-VLOOKUP(Games!C384, Data!$B$2:$L$134, 9, FALSE))*Coefficients!$I$2</f>
        <v>#N/A</v>
      </c>
      <c r="J384" t="e">
        <f>(VLOOKUP(Games!B384, Data!$B$2:$L$134, 10, FALSE)-VLOOKUP(Games!C384, Data!$B$2:$L$134, 10, FALSE))*Coefficients!$J$2</f>
        <v>#N/A</v>
      </c>
      <c r="K384" t="e">
        <f>(IF(AND(VLOOKUP(Games!B384, Data!$B$2:$L$134, 11, FALSE)=1, VLOOKUP(Games!C384, Data!$B$2:$L$134, 11, FALSE)&lt;&gt;1), 1,0))*Coefficients!K$2</f>
        <v>#N/A</v>
      </c>
      <c r="L384" t="e">
        <f>(IF(AND(VLOOKUP(Games!B384, Data!$B$2:$L$134, 11, FALSE)&lt;&gt;1, VLOOKUP(Games!C384, Data!$B$2:$L$134, 11, FALSE)=1), 1,0))*Coefficients!L$2</f>
        <v>#N/A</v>
      </c>
      <c r="O384" t="e">
        <f t="shared" si="5"/>
        <v>#N/A</v>
      </c>
    </row>
    <row r="385" spans="1:15" x14ac:dyDescent="0.45">
      <c r="A385">
        <f>Coefficients!$A$2</f>
        <v>-3.0949477183535601</v>
      </c>
      <c r="B385">
        <f>(Games!D385)*Coefficients!$B$2</f>
        <v>0</v>
      </c>
      <c r="C385" t="e">
        <f>(VLOOKUP(Games!B385, Data!$B$2:$L$134, 4, FALSE)-VLOOKUP(Games!C385, Data!$B$2:$L$134, 4, FALSE))*Coefficients!$C$2</f>
        <v>#N/A</v>
      </c>
      <c r="D385" t="e">
        <f>(VLOOKUP(Games!B385, Data!$B$2:$L$134, 3, FALSE)-VLOOKUP(Games!C385, Data!$B$2:$L$134, 3, FALSE))*Coefficients!$D$2</f>
        <v>#N/A</v>
      </c>
      <c r="E385" t="e">
        <f>(VLOOKUP(Games!B385, Data!$B$2:$L$134, 5, FALSE)-VLOOKUP(Games!C385, Data!$B$2:$L$134, 5, FALSE))*Coefficients!$E$2</f>
        <v>#N/A</v>
      </c>
      <c r="F385" t="e">
        <f>(VLOOKUP(Games!B385, Data!$B$2:$L$134, 6, FALSE)-VLOOKUP(Games!C385, Data!$B$2:$L$134, 6, FALSE))*Coefficients!$F$2</f>
        <v>#N/A</v>
      </c>
      <c r="G385" t="e">
        <f>(VLOOKUP(Games!B385, Data!$B$2:$L$134, 7, FALSE)-VLOOKUP(Games!C385, Data!$B$2:$L$134, 7, FALSE))*Coefficients!$G$2</f>
        <v>#N/A</v>
      </c>
      <c r="H385" t="e">
        <f>(VLOOKUP(Games!B385, Data!$B$2:$L$134, 8, FALSE)-VLOOKUP(Games!C385, Data!$B$2:$L$134, 8, FALSE))*Coefficients!$H$2</f>
        <v>#N/A</v>
      </c>
      <c r="I385" t="e">
        <f>(VLOOKUP(Games!B385, Data!$B$2:$L$134, 9, FALSE)-VLOOKUP(Games!C385, Data!$B$2:$L$134, 9, FALSE))*Coefficients!$I$2</f>
        <v>#N/A</v>
      </c>
      <c r="J385" t="e">
        <f>(VLOOKUP(Games!B385, Data!$B$2:$L$134, 10, FALSE)-VLOOKUP(Games!C385, Data!$B$2:$L$134, 10, FALSE))*Coefficients!$J$2</f>
        <v>#N/A</v>
      </c>
      <c r="K385" t="e">
        <f>(IF(AND(VLOOKUP(Games!B385, Data!$B$2:$L$134, 11, FALSE)=1, VLOOKUP(Games!C385, Data!$B$2:$L$134, 11, FALSE)&lt;&gt;1), 1,0))*Coefficients!K$2</f>
        <v>#N/A</v>
      </c>
      <c r="L385" t="e">
        <f>(IF(AND(VLOOKUP(Games!B385, Data!$B$2:$L$134, 11, FALSE)&lt;&gt;1, VLOOKUP(Games!C385, Data!$B$2:$L$134, 11, FALSE)=1), 1,0))*Coefficients!L$2</f>
        <v>#N/A</v>
      </c>
      <c r="O385" t="e">
        <f t="shared" si="5"/>
        <v>#N/A</v>
      </c>
    </row>
    <row r="386" spans="1:15" x14ac:dyDescent="0.45">
      <c r="A386">
        <f>Coefficients!$A$2</f>
        <v>-3.0949477183535601</v>
      </c>
      <c r="B386">
        <f>(Games!D386)*Coefficients!$B$2</f>
        <v>0</v>
      </c>
      <c r="C386" t="e">
        <f>(VLOOKUP(Games!B386, Data!$B$2:$L$134, 4, FALSE)-VLOOKUP(Games!C386, Data!$B$2:$L$134, 4, FALSE))*Coefficients!$C$2</f>
        <v>#N/A</v>
      </c>
      <c r="D386" t="e">
        <f>(VLOOKUP(Games!B386, Data!$B$2:$L$134, 3, FALSE)-VLOOKUP(Games!C386, Data!$B$2:$L$134, 3, FALSE))*Coefficients!$D$2</f>
        <v>#N/A</v>
      </c>
      <c r="E386" t="e">
        <f>(VLOOKUP(Games!B386, Data!$B$2:$L$134, 5, FALSE)-VLOOKUP(Games!C386, Data!$B$2:$L$134, 5, FALSE))*Coefficients!$E$2</f>
        <v>#N/A</v>
      </c>
      <c r="F386" t="e">
        <f>(VLOOKUP(Games!B386, Data!$B$2:$L$134, 6, FALSE)-VLOOKUP(Games!C386, Data!$B$2:$L$134, 6, FALSE))*Coefficients!$F$2</f>
        <v>#N/A</v>
      </c>
      <c r="G386" t="e">
        <f>(VLOOKUP(Games!B386, Data!$B$2:$L$134, 7, FALSE)-VLOOKUP(Games!C386, Data!$B$2:$L$134, 7, FALSE))*Coefficients!$G$2</f>
        <v>#N/A</v>
      </c>
      <c r="H386" t="e">
        <f>(VLOOKUP(Games!B386, Data!$B$2:$L$134, 8, FALSE)-VLOOKUP(Games!C386, Data!$B$2:$L$134, 8, FALSE))*Coefficients!$H$2</f>
        <v>#N/A</v>
      </c>
      <c r="I386" t="e">
        <f>(VLOOKUP(Games!B386, Data!$B$2:$L$134, 9, FALSE)-VLOOKUP(Games!C386, Data!$B$2:$L$134, 9, FALSE))*Coefficients!$I$2</f>
        <v>#N/A</v>
      </c>
      <c r="J386" t="e">
        <f>(VLOOKUP(Games!B386, Data!$B$2:$L$134, 10, FALSE)-VLOOKUP(Games!C386, Data!$B$2:$L$134, 10, FALSE))*Coefficients!$J$2</f>
        <v>#N/A</v>
      </c>
      <c r="K386" t="e">
        <f>(IF(AND(VLOOKUP(Games!B386, Data!$B$2:$L$134, 11, FALSE)=1, VLOOKUP(Games!C386, Data!$B$2:$L$134, 11, FALSE)&lt;&gt;1), 1,0))*Coefficients!K$2</f>
        <v>#N/A</v>
      </c>
      <c r="L386" t="e">
        <f>(IF(AND(VLOOKUP(Games!B386, Data!$B$2:$L$134, 11, FALSE)&lt;&gt;1, VLOOKUP(Games!C386, Data!$B$2:$L$134, 11, FALSE)=1), 1,0))*Coefficients!L$2</f>
        <v>#N/A</v>
      </c>
      <c r="O386" t="e">
        <f t="shared" si="5"/>
        <v>#N/A</v>
      </c>
    </row>
    <row r="387" spans="1:15" x14ac:dyDescent="0.45">
      <c r="A387">
        <f>Coefficients!$A$2</f>
        <v>-3.0949477183535601</v>
      </c>
      <c r="B387">
        <f>(Games!D387)*Coefficients!$B$2</f>
        <v>0</v>
      </c>
      <c r="C387" t="e">
        <f>(VLOOKUP(Games!B387, Data!$B$2:$L$134, 4, FALSE)-VLOOKUP(Games!C387, Data!$B$2:$L$134, 4, FALSE))*Coefficients!$C$2</f>
        <v>#N/A</v>
      </c>
      <c r="D387" t="e">
        <f>(VLOOKUP(Games!B387, Data!$B$2:$L$134, 3, FALSE)-VLOOKUP(Games!C387, Data!$B$2:$L$134, 3, FALSE))*Coefficients!$D$2</f>
        <v>#N/A</v>
      </c>
      <c r="E387" t="e">
        <f>(VLOOKUP(Games!B387, Data!$B$2:$L$134, 5, FALSE)-VLOOKUP(Games!C387, Data!$B$2:$L$134, 5, FALSE))*Coefficients!$E$2</f>
        <v>#N/A</v>
      </c>
      <c r="F387" t="e">
        <f>(VLOOKUP(Games!B387, Data!$B$2:$L$134, 6, FALSE)-VLOOKUP(Games!C387, Data!$B$2:$L$134, 6, FALSE))*Coefficients!$F$2</f>
        <v>#N/A</v>
      </c>
      <c r="G387" t="e">
        <f>(VLOOKUP(Games!B387, Data!$B$2:$L$134, 7, FALSE)-VLOOKUP(Games!C387, Data!$B$2:$L$134, 7, FALSE))*Coefficients!$G$2</f>
        <v>#N/A</v>
      </c>
      <c r="H387" t="e">
        <f>(VLOOKUP(Games!B387, Data!$B$2:$L$134, 8, FALSE)-VLOOKUP(Games!C387, Data!$B$2:$L$134, 8, FALSE))*Coefficients!$H$2</f>
        <v>#N/A</v>
      </c>
      <c r="I387" t="e">
        <f>(VLOOKUP(Games!B387, Data!$B$2:$L$134, 9, FALSE)-VLOOKUP(Games!C387, Data!$B$2:$L$134, 9, FALSE))*Coefficients!$I$2</f>
        <v>#N/A</v>
      </c>
      <c r="J387" t="e">
        <f>(VLOOKUP(Games!B387, Data!$B$2:$L$134, 10, FALSE)-VLOOKUP(Games!C387, Data!$B$2:$L$134, 10, FALSE))*Coefficients!$J$2</f>
        <v>#N/A</v>
      </c>
      <c r="K387" t="e">
        <f>(IF(AND(VLOOKUP(Games!B387, Data!$B$2:$L$134, 11, FALSE)=1, VLOOKUP(Games!C387, Data!$B$2:$L$134, 11, FALSE)&lt;&gt;1), 1,0))*Coefficients!K$2</f>
        <v>#N/A</v>
      </c>
      <c r="L387" t="e">
        <f>(IF(AND(VLOOKUP(Games!B387, Data!$B$2:$L$134, 11, FALSE)&lt;&gt;1, VLOOKUP(Games!C387, Data!$B$2:$L$134, 11, FALSE)=1), 1,0))*Coefficients!L$2</f>
        <v>#N/A</v>
      </c>
      <c r="O387" t="e">
        <f t="shared" ref="O387:O450" si="6">SUM(A387:L387)</f>
        <v>#N/A</v>
      </c>
    </row>
    <row r="388" spans="1:15" x14ac:dyDescent="0.45">
      <c r="A388">
        <f>Coefficients!$A$2</f>
        <v>-3.0949477183535601</v>
      </c>
      <c r="B388">
        <f>(Games!D388)*Coefficients!$B$2</f>
        <v>0</v>
      </c>
      <c r="C388" t="e">
        <f>(VLOOKUP(Games!B388, Data!$B$2:$L$134, 4, FALSE)-VLOOKUP(Games!C388, Data!$B$2:$L$134, 4, FALSE))*Coefficients!$C$2</f>
        <v>#N/A</v>
      </c>
      <c r="D388" t="e">
        <f>(VLOOKUP(Games!B388, Data!$B$2:$L$134, 3, FALSE)-VLOOKUP(Games!C388, Data!$B$2:$L$134, 3, FALSE))*Coefficients!$D$2</f>
        <v>#N/A</v>
      </c>
      <c r="E388" t="e">
        <f>(VLOOKUP(Games!B388, Data!$B$2:$L$134, 5, FALSE)-VLOOKUP(Games!C388, Data!$B$2:$L$134, 5, FALSE))*Coefficients!$E$2</f>
        <v>#N/A</v>
      </c>
      <c r="F388" t="e">
        <f>(VLOOKUP(Games!B388, Data!$B$2:$L$134, 6, FALSE)-VLOOKUP(Games!C388, Data!$B$2:$L$134, 6, FALSE))*Coefficients!$F$2</f>
        <v>#N/A</v>
      </c>
      <c r="G388" t="e">
        <f>(VLOOKUP(Games!B388, Data!$B$2:$L$134, 7, FALSE)-VLOOKUP(Games!C388, Data!$B$2:$L$134, 7, FALSE))*Coefficients!$G$2</f>
        <v>#N/A</v>
      </c>
      <c r="H388" t="e">
        <f>(VLOOKUP(Games!B388, Data!$B$2:$L$134, 8, FALSE)-VLOOKUP(Games!C388, Data!$B$2:$L$134, 8, FALSE))*Coefficients!$H$2</f>
        <v>#N/A</v>
      </c>
      <c r="I388" t="e">
        <f>(VLOOKUP(Games!B388, Data!$B$2:$L$134, 9, FALSE)-VLOOKUP(Games!C388, Data!$B$2:$L$134, 9, FALSE))*Coefficients!$I$2</f>
        <v>#N/A</v>
      </c>
      <c r="J388" t="e">
        <f>(VLOOKUP(Games!B388, Data!$B$2:$L$134, 10, FALSE)-VLOOKUP(Games!C388, Data!$B$2:$L$134, 10, FALSE))*Coefficients!$J$2</f>
        <v>#N/A</v>
      </c>
      <c r="K388" t="e">
        <f>(IF(AND(VLOOKUP(Games!B388, Data!$B$2:$L$134, 11, FALSE)=1, VLOOKUP(Games!C388, Data!$B$2:$L$134, 11, FALSE)&lt;&gt;1), 1,0))*Coefficients!K$2</f>
        <v>#N/A</v>
      </c>
      <c r="L388" t="e">
        <f>(IF(AND(VLOOKUP(Games!B388, Data!$B$2:$L$134, 11, FALSE)&lt;&gt;1, VLOOKUP(Games!C388, Data!$B$2:$L$134, 11, FALSE)=1), 1,0))*Coefficients!L$2</f>
        <v>#N/A</v>
      </c>
      <c r="O388" t="e">
        <f t="shared" si="6"/>
        <v>#N/A</v>
      </c>
    </row>
    <row r="389" spans="1:15" x14ac:dyDescent="0.45">
      <c r="A389">
        <f>Coefficients!$A$2</f>
        <v>-3.0949477183535601</v>
      </c>
      <c r="B389">
        <f>(Games!D389)*Coefficients!$B$2</f>
        <v>0</v>
      </c>
      <c r="C389" t="e">
        <f>(VLOOKUP(Games!B389, Data!$B$2:$L$134, 4, FALSE)-VLOOKUP(Games!C389, Data!$B$2:$L$134, 4, FALSE))*Coefficients!$C$2</f>
        <v>#N/A</v>
      </c>
      <c r="D389" t="e">
        <f>(VLOOKUP(Games!B389, Data!$B$2:$L$134, 3, FALSE)-VLOOKUP(Games!C389, Data!$B$2:$L$134, 3, FALSE))*Coefficients!$D$2</f>
        <v>#N/A</v>
      </c>
      <c r="E389" t="e">
        <f>(VLOOKUP(Games!B389, Data!$B$2:$L$134, 5, FALSE)-VLOOKUP(Games!C389, Data!$B$2:$L$134, 5, FALSE))*Coefficients!$E$2</f>
        <v>#N/A</v>
      </c>
      <c r="F389" t="e">
        <f>(VLOOKUP(Games!B389, Data!$B$2:$L$134, 6, FALSE)-VLOOKUP(Games!C389, Data!$B$2:$L$134, 6, FALSE))*Coefficients!$F$2</f>
        <v>#N/A</v>
      </c>
      <c r="G389" t="e">
        <f>(VLOOKUP(Games!B389, Data!$B$2:$L$134, 7, FALSE)-VLOOKUP(Games!C389, Data!$B$2:$L$134, 7, FALSE))*Coefficients!$G$2</f>
        <v>#N/A</v>
      </c>
      <c r="H389" t="e">
        <f>(VLOOKUP(Games!B389, Data!$B$2:$L$134, 8, FALSE)-VLOOKUP(Games!C389, Data!$B$2:$L$134, 8, FALSE))*Coefficients!$H$2</f>
        <v>#N/A</v>
      </c>
      <c r="I389" t="e">
        <f>(VLOOKUP(Games!B389, Data!$B$2:$L$134, 9, FALSE)-VLOOKUP(Games!C389, Data!$B$2:$L$134, 9, FALSE))*Coefficients!$I$2</f>
        <v>#N/A</v>
      </c>
      <c r="J389" t="e">
        <f>(VLOOKUP(Games!B389, Data!$B$2:$L$134, 10, FALSE)-VLOOKUP(Games!C389, Data!$B$2:$L$134, 10, FALSE))*Coefficients!$J$2</f>
        <v>#N/A</v>
      </c>
      <c r="K389" t="e">
        <f>(IF(AND(VLOOKUP(Games!B389, Data!$B$2:$L$134, 11, FALSE)=1, VLOOKUP(Games!C389, Data!$B$2:$L$134, 11, FALSE)&lt;&gt;1), 1,0))*Coefficients!K$2</f>
        <v>#N/A</v>
      </c>
      <c r="L389" t="e">
        <f>(IF(AND(VLOOKUP(Games!B389, Data!$B$2:$L$134, 11, FALSE)&lt;&gt;1, VLOOKUP(Games!C389, Data!$B$2:$L$134, 11, FALSE)=1), 1,0))*Coefficients!L$2</f>
        <v>#N/A</v>
      </c>
      <c r="O389" t="e">
        <f t="shared" si="6"/>
        <v>#N/A</v>
      </c>
    </row>
    <row r="390" spans="1:15" x14ac:dyDescent="0.45">
      <c r="A390">
        <f>Coefficients!$A$2</f>
        <v>-3.0949477183535601</v>
      </c>
      <c r="B390">
        <f>(Games!D390)*Coefficients!$B$2</f>
        <v>0</v>
      </c>
      <c r="C390" t="e">
        <f>(VLOOKUP(Games!B390, Data!$B$2:$L$134, 4, FALSE)-VLOOKUP(Games!C390, Data!$B$2:$L$134, 4, FALSE))*Coefficients!$C$2</f>
        <v>#N/A</v>
      </c>
      <c r="D390" t="e">
        <f>(VLOOKUP(Games!B390, Data!$B$2:$L$134, 3, FALSE)-VLOOKUP(Games!C390, Data!$B$2:$L$134, 3, FALSE))*Coefficients!$D$2</f>
        <v>#N/A</v>
      </c>
      <c r="E390" t="e">
        <f>(VLOOKUP(Games!B390, Data!$B$2:$L$134, 5, FALSE)-VLOOKUP(Games!C390, Data!$B$2:$L$134, 5, FALSE))*Coefficients!$E$2</f>
        <v>#N/A</v>
      </c>
      <c r="F390" t="e">
        <f>(VLOOKUP(Games!B390, Data!$B$2:$L$134, 6, FALSE)-VLOOKUP(Games!C390, Data!$B$2:$L$134, 6, FALSE))*Coefficients!$F$2</f>
        <v>#N/A</v>
      </c>
      <c r="G390" t="e">
        <f>(VLOOKUP(Games!B390, Data!$B$2:$L$134, 7, FALSE)-VLOOKUP(Games!C390, Data!$B$2:$L$134, 7, FALSE))*Coefficients!$G$2</f>
        <v>#N/A</v>
      </c>
      <c r="H390" t="e">
        <f>(VLOOKUP(Games!B390, Data!$B$2:$L$134, 8, FALSE)-VLOOKUP(Games!C390, Data!$B$2:$L$134, 8, FALSE))*Coefficients!$H$2</f>
        <v>#N/A</v>
      </c>
      <c r="I390" t="e">
        <f>(VLOOKUP(Games!B390, Data!$B$2:$L$134, 9, FALSE)-VLOOKUP(Games!C390, Data!$B$2:$L$134, 9, FALSE))*Coefficients!$I$2</f>
        <v>#N/A</v>
      </c>
      <c r="J390" t="e">
        <f>(VLOOKUP(Games!B390, Data!$B$2:$L$134, 10, FALSE)-VLOOKUP(Games!C390, Data!$B$2:$L$134, 10, FALSE))*Coefficients!$J$2</f>
        <v>#N/A</v>
      </c>
      <c r="K390" t="e">
        <f>(IF(AND(VLOOKUP(Games!B390, Data!$B$2:$L$134, 11, FALSE)=1, VLOOKUP(Games!C390, Data!$B$2:$L$134, 11, FALSE)&lt;&gt;1), 1,0))*Coefficients!K$2</f>
        <v>#N/A</v>
      </c>
      <c r="L390" t="e">
        <f>(IF(AND(VLOOKUP(Games!B390, Data!$B$2:$L$134, 11, FALSE)&lt;&gt;1, VLOOKUP(Games!C390, Data!$B$2:$L$134, 11, FALSE)=1), 1,0))*Coefficients!L$2</f>
        <v>#N/A</v>
      </c>
      <c r="O390" t="e">
        <f t="shared" si="6"/>
        <v>#N/A</v>
      </c>
    </row>
    <row r="391" spans="1:15" x14ac:dyDescent="0.45">
      <c r="A391">
        <f>Coefficients!$A$2</f>
        <v>-3.0949477183535601</v>
      </c>
      <c r="B391">
        <f>(Games!D391)*Coefficients!$B$2</f>
        <v>0</v>
      </c>
      <c r="C391" t="e">
        <f>(VLOOKUP(Games!B391, Data!$B$2:$L$134, 4, FALSE)-VLOOKUP(Games!C391, Data!$B$2:$L$134, 4, FALSE))*Coefficients!$C$2</f>
        <v>#N/A</v>
      </c>
      <c r="D391" t="e">
        <f>(VLOOKUP(Games!B391, Data!$B$2:$L$134, 3, FALSE)-VLOOKUP(Games!C391, Data!$B$2:$L$134, 3, FALSE))*Coefficients!$D$2</f>
        <v>#N/A</v>
      </c>
      <c r="E391" t="e">
        <f>(VLOOKUP(Games!B391, Data!$B$2:$L$134, 5, FALSE)-VLOOKUP(Games!C391, Data!$B$2:$L$134, 5, FALSE))*Coefficients!$E$2</f>
        <v>#N/A</v>
      </c>
      <c r="F391" t="e">
        <f>(VLOOKUP(Games!B391, Data!$B$2:$L$134, 6, FALSE)-VLOOKUP(Games!C391, Data!$B$2:$L$134, 6, FALSE))*Coefficients!$F$2</f>
        <v>#N/A</v>
      </c>
      <c r="G391" t="e">
        <f>(VLOOKUP(Games!B391, Data!$B$2:$L$134, 7, FALSE)-VLOOKUP(Games!C391, Data!$B$2:$L$134, 7, FALSE))*Coefficients!$G$2</f>
        <v>#N/A</v>
      </c>
      <c r="H391" t="e">
        <f>(VLOOKUP(Games!B391, Data!$B$2:$L$134, 8, FALSE)-VLOOKUP(Games!C391, Data!$B$2:$L$134, 8, FALSE))*Coefficients!$H$2</f>
        <v>#N/A</v>
      </c>
      <c r="I391" t="e">
        <f>(VLOOKUP(Games!B391, Data!$B$2:$L$134, 9, FALSE)-VLOOKUP(Games!C391, Data!$B$2:$L$134, 9, FALSE))*Coefficients!$I$2</f>
        <v>#N/A</v>
      </c>
      <c r="J391" t="e">
        <f>(VLOOKUP(Games!B391, Data!$B$2:$L$134, 10, FALSE)-VLOOKUP(Games!C391, Data!$B$2:$L$134, 10, FALSE))*Coefficients!$J$2</f>
        <v>#N/A</v>
      </c>
      <c r="K391" t="e">
        <f>(IF(AND(VLOOKUP(Games!B391, Data!$B$2:$L$134, 11, FALSE)=1, VLOOKUP(Games!C391, Data!$B$2:$L$134, 11, FALSE)&lt;&gt;1), 1,0))*Coefficients!K$2</f>
        <v>#N/A</v>
      </c>
      <c r="L391" t="e">
        <f>(IF(AND(VLOOKUP(Games!B391, Data!$B$2:$L$134, 11, FALSE)&lt;&gt;1, VLOOKUP(Games!C391, Data!$B$2:$L$134, 11, FALSE)=1), 1,0))*Coefficients!L$2</f>
        <v>#N/A</v>
      </c>
      <c r="O391" t="e">
        <f t="shared" si="6"/>
        <v>#N/A</v>
      </c>
    </row>
    <row r="392" spans="1:15" x14ac:dyDescent="0.45">
      <c r="A392">
        <f>Coefficients!$A$2</f>
        <v>-3.0949477183535601</v>
      </c>
      <c r="B392">
        <f>(Games!D392)*Coefficients!$B$2</f>
        <v>0</v>
      </c>
      <c r="C392" t="e">
        <f>(VLOOKUP(Games!B392, Data!$B$2:$L$134, 4, FALSE)-VLOOKUP(Games!C392, Data!$B$2:$L$134, 4, FALSE))*Coefficients!$C$2</f>
        <v>#N/A</v>
      </c>
      <c r="D392" t="e">
        <f>(VLOOKUP(Games!B392, Data!$B$2:$L$134, 3, FALSE)-VLOOKUP(Games!C392, Data!$B$2:$L$134, 3, FALSE))*Coefficients!$D$2</f>
        <v>#N/A</v>
      </c>
      <c r="E392" t="e">
        <f>(VLOOKUP(Games!B392, Data!$B$2:$L$134, 5, FALSE)-VLOOKUP(Games!C392, Data!$B$2:$L$134, 5, FALSE))*Coefficients!$E$2</f>
        <v>#N/A</v>
      </c>
      <c r="F392" t="e">
        <f>(VLOOKUP(Games!B392, Data!$B$2:$L$134, 6, FALSE)-VLOOKUP(Games!C392, Data!$B$2:$L$134, 6, FALSE))*Coefficients!$F$2</f>
        <v>#N/A</v>
      </c>
      <c r="G392" t="e">
        <f>(VLOOKUP(Games!B392, Data!$B$2:$L$134, 7, FALSE)-VLOOKUP(Games!C392, Data!$B$2:$L$134, 7, FALSE))*Coefficients!$G$2</f>
        <v>#N/A</v>
      </c>
      <c r="H392" t="e">
        <f>(VLOOKUP(Games!B392, Data!$B$2:$L$134, 8, FALSE)-VLOOKUP(Games!C392, Data!$B$2:$L$134, 8, FALSE))*Coefficients!$H$2</f>
        <v>#N/A</v>
      </c>
      <c r="I392" t="e">
        <f>(VLOOKUP(Games!B392, Data!$B$2:$L$134, 9, FALSE)-VLOOKUP(Games!C392, Data!$B$2:$L$134, 9, FALSE))*Coefficients!$I$2</f>
        <v>#N/A</v>
      </c>
      <c r="J392" t="e">
        <f>(VLOOKUP(Games!B392, Data!$B$2:$L$134, 10, FALSE)-VLOOKUP(Games!C392, Data!$B$2:$L$134, 10, FALSE))*Coefficients!$J$2</f>
        <v>#N/A</v>
      </c>
      <c r="K392" t="e">
        <f>(IF(AND(VLOOKUP(Games!B392, Data!$B$2:$L$134, 11, FALSE)=1, VLOOKUP(Games!C392, Data!$B$2:$L$134, 11, FALSE)&lt;&gt;1), 1,0))*Coefficients!K$2</f>
        <v>#N/A</v>
      </c>
      <c r="L392" t="e">
        <f>(IF(AND(VLOOKUP(Games!B392, Data!$B$2:$L$134, 11, FALSE)&lt;&gt;1, VLOOKUP(Games!C392, Data!$B$2:$L$134, 11, FALSE)=1), 1,0))*Coefficients!L$2</f>
        <v>#N/A</v>
      </c>
      <c r="O392" t="e">
        <f t="shared" si="6"/>
        <v>#N/A</v>
      </c>
    </row>
    <row r="393" spans="1:15" x14ac:dyDescent="0.45">
      <c r="A393">
        <f>Coefficients!$A$2</f>
        <v>-3.0949477183535601</v>
      </c>
      <c r="B393">
        <f>(Games!D393)*Coefficients!$B$2</f>
        <v>0</v>
      </c>
      <c r="C393" t="e">
        <f>(VLOOKUP(Games!B393, Data!$B$2:$L$134, 4, FALSE)-VLOOKUP(Games!C393, Data!$B$2:$L$134, 4, FALSE))*Coefficients!$C$2</f>
        <v>#N/A</v>
      </c>
      <c r="D393" t="e">
        <f>(VLOOKUP(Games!B393, Data!$B$2:$L$134, 3, FALSE)-VLOOKUP(Games!C393, Data!$B$2:$L$134, 3, FALSE))*Coefficients!$D$2</f>
        <v>#N/A</v>
      </c>
      <c r="E393" t="e">
        <f>(VLOOKUP(Games!B393, Data!$B$2:$L$134, 5, FALSE)-VLOOKUP(Games!C393, Data!$B$2:$L$134, 5, FALSE))*Coefficients!$E$2</f>
        <v>#N/A</v>
      </c>
      <c r="F393" t="e">
        <f>(VLOOKUP(Games!B393, Data!$B$2:$L$134, 6, FALSE)-VLOOKUP(Games!C393, Data!$B$2:$L$134, 6, FALSE))*Coefficients!$F$2</f>
        <v>#N/A</v>
      </c>
      <c r="G393" t="e">
        <f>(VLOOKUP(Games!B393, Data!$B$2:$L$134, 7, FALSE)-VLOOKUP(Games!C393, Data!$B$2:$L$134, 7, FALSE))*Coefficients!$G$2</f>
        <v>#N/A</v>
      </c>
      <c r="H393" t="e">
        <f>(VLOOKUP(Games!B393, Data!$B$2:$L$134, 8, FALSE)-VLOOKUP(Games!C393, Data!$B$2:$L$134, 8, FALSE))*Coefficients!$H$2</f>
        <v>#N/A</v>
      </c>
      <c r="I393" t="e">
        <f>(VLOOKUP(Games!B393, Data!$B$2:$L$134, 9, FALSE)-VLOOKUP(Games!C393, Data!$B$2:$L$134, 9, FALSE))*Coefficients!$I$2</f>
        <v>#N/A</v>
      </c>
      <c r="J393" t="e">
        <f>(VLOOKUP(Games!B393, Data!$B$2:$L$134, 10, FALSE)-VLOOKUP(Games!C393, Data!$B$2:$L$134, 10, FALSE))*Coefficients!$J$2</f>
        <v>#N/A</v>
      </c>
      <c r="K393" t="e">
        <f>(IF(AND(VLOOKUP(Games!B393, Data!$B$2:$L$134, 11, FALSE)=1, VLOOKUP(Games!C393, Data!$B$2:$L$134, 11, FALSE)&lt;&gt;1), 1,0))*Coefficients!K$2</f>
        <v>#N/A</v>
      </c>
      <c r="L393" t="e">
        <f>(IF(AND(VLOOKUP(Games!B393, Data!$B$2:$L$134, 11, FALSE)&lt;&gt;1, VLOOKUP(Games!C393, Data!$B$2:$L$134, 11, FALSE)=1), 1,0))*Coefficients!L$2</f>
        <v>#N/A</v>
      </c>
      <c r="O393" t="e">
        <f t="shared" si="6"/>
        <v>#N/A</v>
      </c>
    </row>
    <row r="394" spans="1:15" x14ac:dyDescent="0.45">
      <c r="A394">
        <f>Coefficients!$A$2</f>
        <v>-3.0949477183535601</v>
      </c>
      <c r="B394">
        <f>(Games!D394)*Coefficients!$B$2</f>
        <v>0</v>
      </c>
      <c r="C394" t="e">
        <f>(VLOOKUP(Games!B394, Data!$B$2:$L$134, 4, FALSE)-VLOOKUP(Games!C394, Data!$B$2:$L$134, 4, FALSE))*Coefficients!$C$2</f>
        <v>#N/A</v>
      </c>
      <c r="D394" t="e">
        <f>(VLOOKUP(Games!B394, Data!$B$2:$L$134, 3, FALSE)-VLOOKUP(Games!C394, Data!$B$2:$L$134, 3, FALSE))*Coefficients!$D$2</f>
        <v>#N/A</v>
      </c>
      <c r="E394" t="e">
        <f>(VLOOKUP(Games!B394, Data!$B$2:$L$134, 5, FALSE)-VLOOKUP(Games!C394, Data!$B$2:$L$134, 5, FALSE))*Coefficients!$E$2</f>
        <v>#N/A</v>
      </c>
      <c r="F394" t="e">
        <f>(VLOOKUP(Games!B394, Data!$B$2:$L$134, 6, FALSE)-VLOOKUP(Games!C394, Data!$B$2:$L$134, 6, FALSE))*Coefficients!$F$2</f>
        <v>#N/A</v>
      </c>
      <c r="G394" t="e">
        <f>(VLOOKUP(Games!B394, Data!$B$2:$L$134, 7, FALSE)-VLOOKUP(Games!C394, Data!$B$2:$L$134, 7, FALSE))*Coefficients!$G$2</f>
        <v>#N/A</v>
      </c>
      <c r="H394" t="e">
        <f>(VLOOKUP(Games!B394, Data!$B$2:$L$134, 8, FALSE)-VLOOKUP(Games!C394, Data!$B$2:$L$134, 8, FALSE))*Coefficients!$H$2</f>
        <v>#N/A</v>
      </c>
      <c r="I394" t="e">
        <f>(VLOOKUP(Games!B394, Data!$B$2:$L$134, 9, FALSE)-VLOOKUP(Games!C394, Data!$B$2:$L$134, 9, FALSE))*Coefficients!$I$2</f>
        <v>#N/A</v>
      </c>
      <c r="J394" t="e">
        <f>(VLOOKUP(Games!B394, Data!$B$2:$L$134, 10, FALSE)-VLOOKUP(Games!C394, Data!$B$2:$L$134, 10, FALSE))*Coefficients!$J$2</f>
        <v>#N/A</v>
      </c>
      <c r="K394" t="e">
        <f>(IF(AND(VLOOKUP(Games!B394, Data!$B$2:$L$134, 11, FALSE)=1, VLOOKUP(Games!C394, Data!$B$2:$L$134, 11, FALSE)&lt;&gt;1), 1,0))*Coefficients!K$2</f>
        <v>#N/A</v>
      </c>
      <c r="L394" t="e">
        <f>(IF(AND(VLOOKUP(Games!B394, Data!$B$2:$L$134, 11, FALSE)&lt;&gt;1, VLOOKUP(Games!C394, Data!$B$2:$L$134, 11, FALSE)=1), 1,0))*Coefficients!L$2</f>
        <v>#N/A</v>
      </c>
      <c r="O394" t="e">
        <f t="shared" si="6"/>
        <v>#N/A</v>
      </c>
    </row>
    <row r="395" spans="1:15" x14ac:dyDescent="0.45">
      <c r="A395">
        <f>Coefficients!$A$2</f>
        <v>-3.0949477183535601</v>
      </c>
      <c r="B395">
        <f>(Games!D395)*Coefficients!$B$2</f>
        <v>0</v>
      </c>
      <c r="C395" t="e">
        <f>(VLOOKUP(Games!B395, Data!$B$2:$L$134, 4, FALSE)-VLOOKUP(Games!C395, Data!$B$2:$L$134, 4, FALSE))*Coefficients!$C$2</f>
        <v>#N/A</v>
      </c>
      <c r="D395" t="e">
        <f>(VLOOKUP(Games!B395, Data!$B$2:$L$134, 3, FALSE)-VLOOKUP(Games!C395, Data!$B$2:$L$134, 3, FALSE))*Coefficients!$D$2</f>
        <v>#N/A</v>
      </c>
      <c r="E395" t="e">
        <f>(VLOOKUP(Games!B395, Data!$B$2:$L$134, 5, FALSE)-VLOOKUP(Games!C395, Data!$B$2:$L$134, 5, FALSE))*Coefficients!$E$2</f>
        <v>#N/A</v>
      </c>
      <c r="F395" t="e">
        <f>(VLOOKUP(Games!B395, Data!$B$2:$L$134, 6, FALSE)-VLOOKUP(Games!C395, Data!$B$2:$L$134, 6, FALSE))*Coefficients!$F$2</f>
        <v>#N/A</v>
      </c>
      <c r="G395" t="e">
        <f>(VLOOKUP(Games!B395, Data!$B$2:$L$134, 7, FALSE)-VLOOKUP(Games!C395, Data!$B$2:$L$134, 7, FALSE))*Coefficients!$G$2</f>
        <v>#N/A</v>
      </c>
      <c r="H395" t="e">
        <f>(VLOOKUP(Games!B395, Data!$B$2:$L$134, 8, FALSE)-VLOOKUP(Games!C395, Data!$B$2:$L$134, 8, FALSE))*Coefficients!$H$2</f>
        <v>#N/A</v>
      </c>
      <c r="I395" t="e">
        <f>(VLOOKUP(Games!B395, Data!$B$2:$L$134, 9, FALSE)-VLOOKUP(Games!C395, Data!$B$2:$L$134, 9, FALSE))*Coefficients!$I$2</f>
        <v>#N/A</v>
      </c>
      <c r="J395" t="e">
        <f>(VLOOKUP(Games!B395, Data!$B$2:$L$134, 10, FALSE)-VLOOKUP(Games!C395, Data!$B$2:$L$134, 10, FALSE))*Coefficients!$J$2</f>
        <v>#N/A</v>
      </c>
      <c r="K395" t="e">
        <f>(IF(AND(VLOOKUP(Games!B395, Data!$B$2:$L$134, 11, FALSE)=1, VLOOKUP(Games!C395, Data!$B$2:$L$134, 11, FALSE)&lt;&gt;1), 1,0))*Coefficients!K$2</f>
        <v>#N/A</v>
      </c>
      <c r="L395" t="e">
        <f>(IF(AND(VLOOKUP(Games!B395, Data!$B$2:$L$134, 11, FALSE)&lt;&gt;1, VLOOKUP(Games!C395, Data!$B$2:$L$134, 11, FALSE)=1), 1,0))*Coefficients!L$2</f>
        <v>#N/A</v>
      </c>
      <c r="O395" t="e">
        <f t="shared" si="6"/>
        <v>#N/A</v>
      </c>
    </row>
    <row r="396" spans="1:15" x14ac:dyDescent="0.45">
      <c r="A396">
        <f>Coefficients!$A$2</f>
        <v>-3.0949477183535601</v>
      </c>
      <c r="B396">
        <f>(Games!D396)*Coefficients!$B$2</f>
        <v>0</v>
      </c>
      <c r="C396" t="e">
        <f>(VLOOKUP(Games!B396, Data!$B$2:$L$134, 4, FALSE)-VLOOKUP(Games!C396, Data!$B$2:$L$134, 4, FALSE))*Coefficients!$C$2</f>
        <v>#N/A</v>
      </c>
      <c r="D396" t="e">
        <f>(VLOOKUP(Games!B396, Data!$B$2:$L$134, 3, FALSE)-VLOOKUP(Games!C396, Data!$B$2:$L$134, 3, FALSE))*Coefficients!$D$2</f>
        <v>#N/A</v>
      </c>
      <c r="E396" t="e">
        <f>(VLOOKUP(Games!B396, Data!$B$2:$L$134, 5, FALSE)-VLOOKUP(Games!C396, Data!$B$2:$L$134, 5, FALSE))*Coefficients!$E$2</f>
        <v>#N/A</v>
      </c>
      <c r="F396" t="e">
        <f>(VLOOKUP(Games!B396, Data!$B$2:$L$134, 6, FALSE)-VLOOKUP(Games!C396, Data!$B$2:$L$134, 6, FALSE))*Coefficients!$F$2</f>
        <v>#N/A</v>
      </c>
      <c r="G396" t="e">
        <f>(VLOOKUP(Games!B396, Data!$B$2:$L$134, 7, FALSE)-VLOOKUP(Games!C396, Data!$B$2:$L$134, 7, FALSE))*Coefficients!$G$2</f>
        <v>#N/A</v>
      </c>
      <c r="H396" t="e">
        <f>(VLOOKUP(Games!B396, Data!$B$2:$L$134, 8, FALSE)-VLOOKUP(Games!C396, Data!$B$2:$L$134, 8, FALSE))*Coefficients!$H$2</f>
        <v>#N/A</v>
      </c>
      <c r="I396" t="e">
        <f>(VLOOKUP(Games!B396, Data!$B$2:$L$134, 9, FALSE)-VLOOKUP(Games!C396, Data!$B$2:$L$134, 9, FALSE))*Coefficients!$I$2</f>
        <v>#N/A</v>
      </c>
      <c r="J396" t="e">
        <f>(VLOOKUP(Games!B396, Data!$B$2:$L$134, 10, FALSE)-VLOOKUP(Games!C396, Data!$B$2:$L$134, 10, FALSE))*Coefficients!$J$2</f>
        <v>#N/A</v>
      </c>
      <c r="K396" t="e">
        <f>(IF(AND(VLOOKUP(Games!B396, Data!$B$2:$L$134, 11, FALSE)=1, VLOOKUP(Games!C396, Data!$B$2:$L$134, 11, FALSE)&lt;&gt;1), 1,0))*Coefficients!K$2</f>
        <v>#N/A</v>
      </c>
      <c r="L396" t="e">
        <f>(IF(AND(VLOOKUP(Games!B396, Data!$B$2:$L$134, 11, FALSE)&lt;&gt;1, VLOOKUP(Games!C396, Data!$B$2:$L$134, 11, FALSE)=1), 1,0))*Coefficients!L$2</f>
        <v>#N/A</v>
      </c>
      <c r="O396" t="e">
        <f t="shared" si="6"/>
        <v>#N/A</v>
      </c>
    </row>
    <row r="397" spans="1:15" x14ac:dyDescent="0.45">
      <c r="A397">
        <f>Coefficients!$A$2</f>
        <v>-3.0949477183535601</v>
      </c>
      <c r="B397">
        <f>(Games!D397)*Coefficients!$B$2</f>
        <v>0</v>
      </c>
      <c r="C397" t="e">
        <f>(VLOOKUP(Games!B397, Data!$B$2:$L$134, 4, FALSE)-VLOOKUP(Games!C397, Data!$B$2:$L$134, 4, FALSE))*Coefficients!$C$2</f>
        <v>#N/A</v>
      </c>
      <c r="D397" t="e">
        <f>(VLOOKUP(Games!B397, Data!$B$2:$L$134, 3, FALSE)-VLOOKUP(Games!C397, Data!$B$2:$L$134, 3, FALSE))*Coefficients!$D$2</f>
        <v>#N/A</v>
      </c>
      <c r="E397" t="e">
        <f>(VLOOKUP(Games!B397, Data!$B$2:$L$134, 5, FALSE)-VLOOKUP(Games!C397, Data!$B$2:$L$134, 5, FALSE))*Coefficients!$E$2</f>
        <v>#N/A</v>
      </c>
      <c r="F397" t="e">
        <f>(VLOOKUP(Games!B397, Data!$B$2:$L$134, 6, FALSE)-VLOOKUP(Games!C397, Data!$B$2:$L$134, 6, FALSE))*Coefficients!$F$2</f>
        <v>#N/A</v>
      </c>
      <c r="G397" t="e">
        <f>(VLOOKUP(Games!B397, Data!$B$2:$L$134, 7, FALSE)-VLOOKUP(Games!C397, Data!$B$2:$L$134, 7, FALSE))*Coefficients!$G$2</f>
        <v>#N/A</v>
      </c>
      <c r="H397" t="e">
        <f>(VLOOKUP(Games!B397, Data!$B$2:$L$134, 8, FALSE)-VLOOKUP(Games!C397, Data!$B$2:$L$134, 8, FALSE))*Coefficients!$H$2</f>
        <v>#N/A</v>
      </c>
      <c r="I397" t="e">
        <f>(VLOOKUP(Games!B397, Data!$B$2:$L$134, 9, FALSE)-VLOOKUP(Games!C397, Data!$B$2:$L$134, 9, FALSE))*Coefficients!$I$2</f>
        <v>#N/A</v>
      </c>
      <c r="J397" t="e">
        <f>(VLOOKUP(Games!B397, Data!$B$2:$L$134, 10, FALSE)-VLOOKUP(Games!C397, Data!$B$2:$L$134, 10, FALSE))*Coefficients!$J$2</f>
        <v>#N/A</v>
      </c>
      <c r="K397" t="e">
        <f>(IF(AND(VLOOKUP(Games!B397, Data!$B$2:$L$134, 11, FALSE)=1, VLOOKUP(Games!C397, Data!$B$2:$L$134, 11, FALSE)&lt;&gt;1), 1,0))*Coefficients!K$2</f>
        <v>#N/A</v>
      </c>
      <c r="L397" t="e">
        <f>(IF(AND(VLOOKUP(Games!B397, Data!$B$2:$L$134, 11, FALSE)&lt;&gt;1, VLOOKUP(Games!C397, Data!$B$2:$L$134, 11, FALSE)=1), 1,0))*Coefficients!L$2</f>
        <v>#N/A</v>
      </c>
      <c r="O397" t="e">
        <f t="shared" si="6"/>
        <v>#N/A</v>
      </c>
    </row>
    <row r="398" spans="1:15" x14ac:dyDescent="0.45">
      <c r="A398">
        <f>Coefficients!$A$2</f>
        <v>-3.0949477183535601</v>
      </c>
      <c r="B398">
        <f>(Games!D398)*Coefficients!$B$2</f>
        <v>0</v>
      </c>
      <c r="C398" t="e">
        <f>(VLOOKUP(Games!B398, Data!$B$2:$L$134, 4, FALSE)-VLOOKUP(Games!C398, Data!$B$2:$L$134, 4, FALSE))*Coefficients!$C$2</f>
        <v>#N/A</v>
      </c>
      <c r="D398" t="e">
        <f>(VLOOKUP(Games!B398, Data!$B$2:$L$134, 3, FALSE)-VLOOKUP(Games!C398, Data!$B$2:$L$134, 3, FALSE))*Coefficients!$D$2</f>
        <v>#N/A</v>
      </c>
      <c r="E398" t="e">
        <f>(VLOOKUP(Games!B398, Data!$B$2:$L$134, 5, FALSE)-VLOOKUP(Games!C398, Data!$B$2:$L$134, 5, FALSE))*Coefficients!$E$2</f>
        <v>#N/A</v>
      </c>
      <c r="F398" t="e">
        <f>(VLOOKUP(Games!B398, Data!$B$2:$L$134, 6, FALSE)-VLOOKUP(Games!C398, Data!$B$2:$L$134, 6, FALSE))*Coefficients!$F$2</f>
        <v>#N/A</v>
      </c>
      <c r="G398" t="e">
        <f>(VLOOKUP(Games!B398, Data!$B$2:$L$134, 7, FALSE)-VLOOKUP(Games!C398, Data!$B$2:$L$134, 7, FALSE))*Coefficients!$G$2</f>
        <v>#N/A</v>
      </c>
      <c r="H398" t="e">
        <f>(VLOOKUP(Games!B398, Data!$B$2:$L$134, 8, FALSE)-VLOOKUP(Games!C398, Data!$B$2:$L$134, 8, FALSE))*Coefficients!$H$2</f>
        <v>#N/A</v>
      </c>
      <c r="I398" t="e">
        <f>(VLOOKUP(Games!B398, Data!$B$2:$L$134, 9, FALSE)-VLOOKUP(Games!C398, Data!$B$2:$L$134, 9, FALSE))*Coefficients!$I$2</f>
        <v>#N/A</v>
      </c>
      <c r="J398" t="e">
        <f>(VLOOKUP(Games!B398, Data!$B$2:$L$134, 10, FALSE)-VLOOKUP(Games!C398, Data!$B$2:$L$134, 10, FALSE))*Coefficients!$J$2</f>
        <v>#N/A</v>
      </c>
      <c r="K398" t="e">
        <f>(IF(AND(VLOOKUP(Games!B398, Data!$B$2:$L$134, 11, FALSE)=1, VLOOKUP(Games!C398, Data!$B$2:$L$134, 11, FALSE)&lt;&gt;1), 1,0))*Coefficients!K$2</f>
        <v>#N/A</v>
      </c>
      <c r="L398" t="e">
        <f>(IF(AND(VLOOKUP(Games!B398, Data!$B$2:$L$134, 11, FALSE)&lt;&gt;1, VLOOKUP(Games!C398, Data!$B$2:$L$134, 11, FALSE)=1), 1,0))*Coefficients!L$2</f>
        <v>#N/A</v>
      </c>
      <c r="O398" t="e">
        <f t="shared" si="6"/>
        <v>#N/A</v>
      </c>
    </row>
    <row r="399" spans="1:15" x14ac:dyDescent="0.45">
      <c r="A399">
        <f>Coefficients!$A$2</f>
        <v>-3.0949477183535601</v>
      </c>
      <c r="B399">
        <f>(Games!D399)*Coefficients!$B$2</f>
        <v>0</v>
      </c>
      <c r="C399" t="e">
        <f>(VLOOKUP(Games!B399, Data!$B$2:$L$134, 4, FALSE)-VLOOKUP(Games!C399, Data!$B$2:$L$134, 4, FALSE))*Coefficients!$C$2</f>
        <v>#N/A</v>
      </c>
      <c r="D399" t="e">
        <f>(VLOOKUP(Games!B399, Data!$B$2:$L$134, 3, FALSE)-VLOOKUP(Games!C399, Data!$B$2:$L$134, 3, FALSE))*Coefficients!$D$2</f>
        <v>#N/A</v>
      </c>
      <c r="E399" t="e">
        <f>(VLOOKUP(Games!B399, Data!$B$2:$L$134, 5, FALSE)-VLOOKUP(Games!C399, Data!$B$2:$L$134, 5, FALSE))*Coefficients!$E$2</f>
        <v>#N/A</v>
      </c>
      <c r="F399" t="e">
        <f>(VLOOKUP(Games!B399, Data!$B$2:$L$134, 6, FALSE)-VLOOKUP(Games!C399, Data!$B$2:$L$134, 6, FALSE))*Coefficients!$F$2</f>
        <v>#N/A</v>
      </c>
      <c r="G399" t="e">
        <f>(VLOOKUP(Games!B399, Data!$B$2:$L$134, 7, FALSE)-VLOOKUP(Games!C399, Data!$B$2:$L$134, 7, FALSE))*Coefficients!$G$2</f>
        <v>#N/A</v>
      </c>
      <c r="H399" t="e">
        <f>(VLOOKUP(Games!B399, Data!$B$2:$L$134, 8, FALSE)-VLOOKUP(Games!C399, Data!$B$2:$L$134, 8, FALSE))*Coefficients!$H$2</f>
        <v>#N/A</v>
      </c>
      <c r="I399" t="e">
        <f>(VLOOKUP(Games!B399, Data!$B$2:$L$134, 9, FALSE)-VLOOKUP(Games!C399, Data!$B$2:$L$134, 9, FALSE))*Coefficients!$I$2</f>
        <v>#N/A</v>
      </c>
      <c r="J399" t="e">
        <f>(VLOOKUP(Games!B399, Data!$B$2:$L$134, 10, FALSE)-VLOOKUP(Games!C399, Data!$B$2:$L$134, 10, FALSE))*Coefficients!$J$2</f>
        <v>#N/A</v>
      </c>
      <c r="K399" t="e">
        <f>(IF(AND(VLOOKUP(Games!B399, Data!$B$2:$L$134, 11, FALSE)=1, VLOOKUP(Games!C399, Data!$B$2:$L$134, 11, FALSE)&lt;&gt;1), 1,0))*Coefficients!K$2</f>
        <v>#N/A</v>
      </c>
      <c r="L399" t="e">
        <f>(IF(AND(VLOOKUP(Games!B399, Data!$B$2:$L$134, 11, FALSE)&lt;&gt;1, VLOOKUP(Games!C399, Data!$B$2:$L$134, 11, FALSE)=1), 1,0))*Coefficients!L$2</f>
        <v>#N/A</v>
      </c>
      <c r="O399" t="e">
        <f t="shared" si="6"/>
        <v>#N/A</v>
      </c>
    </row>
    <row r="400" spans="1:15" x14ac:dyDescent="0.45">
      <c r="A400">
        <f>Coefficients!$A$2</f>
        <v>-3.0949477183535601</v>
      </c>
      <c r="B400">
        <f>(Games!D400)*Coefficients!$B$2</f>
        <v>0</v>
      </c>
      <c r="C400" t="e">
        <f>(VLOOKUP(Games!B400, Data!$B$2:$L$134, 4, FALSE)-VLOOKUP(Games!C400, Data!$B$2:$L$134, 4, FALSE))*Coefficients!$C$2</f>
        <v>#N/A</v>
      </c>
      <c r="D400" t="e">
        <f>(VLOOKUP(Games!B400, Data!$B$2:$L$134, 3, FALSE)-VLOOKUP(Games!C400, Data!$B$2:$L$134, 3, FALSE))*Coefficients!$D$2</f>
        <v>#N/A</v>
      </c>
      <c r="E400" t="e">
        <f>(VLOOKUP(Games!B400, Data!$B$2:$L$134, 5, FALSE)-VLOOKUP(Games!C400, Data!$B$2:$L$134, 5, FALSE))*Coefficients!$E$2</f>
        <v>#N/A</v>
      </c>
      <c r="F400" t="e">
        <f>(VLOOKUP(Games!B400, Data!$B$2:$L$134, 6, FALSE)-VLOOKUP(Games!C400, Data!$B$2:$L$134, 6, FALSE))*Coefficients!$F$2</f>
        <v>#N/A</v>
      </c>
      <c r="G400" t="e">
        <f>(VLOOKUP(Games!B400, Data!$B$2:$L$134, 7, FALSE)-VLOOKUP(Games!C400, Data!$B$2:$L$134, 7, FALSE))*Coefficients!$G$2</f>
        <v>#N/A</v>
      </c>
      <c r="H400" t="e">
        <f>(VLOOKUP(Games!B400, Data!$B$2:$L$134, 8, FALSE)-VLOOKUP(Games!C400, Data!$B$2:$L$134, 8, FALSE))*Coefficients!$H$2</f>
        <v>#N/A</v>
      </c>
      <c r="I400" t="e">
        <f>(VLOOKUP(Games!B400, Data!$B$2:$L$134, 9, FALSE)-VLOOKUP(Games!C400, Data!$B$2:$L$134, 9, FALSE))*Coefficients!$I$2</f>
        <v>#N/A</v>
      </c>
      <c r="J400" t="e">
        <f>(VLOOKUP(Games!B400, Data!$B$2:$L$134, 10, FALSE)-VLOOKUP(Games!C400, Data!$B$2:$L$134, 10, FALSE))*Coefficients!$J$2</f>
        <v>#N/A</v>
      </c>
      <c r="K400" t="e">
        <f>(IF(AND(VLOOKUP(Games!B400, Data!$B$2:$L$134, 11, FALSE)=1, VLOOKUP(Games!C400, Data!$B$2:$L$134, 11, FALSE)&lt;&gt;1), 1,0))*Coefficients!K$2</f>
        <v>#N/A</v>
      </c>
      <c r="L400" t="e">
        <f>(IF(AND(VLOOKUP(Games!B400, Data!$B$2:$L$134, 11, FALSE)&lt;&gt;1, VLOOKUP(Games!C400, Data!$B$2:$L$134, 11, FALSE)=1), 1,0))*Coefficients!L$2</f>
        <v>#N/A</v>
      </c>
      <c r="O400" t="e">
        <f t="shared" si="6"/>
        <v>#N/A</v>
      </c>
    </row>
    <row r="401" spans="1:15" x14ac:dyDescent="0.45">
      <c r="A401">
        <f>Coefficients!$A$2</f>
        <v>-3.0949477183535601</v>
      </c>
      <c r="B401">
        <f>(Games!D401)*Coefficients!$B$2</f>
        <v>0</v>
      </c>
      <c r="C401" t="e">
        <f>(VLOOKUP(Games!B401, Data!$B$2:$L$134, 4, FALSE)-VLOOKUP(Games!C401, Data!$B$2:$L$134, 4, FALSE))*Coefficients!$C$2</f>
        <v>#N/A</v>
      </c>
      <c r="D401" t="e">
        <f>(VLOOKUP(Games!B401, Data!$B$2:$L$134, 3, FALSE)-VLOOKUP(Games!C401, Data!$B$2:$L$134, 3, FALSE))*Coefficients!$D$2</f>
        <v>#N/A</v>
      </c>
      <c r="E401" t="e">
        <f>(VLOOKUP(Games!B401, Data!$B$2:$L$134, 5, FALSE)-VLOOKUP(Games!C401, Data!$B$2:$L$134, 5, FALSE))*Coefficients!$E$2</f>
        <v>#N/A</v>
      </c>
      <c r="F401" t="e">
        <f>(VLOOKUP(Games!B401, Data!$B$2:$L$134, 6, FALSE)-VLOOKUP(Games!C401, Data!$B$2:$L$134, 6, FALSE))*Coefficients!$F$2</f>
        <v>#N/A</v>
      </c>
      <c r="G401" t="e">
        <f>(VLOOKUP(Games!B401, Data!$B$2:$L$134, 7, FALSE)-VLOOKUP(Games!C401, Data!$B$2:$L$134, 7, FALSE))*Coefficients!$G$2</f>
        <v>#N/A</v>
      </c>
      <c r="H401" t="e">
        <f>(VLOOKUP(Games!B401, Data!$B$2:$L$134, 8, FALSE)-VLOOKUP(Games!C401, Data!$B$2:$L$134, 8, FALSE))*Coefficients!$H$2</f>
        <v>#N/A</v>
      </c>
      <c r="I401" t="e">
        <f>(VLOOKUP(Games!B401, Data!$B$2:$L$134, 9, FALSE)-VLOOKUP(Games!C401, Data!$B$2:$L$134, 9, FALSE))*Coefficients!$I$2</f>
        <v>#N/A</v>
      </c>
      <c r="J401" t="e">
        <f>(VLOOKUP(Games!B401, Data!$B$2:$L$134, 10, FALSE)-VLOOKUP(Games!C401, Data!$B$2:$L$134, 10, FALSE))*Coefficients!$J$2</f>
        <v>#N/A</v>
      </c>
      <c r="K401" t="e">
        <f>(IF(AND(VLOOKUP(Games!B401, Data!$B$2:$L$134, 11, FALSE)=1, VLOOKUP(Games!C401, Data!$B$2:$L$134, 11, FALSE)&lt;&gt;1), 1,0))*Coefficients!K$2</f>
        <v>#N/A</v>
      </c>
      <c r="L401" t="e">
        <f>(IF(AND(VLOOKUP(Games!B401, Data!$B$2:$L$134, 11, FALSE)&lt;&gt;1, VLOOKUP(Games!C401, Data!$B$2:$L$134, 11, FALSE)=1), 1,0))*Coefficients!L$2</f>
        <v>#N/A</v>
      </c>
      <c r="O401" t="e">
        <f t="shared" si="6"/>
        <v>#N/A</v>
      </c>
    </row>
    <row r="402" spans="1:15" x14ac:dyDescent="0.45">
      <c r="A402">
        <f>Coefficients!$A$2</f>
        <v>-3.0949477183535601</v>
      </c>
      <c r="B402">
        <f>(Games!D402)*Coefficients!$B$2</f>
        <v>0</v>
      </c>
      <c r="C402" t="e">
        <f>(VLOOKUP(Games!B402, Data!$B$2:$L$134, 4, FALSE)-VLOOKUP(Games!C402, Data!$B$2:$L$134, 4, FALSE))*Coefficients!$C$2</f>
        <v>#N/A</v>
      </c>
      <c r="D402" t="e">
        <f>(VLOOKUP(Games!B402, Data!$B$2:$L$134, 3, FALSE)-VLOOKUP(Games!C402, Data!$B$2:$L$134, 3, FALSE))*Coefficients!$D$2</f>
        <v>#N/A</v>
      </c>
      <c r="E402" t="e">
        <f>(VLOOKUP(Games!B402, Data!$B$2:$L$134, 5, FALSE)-VLOOKUP(Games!C402, Data!$B$2:$L$134, 5, FALSE))*Coefficients!$E$2</f>
        <v>#N/A</v>
      </c>
      <c r="F402" t="e">
        <f>(VLOOKUP(Games!B402, Data!$B$2:$L$134, 6, FALSE)-VLOOKUP(Games!C402, Data!$B$2:$L$134, 6, FALSE))*Coefficients!$F$2</f>
        <v>#N/A</v>
      </c>
      <c r="G402" t="e">
        <f>(VLOOKUP(Games!B402, Data!$B$2:$L$134, 7, FALSE)-VLOOKUP(Games!C402, Data!$B$2:$L$134, 7, FALSE))*Coefficients!$G$2</f>
        <v>#N/A</v>
      </c>
      <c r="H402" t="e">
        <f>(VLOOKUP(Games!B402, Data!$B$2:$L$134, 8, FALSE)-VLOOKUP(Games!C402, Data!$B$2:$L$134, 8, FALSE))*Coefficients!$H$2</f>
        <v>#N/A</v>
      </c>
      <c r="I402" t="e">
        <f>(VLOOKUP(Games!B402, Data!$B$2:$L$134, 9, FALSE)-VLOOKUP(Games!C402, Data!$B$2:$L$134, 9, FALSE))*Coefficients!$I$2</f>
        <v>#N/A</v>
      </c>
      <c r="J402" t="e">
        <f>(VLOOKUP(Games!B402, Data!$B$2:$L$134, 10, FALSE)-VLOOKUP(Games!C402, Data!$B$2:$L$134, 10, FALSE))*Coefficients!$J$2</f>
        <v>#N/A</v>
      </c>
      <c r="K402" t="e">
        <f>(IF(AND(VLOOKUP(Games!B402, Data!$B$2:$L$134, 11, FALSE)=1, VLOOKUP(Games!C402, Data!$B$2:$L$134, 11, FALSE)&lt;&gt;1), 1,0))*Coefficients!K$2</f>
        <v>#N/A</v>
      </c>
      <c r="L402" t="e">
        <f>(IF(AND(VLOOKUP(Games!B402, Data!$B$2:$L$134, 11, FALSE)&lt;&gt;1, VLOOKUP(Games!C402, Data!$B$2:$L$134, 11, FALSE)=1), 1,0))*Coefficients!L$2</f>
        <v>#N/A</v>
      </c>
      <c r="O402" t="e">
        <f t="shared" si="6"/>
        <v>#N/A</v>
      </c>
    </row>
    <row r="403" spans="1:15" x14ac:dyDescent="0.45">
      <c r="A403">
        <f>Coefficients!$A$2</f>
        <v>-3.0949477183535601</v>
      </c>
      <c r="B403">
        <f>(Games!D403)*Coefficients!$B$2</f>
        <v>0</v>
      </c>
      <c r="C403" t="e">
        <f>(VLOOKUP(Games!B403, Data!$B$2:$L$134, 4, FALSE)-VLOOKUP(Games!C403, Data!$B$2:$L$134, 4, FALSE))*Coefficients!$C$2</f>
        <v>#N/A</v>
      </c>
      <c r="D403" t="e">
        <f>(VLOOKUP(Games!B403, Data!$B$2:$L$134, 3, FALSE)-VLOOKUP(Games!C403, Data!$B$2:$L$134, 3, FALSE))*Coefficients!$D$2</f>
        <v>#N/A</v>
      </c>
      <c r="E403" t="e">
        <f>(VLOOKUP(Games!B403, Data!$B$2:$L$134, 5, FALSE)-VLOOKUP(Games!C403, Data!$B$2:$L$134, 5, FALSE))*Coefficients!$E$2</f>
        <v>#N/A</v>
      </c>
      <c r="F403" t="e">
        <f>(VLOOKUP(Games!B403, Data!$B$2:$L$134, 6, FALSE)-VLOOKUP(Games!C403, Data!$B$2:$L$134, 6, FALSE))*Coefficients!$F$2</f>
        <v>#N/A</v>
      </c>
      <c r="G403" t="e">
        <f>(VLOOKUP(Games!B403, Data!$B$2:$L$134, 7, FALSE)-VLOOKUP(Games!C403, Data!$B$2:$L$134, 7, FALSE))*Coefficients!$G$2</f>
        <v>#N/A</v>
      </c>
      <c r="H403" t="e">
        <f>(VLOOKUP(Games!B403, Data!$B$2:$L$134, 8, FALSE)-VLOOKUP(Games!C403, Data!$B$2:$L$134, 8, FALSE))*Coefficients!$H$2</f>
        <v>#N/A</v>
      </c>
      <c r="I403" t="e">
        <f>(VLOOKUP(Games!B403, Data!$B$2:$L$134, 9, FALSE)-VLOOKUP(Games!C403, Data!$B$2:$L$134, 9, FALSE))*Coefficients!$I$2</f>
        <v>#N/A</v>
      </c>
      <c r="J403" t="e">
        <f>(VLOOKUP(Games!B403, Data!$B$2:$L$134, 10, FALSE)-VLOOKUP(Games!C403, Data!$B$2:$L$134, 10, FALSE))*Coefficients!$J$2</f>
        <v>#N/A</v>
      </c>
      <c r="K403" t="e">
        <f>(IF(AND(VLOOKUP(Games!B403, Data!$B$2:$L$134, 11, FALSE)=1, VLOOKUP(Games!C403, Data!$B$2:$L$134, 11, FALSE)&lt;&gt;1), 1,0))*Coefficients!K$2</f>
        <v>#N/A</v>
      </c>
      <c r="L403" t="e">
        <f>(IF(AND(VLOOKUP(Games!B403, Data!$B$2:$L$134, 11, FALSE)&lt;&gt;1, VLOOKUP(Games!C403, Data!$B$2:$L$134, 11, FALSE)=1), 1,0))*Coefficients!L$2</f>
        <v>#N/A</v>
      </c>
      <c r="O403" t="e">
        <f t="shared" si="6"/>
        <v>#N/A</v>
      </c>
    </row>
    <row r="404" spans="1:15" x14ac:dyDescent="0.45">
      <c r="A404">
        <f>Coefficients!$A$2</f>
        <v>-3.0949477183535601</v>
      </c>
      <c r="B404">
        <f>(Games!D404)*Coefficients!$B$2</f>
        <v>0</v>
      </c>
      <c r="C404" t="e">
        <f>(VLOOKUP(Games!B404, Data!$B$2:$L$134, 4, FALSE)-VLOOKUP(Games!C404, Data!$B$2:$L$134, 4, FALSE))*Coefficients!$C$2</f>
        <v>#N/A</v>
      </c>
      <c r="D404" t="e">
        <f>(VLOOKUP(Games!B404, Data!$B$2:$L$134, 3, FALSE)-VLOOKUP(Games!C404, Data!$B$2:$L$134, 3, FALSE))*Coefficients!$D$2</f>
        <v>#N/A</v>
      </c>
      <c r="E404" t="e">
        <f>(VLOOKUP(Games!B404, Data!$B$2:$L$134, 5, FALSE)-VLOOKUP(Games!C404, Data!$B$2:$L$134, 5, FALSE))*Coefficients!$E$2</f>
        <v>#N/A</v>
      </c>
      <c r="F404" t="e">
        <f>(VLOOKUP(Games!B404, Data!$B$2:$L$134, 6, FALSE)-VLOOKUP(Games!C404, Data!$B$2:$L$134, 6, FALSE))*Coefficients!$F$2</f>
        <v>#N/A</v>
      </c>
      <c r="G404" t="e">
        <f>(VLOOKUP(Games!B404, Data!$B$2:$L$134, 7, FALSE)-VLOOKUP(Games!C404, Data!$B$2:$L$134, 7, FALSE))*Coefficients!$G$2</f>
        <v>#N/A</v>
      </c>
      <c r="H404" t="e">
        <f>(VLOOKUP(Games!B404, Data!$B$2:$L$134, 8, FALSE)-VLOOKUP(Games!C404, Data!$B$2:$L$134, 8, FALSE))*Coefficients!$H$2</f>
        <v>#N/A</v>
      </c>
      <c r="I404" t="e">
        <f>(VLOOKUP(Games!B404, Data!$B$2:$L$134, 9, FALSE)-VLOOKUP(Games!C404, Data!$B$2:$L$134, 9, FALSE))*Coefficients!$I$2</f>
        <v>#N/A</v>
      </c>
      <c r="J404" t="e">
        <f>(VLOOKUP(Games!B404, Data!$B$2:$L$134, 10, FALSE)-VLOOKUP(Games!C404, Data!$B$2:$L$134, 10, FALSE))*Coefficients!$J$2</f>
        <v>#N/A</v>
      </c>
      <c r="K404" t="e">
        <f>(IF(AND(VLOOKUP(Games!B404, Data!$B$2:$L$134, 11, FALSE)=1, VLOOKUP(Games!C404, Data!$B$2:$L$134, 11, FALSE)&lt;&gt;1), 1,0))*Coefficients!K$2</f>
        <v>#N/A</v>
      </c>
      <c r="L404" t="e">
        <f>(IF(AND(VLOOKUP(Games!B404, Data!$B$2:$L$134, 11, FALSE)&lt;&gt;1, VLOOKUP(Games!C404, Data!$B$2:$L$134, 11, FALSE)=1), 1,0))*Coefficients!L$2</f>
        <v>#N/A</v>
      </c>
      <c r="O404" t="e">
        <f t="shared" si="6"/>
        <v>#N/A</v>
      </c>
    </row>
    <row r="405" spans="1:15" x14ac:dyDescent="0.45">
      <c r="A405">
        <f>Coefficients!$A$2</f>
        <v>-3.0949477183535601</v>
      </c>
      <c r="B405">
        <f>(Games!D405)*Coefficients!$B$2</f>
        <v>0</v>
      </c>
      <c r="C405" t="e">
        <f>(VLOOKUP(Games!B405, Data!$B$2:$L$134, 4, FALSE)-VLOOKUP(Games!C405, Data!$B$2:$L$134, 4, FALSE))*Coefficients!$C$2</f>
        <v>#N/A</v>
      </c>
      <c r="D405" t="e">
        <f>(VLOOKUP(Games!B405, Data!$B$2:$L$134, 3, FALSE)-VLOOKUP(Games!C405, Data!$B$2:$L$134, 3, FALSE))*Coefficients!$D$2</f>
        <v>#N/A</v>
      </c>
      <c r="E405" t="e">
        <f>(VLOOKUP(Games!B405, Data!$B$2:$L$134, 5, FALSE)-VLOOKUP(Games!C405, Data!$B$2:$L$134, 5, FALSE))*Coefficients!$E$2</f>
        <v>#N/A</v>
      </c>
      <c r="F405" t="e">
        <f>(VLOOKUP(Games!B405, Data!$B$2:$L$134, 6, FALSE)-VLOOKUP(Games!C405, Data!$B$2:$L$134, 6, FALSE))*Coefficients!$F$2</f>
        <v>#N/A</v>
      </c>
      <c r="G405" t="e">
        <f>(VLOOKUP(Games!B405, Data!$B$2:$L$134, 7, FALSE)-VLOOKUP(Games!C405, Data!$B$2:$L$134, 7, FALSE))*Coefficients!$G$2</f>
        <v>#N/A</v>
      </c>
      <c r="H405" t="e">
        <f>(VLOOKUP(Games!B405, Data!$B$2:$L$134, 8, FALSE)-VLOOKUP(Games!C405, Data!$B$2:$L$134, 8, FALSE))*Coefficients!$H$2</f>
        <v>#N/A</v>
      </c>
      <c r="I405" t="e">
        <f>(VLOOKUP(Games!B405, Data!$B$2:$L$134, 9, FALSE)-VLOOKUP(Games!C405, Data!$B$2:$L$134, 9, FALSE))*Coefficients!$I$2</f>
        <v>#N/A</v>
      </c>
      <c r="J405" t="e">
        <f>(VLOOKUP(Games!B405, Data!$B$2:$L$134, 10, FALSE)-VLOOKUP(Games!C405, Data!$B$2:$L$134, 10, FALSE))*Coefficients!$J$2</f>
        <v>#N/A</v>
      </c>
      <c r="K405" t="e">
        <f>(IF(AND(VLOOKUP(Games!B405, Data!$B$2:$L$134, 11, FALSE)=1, VLOOKUP(Games!C405, Data!$B$2:$L$134, 11, FALSE)&lt;&gt;1), 1,0))*Coefficients!K$2</f>
        <v>#N/A</v>
      </c>
      <c r="L405" t="e">
        <f>(IF(AND(VLOOKUP(Games!B405, Data!$B$2:$L$134, 11, FALSE)&lt;&gt;1, VLOOKUP(Games!C405, Data!$B$2:$L$134, 11, FALSE)=1), 1,0))*Coefficients!L$2</f>
        <v>#N/A</v>
      </c>
      <c r="O405" t="e">
        <f t="shared" si="6"/>
        <v>#N/A</v>
      </c>
    </row>
    <row r="406" spans="1:15" x14ac:dyDescent="0.45">
      <c r="A406">
        <f>Coefficients!$A$2</f>
        <v>-3.0949477183535601</v>
      </c>
      <c r="B406">
        <f>(Games!D406)*Coefficients!$B$2</f>
        <v>0</v>
      </c>
      <c r="C406" t="e">
        <f>(VLOOKUP(Games!B406, Data!$B$2:$L$134, 4, FALSE)-VLOOKUP(Games!C406, Data!$B$2:$L$134, 4, FALSE))*Coefficients!$C$2</f>
        <v>#N/A</v>
      </c>
      <c r="D406" t="e">
        <f>(VLOOKUP(Games!B406, Data!$B$2:$L$134, 3, FALSE)-VLOOKUP(Games!C406, Data!$B$2:$L$134, 3, FALSE))*Coefficients!$D$2</f>
        <v>#N/A</v>
      </c>
      <c r="E406" t="e">
        <f>(VLOOKUP(Games!B406, Data!$B$2:$L$134, 5, FALSE)-VLOOKUP(Games!C406, Data!$B$2:$L$134, 5, FALSE))*Coefficients!$E$2</f>
        <v>#N/A</v>
      </c>
      <c r="F406" t="e">
        <f>(VLOOKUP(Games!B406, Data!$B$2:$L$134, 6, FALSE)-VLOOKUP(Games!C406, Data!$B$2:$L$134, 6, FALSE))*Coefficients!$F$2</f>
        <v>#N/A</v>
      </c>
      <c r="G406" t="e">
        <f>(VLOOKUP(Games!B406, Data!$B$2:$L$134, 7, FALSE)-VLOOKUP(Games!C406, Data!$B$2:$L$134, 7, FALSE))*Coefficients!$G$2</f>
        <v>#N/A</v>
      </c>
      <c r="H406" t="e">
        <f>(VLOOKUP(Games!B406, Data!$B$2:$L$134, 8, FALSE)-VLOOKUP(Games!C406, Data!$B$2:$L$134, 8, FALSE))*Coefficients!$H$2</f>
        <v>#N/A</v>
      </c>
      <c r="I406" t="e">
        <f>(VLOOKUP(Games!B406, Data!$B$2:$L$134, 9, FALSE)-VLOOKUP(Games!C406, Data!$B$2:$L$134, 9, FALSE))*Coefficients!$I$2</f>
        <v>#N/A</v>
      </c>
      <c r="J406" t="e">
        <f>(VLOOKUP(Games!B406, Data!$B$2:$L$134, 10, FALSE)-VLOOKUP(Games!C406, Data!$B$2:$L$134, 10, FALSE))*Coefficients!$J$2</f>
        <v>#N/A</v>
      </c>
      <c r="K406" t="e">
        <f>(IF(AND(VLOOKUP(Games!B406, Data!$B$2:$L$134, 11, FALSE)=1, VLOOKUP(Games!C406, Data!$B$2:$L$134, 11, FALSE)&lt;&gt;1), 1,0))*Coefficients!K$2</f>
        <v>#N/A</v>
      </c>
      <c r="L406" t="e">
        <f>(IF(AND(VLOOKUP(Games!B406, Data!$B$2:$L$134, 11, FALSE)&lt;&gt;1, VLOOKUP(Games!C406, Data!$B$2:$L$134, 11, FALSE)=1), 1,0))*Coefficients!L$2</f>
        <v>#N/A</v>
      </c>
      <c r="O406" t="e">
        <f t="shared" si="6"/>
        <v>#N/A</v>
      </c>
    </row>
    <row r="407" spans="1:15" x14ac:dyDescent="0.45">
      <c r="A407">
        <f>Coefficients!$A$2</f>
        <v>-3.0949477183535601</v>
      </c>
      <c r="B407">
        <f>(Games!D407)*Coefficients!$B$2</f>
        <v>0</v>
      </c>
      <c r="C407" t="e">
        <f>(VLOOKUP(Games!B407, Data!$B$2:$L$134, 4, FALSE)-VLOOKUP(Games!C407, Data!$B$2:$L$134, 4, FALSE))*Coefficients!$C$2</f>
        <v>#N/A</v>
      </c>
      <c r="D407" t="e">
        <f>(VLOOKUP(Games!B407, Data!$B$2:$L$134, 3, FALSE)-VLOOKUP(Games!C407, Data!$B$2:$L$134, 3, FALSE))*Coefficients!$D$2</f>
        <v>#N/A</v>
      </c>
      <c r="E407" t="e">
        <f>(VLOOKUP(Games!B407, Data!$B$2:$L$134, 5, FALSE)-VLOOKUP(Games!C407, Data!$B$2:$L$134, 5, FALSE))*Coefficients!$E$2</f>
        <v>#N/A</v>
      </c>
      <c r="F407" t="e">
        <f>(VLOOKUP(Games!B407, Data!$B$2:$L$134, 6, FALSE)-VLOOKUP(Games!C407, Data!$B$2:$L$134, 6, FALSE))*Coefficients!$F$2</f>
        <v>#N/A</v>
      </c>
      <c r="G407" t="e">
        <f>(VLOOKUP(Games!B407, Data!$B$2:$L$134, 7, FALSE)-VLOOKUP(Games!C407, Data!$B$2:$L$134, 7, FALSE))*Coefficients!$G$2</f>
        <v>#N/A</v>
      </c>
      <c r="H407" t="e">
        <f>(VLOOKUP(Games!B407, Data!$B$2:$L$134, 8, FALSE)-VLOOKUP(Games!C407, Data!$B$2:$L$134, 8, FALSE))*Coefficients!$H$2</f>
        <v>#N/A</v>
      </c>
      <c r="I407" t="e">
        <f>(VLOOKUP(Games!B407, Data!$B$2:$L$134, 9, FALSE)-VLOOKUP(Games!C407, Data!$B$2:$L$134, 9, FALSE))*Coefficients!$I$2</f>
        <v>#N/A</v>
      </c>
      <c r="J407" t="e">
        <f>(VLOOKUP(Games!B407, Data!$B$2:$L$134, 10, FALSE)-VLOOKUP(Games!C407, Data!$B$2:$L$134, 10, FALSE))*Coefficients!$J$2</f>
        <v>#N/A</v>
      </c>
      <c r="K407" t="e">
        <f>(IF(AND(VLOOKUP(Games!B407, Data!$B$2:$L$134, 11, FALSE)=1, VLOOKUP(Games!C407, Data!$B$2:$L$134, 11, FALSE)&lt;&gt;1), 1,0))*Coefficients!K$2</f>
        <v>#N/A</v>
      </c>
      <c r="L407" t="e">
        <f>(IF(AND(VLOOKUP(Games!B407, Data!$B$2:$L$134, 11, FALSE)&lt;&gt;1, VLOOKUP(Games!C407, Data!$B$2:$L$134, 11, FALSE)=1), 1,0))*Coefficients!L$2</f>
        <v>#N/A</v>
      </c>
      <c r="O407" t="e">
        <f t="shared" si="6"/>
        <v>#N/A</v>
      </c>
    </row>
    <row r="408" spans="1:15" x14ac:dyDescent="0.45">
      <c r="A408">
        <f>Coefficients!$A$2</f>
        <v>-3.0949477183535601</v>
      </c>
      <c r="B408">
        <f>(Games!D408)*Coefficients!$B$2</f>
        <v>0</v>
      </c>
      <c r="C408" t="e">
        <f>(VLOOKUP(Games!B408, Data!$B$2:$L$134, 4, FALSE)-VLOOKUP(Games!C408, Data!$B$2:$L$134, 4, FALSE))*Coefficients!$C$2</f>
        <v>#N/A</v>
      </c>
      <c r="D408" t="e">
        <f>(VLOOKUP(Games!B408, Data!$B$2:$L$134, 3, FALSE)-VLOOKUP(Games!C408, Data!$B$2:$L$134, 3, FALSE))*Coefficients!$D$2</f>
        <v>#N/A</v>
      </c>
      <c r="E408" t="e">
        <f>(VLOOKUP(Games!B408, Data!$B$2:$L$134, 5, FALSE)-VLOOKUP(Games!C408, Data!$B$2:$L$134, 5, FALSE))*Coefficients!$E$2</f>
        <v>#N/A</v>
      </c>
      <c r="F408" t="e">
        <f>(VLOOKUP(Games!B408, Data!$B$2:$L$134, 6, FALSE)-VLOOKUP(Games!C408, Data!$B$2:$L$134, 6, FALSE))*Coefficients!$F$2</f>
        <v>#N/A</v>
      </c>
      <c r="G408" t="e">
        <f>(VLOOKUP(Games!B408, Data!$B$2:$L$134, 7, FALSE)-VLOOKUP(Games!C408, Data!$B$2:$L$134, 7, FALSE))*Coefficients!$G$2</f>
        <v>#N/A</v>
      </c>
      <c r="H408" t="e">
        <f>(VLOOKUP(Games!B408, Data!$B$2:$L$134, 8, FALSE)-VLOOKUP(Games!C408, Data!$B$2:$L$134, 8, FALSE))*Coefficients!$H$2</f>
        <v>#N/A</v>
      </c>
      <c r="I408" t="e">
        <f>(VLOOKUP(Games!B408, Data!$B$2:$L$134, 9, FALSE)-VLOOKUP(Games!C408, Data!$B$2:$L$134, 9, FALSE))*Coefficients!$I$2</f>
        <v>#N/A</v>
      </c>
      <c r="J408" t="e">
        <f>(VLOOKUP(Games!B408, Data!$B$2:$L$134, 10, FALSE)-VLOOKUP(Games!C408, Data!$B$2:$L$134, 10, FALSE))*Coefficients!$J$2</f>
        <v>#N/A</v>
      </c>
      <c r="K408" t="e">
        <f>(IF(AND(VLOOKUP(Games!B408, Data!$B$2:$L$134, 11, FALSE)=1, VLOOKUP(Games!C408, Data!$B$2:$L$134, 11, FALSE)&lt;&gt;1), 1,0))*Coefficients!K$2</f>
        <v>#N/A</v>
      </c>
      <c r="L408" t="e">
        <f>(IF(AND(VLOOKUP(Games!B408, Data!$B$2:$L$134, 11, FALSE)&lt;&gt;1, VLOOKUP(Games!C408, Data!$B$2:$L$134, 11, FALSE)=1), 1,0))*Coefficients!L$2</f>
        <v>#N/A</v>
      </c>
      <c r="O408" t="e">
        <f t="shared" si="6"/>
        <v>#N/A</v>
      </c>
    </row>
    <row r="409" spans="1:15" x14ac:dyDescent="0.45">
      <c r="A409">
        <f>Coefficients!$A$2</f>
        <v>-3.0949477183535601</v>
      </c>
      <c r="B409">
        <f>(Games!D409)*Coefficients!$B$2</f>
        <v>0</v>
      </c>
      <c r="C409" t="e">
        <f>(VLOOKUP(Games!B409, Data!$B$2:$L$134, 4, FALSE)-VLOOKUP(Games!C409, Data!$B$2:$L$134, 4, FALSE))*Coefficients!$C$2</f>
        <v>#N/A</v>
      </c>
      <c r="D409" t="e">
        <f>(VLOOKUP(Games!B409, Data!$B$2:$L$134, 3, FALSE)-VLOOKUP(Games!C409, Data!$B$2:$L$134, 3, FALSE))*Coefficients!$D$2</f>
        <v>#N/A</v>
      </c>
      <c r="E409" t="e">
        <f>(VLOOKUP(Games!B409, Data!$B$2:$L$134, 5, FALSE)-VLOOKUP(Games!C409, Data!$B$2:$L$134, 5, FALSE))*Coefficients!$E$2</f>
        <v>#N/A</v>
      </c>
      <c r="F409" t="e">
        <f>(VLOOKUP(Games!B409, Data!$B$2:$L$134, 6, FALSE)-VLOOKUP(Games!C409, Data!$B$2:$L$134, 6, FALSE))*Coefficients!$F$2</f>
        <v>#N/A</v>
      </c>
      <c r="G409" t="e">
        <f>(VLOOKUP(Games!B409, Data!$B$2:$L$134, 7, FALSE)-VLOOKUP(Games!C409, Data!$B$2:$L$134, 7, FALSE))*Coefficients!$G$2</f>
        <v>#N/A</v>
      </c>
      <c r="H409" t="e">
        <f>(VLOOKUP(Games!B409, Data!$B$2:$L$134, 8, FALSE)-VLOOKUP(Games!C409, Data!$B$2:$L$134, 8, FALSE))*Coefficients!$H$2</f>
        <v>#N/A</v>
      </c>
      <c r="I409" t="e">
        <f>(VLOOKUP(Games!B409, Data!$B$2:$L$134, 9, FALSE)-VLOOKUP(Games!C409, Data!$B$2:$L$134, 9, FALSE))*Coefficients!$I$2</f>
        <v>#N/A</v>
      </c>
      <c r="J409" t="e">
        <f>(VLOOKUP(Games!B409, Data!$B$2:$L$134, 10, FALSE)-VLOOKUP(Games!C409, Data!$B$2:$L$134, 10, FALSE))*Coefficients!$J$2</f>
        <v>#N/A</v>
      </c>
      <c r="K409" t="e">
        <f>(IF(AND(VLOOKUP(Games!B409, Data!$B$2:$L$134, 11, FALSE)=1, VLOOKUP(Games!C409, Data!$B$2:$L$134, 11, FALSE)&lt;&gt;1), 1,0))*Coefficients!K$2</f>
        <v>#N/A</v>
      </c>
      <c r="L409" t="e">
        <f>(IF(AND(VLOOKUP(Games!B409, Data!$B$2:$L$134, 11, FALSE)&lt;&gt;1, VLOOKUP(Games!C409, Data!$B$2:$L$134, 11, FALSE)=1), 1,0))*Coefficients!L$2</f>
        <v>#N/A</v>
      </c>
      <c r="O409" t="e">
        <f t="shared" si="6"/>
        <v>#N/A</v>
      </c>
    </row>
    <row r="410" spans="1:15" x14ac:dyDescent="0.45">
      <c r="A410">
        <f>Coefficients!$A$2</f>
        <v>-3.0949477183535601</v>
      </c>
      <c r="B410">
        <f>(Games!D410)*Coefficients!$B$2</f>
        <v>0</v>
      </c>
      <c r="C410" t="e">
        <f>(VLOOKUP(Games!B410, Data!$B$2:$L$134, 4, FALSE)-VLOOKUP(Games!C410, Data!$B$2:$L$134, 4, FALSE))*Coefficients!$C$2</f>
        <v>#N/A</v>
      </c>
      <c r="D410" t="e">
        <f>(VLOOKUP(Games!B410, Data!$B$2:$L$134, 3, FALSE)-VLOOKUP(Games!C410, Data!$B$2:$L$134, 3, FALSE))*Coefficients!$D$2</f>
        <v>#N/A</v>
      </c>
      <c r="E410" t="e">
        <f>(VLOOKUP(Games!B410, Data!$B$2:$L$134, 5, FALSE)-VLOOKUP(Games!C410, Data!$B$2:$L$134, 5, FALSE))*Coefficients!$E$2</f>
        <v>#N/A</v>
      </c>
      <c r="F410" t="e">
        <f>(VLOOKUP(Games!B410, Data!$B$2:$L$134, 6, FALSE)-VLOOKUP(Games!C410, Data!$B$2:$L$134, 6, FALSE))*Coefficients!$F$2</f>
        <v>#N/A</v>
      </c>
      <c r="G410" t="e">
        <f>(VLOOKUP(Games!B410, Data!$B$2:$L$134, 7, FALSE)-VLOOKUP(Games!C410, Data!$B$2:$L$134, 7, FALSE))*Coefficients!$G$2</f>
        <v>#N/A</v>
      </c>
      <c r="H410" t="e">
        <f>(VLOOKUP(Games!B410, Data!$B$2:$L$134, 8, FALSE)-VLOOKUP(Games!C410, Data!$B$2:$L$134, 8, FALSE))*Coefficients!$H$2</f>
        <v>#N/A</v>
      </c>
      <c r="I410" t="e">
        <f>(VLOOKUP(Games!B410, Data!$B$2:$L$134, 9, FALSE)-VLOOKUP(Games!C410, Data!$B$2:$L$134, 9, FALSE))*Coefficients!$I$2</f>
        <v>#N/A</v>
      </c>
      <c r="J410" t="e">
        <f>(VLOOKUP(Games!B410, Data!$B$2:$L$134, 10, FALSE)-VLOOKUP(Games!C410, Data!$B$2:$L$134, 10, FALSE))*Coefficients!$J$2</f>
        <v>#N/A</v>
      </c>
      <c r="K410" t="e">
        <f>(IF(AND(VLOOKUP(Games!B410, Data!$B$2:$L$134, 11, FALSE)=1, VLOOKUP(Games!C410, Data!$B$2:$L$134, 11, FALSE)&lt;&gt;1), 1,0))*Coefficients!K$2</f>
        <v>#N/A</v>
      </c>
      <c r="L410" t="e">
        <f>(IF(AND(VLOOKUP(Games!B410, Data!$B$2:$L$134, 11, FALSE)&lt;&gt;1, VLOOKUP(Games!C410, Data!$B$2:$L$134, 11, FALSE)=1), 1,0))*Coefficients!L$2</f>
        <v>#N/A</v>
      </c>
      <c r="O410" t="e">
        <f t="shared" si="6"/>
        <v>#N/A</v>
      </c>
    </row>
    <row r="411" spans="1:15" x14ac:dyDescent="0.45">
      <c r="A411">
        <f>Coefficients!$A$2</f>
        <v>-3.0949477183535601</v>
      </c>
      <c r="B411">
        <f>(Games!D411)*Coefficients!$B$2</f>
        <v>0</v>
      </c>
      <c r="C411" t="e">
        <f>(VLOOKUP(Games!B411, Data!$B$2:$L$134, 4, FALSE)-VLOOKUP(Games!C411, Data!$B$2:$L$134, 4, FALSE))*Coefficients!$C$2</f>
        <v>#N/A</v>
      </c>
      <c r="D411" t="e">
        <f>(VLOOKUP(Games!B411, Data!$B$2:$L$134, 3, FALSE)-VLOOKUP(Games!C411, Data!$B$2:$L$134, 3, FALSE))*Coefficients!$D$2</f>
        <v>#N/A</v>
      </c>
      <c r="E411" t="e">
        <f>(VLOOKUP(Games!B411, Data!$B$2:$L$134, 5, FALSE)-VLOOKUP(Games!C411, Data!$B$2:$L$134, 5, FALSE))*Coefficients!$E$2</f>
        <v>#N/A</v>
      </c>
      <c r="F411" t="e">
        <f>(VLOOKUP(Games!B411, Data!$B$2:$L$134, 6, FALSE)-VLOOKUP(Games!C411, Data!$B$2:$L$134, 6, FALSE))*Coefficients!$F$2</f>
        <v>#N/A</v>
      </c>
      <c r="G411" t="e">
        <f>(VLOOKUP(Games!B411, Data!$B$2:$L$134, 7, FALSE)-VLOOKUP(Games!C411, Data!$B$2:$L$134, 7, FALSE))*Coefficients!$G$2</f>
        <v>#N/A</v>
      </c>
      <c r="H411" t="e">
        <f>(VLOOKUP(Games!B411, Data!$B$2:$L$134, 8, FALSE)-VLOOKUP(Games!C411, Data!$B$2:$L$134, 8, FALSE))*Coefficients!$H$2</f>
        <v>#N/A</v>
      </c>
      <c r="I411" t="e">
        <f>(VLOOKUP(Games!B411, Data!$B$2:$L$134, 9, FALSE)-VLOOKUP(Games!C411, Data!$B$2:$L$134, 9, FALSE))*Coefficients!$I$2</f>
        <v>#N/A</v>
      </c>
      <c r="J411" t="e">
        <f>(VLOOKUP(Games!B411, Data!$B$2:$L$134, 10, FALSE)-VLOOKUP(Games!C411, Data!$B$2:$L$134, 10, FALSE))*Coefficients!$J$2</f>
        <v>#N/A</v>
      </c>
      <c r="K411" t="e">
        <f>(IF(AND(VLOOKUP(Games!B411, Data!$B$2:$L$134, 11, FALSE)=1, VLOOKUP(Games!C411, Data!$B$2:$L$134, 11, FALSE)&lt;&gt;1), 1,0))*Coefficients!K$2</f>
        <v>#N/A</v>
      </c>
      <c r="L411" t="e">
        <f>(IF(AND(VLOOKUP(Games!B411, Data!$B$2:$L$134, 11, FALSE)&lt;&gt;1, VLOOKUP(Games!C411, Data!$B$2:$L$134, 11, FALSE)=1), 1,0))*Coefficients!L$2</f>
        <v>#N/A</v>
      </c>
      <c r="O411" t="e">
        <f t="shared" si="6"/>
        <v>#N/A</v>
      </c>
    </row>
    <row r="412" spans="1:15" x14ac:dyDescent="0.45">
      <c r="A412">
        <f>Coefficients!$A$2</f>
        <v>-3.0949477183535601</v>
      </c>
      <c r="B412">
        <f>(Games!D412)*Coefficients!$B$2</f>
        <v>0</v>
      </c>
      <c r="C412" t="e">
        <f>(VLOOKUP(Games!B412, Data!$B$2:$L$134, 4, FALSE)-VLOOKUP(Games!C412, Data!$B$2:$L$134, 4, FALSE))*Coefficients!$C$2</f>
        <v>#N/A</v>
      </c>
      <c r="D412" t="e">
        <f>(VLOOKUP(Games!B412, Data!$B$2:$L$134, 3, FALSE)-VLOOKUP(Games!C412, Data!$B$2:$L$134, 3, FALSE))*Coefficients!$D$2</f>
        <v>#N/A</v>
      </c>
      <c r="E412" t="e">
        <f>(VLOOKUP(Games!B412, Data!$B$2:$L$134, 5, FALSE)-VLOOKUP(Games!C412, Data!$B$2:$L$134, 5, FALSE))*Coefficients!$E$2</f>
        <v>#N/A</v>
      </c>
      <c r="F412" t="e">
        <f>(VLOOKUP(Games!B412, Data!$B$2:$L$134, 6, FALSE)-VLOOKUP(Games!C412, Data!$B$2:$L$134, 6, FALSE))*Coefficients!$F$2</f>
        <v>#N/A</v>
      </c>
      <c r="G412" t="e">
        <f>(VLOOKUP(Games!B412, Data!$B$2:$L$134, 7, FALSE)-VLOOKUP(Games!C412, Data!$B$2:$L$134, 7, FALSE))*Coefficients!$G$2</f>
        <v>#N/A</v>
      </c>
      <c r="H412" t="e">
        <f>(VLOOKUP(Games!B412, Data!$B$2:$L$134, 8, FALSE)-VLOOKUP(Games!C412, Data!$B$2:$L$134, 8, FALSE))*Coefficients!$H$2</f>
        <v>#N/A</v>
      </c>
      <c r="I412" t="e">
        <f>(VLOOKUP(Games!B412, Data!$B$2:$L$134, 9, FALSE)-VLOOKUP(Games!C412, Data!$B$2:$L$134, 9, FALSE))*Coefficients!$I$2</f>
        <v>#N/A</v>
      </c>
      <c r="J412" t="e">
        <f>(VLOOKUP(Games!B412, Data!$B$2:$L$134, 10, FALSE)-VLOOKUP(Games!C412, Data!$B$2:$L$134, 10, FALSE))*Coefficients!$J$2</f>
        <v>#N/A</v>
      </c>
      <c r="K412" t="e">
        <f>(IF(AND(VLOOKUP(Games!B412, Data!$B$2:$L$134, 11, FALSE)=1, VLOOKUP(Games!C412, Data!$B$2:$L$134, 11, FALSE)&lt;&gt;1), 1,0))*Coefficients!K$2</f>
        <v>#N/A</v>
      </c>
      <c r="L412" t="e">
        <f>(IF(AND(VLOOKUP(Games!B412, Data!$B$2:$L$134, 11, FALSE)&lt;&gt;1, VLOOKUP(Games!C412, Data!$B$2:$L$134, 11, FALSE)=1), 1,0))*Coefficients!L$2</f>
        <v>#N/A</v>
      </c>
      <c r="O412" t="e">
        <f t="shared" si="6"/>
        <v>#N/A</v>
      </c>
    </row>
    <row r="413" spans="1:15" x14ac:dyDescent="0.45">
      <c r="A413">
        <f>Coefficients!$A$2</f>
        <v>-3.0949477183535601</v>
      </c>
      <c r="B413">
        <f>(Games!D413)*Coefficients!$B$2</f>
        <v>0</v>
      </c>
      <c r="C413" t="e">
        <f>(VLOOKUP(Games!B413, Data!$B$2:$L$134, 4, FALSE)-VLOOKUP(Games!C413, Data!$B$2:$L$134, 4, FALSE))*Coefficients!$C$2</f>
        <v>#N/A</v>
      </c>
      <c r="D413" t="e">
        <f>(VLOOKUP(Games!B413, Data!$B$2:$L$134, 3, FALSE)-VLOOKUP(Games!C413, Data!$B$2:$L$134, 3, FALSE))*Coefficients!$D$2</f>
        <v>#N/A</v>
      </c>
      <c r="E413" t="e">
        <f>(VLOOKUP(Games!B413, Data!$B$2:$L$134, 5, FALSE)-VLOOKUP(Games!C413, Data!$B$2:$L$134, 5, FALSE))*Coefficients!$E$2</f>
        <v>#N/A</v>
      </c>
      <c r="F413" t="e">
        <f>(VLOOKUP(Games!B413, Data!$B$2:$L$134, 6, FALSE)-VLOOKUP(Games!C413, Data!$B$2:$L$134, 6, FALSE))*Coefficients!$F$2</f>
        <v>#N/A</v>
      </c>
      <c r="G413" t="e">
        <f>(VLOOKUP(Games!B413, Data!$B$2:$L$134, 7, FALSE)-VLOOKUP(Games!C413, Data!$B$2:$L$134, 7, FALSE))*Coefficients!$G$2</f>
        <v>#N/A</v>
      </c>
      <c r="H413" t="e">
        <f>(VLOOKUP(Games!B413, Data!$B$2:$L$134, 8, FALSE)-VLOOKUP(Games!C413, Data!$B$2:$L$134, 8, FALSE))*Coefficients!$H$2</f>
        <v>#N/A</v>
      </c>
      <c r="I413" t="e">
        <f>(VLOOKUP(Games!B413, Data!$B$2:$L$134, 9, FALSE)-VLOOKUP(Games!C413, Data!$B$2:$L$134, 9, FALSE))*Coefficients!$I$2</f>
        <v>#N/A</v>
      </c>
      <c r="J413" t="e">
        <f>(VLOOKUP(Games!B413, Data!$B$2:$L$134, 10, FALSE)-VLOOKUP(Games!C413, Data!$B$2:$L$134, 10, FALSE))*Coefficients!$J$2</f>
        <v>#N/A</v>
      </c>
      <c r="K413" t="e">
        <f>(IF(AND(VLOOKUP(Games!B413, Data!$B$2:$L$134, 11, FALSE)=1, VLOOKUP(Games!C413, Data!$B$2:$L$134, 11, FALSE)&lt;&gt;1), 1,0))*Coefficients!K$2</f>
        <v>#N/A</v>
      </c>
      <c r="L413" t="e">
        <f>(IF(AND(VLOOKUP(Games!B413, Data!$B$2:$L$134, 11, FALSE)&lt;&gt;1, VLOOKUP(Games!C413, Data!$B$2:$L$134, 11, FALSE)=1), 1,0))*Coefficients!L$2</f>
        <v>#N/A</v>
      </c>
      <c r="O413" t="e">
        <f t="shared" si="6"/>
        <v>#N/A</v>
      </c>
    </row>
    <row r="414" spans="1:15" x14ac:dyDescent="0.45">
      <c r="A414">
        <f>Coefficients!$A$2</f>
        <v>-3.0949477183535601</v>
      </c>
      <c r="B414">
        <f>(Games!D414)*Coefficients!$B$2</f>
        <v>0</v>
      </c>
      <c r="C414" t="e">
        <f>(VLOOKUP(Games!B414, Data!$B$2:$L$134, 4, FALSE)-VLOOKUP(Games!C414, Data!$B$2:$L$134, 4, FALSE))*Coefficients!$C$2</f>
        <v>#N/A</v>
      </c>
      <c r="D414" t="e">
        <f>(VLOOKUP(Games!B414, Data!$B$2:$L$134, 3, FALSE)-VLOOKUP(Games!C414, Data!$B$2:$L$134, 3, FALSE))*Coefficients!$D$2</f>
        <v>#N/A</v>
      </c>
      <c r="E414" t="e">
        <f>(VLOOKUP(Games!B414, Data!$B$2:$L$134, 5, FALSE)-VLOOKUP(Games!C414, Data!$B$2:$L$134, 5, FALSE))*Coefficients!$E$2</f>
        <v>#N/A</v>
      </c>
      <c r="F414" t="e">
        <f>(VLOOKUP(Games!B414, Data!$B$2:$L$134, 6, FALSE)-VLOOKUP(Games!C414, Data!$B$2:$L$134, 6, FALSE))*Coefficients!$F$2</f>
        <v>#N/A</v>
      </c>
      <c r="G414" t="e">
        <f>(VLOOKUP(Games!B414, Data!$B$2:$L$134, 7, FALSE)-VLOOKUP(Games!C414, Data!$B$2:$L$134, 7, FALSE))*Coefficients!$G$2</f>
        <v>#N/A</v>
      </c>
      <c r="H414" t="e">
        <f>(VLOOKUP(Games!B414, Data!$B$2:$L$134, 8, FALSE)-VLOOKUP(Games!C414, Data!$B$2:$L$134, 8, FALSE))*Coefficients!$H$2</f>
        <v>#N/A</v>
      </c>
      <c r="I414" t="e">
        <f>(VLOOKUP(Games!B414, Data!$B$2:$L$134, 9, FALSE)-VLOOKUP(Games!C414, Data!$B$2:$L$134, 9, FALSE))*Coefficients!$I$2</f>
        <v>#N/A</v>
      </c>
      <c r="J414" t="e">
        <f>(VLOOKUP(Games!B414, Data!$B$2:$L$134, 10, FALSE)-VLOOKUP(Games!C414, Data!$B$2:$L$134, 10, FALSE))*Coefficients!$J$2</f>
        <v>#N/A</v>
      </c>
      <c r="K414" t="e">
        <f>(IF(AND(VLOOKUP(Games!B414, Data!$B$2:$L$134, 11, FALSE)=1, VLOOKUP(Games!C414, Data!$B$2:$L$134, 11, FALSE)&lt;&gt;1), 1,0))*Coefficients!K$2</f>
        <v>#N/A</v>
      </c>
      <c r="L414" t="e">
        <f>(IF(AND(VLOOKUP(Games!B414, Data!$B$2:$L$134, 11, FALSE)&lt;&gt;1, VLOOKUP(Games!C414, Data!$B$2:$L$134, 11, FALSE)=1), 1,0))*Coefficients!L$2</f>
        <v>#N/A</v>
      </c>
      <c r="O414" t="e">
        <f t="shared" si="6"/>
        <v>#N/A</v>
      </c>
    </row>
    <row r="415" spans="1:15" x14ac:dyDescent="0.45">
      <c r="A415">
        <f>Coefficients!$A$2</f>
        <v>-3.0949477183535601</v>
      </c>
      <c r="B415">
        <f>(Games!D415)*Coefficients!$B$2</f>
        <v>0</v>
      </c>
      <c r="C415" t="e">
        <f>(VLOOKUP(Games!B415, Data!$B$2:$L$134, 4, FALSE)-VLOOKUP(Games!C415, Data!$B$2:$L$134, 4, FALSE))*Coefficients!$C$2</f>
        <v>#N/A</v>
      </c>
      <c r="D415" t="e">
        <f>(VLOOKUP(Games!B415, Data!$B$2:$L$134, 3, FALSE)-VLOOKUP(Games!C415, Data!$B$2:$L$134, 3, FALSE))*Coefficients!$D$2</f>
        <v>#N/A</v>
      </c>
      <c r="E415" t="e">
        <f>(VLOOKUP(Games!B415, Data!$B$2:$L$134, 5, FALSE)-VLOOKUP(Games!C415, Data!$B$2:$L$134, 5, FALSE))*Coefficients!$E$2</f>
        <v>#N/A</v>
      </c>
      <c r="F415" t="e">
        <f>(VLOOKUP(Games!B415, Data!$B$2:$L$134, 6, FALSE)-VLOOKUP(Games!C415, Data!$B$2:$L$134, 6, FALSE))*Coefficients!$F$2</f>
        <v>#N/A</v>
      </c>
      <c r="G415" t="e">
        <f>(VLOOKUP(Games!B415, Data!$B$2:$L$134, 7, FALSE)-VLOOKUP(Games!C415, Data!$B$2:$L$134, 7, FALSE))*Coefficients!$G$2</f>
        <v>#N/A</v>
      </c>
      <c r="H415" t="e">
        <f>(VLOOKUP(Games!B415, Data!$B$2:$L$134, 8, FALSE)-VLOOKUP(Games!C415, Data!$B$2:$L$134, 8, FALSE))*Coefficients!$H$2</f>
        <v>#N/A</v>
      </c>
      <c r="I415" t="e">
        <f>(VLOOKUP(Games!B415, Data!$B$2:$L$134, 9, FALSE)-VLOOKUP(Games!C415, Data!$B$2:$L$134, 9, FALSE))*Coefficients!$I$2</f>
        <v>#N/A</v>
      </c>
      <c r="J415" t="e">
        <f>(VLOOKUP(Games!B415, Data!$B$2:$L$134, 10, FALSE)-VLOOKUP(Games!C415, Data!$B$2:$L$134, 10, FALSE))*Coefficients!$J$2</f>
        <v>#N/A</v>
      </c>
      <c r="K415" t="e">
        <f>(IF(AND(VLOOKUP(Games!B415, Data!$B$2:$L$134, 11, FALSE)=1, VLOOKUP(Games!C415, Data!$B$2:$L$134, 11, FALSE)&lt;&gt;1), 1,0))*Coefficients!K$2</f>
        <v>#N/A</v>
      </c>
      <c r="L415" t="e">
        <f>(IF(AND(VLOOKUP(Games!B415, Data!$B$2:$L$134, 11, FALSE)&lt;&gt;1, VLOOKUP(Games!C415, Data!$B$2:$L$134, 11, FALSE)=1), 1,0))*Coefficients!L$2</f>
        <v>#N/A</v>
      </c>
      <c r="O415" t="e">
        <f t="shared" si="6"/>
        <v>#N/A</v>
      </c>
    </row>
    <row r="416" spans="1:15" x14ac:dyDescent="0.45">
      <c r="A416">
        <f>Coefficients!$A$2</f>
        <v>-3.0949477183535601</v>
      </c>
      <c r="B416">
        <f>(Games!D416)*Coefficients!$B$2</f>
        <v>0</v>
      </c>
      <c r="C416" t="e">
        <f>(VLOOKUP(Games!B416, Data!$B$2:$L$134, 4, FALSE)-VLOOKUP(Games!C416, Data!$B$2:$L$134, 4, FALSE))*Coefficients!$C$2</f>
        <v>#N/A</v>
      </c>
      <c r="D416" t="e">
        <f>(VLOOKUP(Games!B416, Data!$B$2:$L$134, 3, FALSE)-VLOOKUP(Games!C416, Data!$B$2:$L$134, 3, FALSE))*Coefficients!$D$2</f>
        <v>#N/A</v>
      </c>
      <c r="E416" t="e">
        <f>(VLOOKUP(Games!B416, Data!$B$2:$L$134, 5, FALSE)-VLOOKUP(Games!C416, Data!$B$2:$L$134, 5, FALSE))*Coefficients!$E$2</f>
        <v>#N/A</v>
      </c>
      <c r="F416" t="e">
        <f>(VLOOKUP(Games!B416, Data!$B$2:$L$134, 6, FALSE)-VLOOKUP(Games!C416, Data!$B$2:$L$134, 6, FALSE))*Coefficients!$F$2</f>
        <v>#N/A</v>
      </c>
      <c r="G416" t="e">
        <f>(VLOOKUP(Games!B416, Data!$B$2:$L$134, 7, FALSE)-VLOOKUP(Games!C416, Data!$B$2:$L$134, 7, FALSE))*Coefficients!$G$2</f>
        <v>#N/A</v>
      </c>
      <c r="H416" t="e">
        <f>(VLOOKUP(Games!B416, Data!$B$2:$L$134, 8, FALSE)-VLOOKUP(Games!C416, Data!$B$2:$L$134, 8, FALSE))*Coefficients!$H$2</f>
        <v>#N/A</v>
      </c>
      <c r="I416" t="e">
        <f>(VLOOKUP(Games!B416, Data!$B$2:$L$134, 9, FALSE)-VLOOKUP(Games!C416, Data!$B$2:$L$134, 9, FALSE))*Coefficients!$I$2</f>
        <v>#N/A</v>
      </c>
      <c r="J416" t="e">
        <f>(VLOOKUP(Games!B416, Data!$B$2:$L$134, 10, FALSE)-VLOOKUP(Games!C416, Data!$B$2:$L$134, 10, FALSE))*Coefficients!$J$2</f>
        <v>#N/A</v>
      </c>
      <c r="K416" t="e">
        <f>(IF(AND(VLOOKUP(Games!B416, Data!$B$2:$L$134, 11, FALSE)=1, VLOOKUP(Games!C416, Data!$B$2:$L$134, 11, FALSE)&lt;&gt;1), 1,0))*Coefficients!K$2</f>
        <v>#N/A</v>
      </c>
      <c r="L416" t="e">
        <f>(IF(AND(VLOOKUP(Games!B416, Data!$B$2:$L$134, 11, FALSE)&lt;&gt;1, VLOOKUP(Games!C416, Data!$B$2:$L$134, 11, FALSE)=1), 1,0))*Coefficients!L$2</f>
        <v>#N/A</v>
      </c>
      <c r="O416" t="e">
        <f t="shared" si="6"/>
        <v>#N/A</v>
      </c>
    </row>
    <row r="417" spans="1:15" x14ac:dyDescent="0.45">
      <c r="A417">
        <f>Coefficients!$A$2</f>
        <v>-3.0949477183535601</v>
      </c>
      <c r="B417">
        <f>(Games!D417)*Coefficients!$B$2</f>
        <v>0</v>
      </c>
      <c r="C417" t="e">
        <f>(VLOOKUP(Games!B417, Data!$B$2:$L$134, 4, FALSE)-VLOOKUP(Games!C417, Data!$B$2:$L$134, 4, FALSE))*Coefficients!$C$2</f>
        <v>#N/A</v>
      </c>
      <c r="D417" t="e">
        <f>(VLOOKUP(Games!B417, Data!$B$2:$L$134, 3, FALSE)-VLOOKUP(Games!C417, Data!$B$2:$L$134, 3, FALSE))*Coefficients!$D$2</f>
        <v>#N/A</v>
      </c>
      <c r="E417" t="e">
        <f>(VLOOKUP(Games!B417, Data!$B$2:$L$134, 5, FALSE)-VLOOKUP(Games!C417, Data!$B$2:$L$134, 5, FALSE))*Coefficients!$E$2</f>
        <v>#N/A</v>
      </c>
      <c r="F417" t="e">
        <f>(VLOOKUP(Games!B417, Data!$B$2:$L$134, 6, FALSE)-VLOOKUP(Games!C417, Data!$B$2:$L$134, 6, FALSE))*Coefficients!$F$2</f>
        <v>#N/A</v>
      </c>
      <c r="G417" t="e">
        <f>(VLOOKUP(Games!B417, Data!$B$2:$L$134, 7, FALSE)-VLOOKUP(Games!C417, Data!$B$2:$L$134, 7, FALSE))*Coefficients!$G$2</f>
        <v>#N/A</v>
      </c>
      <c r="H417" t="e">
        <f>(VLOOKUP(Games!B417, Data!$B$2:$L$134, 8, FALSE)-VLOOKUP(Games!C417, Data!$B$2:$L$134, 8, FALSE))*Coefficients!$H$2</f>
        <v>#N/A</v>
      </c>
      <c r="I417" t="e">
        <f>(VLOOKUP(Games!B417, Data!$B$2:$L$134, 9, FALSE)-VLOOKUP(Games!C417, Data!$B$2:$L$134, 9, FALSE))*Coefficients!$I$2</f>
        <v>#N/A</v>
      </c>
      <c r="J417" t="e">
        <f>(VLOOKUP(Games!B417, Data!$B$2:$L$134, 10, FALSE)-VLOOKUP(Games!C417, Data!$B$2:$L$134, 10, FALSE))*Coefficients!$J$2</f>
        <v>#N/A</v>
      </c>
      <c r="K417" t="e">
        <f>(IF(AND(VLOOKUP(Games!B417, Data!$B$2:$L$134, 11, FALSE)=1, VLOOKUP(Games!C417, Data!$B$2:$L$134, 11, FALSE)&lt;&gt;1), 1,0))*Coefficients!K$2</f>
        <v>#N/A</v>
      </c>
      <c r="L417" t="e">
        <f>(IF(AND(VLOOKUP(Games!B417, Data!$B$2:$L$134, 11, FALSE)&lt;&gt;1, VLOOKUP(Games!C417, Data!$B$2:$L$134, 11, FALSE)=1), 1,0))*Coefficients!L$2</f>
        <v>#N/A</v>
      </c>
      <c r="O417" t="e">
        <f t="shared" si="6"/>
        <v>#N/A</v>
      </c>
    </row>
    <row r="418" spans="1:15" x14ac:dyDescent="0.45">
      <c r="A418">
        <f>Coefficients!$A$2</f>
        <v>-3.0949477183535601</v>
      </c>
      <c r="B418">
        <f>(Games!D418)*Coefficients!$B$2</f>
        <v>0</v>
      </c>
      <c r="C418" t="e">
        <f>(VLOOKUP(Games!B418, Data!$B$2:$L$134, 4, FALSE)-VLOOKUP(Games!C418, Data!$B$2:$L$134, 4, FALSE))*Coefficients!$C$2</f>
        <v>#N/A</v>
      </c>
      <c r="D418" t="e">
        <f>(VLOOKUP(Games!B418, Data!$B$2:$L$134, 3, FALSE)-VLOOKUP(Games!C418, Data!$B$2:$L$134, 3, FALSE))*Coefficients!$D$2</f>
        <v>#N/A</v>
      </c>
      <c r="E418" t="e">
        <f>(VLOOKUP(Games!B418, Data!$B$2:$L$134, 5, FALSE)-VLOOKUP(Games!C418, Data!$B$2:$L$134, 5, FALSE))*Coefficients!$E$2</f>
        <v>#N/A</v>
      </c>
      <c r="F418" t="e">
        <f>(VLOOKUP(Games!B418, Data!$B$2:$L$134, 6, FALSE)-VLOOKUP(Games!C418, Data!$B$2:$L$134, 6, FALSE))*Coefficients!$F$2</f>
        <v>#N/A</v>
      </c>
      <c r="G418" t="e">
        <f>(VLOOKUP(Games!B418, Data!$B$2:$L$134, 7, FALSE)-VLOOKUP(Games!C418, Data!$B$2:$L$134, 7, FALSE))*Coefficients!$G$2</f>
        <v>#N/A</v>
      </c>
      <c r="H418" t="e">
        <f>(VLOOKUP(Games!B418, Data!$B$2:$L$134, 8, FALSE)-VLOOKUP(Games!C418, Data!$B$2:$L$134, 8, FALSE))*Coefficients!$H$2</f>
        <v>#N/A</v>
      </c>
      <c r="I418" t="e">
        <f>(VLOOKUP(Games!B418, Data!$B$2:$L$134, 9, FALSE)-VLOOKUP(Games!C418, Data!$B$2:$L$134, 9, FALSE))*Coefficients!$I$2</f>
        <v>#N/A</v>
      </c>
      <c r="J418" t="e">
        <f>(VLOOKUP(Games!B418, Data!$B$2:$L$134, 10, FALSE)-VLOOKUP(Games!C418, Data!$B$2:$L$134, 10, FALSE))*Coefficients!$J$2</f>
        <v>#N/A</v>
      </c>
      <c r="K418" t="e">
        <f>(IF(AND(VLOOKUP(Games!B418, Data!$B$2:$L$134, 11, FALSE)=1, VLOOKUP(Games!C418, Data!$B$2:$L$134, 11, FALSE)&lt;&gt;1), 1,0))*Coefficients!K$2</f>
        <v>#N/A</v>
      </c>
      <c r="L418" t="e">
        <f>(IF(AND(VLOOKUP(Games!B418, Data!$B$2:$L$134, 11, FALSE)&lt;&gt;1, VLOOKUP(Games!C418, Data!$B$2:$L$134, 11, FALSE)=1), 1,0))*Coefficients!L$2</f>
        <v>#N/A</v>
      </c>
      <c r="O418" t="e">
        <f t="shared" si="6"/>
        <v>#N/A</v>
      </c>
    </row>
    <row r="419" spans="1:15" x14ac:dyDescent="0.45">
      <c r="A419">
        <f>Coefficients!$A$2</f>
        <v>-3.0949477183535601</v>
      </c>
      <c r="B419">
        <f>(Games!D419)*Coefficients!$B$2</f>
        <v>0</v>
      </c>
      <c r="C419" t="e">
        <f>(VLOOKUP(Games!B419, Data!$B$2:$L$134, 4, FALSE)-VLOOKUP(Games!C419, Data!$B$2:$L$134, 4, FALSE))*Coefficients!$C$2</f>
        <v>#N/A</v>
      </c>
      <c r="D419" t="e">
        <f>(VLOOKUP(Games!B419, Data!$B$2:$L$134, 3, FALSE)-VLOOKUP(Games!C419, Data!$B$2:$L$134, 3, FALSE))*Coefficients!$D$2</f>
        <v>#N/A</v>
      </c>
      <c r="E419" t="e">
        <f>(VLOOKUP(Games!B419, Data!$B$2:$L$134, 5, FALSE)-VLOOKUP(Games!C419, Data!$B$2:$L$134, 5, FALSE))*Coefficients!$E$2</f>
        <v>#N/A</v>
      </c>
      <c r="F419" t="e">
        <f>(VLOOKUP(Games!B419, Data!$B$2:$L$134, 6, FALSE)-VLOOKUP(Games!C419, Data!$B$2:$L$134, 6, FALSE))*Coefficients!$F$2</f>
        <v>#N/A</v>
      </c>
      <c r="G419" t="e">
        <f>(VLOOKUP(Games!B419, Data!$B$2:$L$134, 7, FALSE)-VLOOKUP(Games!C419, Data!$B$2:$L$134, 7, FALSE))*Coefficients!$G$2</f>
        <v>#N/A</v>
      </c>
      <c r="H419" t="e">
        <f>(VLOOKUP(Games!B419, Data!$B$2:$L$134, 8, FALSE)-VLOOKUP(Games!C419, Data!$B$2:$L$134, 8, FALSE))*Coefficients!$H$2</f>
        <v>#N/A</v>
      </c>
      <c r="I419" t="e">
        <f>(VLOOKUP(Games!B419, Data!$B$2:$L$134, 9, FALSE)-VLOOKUP(Games!C419, Data!$B$2:$L$134, 9, FALSE))*Coefficients!$I$2</f>
        <v>#N/A</v>
      </c>
      <c r="J419" t="e">
        <f>(VLOOKUP(Games!B419, Data!$B$2:$L$134, 10, FALSE)-VLOOKUP(Games!C419, Data!$B$2:$L$134, 10, FALSE))*Coefficients!$J$2</f>
        <v>#N/A</v>
      </c>
      <c r="K419" t="e">
        <f>(IF(AND(VLOOKUP(Games!B419, Data!$B$2:$L$134, 11, FALSE)=1, VLOOKUP(Games!C419, Data!$B$2:$L$134, 11, FALSE)&lt;&gt;1), 1,0))*Coefficients!K$2</f>
        <v>#N/A</v>
      </c>
      <c r="L419" t="e">
        <f>(IF(AND(VLOOKUP(Games!B419, Data!$B$2:$L$134, 11, FALSE)&lt;&gt;1, VLOOKUP(Games!C419, Data!$B$2:$L$134, 11, FALSE)=1), 1,0))*Coefficients!L$2</f>
        <v>#N/A</v>
      </c>
      <c r="O419" t="e">
        <f t="shared" si="6"/>
        <v>#N/A</v>
      </c>
    </row>
    <row r="420" spans="1:15" x14ac:dyDescent="0.45">
      <c r="A420">
        <f>Coefficients!$A$2</f>
        <v>-3.0949477183535601</v>
      </c>
      <c r="B420">
        <f>(Games!D420)*Coefficients!$B$2</f>
        <v>0</v>
      </c>
      <c r="C420" t="e">
        <f>(VLOOKUP(Games!B420, Data!$B$2:$L$134, 4, FALSE)-VLOOKUP(Games!C420, Data!$B$2:$L$134, 4, FALSE))*Coefficients!$C$2</f>
        <v>#N/A</v>
      </c>
      <c r="D420" t="e">
        <f>(VLOOKUP(Games!B420, Data!$B$2:$L$134, 3, FALSE)-VLOOKUP(Games!C420, Data!$B$2:$L$134, 3, FALSE))*Coefficients!$D$2</f>
        <v>#N/A</v>
      </c>
      <c r="E420" t="e">
        <f>(VLOOKUP(Games!B420, Data!$B$2:$L$134, 5, FALSE)-VLOOKUP(Games!C420, Data!$B$2:$L$134, 5, FALSE))*Coefficients!$E$2</f>
        <v>#N/A</v>
      </c>
      <c r="F420" t="e">
        <f>(VLOOKUP(Games!B420, Data!$B$2:$L$134, 6, FALSE)-VLOOKUP(Games!C420, Data!$B$2:$L$134, 6, FALSE))*Coefficients!$F$2</f>
        <v>#N/A</v>
      </c>
      <c r="G420" t="e">
        <f>(VLOOKUP(Games!B420, Data!$B$2:$L$134, 7, FALSE)-VLOOKUP(Games!C420, Data!$B$2:$L$134, 7, FALSE))*Coefficients!$G$2</f>
        <v>#N/A</v>
      </c>
      <c r="H420" t="e">
        <f>(VLOOKUP(Games!B420, Data!$B$2:$L$134, 8, FALSE)-VLOOKUP(Games!C420, Data!$B$2:$L$134, 8, FALSE))*Coefficients!$H$2</f>
        <v>#N/A</v>
      </c>
      <c r="I420" t="e">
        <f>(VLOOKUP(Games!B420, Data!$B$2:$L$134, 9, FALSE)-VLOOKUP(Games!C420, Data!$B$2:$L$134, 9, FALSE))*Coefficients!$I$2</f>
        <v>#N/A</v>
      </c>
      <c r="J420" t="e">
        <f>(VLOOKUP(Games!B420, Data!$B$2:$L$134, 10, FALSE)-VLOOKUP(Games!C420, Data!$B$2:$L$134, 10, FALSE))*Coefficients!$J$2</f>
        <v>#N/A</v>
      </c>
      <c r="K420" t="e">
        <f>(IF(AND(VLOOKUP(Games!B420, Data!$B$2:$L$134, 11, FALSE)=1, VLOOKUP(Games!C420, Data!$B$2:$L$134, 11, FALSE)&lt;&gt;1), 1,0))*Coefficients!K$2</f>
        <v>#N/A</v>
      </c>
      <c r="L420" t="e">
        <f>(IF(AND(VLOOKUP(Games!B420, Data!$B$2:$L$134, 11, FALSE)&lt;&gt;1, VLOOKUP(Games!C420, Data!$B$2:$L$134, 11, FALSE)=1), 1,0))*Coefficients!L$2</f>
        <v>#N/A</v>
      </c>
      <c r="O420" t="e">
        <f t="shared" si="6"/>
        <v>#N/A</v>
      </c>
    </row>
    <row r="421" spans="1:15" x14ac:dyDescent="0.45">
      <c r="A421">
        <f>Coefficients!$A$2</f>
        <v>-3.0949477183535601</v>
      </c>
      <c r="B421">
        <f>(Games!D421)*Coefficients!$B$2</f>
        <v>0</v>
      </c>
      <c r="C421" t="e">
        <f>(VLOOKUP(Games!B421, Data!$B$2:$L$134, 4, FALSE)-VLOOKUP(Games!C421, Data!$B$2:$L$134, 4, FALSE))*Coefficients!$C$2</f>
        <v>#N/A</v>
      </c>
      <c r="D421" t="e">
        <f>(VLOOKUP(Games!B421, Data!$B$2:$L$134, 3, FALSE)-VLOOKUP(Games!C421, Data!$B$2:$L$134, 3, FALSE))*Coefficients!$D$2</f>
        <v>#N/A</v>
      </c>
      <c r="E421" t="e">
        <f>(VLOOKUP(Games!B421, Data!$B$2:$L$134, 5, FALSE)-VLOOKUP(Games!C421, Data!$B$2:$L$134, 5, FALSE))*Coefficients!$E$2</f>
        <v>#N/A</v>
      </c>
      <c r="F421" t="e">
        <f>(VLOOKUP(Games!B421, Data!$B$2:$L$134, 6, FALSE)-VLOOKUP(Games!C421, Data!$B$2:$L$134, 6, FALSE))*Coefficients!$F$2</f>
        <v>#N/A</v>
      </c>
      <c r="G421" t="e">
        <f>(VLOOKUP(Games!B421, Data!$B$2:$L$134, 7, FALSE)-VLOOKUP(Games!C421, Data!$B$2:$L$134, 7, FALSE))*Coefficients!$G$2</f>
        <v>#N/A</v>
      </c>
      <c r="H421" t="e">
        <f>(VLOOKUP(Games!B421, Data!$B$2:$L$134, 8, FALSE)-VLOOKUP(Games!C421, Data!$B$2:$L$134, 8, FALSE))*Coefficients!$H$2</f>
        <v>#N/A</v>
      </c>
      <c r="I421" t="e">
        <f>(VLOOKUP(Games!B421, Data!$B$2:$L$134, 9, FALSE)-VLOOKUP(Games!C421, Data!$B$2:$L$134, 9, FALSE))*Coefficients!$I$2</f>
        <v>#N/A</v>
      </c>
      <c r="J421" t="e">
        <f>(VLOOKUP(Games!B421, Data!$B$2:$L$134, 10, FALSE)-VLOOKUP(Games!C421, Data!$B$2:$L$134, 10, FALSE))*Coefficients!$J$2</f>
        <v>#N/A</v>
      </c>
      <c r="K421" t="e">
        <f>(IF(AND(VLOOKUP(Games!B421, Data!$B$2:$L$134, 11, FALSE)=1, VLOOKUP(Games!C421, Data!$B$2:$L$134, 11, FALSE)&lt;&gt;1), 1,0))*Coefficients!K$2</f>
        <v>#N/A</v>
      </c>
      <c r="L421" t="e">
        <f>(IF(AND(VLOOKUP(Games!B421, Data!$B$2:$L$134, 11, FALSE)&lt;&gt;1, VLOOKUP(Games!C421, Data!$B$2:$L$134, 11, FALSE)=1), 1,0))*Coefficients!L$2</f>
        <v>#N/A</v>
      </c>
      <c r="O421" t="e">
        <f t="shared" si="6"/>
        <v>#N/A</v>
      </c>
    </row>
    <row r="422" spans="1:15" x14ac:dyDescent="0.45">
      <c r="A422">
        <f>Coefficients!$A$2</f>
        <v>-3.0949477183535601</v>
      </c>
      <c r="B422">
        <f>(Games!D422)*Coefficients!$B$2</f>
        <v>0</v>
      </c>
      <c r="C422" t="e">
        <f>(VLOOKUP(Games!B422, Data!$B$2:$L$134, 4, FALSE)-VLOOKUP(Games!C422, Data!$B$2:$L$134, 4, FALSE))*Coefficients!$C$2</f>
        <v>#N/A</v>
      </c>
      <c r="D422" t="e">
        <f>(VLOOKUP(Games!B422, Data!$B$2:$L$134, 3, FALSE)-VLOOKUP(Games!C422, Data!$B$2:$L$134, 3, FALSE))*Coefficients!$D$2</f>
        <v>#N/A</v>
      </c>
      <c r="E422" t="e">
        <f>(VLOOKUP(Games!B422, Data!$B$2:$L$134, 5, FALSE)-VLOOKUP(Games!C422, Data!$B$2:$L$134, 5, FALSE))*Coefficients!$E$2</f>
        <v>#N/A</v>
      </c>
      <c r="F422" t="e">
        <f>(VLOOKUP(Games!B422, Data!$B$2:$L$134, 6, FALSE)-VLOOKUP(Games!C422, Data!$B$2:$L$134, 6, FALSE))*Coefficients!$F$2</f>
        <v>#N/A</v>
      </c>
      <c r="G422" t="e">
        <f>(VLOOKUP(Games!B422, Data!$B$2:$L$134, 7, FALSE)-VLOOKUP(Games!C422, Data!$B$2:$L$134, 7, FALSE))*Coefficients!$G$2</f>
        <v>#N/A</v>
      </c>
      <c r="H422" t="e">
        <f>(VLOOKUP(Games!B422, Data!$B$2:$L$134, 8, FALSE)-VLOOKUP(Games!C422, Data!$B$2:$L$134, 8, FALSE))*Coefficients!$H$2</f>
        <v>#N/A</v>
      </c>
      <c r="I422" t="e">
        <f>(VLOOKUP(Games!B422, Data!$B$2:$L$134, 9, FALSE)-VLOOKUP(Games!C422, Data!$B$2:$L$134, 9, FALSE))*Coefficients!$I$2</f>
        <v>#N/A</v>
      </c>
      <c r="J422" t="e">
        <f>(VLOOKUP(Games!B422, Data!$B$2:$L$134, 10, FALSE)-VLOOKUP(Games!C422, Data!$B$2:$L$134, 10, FALSE))*Coefficients!$J$2</f>
        <v>#N/A</v>
      </c>
      <c r="K422" t="e">
        <f>(IF(AND(VLOOKUP(Games!B422, Data!$B$2:$L$134, 11, FALSE)=1, VLOOKUP(Games!C422, Data!$B$2:$L$134, 11, FALSE)&lt;&gt;1), 1,0))*Coefficients!K$2</f>
        <v>#N/A</v>
      </c>
      <c r="L422" t="e">
        <f>(IF(AND(VLOOKUP(Games!B422, Data!$B$2:$L$134, 11, FALSE)&lt;&gt;1, VLOOKUP(Games!C422, Data!$B$2:$L$134, 11, FALSE)=1), 1,0))*Coefficients!L$2</f>
        <v>#N/A</v>
      </c>
      <c r="O422" t="e">
        <f t="shared" si="6"/>
        <v>#N/A</v>
      </c>
    </row>
    <row r="423" spans="1:15" x14ac:dyDescent="0.45">
      <c r="A423">
        <f>Coefficients!$A$2</f>
        <v>-3.0949477183535601</v>
      </c>
      <c r="B423">
        <f>(Games!D423)*Coefficients!$B$2</f>
        <v>0</v>
      </c>
      <c r="C423" t="e">
        <f>(VLOOKUP(Games!B423, Data!$B$2:$L$134, 4, FALSE)-VLOOKUP(Games!C423, Data!$B$2:$L$134, 4, FALSE))*Coefficients!$C$2</f>
        <v>#N/A</v>
      </c>
      <c r="D423" t="e">
        <f>(VLOOKUP(Games!B423, Data!$B$2:$L$134, 3, FALSE)-VLOOKUP(Games!C423, Data!$B$2:$L$134, 3, FALSE))*Coefficients!$D$2</f>
        <v>#N/A</v>
      </c>
      <c r="E423" t="e">
        <f>(VLOOKUP(Games!B423, Data!$B$2:$L$134, 5, FALSE)-VLOOKUP(Games!C423, Data!$B$2:$L$134, 5, FALSE))*Coefficients!$E$2</f>
        <v>#N/A</v>
      </c>
      <c r="F423" t="e">
        <f>(VLOOKUP(Games!B423, Data!$B$2:$L$134, 6, FALSE)-VLOOKUP(Games!C423, Data!$B$2:$L$134, 6, FALSE))*Coefficients!$F$2</f>
        <v>#N/A</v>
      </c>
      <c r="G423" t="e">
        <f>(VLOOKUP(Games!B423, Data!$B$2:$L$134, 7, FALSE)-VLOOKUP(Games!C423, Data!$B$2:$L$134, 7, FALSE))*Coefficients!$G$2</f>
        <v>#N/A</v>
      </c>
      <c r="H423" t="e">
        <f>(VLOOKUP(Games!B423, Data!$B$2:$L$134, 8, FALSE)-VLOOKUP(Games!C423, Data!$B$2:$L$134, 8, FALSE))*Coefficients!$H$2</f>
        <v>#N/A</v>
      </c>
      <c r="I423" t="e">
        <f>(VLOOKUP(Games!B423, Data!$B$2:$L$134, 9, FALSE)-VLOOKUP(Games!C423, Data!$B$2:$L$134, 9, FALSE))*Coefficients!$I$2</f>
        <v>#N/A</v>
      </c>
      <c r="J423" t="e">
        <f>(VLOOKUP(Games!B423, Data!$B$2:$L$134, 10, FALSE)-VLOOKUP(Games!C423, Data!$B$2:$L$134, 10, FALSE))*Coefficients!$J$2</f>
        <v>#N/A</v>
      </c>
      <c r="K423" t="e">
        <f>(IF(AND(VLOOKUP(Games!B423, Data!$B$2:$L$134, 11, FALSE)=1, VLOOKUP(Games!C423, Data!$B$2:$L$134, 11, FALSE)&lt;&gt;1), 1,0))*Coefficients!K$2</f>
        <v>#N/A</v>
      </c>
      <c r="L423" t="e">
        <f>(IF(AND(VLOOKUP(Games!B423, Data!$B$2:$L$134, 11, FALSE)&lt;&gt;1, VLOOKUP(Games!C423, Data!$B$2:$L$134, 11, FALSE)=1), 1,0))*Coefficients!L$2</f>
        <v>#N/A</v>
      </c>
      <c r="O423" t="e">
        <f t="shared" si="6"/>
        <v>#N/A</v>
      </c>
    </row>
    <row r="424" spans="1:15" x14ac:dyDescent="0.45">
      <c r="A424">
        <f>Coefficients!$A$2</f>
        <v>-3.0949477183535601</v>
      </c>
      <c r="B424">
        <f>(Games!D424)*Coefficients!$B$2</f>
        <v>0</v>
      </c>
      <c r="C424" t="e">
        <f>(VLOOKUP(Games!B424, Data!$B$2:$L$134, 4, FALSE)-VLOOKUP(Games!C424, Data!$B$2:$L$134, 4, FALSE))*Coefficients!$C$2</f>
        <v>#N/A</v>
      </c>
      <c r="D424" t="e">
        <f>(VLOOKUP(Games!B424, Data!$B$2:$L$134, 3, FALSE)-VLOOKUP(Games!C424, Data!$B$2:$L$134, 3, FALSE))*Coefficients!$D$2</f>
        <v>#N/A</v>
      </c>
      <c r="E424" t="e">
        <f>(VLOOKUP(Games!B424, Data!$B$2:$L$134, 5, FALSE)-VLOOKUP(Games!C424, Data!$B$2:$L$134, 5, FALSE))*Coefficients!$E$2</f>
        <v>#N/A</v>
      </c>
      <c r="F424" t="e">
        <f>(VLOOKUP(Games!B424, Data!$B$2:$L$134, 6, FALSE)-VLOOKUP(Games!C424, Data!$B$2:$L$134, 6, FALSE))*Coefficients!$F$2</f>
        <v>#N/A</v>
      </c>
      <c r="G424" t="e">
        <f>(VLOOKUP(Games!B424, Data!$B$2:$L$134, 7, FALSE)-VLOOKUP(Games!C424, Data!$B$2:$L$134, 7, FALSE))*Coefficients!$G$2</f>
        <v>#N/A</v>
      </c>
      <c r="H424" t="e">
        <f>(VLOOKUP(Games!B424, Data!$B$2:$L$134, 8, FALSE)-VLOOKUP(Games!C424, Data!$B$2:$L$134, 8, FALSE))*Coefficients!$H$2</f>
        <v>#N/A</v>
      </c>
      <c r="I424" t="e">
        <f>(VLOOKUP(Games!B424, Data!$B$2:$L$134, 9, FALSE)-VLOOKUP(Games!C424, Data!$B$2:$L$134, 9, FALSE))*Coefficients!$I$2</f>
        <v>#N/A</v>
      </c>
      <c r="J424" t="e">
        <f>(VLOOKUP(Games!B424, Data!$B$2:$L$134, 10, FALSE)-VLOOKUP(Games!C424, Data!$B$2:$L$134, 10, FALSE))*Coefficients!$J$2</f>
        <v>#N/A</v>
      </c>
      <c r="K424" t="e">
        <f>(IF(AND(VLOOKUP(Games!B424, Data!$B$2:$L$134, 11, FALSE)=1, VLOOKUP(Games!C424, Data!$B$2:$L$134, 11, FALSE)&lt;&gt;1), 1,0))*Coefficients!K$2</f>
        <v>#N/A</v>
      </c>
      <c r="L424" t="e">
        <f>(IF(AND(VLOOKUP(Games!B424, Data!$B$2:$L$134, 11, FALSE)&lt;&gt;1, VLOOKUP(Games!C424, Data!$B$2:$L$134, 11, FALSE)=1), 1,0))*Coefficients!L$2</f>
        <v>#N/A</v>
      </c>
      <c r="O424" t="e">
        <f t="shared" si="6"/>
        <v>#N/A</v>
      </c>
    </row>
    <row r="425" spans="1:15" x14ac:dyDescent="0.45">
      <c r="A425">
        <f>Coefficients!$A$2</f>
        <v>-3.0949477183535601</v>
      </c>
      <c r="B425">
        <f>(Games!D425)*Coefficients!$B$2</f>
        <v>0</v>
      </c>
      <c r="C425" t="e">
        <f>(VLOOKUP(Games!B425, Data!$B$2:$L$134, 4, FALSE)-VLOOKUP(Games!C425, Data!$B$2:$L$134, 4, FALSE))*Coefficients!$C$2</f>
        <v>#N/A</v>
      </c>
      <c r="D425" t="e">
        <f>(VLOOKUP(Games!B425, Data!$B$2:$L$134, 3, FALSE)-VLOOKUP(Games!C425, Data!$B$2:$L$134, 3, FALSE))*Coefficients!$D$2</f>
        <v>#N/A</v>
      </c>
      <c r="E425" t="e">
        <f>(VLOOKUP(Games!B425, Data!$B$2:$L$134, 5, FALSE)-VLOOKUP(Games!C425, Data!$B$2:$L$134, 5, FALSE))*Coefficients!$E$2</f>
        <v>#N/A</v>
      </c>
      <c r="F425" t="e">
        <f>(VLOOKUP(Games!B425, Data!$B$2:$L$134, 6, FALSE)-VLOOKUP(Games!C425, Data!$B$2:$L$134, 6, FALSE))*Coefficients!$F$2</f>
        <v>#N/A</v>
      </c>
      <c r="G425" t="e">
        <f>(VLOOKUP(Games!B425, Data!$B$2:$L$134, 7, FALSE)-VLOOKUP(Games!C425, Data!$B$2:$L$134, 7, FALSE))*Coefficients!$G$2</f>
        <v>#N/A</v>
      </c>
      <c r="H425" t="e">
        <f>(VLOOKUP(Games!B425, Data!$B$2:$L$134, 8, FALSE)-VLOOKUP(Games!C425, Data!$B$2:$L$134, 8, FALSE))*Coefficients!$H$2</f>
        <v>#N/A</v>
      </c>
      <c r="I425" t="e">
        <f>(VLOOKUP(Games!B425, Data!$B$2:$L$134, 9, FALSE)-VLOOKUP(Games!C425, Data!$B$2:$L$134, 9, FALSE))*Coefficients!$I$2</f>
        <v>#N/A</v>
      </c>
      <c r="J425" t="e">
        <f>(VLOOKUP(Games!B425, Data!$B$2:$L$134, 10, FALSE)-VLOOKUP(Games!C425, Data!$B$2:$L$134, 10, FALSE))*Coefficients!$J$2</f>
        <v>#N/A</v>
      </c>
      <c r="K425" t="e">
        <f>(IF(AND(VLOOKUP(Games!B425, Data!$B$2:$L$134, 11, FALSE)=1, VLOOKUP(Games!C425, Data!$B$2:$L$134, 11, FALSE)&lt;&gt;1), 1,0))*Coefficients!K$2</f>
        <v>#N/A</v>
      </c>
      <c r="L425" t="e">
        <f>(IF(AND(VLOOKUP(Games!B425, Data!$B$2:$L$134, 11, FALSE)&lt;&gt;1, VLOOKUP(Games!C425, Data!$B$2:$L$134, 11, FALSE)=1), 1,0))*Coefficients!L$2</f>
        <v>#N/A</v>
      </c>
      <c r="O425" t="e">
        <f t="shared" si="6"/>
        <v>#N/A</v>
      </c>
    </row>
    <row r="426" spans="1:15" x14ac:dyDescent="0.45">
      <c r="A426">
        <f>Coefficients!$A$2</f>
        <v>-3.0949477183535601</v>
      </c>
      <c r="B426">
        <f>(Games!D426)*Coefficients!$B$2</f>
        <v>0</v>
      </c>
      <c r="C426" t="e">
        <f>(VLOOKUP(Games!B426, Data!$B$2:$L$134, 4, FALSE)-VLOOKUP(Games!C426, Data!$B$2:$L$134, 4, FALSE))*Coefficients!$C$2</f>
        <v>#N/A</v>
      </c>
      <c r="D426" t="e">
        <f>(VLOOKUP(Games!B426, Data!$B$2:$L$134, 3, FALSE)-VLOOKUP(Games!C426, Data!$B$2:$L$134, 3, FALSE))*Coefficients!$D$2</f>
        <v>#N/A</v>
      </c>
      <c r="E426" t="e">
        <f>(VLOOKUP(Games!B426, Data!$B$2:$L$134, 5, FALSE)-VLOOKUP(Games!C426, Data!$B$2:$L$134, 5, FALSE))*Coefficients!$E$2</f>
        <v>#N/A</v>
      </c>
      <c r="F426" t="e">
        <f>(VLOOKUP(Games!B426, Data!$B$2:$L$134, 6, FALSE)-VLOOKUP(Games!C426, Data!$B$2:$L$134, 6, FALSE))*Coefficients!$F$2</f>
        <v>#N/A</v>
      </c>
      <c r="G426" t="e">
        <f>(VLOOKUP(Games!B426, Data!$B$2:$L$134, 7, FALSE)-VLOOKUP(Games!C426, Data!$B$2:$L$134, 7, FALSE))*Coefficients!$G$2</f>
        <v>#N/A</v>
      </c>
      <c r="H426" t="e">
        <f>(VLOOKUP(Games!B426, Data!$B$2:$L$134, 8, FALSE)-VLOOKUP(Games!C426, Data!$B$2:$L$134, 8, FALSE))*Coefficients!$H$2</f>
        <v>#N/A</v>
      </c>
      <c r="I426" t="e">
        <f>(VLOOKUP(Games!B426, Data!$B$2:$L$134, 9, FALSE)-VLOOKUP(Games!C426, Data!$B$2:$L$134, 9, FALSE))*Coefficients!$I$2</f>
        <v>#N/A</v>
      </c>
      <c r="J426" t="e">
        <f>(VLOOKUP(Games!B426, Data!$B$2:$L$134, 10, FALSE)-VLOOKUP(Games!C426, Data!$B$2:$L$134, 10, FALSE))*Coefficients!$J$2</f>
        <v>#N/A</v>
      </c>
      <c r="K426" t="e">
        <f>(IF(AND(VLOOKUP(Games!B426, Data!$B$2:$L$134, 11, FALSE)=1, VLOOKUP(Games!C426, Data!$B$2:$L$134, 11, FALSE)&lt;&gt;1), 1,0))*Coefficients!K$2</f>
        <v>#N/A</v>
      </c>
      <c r="L426" t="e">
        <f>(IF(AND(VLOOKUP(Games!B426, Data!$B$2:$L$134, 11, FALSE)&lt;&gt;1, VLOOKUP(Games!C426, Data!$B$2:$L$134, 11, FALSE)=1), 1,0))*Coefficients!L$2</f>
        <v>#N/A</v>
      </c>
      <c r="O426" t="e">
        <f t="shared" si="6"/>
        <v>#N/A</v>
      </c>
    </row>
    <row r="427" spans="1:15" x14ac:dyDescent="0.45">
      <c r="A427">
        <f>Coefficients!$A$2</f>
        <v>-3.0949477183535601</v>
      </c>
      <c r="B427">
        <f>(Games!D427)*Coefficients!$B$2</f>
        <v>0</v>
      </c>
      <c r="C427" t="e">
        <f>(VLOOKUP(Games!B427, Data!$B$2:$L$134, 4, FALSE)-VLOOKUP(Games!C427, Data!$B$2:$L$134, 4, FALSE))*Coefficients!$C$2</f>
        <v>#N/A</v>
      </c>
      <c r="D427" t="e">
        <f>(VLOOKUP(Games!B427, Data!$B$2:$L$134, 3, FALSE)-VLOOKUP(Games!C427, Data!$B$2:$L$134, 3, FALSE))*Coefficients!$D$2</f>
        <v>#N/A</v>
      </c>
      <c r="E427" t="e">
        <f>(VLOOKUP(Games!B427, Data!$B$2:$L$134, 5, FALSE)-VLOOKUP(Games!C427, Data!$B$2:$L$134, 5, FALSE))*Coefficients!$E$2</f>
        <v>#N/A</v>
      </c>
      <c r="F427" t="e">
        <f>(VLOOKUP(Games!B427, Data!$B$2:$L$134, 6, FALSE)-VLOOKUP(Games!C427, Data!$B$2:$L$134, 6, FALSE))*Coefficients!$F$2</f>
        <v>#N/A</v>
      </c>
      <c r="G427" t="e">
        <f>(VLOOKUP(Games!B427, Data!$B$2:$L$134, 7, FALSE)-VLOOKUP(Games!C427, Data!$B$2:$L$134, 7, FALSE))*Coefficients!$G$2</f>
        <v>#N/A</v>
      </c>
      <c r="H427" t="e">
        <f>(VLOOKUP(Games!B427, Data!$B$2:$L$134, 8, FALSE)-VLOOKUP(Games!C427, Data!$B$2:$L$134, 8, FALSE))*Coefficients!$H$2</f>
        <v>#N/A</v>
      </c>
      <c r="I427" t="e">
        <f>(VLOOKUP(Games!B427, Data!$B$2:$L$134, 9, FALSE)-VLOOKUP(Games!C427, Data!$B$2:$L$134, 9, FALSE))*Coefficients!$I$2</f>
        <v>#N/A</v>
      </c>
      <c r="J427" t="e">
        <f>(VLOOKUP(Games!B427, Data!$B$2:$L$134, 10, FALSE)-VLOOKUP(Games!C427, Data!$B$2:$L$134, 10, FALSE))*Coefficients!$J$2</f>
        <v>#N/A</v>
      </c>
      <c r="K427" t="e">
        <f>(IF(AND(VLOOKUP(Games!B427, Data!$B$2:$L$134, 11, FALSE)=1, VLOOKUP(Games!C427, Data!$B$2:$L$134, 11, FALSE)&lt;&gt;1), 1,0))*Coefficients!K$2</f>
        <v>#N/A</v>
      </c>
      <c r="L427" t="e">
        <f>(IF(AND(VLOOKUP(Games!B427, Data!$B$2:$L$134, 11, FALSE)&lt;&gt;1, VLOOKUP(Games!C427, Data!$B$2:$L$134, 11, FALSE)=1), 1,0))*Coefficients!L$2</f>
        <v>#N/A</v>
      </c>
      <c r="O427" t="e">
        <f t="shared" si="6"/>
        <v>#N/A</v>
      </c>
    </row>
    <row r="428" spans="1:15" x14ac:dyDescent="0.45">
      <c r="A428">
        <f>Coefficients!$A$2</f>
        <v>-3.0949477183535601</v>
      </c>
      <c r="B428">
        <f>(Games!D428)*Coefficients!$B$2</f>
        <v>0</v>
      </c>
      <c r="C428" t="e">
        <f>(VLOOKUP(Games!B428, Data!$B$2:$L$134, 4, FALSE)-VLOOKUP(Games!C428, Data!$B$2:$L$134, 4, FALSE))*Coefficients!$C$2</f>
        <v>#N/A</v>
      </c>
      <c r="D428" t="e">
        <f>(VLOOKUP(Games!B428, Data!$B$2:$L$134, 3, FALSE)-VLOOKUP(Games!C428, Data!$B$2:$L$134, 3, FALSE))*Coefficients!$D$2</f>
        <v>#N/A</v>
      </c>
      <c r="E428" t="e">
        <f>(VLOOKUP(Games!B428, Data!$B$2:$L$134, 5, FALSE)-VLOOKUP(Games!C428, Data!$B$2:$L$134, 5, FALSE))*Coefficients!$E$2</f>
        <v>#N/A</v>
      </c>
      <c r="F428" t="e">
        <f>(VLOOKUP(Games!B428, Data!$B$2:$L$134, 6, FALSE)-VLOOKUP(Games!C428, Data!$B$2:$L$134, 6, FALSE))*Coefficients!$F$2</f>
        <v>#N/A</v>
      </c>
      <c r="G428" t="e">
        <f>(VLOOKUP(Games!B428, Data!$B$2:$L$134, 7, FALSE)-VLOOKUP(Games!C428, Data!$B$2:$L$134, 7, FALSE))*Coefficients!$G$2</f>
        <v>#N/A</v>
      </c>
      <c r="H428" t="e">
        <f>(VLOOKUP(Games!B428, Data!$B$2:$L$134, 8, FALSE)-VLOOKUP(Games!C428, Data!$B$2:$L$134, 8, FALSE))*Coefficients!$H$2</f>
        <v>#N/A</v>
      </c>
      <c r="I428" t="e">
        <f>(VLOOKUP(Games!B428, Data!$B$2:$L$134, 9, FALSE)-VLOOKUP(Games!C428, Data!$B$2:$L$134, 9, FALSE))*Coefficients!$I$2</f>
        <v>#N/A</v>
      </c>
      <c r="J428" t="e">
        <f>(VLOOKUP(Games!B428, Data!$B$2:$L$134, 10, FALSE)-VLOOKUP(Games!C428, Data!$B$2:$L$134, 10, FALSE))*Coefficients!$J$2</f>
        <v>#N/A</v>
      </c>
      <c r="K428" t="e">
        <f>(IF(AND(VLOOKUP(Games!B428, Data!$B$2:$L$134, 11, FALSE)=1, VLOOKUP(Games!C428, Data!$B$2:$L$134, 11, FALSE)&lt;&gt;1), 1,0))*Coefficients!K$2</f>
        <v>#N/A</v>
      </c>
      <c r="L428" t="e">
        <f>(IF(AND(VLOOKUP(Games!B428, Data!$B$2:$L$134, 11, FALSE)&lt;&gt;1, VLOOKUP(Games!C428, Data!$B$2:$L$134, 11, FALSE)=1), 1,0))*Coefficients!L$2</f>
        <v>#N/A</v>
      </c>
      <c r="O428" t="e">
        <f t="shared" si="6"/>
        <v>#N/A</v>
      </c>
    </row>
    <row r="429" spans="1:15" x14ac:dyDescent="0.45">
      <c r="A429">
        <f>Coefficients!$A$2</f>
        <v>-3.0949477183535601</v>
      </c>
      <c r="B429">
        <f>(Games!D429)*Coefficients!$B$2</f>
        <v>0</v>
      </c>
      <c r="C429" t="e">
        <f>(VLOOKUP(Games!B429, Data!$B$2:$L$134, 4, FALSE)-VLOOKUP(Games!C429, Data!$B$2:$L$134, 4, FALSE))*Coefficients!$C$2</f>
        <v>#N/A</v>
      </c>
      <c r="D429" t="e">
        <f>(VLOOKUP(Games!B429, Data!$B$2:$L$134, 3, FALSE)-VLOOKUP(Games!C429, Data!$B$2:$L$134, 3, FALSE))*Coefficients!$D$2</f>
        <v>#N/A</v>
      </c>
      <c r="E429" t="e">
        <f>(VLOOKUP(Games!B429, Data!$B$2:$L$134, 5, FALSE)-VLOOKUP(Games!C429, Data!$B$2:$L$134, 5, FALSE))*Coefficients!$E$2</f>
        <v>#N/A</v>
      </c>
      <c r="F429" t="e">
        <f>(VLOOKUP(Games!B429, Data!$B$2:$L$134, 6, FALSE)-VLOOKUP(Games!C429, Data!$B$2:$L$134, 6, FALSE))*Coefficients!$F$2</f>
        <v>#N/A</v>
      </c>
      <c r="G429" t="e">
        <f>(VLOOKUP(Games!B429, Data!$B$2:$L$134, 7, FALSE)-VLOOKUP(Games!C429, Data!$B$2:$L$134, 7, FALSE))*Coefficients!$G$2</f>
        <v>#N/A</v>
      </c>
      <c r="H429" t="e">
        <f>(VLOOKUP(Games!B429, Data!$B$2:$L$134, 8, FALSE)-VLOOKUP(Games!C429, Data!$B$2:$L$134, 8, FALSE))*Coefficients!$H$2</f>
        <v>#N/A</v>
      </c>
      <c r="I429" t="e">
        <f>(VLOOKUP(Games!B429, Data!$B$2:$L$134, 9, FALSE)-VLOOKUP(Games!C429, Data!$B$2:$L$134, 9, FALSE))*Coefficients!$I$2</f>
        <v>#N/A</v>
      </c>
      <c r="J429" t="e">
        <f>(VLOOKUP(Games!B429, Data!$B$2:$L$134, 10, FALSE)-VLOOKUP(Games!C429, Data!$B$2:$L$134, 10, FALSE))*Coefficients!$J$2</f>
        <v>#N/A</v>
      </c>
      <c r="K429" t="e">
        <f>(IF(AND(VLOOKUP(Games!B429, Data!$B$2:$L$134, 11, FALSE)=1, VLOOKUP(Games!C429, Data!$B$2:$L$134, 11, FALSE)&lt;&gt;1), 1,0))*Coefficients!K$2</f>
        <v>#N/A</v>
      </c>
      <c r="L429" t="e">
        <f>(IF(AND(VLOOKUP(Games!B429, Data!$B$2:$L$134, 11, FALSE)&lt;&gt;1, VLOOKUP(Games!C429, Data!$B$2:$L$134, 11, FALSE)=1), 1,0))*Coefficients!L$2</f>
        <v>#N/A</v>
      </c>
      <c r="O429" t="e">
        <f t="shared" si="6"/>
        <v>#N/A</v>
      </c>
    </row>
    <row r="430" spans="1:15" x14ac:dyDescent="0.45">
      <c r="A430">
        <f>Coefficients!$A$2</f>
        <v>-3.0949477183535601</v>
      </c>
      <c r="B430">
        <f>(Games!D430)*Coefficients!$B$2</f>
        <v>0</v>
      </c>
      <c r="C430" t="e">
        <f>(VLOOKUP(Games!B430, Data!$B$2:$L$134, 4, FALSE)-VLOOKUP(Games!C430, Data!$B$2:$L$134, 4, FALSE))*Coefficients!$C$2</f>
        <v>#N/A</v>
      </c>
      <c r="D430" t="e">
        <f>(VLOOKUP(Games!B430, Data!$B$2:$L$134, 3, FALSE)-VLOOKUP(Games!C430, Data!$B$2:$L$134, 3, FALSE))*Coefficients!$D$2</f>
        <v>#N/A</v>
      </c>
      <c r="E430" t="e">
        <f>(VLOOKUP(Games!B430, Data!$B$2:$L$134, 5, FALSE)-VLOOKUP(Games!C430, Data!$B$2:$L$134, 5, FALSE))*Coefficients!$E$2</f>
        <v>#N/A</v>
      </c>
      <c r="F430" t="e">
        <f>(VLOOKUP(Games!B430, Data!$B$2:$L$134, 6, FALSE)-VLOOKUP(Games!C430, Data!$B$2:$L$134, 6, FALSE))*Coefficients!$F$2</f>
        <v>#N/A</v>
      </c>
      <c r="G430" t="e">
        <f>(VLOOKUP(Games!B430, Data!$B$2:$L$134, 7, FALSE)-VLOOKUP(Games!C430, Data!$B$2:$L$134, 7, FALSE))*Coefficients!$G$2</f>
        <v>#N/A</v>
      </c>
      <c r="H430" t="e">
        <f>(VLOOKUP(Games!B430, Data!$B$2:$L$134, 8, FALSE)-VLOOKUP(Games!C430, Data!$B$2:$L$134, 8, FALSE))*Coefficients!$H$2</f>
        <v>#N/A</v>
      </c>
      <c r="I430" t="e">
        <f>(VLOOKUP(Games!B430, Data!$B$2:$L$134, 9, FALSE)-VLOOKUP(Games!C430, Data!$B$2:$L$134, 9, FALSE))*Coefficients!$I$2</f>
        <v>#N/A</v>
      </c>
      <c r="J430" t="e">
        <f>(VLOOKUP(Games!B430, Data!$B$2:$L$134, 10, FALSE)-VLOOKUP(Games!C430, Data!$B$2:$L$134, 10, FALSE))*Coefficients!$J$2</f>
        <v>#N/A</v>
      </c>
      <c r="K430" t="e">
        <f>(IF(AND(VLOOKUP(Games!B430, Data!$B$2:$L$134, 11, FALSE)=1, VLOOKUP(Games!C430, Data!$B$2:$L$134, 11, FALSE)&lt;&gt;1), 1,0))*Coefficients!K$2</f>
        <v>#N/A</v>
      </c>
      <c r="L430" t="e">
        <f>(IF(AND(VLOOKUP(Games!B430, Data!$B$2:$L$134, 11, FALSE)&lt;&gt;1, VLOOKUP(Games!C430, Data!$B$2:$L$134, 11, FALSE)=1), 1,0))*Coefficients!L$2</f>
        <v>#N/A</v>
      </c>
      <c r="O430" t="e">
        <f t="shared" si="6"/>
        <v>#N/A</v>
      </c>
    </row>
    <row r="431" spans="1:15" x14ac:dyDescent="0.45">
      <c r="A431">
        <f>Coefficients!$A$2</f>
        <v>-3.0949477183535601</v>
      </c>
      <c r="B431">
        <f>(Games!D431)*Coefficients!$B$2</f>
        <v>0</v>
      </c>
      <c r="C431" t="e">
        <f>(VLOOKUP(Games!B431, Data!$B$2:$L$134, 4, FALSE)-VLOOKUP(Games!C431, Data!$B$2:$L$134, 4, FALSE))*Coefficients!$C$2</f>
        <v>#N/A</v>
      </c>
      <c r="D431" t="e">
        <f>(VLOOKUP(Games!B431, Data!$B$2:$L$134, 3, FALSE)-VLOOKUP(Games!C431, Data!$B$2:$L$134, 3, FALSE))*Coefficients!$D$2</f>
        <v>#N/A</v>
      </c>
      <c r="E431" t="e">
        <f>(VLOOKUP(Games!B431, Data!$B$2:$L$134, 5, FALSE)-VLOOKUP(Games!C431, Data!$B$2:$L$134, 5, FALSE))*Coefficients!$E$2</f>
        <v>#N/A</v>
      </c>
      <c r="F431" t="e">
        <f>(VLOOKUP(Games!B431, Data!$B$2:$L$134, 6, FALSE)-VLOOKUP(Games!C431, Data!$B$2:$L$134, 6, FALSE))*Coefficients!$F$2</f>
        <v>#N/A</v>
      </c>
      <c r="G431" t="e">
        <f>(VLOOKUP(Games!B431, Data!$B$2:$L$134, 7, FALSE)-VLOOKUP(Games!C431, Data!$B$2:$L$134, 7, FALSE))*Coefficients!$G$2</f>
        <v>#N/A</v>
      </c>
      <c r="H431" t="e">
        <f>(VLOOKUP(Games!B431, Data!$B$2:$L$134, 8, FALSE)-VLOOKUP(Games!C431, Data!$B$2:$L$134, 8, FALSE))*Coefficients!$H$2</f>
        <v>#N/A</v>
      </c>
      <c r="I431" t="e">
        <f>(VLOOKUP(Games!B431, Data!$B$2:$L$134, 9, FALSE)-VLOOKUP(Games!C431, Data!$B$2:$L$134, 9, FALSE))*Coefficients!$I$2</f>
        <v>#N/A</v>
      </c>
      <c r="J431" t="e">
        <f>(VLOOKUP(Games!B431, Data!$B$2:$L$134, 10, FALSE)-VLOOKUP(Games!C431, Data!$B$2:$L$134, 10, FALSE))*Coefficients!$J$2</f>
        <v>#N/A</v>
      </c>
      <c r="K431" t="e">
        <f>(IF(AND(VLOOKUP(Games!B431, Data!$B$2:$L$134, 11, FALSE)=1, VLOOKUP(Games!C431, Data!$B$2:$L$134, 11, FALSE)&lt;&gt;1), 1,0))*Coefficients!K$2</f>
        <v>#N/A</v>
      </c>
      <c r="L431" t="e">
        <f>(IF(AND(VLOOKUP(Games!B431, Data!$B$2:$L$134, 11, FALSE)&lt;&gt;1, VLOOKUP(Games!C431, Data!$B$2:$L$134, 11, FALSE)=1), 1,0))*Coefficients!L$2</f>
        <v>#N/A</v>
      </c>
      <c r="O431" t="e">
        <f t="shared" si="6"/>
        <v>#N/A</v>
      </c>
    </row>
    <row r="432" spans="1:15" x14ac:dyDescent="0.45">
      <c r="A432">
        <f>Coefficients!$A$2</f>
        <v>-3.0949477183535601</v>
      </c>
      <c r="B432">
        <f>(Games!D432)*Coefficients!$B$2</f>
        <v>0</v>
      </c>
      <c r="C432" t="e">
        <f>(VLOOKUP(Games!B432, Data!$B$2:$L$134, 4, FALSE)-VLOOKUP(Games!C432, Data!$B$2:$L$134, 4, FALSE))*Coefficients!$C$2</f>
        <v>#N/A</v>
      </c>
      <c r="D432" t="e">
        <f>(VLOOKUP(Games!B432, Data!$B$2:$L$134, 3, FALSE)-VLOOKUP(Games!C432, Data!$B$2:$L$134, 3, FALSE))*Coefficients!$D$2</f>
        <v>#N/A</v>
      </c>
      <c r="E432" t="e">
        <f>(VLOOKUP(Games!B432, Data!$B$2:$L$134, 5, FALSE)-VLOOKUP(Games!C432, Data!$B$2:$L$134, 5, FALSE))*Coefficients!$E$2</f>
        <v>#N/A</v>
      </c>
      <c r="F432" t="e">
        <f>(VLOOKUP(Games!B432, Data!$B$2:$L$134, 6, FALSE)-VLOOKUP(Games!C432, Data!$B$2:$L$134, 6, FALSE))*Coefficients!$F$2</f>
        <v>#N/A</v>
      </c>
      <c r="G432" t="e">
        <f>(VLOOKUP(Games!B432, Data!$B$2:$L$134, 7, FALSE)-VLOOKUP(Games!C432, Data!$B$2:$L$134, 7, FALSE))*Coefficients!$G$2</f>
        <v>#N/A</v>
      </c>
      <c r="H432" t="e">
        <f>(VLOOKUP(Games!B432, Data!$B$2:$L$134, 8, FALSE)-VLOOKUP(Games!C432, Data!$B$2:$L$134, 8, FALSE))*Coefficients!$H$2</f>
        <v>#N/A</v>
      </c>
      <c r="I432" t="e">
        <f>(VLOOKUP(Games!B432, Data!$B$2:$L$134, 9, FALSE)-VLOOKUP(Games!C432, Data!$B$2:$L$134, 9, FALSE))*Coefficients!$I$2</f>
        <v>#N/A</v>
      </c>
      <c r="J432" t="e">
        <f>(VLOOKUP(Games!B432, Data!$B$2:$L$134, 10, FALSE)-VLOOKUP(Games!C432, Data!$B$2:$L$134, 10, FALSE))*Coefficients!$J$2</f>
        <v>#N/A</v>
      </c>
      <c r="K432" t="e">
        <f>(IF(AND(VLOOKUP(Games!B432, Data!$B$2:$L$134, 11, FALSE)=1, VLOOKUP(Games!C432, Data!$B$2:$L$134, 11, FALSE)&lt;&gt;1), 1,0))*Coefficients!K$2</f>
        <v>#N/A</v>
      </c>
      <c r="L432" t="e">
        <f>(IF(AND(VLOOKUP(Games!B432, Data!$B$2:$L$134, 11, FALSE)&lt;&gt;1, VLOOKUP(Games!C432, Data!$B$2:$L$134, 11, FALSE)=1), 1,0))*Coefficients!L$2</f>
        <v>#N/A</v>
      </c>
      <c r="O432" t="e">
        <f t="shared" si="6"/>
        <v>#N/A</v>
      </c>
    </row>
    <row r="433" spans="1:15" x14ac:dyDescent="0.45">
      <c r="A433">
        <f>Coefficients!$A$2</f>
        <v>-3.0949477183535601</v>
      </c>
      <c r="B433">
        <f>(Games!D433)*Coefficients!$B$2</f>
        <v>0</v>
      </c>
      <c r="C433" t="e">
        <f>(VLOOKUP(Games!B433, Data!$B$2:$L$134, 4, FALSE)-VLOOKUP(Games!C433, Data!$B$2:$L$134, 4, FALSE))*Coefficients!$C$2</f>
        <v>#N/A</v>
      </c>
      <c r="D433" t="e">
        <f>(VLOOKUP(Games!B433, Data!$B$2:$L$134, 3, FALSE)-VLOOKUP(Games!C433, Data!$B$2:$L$134, 3, FALSE))*Coefficients!$D$2</f>
        <v>#N/A</v>
      </c>
      <c r="E433" t="e">
        <f>(VLOOKUP(Games!B433, Data!$B$2:$L$134, 5, FALSE)-VLOOKUP(Games!C433, Data!$B$2:$L$134, 5, FALSE))*Coefficients!$E$2</f>
        <v>#N/A</v>
      </c>
      <c r="F433" t="e">
        <f>(VLOOKUP(Games!B433, Data!$B$2:$L$134, 6, FALSE)-VLOOKUP(Games!C433, Data!$B$2:$L$134, 6, FALSE))*Coefficients!$F$2</f>
        <v>#N/A</v>
      </c>
      <c r="G433" t="e">
        <f>(VLOOKUP(Games!B433, Data!$B$2:$L$134, 7, FALSE)-VLOOKUP(Games!C433, Data!$B$2:$L$134, 7, FALSE))*Coefficients!$G$2</f>
        <v>#N/A</v>
      </c>
      <c r="H433" t="e">
        <f>(VLOOKUP(Games!B433, Data!$B$2:$L$134, 8, FALSE)-VLOOKUP(Games!C433, Data!$B$2:$L$134, 8, FALSE))*Coefficients!$H$2</f>
        <v>#N/A</v>
      </c>
      <c r="I433" t="e">
        <f>(VLOOKUP(Games!B433, Data!$B$2:$L$134, 9, FALSE)-VLOOKUP(Games!C433, Data!$B$2:$L$134, 9, FALSE))*Coefficients!$I$2</f>
        <v>#N/A</v>
      </c>
      <c r="J433" t="e">
        <f>(VLOOKUP(Games!B433, Data!$B$2:$L$134, 10, FALSE)-VLOOKUP(Games!C433, Data!$B$2:$L$134, 10, FALSE))*Coefficients!$J$2</f>
        <v>#N/A</v>
      </c>
      <c r="K433" t="e">
        <f>(IF(AND(VLOOKUP(Games!B433, Data!$B$2:$L$134, 11, FALSE)=1, VLOOKUP(Games!C433, Data!$B$2:$L$134, 11, FALSE)&lt;&gt;1), 1,0))*Coefficients!K$2</f>
        <v>#N/A</v>
      </c>
      <c r="L433" t="e">
        <f>(IF(AND(VLOOKUP(Games!B433, Data!$B$2:$L$134, 11, FALSE)&lt;&gt;1, VLOOKUP(Games!C433, Data!$B$2:$L$134, 11, FALSE)=1), 1,0))*Coefficients!L$2</f>
        <v>#N/A</v>
      </c>
      <c r="O433" t="e">
        <f t="shared" si="6"/>
        <v>#N/A</v>
      </c>
    </row>
    <row r="434" spans="1:15" x14ac:dyDescent="0.45">
      <c r="A434">
        <f>Coefficients!$A$2</f>
        <v>-3.0949477183535601</v>
      </c>
      <c r="B434">
        <f>(Games!D434)*Coefficients!$B$2</f>
        <v>0</v>
      </c>
      <c r="C434" t="e">
        <f>(VLOOKUP(Games!B434, Data!$B$2:$L$134, 4, FALSE)-VLOOKUP(Games!C434, Data!$B$2:$L$134, 4, FALSE))*Coefficients!$C$2</f>
        <v>#N/A</v>
      </c>
      <c r="D434" t="e">
        <f>(VLOOKUP(Games!B434, Data!$B$2:$L$134, 3, FALSE)-VLOOKUP(Games!C434, Data!$B$2:$L$134, 3, FALSE))*Coefficients!$D$2</f>
        <v>#N/A</v>
      </c>
      <c r="E434" t="e">
        <f>(VLOOKUP(Games!B434, Data!$B$2:$L$134, 5, FALSE)-VLOOKUP(Games!C434, Data!$B$2:$L$134, 5, FALSE))*Coefficients!$E$2</f>
        <v>#N/A</v>
      </c>
      <c r="F434" t="e">
        <f>(VLOOKUP(Games!B434, Data!$B$2:$L$134, 6, FALSE)-VLOOKUP(Games!C434, Data!$B$2:$L$134, 6, FALSE))*Coefficients!$F$2</f>
        <v>#N/A</v>
      </c>
      <c r="G434" t="e">
        <f>(VLOOKUP(Games!B434, Data!$B$2:$L$134, 7, FALSE)-VLOOKUP(Games!C434, Data!$B$2:$L$134, 7, FALSE))*Coefficients!$G$2</f>
        <v>#N/A</v>
      </c>
      <c r="H434" t="e">
        <f>(VLOOKUP(Games!B434, Data!$B$2:$L$134, 8, FALSE)-VLOOKUP(Games!C434, Data!$B$2:$L$134, 8, FALSE))*Coefficients!$H$2</f>
        <v>#N/A</v>
      </c>
      <c r="I434" t="e">
        <f>(VLOOKUP(Games!B434, Data!$B$2:$L$134, 9, FALSE)-VLOOKUP(Games!C434, Data!$B$2:$L$134, 9, FALSE))*Coefficients!$I$2</f>
        <v>#N/A</v>
      </c>
      <c r="J434" t="e">
        <f>(VLOOKUP(Games!B434, Data!$B$2:$L$134, 10, FALSE)-VLOOKUP(Games!C434, Data!$B$2:$L$134, 10, FALSE))*Coefficients!$J$2</f>
        <v>#N/A</v>
      </c>
      <c r="K434" t="e">
        <f>(IF(AND(VLOOKUP(Games!B434, Data!$B$2:$L$134, 11, FALSE)=1, VLOOKUP(Games!C434, Data!$B$2:$L$134, 11, FALSE)&lt;&gt;1), 1,0))*Coefficients!K$2</f>
        <v>#N/A</v>
      </c>
      <c r="L434" t="e">
        <f>(IF(AND(VLOOKUP(Games!B434, Data!$B$2:$L$134, 11, FALSE)&lt;&gt;1, VLOOKUP(Games!C434, Data!$B$2:$L$134, 11, FALSE)=1), 1,0))*Coefficients!L$2</f>
        <v>#N/A</v>
      </c>
      <c r="O434" t="e">
        <f t="shared" si="6"/>
        <v>#N/A</v>
      </c>
    </row>
    <row r="435" spans="1:15" x14ac:dyDescent="0.45">
      <c r="A435">
        <f>Coefficients!$A$2</f>
        <v>-3.0949477183535601</v>
      </c>
      <c r="B435">
        <f>(Games!D435)*Coefficients!$B$2</f>
        <v>0</v>
      </c>
      <c r="C435" t="e">
        <f>(VLOOKUP(Games!B435, Data!$B$2:$L$134, 4, FALSE)-VLOOKUP(Games!C435, Data!$B$2:$L$134, 4, FALSE))*Coefficients!$C$2</f>
        <v>#N/A</v>
      </c>
      <c r="D435" t="e">
        <f>(VLOOKUP(Games!B435, Data!$B$2:$L$134, 3, FALSE)-VLOOKUP(Games!C435, Data!$B$2:$L$134, 3, FALSE))*Coefficients!$D$2</f>
        <v>#N/A</v>
      </c>
      <c r="E435" t="e">
        <f>(VLOOKUP(Games!B435, Data!$B$2:$L$134, 5, FALSE)-VLOOKUP(Games!C435, Data!$B$2:$L$134, 5, FALSE))*Coefficients!$E$2</f>
        <v>#N/A</v>
      </c>
      <c r="F435" t="e">
        <f>(VLOOKUP(Games!B435, Data!$B$2:$L$134, 6, FALSE)-VLOOKUP(Games!C435, Data!$B$2:$L$134, 6, FALSE))*Coefficients!$F$2</f>
        <v>#N/A</v>
      </c>
      <c r="G435" t="e">
        <f>(VLOOKUP(Games!B435, Data!$B$2:$L$134, 7, FALSE)-VLOOKUP(Games!C435, Data!$B$2:$L$134, 7, FALSE))*Coefficients!$G$2</f>
        <v>#N/A</v>
      </c>
      <c r="H435" t="e">
        <f>(VLOOKUP(Games!B435, Data!$B$2:$L$134, 8, FALSE)-VLOOKUP(Games!C435, Data!$B$2:$L$134, 8, FALSE))*Coefficients!$H$2</f>
        <v>#N/A</v>
      </c>
      <c r="I435" t="e">
        <f>(VLOOKUP(Games!B435, Data!$B$2:$L$134, 9, FALSE)-VLOOKUP(Games!C435, Data!$B$2:$L$134, 9, FALSE))*Coefficients!$I$2</f>
        <v>#N/A</v>
      </c>
      <c r="J435" t="e">
        <f>(VLOOKUP(Games!B435, Data!$B$2:$L$134, 10, FALSE)-VLOOKUP(Games!C435, Data!$B$2:$L$134, 10, FALSE))*Coefficients!$J$2</f>
        <v>#N/A</v>
      </c>
      <c r="K435" t="e">
        <f>(IF(AND(VLOOKUP(Games!B435, Data!$B$2:$L$134, 11, FALSE)=1, VLOOKUP(Games!C435, Data!$B$2:$L$134, 11, FALSE)&lt;&gt;1), 1,0))*Coefficients!K$2</f>
        <v>#N/A</v>
      </c>
      <c r="L435" t="e">
        <f>(IF(AND(VLOOKUP(Games!B435, Data!$B$2:$L$134, 11, FALSE)&lt;&gt;1, VLOOKUP(Games!C435, Data!$B$2:$L$134, 11, FALSE)=1), 1,0))*Coefficients!L$2</f>
        <v>#N/A</v>
      </c>
      <c r="O435" t="e">
        <f t="shared" si="6"/>
        <v>#N/A</v>
      </c>
    </row>
    <row r="436" spans="1:15" x14ac:dyDescent="0.45">
      <c r="A436">
        <f>Coefficients!$A$2</f>
        <v>-3.0949477183535601</v>
      </c>
      <c r="B436">
        <f>(Games!D436)*Coefficients!$B$2</f>
        <v>0</v>
      </c>
      <c r="C436" t="e">
        <f>(VLOOKUP(Games!B436, Data!$B$2:$L$134, 4, FALSE)-VLOOKUP(Games!C436, Data!$B$2:$L$134, 4, FALSE))*Coefficients!$C$2</f>
        <v>#N/A</v>
      </c>
      <c r="D436" t="e">
        <f>(VLOOKUP(Games!B436, Data!$B$2:$L$134, 3, FALSE)-VLOOKUP(Games!C436, Data!$B$2:$L$134, 3, FALSE))*Coefficients!$D$2</f>
        <v>#N/A</v>
      </c>
      <c r="E436" t="e">
        <f>(VLOOKUP(Games!B436, Data!$B$2:$L$134, 5, FALSE)-VLOOKUP(Games!C436, Data!$B$2:$L$134, 5, FALSE))*Coefficients!$E$2</f>
        <v>#N/A</v>
      </c>
      <c r="F436" t="e">
        <f>(VLOOKUP(Games!B436, Data!$B$2:$L$134, 6, FALSE)-VLOOKUP(Games!C436, Data!$B$2:$L$134, 6, FALSE))*Coefficients!$F$2</f>
        <v>#N/A</v>
      </c>
      <c r="G436" t="e">
        <f>(VLOOKUP(Games!B436, Data!$B$2:$L$134, 7, FALSE)-VLOOKUP(Games!C436, Data!$B$2:$L$134, 7, FALSE))*Coefficients!$G$2</f>
        <v>#N/A</v>
      </c>
      <c r="H436" t="e">
        <f>(VLOOKUP(Games!B436, Data!$B$2:$L$134, 8, FALSE)-VLOOKUP(Games!C436, Data!$B$2:$L$134, 8, FALSE))*Coefficients!$H$2</f>
        <v>#N/A</v>
      </c>
      <c r="I436" t="e">
        <f>(VLOOKUP(Games!B436, Data!$B$2:$L$134, 9, FALSE)-VLOOKUP(Games!C436, Data!$B$2:$L$134, 9, FALSE))*Coefficients!$I$2</f>
        <v>#N/A</v>
      </c>
      <c r="J436" t="e">
        <f>(VLOOKUP(Games!B436, Data!$B$2:$L$134, 10, FALSE)-VLOOKUP(Games!C436, Data!$B$2:$L$134, 10, FALSE))*Coefficients!$J$2</f>
        <v>#N/A</v>
      </c>
      <c r="K436" t="e">
        <f>(IF(AND(VLOOKUP(Games!B436, Data!$B$2:$L$134, 11, FALSE)=1, VLOOKUP(Games!C436, Data!$B$2:$L$134, 11, FALSE)&lt;&gt;1), 1,0))*Coefficients!K$2</f>
        <v>#N/A</v>
      </c>
      <c r="L436" t="e">
        <f>(IF(AND(VLOOKUP(Games!B436, Data!$B$2:$L$134, 11, FALSE)&lt;&gt;1, VLOOKUP(Games!C436, Data!$B$2:$L$134, 11, FALSE)=1), 1,0))*Coefficients!L$2</f>
        <v>#N/A</v>
      </c>
      <c r="O436" t="e">
        <f t="shared" si="6"/>
        <v>#N/A</v>
      </c>
    </row>
    <row r="437" spans="1:15" x14ac:dyDescent="0.45">
      <c r="A437">
        <f>Coefficients!$A$2</f>
        <v>-3.0949477183535601</v>
      </c>
      <c r="B437">
        <f>(Games!D437)*Coefficients!$B$2</f>
        <v>0</v>
      </c>
      <c r="C437" t="e">
        <f>(VLOOKUP(Games!B437, Data!$B$2:$L$134, 4, FALSE)-VLOOKUP(Games!C437, Data!$B$2:$L$134, 4, FALSE))*Coefficients!$C$2</f>
        <v>#N/A</v>
      </c>
      <c r="D437" t="e">
        <f>(VLOOKUP(Games!B437, Data!$B$2:$L$134, 3, FALSE)-VLOOKUP(Games!C437, Data!$B$2:$L$134, 3, FALSE))*Coefficients!$D$2</f>
        <v>#N/A</v>
      </c>
      <c r="E437" t="e">
        <f>(VLOOKUP(Games!B437, Data!$B$2:$L$134, 5, FALSE)-VLOOKUP(Games!C437, Data!$B$2:$L$134, 5, FALSE))*Coefficients!$E$2</f>
        <v>#N/A</v>
      </c>
      <c r="F437" t="e">
        <f>(VLOOKUP(Games!B437, Data!$B$2:$L$134, 6, FALSE)-VLOOKUP(Games!C437, Data!$B$2:$L$134, 6, FALSE))*Coefficients!$F$2</f>
        <v>#N/A</v>
      </c>
      <c r="G437" t="e">
        <f>(VLOOKUP(Games!B437, Data!$B$2:$L$134, 7, FALSE)-VLOOKUP(Games!C437, Data!$B$2:$L$134, 7, FALSE))*Coefficients!$G$2</f>
        <v>#N/A</v>
      </c>
      <c r="H437" t="e">
        <f>(VLOOKUP(Games!B437, Data!$B$2:$L$134, 8, FALSE)-VLOOKUP(Games!C437, Data!$B$2:$L$134, 8, FALSE))*Coefficients!$H$2</f>
        <v>#N/A</v>
      </c>
      <c r="I437" t="e">
        <f>(VLOOKUP(Games!B437, Data!$B$2:$L$134, 9, FALSE)-VLOOKUP(Games!C437, Data!$B$2:$L$134, 9, FALSE))*Coefficients!$I$2</f>
        <v>#N/A</v>
      </c>
      <c r="J437" t="e">
        <f>(VLOOKUP(Games!B437, Data!$B$2:$L$134, 10, FALSE)-VLOOKUP(Games!C437, Data!$B$2:$L$134, 10, FALSE))*Coefficients!$J$2</f>
        <v>#N/A</v>
      </c>
      <c r="K437" t="e">
        <f>(IF(AND(VLOOKUP(Games!B437, Data!$B$2:$L$134, 11, FALSE)=1, VLOOKUP(Games!C437, Data!$B$2:$L$134, 11, FALSE)&lt;&gt;1), 1,0))*Coefficients!K$2</f>
        <v>#N/A</v>
      </c>
      <c r="L437" t="e">
        <f>(IF(AND(VLOOKUP(Games!B437, Data!$B$2:$L$134, 11, FALSE)&lt;&gt;1, VLOOKUP(Games!C437, Data!$B$2:$L$134, 11, FALSE)=1), 1,0))*Coefficients!L$2</f>
        <v>#N/A</v>
      </c>
      <c r="O437" t="e">
        <f t="shared" si="6"/>
        <v>#N/A</v>
      </c>
    </row>
    <row r="438" spans="1:15" x14ac:dyDescent="0.45">
      <c r="A438">
        <f>Coefficients!$A$2</f>
        <v>-3.0949477183535601</v>
      </c>
      <c r="B438">
        <f>(Games!D438)*Coefficients!$B$2</f>
        <v>0</v>
      </c>
      <c r="C438" t="e">
        <f>(VLOOKUP(Games!B438, Data!$B$2:$L$134, 4, FALSE)-VLOOKUP(Games!C438, Data!$B$2:$L$134, 4, FALSE))*Coefficients!$C$2</f>
        <v>#N/A</v>
      </c>
      <c r="D438" t="e">
        <f>(VLOOKUP(Games!B438, Data!$B$2:$L$134, 3, FALSE)-VLOOKUP(Games!C438, Data!$B$2:$L$134, 3, FALSE))*Coefficients!$D$2</f>
        <v>#N/A</v>
      </c>
      <c r="E438" t="e">
        <f>(VLOOKUP(Games!B438, Data!$B$2:$L$134, 5, FALSE)-VLOOKUP(Games!C438, Data!$B$2:$L$134, 5, FALSE))*Coefficients!$E$2</f>
        <v>#N/A</v>
      </c>
      <c r="F438" t="e">
        <f>(VLOOKUP(Games!B438, Data!$B$2:$L$134, 6, FALSE)-VLOOKUP(Games!C438, Data!$B$2:$L$134, 6, FALSE))*Coefficients!$F$2</f>
        <v>#N/A</v>
      </c>
      <c r="G438" t="e">
        <f>(VLOOKUP(Games!B438, Data!$B$2:$L$134, 7, FALSE)-VLOOKUP(Games!C438, Data!$B$2:$L$134, 7, FALSE))*Coefficients!$G$2</f>
        <v>#N/A</v>
      </c>
      <c r="H438" t="e">
        <f>(VLOOKUP(Games!B438, Data!$B$2:$L$134, 8, FALSE)-VLOOKUP(Games!C438, Data!$B$2:$L$134, 8, FALSE))*Coefficients!$H$2</f>
        <v>#N/A</v>
      </c>
      <c r="I438" t="e">
        <f>(VLOOKUP(Games!B438, Data!$B$2:$L$134, 9, FALSE)-VLOOKUP(Games!C438, Data!$B$2:$L$134, 9, FALSE))*Coefficients!$I$2</f>
        <v>#N/A</v>
      </c>
      <c r="J438" t="e">
        <f>(VLOOKUP(Games!B438, Data!$B$2:$L$134, 10, FALSE)-VLOOKUP(Games!C438, Data!$B$2:$L$134, 10, FALSE))*Coefficients!$J$2</f>
        <v>#N/A</v>
      </c>
      <c r="K438" t="e">
        <f>(IF(AND(VLOOKUP(Games!B438, Data!$B$2:$L$134, 11, FALSE)=1, VLOOKUP(Games!C438, Data!$B$2:$L$134, 11, FALSE)&lt;&gt;1), 1,0))*Coefficients!K$2</f>
        <v>#N/A</v>
      </c>
      <c r="L438" t="e">
        <f>(IF(AND(VLOOKUP(Games!B438, Data!$B$2:$L$134, 11, FALSE)&lt;&gt;1, VLOOKUP(Games!C438, Data!$B$2:$L$134, 11, FALSE)=1), 1,0))*Coefficients!L$2</f>
        <v>#N/A</v>
      </c>
      <c r="O438" t="e">
        <f t="shared" si="6"/>
        <v>#N/A</v>
      </c>
    </row>
    <row r="439" spans="1:15" x14ac:dyDescent="0.45">
      <c r="A439">
        <f>Coefficients!$A$2</f>
        <v>-3.0949477183535601</v>
      </c>
      <c r="B439">
        <f>(Games!D439)*Coefficients!$B$2</f>
        <v>0</v>
      </c>
      <c r="C439" t="e">
        <f>(VLOOKUP(Games!B439, Data!$B$2:$L$134, 4, FALSE)-VLOOKUP(Games!C439, Data!$B$2:$L$134, 4, FALSE))*Coefficients!$C$2</f>
        <v>#N/A</v>
      </c>
      <c r="D439" t="e">
        <f>(VLOOKUP(Games!B439, Data!$B$2:$L$134, 3, FALSE)-VLOOKUP(Games!C439, Data!$B$2:$L$134, 3, FALSE))*Coefficients!$D$2</f>
        <v>#N/A</v>
      </c>
      <c r="E439" t="e">
        <f>(VLOOKUP(Games!B439, Data!$B$2:$L$134, 5, FALSE)-VLOOKUP(Games!C439, Data!$B$2:$L$134, 5, FALSE))*Coefficients!$E$2</f>
        <v>#N/A</v>
      </c>
      <c r="F439" t="e">
        <f>(VLOOKUP(Games!B439, Data!$B$2:$L$134, 6, FALSE)-VLOOKUP(Games!C439, Data!$B$2:$L$134, 6, FALSE))*Coefficients!$F$2</f>
        <v>#N/A</v>
      </c>
      <c r="G439" t="e">
        <f>(VLOOKUP(Games!B439, Data!$B$2:$L$134, 7, FALSE)-VLOOKUP(Games!C439, Data!$B$2:$L$134, 7, FALSE))*Coefficients!$G$2</f>
        <v>#N/A</v>
      </c>
      <c r="H439" t="e">
        <f>(VLOOKUP(Games!B439, Data!$B$2:$L$134, 8, FALSE)-VLOOKUP(Games!C439, Data!$B$2:$L$134, 8, FALSE))*Coefficients!$H$2</f>
        <v>#N/A</v>
      </c>
      <c r="I439" t="e">
        <f>(VLOOKUP(Games!B439, Data!$B$2:$L$134, 9, FALSE)-VLOOKUP(Games!C439, Data!$B$2:$L$134, 9, FALSE))*Coefficients!$I$2</f>
        <v>#N/A</v>
      </c>
      <c r="J439" t="e">
        <f>(VLOOKUP(Games!B439, Data!$B$2:$L$134, 10, FALSE)-VLOOKUP(Games!C439, Data!$B$2:$L$134, 10, FALSE))*Coefficients!$J$2</f>
        <v>#N/A</v>
      </c>
      <c r="K439" t="e">
        <f>(IF(AND(VLOOKUP(Games!B439, Data!$B$2:$L$134, 11, FALSE)=1, VLOOKUP(Games!C439, Data!$B$2:$L$134, 11, FALSE)&lt;&gt;1), 1,0))*Coefficients!K$2</f>
        <v>#N/A</v>
      </c>
      <c r="L439" t="e">
        <f>(IF(AND(VLOOKUP(Games!B439, Data!$B$2:$L$134, 11, FALSE)&lt;&gt;1, VLOOKUP(Games!C439, Data!$B$2:$L$134, 11, FALSE)=1), 1,0))*Coefficients!L$2</f>
        <v>#N/A</v>
      </c>
      <c r="O439" t="e">
        <f t="shared" si="6"/>
        <v>#N/A</v>
      </c>
    </row>
    <row r="440" spans="1:15" x14ac:dyDescent="0.45">
      <c r="A440">
        <f>Coefficients!$A$2</f>
        <v>-3.0949477183535601</v>
      </c>
      <c r="B440">
        <f>(Games!D440)*Coefficients!$B$2</f>
        <v>0</v>
      </c>
      <c r="C440" t="e">
        <f>(VLOOKUP(Games!B440, Data!$B$2:$L$134, 4, FALSE)-VLOOKUP(Games!C440, Data!$B$2:$L$134, 4, FALSE))*Coefficients!$C$2</f>
        <v>#N/A</v>
      </c>
      <c r="D440" t="e">
        <f>(VLOOKUP(Games!B440, Data!$B$2:$L$134, 3, FALSE)-VLOOKUP(Games!C440, Data!$B$2:$L$134, 3, FALSE))*Coefficients!$D$2</f>
        <v>#N/A</v>
      </c>
      <c r="E440" t="e">
        <f>(VLOOKUP(Games!B440, Data!$B$2:$L$134, 5, FALSE)-VLOOKUP(Games!C440, Data!$B$2:$L$134, 5, FALSE))*Coefficients!$E$2</f>
        <v>#N/A</v>
      </c>
      <c r="F440" t="e">
        <f>(VLOOKUP(Games!B440, Data!$B$2:$L$134, 6, FALSE)-VLOOKUP(Games!C440, Data!$B$2:$L$134, 6, FALSE))*Coefficients!$F$2</f>
        <v>#N/A</v>
      </c>
      <c r="G440" t="e">
        <f>(VLOOKUP(Games!B440, Data!$B$2:$L$134, 7, FALSE)-VLOOKUP(Games!C440, Data!$B$2:$L$134, 7, FALSE))*Coefficients!$G$2</f>
        <v>#N/A</v>
      </c>
      <c r="H440" t="e">
        <f>(VLOOKUP(Games!B440, Data!$B$2:$L$134, 8, FALSE)-VLOOKUP(Games!C440, Data!$B$2:$L$134, 8, FALSE))*Coefficients!$H$2</f>
        <v>#N/A</v>
      </c>
      <c r="I440" t="e">
        <f>(VLOOKUP(Games!B440, Data!$B$2:$L$134, 9, FALSE)-VLOOKUP(Games!C440, Data!$B$2:$L$134, 9, FALSE))*Coefficients!$I$2</f>
        <v>#N/A</v>
      </c>
      <c r="J440" t="e">
        <f>(VLOOKUP(Games!B440, Data!$B$2:$L$134, 10, FALSE)-VLOOKUP(Games!C440, Data!$B$2:$L$134, 10, FALSE))*Coefficients!$J$2</f>
        <v>#N/A</v>
      </c>
      <c r="K440" t="e">
        <f>(IF(AND(VLOOKUP(Games!B440, Data!$B$2:$L$134, 11, FALSE)=1, VLOOKUP(Games!C440, Data!$B$2:$L$134, 11, FALSE)&lt;&gt;1), 1,0))*Coefficients!K$2</f>
        <v>#N/A</v>
      </c>
      <c r="L440" t="e">
        <f>(IF(AND(VLOOKUP(Games!B440, Data!$B$2:$L$134, 11, FALSE)&lt;&gt;1, VLOOKUP(Games!C440, Data!$B$2:$L$134, 11, FALSE)=1), 1,0))*Coefficients!L$2</f>
        <v>#N/A</v>
      </c>
      <c r="O440" t="e">
        <f t="shared" si="6"/>
        <v>#N/A</v>
      </c>
    </row>
    <row r="441" spans="1:15" x14ac:dyDescent="0.45">
      <c r="A441">
        <f>Coefficients!$A$2</f>
        <v>-3.0949477183535601</v>
      </c>
      <c r="B441">
        <f>(Games!D441)*Coefficients!$B$2</f>
        <v>0</v>
      </c>
      <c r="C441" t="e">
        <f>(VLOOKUP(Games!B441, Data!$B$2:$L$134, 4, FALSE)-VLOOKUP(Games!C441, Data!$B$2:$L$134, 4, FALSE))*Coefficients!$C$2</f>
        <v>#N/A</v>
      </c>
      <c r="D441" t="e">
        <f>(VLOOKUP(Games!B441, Data!$B$2:$L$134, 3, FALSE)-VLOOKUP(Games!C441, Data!$B$2:$L$134, 3, FALSE))*Coefficients!$D$2</f>
        <v>#N/A</v>
      </c>
      <c r="E441" t="e">
        <f>(VLOOKUP(Games!B441, Data!$B$2:$L$134, 5, FALSE)-VLOOKUP(Games!C441, Data!$B$2:$L$134, 5, FALSE))*Coefficients!$E$2</f>
        <v>#N/A</v>
      </c>
      <c r="F441" t="e">
        <f>(VLOOKUP(Games!B441, Data!$B$2:$L$134, 6, FALSE)-VLOOKUP(Games!C441, Data!$B$2:$L$134, 6, FALSE))*Coefficients!$F$2</f>
        <v>#N/A</v>
      </c>
      <c r="G441" t="e">
        <f>(VLOOKUP(Games!B441, Data!$B$2:$L$134, 7, FALSE)-VLOOKUP(Games!C441, Data!$B$2:$L$134, 7, FALSE))*Coefficients!$G$2</f>
        <v>#N/A</v>
      </c>
      <c r="H441" t="e">
        <f>(VLOOKUP(Games!B441, Data!$B$2:$L$134, 8, FALSE)-VLOOKUP(Games!C441, Data!$B$2:$L$134, 8, FALSE))*Coefficients!$H$2</f>
        <v>#N/A</v>
      </c>
      <c r="I441" t="e">
        <f>(VLOOKUP(Games!B441, Data!$B$2:$L$134, 9, FALSE)-VLOOKUP(Games!C441, Data!$B$2:$L$134, 9, FALSE))*Coefficients!$I$2</f>
        <v>#N/A</v>
      </c>
      <c r="J441" t="e">
        <f>(VLOOKUP(Games!B441, Data!$B$2:$L$134, 10, FALSE)-VLOOKUP(Games!C441, Data!$B$2:$L$134, 10, FALSE))*Coefficients!$J$2</f>
        <v>#N/A</v>
      </c>
      <c r="K441" t="e">
        <f>(IF(AND(VLOOKUP(Games!B441, Data!$B$2:$L$134, 11, FALSE)=1, VLOOKUP(Games!C441, Data!$B$2:$L$134, 11, FALSE)&lt;&gt;1), 1,0))*Coefficients!K$2</f>
        <v>#N/A</v>
      </c>
      <c r="L441" t="e">
        <f>(IF(AND(VLOOKUP(Games!B441, Data!$B$2:$L$134, 11, FALSE)&lt;&gt;1, VLOOKUP(Games!C441, Data!$B$2:$L$134, 11, FALSE)=1), 1,0))*Coefficients!L$2</f>
        <v>#N/A</v>
      </c>
      <c r="O441" t="e">
        <f t="shared" si="6"/>
        <v>#N/A</v>
      </c>
    </row>
    <row r="442" spans="1:15" x14ac:dyDescent="0.45">
      <c r="A442">
        <f>Coefficients!$A$2</f>
        <v>-3.0949477183535601</v>
      </c>
      <c r="B442">
        <f>(Games!D442)*Coefficients!$B$2</f>
        <v>0</v>
      </c>
      <c r="C442" t="e">
        <f>(VLOOKUP(Games!B442, Data!$B$2:$L$134, 4, FALSE)-VLOOKUP(Games!C442, Data!$B$2:$L$134, 4, FALSE))*Coefficients!$C$2</f>
        <v>#N/A</v>
      </c>
      <c r="D442" t="e">
        <f>(VLOOKUP(Games!B442, Data!$B$2:$L$134, 3, FALSE)-VLOOKUP(Games!C442, Data!$B$2:$L$134, 3, FALSE))*Coefficients!$D$2</f>
        <v>#N/A</v>
      </c>
      <c r="E442" t="e">
        <f>(VLOOKUP(Games!B442, Data!$B$2:$L$134, 5, FALSE)-VLOOKUP(Games!C442, Data!$B$2:$L$134, 5, FALSE))*Coefficients!$E$2</f>
        <v>#N/A</v>
      </c>
      <c r="F442" t="e">
        <f>(VLOOKUP(Games!B442, Data!$B$2:$L$134, 6, FALSE)-VLOOKUP(Games!C442, Data!$B$2:$L$134, 6, FALSE))*Coefficients!$F$2</f>
        <v>#N/A</v>
      </c>
      <c r="G442" t="e">
        <f>(VLOOKUP(Games!B442, Data!$B$2:$L$134, 7, FALSE)-VLOOKUP(Games!C442, Data!$B$2:$L$134, 7, FALSE))*Coefficients!$G$2</f>
        <v>#N/A</v>
      </c>
      <c r="H442" t="e">
        <f>(VLOOKUP(Games!B442, Data!$B$2:$L$134, 8, FALSE)-VLOOKUP(Games!C442, Data!$B$2:$L$134, 8, FALSE))*Coefficients!$H$2</f>
        <v>#N/A</v>
      </c>
      <c r="I442" t="e">
        <f>(VLOOKUP(Games!B442, Data!$B$2:$L$134, 9, FALSE)-VLOOKUP(Games!C442, Data!$B$2:$L$134, 9, FALSE))*Coefficients!$I$2</f>
        <v>#N/A</v>
      </c>
      <c r="J442" t="e">
        <f>(VLOOKUP(Games!B442, Data!$B$2:$L$134, 10, FALSE)-VLOOKUP(Games!C442, Data!$B$2:$L$134, 10, FALSE))*Coefficients!$J$2</f>
        <v>#N/A</v>
      </c>
      <c r="K442" t="e">
        <f>(IF(AND(VLOOKUP(Games!B442, Data!$B$2:$L$134, 11, FALSE)=1, VLOOKUP(Games!C442, Data!$B$2:$L$134, 11, FALSE)&lt;&gt;1), 1,0))*Coefficients!K$2</f>
        <v>#N/A</v>
      </c>
      <c r="L442" t="e">
        <f>(IF(AND(VLOOKUP(Games!B442, Data!$B$2:$L$134, 11, FALSE)&lt;&gt;1, VLOOKUP(Games!C442, Data!$B$2:$L$134, 11, FALSE)=1), 1,0))*Coefficients!L$2</f>
        <v>#N/A</v>
      </c>
      <c r="O442" t="e">
        <f t="shared" si="6"/>
        <v>#N/A</v>
      </c>
    </row>
    <row r="443" spans="1:15" x14ac:dyDescent="0.45">
      <c r="A443">
        <f>Coefficients!$A$2</f>
        <v>-3.0949477183535601</v>
      </c>
      <c r="B443">
        <f>(Games!D443)*Coefficients!$B$2</f>
        <v>0</v>
      </c>
      <c r="C443" t="e">
        <f>(VLOOKUP(Games!B443, Data!$B$2:$L$134, 4, FALSE)-VLOOKUP(Games!C443, Data!$B$2:$L$134, 4, FALSE))*Coefficients!$C$2</f>
        <v>#N/A</v>
      </c>
      <c r="D443" t="e">
        <f>(VLOOKUP(Games!B443, Data!$B$2:$L$134, 3, FALSE)-VLOOKUP(Games!C443, Data!$B$2:$L$134, 3, FALSE))*Coefficients!$D$2</f>
        <v>#N/A</v>
      </c>
      <c r="E443" t="e">
        <f>(VLOOKUP(Games!B443, Data!$B$2:$L$134, 5, FALSE)-VLOOKUP(Games!C443, Data!$B$2:$L$134, 5, FALSE))*Coefficients!$E$2</f>
        <v>#N/A</v>
      </c>
      <c r="F443" t="e">
        <f>(VLOOKUP(Games!B443, Data!$B$2:$L$134, 6, FALSE)-VLOOKUP(Games!C443, Data!$B$2:$L$134, 6, FALSE))*Coefficients!$F$2</f>
        <v>#N/A</v>
      </c>
      <c r="G443" t="e">
        <f>(VLOOKUP(Games!B443, Data!$B$2:$L$134, 7, FALSE)-VLOOKUP(Games!C443, Data!$B$2:$L$134, 7, FALSE))*Coefficients!$G$2</f>
        <v>#N/A</v>
      </c>
      <c r="H443" t="e">
        <f>(VLOOKUP(Games!B443, Data!$B$2:$L$134, 8, FALSE)-VLOOKUP(Games!C443, Data!$B$2:$L$134, 8, FALSE))*Coefficients!$H$2</f>
        <v>#N/A</v>
      </c>
      <c r="I443" t="e">
        <f>(VLOOKUP(Games!B443, Data!$B$2:$L$134, 9, FALSE)-VLOOKUP(Games!C443, Data!$B$2:$L$134, 9, FALSE))*Coefficients!$I$2</f>
        <v>#N/A</v>
      </c>
      <c r="J443" t="e">
        <f>(VLOOKUP(Games!B443, Data!$B$2:$L$134, 10, FALSE)-VLOOKUP(Games!C443, Data!$B$2:$L$134, 10, FALSE))*Coefficients!$J$2</f>
        <v>#N/A</v>
      </c>
      <c r="K443" t="e">
        <f>(IF(AND(VLOOKUP(Games!B443, Data!$B$2:$L$134, 11, FALSE)=1, VLOOKUP(Games!C443, Data!$B$2:$L$134, 11, FALSE)&lt;&gt;1), 1,0))*Coefficients!K$2</f>
        <v>#N/A</v>
      </c>
      <c r="L443" t="e">
        <f>(IF(AND(VLOOKUP(Games!B443, Data!$B$2:$L$134, 11, FALSE)&lt;&gt;1, VLOOKUP(Games!C443, Data!$B$2:$L$134, 11, FALSE)=1), 1,0))*Coefficients!L$2</f>
        <v>#N/A</v>
      </c>
      <c r="O443" t="e">
        <f t="shared" si="6"/>
        <v>#N/A</v>
      </c>
    </row>
    <row r="444" spans="1:15" x14ac:dyDescent="0.45">
      <c r="A444">
        <f>Coefficients!$A$2</f>
        <v>-3.0949477183535601</v>
      </c>
      <c r="B444">
        <f>(Games!D444)*Coefficients!$B$2</f>
        <v>0</v>
      </c>
      <c r="C444" t="e">
        <f>(VLOOKUP(Games!B444, Data!$B$2:$L$134, 4, FALSE)-VLOOKUP(Games!C444, Data!$B$2:$L$134, 4, FALSE))*Coefficients!$C$2</f>
        <v>#N/A</v>
      </c>
      <c r="D444" t="e">
        <f>(VLOOKUP(Games!B444, Data!$B$2:$L$134, 3, FALSE)-VLOOKUP(Games!C444, Data!$B$2:$L$134, 3, FALSE))*Coefficients!$D$2</f>
        <v>#N/A</v>
      </c>
      <c r="E444" t="e">
        <f>(VLOOKUP(Games!B444, Data!$B$2:$L$134, 5, FALSE)-VLOOKUP(Games!C444, Data!$B$2:$L$134, 5, FALSE))*Coefficients!$E$2</f>
        <v>#N/A</v>
      </c>
      <c r="F444" t="e">
        <f>(VLOOKUP(Games!B444, Data!$B$2:$L$134, 6, FALSE)-VLOOKUP(Games!C444, Data!$B$2:$L$134, 6, FALSE))*Coefficients!$F$2</f>
        <v>#N/A</v>
      </c>
      <c r="G444" t="e">
        <f>(VLOOKUP(Games!B444, Data!$B$2:$L$134, 7, FALSE)-VLOOKUP(Games!C444, Data!$B$2:$L$134, 7, FALSE))*Coefficients!$G$2</f>
        <v>#N/A</v>
      </c>
      <c r="H444" t="e">
        <f>(VLOOKUP(Games!B444, Data!$B$2:$L$134, 8, FALSE)-VLOOKUP(Games!C444, Data!$B$2:$L$134, 8, FALSE))*Coefficients!$H$2</f>
        <v>#N/A</v>
      </c>
      <c r="I444" t="e">
        <f>(VLOOKUP(Games!B444, Data!$B$2:$L$134, 9, FALSE)-VLOOKUP(Games!C444, Data!$B$2:$L$134, 9, FALSE))*Coefficients!$I$2</f>
        <v>#N/A</v>
      </c>
      <c r="J444" t="e">
        <f>(VLOOKUP(Games!B444, Data!$B$2:$L$134, 10, FALSE)-VLOOKUP(Games!C444, Data!$B$2:$L$134, 10, FALSE))*Coefficients!$J$2</f>
        <v>#N/A</v>
      </c>
      <c r="K444" t="e">
        <f>(IF(AND(VLOOKUP(Games!B444, Data!$B$2:$L$134, 11, FALSE)=1, VLOOKUP(Games!C444, Data!$B$2:$L$134, 11, FALSE)&lt;&gt;1), 1,0))*Coefficients!K$2</f>
        <v>#N/A</v>
      </c>
      <c r="L444" t="e">
        <f>(IF(AND(VLOOKUP(Games!B444, Data!$B$2:$L$134, 11, FALSE)&lt;&gt;1, VLOOKUP(Games!C444, Data!$B$2:$L$134, 11, FALSE)=1), 1,0))*Coefficients!L$2</f>
        <v>#N/A</v>
      </c>
      <c r="O444" t="e">
        <f t="shared" si="6"/>
        <v>#N/A</v>
      </c>
    </row>
    <row r="445" spans="1:15" x14ac:dyDescent="0.45">
      <c r="A445">
        <f>Coefficients!$A$2</f>
        <v>-3.0949477183535601</v>
      </c>
      <c r="B445">
        <f>(Games!D445)*Coefficients!$B$2</f>
        <v>0</v>
      </c>
      <c r="C445" t="e">
        <f>(VLOOKUP(Games!B445, Data!$B$2:$L$134, 4, FALSE)-VLOOKUP(Games!C445, Data!$B$2:$L$134, 4, FALSE))*Coefficients!$C$2</f>
        <v>#N/A</v>
      </c>
      <c r="D445" t="e">
        <f>(VLOOKUP(Games!B445, Data!$B$2:$L$134, 3, FALSE)-VLOOKUP(Games!C445, Data!$B$2:$L$134, 3, FALSE))*Coefficients!$D$2</f>
        <v>#N/A</v>
      </c>
      <c r="E445" t="e">
        <f>(VLOOKUP(Games!B445, Data!$B$2:$L$134, 5, FALSE)-VLOOKUP(Games!C445, Data!$B$2:$L$134, 5, FALSE))*Coefficients!$E$2</f>
        <v>#N/A</v>
      </c>
      <c r="F445" t="e">
        <f>(VLOOKUP(Games!B445, Data!$B$2:$L$134, 6, FALSE)-VLOOKUP(Games!C445, Data!$B$2:$L$134, 6, FALSE))*Coefficients!$F$2</f>
        <v>#N/A</v>
      </c>
      <c r="G445" t="e">
        <f>(VLOOKUP(Games!B445, Data!$B$2:$L$134, 7, FALSE)-VLOOKUP(Games!C445, Data!$B$2:$L$134, 7, FALSE))*Coefficients!$G$2</f>
        <v>#N/A</v>
      </c>
      <c r="H445" t="e">
        <f>(VLOOKUP(Games!B445, Data!$B$2:$L$134, 8, FALSE)-VLOOKUP(Games!C445, Data!$B$2:$L$134, 8, FALSE))*Coefficients!$H$2</f>
        <v>#N/A</v>
      </c>
      <c r="I445" t="e">
        <f>(VLOOKUP(Games!B445, Data!$B$2:$L$134, 9, FALSE)-VLOOKUP(Games!C445, Data!$B$2:$L$134, 9, FALSE))*Coefficients!$I$2</f>
        <v>#N/A</v>
      </c>
      <c r="J445" t="e">
        <f>(VLOOKUP(Games!B445, Data!$B$2:$L$134, 10, FALSE)-VLOOKUP(Games!C445, Data!$B$2:$L$134, 10, FALSE))*Coefficients!$J$2</f>
        <v>#N/A</v>
      </c>
      <c r="K445" t="e">
        <f>(IF(AND(VLOOKUP(Games!B445, Data!$B$2:$L$134, 11, FALSE)=1, VLOOKUP(Games!C445, Data!$B$2:$L$134, 11, FALSE)&lt;&gt;1), 1,0))*Coefficients!K$2</f>
        <v>#N/A</v>
      </c>
      <c r="L445" t="e">
        <f>(IF(AND(VLOOKUP(Games!B445, Data!$B$2:$L$134, 11, FALSE)&lt;&gt;1, VLOOKUP(Games!C445, Data!$B$2:$L$134, 11, FALSE)=1), 1,0))*Coefficients!L$2</f>
        <v>#N/A</v>
      </c>
      <c r="O445" t="e">
        <f t="shared" si="6"/>
        <v>#N/A</v>
      </c>
    </row>
    <row r="446" spans="1:15" x14ac:dyDescent="0.45">
      <c r="A446">
        <f>Coefficients!$A$2</f>
        <v>-3.0949477183535601</v>
      </c>
      <c r="B446">
        <f>(Games!D446)*Coefficients!$B$2</f>
        <v>0</v>
      </c>
      <c r="C446" t="e">
        <f>(VLOOKUP(Games!B446, Data!$B$2:$L$134, 4, FALSE)-VLOOKUP(Games!C446, Data!$B$2:$L$134, 4, FALSE))*Coefficients!$C$2</f>
        <v>#N/A</v>
      </c>
      <c r="D446" t="e">
        <f>(VLOOKUP(Games!B446, Data!$B$2:$L$134, 3, FALSE)-VLOOKUP(Games!C446, Data!$B$2:$L$134, 3, FALSE))*Coefficients!$D$2</f>
        <v>#N/A</v>
      </c>
      <c r="E446" t="e">
        <f>(VLOOKUP(Games!B446, Data!$B$2:$L$134, 5, FALSE)-VLOOKUP(Games!C446, Data!$B$2:$L$134, 5, FALSE))*Coefficients!$E$2</f>
        <v>#N/A</v>
      </c>
      <c r="F446" t="e">
        <f>(VLOOKUP(Games!B446, Data!$B$2:$L$134, 6, FALSE)-VLOOKUP(Games!C446, Data!$B$2:$L$134, 6, FALSE))*Coefficients!$F$2</f>
        <v>#N/A</v>
      </c>
      <c r="G446" t="e">
        <f>(VLOOKUP(Games!B446, Data!$B$2:$L$134, 7, FALSE)-VLOOKUP(Games!C446, Data!$B$2:$L$134, 7, FALSE))*Coefficients!$G$2</f>
        <v>#N/A</v>
      </c>
      <c r="H446" t="e">
        <f>(VLOOKUP(Games!B446, Data!$B$2:$L$134, 8, FALSE)-VLOOKUP(Games!C446, Data!$B$2:$L$134, 8, FALSE))*Coefficients!$H$2</f>
        <v>#N/A</v>
      </c>
      <c r="I446" t="e">
        <f>(VLOOKUP(Games!B446, Data!$B$2:$L$134, 9, FALSE)-VLOOKUP(Games!C446, Data!$B$2:$L$134, 9, FALSE))*Coefficients!$I$2</f>
        <v>#N/A</v>
      </c>
      <c r="J446" t="e">
        <f>(VLOOKUP(Games!B446, Data!$B$2:$L$134, 10, FALSE)-VLOOKUP(Games!C446, Data!$B$2:$L$134, 10, FALSE))*Coefficients!$J$2</f>
        <v>#N/A</v>
      </c>
      <c r="K446" t="e">
        <f>(IF(AND(VLOOKUP(Games!B446, Data!$B$2:$L$134, 11, FALSE)=1, VLOOKUP(Games!C446, Data!$B$2:$L$134, 11, FALSE)&lt;&gt;1), 1,0))*Coefficients!K$2</f>
        <v>#N/A</v>
      </c>
      <c r="L446" t="e">
        <f>(IF(AND(VLOOKUP(Games!B446, Data!$B$2:$L$134, 11, FALSE)&lt;&gt;1, VLOOKUP(Games!C446, Data!$B$2:$L$134, 11, FALSE)=1), 1,0))*Coefficients!L$2</f>
        <v>#N/A</v>
      </c>
      <c r="O446" t="e">
        <f t="shared" si="6"/>
        <v>#N/A</v>
      </c>
    </row>
    <row r="447" spans="1:15" x14ac:dyDescent="0.45">
      <c r="A447">
        <f>Coefficients!$A$2</f>
        <v>-3.0949477183535601</v>
      </c>
      <c r="B447">
        <f>(Games!D447)*Coefficients!$B$2</f>
        <v>0</v>
      </c>
      <c r="C447" t="e">
        <f>(VLOOKUP(Games!B447, Data!$B$2:$L$134, 4, FALSE)-VLOOKUP(Games!C447, Data!$B$2:$L$134, 4, FALSE))*Coefficients!$C$2</f>
        <v>#N/A</v>
      </c>
      <c r="D447" t="e">
        <f>(VLOOKUP(Games!B447, Data!$B$2:$L$134, 3, FALSE)-VLOOKUP(Games!C447, Data!$B$2:$L$134, 3, FALSE))*Coefficients!$D$2</f>
        <v>#N/A</v>
      </c>
      <c r="E447" t="e">
        <f>(VLOOKUP(Games!B447, Data!$B$2:$L$134, 5, FALSE)-VLOOKUP(Games!C447, Data!$B$2:$L$134, 5, FALSE))*Coefficients!$E$2</f>
        <v>#N/A</v>
      </c>
      <c r="F447" t="e">
        <f>(VLOOKUP(Games!B447, Data!$B$2:$L$134, 6, FALSE)-VLOOKUP(Games!C447, Data!$B$2:$L$134, 6, FALSE))*Coefficients!$F$2</f>
        <v>#N/A</v>
      </c>
      <c r="G447" t="e">
        <f>(VLOOKUP(Games!B447, Data!$B$2:$L$134, 7, FALSE)-VLOOKUP(Games!C447, Data!$B$2:$L$134, 7, FALSE))*Coefficients!$G$2</f>
        <v>#N/A</v>
      </c>
      <c r="H447" t="e">
        <f>(VLOOKUP(Games!B447, Data!$B$2:$L$134, 8, FALSE)-VLOOKUP(Games!C447, Data!$B$2:$L$134, 8, FALSE))*Coefficients!$H$2</f>
        <v>#N/A</v>
      </c>
      <c r="I447" t="e">
        <f>(VLOOKUP(Games!B447, Data!$B$2:$L$134, 9, FALSE)-VLOOKUP(Games!C447, Data!$B$2:$L$134, 9, FALSE))*Coefficients!$I$2</f>
        <v>#N/A</v>
      </c>
      <c r="J447" t="e">
        <f>(VLOOKUP(Games!B447, Data!$B$2:$L$134, 10, FALSE)-VLOOKUP(Games!C447, Data!$B$2:$L$134, 10, FALSE))*Coefficients!$J$2</f>
        <v>#N/A</v>
      </c>
      <c r="K447" t="e">
        <f>(IF(AND(VLOOKUP(Games!B447, Data!$B$2:$L$134, 11, FALSE)=1, VLOOKUP(Games!C447, Data!$B$2:$L$134, 11, FALSE)&lt;&gt;1), 1,0))*Coefficients!K$2</f>
        <v>#N/A</v>
      </c>
      <c r="L447" t="e">
        <f>(IF(AND(VLOOKUP(Games!B447, Data!$B$2:$L$134, 11, FALSE)&lt;&gt;1, VLOOKUP(Games!C447, Data!$B$2:$L$134, 11, FALSE)=1), 1,0))*Coefficients!L$2</f>
        <v>#N/A</v>
      </c>
      <c r="O447" t="e">
        <f t="shared" si="6"/>
        <v>#N/A</v>
      </c>
    </row>
    <row r="448" spans="1:15" x14ac:dyDescent="0.45">
      <c r="A448">
        <f>Coefficients!$A$2</f>
        <v>-3.0949477183535601</v>
      </c>
      <c r="B448">
        <f>(Games!D448)*Coefficients!$B$2</f>
        <v>0</v>
      </c>
      <c r="C448" t="e">
        <f>(VLOOKUP(Games!B448, Data!$B$2:$L$134, 4, FALSE)-VLOOKUP(Games!C448, Data!$B$2:$L$134, 4, FALSE))*Coefficients!$C$2</f>
        <v>#N/A</v>
      </c>
      <c r="D448" t="e">
        <f>(VLOOKUP(Games!B448, Data!$B$2:$L$134, 3, FALSE)-VLOOKUP(Games!C448, Data!$B$2:$L$134, 3, FALSE))*Coefficients!$D$2</f>
        <v>#N/A</v>
      </c>
      <c r="E448" t="e">
        <f>(VLOOKUP(Games!B448, Data!$B$2:$L$134, 5, FALSE)-VLOOKUP(Games!C448, Data!$B$2:$L$134, 5, FALSE))*Coefficients!$E$2</f>
        <v>#N/A</v>
      </c>
      <c r="F448" t="e">
        <f>(VLOOKUP(Games!B448, Data!$B$2:$L$134, 6, FALSE)-VLOOKUP(Games!C448, Data!$B$2:$L$134, 6, FALSE))*Coefficients!$F$2</f>
        <v>#N/A</v>
      </c>
      <c r="G448" t="e">
        <f>(VLOOKUP(Games!B448, Data!$B$2:$L$134, 7, FALSE)-VLOOKUP(Games!C448, Data!$B$2:$L$134, 7, FALSE))*Coefficients!$G$2</f>
        <v>#N/A</v>
      </c>
      <c r="H448" t="e">
        <f>(VLOOKUP(Games!B448, Data!$B$2:$L$134, 8, FALSE)-VLOOKUP(Games!C448, Data!$B$2:$L$134, 8, FALSE))*Coefficients!$H$2</f>
        <v>#N/A</v>
      </c>
      <c r="I448" t="e">
        <f>(VLOOKUP(Games!B448, Data!$B$2:$L$134, 9, FALSE)-VLOOKUP(Games!C448, Data!$B$2:$L$134, 9, FALSE))*Coefficients!$I$2</f>
        <v>#N/A</v>
      </c>
      <c r="J448" t="e">
        <f>(VLOOKUP(Games!B448, Data!$B$2:$L$134, 10, FALSE)-VLOOKUP(Games!C448, Data!$B$2:$L$134, 10, FALSE))*Coefficients!$J$2</f>
        <v>#N/A</v>
      </c>
      <c r="K448" t="e">
        <f>(IF(AND(VLOOKUP(Games!B448, Data!$B$2:$L$134, 11, FALSE)=1, VLOOKUP(Games!C448, Data!$B$2:$L$134, 11, FALSE)&lt;&gt;1), 1,0))*Coefficients!K$2</f>
        <v>#N/A</v>
      </c>
      <c r="L448" t="e">
        <f>(IF(AND(VLOOKUP(Games!B448, Data!$B$2:$L$134, 11, FALSE)&lt;&gt;1, VLOOKUP(Games!C448, Data!$B$2:$L$134, 11, FALSE)=1), 1,0))*Coefficients!L$2</f>
        <v>#N/A</v>
      </c>
      <c r="O448" t="e">
        <f t="shared" si="6"/>
        <v>#N/A</v>
      </c>
    </row>
    <row r="449" spans="1:15" x14ac:dyDescent="0.45">
      <c r="A449">
        <f>Coefficients!$A$2</f>
        <v>-3.0949477183535601</v>
      </c>
      <c r="B449">
        <f>(Games!D449)*Coefficients!$B$2</f>
        <v>0</v>
      </c>
      <c r="C449" t="e">
        <f>(VLOOKUP(Games!B449, Data!$B$2:$L$134, 4, FALSE)-VLOOKUP(Games!C449, Data!$B$2:$L$134, 4, FALSE))*Coefficients!$C$2</f>
        <v>#N/A</v>
      </c>
      <c r="D449" t="e">
        <f>(VLOOKUP(Games!B449, Data!$B$2:$L$134, 3, FALSE)-VLOOKUP(Games!C449, Data!$B$2:$L$134, 3, FALSE))*Coefficients!$D$2</f>
        <v>#N/A</v>
      </c>
      <c r="E449" t="e">
        <f>(VLOOKUP(Games!B449, Data!$B$2:$L$134, 5, FALSE)-VLOOKUP(Games!C449, Data!$B$2:$L$134, 5, FALSE))*Coefficients!$E$2</f>
        <v>#N/A</v>
      </c>
      <c r="F449" t="e">
        <f>(VLOOKUP(Games!B449, Data!$B$2:$L$134, 6, FALSE)-VLOOKUP(Games!C449, Data!$B$2:$L$134, 6, FALSE))*Coefficients!$F$2</f>
        <v>#N/A</v>
      </c>
      <c r="G449" t="e">
        <f>(VLOOKUP(Games!B449, Data!$B$2:$L$134, 7, FALSE)-VLOOKUP(Games!C449, Data!$B$2:$L$134, 7, FALSE))*Coefficients!$G$2</f>
        <v>#N/A</v>
      </c>
      <c r="H449" t="e">
        <f>(VLOOKUP(Games!B449, Data!$B$2:$L$134, 8, FALSE)-VLOOKUP(Games!C449, Data!$B$2:$L$134, 8, FALSE))*Coefficients!$H$2</f>
        <v>#N/A</v>
      </c>
      <c r="I449" t="e">
        <f>(VLOOKUP(Games!B449, Data!$B$2:$L$134, 9, FALSE)-VLOOKUP(Games!C449, Data!$B$2:$L$134, 9, FALSE))*Coefficients!$I$2</f>
        <v>#N/A</v>
      </c>
      <c r="J449" t="e">
        <f>(VLOOKUP(Games!B449, Data!$B$2:$L$134, 10, FALSE)-VLOOKUP(Games!C449, Data!$B$2:$L$134, 10, FALSE))*Coefficients!$J$2</f>
        <v>#N/A</v>
      </c>
      <c r="K449" t="e">
        <f>(IF(AND(VLOOKUP(Games!B449, Data!$B$2:$L$134, 11, FALSE)=1, VLOOKUP(Games!C449, Data!$B$2:$L$134, 11, FALSE)&lt;&gt;1), 1,0))*Coefficients!K$2</f>
        <v>#N/A</v>
      </c>
      <c r="L449" t="e">
        <f>(IF(AND(VLOOKUP(Games!B449, Data!$B$2:$L$134, 11, FALSE)&lt;&gt;1, VLOOKUP(Games!C449, Data!$B$2:$L$134, 11, FALSE)=1), 1,0))*Coefficients!L$2</f>
        <v>#N/A</v>
      </c>
      <c r="O449" t="e">
        <f t="shared" si="6"/>
        <v>#N/A</v>
      </c>
    </row>
    <row r="450" spans="1:15" x14ac:dyDescent="0.45">
      <c r="A450">
        <f>Coefficients!$A$2</f>
        <v>-3.0949477183535601</v>
      </c>
      <c r="B450">
        <f>(Games!D450)*Coefficients!$B$2</f>
        <v>0</v>
      </c>
      <c r="C450" t="e">
        <f>(VLOOKUP(Games!B450, Data!$B$2:$L$134, 4, FALSE)-VLOOKUP(Games!C450, Data!$B$2:$L$134, 4, FALSE))*Coefficients!$C$2</f>
        <v>#N/A</v>
      </c>
      <c r="D450" t="e">
        <f>(VLOOKUP(Games!B450, Data!$B$2:$L$134, 3, FALSE)-VLOOKUP(Games!C450, Data!$B$2:$L$134, 3, FALSE))*Coefficients!$D$2</f>
        <v>#N/A</v>
      </c>
      <c r="E450" t="e">
        <f>(VLOOKUP(Games!B450, Data!$B$2:$L$134, 5, FALSE)-VLOOKUP(Games!C450, Data!$B$2:$L$134, 5, FALSE))*Coefficients!$E$2</f>
        <v>#N/A</v>
      </c>
      <c r="F450" t="e">
        <f>(VLOOKUP(Games!B450, Data!$B$2:$L$134, 6, FALSE)-VLOOKUP(Games!C450, Data!$B$2:$L$134, 6, FALSE))*Coefficients!$F$2</f>
        <v>#N/A</v>
      </c>
      <c r="G450" t="e">
        <f>(VLOOKUP(Games!B450, Data!$B$2:$L$134, 7, FALSE)-VLOOKUP(Games!C450, Data!$B$2:$L$134, 7, FALSE))*Coefficients!$G$2</f>
        <v>#N/A</v>
      </c>
      <c r="H450" t="e">
        <f>(VLOOKUP(Games!B450, Data!$B$2:$L$134, 8, FALSE)-VLOOKUP(Games!C450, Data!$B$2:$L$134, 8, FALSE))*Coefficients!$H$2</f>
        <v>#N/A</v>
      </c>
      <c r="I450" t="e">
        <f>(VLOOKUP(Games!B450, Data!$B$2:$L$134, 9, FALSE)-VLOOKUP(Games!C450, Data!$B$2:$L$134, 9, FALSE))*Coefficients!$I$2</f>
        <v>#N/A</v>
      </c>
      <c r="J450" t="e">
        <f>(VLOOKUP(Games!B450, Data!$B$2:$L$134, 10, FALSE)-VLOOKUP(Games!C450, Data!$B$2:$L$134, 10, FALSE))*Coefficients!$J$2</f>
        <v>#N/A</v>
      </c>
      <c r="K450" t="e">
        <f>(IF(AND(VLOOKUP(Games!B450, Data!$B$2:$L$134, 11, FALSE)=1, VLOOKUP(Games!C450, Data!$B$2:$L$134, 11, FALSE)&lt;&gt;1), 1,0))*Coefficients!K$2</f>
        <v>#N/A</v>
      </c>
      <c r="L450" t="e">
        <f>(IF(AND(VLOOKUP(Games!B450, Data!$B$2:$L$134, 11, FALSE)&lt;&gt;1, VLOOKUP(Games!C450, Data!$B$2:$L$134, 11, FALSE)=1), 1,0))*Coefficients!L$2</f>
        <v>#N/A</v>
      </c>
      <c r="O450" t="e">
        <f t="shared" si="6"/>
        <v>#N/A</v>
      </c>
    </row>
    <row r="451" spans="1:15" x14ac:dyDescent="0.45">
      <c r="A451">
        <f>Coefficients!$A$2</f>
        <v>-3.0949477183535601</v>
      </c>
      <c r="B451">
        <f>(Games!D451)*Coefficients!$B$2</f>
        <v>0</v>
      </c>
      <c r="C451" t="e">
        <f>(VLOOKUP(Games!B451, Data!$B$2:$L$134, 4, FALSE)-VLOOKUP(Games!C451, Data!$B$2:$L$134, 4, FALSE))*Coefficients!$C$2</f>
        <v>#N/A</v>
      </c>
      <c r="D451" t="e">
        <f>(VLOOKUP(Games!B451, Data!$B$2:$L$134, 3, FALSE)-VLOOKUP(Games!C451, Data!$B$2:$L$134, 3, FALSE))*Coefficients!$D$2</f>
        <v>#N/A</v>
      </c>
      <c r="E451" t="e">
        <f>(VLOOKUP(Games!B451, Data!$B$2:$L$134, 5, FALSE)-VLOOKUP(Games!C451, Data!$B$2:$L$134, 5, FALSE))*Coefficients!$E$2</f>
        <v>#N/A</v>
      </c>
      <c r="F451" t="e">
        <f>(VLOOKUP(Games!B451, Data!$B$2:$L$134, 6, FALSE)-VLOOKUP(Games!C451, Data!$B$2:$L$134, 6, FALSE))*Coefficients!$F$2</f>
        <v>#N/A</v>
      </c>
      <c r="G451" t="e">
        <f>(VLOOKUP(Games!B451, Data!$B$2:$L$134, 7, FALSE)-VLOOKUP(Games!C451, Data!$B$2:$L$134, 7, FALSE))*Coefficients!$G$2</f>
        <v>#N/A</v>
      </c>
      <c r="H451" t="e">
        <f>(VLOOKUP(Games!B451, Data!$B$2:$L$134, 8, FALSE)-VLOOKUP(Games!C451, Data!$B$2:$L$134, 8, FALSE))*Coefficients!$H$2</f>
        <v>#N/A</v>
      </c>
      <c r="I451" t="e">
        <f>(VLOOKUP(Games!B451, Data!$B$2:$L$134, 9, FALSE)-VLOOKUP(Games!C451, Data!$B$2:$L$134, 9, FALSE))*Coefficients!$I$2</f>
        <v>#N/A</v>
      </c>
      <c r="J451" t="e">
        <f>(VLOOKUP(Games!B451, Data!$B$2:$L$134, 10, FALSE)-VLOOKUP(Games!C451, Data!$B$2:$L$134, 10, FALSE))*Coefficients!$J$2</f>
        <v>#N/A</v>
      </c>
      <c r="K451" t="e">
        <f>(IF(AND(VLOOKUP(Games!B451, Data!$B$2:$L$134, 11, FALSE)=1, VLOOKUP(Games!C451, Data!$B$2:$L$134, 11, FALSE)&lt;&gt;1), 1,0))*Coefficients!K$2</f>
        <v>#N/A</v>
      </c>
      <c r="L451" t="e">
        <f>(IF(AND(VLOOKUP(Games!B451, Data!$B$2:$L$134, 11, FALSE)&lt;&gt;1, VLOOKUP(Games!C451, Data!$B$2:$L$134, 11, FALSE)=1), 1,0))*Coefficients!L$2</f>
        <v>#N/A</v>
      </c>
      <c r="O451" t="e">
        <f t="shared" ref="O451:O514" si="7">SUM(A451:L451)</f>
        <v>#N/A</v>
      </c>
    </row>
    <row r="452" spans="1:15" x14ac:dyDescent="0.45">
      <c r="A452">
        <f>Coefficients!$A$2</f>
        <v>-3.0949477183535601</v>
      </c>
      <c r="B452">
        <f>(Games!D452)*Coefficients!$B$2</f>
        <v>0</v>
      </c>
      <c r="C452" t="e">
        <f>(VLOOKUP(Games!B452, Data!$B$2:$L$134, 4, FALSE)-VLOOKUP(Games!C452, Data!$B$2:$L$134, 4, FALSE))*Coefficients!$C$2</f>
        <v>#N/A</v>
      </c>
      <c r="D452" t="e">
        <f>(VLOOKUP(Games!B452, Data!$B$2:$L$134, 3, FALSE)-VLOOKUP(Games!C452, Data!$B$2:$L$134, 3, FALSE))*Coefficients!$D$2</f>
        <v>#N/A</v>
      </c>
      <c r="E452" t="e">
        <f>(VLOOKUP(Games!B452, Data!$B$2:$L$134, 5, FALSE)-VLOOKUP(Games!C452, Data!$B$2:$L$134, 5, FALSE))*Coefficients!$E$2</f>
        <v>#N/A</v>
      </c>
      <c r="F452" t="e">
        <f>(VLOOKUP(Games!B452, Data!$B$2:$L$134, 6, FALSE)-VLOOKUP(Games!C452, Data!$B$2:$L$134, 6, FALSE))*Coefficients!$F$2</f>
        <v>#N/A</v>
      </c>
      <c r="G452" t="e">
        <f>(VLOOKUP(Games!B452, Data!$B$2:$L$134, 7, FALSE)-VLOOKUP(Games!C452, Data!$B$2:$L$134, 7, FALSE))*Coefficients!$G$2</f>
        <v>#N/A</v>
      </c>
      <c r="H452" t="e">
        <f>(VLOOKUP(Games!B452, Data!$B$2:$L$134, 8, FALSE)-VLOOKUP(Games!C452, Data!$B$2:$L$134, 8, FALSE))*Coefficients!$H$2</f>
        <v>#N/A</v>
      </c>
      <c r="I452" t="e">
        <f>(VLOOKUP(Games!B452, Data!$B$2:$L$134, 9, FALSE)-VLOOKUP(Games!C452, Data!$B$2:$L$134, 9, FALSE))*Coefficients!$I$2</f>
        <v>#N/A</v>
      </c>
      <c r="J452" t="e">
        <f>(VLOOKUP(Games!B452, Data!$B$2:$L$134, 10, FALSE)-VLOOKUP(Games!C452, Data!$B$2:$L$134, 10, FALSE))*Coefficients!$J$2</f>
        <v>#N/A</v>
      </c>
      <c r="K452" t="e">
        <f>(IF(AND(VLOOKUP(Games!B452, Data!$B$2:$L$134, 11, FALSE)=1, VLOOKUP(Games!C452, Data!$B$2:$L$134, 11, FALSE)&lt;&gt;1), 1,0))*Coefficients!K$2</f>
        <v>#N/A</v>
      </c>
      <c r="L452" t="e">
        <f>(IF(AND(VLOOKUP(Games!B452, Data!$B$2:$L$134, 11, FALSE)&lt;&gt;1, VLOOKUP(Games!C452, Data!$B$2:$L$134, 11, FALSE)=1), 1,0))*Coefficients!L$2</f>
        <v>#N/A</v>
      </c>
      <c r="O452" t="e">
        <f t="shared" si="7"/>
        <v>#N/A</v>
      </c>
    </row>
    <row r="453" spans="1:15" x14ac:dyDescent="0.45">
      <c r="A453">
        <f>Coefficients!$A$2</f>
        <v>-3.0949477183535601</v>
      </c>
      <c r="B453">
        <f>(Games!D453)*Coefficients!$B$2</f>
        <v>0</v>
      </c>
      <c r="C453" t="e">
        <f>(VLOOKUP(Games!B453, Data!$B$2:$L$134, 4, FALSE)-VLOOKUP(Games!C453, Data!$B$2:$L$134, 4, FALSE))*Coefficients!$C$2</f>
        <v>#N/A</v>
      </c>
      <c r="D453" t="e">
        <f>(VLOOKUP(Games!B453, Data!$B$2:$L$134, 3, FALSE)-VLOOKUP(Games!C453, Data!$B$2:$L$134, 3, FALSE))*Coefficients!$D$2</f>
        <v>#N/A</v>
      </c>
      <c r="E453" t="e">
        <f>(VLOOKUP(Games!B453, Data!$B$2:$L$134, 5, FALSE)-VLOOKUP(Games!C453, Data!$B$2:$L$134, 5, FALSE))*Coefficients!$E$2</f>
        <v>#N/A</v>
      </c>
      <c r="F453" t="e">
        <f>(VLOOKUP(Games!B453, Data!$B$2:$L$134, 6, FALSE)-VLOOKUP(Games!C453, Data!$B$2:$L$134, 6, FALSE))*Coefficients!$F$2</f>
        <v>#N/A</v>
      </c>
      <c r="G453" t="e">
        <f>(VLOOKUP(Games!B453, Data!$B$2:$L$134, 7, FALSE)-VLOOKUP(Games!C453, Data!$B$2:$L$134, 7, FALSE))*Coefficients!$G$2</f>
        <v>#N/A</v>
      </c>
      <c r="H453" t="e">
        <f>(VLOOKUP(Games!B453, Data!$B$2:$L$134, 8, FALSE)-VLOOKUP(Games!C453, Data!$B$2:$L$134, 8, FALSE))*Coefficients!$H$2</f>
        <v>#N/A</v>
      </c>
      <c r="I453" t="e">
        <f>(VLOOKUP(Games!B453, Data!$B$2:$L$134, 9, FALSE)-VLOOKUP(Games!C453, Data!$B$2:$L$134, 9, FALSE))*Coefficients!$I$2</f>
        <v>#N/A</v>
      </c>
      <c r="J453" t="e">
        <f>(VLOOKUP(Games!B453, Data!$B$2:$L$134, 10, FALSE)-VLOOKUP(Games!C453, Data!$B$2:$L$134, 10, FALSE))*Coefficients!$J$2</f>
        <v>#N/A</v>
      </c>
      <c r="K453" t="e">
        <f>(IF(AND(VLOOKUP(Games!B453, Data!$B$2:$L$134, 11, FALSE)=1, VLOOKUP(Games!C453, Data!$B$2:$L$134, 11, FALSE)&lt;&gt;1), 1,0))*Coefficients!K$2</f>
        <v>#N/A</v>
      </c>
      <c r="L453" t="e">
        <f>(IF(AND(VLOOKUP(Games!B453, Data!$B$2:$L$134, 11, FALSE)&lt;&gt;1, VLOOKUP(Games!C453, Data!$B$2:$L$134, 11, FALSE)=1), 1,0))*Coefficients!L$2</f>
        <v>#N/A</v>
      </c>
      <c r="O453" t="e">
        <f t="shared" si="7"/>
        <v>#N/A</v>
      </c>
    </row>
    <row r="454" spans="1:15" x14ac:dyDescent="0.45">
      <c r="A454">
        <f>Coefficients!$A$2</f>
        <v>-3.0949477183535601</v>
      </c>
      <c r="B454">
        <f>(Games!D454)*Coefficients!$B$2</f>
        <v>0</v>
      </c>
      <c r="C454" t="e">
        <f>(VLOOKUP(Games!B454, Data!$B$2:$L$134, 4, FALSE)-VLOOKUP(Games!C454, Data!$B$2:$L$134, 4, FALSE))*Coefficients!$C$2</f>
        <v>#N/A</v>
      </c>
      <c r="D454" t="e">
        <f>(VLOOKUP(Games!B454, Data!$B$2:$L$134, 3, FALSE)-VLOOKUP(Games!C454, Data!$B$2:$L$134, 3, FALSE))*Coefficients!$D$2</f>
        <v>#N/A</v>
      </c>
      <c r="E454" t="e">
        <f>(VLOOKUP(Games!B454, Data!$B$2:$L$134, 5, FALSE)-VLOOKUP(Games!C454, Data!$B$2:$L$134, 5, FALSE))*Coefficients!$E$2</f>
        <v>#N/A</v>
      </c>
      <c r="F454" t="e">
        <f>(VLOOKUP(Games!B454, Data!$B$2:$L$134, 6, FALSE)-VLOOKUP(Games!C454, Data!$B$2:$L$134, 6, FALSE))*Coefficients!$F$2</f>
        <v>#N/A</v>
      </c>
      <c r="G454" t="e">
        <f>(VLOOKUP(Games!B454, Data!$B$2:$L$134, 7, FALSE)-VLOOKUP(Games!C454, Data!$B$2:$L$134, 7, FALSE))*Coefficients!$G$2</f>
        <v>#N/A</v>
      </c>
      <c r="H454" t="e">
        <f>(VLOOKUP(Games!B454, Data!$B$2:$L$134, 8, FALSE)-VLOOKUP(Games!C454, Data!$B$2:$L$134, 8, FALSE))*Coefficients!$H$2</f>
        <v>#N/A</v>
      </c>
      <c r="I454" t="e">
        <f>(VLOOKUP(Games!B454, Data!$B$2:$L$134, 9, FALSE)-VLOOKUP(Games!C454, Data!$B$2:$L$134, 9, FALSE))*Coefficients!$I$2</f>
        <v>#N/A</v>
      </c>
      <c r="J454" t="e">
        <f>(VLOOKUP(Games!B454, Data!$B$2:$L$134, 10, FALSE)-VLOOKUP(Games!C454, Data!$B$2:$L$134, 10, FALSE))*Coefficients!$J$2</f>
        <v>#N/A</v>
      </c>
      <c r="K454" t="e">
        <f>(IF(AND(VLOOKUP(Games!B454, Data!$B$2:$L$134, 11, FALSE)=1, VLOOKUP(Games!C454, Data!$B$2:$L$134, 11, FALSE)&lt;&gt;1), 1,0))*Coefficients!K$2</f>
        <v>#N/A</v>
      </c>
      <c r="L454" t="e">
        <f>(IF(AND(VLOOKUP(Games!B454, Data!$B$2:$L$134, 11, FALSE)&lt;&gt;1, VLOOKUP(Games!C454, Data!$B$2:$L$134, 11, FALSE)=1), 1,0))*Coefficients!L$2</f>
        <v>#N/A</v>
      </c>
      <c r="O454" t="e">
        <f t="shared" si="7"/>
        <v>#N/A</v>
      </c>
    </row>
    <row r="455" spans="1:15" x14ac:dyDescent="0.45">
      <c r="A455">
        <f>Coefficients!$A$2</f>
        <v>-3.0949477183535601</v>
      </c>
      <c r="B455">
        <f>(Games!D455)*Coefficients!$B$2</f>
        <v>0</v>
      </c>
      <c r="C455" t="e">
        <f>(VLOOKUP(Games!B455, Data!$B$2:$L$134, 4, FALSE)-VLOOKUP(Games!C455, Data!$B$2:$L$134, 4, FALSE))*Coefficients!$C$2</f>
        <v>#N/A</v>
      </c>
      <c r="D455" t="e">
        <f>(VLOOKUP(Games!B455, Data!$B$2:$L$134, 3, FALSE)-VLOOKUP(Games!C455, Data!$B$2:$L$134, 3, FALSE))*Coefficients!$D$2</f>
        <v>#N/A</v>
      </c>
      <c r="E455" t="e">
        <f>(VLOOKUP(Games!B455, Data!$B$2:$L$134, 5, FALSE)-VLOOKUP(Games!C455, Data!$B$2:$L$134, 5, FALSE))*Coefficients!$E$2</f>
        <v>#N/A</v>
      </c>
      <c r="F455" t="e">
        <f>(VLOOKUP(Games!B455, Data!$B$2:$L$134, 6, FALSE)-VLOOKUP(Games!C455, Data!$B$2:$L$134, 6, FALSE))*Coefficients!$F$2</f>
        <v>#N/A</v>
      </c>
      <c r="G455" t="e">
        <f>(VLOOKUP(Games!B455, Data!$B$2:$L$134, 7, FALSE)-VLOOKUP(Games!C455, Data!$B$2:$L$134, 7, FALSE))*Coefficients!$G$2</f>
        <v>#N/A</v>
      </c>
      <c r="H455" t="e">
        <f>(VLOOKUP(Games!B455, Data!$B$2:$L$134, 8, FALSE)-VLOOKUP(Games!C455, Data!$B$2:$L$134, 8, FALSE))*Coefficients!$H$2</f>
        <v>#N/A</v>
      </c>
      <c r="I455" t="e">
        <f>(VLOOKUP(Games!B455, Data!$B$2:$L$134, 9, FALSE)-VLOOKUP(Games!C455, Data!$B$2:$L$134, 9, FALSE))*Coefficients!$I$2</f>
        <v>#N/A</v>
      </c>
      <c r="J455" t="e">
        <f>(VLOOKUP(Games!B455, Data!$B$2:$L$134, 10, FALSE)-VLOOKUP(Games!C455, Data!$B$2:$L$134, 10, FALSE))*Coefficients!$J$2</f>
        <v>#N/A</v>
      </c>
      <c r="K455" t="e">
        <f>(IF(AND(VLOOKUP(Games!B455, Data!$B$2:$L$134, 11, FALSE)=1, VLOOKUP(Games!C455, Data!$B$2:$L$134, 11, FALSE)&lt;&gt;1), 1,0))*Coefficients!K$2</f>
        <v>#N/A</v>
      </c>
      <c r="L455" t="e">
        <f>(IF(AND(VLOOKUP(Games!B455, Data!$B$2:$L$134, 11, FALSE)&lt;&gt;1, VLOOKUP(Games!C455, Data!$B$2:$L$134, 11, FALSE)=1), 1,0))*Coefficients!L$2</f>
        <v>#N/A</v>
      </c>
      <c r="O455" t="e">
        <f t="shared" si="7"/>
        <v>#N/A</v>
      </c>
    </row>
    <row r="456" spans="1:15" x14ac:dyDescent="0.45">
      <c r="A456">
        <f>Coefficients!$A$2</f>
        <v>-3.0949477183535601</v>
      </c>
      <c r="B456">
        <f>(Games!D456)*Coefficients!$B$2</f>
        <v>0</v>
      </c>
      <c r="C456" t="e">
        <f>(VLOOKUP(Games!B456, Data!$B$2:$L$134, 4, FALSE)-VLOOKUP(Games!C456, Data!$B$2:$L$134, 4, FALSE))*Coefficients!$C$2</f>
        <v>#N/A</v>
      </c>
      <c r="D456" t="e">
        <f>(VLOOKUP(Games!B456, Data!$B$2:$L$134, 3, FALSE)-VLOOKUP(Games!C456, Data!$B$2:$L$134, 3, FALSE))*Coefficients!$D$2</f>
        <v>#N/A</v>
      </c>
      <c r="E456" t="e">
        <f>(VLOOKUP(Games!B456, Data!$B$2:$L$134, 5, FALSE)-VLOOKUP(Games!C456, Data!$B$2:$L$134, 5, FALSE))*Coefficients!$E$2</f>
        <v>#N/A</v>
      </c>
      <c r="F456" t="e">
        <f>(VLOOKUP(Games!B456, Data!$B$2:$L$134, 6, FALSE)-VLOOKUP(Games!C456, Data!$B$2:$L$134, 6, FALSE))*Coefficients!$F$2</f>
        <v>#N/A</v>
      </c>
      <c r="G456" t="e">
        <f>(VLOOKUP(Games!B456, Data!$B$2:$L$134, 7, FALSE)-VLOOKUP(Games!C456, Data!$B$2:$L$134, 7, FALSE))*Coefficients!$G$2</f>
        <v>#N/A</v>
      </c>
      <c r="H456" t="e">
        <f>(VLOOKUP(Games!B456, Data!$B$2:$L$134, 8, FALSE)-VLOOKUP(Games!C456, Data!$B$2:$L$134, 8, FALSE))*Coefficients!$H$2</f>
        <v>#N/A</v>
      </c>
      <c r="I456" t="e">
        <f>(VLOOKUP(Games!B456, Data!$B$2:$L$134, 9, FALSE)-VLOOKUP(Games!C456, Data!$B$2:$L$134, 9, FALSE))*Coefficients!$I$2</f>
        <v>#N/A</v>
      </c>
      <c r="J456" t="e">
        <f>(VLOOKUP(Games!B456, Data!$B$2:$L$134, 10, FALSE)-VLOOKUP(Games!C456, Data!$B$2:$L$134, 10, FALSE))*Coefficients!$J$2</f>
        <v>#N/A</v>
      </c>
      <c r="K456" t="e">
        <f>(IF(AND(VLOOKUP(Games!B456, Data!$B$2:$L$134, 11, FALSE)=1, VLOOKUP(Games!C456, Data!$B$2:$L$134, 11, FALSE)&lt;&gt;1), 1,0))*Coefficients!K$2</f>
        <v>#N/A</v>
      </c>
      <c r="L456" t="e">
        <f>(IF(AND(VLOOKUP(Games!B456, Data!$B$2:$L$134, 11, FALSE)&lt;&gt;1, VLOOKUP(Games!C456, Data!$B$2:$L$134, 11, FALSE)=1), 1,0))*Coefficients!L$2</f>
        <v>#N/A</v>
      </c>
      <c r="O456" t="e">
        <f t="shared" si="7"/>
        <v>#N/A</v>
      </c>
    </row>
    <row r="457" spans="1:15" x14ac:dyDescent="0.45">
      <c r="A457">
        <f>Coefficients!$A$2</f>
        <v>-3.0949477183535601</v>
      </c>
      <c r="B457">
        <f>(Games!D457)*Coefficients!$B$2</f>
        <v>0</v>
      </c>
      <c r="C457" t="e">
        <f>(VLOOKUP(Games!B457, Data!$B$2:$L$134, 4, FALSE)-VLOOKUP(Games!C457, Data!$B$2:$L$134, 4, FALSE))*Coefficients!$C$2</f>
        <v>#N/A</v>
      </c>
      <c r="D457" t="e">
        <f>(VLOOKUP(Games!B457, Data!$B$2:$L$134, 3, FALSE)-VLOOKUP(Games!C457, Data!$B$2:$L$134, 3, FALSE))*Coefficients!$D$2</f>
        <v>#N/A</v>
      </c>
      <c r="E457" t="e">
        <f>(VLOOKUP(Games!B457, Data!$B$2:$L$134, 5, FALSE)-VLOOKUP(Games!C457, Data!$B$2:$L$134, 5, FALSE))*Coefficients!$E$2</f>
        <v>#N/A</v>
      </c>
      <c r="F457" t="e">
        <f>(VLOOKUP(Games!B457, Data!$B$2:$L$134, 6, FALSE)-VLOOKUP(Games!C457, Data!$B$2:$L$134, 6, FALSE))*Coefficients!$F$2</f>
        <v>#N/A</v>
      </c>
      <c r="G457" t="e">
        <f>(VLOOKUP(Games!B457, Data!$B$2:$L$134, 7, FALSE)-VLOOKUP(Games!C457, Data!$B$2:$L$134, 7, FALSE))*Coefficients!$G$2</f>
        <v>#N/A</v>
      </c>
      <c r="H457" t="e">
        <f>(VLOOKUP(Games!B457, Data!$B$2:$L$134, 8, FALSE)-VLOOKUP(Games!C457, Data!$B$2:$L$134, 8, FALSE))*Coefficients!$H$2</f>
        <v>#N/A</v>
      </c>
      <c r="I457" t="e">
        <f>(VLOOKUP(Games!B457, Data!$B$2:$L$134, 9, FALSE)-VLOOKUP(Games!C457, Data!$B$2:$L$134, 9, FALSE))*Coefficients!$I$2</f>
        <v>#N/A</v>
      </c>
      <c r="J457" t="e">
        <f>(VLOOKUP(Games!B457, Data!$B$2:$L$134, 10, FALSE)-VLOOKUP(Games!C457, Data!$B$2:$L$134, 10, FALSE))*Coefficients!$J$2</f>
        <v>#N/A</v>
      </c>
      <c r="K457" t="e">
        <f>(IF(AND(VLOOKUP(Games!B457, Data!$B$2:$L$134, 11, FALSE)=1, VLOOKUP(Games!C457, Data!$B$2:$L$134, 11, FALSE)&lt;&gt;1), 1,0))*Coefficients!K$2</f>
        <v>#N/A</v>
      </c>
      <c r="L457" t="e">
        <f>(IF(AND(VLOOKUP(Games!B457, Data!$B$2:$L$134, 11, FALSE)&lt;&gt;1, VLOOKUP(Games!C457, Data!$B$2:$L$134, 11, FALSE)=1), 1,0))*Coefficients!L$2</f>
        <v>#N/A</v>
      </c>
      <c r="O457" t="e">
        <f t="shared" si="7"/>
        <v>#N/A</v>
      </c>
    </row>
    <row r="458" spans="1:15" x14ac:dyDescent="0.45">
      <c r="A458">
        <f>Coefficients!$A$2</f>
        <v>-3.0949477183535601</v>
      </c>
      <c r="B458">
        <f>(Games!D458)*Coefficients!$B$2</f>
        <v>0</v>
      </c>
      <c r="C458" t="e">
        <f>(VLOOKUP(Games!B458, Data!$B$2:$L$134, 4, FALSE)-VLOOKUP(Games!C458, Data!$B$2:$L$134, 4, FALSE))*Coefficients!$C$2</f>
        <v>#N/A</v>
      </c>
      <c r="D458" t="e">
        <f>(VLOOKUP(Games!B458, Data!$B$2:$L$134, 3, FALSE)-VLOOKUP(Games!C458, Data!$B$2:$L$134, 3, FALSE))*Coefficients!$D$2</f>
        <v>#N/A</v>
      </c>
      <c r="E458" t="e">
        <f>(VLOOKUP(Games!B458, Data!$B$2:$L$134, 5, FALSE)-VLOOKUP(Games!C458, Data!$B$2:$L$134, 5, FALSE))*Coefficients!$E$2</f>
        <v>#N/A</v>
      </c>
      <c r="F458" t="e">
        <f>(VLOOKUP(Games!B458, Data!$B$2:$L$134, 6, FALSE)-VLOOKUP(Games!C458, Data!$B$2:$L$134, 6, FALSE))*Coefficients!$F$2</f>
        <v>#N/A</v>
      </c>
      <c r="G458" t="e">
        <f>(VLOOKUP(Games!B458, Data!$B$2:$L$134, 7, FALSE)-VLOOKUP(Games!C458, Data!$B$2:$L$134, 7, FALSE))*Coefficients!$G$2</f>
        <v>#N/A</v>
      </c>
      <c r="H458" t="e">
        <f>(VLOOKUP(Games!B458, Data!$B$2:$L$134, 8, FALSE)-VLOOKUP(Games!C458, Data!$B$2:$L$134, 8, FALSE))*Coefficients!$H$2</f>
        <v>#N/A</v>
      </c>
      <c r="I458" t="e">
        <f>(VLOOKUP(Games!B458, Data!$B$2:$L$134, 9, FALSE)-VLOOKUP(Games!C458, Data!$B$2:$L$134, 9, FALSE))*Coefficients!$I$2</f>
        <v>#N/A</v>
      </c>
      <c r="J458" t="e">
        <f>(VLOOKUP(Games!B458, Data!$B$2:$L$134, 10, FALSE)-VLOOKUP(Games!C458, Data!$B$2:$L$134, 10, FALSE))*Coefficients!$J$2</f>
        <v>#N/A</v>
      </c>
      <c r="K458" t="e">
        <f>(IF(AND(VLOOKUP(Games!B458, Data!$B$2:$L$134, 11, FALSE)=1, VLOOKUP(Games!C458, Data!$B$2:$L$134, 11, FALSE)&lt;&gt;1), 1,0))*Coefficients!K$2</f>
        <v>#N/A</v>
      </c>
      <c r="L458" t="e">
        <f>(IF(AND(VLOOKUP(Games!B458, Data!$B$2:$L$134, 11, FALSE)&lt;&gt;1, VLOOKUP(Games!C458, Data!$B$2:$L$134, 11, FALSE)=1), 1,0))*Coefficients!L$2</f>
        <v>#N/A</v>
      </c>
      <c r="O458" t="e">
        <f t="shared" si="7"/>
        <v>#N/A</v>
      </c>
    </row>
    <row r="459" spans="1:15" x14ac:dyDescent="0.45">
      <c r="A459">
        <f>Coefficients!$A$2</f>
        <v>-3.0949477183535601</v>
      </c>
      <c r="B459">
        <f>(Games!D459)*Coefficients!$B$2</f>
        <v>0</v>
      </c>
      <c r="C459" t="e">
        <f>(VLOOKUP(Games!B459, Data!$B$2:$L$134, 4, FALSE)-VLOOKUP(Games!C459, Data!$B$2:$L$134, 4, FALSE))*Coefficients!$C$2</f>
        <v>#N/A</v>
      </c>
      <c r="D459" t="e">
        <f>(VLOOKUP(Games!B459, Data!$B$2:$L$134, 3, FALSE)-VLOOKUP(Games!C459, Data!$B$2:$L$134, 3, FALSE))*Coefficients!$D$2</f>
        <v>#N/A</v>
      </c>
      <c r="E459" t="e">
        <f>(VLOOKUP(Games!B459, Data!$B$2:$L$134, 5, FALSE)-VLOOKUP(Games!C459, Data!$B$2:$L$134, 5, FALSE))*Coefficients!$E$2</f>
        <v>#N/A</v>
      </c>
      <c r="F459" t="e">
        <f>(VLOOKUP(Games!B459, Data!$B$2:$L$134, 6, FALSE)-VLOOKUP(Games!C459, Data!$B$2:$L$134, 6, FALSE))*Coefficients!$F$2</f>
        <v>#N/A</v>
      </c>
      <c r="G459" t="e">
        <f>(VLOOKUP(Games!B459, Data!$B$2:$L$134, 7, FALSE)-VLOOKUP(Games!C459, Data!$B$2:$L$134, 7, FALSE))*Coefficients!$G$2</f>
        <v>#N/A</v>
      </c>
      <c r="H459" t="e">
        <f>(VLOOKUP(Games!B459, Data!$B$2:$L$134, 8, FALSE)-VLOOKUP(Games!C459, Data!$B$2:$L$134, 8, FALSE))*Coefficients!$H$2</f>
        <v>#N/A</v>
      </c>
      <c r="I459" t="e">
        <f>(VLOOKUP(Games!B459, Data!$B$2:$L$134, 9, FALSE)-VLOOKUP(Games!C459, Data!$B$2:$L$134, 9, FALSE))*Coefficients!$I$2</f>
        <v>#N/A</v>
      </c>
      <c r="J459" t="e">
        <f>(VLOOKUP(Games!B459, Data!$B$2:$L$134, 10, FALSE)-VLOOKUP(Games!C459, Data!$B$2:$L$134, 10, FALSE))*Coefficients!$J$2</f>
        <v>#N/A</v>
      </c>
      <c r="K459" t="e">
        <f>(IF(AND(VLOOKUP(Games!B459, Data!$B$2:$L$134, 11, FALSE)=1, VLOOKUP(Games!C459, Data!$B$2:$L$134, 11, FALSE)&lt;&gt;1), 1,0))*Coefficients!K$2</f>
        <v>#N/A</v>
      </c>
      <c r="L459" t="e">
        <f>(IF(AND(VLOOKUP(Games!B459, Data!$B$2:$L$134, 11, FALSE)&lt;&gt;1, VLOOKUP(Games!C459, Data!$B$2:$L$134, 11, FALSE)=1), 1,0))*Coefficients!L$2</f>
        <v>#N/A</v>
      </c>
      <c r="O459" t="e">
        <f t="shared" si="7"/>
        <v>#N/A</v>
      </c>
    </row>
    <row r="460" spans="1:15" x14ac:dyDescent="0.45">
      <c r="A460">
        <f>Coefficients!$A$2</f>
        <v>-3.0949477183535601</v>
      </c>
      <c r="B460">
        <f>(Games!D460)*Coefficients!$B$2</f>
        <v>0</v>
      </c>
      <c r="C460" t="e">
        <f>(VLOOKUP(Games!B460, Data!$B$2:$L$134, 4, FALSE)-VLOOKUP(Games!C460, Data!$B$2:$L$134, 4, FALSE))*Coefficients!$C$2</f>
        <v>#N/A</v>
      </c>
      <c r="D460" t="e">
        <f>(VLOOKUP(Games!B460, Data!$B$2:$L$134, 3, FALSE)-VLOOKUP(Games!C460, Data!$B$2:$L$134, 3, FALSE))*Coefficients!$D$2</f>
        <v>#N/A</v>
      </c>
      <c r="E460" t="e">
        <f>(VLOOKUP(Games!B460, Data!$B$2:$L$134, 5, FALSE)-VLOOKUP(Games!C460, Data!$B$2:$L$134, 5, FALSE))*Coefficients!$E$2</f>
        <v>#N/A</v>
      </c>
      <c r="F460" t="e">
        <f>(VLOOKUP(Games!B460, Data!$B$2:$L$134, 6, FALSE)-VLOOKUP(Games!C460, Data!$B$2:$L$134, 6, FALSE))*Coefficients!$F$2</f>
        <v>#N/A</v>
      </c>
      <c r="G460" t="e">
        <f>(VLOOKUP(Games!B460, Data!$B$2:$L$134, 7, FALSE)-VLOOKUP(Games!C460, Data!$B$2:$L$134, 7, FALSE))*Coefficients!$G$2</f>
        <v>#N/A</v>
      </c>
      <c r="H460" t="e">
        <f>(VLOOKUP(Games!B460, Data!$B$2:$L$134, 8, FALSE)-VLOOKUP(Games!C460, Data!$B$2:$L$134, 8, FALSE))*Coefficients!$H$2</f>
        <v>#N/A</v>
      </c>
      <c r="I460" t="e">
        <f>(VLOOKUP(Games!B460, Data!$B$2:$L$134, 9, FALSE)-VLOOKUP(Games!C460, Data!$B$2:$L$134, 9, FALSE))*Coefficients!$I$2</f>
        <v>#N/A</v>
      </c>
      <c r="J460" t="e">
        <f>(VLOOKUP(Games!B460, Data!$B$2:$L$134, 10, FALSE)-VLOOKUP(Games!C460, Data!$B$2:$L$134, 10, FALSE))*Coefficients!$J$2</f>
        <v>#N/A</v>
      </c>
      <c r="K460" t="e">
        <f>(IF(AND(VLOOKUP(Games!B460, Data!$B$2:$L$134, 11, FALSE)=1, VLOOKUP(Games!C460, Data!$B$2:$L$134, 11, FALSE)&lt;&gt;1), 1,0))*Coefficients!K$2</f>
        <v>#N/A</v>
      </c>
      <c r="L460" t="e">
        <f>(IF(AND(VLOOKUP(Games!B460, Data!$B$2:$L$134, 11, FALSE)&lt;&gt;1, VLOOKUP(Games!C460, Data!$B$2:$L$134, 11, FALSE)=1), 1,0))*Coefficients!L$2</f>
        <v>#N/A</v>
      </c>
      <c r="O460" t="e">
        <f t="shared" si="7"/>
        <v>#N/A</v>
      </c>
    </row>
    <row r="461" spans="1:15" x14ac:dyDescent="0.45">
      <c r="A461">
        <f>Coefficients!$A$2</f>
        <v>-3.0949477183535601</v>
      </c>
      <c r="B461">
        <f>(Games!D461)*Coefficients!$B$2</f>
        <v>0</v>
      </c>
      <c r="C461" t="e">
        <f>(VLOOKUP(Games!B461, Data!$B$2:$L$134, 4, FALSE)-VLOOKUP(Games!C461, Data!$B$2:$L$134, 4, FALSE))*Coefficients!$C$2</f>
        <v>#N/A</v>
      </c>
      <c r="D461" t="e">
        <f>(VLOOKUP(Games!B461, Data!$B$2:$L$134, 3, FALSE)-VLOOKUP(Games!C461, Data!$B$2:$L$134, 3, FALSE))*Coefficients!$D$2</f>
        <v>#N/A</v>
      </c>
      <c r="E461" t="e">
        <f>(VLOOKUP(Games!B461, Data!$B$2:$L$134, 5, FALSE)-VLOOKUP(Games!C461, Data!$B$2:$L$134, 5, FALSE))*Coefficients!$E$2</f>
        <v>#N/A</v>
      </c>
      <c r="F461" t="e">
        <f>(VLOOKUP(Games!B461, Data!$B$2:$L$134, 6, FALSE)-VLOOKUP(Games!C461, Data!$B$2:$L$134, 6, FALSE))*Coefficients!$F$2</f>
        <v>#N/A</v>
      </c>
      <c r="G461" t="e">
        <f>(VLOOKUP(Games!B461, Data!$B$2:$L$134, 7, FALSE)-VLOOKUP(Games!C461, Data!$B$2:$L$134, 7, FALSE))*Coefficients!$G$2</f>
        <v>#N/A</v>
      </c>
      <c r="H461" t="e">
        <f>(VLOOKUP(Games!B461, Data!$B$2:$L$134, 8, FALSE)-VLOOKUP(Games!C461, Data!$B$2:$L$134, 8, FALSE))*Coefficients!$H$2</f>
        <v>#N/A</v>
      </c>
      <c r="I461" t="e">
        <f>(VLOOKUP(Games!B461, Data!$B$2:$L$134, 9, FALSE)-VLOOKUP(Games!C461, Data!$B$2:$L$134, 9, FALSE))*Coefficients!$I$2</f>
        <v>#N/A</v>
      </c>
      <c r="J461" t="e">
        <f>(VLOOKUP(Games!B461, Data!$B$2:$L$134, 10, FALSE)-VLOOKUP(Games!C461, Data!$B$2:$L$134, 10, FALSE))*Coefficients!$J$2</f>
        <v>#N/A</v>
      </c>
      <c r="K461" t="e">
        <f>(IF(AND(VLOOKUP(Games!B461, Data!$B$2:$L$134, 11, FALSE)=1, VLOOKUP(Games!C461, Data!$B$2:$L$134, 11, FALSE)&lt;&gt;1), 1,0))*Coefficients!K$2</f>
        <v>#N/A</v>
      </c>
      <c r="L461" t="e">
        <f>(IF(AND(VLOOKUP(Games!B461, Data!$B$2:$L$134, 11, FALSE)&lt;&gt;1, VLOOKUP(Games!C461, Data!$B$2:$L$134, 11, FALSE)=1), 1,0))*Coefficients!L$2</f>
        <v>#N/A</v>
      </c>
      <c r="O461" t="e">
        <f t="shared" si="7"/>
        <v>#N/A</v>
      </c>
    </row>
    <row r="462" spans="1:15" x14ac:dyDescent="0.45">
      <c r="A462">
        <f>Coefficients!$A$2</f>
        <v>-3.0949477183535601</v>
      </c>
      <c r="B462">
        <f>(Games!D462)*Coefficients!$B$2</f>
        <v>0</v>
      </c>
      <c r="C462" t="e">
        <f>(VLOOKUP(Games!B462, Data!$B$2:$L$134, 4, FALSE)-VLOOKUP(Games!C462, Data!$B$2:$L$134, 4, FALSE))*Coefficients!$C$2</f>
        <v>#N/A</v>
      </c>
      <c r="D462" t="e">
        <f>(VLOOKUP(Games!B462, Data!$B$2:$L$134, 3, FALSE)-VLOOKUP(Games!C462, Data!$B$2:$L$134, 3, FALSE))*Coefficients!$D$2</f>
        <v>#N/A</v>
      </c>
      <c r="E462" t="e">
        <f>(VLOOKUP(Games!B462, Data!$B$2:$L$134, 5, FALSE)-VLOOKUP(Games!C462, Data!$B$2:$L$134, 5, FALSE))*Coefficients!$E$2</f>
        <v>#N/A</v>
      </c>
      <c r="F462" t="e">
        <f>(VLOOKUP(Games!B462, Data!$B$2:$L$134, 6, FALSE)-VLOOKUP(Games!C462, Data!$B$2:$L$134, 6, FALSE))*Coefficients!$F$2</f>
        <v>#N/A</v>
      </c>
      <c r="G462" t="e">
        <f>(VLOOKUP(Games!B462, Data!$B$2:$L$134, 7, FALSE)-VLOOKUP(Games!C462, Data!$B$2:$L$134, 7, FALSE))*Coefficients!$G$2</f>
        <v>#N/A</v>
      </c>
      <c r="H462" t="e">
        <f>(VLOOKUP(Games!B462, Data!$B$2:$L$134, 8, FALSE)-VLOOKUP(Games!C462, Data!$B$2:$L$134, 8, FALSE))*Coefficients!$H$2</f>
        <v>#N/A</v>
      </c>
      <c r="I462" t="e">
        <f>(VLOOKUP(Games!B462, Data!$B$2:$L$134, 9, FALSE)-VLOOKUP(Games!C462, Data!$B$2:$L$134, 9, FALSE))*Coefficients!$I$2</f>
        <v>#N/A</v>
      </c>
      <c r="J462" t="e">
        <f>(VLOOKUP(Games!B462, Data!$B$2:$L$134, 10, FALSE)-VLOOKUP(Games!C462, Data!$B$2:$L$134, 10, FALSE))*Coefficients!$J$2</f>
        <v>#N/A</v>
      </c>
      <c r="K462" t="e">
        <f>(IF(AND(VLOOKUP(Games!B462, Data!$B$2:$L$134, 11, FALSE)=1, VLOOKUP(Games!C462, Data!$B$2:$L$134, 11, FALSE)&lt;&gt;1), 1,0))*Coefficients!K$2</f>
        <v>#N/A</v>
      </c>
      <c r="L462" t="e">
        <f>(IF(AND(VLOOKUP(Games!B462, Data!$B$2:$L$134, 11, FALSE)&lt;&gt;1, VLOOKUP(Games!C462, Data!$B$2:$L$134, 11, FALSE)=1), 1,0))*Coefficients!L$2</f>
        <v>#N/A</v>
      </c>
      <c r="O462" t="e">
        <f t="shared" si="7"/>
        <v>#N/A</v>
      </c>
    </row>
    <row r="463" spans="1:15" x14ac:dyDescent="0.45">
      <c r="A463">
        <f>Coefficients!$A$2</f>
        <v>-3.0949477183535601</v>
      </c>
      <c r="B463">
        <f>(Games!D463)*Coefficients!$B$2</f>
        <v>0</v>
      </c>
      <c r="C463" t="e">
        <f>(VLOOKUP(Games!B463, Data!$B$2:$L$134, 4, FALSE)-VLOOKUP(Games!C463, Data!$B$2:$L$134, 4, FALSE))*Coefficients!$C$2</f>
        <v>#N/A</v>
      </c>
      <c r="D463" t="e">
        <f>(VLOOKUP(Games!B463, Data!$B$2:$L$134, 3, FALSE)-VLOOKUP(Games!C463, Data!$B$2:$L$134, 3, FALSE))*Coefficients!$D$2</f>
        <v>#N/A</v>
      </c>
      <c r="E463" t="e">
        <f>(VLOOKUP(Games!B463, Data!$B$2:$L$134, 5, FALSE)-VLOOKUP(Games!C463, Data!$B$2:$L$134, 5, FALSE))*Coefficients!$E$2</f>
        <v>#N/A</v>
      </c>
      <c r="F463" t="e">
        <f>(VLOOKUP(Games!B463, Data!$B$2:$L$134, 6, FALSE)-VLOOKUP(Games!C463, Data!$B$2:$L$134, 6, FALSE))*Coefficients!$F$2</f>
        <v>#N/A</v>
      </c>
      <c r="G463" t="e">
        <f>(VLOOKUP(Games!B463, Data!$B$2:$L$134, 7, FALSE)-VLOOKUP(Games!C463, Data!$B$2:$L$134, 7, FALSE))*Coefficients!$G$2</f>
        <v>#N/A</v>
      </c>
      <c r="H463" t="e">
        <f>(VLOOKUP(Games!B463, Data!$B$2:$L$134, 8, FALSE)-VLOOKUP(Games!C463, Data!$B$2:$L$134, 8, FALSE))*Coefficients!$H$2</f>
        <v>#N/A</v>
      </c>
      <c r="I463" t="e">
        <f>(VLOOKUP(Games!B463, Data!$B$2:$L$134, 9, FALSE)-VLOOKUP(Games!C463, Data!$B$2:$L$134, 9, FALSE))*Coefficients!$I$2</f>
        <v>#N/A</v>
      </c>
      <c r="J463" t="e">
        <f>(VLOOKUP(Games!B463, Data!$B$2:$L$134, 10, FALSE)-VLOOKUP(Games!C463, Data!$B$2:$L$134, 10, FALSE))*Coefficients!$J$2</f>
        <v>#N/A</v>
      </c>
      <c r="K463" t="e">
        <f>(IF(AND(VLOOKUP(Games!B463, Data!$B$2:$L$134, 11, FALSE)=1, VLOOKUP(Games!C463, Data!$B$2:$L$134, 11, FALSE)&lt;&gt;1), 1,0))*Coefficients!K$2</f>
        <v>#N/A</v>
      </c>
      <c r="L463" t="e">
        <f>(IF(AND(VLOOKUP(Games!B463, Data!$B$2:$L$134, 11, FALSE)&lt;&gt;1, VLOOKUP(Games!C463, Data!$B$2:$L$134, 11, FALSE)=1), 1,0))*Coefficients!L$2</f>
        <v>#N/A</v>
      </c>
      <c r="O463" t="e">
        <f t="shared" si="7"/>
        <v>#N/A</v>
      </c>
    </row>
    <row r="464" spans="1:15" x14ac:dyDescent="0.45">
      <c r="A464">
        <f>Coefficients!$A$2</f>
        <v>-3.0949477183535601</v>
      </c>
      <c r="B464">
        <f>(Games!D464)*Coefficients!$B$2</f>
        <v>0</v>
      </c>
      <c r="C464" t="e">
        <f>(VLOOKUP(Games!B464, Data!$B$2:$L$134, 4, FALSE)-VLOOKUP(Games!C464, Data!$B$2:$L$134, 4, FALSE))*Coefficients!$C$2</f>
        <v>#N/A</v>
      </c>
      <c r="D464" t="e">
        <f>(VLOOKUP(Games!B464, Data!$B$2:$L$134, 3, FALSE)-VLOOKUP(Games!C464, Data!$B$2:$L$134, 3, FALSE))*Coefficients!$D$2</f>
        <v>#N/A</v>
      </c>
      <c r="E464" t="e">
        <f>(VLOOKUP(Games!B464, Data!$B$2:$L$134, 5, FALSE)-VLOOKUP(Games!C464, Data!$B$2:$L$134, 5, FALSE))*Coefficients!$E$2</f>
        <v>#N/A</v>
      </c>
      <c r="F464" t="e">
        <f>(VLOOKUP(Games!B464, Data!$B$2:$L$134, 6, FALSE)-VLOOKUP(Games!C464, Data!$B$2:$L$134, 6, FALSE))*Coefficients!$F$2</f>
        <v>#N/A</v>
      </c>
      <c r="G464" t="e">
        <f>(VLOOKUP(Games!B464, Data!$B$2:$L$134, 7, FALSE)-VLOOKUP(Games!C464, Data!$B$2:$L$134, 7, FALSE))*Coefficients!$G$2</f>
        <v>#N/A</v>
      </c>
      <c r="H464" t="e">
        <f>(VLOOKUP(Games!B464, Data!$B$2:$L$134, 8, FALSE)-VLOOKUP(Games!C464, Data!$B$2:$L$134, 8, FALSE))*Coefficients!$H$2</f>
        <v>#N/A</v>
      </c>
      <c r="I464" t="e">
        <f>(VLOOKUP(Games!B464, Data!$B$2:$L$134, 9, FALSE)-VLOOKUP(Games!C464, Data!$B$2:$L$134, 9, FALSE))*Coefficients!$I$2</f>
        <v>#N/A</v>
      </c>
      <c r="J464" t="e">
        <f>(VLOOKUP(Games!B464, Data!$B$2:$L$134, 10, FALSE)-VLOOKUP(Games!C464, Data!$B$2:$L$134, 10, FALSE))*Coefficients!$J$2</f>
        <v>#N/A</v>
      </c>
      <c r="K464" t="e">
        <f>(IF(AND(VLOOKUP(Games!B464, Data!$B$2:$L$134, 11, FALSE)=1, VLOOKUP(Games!C464, Data!$B$2:$L$134, 11, FALSE)&lt;&gt;1), 1,0))*Coefficients!K$2</f>
        <v>#N/A</v>
      </c>
      <c r="L464" t="e">
        <f>(IF(AND(VLOOKUP(Games!B464, Data!$B$2:$L$134, 11, FALSE)&lt;&gt;1, VLOOKUP(Games!C464, Data!$B$2:$L$134, 11, FALSE)=1), 1,0))*Coefficients!L$2</f>
        <v>#N/A</v>
      </c>
      <c r="O464" t="e">
        <f t="shared" si="7"/>
        <v>#N/A</v>
      </c>
    </row>
    <row r="465" spans="1:15" x14ac:dyDescent="0.45">
      <c r="A465">
        <f>Coefficients!$A$2</f>
        <v>-3.0949477183535601</v>
      </c>
      <c r="B465">
        <f>(Games!D465)*Coefficients!$B$2</f>
        <v>0</v>
      </c>
      <c r="C465" t="e">
        <f>(VLOOKUP(Games!B465, Data!$B$2:$L$134, 4, FALSE)-VLOOKUP(Games!C465, Data!$B$2:$L$134, 4, FALSE))*Coefficients!$C$2</f>
        <v>#N/A</v>
      </c>
      <c r="D465" t="e">
        <f>(VLOOKUP(Games!B465, Data!$B$2:$L$134, 3, FALSE)-VLOOKUP(Games!C465, Data!$B$2:$L$134, 3, FALSE))*Coefficients!$D$2</f>
        <v>#N/A</v>
      </c>
      <c r="E465" t="e">
        <f>(VLOOKUP(Games!B465, Data!$B$2:$L$134, 5, FALSE)-VLOOKUP(Games!C465, Data!$B$2:$L$134, 5, FALSE))*Coefficients!$E$2</f>
        <v>#N/A</v>
      </c>
      <c r="F465" t="e">
        <f>(VLOOKUP(Games!B465, Data!$B$2:$L$134, 6, FALSE)-VLOOKUP(Games!C465, Data!$B$2:$L$134, 6, FALSE))*Coefficients!$F$2</f>
        <v>#N/A</v>
      </c>
      <c r="G465" t="e">
        <f>(VLOOKUP(Games!B465, Data!$B$2:$L$134, 7, FALSE)-VLOOKUP(Games!C465, Data!$B$2:$L$134, 7, FALSE))*Coefficients!$G$2</f>
        <v>#N/A</v>
      </c>
      <c r="H465" t="e">
        <f>(VLOOKUP(Games!B465, Data!$B$2:$L$134, 8, FALSE)-VLOOKUP(Games!C465, Data!$B$2:$L$134, 8, FALSE))*Coefficients!$H$2</f>
        <v>#N/A</v>
      </c>
      <c r="I465" t="e">
        <f>(VLOOKUP(Games!B465, Data!$B$2:$L$134, 9, FALSE)-VLOOKUP(Games!C465, Data!$B$2:$L$134, 9, FALSE))*Coefficients!$I$2</f>
        <v>#N/A</v>
      </c>
      <c r="J465" t="e">
        <f>(VLOOKUP(Games!B465, Data!$B$2:$L$134, 10, FALSE)-VLOOKUP(Games!C465, Data!$B$2:$L$134, 10, FALSE))*Coefficients!$J$2</f>
        <v>#N/A</v>
      </c>
      <c r="K465" t="e">
        <f>(IF(AND(VLOOKUP(Games!B465, Data!$B$2:$L$134, 11, FALSE)=1, VLOOKUP(Games!C465, Data!$B$2:$L$134, 11, FALSE)&lt;&gt;1), 1,0))*Coefficients!K$2</f>
        <v>#N/A</v>
      </c>
      <c r="L465" t="e">
        <f>(IF(AND(VLOOKUP(Games!B465, Data!$B$2:$L$134, 11, FALSE)&lt;&gt;1, VLOOKUP(Games!C465, Data!$B$2:$L$134, 11, FALSE)=1), 1,0))*Coefficients!L$2</f>
        <v>#N/A</v>
      </c>
      <c r="O465" t="e">
        <f t="shared" si="7"/>
        <v>#N/A</v>
      </c>
    </row>
    <row r="466" spans="1:15" x14ac:dyDescent="0.45">
      <c r="A466">
        <f>Coefficients!$A$2</f>
        <v>-3.0949477183535601</v>
      </c>
      <c r="B466">
        <f>(Games!D466)*Coefficients!$B$2</f>
        <v>0</v>
      </c>
      <c r="C466" t="e">
        <f>(VLOOKUP(Games!B466, Data!$B$2:$L$134, 4, FALSE)-VLOOKUP(Games!C466, Data!$B$2:$L$134, 4, FALSE))*Coefficients!$C$2</f>
        <v>#N/A</v>
      </c>
      <c r="D466" t="e">
        <f>(VLOOKUP(Games!B466, Data!$B$2:$L$134, 3, FALSE)-VLOOKUP(Games!C466, Data!$B$2:$L$134, 3, FALSE))*Coefficients!$D$2</f>
        <v>#N/A</v>
      </c>
      <c r="E466" t="e">
        <f>(VLOOKUP(Games!B466, Data!$B$2:$L$134, 5, FALSE)-VLOOKUP(Games!C466, Data!$B$2:$L$134, 5, FALSE))*Coefficients!$E$2</f>
        <v>#N/A</v>
      </c>
      <c r="F466" t="e">
        <f>(VLOOKUP(Games!B466, Data!$B$2:$L$134, 6, FALSE)-VLOOKUP(Games!C466, Data!$B$2:$L$134, 6, FALSE))*Coefficients!$F$2</f>
        <v>#N/A</v>
      </c>
      <c r="G466" t="e">
        <f>(VLOOKUP(Games!B466, Data!$B$2:$L$134, 7, FALSE)-VLOOKUP(Games!C466, Data!$B$2:$L$134, 7, FALSE))*Coefficients!$G$2</f>
        <v>#N/A</v>
      </c>
      <c r="H466" t="e">
        <f>(VLOOKUP(Games!B466, Data!$B$2:$L$134, 8, FALSE)-VLOOKUP(Games!C466, Data!$B$2:$L$134, 8, FALSE))*Coefficients!$H$2</f>
        <v>#N/A</v>
      </c>
      <c r="I466" t="e">
        <f>(VLOOKUP(Games!B466, Data!$B$2:$L$134, 9, FALSE)-VLOOKUP(Games!C466, Data!$B$2:$L$134, 9, FALSE))*Coefficients!$I$2</f>
        <v>#N/A</v>
      </c>
      <c r="J466" t="e">
        <f>(VLOOKUP(Games!B466, Data!$B$2:$L$134, 10, FALSE)-VLOOKUP(Games!C466, Data!$B$2:$L$134, 10, FALSE))*Coefficients!$J$2</f>
        <v>#N/A</v>
      </c>
      <c r="K466" t="e">
        <f>(IF(AND(VLOOKUP(Games!B466, Data!$B$2:$L$134, 11, FALSE)=1, VLOOKUP(Games!C466, Data!$B$2:$L$134, 11, FALSE)&lt;&gt;1), 1,0))*Coefficients!K$2</f>
        <v>#N/A</v>
      </c>
      <c r="L466" t="e">
        <f>(IF(AND(VLOOKUP(Games!B466, Data!$B$2:$L$134, 11, FALSE)&lt;&gt;1, VLOOKUP(Games!C466, Data!$B$2:$L$134, 11, FALSE)=1), 1,0))*Coefficients!L$2</f>
        <v>#N/A</v>
      </c>
      <c r="O466" t="e">
        <f t="shared" si="7"/>
        <v>#N/A</v>
      </c>
    </row>
    <row r="467" spans="1:15" x14ac:dyDescent="0.45">
      <c r="A467">
        <f>Coefficients!$A$2</f>
        <v>-3.0949477183535601</v>
      </c>
      <c r="B467">
        <f>(Games!D467)*Coefficients!$B$2</f>
        <v>0</v>
      </c>
      <c r="C467" t="e">
        <f>(VLOOKUP(Games!B467, Data!$B$2:$L$134, 4, FALSE)-VLOOKUP(Games!C467, Data!$B$2:$L$134, 4, FALSE))*Coefficients!$C$2</f>
        <v>#N/A</v>
      </c>
      <c r="D467" t="e">
        <f>(VLOOKUP(Games!B467, Data!$B$2:$L$134, 3, FALSE)-VLOOKUP(Games!C467, Data!$B$2:$L$134, 3, FALSE))*Coefficients!$D$2</f>
        <v>#N/A</v>
      </c>
      <c r="E467" t="e">
        <f>(VLOOKUP(Games!B467, Data!$B$2:$L$134, 5, FALSE)-VLOOKUP(Games!C467, Data!$B$2:$L$134, 5, FALSE))*Coefficients!$E$2</f>
        <v>#N/A</v>
      </c>
      <c r="F467" t="e">
        <f>(VLOOKUP(Games!B467, Data!$B$2:$L$134, 6, FALSE)-VLOOKUP(Games!C467, Data!$B$2:$L$134, 6, FALSE))*Coefficients!$F$2</f>
        <v>#N/A</v>
      </c>
      <c r="G467" t="e">
        <f>(VLOOKUP(Games!B467, Data!$B$2:$L$134, 7, FALSE)-VLOOKUP(Games!C467, Data!$B$2:$L$134, 7, FALSE))*Coefficients!$G$2</f>
        <v>#N/A</v>
      </c>
      <c r="H467" t="e">
        <f>(VLOOKUP(Games!B467, Data!$B$2:$L$134, 8, FALSE)-VLOOKUP(Games!C467, Data!$B$2:$L$134, 8, FALSE))*Coefficients!$H$2</f>
        <v>#N/A</v>
      </c>
      <c r="I467" t="e">
        <f>(VLOOKUP(Games!B467, Data!$B$2:$L$134, 9, FALSE)-VLOOKUP(Games!C467, Data!$B$2:$L$134, 9, FALSE))*Coefficients!$I$2</f>
        <v>#N/A</v>
      </c>
      <c r="J467" t="e">
        <f>(VLOOKUP(Games!B467, Data!$B$2:$L$134, 10, FALSE)-VLOOKUP(Games!C467, Data!$B$2:$L$134, 10, FALSE))*Coefficients!$J$2</f>
        <v>#N/A</v>
      </c>
      <c r="K467" t="e">
        <f>(IF(AND(VLOOKUP(Games!B467, Data!$B$2:$L$134, 11, FALSE)=1, VLOOKUP(Games!C467, Data!$B$2:$L$134, 11, FALSE)&lt;&gt;1), 1,0))*Coefficients!K$2</f>
        <v>#N/A</v>
      </c>
      <c r="L467" t="e">
        <f>(IF(AND(VLOOKUP(Games!B467, Data!$B$2:$L$134, 11, FALSE)&lt;&gt;1, VLOOKUP(Games!C467, Data!$B$2:$L$134, 11, FALSE)=1), 1,0))*Coefficients!L$2</f>
        <v>#N/A</v>
      </c>
      <c r="O467" t="e">
        <f t="shared" si="7"/>
        <v>#N/A</v>
      </c>
    </row>
    <row r="468" spans="1:15" x14ac:dyDescent="0.45">
      <c r="A468">
        <f>Coefficients!$A$2</f>
        <v>-3.0949477183535601</v>
      </c>
      <c r="B468">
        <f>(Games!D468)*Coefficients!$B$2</f>
        <v>0</v>
      </c>
      <c r="C468" t="e">
        <f>(VLOOKUP(Games!B468, Data!$B$2:$L$134, 4, FALSE)-VLOOKUP(Games!C468, Data!$B$2:$L$134, 4, FALSE))*Coefficients!$C$2</f>
        <v>#N/A</v>
      </c>
      <c r="D468" t="e">
        <f>(VLOOKUP(Games!B468, Data!$B$2:$L$134, 3, FALSE)-VLOOKUP(Games!C468, Data!$B$2:$L$134, 3, FALSE))*Coefficients!$D$2</f>
        <v>#N/A</v>
      </c>
      <c r="E468" t="e">
        <f>(VLOOKUP(Games!B468, Data!$B$2:$L$134, 5, FALSE)-VLOOKUP(Games!C468, Data!$B$2:$L$134, 5, FALSE))*Coefficients!$E$2</f>
        <v>#N/A</v>
      </c>
      <c r="F468" t="e">
        <f>(VLOOKUP(Games!B468, Data!$B$2:$L$134, 6, FALSE)-VLOOKUP(Games!C468, Data!$B$2:$L$134, 6, FALSE))*Coefficients!$F$2</f>
        <v>#N/A</v>
      </c>
      <c r="G468" t="e">
        <f>(VLOOKUP(Games!B468, Data!$B$2:$L$134, 7, FALSE)-VLOOKUP(Games!C468, Data!$B$2:$L$134, 7, FALSE))*Coefficients!$G$2</f>
        <v>#N/A</v>
      </c>
      <c r="H468" t="e">
        <f>(VLOOKUP(Games!B468, Data!$B$2:$L$134, 8, FALSE)-VLOOKUP(Games!C468, Data!$B$2:$L$134, 8, FALSE))*Coefficients!$H$2</f>
        <v>#N/A</v>
      </c>
      <c r="I468" t="e">
        <f>(VLOOKUP(Games!B468, Data!$B$2:$L$134, 9, FALSE)-VLOOKUP(Games!C468, Data!$B$2:$L$134, 9, FALSE))*Coefficients!$I$2</f>
        <v>#N/A</v>
      </c>
      <c r="J468" t="e">
        <f>(VLOOKUP(Games!B468, Data!$B$2:$L$134, 10, FALSE)-VLOOKUP(Games!C468, Data!$B$2:$L$134, 10, FALSE))*Coefficients!$J$2</f>
        <v>#N/A</v>
      </c>
      <c r="K468" t="e">
        <f>(IF(AND(VLOOKUP(Games!B468, Data!$B$2:$L$134, 11, FALSE)=1, VLOOKUP(Games!C468, Data!$B$2:$L$134, 11, FALSE)&lt;&gt;1), 1,0))*Coefficients!K$2</f>
        <v>#N/A</v>
      </c>
      <c r="L468" t="e">
        <f>(IF(AND(VLOOKUP(Games!B468, Data!$B$2:$L$134, 11, FALSE)&lt;&gt;1, VLOOKUP(Games!C468, Data!$B$2:$L$134, 11, FALSE)=1), 1,0))*Coefficients!L$2</f>
        <v>#N/A</v>
      </c>
      <c r="O468" t="e">
        <f t="shared" si="7"/>
        <v>#N/A</v>
      </c>
    </row>
    <row r="469" spans="1:15" x14ac:dyDescent="0.45">
      <c r="A469">
        <f>Coefficients!$A$2</f>
        <v>-3.0949477183535601</v>
      </c>
      <c r="B469">
        <f>(Games!D469)*Coefficients!$B$2</f>
        <v>0</v>
      </c>
      <c r="C469" t="e">
        <f>(VLOOKUP(Games!B469, Data!$B$2:$L$134, 4, FALSE)-VLOOKUP(Games!C469, Data!$B$2:$L$134, 4, FALSE))*Coefficients!$C$2</f>
        <v>#N/A</v>
      </c>
      <c r="D469" t="e">
        <f>(VLOOKUP(Games!B469, Data!$B$2:$L$134, 3, FALSE)-VLOOKUP(Games!C469, Data!$B$2:$L$134, 3, FALSE))*Coefficients!$D$2</f>
        <v>#N/A</v>
      </c>
      <c r="E469" t="e">
        <f>(VLOOKUP(Games!B469, Data!$B$2:$L$134, 5, FALSE)-VLOOKUP(Games!C469, Data!$B$2:$L$134, 5, FALSE))*Coefficients!$E$2</f>
        <v>#N/A</v>
      </c>
      <c r="F469" t="e">
        <f>(VLOOKUP(Games!B469, Data!$B$2:$L$134, 6, FALSE)-VLOOKUP(Games!C469, Data!$B$2:$L$134, 6, FALSE))*Coefficients!$F$2</f>
        <v>#N/A</v>
      </c>
      <c r="G469" t="e">
        <f>(VLOOKUP(Games!B469, Data!$B$2:$L$134, 7, FALSE)-VLOOKUP(Games!C469, Data!$B$2:$L$134, 7, FALSE))*Coefficients!$G$2</f>
        <v>#N/A</v>
      </c>
      <c r="H469" t="e">
        <f>(VLOOKUP(Games!B469, Data!$B$2:$L$134, 8, FALSE)-VLOOKUP(Games!C469, Data!$B$2:$L$134, 8, FALSE))*Coefficients!$H$2</f>
        <v>#N/A</v>
      </c>
      <c r="I469" t="e">
        <f>(VLOOKUP(Games!B469, Data!$B$2:$L$134, 9, FALSE)-VLOOKUP(Games!C469, Data!$B$2:$L$134, 9, FALSE))*Coefficients!$I$2</f>
        <v>#N/A</v>
      </c>
      <c r="J469" t="e">
        <f>(VLOOKUP(Games!B469, Data!$B$2:$L$134, 10, FALSE)-VLOOKUP(Games!C469, Data!$B$2:$L$134, 10, FALSE))*Coefficients!$J$2</f>
        <v>#N/A</v>
      </c>
      <c r="K469" t="e">
        <f>(IF(AND(VLOOKUP(Games!B469, Data!$B$2:$L$134, 11, FALSE)=1, VLOOKUP(Games!C469, Data!$B$2:$L$134, 11, FALSE)&lt;&gt;1), 1,0))*Coefficients!K$2</f>
        <v>#N/A</v>
      </c>
      <c r="L469" t="e">
        <f>(IF(AND(VLOOKUP(Games!B469, Data!$B$2:$L$134, 11, FALSE)&lt;&gt;1, VLOOKUP(Games!C469, Data!$B$2:$L$134, 11, FALSE)=1), 1,0))*Coefficients!L$2</f>
        <v>#N/A</v>
      </c>
      <c r="O469" t="e">
        <f t="shared" si="7"/>
        <v>#N/A</v>
      </c>
    </row>
    <row r="470" spans="1:15" x14ac:dyDescent="0.45">
      <c r="A470">
        <f>Coefficients!$A$2</f>
        <v>-3.0949477183535601</v>
      </c>
      <c r="B470">
        <f>(Games!D470)*Coefficients!$B$2</f>
        <v>0</v>
      </c>
      <c r="C470" t="e">
        <f>(VLOOKUP(Games!B470, Data!$B$2:$L$134, 4, FALSE)-VLOOKUP(Games!C470, Data!$B$2:$L$134, 4, FALSE))*Coefficients!$C$2</f>
        <v>#N/A</v>
      </c>
      <c r="D470" t="e">
        <f>(VLOOKUP(Games!B470, Data!$B$2:$L$134, 3, FALSE)-VLOOKUP(Games!C470, Data!$B$2:$L$134, 3, FALSE))*Coefficients!$D$2</f>
        <v>#N/A</v>
      </c>
      <c r="E470" t="e">
        <f>(VLOOKUP(Games!B470, Data!$B$2:$L$134, 5, FALSE)-VLOOKUP(Games!C470, Data!$B$2:$L$134, 5, FALSE))*Coefficients!$E$2</f>
        <v>#N/A</v>
      </c>
      <c r="F470" t="e">
        <f>(VLOOKUP(Games!B470, Data!$B$2:$L$134, 6, FALSE)-VLOOKUP(Games!C470, Data!$B$2:$L$134, 6, FALSE))*Coefficients!$F$2</f>
        <v>#N/A</v>
      </c>
      <c r="G470" t="e">
        <f>(VLOOKUP(Games!B470, Data!$B$2:$L$134, 7, FALSE)-VLOOKUP(Games!C470, Data!$B$2:$L$134, 7, FALSE))*Coefficients!$G$2</f>
        <v>#N/A</v>
      </c>
      <c r="H470" t="e">
        <f>(VLOOKUP(Games!B470, Data!$B$2:$L$134, 8, FALSE)-VLOOKUP(Games!C470, Data!$B$2:$L$134, 8, FALSE))*Coefficients!$H$2</f>
        <v>#N/A</v>
      </c>
      <c r="I470" t="e">
        <f>(VLOOKUP(Games!B470, Data!$B$2:$L$134, 9, FALSE)-VLOOKUP(Games!C470, Data!$B$2:$L$134, 9, FALSE))*Coefficients!$I$2</f>
        <v>#N/A</v>
      </c>
      <c r="J470" t="e">
        <f>(VLOOKUP(Games!B470, Data!$B$2:$L$134, 10, FALSE)-VLOOKUP(Games!C470, Data!$B$2:$L$134, 10, FALSE))*Coefficients!$J$2</f>
        <v>#N/A</v>
      </c>
      <c r="K470" t="e">
        <f>(IF(AND(VLOOKUP(Games!B470, Data!$B$2:$L$134, 11, FALSE)=1, VLOOKUP(Games!C470, Data!$B$2:$L$134, 11, FALSE)&lt;&gt;1), 1,0))*Coefficients!K$2</f>
        <v>#N/A</v>
      </c>
      <c r="L470" t="e">
        <f>(IF(AND(VLOOKUP(Games!B470, Data!$B$2:$L$134, 11, FALSE)&lt;&gt;1, VLOOKUP(Games!C470, Data!$B$2:$L$134, 11, FALSE)=1), 1,0))*Coefficients!L$2</f>
        <v>#N/A</v>
      </c>
      <c r="O470" t="e">
        <f t="shared" si="7"/>
        <v>#N/A</v>
      </c>
    </row>
    <row r="471" spans="1:15" x14ac:dyDescent="0.45">
      <c r="A471">
        <f>Coefficients!$A$2</f>
        <v>-3.0949477183535601</v>
      </c>
      <c r="B471">
        <f>(Games!D471)*Coefficients!$B$2</f>
        <v>0</v>
      </c>
      <c r="C471" t="e">
        <f>(VLOOKUP(Games!B471, Data!$B$2:$L$134, 4, FALSE)-VLOOKUP(Games!C471, Data!$B$2:$L$134, 4, FALSE))*Coefficients!$C$2</f>
        <v>#N/A</v>
      </c>
      <c r="D471" t="e">
        <f>(VLOOKUP(Games!B471, Data!$B$2:$L$134, 3, FALSE)-VLOOKUP(Games!C471, Data!$B$2:$L$134, 3, FALSE))*Coefficients!$D$2</f>
        <v>#N/A</v>
      </c>
      <c r="E471" t="e">
        <f>(VLOOKUP(Games!B471, Data!$B$2:$L$134, 5, FALSE)-VLOOKUP(Games!C471, Data!$B$2:$L$134, 5, FALSE))*Coefficients!$E$2</f>
        <v>#N/A</v>
      </c>
      <c r="F471" t="e">
        <f>(VLOOKUP(Games!B471, Data!$B$2:$L$134, 6, FALSE)-VLOOKUP(Games!C471, Data!$B$2:$L$134, 6, FALSE))*Coefficients!$F$2</f>
        <v>#N/A</v>
      </c>
      <c r="G471" t="e">
        <f>(VLOOKUP(Games!B471, Data!$B$2:$L$134, 7, FALSE)-VLOOKUP(Games!C471, Data!$B$2:$L$134, 7, FALSE))*Coefficients!$G$2</f>
        <v>#N/A</v>
      </c>
      <c r="H471" t="e">
        <f>(VLOOKUP(Games!B471, Data!$B$2:$L$134, 8, FALSE)-VLOOKUP(Games!C471, Data!$B$2:$L$134, 8, FALSE))*Coefficients!$H$2</f>
        <v>#N/A</v>
      </c>
      <c r="I471" t="e">
        <f>(VLOOKUP(Games!B471, Data!$B$2:$L$134, 9, FALSE)-VLOOKUP(Games!C471, Data!$B$2:$L$134, 9, FALSE))*Coefficients!$I$2</f>
        <v>#N/A</v>
      </c>
      <c r="J471" t="e">
        <f>(VLOOKUP(Games!B471, Data!$B$2:$L$134, 10, FALSE)-VLOOKUP(Games!C471, Data!$B$2:$L$134, 10, FALSE))*Coefficients!$J$2</f>
        <v>#N/A</v>
      </c>
      <c r="K471" t="e">
        <f>(IF(AND(VLOOKUP(Games!B471, Data!$B$2:$L$134, 11, FALSE)=1, VLOOKUP(Games!C471, Data!$B$2:$L$134, 11, FALSE)&lt;&gt;1), 1,0))*Coefficients!K$2</f>
        <v>#N/A</v>
      </c>
      <c r="L471" t="e">
        <f>(IF(AND(VLOOKUP(Games!B471, Data!$B$2:$L$134, 11, FALSE)&lt;&gt;1, VLOOKUP(Games!C471, Data!$B$2:$L$134, 11, FALSE)=1), 1,0))*Coefficients!L$2</f>
        <v>#N/A</v>
      </c>
      <c r="O471" t="e">
        <f t="shared" si="7"/>
        <v>#N/A</v>
      </c>
    </row>
    <row r="472" spans="1:15" x14ac:dyDescent="0.45">
      <c r="A472">
        <f>Coefficients!$A$2</f>
        <v>-3.0949477183535601</v>
      </c>
      <c r="B472">
        <f>(Games!D472)*Coefficients!$B$2</f>
        <v>0</v>
      </c>
      <c r="C472" t="e">
        <f>(VLOOKUP(Games!B472, Data!$B$2:$L$134, 4, FALSE)-VLOOKUP(Games!C472, Data!$B$2:$L$134, 4, FALSE))*Coefficients!$C$2</f>
        <v>#N/A</v>
      </c>
      <c r="D472" t="e">
        <f>(VLOOKUP(Games!B472, Data!$B$2:$L$134, 3, FALSE)-VLOOKUP(Games!C472, Data!$B$2:$L$134, 3, FALSE))*Coefficients!$D$2</f>
        <v>#N/A</v>
      </c>
      <c r="E472" t="e">
        <f>(VLOOKUP(Games!B472, Data!$B$2:$L$134, 5, FALSE)-VLOOKUP(Games!C472, Data!$B$2:$L$134, 5, FALSE))*Coefficients!$E$2</f>
        <v>#N/A</v>
      </c>
      <c r="F472" t="e">
        <f>(VLOOKUP(Games!B472, Data!$B$2:$L$134, 6, FALSE)-VLOOKUP(Games!C472, Data!$B$2:$L$134, 6, FALSE))*Coefficients!$F$2</f>
        <v>#N/A</v>
      </c>
      <c r="G472" t="e">
        <f>(VLOOKUP(Games!B472, Data!$B$2:$L$134, 7, FALSE)-VLOOKUP(Games!C472, Data!$B$2:$L$134, 7, FALSE))*Coefficients!$G$2</f>
        <v>#N/A</v>
      </c>
      <c r="H472" t="e">
        <f>(VLOOKUP(Games!B472, Data!$B$2:$L$134, 8, FALSE)-VLOOKUP(Games!C472, Data!$B$2:$L$134, 8, FALSE))*Coefficients!$H$2</f>
        <v>#N/A</v>
      </c>
      <c r="I472" t="e">
        <f>(VLOOKUP(Games!B472, Data!$B$2:$L$134, 9, FALSE)-VLOOKUP(Games!C472, Data!$B$2:$L$134, 9, FALSE))*Coefficients!$I$2</f>
        <v>#N/A</v>
      </c>
      <c r="J472" t="e">
        <f>(VLOOKUP(Games!B472, Data!$B$2:$L$134, 10, FALSE)-VLOOKUP(Games!C472, Data!$B$2:$L$134, 10, FALSE))*Coefficients!$J$2</f>
        <v>#N/A</v>
      </c>
      <c r="K472" t="e">
        <f>(IF(AND(VLOOKUP(Games!B472, Data!$B$2:$L$134, 11, FALSE)=1, VLOOKUP(Games!C472, Data!$B$2:$L$134, 11, FALSE)&lt;&gt;1), 1,0))*Coefficients!K$2</f>
        <v>#N/A</v>
      </c>
      <c r="L472" t="e">
        <f>(IF(AND(VLOOKUP(Games!B472, Data!$B$2:$L$134, 11, FALSE)&lt;&gt;1, VLOOKUP(Games!C472, Data!$B$2:$L$134, 11, FALSE)=1), 1,0))*Coefficients!L$2</f>
        <v>#N/A</v>
      </c>
      <c r="O472" t="e">
        <f t="shared" si="7"/>
        <v>#N/A</v>
      </c>
    </row>
    <row r="473" spans="1:15" x14ac:dyDescent="0.45">
      <c r="A473">
        <f>Coefficients!$A$2</f>
        <v>-3.0949477183535601</v>
      </c>
      <c r="B473">
        <f>(Games!D473)*Coefficients!$B$2</f>
        <v>0</v>
      </c>
      <c r="C473" t="e">
        <f>(VLOOKUP(Games!B473, Data!$B$2:$L$134, 4, FALSE)-VLOOKUP(Games!C473, Data!$B$2:$L$134, 4, FALSE))*Coefficients!$C$2</f>
        <v>#N/A</v>
      </c>
      <c r="D473" t="e">
        <f>(VLOOKUP(Games!B473, Data!$B$2:$L$134, 3, FALSE)-VLOOKUP(Games!C473, Data!$B$2:$L$134, 3, FALSE))*Coefficients!$D$2</f>
        <v>#N/A</v>
      </c>
      <c r="E473" t="e">
        <f>(VLOOKUP(Games!B473, Data!$B$2:$L$134, 5, FALSE)-VLOOKUP(Games!C473, Data!$B$2:$L$134, 5, FALSE))*Coefficients!$E$2</f>
        <v>#N/A</v>
      </c>
      <c r="F473" t="e">
        <f>(VLOOKUP(Games!B473, Data!$B$2:$L$134, 6, FALSE)-VLOOKUP(Games!C473, Data!$B$2:$L$134, 6, FALSE))*Coefficients!$F$2</f>
        <v>#N/A</v>
      </c>
      <c r="G473" t="e">
        <f>(VLOOKUP(Games!B473, Data!$B$2:$L$134, 7, FALSE)-VLOOKUP(Games!C473, Data!$B$2:$L$134, 7, FALSE))*Coefficients!$G$2</f>
        <v>#N/A</v>
      </c>
      <c r="H473" t="e">
        <f>(VLOOKUP(Games!B473, Data!$B$2:$L$134, 8, FALSE)-VLOOKUP(Games!C473, Data!$B$2:$L$134, 8, FALSE))*Coefficients!$H$2</f>
        <v>#N/A</v>
      </c>
      <c r="I473" t="e">
        <f>(VLOOKUP(Games!B473, Data!$B$2:$L$134, 9, FALSE)-VLOOKUP(Games!C473, Data!$B$2:$L$134, 9, FALSE))*Coefficients!$I$2</f>
        <v>#N/A</v>
      </c>
      <c r="J473" t="e">
        <f>(VLOOKUP(Games!B473, Data!$B$2:$L$134, 10, FALSE)-VLOOKUP(Games!C473, Data!$B$2:$L$134, 10, FALSE))*Coefficients!$J$2</f>
        <v>#N/A</v>
      </c>
      <c r="K473" t="e">
        <f>(IF(AND(VLOOKUP(Games!B473, Data!$B$2:$L$134, 11, FALSE)=1, VLOOKUP(Games!C473, Data!$B$2:$L$134, 11, FALSE)&lt;&gt;1), 1,0))*Coefficients!K$2</f>
        <v>#N/A</v>
      </c>
      <c r="L473" t="e">
        <f>(IF(AND(VLOOKUP(Games!B473, Data!$B$2:$L$134, 11, FALSE)&lt;&gt;1, VLOOKUP(Games!C473, Data!$B$2:$L$134, 11, FALSE)=1), 1,0))*Coefficients!L$2</f>
        <v>#N/A</v>
      </c>
      <c r="O473" t="e">
        <f t="shared" si="7"/>
        <v>#N/A</v>
      </c>
    </row>
    <row r="474" spans="1:15" x14ac:dyDescent="0.45">
      <c r="A474">
        <f>Coefficients!$A$2</f>
        <v>-3.0949477183535601</v>
      </c>
      <c r="B474">
        <f>(Games!D474)*Coefficients!$B$2</f>
        <v>0</v>
      </c>
      <c r="C474" t="e">
        <f>(VLOOKUP(Games!B474, Data!$B$2:$L$134, 4, FALSE)-VLOOKUP(Games!C474, Data!$B$2:$L$134, 4, FALSE))*Coefficients!$C$2</f>
        <v>#N/A</v>
      </c>
      <c r="D474" t="e">
        <f>(VLOOKUP(Games!B474, Data!$B$2:$L$134, 3, FALSE)-VLOOKUP(Games!C474, Data!$B$2:$L$134, 3, FALSE))*Coefficients!$D$2</f>
        <v>#N/A</v>
      </c>
      <c r="E474" t="e">
        <f>(VLOOKUP(Games!B474, Data!$B$2:$L$134, 5, FALSE)-VLOOKUP(Games!C474, Data!$B$2:$L$134, 5, FALSE))*Coefficients!$E$2</f>
        <v>#N/A</v>
      </c>
      <c r="F474" t="e">
        <f>(VLOOKUP(Games!B474, Data!$B$2:$L$134, 6, FALSE)-VLOOKUP(Games!C474, Data!$B$2:$L$134, 6, FALSE))*Coefficients!$F$2</f>
        <v>#N/A</v>
      </c>
      <c r="G474" t="e">
        <f>(VLOOKUP(Games!B474, Data!$B$2:$L$134, 7, FALSE)-VLOOKUP(Games!C474, Data!$B$2:$L$134, 7, FALSE))*Coefficients!$G$2</f>
        <v>#N/A</v>
      </c>
      <c r="H474" t="e">
        <f>(VLOOKUP(Games!B474, Data!$B$2:$L$134, 8, FALSE)-VLOOKUP(Games!C474, Data!$B$2:$L$134, 8, FALSE))*Coefficients!$H$2</f>
        <v>#N/A</v>
      </c>
      <c r="I474" t="e">
        <f>(VLOOKUP(Games!B474, Data!$B$2:$L$134, 9, FALSE)-VLOOKUP(Games!C474, Data!$B$2:$L$134, 9, FALSE))*Coefficients!$I$2</f>
        <v>#N/A</v>
      </c>
      <c r="J474" t="e">
        <f>(VLOOKUP(Games!B474, Data!$B$2:$L$134, 10, FALSE)-VLOOKUP(Games!C474, Data!$B$2:$L$134, 10, FALSE))*Coefficients!$J$2</f>
        <v>#N/A</v>
      </c>
      <c r="K474" t="e">
        <f>(IF(AND(VLOOKUP(Games!B474, Data!$B$2:$L$134, 11, FALSE)=1, VLOOKUP(Games!C474, Data!$B$2:$L$134, 11, FALSE)&lt;&gt;1), 1,0))*Coefficients!K$2</f>
        <v>#N/A</v>
      </c>
      <c r="L474" t="e">
        <f>(IF(AND(VLOOKUP(Games!B474, Data!$B$2:$L$134, 11, FALSE)&lt;&gt;1, VLOOKUP(Games!C474, Data!$B$2:$L$134, 11, FALSE)=1), 1,0))*Coefficients!L$2</f>
        <v>#N/A</v>
      </c>
      <c r="O474" t="e">
        <f t="shared" si="7"/>
        <v>#N/A</v>
      </c>
    </row>
    <row r="475" spans="1:15" x14ac:dyDescent="0.45">
      <c r="A475">
        <f>Coefficients!$A$2</f>
        <v>-3.0949477183535601</v>
      </c>
      <c r="B475">
        <f>(Games!D475)*Coefficients!$B$2</f>
        <v>0</v>
      </c>
      <c r="C475" t="e">
        <f>(VLOOKUP(Games!B475, Data!$B$2:$L$134, 4, FALSE)-VLOOKUP(Games!C475, Data!$B$2:$L$134, 4, FALSE))*Coefficients!$C$2</f>
        <v>#N/A</v>
      </c>
      <c r="D475" t="e">
        <f>(VLOOKUP(Games!B475, Data!$B$2:$L$134, 3, FALSE)-VLOOKUP(Games!C475, Data!$B$2:$L$134, 3, FALSE))*Coefficients!$D$2</f>
        <v>#N/A</v>
      </c>
      <c r="E475" t="e">
        <f>(VLOOKUP(Games!B475, Data!$B$2:$L$134, 5, FALSE)-VLOOKUP(Games!C475, Data!$B$2:$L$134, 5, FALSE))*Coefficients!$E$2</f>
        <v>#N/A</v>
      </c>
      <c r="F475" t="e">
        <f>(VLOOKUP(Games!B475, Data!$B$2:$L$134, 6, FALSE)-VLOOKUP(Games!C475, Data!$B$2:$L$134, 6, FALSE))*Coefficients!$F$2</f>
        <v>#N/A</v>
      </c>
      <c r="G475" t="e">
        <f>(VLOOKUP(Games!B475, Data!$B$2:$L$134, 7, FALSE)-VLOOKUP(Games!C475, Data!$B$2:$L$134, 7, FALSE))*Coefficients!$G$2</f>
        <v>#N/A</v>
      </c>
      <c r="H475" t="e">
        <f>(VLOOKUP(Games!B475, Data!$B$2:$L$134, 8, FALSE)-VLOOKUP(Games!C475, Data!$B$2:$L$134, 8, FALSE))*Coefficients!$H$2</f>
        <v>#N/A</v>
      </c>
      <c r="I475" t="e">
        <f>(VLOOKUP(Games!B475, Data!$B$2:$L$134, 9, FALSE)-VLOOKUP(Games!C475, Data!$B$2:$L$134, 9, FALSE))*Coefficients!$I$2</f>
        <v>#N/A</v>
      </c>
      <c r="J475" t="e">
        <f>(VLOOKUP(Games!B475, Data!$B$2:$L$134, 10, FALSE)-VLOOKUP(Games!C475, Data!$B$2:$L$134, 10, FALSE))*Coefficients!$J$2</f>
        <v>#N/A</v>
      </c>
      <c r="K475" t="e">
        <f>(IF(AND(VLOOKUP(Games!B475, Data!$B$2:$L$134, 11, FALSE)=1, VLOOKUP(Games!C475, Data!$B$2:$L$134, 11, FALSE)&lt;&gt;1), 1,0))*Coefficients!K$2</f>
        <v>#N/A</v>
      </c>
      <c r="L475" t="e">
        <f>(IF(AND(VLOOKUP(Games!B475, Data!$B$2:$L$134, 11, FALSE)&lt;&gt;1, VLOOKUP(Games!C475, Data!$B$2:$L$134, 11, FALSE)=1), 1,0))*Coefficients!L$2</f>
        <v>#N/A</v>
      </c>
      <c r="O475" t="e">
        <f t="shared" si="7"/>
        <v>#N/A</v>
      </c>
    </row>
    <row r="476" spans="1:15" x14ac:dyDescent="0.45">
      <c r="A476">
        <f>Coefficients!$A$2</f>
        <v>-3.0949477183535601</v>
      </c>
      <c r="B476">
        <f>(Games!D476)*Coefficients!$B$2</f>
        <v>0</v>
      </c>
      <c r="C476" t="e">
        <f>(VLOOKUP(Games!B476, Data!$B$2:$L$134, 4, FALSE)-VLOOKUP(Games!C476, Data!$B$2:$L$134, 4, FALSE))*Coefficients!$C$2</f>
        <v>#N/A</v>
      </c>
      <c r="D476" t="e">
        <f>(VLOOKUP(Games!B476, Data!$B$2:$L$134, 3, FALSE)-VLOOKUP(Games!C476, Data!$B$2:$L$134, 3, FALSE))*Coefficients!$D$2</f>
        <v>#N/A</v>
      </c>
      <c r="E476" t="e">
        <f>(VLOOKUP(Games!B476, Data!$B$2:$L$134, 5, FALSE)-VLOOKUP(Games!C476, Data!$B$2:$L$134, 5, FALSE))*Coefficients!$E$2</f>
        <v>#N/A</v>
      </c>
      <c r="F476" t="e">
        <f>(VLOOKUP(Games!B476, Data!$B$2:$L$134, 6, FALSE)-VLOOKUP(Games!C476, Data!$B$2:$L$134, 6, FALSE))*Coefficients!$F$2</f>
        <v>#N/A</v>
      </c>
      <c r="G476" t="e">
        <f>(VLOOKUP(Games!B476, Data!$B$2:$L$134, 7, FALSE)-VLOOKUP(Games!C476, Data!$B$2:$L$134, 7, FALSE))*Coefficients!$G$2</f>
        <v>#N/A</v>
      </c>
      <c r="H476" t="e">
        <f>(VLOOKUP(Games!B476, Data!$B$2:$L$134, 8, FALSE)-VLOOKUP(Games!C476, Data!$B$2:$L$134, 8, FALSE))*Coefficients!$H$2</f>
        <v>#N/A</v>
      </c>
      <c r="I476" t="e">
        <f>(VLOOKUP(Games!B476, Data!$B$2:$L$134, 9, FALSE)-VLOOKUP(Games!C476, Data!$B$2:$L$134, 9, FALSE))*Coefficients!$I$2</f>
        <v>#N/A</v>
      </c>
      <c r="J476" t="e">
        <f>(VLOOKUP(Games!B476, Data!$B$2:$L$134, 10, FALSE)-VLOOKUP(Games!C476, Data!$B$2:$L$134, 10, FALSE))*Coefficients!$J$2</f>
        <v>#N/A</v>
      </c>
      <c r="K476" t="e">
        <f>(IF(AND(VLOOKUP(Games!B476, Data!$B$2:$L$134, 11, FALSE)=1, VLOOKUP(Games!C476, Data!$B$2:$L$134, 11, FALSE)&lt;&gt;1), 1,0))*Coefficients!K$2</f>
        <v>#N/A</v>
      </c>
      <c r="L476" t="e">
        <f>(IF(AND(VLOOKUP(Games!B476, Data!$B$2:$L$134, 11, FALSE)&lt;&gt;1, VLOOKUP(Games!C476, Data!$B$2:$L$134, 11, FALSE)=1), 1,0))*Coefficients!L$2</f>
        <v>#N/A</v>
      </c>
      <c r="O476" t="e">
        <f t="shared" si="7"/>
        <v>#N/A</v>
      </c>
    </row>
    <row r="477" spans="1:15" x14ac:dyDescent="0.45">
      <c r="A477">
        <f>Coefficients!$A$2</f>
        <v>-3.0949477183535601</v>
      </c>
      <c r="B477">
        <f>(Games!D477)*Coefficients!$B$2</f>
        <v>0</v>
      </c>
      <c r="C477" t="e">
        <f>(VLOOKUP(Games!B477, Data!$B$2:$L$134, 4, FALSE)-VLOOKUP(Games!C477, Data!$B$2:$L$134, 4, FALSE))*Coefficients!$C$2</f>
        <v>#N/A</v>
      </c>
      <c r="D477" t="e">
        <f>(VLOOKUP(Games!B477, Data!$B$2:$L$134, 3, FALSE)-VLOOKUP(Games!C477, Data!$B$2:$L$134, 3, FALSE))*Coefficients!$D$2</f>
        <v>#N/A</v>
      </c>
      <c r="E477" t="e">
        <f>(VLOOKUP(Games!B477, Data!$B$2:$L$134, 5, FALSE)-VLOOKUP(Games!C477, Data!$B$2:$L$134, 5, FALSE))*Coefficients!$E$2</f>
        <v>#N/A</v>
      </c>
      <c r="F477" t="e">
        <f>(VLOOKUP(Games!B477, Data!$B$2:$L$134, 6, FALSE)-VLOOKUP(Games!C477, Data!$B$2:$L$134, 6, FALSE))*Coefficients!$F$2</f>
        <v>#N/A</v>
      </c>
      <c r="G477" t="e">
        <f>(VLOOKUP(Games!B477, Data!$B$2:$L$134, 7, FALSE)-VLOOKUP(Games!C477, Data!$B$2:$L$134, 7, FALSE))*Coefficients!$G$2</f>
        <v>#N/A</v>
      </c>
      <c r="H477" t="e">
        <f>(VLOOKUP(Games!B477, Data!$B$2:$L$134, 8, FALSE)-VLOOKUP(Games!C477, Data!$B$2:$L$134, 8, FALSE))*Coefficients!$H$2</f>
        <v>#N/A</v>
      </c>
      <c r="I477" t="e">
        <f>(VLOOKUP(Games!B477, Data!$B$2:$L$134, 9, FALSE)-VLOOKUP(Games!C477, Data!$B$2:$L$134, 9, FALSE))*Coefficients!$I$2</f>
        <v>#N/A</v>
      </c>
      <c r="J477" t="e">
        <f>(VLOOKUP(Games!B477, Data!$B$2:$L$134, 10, FALSE)-VLOOKUP(Games!C477, Data!$B$2:$L$134, 10, FALSE))*Coefficients!$J$2</f>
        <v>#N/A</v>
      </c>
      <c r="K477" t="e">
        <f>(IF(AND(VLOOKUP(Games!B477, Data!$B$2:$L$134, 11, FALSE)=1, VLOOKUP(Games!C477, Data!$B$2:$L$134, 11, FALSE)&lt;&gt;1), 1,0))*Coefficients!K$2</f>
        <v>#N/A</v>
      </c>
      <c r="L477" t="e">
        <f>(IF(AND(VLOOKUP(Games!B477, Data!$B$2:$L$134, 11, FALSE)&lt;&gt;1, VLOOKUP(Games!C477, Data!$B$2:$L$134, 11, FALSE)=1), 1,0))*Coefficients!L$2</f>
        <v>#N/A</v>
      </c>
      <c r="O477" t="e">
        <f t="shared" si="7"/>
        <v>#N/A</v>
      </c>
    </row>
    <row r="478" spans="1:15" x14ac:dyDescent="0.45">
      <c r="A478">
        <f>Coefficients!$A$2</f>
        <v>-3.0949477183535601</v>
      </c>
      <c r="B478">
        <f>(Games!D478)*Coefficients!$B$2</f>
        <v>0</v>
      </c>
      <c r="C478" t="e">
        <f>(VLOOKUP(Games!B478, Data!$B$2:$L$134, 4, FALSE)-VLOOKUP(Games!C478, Data!$B$2:$L$134, 4, FALSE))*Coefficients!$C$2</f>
        <v>#N/A</v>
      </c>
      <c r="D478" t="e">
        <f>(VLOOKUP(Games!B478, Data!$B$2:$L$134, 3, FALSE)-VLOOKUP(Games!C478, Data!$B$2:$L$134, 3, FALSE))*Coefficients!$D$2</f>
        <v>#N/A</v>
      </c>
      <c r="E478" t="e">
        <f>(VLOOKUP(Games!B478, Data!$B$2:$L$134, 5, FALSE)-VLOOKUP(Games!C478, Data!$B$2:$L$134, 5, FALSE))*Coefficients!$E$2</f>
        <v>#N/A</v>
      </c>
      <c r="F478" t="e">
        <f>(VLOOKUP(Games!B478, Data!$B$2:$L$134, 6, FALSE)-VLOOKUP(Games!C478, Data!$B$2:$L$134, 6, FALSE))*Coefficients!$F$2</f>
        <v>#N/A</v>
      </c>
      <c r="G478" t="e">
        <f>(VLOOKUP(Games!B478, Data!$B$2:$L$134, 7, FALSE)-VLOOKUP(Games!C478, Data!$B$2:$L$134, 7, FALSE))*Coefficients!$G$2</f>
        <v>#N/A</v>
      </c>
      <c r="H478" t="e">
        <f>(VLOOKUP(Games!B478, Data!$B$2:$L$134, 8, FALSE)-VLOOKUP(Games!C478, Data!$B$2:$L$134, 8, FALSE))*Coefficients!$H$2</f>
        <v>#N/A</v>
      </c>
      <c r="I478" t="e">
        <f>(VLOOKUP(Games!B478, Data!$B$2:$L$134, 9, FALSE)-VLOOKUP(Games!C478, Data!$B$2:$L$134, 9, FALSE))*Coefficients!$I$2</f>
        <v>#N/A</v>
      </c>
      <c r="J478" t="e">
        <f>(VLOOKUP(Games!B478, Data!$B$2:$L$134, 10, FALSE)-VLOOKUP(Games!C478, Data!$B$2:$L$134, 10, FALSE))*Coefficients!$J$2</f>
        <v>#N/A</v>
      </c>
      <c r="K478" t="e">
        <f>(IF(AND(VLOOKUP(Games!B478, Data!$B$2:$L$134, 11, FALSE)=1, VLOOKUP(Games!C478, Data!$B$2:$L$134, 11, FALSE)&lt;&gt;1), 1,0))*Coefficients!K$2</f>
        <v>#N/A</v>
      </c>
      <c r="L478" t="e">
        <f>(IF(AND(VLOOKUP(Games!B478, Data!$B$2:$L$134, 11, FALSE)&lt;&gt;1, VLOOKUP(Games!C478, Data!$B$2:$L$134, 11, FALSE)=1), 1,0))*Coefficients!L$2</f>
        <v>#N/A</v>
      </c>
      <c r="O478" t="e">
        <f t="shared" si="7"/>
        <v>#N/A</v>
      </c>
    </row>
    <row r="479" spans="1:15" x14ac:dyDescent="0.45">
      <c r="A479">
        <f>Coefficients!$A$2</f>
        <v>-3.0949477183535601</v>
      </c>
      <c r="B479">
        <f>(Games!D479)*Coefficients!$B$2</f>
        <v>0</v>
      </c>
      <c r="C479" t="e">
        <f>(VLOOKUP(Games!B479, Data!$B$2:$L$134, 4, FALSE)-VLOOKUP(Games!C479, Data!$B$2:$L$134, 4, FALSE))*Coefficients!$C$2</f>
        <v>#N/A</v>
      </c>
      <c r="D479" t="e">
        <f>(VLOOKUP(Games!B479, Data!$B$2:$L$134, 3, FALSE)-VLOOKUP(Games!C479, Data!$B$2:$L$134, 3, FALSE))*Coefficients!$D$2</f>
        <v>#N/A</v>
      </c>
      <c r="E479" t="e">
        <f>(VLOOKUP(Games!B479, Data!$B$2:$L$134, 5, FALSE)-VLOOKUP(Games!C479, Data!$B$2:$L$134, 5, FALSE))*Coefficients!$E$2</f>
        <v>#N/A</v>
      </c>
      <c r="F479" t="e">
        <f>(VLOOKUP(Games!B479, Data!$B$2:$L$134, 6, FALSE)-VLOOKUP(Games!C479, Data!$B$2:$L$134, 6, FALSE))*Coefficients!$F$2</f>
        <v>#N/A</v>
      </c>
      <c r="G479" t="e">
        <f>(VLOOKUP(Games!B479, Data!$B$2:$L$134, 7, FALSE)-VLOOKUP(Games!C479, Data!$B$2:$L$134, 7, FALSE))*Coefficients!$G$2</f>
        <v>#N/A</v>
      </c>
      <c r="H479" t="e">
        <f>(VLOOKUP(Games!B479, Data!$B$2:$L$134, 8, FALSE)-VLOOKUP(Games!C479, Data!$B$2:$L$134, 8, FALSE))*Coefficients!$H$2</f>
        <v>#N/A</v>
      </c>
      <c r="I479" t="e">
        <f>(VLOOKUP(Games!B479, Data!$B$2:$L$134, 9, FALSE)-VLOOKUP(Games!C479, Data!$B$2:$L$134, 9, FALSE))*Coefficients!$I$2</f>
        <v>#N/A</v>
      </c>
      <c r="J479" t="e">
        <f>(VLOOKUP(Games!B479, Data!$B$2:$L$134, 10, FALSE)-VLOOKUP(Games!C479, Data!$B$2:$L$134, 10, FALSE))*Coefficients!$J$2</f>
        <v>#N/A</v>
      </c>
      <c r="K479" t="e">
        <f>(IF(AND(VLOOKUP(Games!B479, Data!$B$2:$L$134, 11, FALSE)=1, VLOOKUP(Games!C479, Data!$B$2:$L$134, 11, FALSE)&lt;&gt;1), 1,0))*Coefficients!K$2</f>
        <v>#N/A</v>
      </c>
      <c r="L479" t="e">
        <f>(IF(AND(VLOOKUP(Games!B479, Data!$B$2:$L$134, 11, FALSE)&lt;&gt;1, VLOOKUP(Games!C479, Data!$B$2:$L$134, 11, FALSE)=1), 1,0))*Coefficients!L$2</f>
        <v>#N/A</v>
      </c>
      <c r="O479" t="e">
        <f t="shared" si="7"/>
        <v>#N/A</v>
      </c>
    </row>
    <row r="480" spans="1:15" x14ac:dyDescent="0.45">
      <c r="A480">
        <f>Coefficients!$A$2</f>
        <v>-3.0949477183535601</v>
      </c>
      <c r="B480">
        <f>(Games!D480)*Coefficients!$B$2</f>
        <v>0</v>
      </c>
      <c r="C480" t="e">
        <f>(VLOOKUP(Games!B480, Data!$B$2:$L$134, 4, FALSE)-VLOOKUP(Games!C480, Data!$B$2:$L$134, 4, FALSE))*Coefficients!$C$2</f>
        <v>#N/A</v>
      </c>
      <c r="D480" t="e">
        <f>(VLOOKUP(Games!B480, Data!$B$2:$L$134, 3, FALSE)-VLOOKUP(Games!C480, Data!$B$2:$L$134, 3, FALSE))*Coefficients!$D$2</f>
        <v>#N/A</v>
      </c>
      <c r="E480" t="e">
        <f>(VLOOKUP(Games!B480, Data!$B$2:$L$134, 5, FALSE)-VLOOKUP(Games!C480, Data!$B$2:$L$134, 5, FALSE))*Coefficients!$E$2</f>
        <v>#N/A</v>
      </c>
      <c r="F480" t="e">
        <f>(VLOOKUP(Games!B480, Data!$B$2:$L$134, 6, FALSE)-VLOOKUP(Games!C480, Data!$B$2:$L$134, 6, FALSE))*Coefficients!$F$2</f>
        <v>#N/A</v>
      </c>
      <c r="G480" t="e">
        <f>(VLOOKUP(Games!B480, Data!$B$2:$L$134, 7, FALSE)-VLOOKUP(Games!C480, Data!$B$2:$L$134, 7, FALSE))*Coefficients!$G$2</f>
        <v>#N/A</v>
      </c>
      <c r="H480" t="e">
        <f>(VLOOKUP(Games!B480, Data!$B$2:$L$134, 8, FALSE)-VLOOKUP(Games!C480, Data!$B$2:$L$134, 8, FALSE))*Coefficients!$H$2</f>
        <v>#N/A</v>
      </c>
      <c r="I480" t="e">
        <f>(VLOOKUP(Games!B480, Data!$B$2:$L$134, 9, FALSE)-VLOOKUP(Games!C480, Data!$B$2:$L$134, 9, FALSE))*Coefficients!$I$2</f>
        <v>#N/A</v>
      </c>
      <c r="J480" t="e">
        <f>(VLOOKUP(Games!B480, Data!$B$2:$L$134, 10, FALSE)-VLOOKUP(Games!C480, Data!$B$2:$L$134, 10, FALSE))*Coefficients!$J$2</f>
        <v>#N/A</v>
      </c>
      <c r="K480" t="e">
        <f>(IF(AND(VLOOKUP(Games!B480, Data!$B$2:$L$134, 11, FALSE)=1, VLOOKUP(Games!C480, Data!$B$2:$L$134, 11, FALSE)&lt;&gt;1), 1,0))*Coefficients!K$2</f>
        <v>#N/A</v>
      </c>
      <c r="L480" t="e">
        <f>(IF(AND(VLOOKUP(Games!B480, Data!$B$2:$L$134, 11, FALSE)&lt;&gt;1, VLOOKUP(Games!C480, Data!$B$2:$L$134, 11, FALSE)=1), 1,0))*Coefficients!L$2</f>
        <v>#N/A</v>
      </c>
      <c r="O480" t="e">
        <f t="shared" si="7"/>
        <v>#N/A</v>
      </c>
    </row>
    <row r="481" spans="1:15" x14ac:dyDescent="0.45">
      <c r="A481">
        <f>Coefficients!$A$2</f>
        <v>-3.0949477183535601</v>
      </c>
      <c r="B481">
        <f>(Games!D481)*Coefficients!$B$2</f>
        <v>0</v>
      </c>
      <c r="C481" t="e">
        <f>(VLOOKUP(Games!B481, Data!$B$2:$L$134, 4, FALSE)-VLOOKUP(Games!C481, Data!$B$2:$L$134, 4, FALSE))*Coefficients!$C$2</f>
        <v>#N/A</v>
      </c>
      <c r="D481" t="e">
        <f>(VLOOKUP(Games!B481, Data!$B$2:$L$134, 3, FALSE)-VLOOKUP(Games!C481, Data!$B$2:$L$134, 3, FALSE))*Coefficients!$D$2</f>
        <v>#N/A</v>
      </c>
      <c r="E481" t="e">
        <f>(VLOOKUP(Games!B481, Data!$B$2:$L$134, 5, FALSE)-VLOOKUP(Games!C481, Data!$B$2:$L$134, 5, FALSE))*Coefficients!$E$2</f>
        <v>#N/A</v>
      </c>
      <c r="F481" t="e">
        <f>(VLOOKUP(Games!B481, Data!$B$2:$L$134, 6, FALSE)-VLOOKUP(Games!C481, Data!$B$2:$L$134, 6, FALSE))*Coefficients!$F$2</f>
        <v>#N/A</v>
      </c>
      <c r="G481" t="e">
        <f>(VLOOKUP(Games!B481, Data!$B$2:$L$134, 7, FALSE)-VLOOKUP(Games!C481, Data!$B$2:$L$134, 7, FALSE))*Coefficients!$G$2</f>
        <v>#N/A</v>
      </c>
      <c r="H481" t="e">
        <f>(VLOOKUP(Games!B481, Data!$B$2:$L$134, 8, FALSE)-VLOOKUP(Games!C481, Data!$B$2:$L$134, 8, FALSE))*Coefficients!$H$2</f>
        <v>#N/A</v>
      </c>
      <c r="I481" t="e">
        <f>(VLOOKUP(Games!B481, Data!$B$2:$L$134, 9, FALSE)-VLOOKUP(Games!C481, Data!$B$2:$L$134, 9, FALSE))*Coefficients!$I$2</f>
        <v>#N/A</v>
      </c>
      <c r="J481" t="e">
        <f>(VLOOKUP(Games!B481, Data!$B$2:$L$134, 10, FALSE)-VLOOKUP(Games!C481, Data!$B$2:$L$134, 10, FALSE))*Coefficients!$J$2</f>
        <v>#N/A</v>
      </c>
      <c r="K481" t="e">
        <f>(IF(AND(VLOOKUP(Games!B481, Data!$B$2:$L$134, 11, FALSE)=1, VLOOKUP(Games!C481, Data!$B$2:$L$134, 11, FALSE)&lt;&gt;1), 1,0))*Coefficients!K$2</f>
        <v>#N/A</v>
      </c>
      <c r="L481" t="e">
        <f>(IF(AND(VLOOKUP(Games!B481, Data!$B$2:$L$134, 11, FALSE)&lt;&gt;1, VLOOKUP(Games!C481, Data!$B$2:$L$134, 11, FALSE)=1), 1,0))*Coefficients!L$2</f>
        <v>#N/A</v>
      </c>
      <c r="O481" t="e">
        <f t="shared" si="7"/>
        <v>#N/A</v>
      </c>
    </row>
    <row r="482" spans="1:15" x14ac:dyDescent="0.45">
      <c r="A482">
        <f>Coefficients!$A$2</f>
        <v>-3.0949477183535601</v>
      </c>
      <c r="B482">
        <f>(Games!D482)*Coefficients!$B$2</f>
        <v>0</v>
      </c>
      <c r="C482" t="e">
        <f>(VLOOKUP(Games!B482, Data!$B$2:$L$134, 4, FALSE)-VLOOKUP(Games!C482, Data!$B$2:$L$134, 4, FALSE))*Coefficients!$C$2</f>
        <v>#N/A</v>
      </c>
      <c r="D482" t="e">
        <f>(VLOOKUP(Games!B482, Data!$B$2:$L$134, 3, FALSE)-VLOOKUP(Games!C482, Data!$B$2:$L$134, 3, FALSE))*Coefficients!$D$2</f>
        <v>#N/A</v>
      </c>
      <c r="E482" t="e">
        <f>(VLOOKUP(Games!B482, Data!$B$2:$L$134, 5, FALSE)-VLOOKUP(Games!C482, Data!$B$2:$L$134, 5, FALSE))*Coefficients!$E$2</f>
        <v>#N/A</v>
      </c>
      <c r="F482" t="e">
        <f>(VLOOKUP(Games!B482, Data!$B$2:$L$134, 6, FALSE)-VLOOKUP(Games!C482, Data!$B$2:$L$134, 6, FALSE))*Coefficients!$F$2</f>
        <v>#N/A</v>
      </c>
      <c r="G482" t="e">
        <f>(VLOOKUP(Games!B482, Data!$B$2:$L$134, 7, FALSE)-VLOOKUP(Games!C482, Data!$B$2:$L$134, 7, FALSE))*Coefficients!$G$2</f>
        <v>#N/A</v>
      </c>
      <c r="H482" t="e">
        <f>(VLOOKUP(Games!B482, Data!$B$2:$L$134, 8, FALSE)-VLOOKUP(Games!C482, Data!$B$2:$L$134, 8, FALSE))*Coefficients!$H$2</f>
        <v>#N/A</v>
      </c>
      <c r="I482" t="e">
        <f>(VLOOKUP(Games!B482, Data!$B$2:$L$134, 9, FALSE)-VLOOKUP(Games!C482, Data!$B$2:$L$134, 9, FALSE))*Coefficients!$I$2</f>
        <v>#N/A</v>
      </c>
      <c r="J482" t="e">
        <f>(VLOOKUP(Games!B482, Data!$B$2:$L$134, 10, FALSE)-VLOOKUP(Games!C482, Data!$B$2:$L$134, 10, FALSE))*Coefficients!$J$2</f>
        <v>#N/A</v>
      </c>
      <c r="K482" t="e">
        <f>(IF(AND(VLOOKUP(Games!B482, Data!$B$2:$L$134, 11, FALSE)=1, VLOOKUP(Games!C482, Data!$B$2:$L$134, 11, FALSE)&lt;&gt;1), 1,0))*Coefficients!K$2</f>
        <v>#N/A</v>
      </c>
      <c r="L482" t="e">
        <f>(IF(AND(VLOOKUP(Games!B482, Data!$B$2:$L$134, 11, FALSE)&lt;&gt;1, VLOOKUP(Games!C482, Data!$B$2:$L$134, 11, FALSE)=1), 1,0))*Coefficients!L$2</f>
        <v>#N/A</v>
      </c>
      <c r="O482" t="e">
        <f t="shared" si="7"/>
        <v>#N/A</v>
      </c>
    </row>
    <row r="483" spans="1:15" x14ac:dyDescent="0.45">
      <c r="A483">
        <f>Coefficients!$A$2</f>
        <v>-3.0949477183535601</v>
      </c>
      <c r="B483">
        <f>(Games!D483)*Coefficients!$B$2</f>
        <v>0</v>
      </c>
      <c r="C483" t="e">
        <f>(VLOOKUP(Games!B483, Data!$B$2:$L$134, 4, FALSE)-VLOOKUP(Games!C483, Data!$B$2:$L$134, 4, FALSE))*Coefficients!$C$2</f>
        <v>#N/A</v>
      </c>
      <c r="D483" t="e">
        <f>(VLOOKUP(Games!B483, Data!$B$2:$L$134, 3, FALSE)-VLOOKUP(Games!C483, Data!$B$2:$L$134, 3, FALSE))*Coefficients!$D$2</f>
        <v>#N/A</v>
      </c>
      <c r="E483" t="e">
        <f>(VLOOKUP(Games!B483, Data!$B$2:$L$134, 5, FALSE)-VLOOKUP(Games!C483, Data!$B$2:$L$134, 5, FALSE))*Coefficients!$E$2</f>
        <v>#N/A</v>
      </c>
      <c r="F483" t="e">
        <f>(VLOOKUP(Games!B483, Data!$B$2:$L$134, 6, FALSE)-VLOOKUP(Games!C483, Data!$B$2:$L$134, 6, FALSE))*Coefficients!$F$2</f>
        <v>#N/A</v>
      </c>
      <c r="G483" t="e">
        <f>(VLOOKUP(Games!B483, Data!$B$2:$L$134, 7, FALSE)-VLOOKUP(Games!C483, Data!$B$2:$L$134, 7, FALSE))*Coefficients!$G$2</f>
        <v>#N/A</v>
      </c>
      <c r="H483" t="e">
        <f>(VLOOKUP(Games!B483, Data!$B$2:$L$134, 8, FALSE)-VLOOKUP(Games!C483, Data!$B$2:$L$134, 8, FALSE))*Coefficients!$H$2</f>
        <v>#N/A</v>
      </c>
      <c r="I483" t="e">
        <f>(VLOOKUP(Games!B483, Data!$B$2:$L$134, 9, FALSE)-VLOOKUP(Games!C483, Data!$B$2:$L$134, 9, FALSE))*Coefficients!$I$2</f>
        <v>#N/A</v>
      </c>
      <c r="J483" t="e">
        <f>(VLOOKUP(Games!B483, Data!$B$2:$L$134, 10, FALSE)-VLOOKUP(Games!C483, Data!$B$2:$L$134, 10, FALSE))*Coefficients!$J$2</f>
        <v>#N/A</v>
      </c>
      <c r="K483" t="e">
        <f>(IF(AND(VLOOKUP(Games!B483, Data!$B$2:$L$134, 11, FALSE)=1, VLOOKUP(Games!C483, Data!$B$2:$L$134, 11, FALSE)&lt;&gt;1), 1,0))*Coefficients!K$2</f>
        <v>#N/A</v>
      </c>
      <c r="L483" t="e">
        <f>(IF(AND(VLOOKUP(Games!B483, Data!$B$2:$L$134, 11, FALSE)&lt;&gt;1, VLOOKUP(Games!C483, Data!$B$2:$L$134, 11, FALSE)=1), 1,0))*Coefficients!L$2</f>
        <v>#N/A</v>
      </c>
      <c r="O483" t="e">
        <f t="shared" si="7"/>
        <v>#N/A</v>
      </c>
    </row>
    <row r="484" spans="1:15" x14ac:dyDescent="0.45">
      <c r="A484">
        <f>Coefficients!$A$2</f>
        <v>-3.0949477183535601</v>
      </c>
      <c r="B484">
        <f>(Games!D484)*Coefficients!$B$2</f>
        <v>0</v>
      </c>
      <c r="C484" t="e">
        <f>(VLOOKUP(Games!B484, Data!$B$2:$L$134, 4, FALSE)-VLOOKUP(Games!C484, Data!$B$2:$L$134, 4, FALSE))*Coefficients!$C$2</f>
        <v>#N/A</v>
      </c>
      <c r="D484" t="e">
        <f>(VLOOKUP(Games!B484, Data!$B$2:$L$134, 3, FALSE)-VLOOKUP(Games!C484, Data!$B$2:$L$134, 3, FALSE))*Coefficients!$D$2</f>
        <v>#N/A</v>
      </c>
      <c r="E484" t="e">
        <f>(VLOOKUP(Games!B484, Data!$B$2:$L$134, 5, FALSE)-VLOOKUP(Games!C484, Data!$B$2:$L$134, 5, FALSE))*Coefficients!$E$2</f>
        <v>#N/A</v>
      </c>
      <c r="F484" t="e">
        <f>(VLOOKUP(Games!B484, Data!$B$2:$L$134, 6, FALSE)-VLOOKUP(Games!C484, Data!$B$2:$L$134, 6, FALSE))*Coefficients!$F$2</f>
        <v>#N/A</v>
      </c>
      <c r="G484" t="e">
        <f>(VLOOKUP(Games!B484, Data!$B$2:$L$134, 7, FALSE)-VLOOKUP(Games!C484, Data!$B$2:$L$134, 7, FALSE))*Coefficients!$G$2</f>
        <v>#N/A</v>
      </c>
      <c r="H484" t="e">
        <f>(VLOOKUP(Games!B484, Data!$B$2:$L$134, 8, FALSE)-VLOOKUP(Games!C484, Data!$B$2:$L$134, 8, FALSE))*Coefficients!$H$2</f>
        <v>#N/A</v>
      </c>
      <c r="I484" t="e">
        <f>(VLOOKUP(Games!B484, Data!$B$2:$L$134, 9, FALSE)-VLOOKUP(Games!C484, Data!$B$2:$L$134, 9, FALSE))*Coefficients!$I$2</f>
        <v>#N/A</v>
      </c>
      <c r="J484" t="e">
        <f>(VLOOKUP(Games!B484, Data!$B$2:$L$134, 10, FALSE)-VLOOKUP(Games!C484, Data!$B$2:$L$134, 10, FALSE))*Coefficients!$J$2</f>
        <v>#N/A</v>
      </c>
      <c r="K484" t="e">
        <f>(IF(AND(VLOOKUP(Games!B484, Data!$B$2:$L$134, 11, FALSE)=1, VLOOKUP(Games!C484, Data!$B$2:$L$134, 11, FALSE)&lt;&gt;1), 1,0))*Coefficients!K$2</f>
        <v>#N/A</v>
      </c>
      <c r="L484" t="e">
        <f>(IF(AND(VLOOKUP(Games!B484, Data!$B$2:$L$134, 11, FALSE)&lt;&gt;1, VLOOKUP(Games!C484, Data!$B$2:$L$134, 11, FALSE)=1), 1,0))*Coefficients!L$2</f>
        <v>#N/A</v>
      </c>
      <c r="O484" t="e">
        <f t="shared" si="7"/>
        <v>#N/A</v>
      </c>
    </row>
    <row r="485" spans="1:15" x14ac:dyDescent="0.45">
      <c r="A485">
        <f>Coefficients!$A$2</f>
        <v>-3.0949477183535601</v>
      </c>
      <c r="B485">
        <f>(Games!D485)*Coefficients!$B$2</f>
        <v>0</v>
      </c>
      <c r="C485" t="e">
        <f>(VLOOKUP(Games!B485, Data!$B$2:$L$134, 4, FALSE)-VLOOKUP(Games!C485, Data!$B$2:$L$134, 4, FALSE))*Coefficients!$C$2</f>
        <v>#N/A</v>
      </c>
      <c r="D485" t="e">
        <f>(VLOOKUP(Games!B485, Data!$B$2:$L$134, 3, FALSE)-VLOOKUP(Games!C485, Data!$B$2:$L$134, 3, FALSE))*Coefficients!$D$2</f>
        <v>#N/A</v>
      </c>
      <c r="E485" t="e">
        <f>(VLOOKUP(Games!B485, Data!$B$2:$L$134, 5, FALSE)-VLOOKUP(Games!C485, Data!$B$2:$L$134, 5, FALSE))*Coefficients!$E$2</f>
        <v>#N/A</v>
      </c>
      <c r="F485" t="e">
        <f>(VLOOKUP(Games!B485, Data!$B$2:$L$134, 6, FALSE)-VLOOKUP(Games!C485, Data!$B$2:$L$134, 6, FALSE))*Coefficients!$F$2</f>
        <v>#N/A</v>
      </c>
      <c r="G485" t="e">
        <f>(VLOOKUP(Games!B485, Data!$B$2:$L$134, 7, FALSE)-VLOOKUP(Games!C485, Data!$B$2:$L$134, 7, FALSE))*Coefficients!$G$2</f>
        <v>#N/A</v>
      </c>
      <c r="H485" t="e">
        <f>(VLOOKUP(Games!B485, Data!$B$2:$L$134, 8, FALSE)-VLOOKUP(Games!C485, Data!$B$2:$L$134, 8, FALSE))*Coefficients!$H$2</f>
        <v>#N/A</v>
      </c>
      <c r="I485" t="e">
        <f>(VLOOKUP(Games!B485, Data!$B$2:$L$134, 9, FALSE)-VLOOKUP(Games!C485, Data!$B$2:$L$134, 9, FALSE))*Coefficients!$I$2</f>
        <v>#N/A</v>
      </c>
      <c r="J485" t="e">
        <f>(VLOOKUP(Games!B485, Data!$B$2:$L$134, 10, FALSE)-VLOOKUP(Games!C485, Data!$B$2:$L$134, 10, FALSE))*Coefficients!$J$2</f>
        <v>#N/A</v>
      </c>
      <c r="K485" t="e">
        <f>(IF(AND(VLOOKUP(Games!B485, Data!$B$2:$L$134, 11, FALSE)=1, VLOOKUP(Games!C485, Data!$B$2:$L$134, 11, FALSE)&lt;&gt;1), 1,0))*Coefficients!K$2</f>
        <v>#N/A</v>
      </c>
      <c r="L485" t="e">
        <f>(IF(AND(VLOOKUP(Games!B485, Data!$B$2:$L$134, 11, FALSE)&lt;&gt;1, VLOOKUP(Games!C485, Data!$B$2:$L$134, 11, FALSE)=1), 1,0))*Coefficients!L$2</f>
        <v>#N/A</v>
      </c>
      <c r="O485" t="e">
        <f t="shared" si="7"/>
        <v>#N/A</v>
      </c>
    </row>
    <row r="486" spans="1:15" x14ac:dyDescent="0.45">
      <c r="A486">
        <f>Coefficients!$A$2</f>
        <v>-3.0949477183535601</v>
      </c>
      <c r="B486">
        <f>(Games!D486)*Coefficients!$B$2</f>
        <v>0</v>
      </c>
      <c r="C486" t="e">
        <f>(VLOOKUP(Games!B486, Data!$B$2:$L$134, 4, FALSE)-VLOOKUP(Games!C486, Data!$B$2:$L$134, 4, FALSE))*Coefficients!$C$2</f>
        <v>#N/A</v>
      </c>
      <c r="D486" t="e">
        <f>(VLOOKUP(Games!B486, Data!$B$2:$L$134, 3, FALSE)-VLOOKUP(Games!C486, Data!$B$2:$L$134, 3, FALSE))*Coefficients!$D$2</f>
        <v>#N/A</v>
      </c>
      <c r="E486" t="e">
        <f>(VLOOKUP(Games!B486, Data!$B$2:$L$134, 5, FALSE)-VLOOKUP(Games!C486, Data!$B$2:$L$134, 5, FALSE))*Coefficients!$E$2</f>
        <v>#N/A</v>
      </c>
      <c r="F486" t="e">
        <f>(VLOOKUP(Games!B486, Data!$B$2:$L$134, 6, FALSE)-VLOOKUP(Games!C486, Data!$B$2:$L$134, 6, FALSE))*Coefficients!$F$2</f>
        <v>#N/A</v>
      </c>
      <c r="G486" t="e">
        <f>(VLOOKUP(Games!B486, Data!$B$2:$L$134, 7, FALSE)-VLOOKUP(Games!C486, Data!$B$2:$L$134, 7, FALSE))*Coefficients!$G$2</f>
        <v>#N/A</v>
      </c>
      <c r="H486" t="e">
        <f>(VLOOKUP(Games!B486, Data!$B$2:$L$134, 8, FALSE)-VLOOKUP(Games!C486, Data!$B$2:$L$134, 8, FALSE))*Coefficients!$H$2</f>
        <v>#N/A</v>
      </c>
      <c r="I486" t="e">
        <f>(VLOOKUP(Games!B486, Data!$B$2:$L$134, 9, FALSE)-VLOOKUP(Games!C486, Data!$B$2:$L$134, 9, FALSE))*Coefficients!$I$2</f>
        <v>#N/A</v>
      </c>
      <c r="J486" t="e">
        <f>(VLOOKUP(Games!B486, Data!$B$2:$L$134, 10, FALSE)-VLOOKUP(Games!C486, Data!$B$2:$L$134, 10, FALSE))*Coefficients!$J$2</f>
        <v>#N/A</v>
      </c>
      <c r="K486" t="e">
        <f>(IF(AND(VLOOKUP(Games!B486, Data!$B$2:$L$134, 11, FALSE)=1, VLOOKUP(Games!C486, Data!$B$2:$L$134, 11, FALSE)&lt;&gt;1), 1,0))*Coefficients!K$2</f>
        <v>#N/A</v>
      </c>
      <c r="L486" t="e">
        <f>(IF(AND(VLOOKUP(Games!B486, Data!$B$2:$L$134, 11, FALSE)&lt;&gt;1, VLOOKUP(Games!C486, Data!$B$2:$L$134, 11, FALSE)=1), 1,0))*Coefficients!L$2</f>
        <v>#N/A</v>
      </c>
      <c r="O486" t="e">
        <f t="shared" si="7"/>
        <v>#N/A</v>
      </c>
    </row>
    <row r="487" spans="1:15" x14ac:dyDescent="0.45">
      <c r="A487">
        <f>Coefficients!$A$2</f>
        <v>-3.0949477183535601</v>
      </c>
      <c r="B487">
        <f>(Games!D487)*Coefficients!$B$2</f>
        <v>0</v>
      </c>
      <c r="C487" t="e">
        <f>(VLOOKUP(Games!B487, Data!$B$2:$L$134, 4, FALSE)-VLOOKUP(Games!C487, Data!$B$2:$L$134, 4, FALSE))*Coefficients!$C$2</f>
        <v>#N/A</v>
      </c>
      <c r="D487" t="e">
        <f>(VLOOKUP(Games!B487, Data!$B$2:$L$134, 3, FALSE)-VLOOKUP(Games!C487, Data!$B$2:$L$134, 3, FALSE))*Coefficients!$D$2</f>
        <v>#N/A</v>
      </c>
      <c r="E487" t="e">
        <f>(VLOOKUP(Games!B487, Data!$B$2:$L$134, 5, FALSE)-VLOOKUP(Games!C487, Data!$B$2:$L$134, 5, FALSE))*Coefficients!$E$2</f>
        <v>#N/A</v>
      </c>
      <c r="F487" t="e">
        <f>(VLOOKUP(Games!B487, Data!$B$2:$L$134, 6, FALSE)-VLOOKUP(Games!C487, Data!$B$2:$L$134, 6, FALSE))*Coefficients!$F$2</f>
        <v>#N/A</v>
      </c>
      <c r="G487" t="e">
        <f>(VLOOKUP(Games!B487, Data!$B$2:$L$134, 7, FALSE)-VLOOKUP(Games!C487, Data!$B$2:$L$134, 7, FALSE))*Coefficients!$G$2</f>
        <v>#N/A</v>
      </c>
      <c r="H487" t="e">
        <f>(VLOOKUP(Games!B487, Data!$B$2:$L$134, 8, FALSE)-VLOOKUP(Games!C487, Data!$B$2:$L$134, 8, FALSE))*Coefficients!$H$2</f>
        <v>#N/A</v>
      </c>
      <c r="I487" t="e">
        <f>(VLOOKUP(Games!B487, Data!$B$2:$L$134, 9, FALSE)-VLOOKUP(Games!C487, Data!$B$2:$L$134, 9, FALSE))*Coefficients!$I$2</f>
        <v>#N/A</v>
      </c>
      <c r="J487" t="e">
        <f>(VLOOKUP(Games!B487, Data!$B$2:$L$134, 10, FALSE)-VLOOKUP(Games!C487, Data!$B$2:$L$134, 10, FALSE))*Coefficients!$J$2</f>
        <v>#N/A</v>
      </c>
      <c r="K487" t="e">
        <f>(IF(AND(VLOOKUP(Games!B487, Data!$B$2:$L$134, 11, FALSE)=1, VLOOKUP(Games!C487, Data!$B$2:$L$134, 11, FALSE)&lt;&gt;1), 1,0))*Coefficients!K$2</f>
        <v>#N/A</v>
      </c>
      <c r="L487" t="e">
        <f>(IF(AND(VLOOKUP(Games!B487, Data!$B$2:$L$134, 11, FALSE)&lt;&gt;1, VLOOKUP(Games!C487, Data!$B$2:$L$134, 11, FALSE)=1), 1,0))*Coefficients!L$2</f>
        <v>#N/A</v>
      </c>
      <c r="O487" t="e">
        <f t="shared" si="7"/>
        <v>#N/A</v>
      </c>
    </row>
    <row r="488" spans="1:15" x14ac:dyDescent="0.45">
      <c r="A488">
        <f>Coefficients!$A$2</f>
        <v>-3.0949477183535601</v>
      </c>
      <c r="B488">
        <f>(Games!D488)*Coefficients!$B$2</f>
        <v>0</v>
      </c>
      <c r="C488" t="e">
        <f>(VLOOKUP(Games!B488, Data!$B$2:$L$134, 4, FALSE)-VLOOKUP(Games!C488, Data!$B$2:$L$134, 4, FALSE))*Coefficients!$C$2</f>
        <v>#N/A</v>
      </c>
      <c r="D488" t="e">
        <f>(VLOOKUP(Games!B488, Data!$B$2:$L$134, 3, FALSE)-VLOOKUP(Games!C488, Data!$B$2:$L$134, 3, FALSE))*Coefficients!$D$2</f>
        <v>#N/A</v>
      </c>
      <c r="E488" t="e">
        <f>(VLOOKUP(Games!B488, Data!$B$2:$L$134, 5, FALSE)-VLOOKUP(Games!C488, Data!$B$2:$L$134, 5, FALSE))*Coefficients!$E$2</f>
        <v>#N/A</v>
      </c>
      <c r="F488" t="e">
        <f>(VLOOKUP(Games!B488, Data!$B$2:$L$134, 6, FALSE)-VLOOKUP(Games!C488, Data!$B$2:$L$134, 6, FALSE))*Coefficients!$F$2</f>
        <v>#N/A</v>
      </c>
      <c r="G488" t="e">
        <f>(VLOOKUP(Games!B488, Data!$B$2:$L$134, 7, FALSE)-VLOOKUP(Games!C488, Data!$B$2:$L$134, 7, FALSE))*Coefficients!$G$2</f>
        <v>#N/A</v>
      </c>
      <c r="H488" t="e">
        <f>(VLOOKUP(Games!B488, Data!$B$2:$L$134, 8, FALSE)-VLOOKUP(Games!C488, Data!$B$2:$L$134, 8, FALSE))*Coefficients!$H$2</f>
        <v>#N/A</v>
      </c>
      <c r="I488" t="e">
        <f>(VLOOKUP(Games!B488, Data!$B$2:$L$134, 9, FALSE)-VLOOKUP(Games!C488, Data!$B$2:$L$134, 9, FALSE))*Coefficients!$I$2</f>
        <v>#N/A</v>
      </c>
      <c r="J488" t="e">
        <f>(VLOOKUP(Games!B488, Data!$B$2:$L$134, 10, FALSE)-VLOOKUP(Games!C488, Data!$B$2:$L$134, 10, FALSE))*Coefficients!$J$2</f>
        <v>#N/A</v>
      </c>
      <c r="K488" t="e">
        <f>(IF(AND(VLOOKUP(Games!B488, Data!$B$2:$L$134, 11, FALSE)=1, VLOOKUP(Games!C488, Data!$B$2:$L$134, 11, FALSE)&lt;&gt;1), 1,0))*Coefficients!K$2</f>
        <v>#N/A</v>
      </c>
      <c r="L488" t="e">
        <f>(IF(AND(VLOOKUP(Games!B488, Data!$B$2:$L$134, 11, FALSE)&lt;&gt;1, VLOOKUP(Games!C488, Data!$B$2:$L$134, 11, FALSE)=1), 1,0))*Coefficients!L$2</f>
        <v>#N/A</v>
      </c>
      <c r="O488" t="e">
        <f t="shared" si="7"/>
        <v>#N/A</v>
      </c>
    </row>
    <row r="489" spans="1:15" x14ac:dyDescent="0.45">
      <c r="A489">
        <f>Coefficients!$A$2</f>
        <v>-3.0949477183535601</v>
      </c>
      <c r="B489">
        <f>(Games!D489)*Coefficients!$B$2</f>
        <v>0</v>
      </c>
      <c r="C489" t="e">
        <f>(VLOOKUP(Games!B489, Data!$B$2:$L$134, 4, FALSE)-VLOOKUP(Games!C489, Data!$B$2:$L$134, 4, FALSE))*Coefficients!$C$2</f>
        <v>#N/A</v>
      </c>
      <c r="D489" t="e">
        <f>(VLOOKUP(Games!B489, Data!$B$2:$L$134, 3, FALSE)-VLOOKUP(Games!C489, Data!$B$2:$L$134, 3, FALSE))*Coefficients!$D$2</f>
        <v>#N/A</v>
      </c>
      <c r="E489" t="e">
        <f>(VLOOKUP(Games!B489, Data!$B$2:$L$134, 5, FALSE)-VLOOKUP(Games!C489, Data!$B$2:$L$134, 5, FALSE))*Coefficients!$E$2</f>
        <v>#N/A</v>
      </c>
      <c r="F489" t="e">
        <f>(VLOOKUP(Games!B489, Data!$B$2:$L$134, 6, FALSE)-VLOOKUP(Games!C489, Data!$B$2:$L$134, 6, FALSE))*Coefficients!$F$2</f>
        <v>#N/A</v>
      </c>
      <c r="G489" t="e">
        <f>(VLOOKUP(Games!B489, Data!$B$2:$L$134, 7, FALSE)-VLOOKUP(Games!C489, Data!$B$2:$L$134, 7, FALSE))*Coefficients!$G$2</f>
        <v>#N/A</v>
      </c>
      <c r="H489" t="e">
        <f>(VLOOKUP(Games!B489, Data!$B$2:$L$134, 8, FALSE)-VLOOKUP(Games!C489, Data!$B$2:$L$134, 8, FALSE))*Coefficients!$H$2</f>
        <v>#N/A</v>
      </c>
      <c r="I489" t="e">
        <f>(VLOOKUP(Games!B489, Data!$B$2:$L$134, 9, FALSE)-VLOOKUP(Games!C489, Data!$B$2:$L$134, 9, FALSE))*Coefficients!$I$2</f>
        <v>#N/A</v>
      </c>
      <c r="J489" t="e">
        <f>(VLOOKUP(Games!B489, Data!$B$2:$L$134, 10, FALSE)-VLOOKUP(Games!C489, Data!$B$2:$L$134, 10, FALSE))*Coefficients!$J$2</f>
        <v>#N/A</v>
      </c>
      <c r="K489" t="e">
        <f>(IF(AND(VLOOKUP(Games!B489, Data!$B$2:$L$134, 11, FALSE)=1, VLOOKUP(Games!C489, Data!$B$2:$L$134, 11, FALSE)&lt;&gt;1), 1,0))*Coefficients!K$2</f>
        <v>#N/A</v>
      </c>
      <c r="L489" t="e">
        <f>(IF(AND(VLOOKUP(Games!B489, Data!$B$2:$L$134, 11, FALSE)&lt;&gt;1, VLOOKUP(Games!C489, Data!$B$2:$L$134, 11, FALSE)=1), 1,0))*Coefficients!L$2</f>
        <v>#N/A</v>
      </c>
      <c r="O489" t="e">
        <f t="shared" si="7"/>
        <v>#N/A</v>
      </c>
    </row>
    <row r="490" spans="1:15" x14ac:dyDescent="0.45">
      <c r="A490">
        <f>Coefficients!$A$2</f>
        <v>-3.0949477183535601</v>
      </c>
      <c r="B490">
        <f>(Games!D490)*Coefficients!$B$2</f>
        <v>0</v>
      </c>
      <c r="C490" t="e">
        <f>(VLOOKUP(Games!B490, Data!$B$2:$L$134, 4, FALSE)-VLOOKUP(Games!C490, Data!$B$2:$L$134, 4, FALSE))*Coefficients!$C$2</f>
        <v>#N/A</v>
      </c>
      <c r="D490" t="e">
        <f>(VLOOKUP(Games!B490, Data!$B$2:$L$134, 3, FALSE)-VLOOKUP(Games!C490, Data!$B$2:$L$134, 3, FALSE))*Coefficients!$D$2</f>
        <v>#N/A</v>
      </c>
      <c r="E490" t="e">
        <f>(VLOOKUP(Games!B490, Data!$B$2:$L$134, 5, FALSE)-VLOOKUP(Games!C490, Data!$B$2:$L$134, 5, FALSE))*Coefficients!$E$2</f>
        <v>#N/A</v>
      </c>
      <c r="F490" t="e">
        <f>(VLOOKUP(Games!B490, Data!$B$2:$L$134, 6, FALSE)-VLOOKUP(Games!C490, Data!$B$2:$L$134, 6, FALSE))*Coefficients!$F$2</f>
        <v>#N/A</v>
      </c>
      <c r="G490" t="e">
        <f>(VLOOKUP(Games!B490, Data!$B$2:$L$134, 7, FALSE)-VLOOKUP(Games!C490, Data!$B$2:$L$134, 7, FALSE))*Coefficients!$G$2</f>
        <v>#N/A</v>
      </c>
      <c r="H490" t="e">
        <f>(VLOOKUP(Games!B490, Data!$B$2:$L$134, 8, FALSE)-VLOOKUP(Games!C490, Data!$B$2:$L$134, 8, FALSE))*Coefficients!$H$2</f>
        <v>#N/A</v>
      </c>
      <c r="I490" t="e">
        <f>(VLOOKUP(Games!B490, Data!$B$2:$L$134, 9, FALSE)-VLOOKUP(Games!C490, Data!$B$2:$L$134, 9, FALSE))*Coefficients!$I$2</f>
        <v>#N/A</v>
      </c>
      <c r="J490" t="e">
        <f>(VLOOKUP(Games!B490, Data!$B$2:$L$134, 10, FALSE)-VLOOKUP(Games!C490, Data!$B$2:$L$134, 10, FALSE))*Coefficients!$J$2</f>
        <v>#N/A</v>
      </c>
      <c r="K490" t="e">
        <f>(IF(AND(VLOOKUP(Games!B490, Data!$B$2:$L$134, 11, FALSE)=1, VLOOKUP(Games!C490, Data!$B$2:$L$134, 11, FALSE)&lt;&gt;1), 1,0))*Coefficients!K$2</f>
        <v>#N/A</v>
      </c>
      <c r="L490" t="e">
        <f>(IF(AND(VLOOKUP(Games!B490, Data!$B$2:$L$134, 11, FALSE)&lt;&gt;1, VLOOKUP(Games!C490, Data!$B$2:$L$134, 11, FALSE)=1), 1,0))*Coefficients!L$2</f>
        <v>#N/A</v>
      </c>
      <c r="O490" t="e">
        <f t="shared" si="7"/>
        <v>#N/A</v>
      </c>
    </row>
    <row r="491" spans="1:15" x14ac:dyDescent="0.45">
      <c r="A491">
        <f>Coefficients!$A$2</f>
        <v>-3.0949477183535601</v>
      </c>
      <c r="B491">
        <f>(Games!D491)*Coefficients!$B$2</f>
        <v>0</v>
      </c>
      <c r="C491" t="e">
        <f>(VLOOKUP(Games!B491, Data!$B$2:$L$134, 4, FALSE)-VLOOKUP(Games!C491, Data!$B$2:$L$134, 4, FALSE))*Coefficients!$C$2</f>
        <v>#N/A</v>
      </c>
      <c r="D491" t="e">
        <f>(VLOOKUP(Games!B491, Data!$B$2:$L$134, 3, FALSE)-VLOOKUP(Games!C491, Data!$B$2:$L$134, 3, FALSE))*Coefficients!$D$2</f>
        <v>#N/A</v>
      </c>
      <c r="E491" t="e">
        <f>(VLOOKUP(Games!B491, Data!$B$2:$L$134, 5, FALSE)-VLOOKUP(Games!C491, Data!$B$2:$L$134, 5, FALSE))*Coefficients!$E$2</f>
        <v>#N/A</v>
      </c>
      <c r="F491" t="e">
        <f>(VLOOKUP(Games!B491, Data!$B$2:$L$134, 6, FALSE)-VLOOKUP(Games!C491, Data!$B$2:$L$134, 6, FALSE))*Coefficients!$F$2</f>
        <v>#N/A</v>
      </c>
      <c r="G491" t="e">
        <f>(VLOOKUP(Games!B491, Data!$B$2:$L$134, 7, FALSE)-VLOOKUP(Games!C491, Data!$B$2:$L$134, 7, FALSE))*Coefficients!$G$2</f>
        <v>#N/A</v>
      </c>
      <c r="H491" t="e">
        <f>(VLOOKUP(Games!B491, Data!$B$2:$L$134, 8, FALSE)-VLOOKUP(Games!C491, Data!$B$2:$L$134, 8, FALSE))*Coefficients!$H$2</f>
        <v>#N/A</v>
      </c>
      <c r="I491" t="e">
        <f>(VLOOKUP(Games!B491, Data!$B$2:$L$134, 9, FALSE)-VLOOKUP(Games!C491, Data!$B$2:$L$134, 9, FALSE))*Coefficients!$I$2</f>
        <v>#N/A</v>
      </c>
      <c r="J491" t="e">
        <f>(VLOOKUP(Games!B491, Data!$B$2:$L$134, 10, FALSE)-VLOOKUP(Games!C491, Data!$B$2:$L$134, 10, FALSE))*Coefficients!$J$2</f>
        <v>#N/A</v>
      </c>
      <c r="K491" t="e">
        <f>(IF(AND(VLOOKUP(Games!B491, Data!$B$2:$L$134, 11, FALSE)=1, VLOOKUP(Games!C491, Data!$B$2:$L$134, 11, FALSE)&lt;&gt;1), 1,0))*Coefficients!K$2</f>
        <v>#N/A</v>
      </c>
      <c r="L491" t="e">
        <f>(IF(AND(VLOOKUP(Games!B491, Data!$B$2:$L$134, 11, FALSE)&lt;&gt;1, VLOOKUP(Games!C491, Data!$B$2:$L$134, 11, FALSE)=1), 1,0))*Coefficients!L$2</f>
        <v>#N/A</v>
      </c>
      <c r="O491" t="e">
        <f t="shared" si="7"/>
        <v>#N/A</v>
      </c>
    </row>
    <row r="492" spans="1:15" x14ac:dyDescent="0.45">
      <c r="A492">
        <f>Coefficients!$A$2</f>
        <v>-3.0949477183535601</v>
      </c>
      <c r="B492">
        <f>(Games!D492)*Coefficients!$B$2</f>
        <v>0</v>
      </c>
      <c r="C492" t="e">
        <f>(VLOOKUP(Games!B492, Data!$B$2:$L$134, 4, FALSE)-VLOOKUP(Games!C492, Data!$B$2:$L$134, 4, FALSE))*Coefficients!$C$2</f>
        <v>#N/A</v>
      </c>
      <c r="D492" t="e">
        <f>(VLOOKUP(Games!B492, Data!$B$2:$L$134, 3, FALSE)-VLOOKUP(Games!C492, Data!$B$2:$L$134, 3, FALSE))*Coefficients!$D$2</f>
        <v>#N/A</v>
      </c>
      <c r="E492" t="e">
        <f>(VLOOKUP(Games!B492, Data!$B$2:$L$134, 5, FALSE)-VLOOKUP(Games!C492, Data!$B$2:$L$134, 5, FALSE))*Coefficients!$E$2</f>
        <v>#N/A</v>
      </c>
      <c r="F492" t="e">
        <f>(VLOOKUP(Games!B492, Data!$B$2:$L$134, 6, FALSE)-VLOOKUP(Games!C492, Data!$B$2:$L$134, 6, FALSE))*Coefficients!$F$2</f>
        <v>#N/A</v>
      </c>
      <c r="G492" t="e">
        <f>(VLOOKUP(Games!B492, Data!$B$2:$L$134, 7, FALSE)-VLOOKUP(Games!C492, Data!$B$2:$L$134, 7, FALSE))*Coefficients!$G$2</f>
        <v>#N/A</v>
      </c>
      <c r="H492" t="e">
        <f>(VLOOKUP(Games!B492, Data!$B$2:$L$134, 8, FALSE)-VLOOKUP(Games!C492, Data!$B$2:$L$134, 8, FALSE))*Coefficients!$H$2</f>
        <v>#N/A</v>
      </c>
      <c r="I492" t="e">
        <f>(VLOOKUP(Games!B492, Data!$B$2:$L$134, 9, FALSE)-VLOOKUP(Games!C492, Data!$B$2:$L$134, 9, FALSE))*Coefficients!$I$2</f>
        <v>#N/A</v>
      </c>
      <c r="J492" t="e">
        <f>(VLOOKUP(Games!B492, Data!$B$2:$L$134, 10, FALSE)-VLOOKUP(Games!C492, Data!$B$2:$L$134, 10, FALSE))*Coefficients!$J$2</f>
        <v>#N/A</v>
      </c>
      <c r="K492" t="e">
        <f>(IF(AND(VLOOKUP(Games!B492, Data!$B$2:$L$134, 11, FALSE)=1, VLOOKUP(Games!C492, Data!$B$2:$L$134, 11, FALSE)&lt;&gt;1), 1,0))*Coefficients!K$2</f>
        <v>#N/A</v>
      </c>
      <c r="L492" t="e">
        <f>(IF(AND(VLOOKUP(Games!B492, Data!$B$2:$L$134, 11, FALSE)&lt;&gt;1, VLOOKUP(Games!C492, Data!$B$2:$L$134, 11, FALSE)=1), 1,0))*Coefficients!L$2</f>
        <v>#N/A</v>
      </c>
      <c r="O492" t="e">
        <f t="shared" si="7"/>
        <v>#N/A</v>
      </c>
    </row>
    <row r="493" spans="1:15" x14ac:dyDescent="0.45">
      <c r="A493">
        <f>Coefficients!$A$2</f>
        <v>-3.0949477183535601</v>
      </c>
      <c r="B493">
        <f>(Games!D493)*Coefficients!$B$2</f>
        <v>0</v>
      </c>
      <c r="C493" t="e">
        <f>(VLOOKUP(Games!B493, Data!$B$2:$L$134, 4, FALSE)-VLOOKUP(Games!C493, Data!$B$2:$L$134, 4, FALSE))*Coefficients!$C$2</f>
        <v>#N/A</v>
      </c>
      <c r="D493" t="e">
        <f>(VLOOKUP(Games!B493, Data!$B$2:$L$134, 3, FALSE)-VLOOKUP(Games!C493, Data!$B$2:$L$134, 3, FALSE))*Coefficients!$D$2</f>
        <v>#N/A</v>
      </c>
      <c r="E493" t="e">
        <f>(VLOOKUP(Games!B493, Data!$B$2:$L$134, 5, FALSE)-VLOOKUP(Games!C493, Data!$B$2:$L$134, 5, FALSE))*Coefficients!$E$2</f>
        <v>#N/A</v>
      </c>
      <c r="F493" t="e">
        <f>(VLOOKUP(Games!B493, Data!$B$2:$L$134, 6, FALSE)-VLOOKUP(Games!C493, Data!$B$2:$L$134, 6, FALSE))*Coefficients!$F$2</f>
        <v>#N/A</v>
      </c>
      <c r="G493" t="e">
        <f>(VLOOKUP(Games!B493, Data!$B$2:$L$134, 7, FALSE)-VLOOKUP(Games!C493, Data!$B$2:$L$134, 7, FALSE))*Coefficients!$G$2</f>
        <v>#N/A</v>
      </c>
      <c r="H493" t="e">
        <f>(VLOOKUP(Games!B493, Data!$B$2:$L$134, 8, FALSE)-VLOOKUP(Games!C493, Data!$B$2:$L$134, 8, FALSE))*Coefficients!$H$2</f>
        <v>#N/A</v>
      </c>
      <c r="I493" t="e">
        <f>(VLOOKUP(Games!B493, Data!$B$2:$L$134, 9, FALSE)-VLOOKUP(Games!C493, Data!$B$2:$L$134, 9, FALSE))*Coefficients!$I$2</f>
        <v>#N/A</v>
      </c>
      <c r="J493" t="e">
        <f>(VLOOKUP(Games!B493, Data!$B$2:$L$134, 10, FALSE)-VLOOKUP(Games!C493, Data!$B$2:$L$134, 10, FALSE))*Coefficients!$J$2</f>
        <v>#N/A</v>
      </c>
      <c r="K493" t="e">
        <f>(IF(AND(VLOOKUP(Games!B493, Data!$B$2:$L$134, 11, FALSE)=1, VLOOKUP(Games!C493, Data!$B$2:$L$134, 11, FALSE)&lt;&gt;1), 1,0))*Coefficients!K$2</f>
        <v>#N/A</v>
      </c>
      <c r="L493" t="e">
        <f>(IF(AND(VLOOKUP(Games!B493, Data!$B$2:$L$134, 11, FALSE)&lt;&gt;1, VLOOKUP(Games!C493, Data!$B$2:$L$134, 11, FALSE)=1), 1,0))*Coefficients!L$2</f>
        <v>#N/A</v>
      </c>
      <c r="O493" t="e">
        <f t="shared" si="7"/>
        <v>#N/A</v>
      </c>
    </row>
    <row r="494" spans="1:15" x14ac:dyDescent="0.45">
      <c r="A494">
        <f>Coefficients!$A$2</f>
        <v>-3.0949477183535601</v>
      </c>
      <c r="B494">
        <f>(Games!D494)*Coefficients!$B$2</f>
        <v>0</v>
      </c>
      <c r="C494" t="e">
        <f>(VLOOKUP(Games!B494, Data!$B$2:$L$134, 4, FALSE)-VLOOKUP(Games!C494, Data!$B$2:$L$134, 4, FALSE))*Coefficients!$C$2</f>
        <v>#N/A</v>
      </c>
      <c r="D494" t="e">
        <f>(VLOOKUP(Games!B494, Data!$B$2:$L$134, 3, FALSE)-VLOOKUP(Games!C494, Data!$B$2:$L$134, 3, FALSE))*Coefficients!$D$2</f>
        <v>#N/A</v>
      </c>
      <c r="E494" t="e">
        <f>(VLOOKUP(Games!B494, Data!$B$2:$L$134, 5, FALSE)-VLOOKUP(Games!C494, Data!$B$2:$L$134, 5, FALSE))*Coefficients!$E$2</f>
        <v>#N/A</v>
      </c>
      <c r="F494" t="e">
        <f>(VLOOKUP(Games!B494, Data!$B$2:$L$134, 6, FALSE)-VLOOKUP(Games!C494, Data!$B$2:$L$134, 6, FALSE))*Coefficients!$F$2</f>
        <v>#N/A</v>
      </c>
      <c r="G494" t="e">
        <f>(VLOOKUP(Games!B494, Data!$B$2:$L$134, 7, FALSE)-VLOOKUP(Games!C494, Data!$B$2:$L$134, 7, FALSE))*Coefficients!$G$2</f>
        <v>#N/A</v>
      </c>
      <c r="H494" t="e">
        <f>(VLOOKUP(Games!B494, Data!$B$2:$L$134, 8, FALSE)-VLOOKUP(Games!C494, Data!$B$2:$L$134, 8, FALSE))*Coefficients!$H$2</f>
        <v>#N/A</v>
      </c>
      <c r="I494" t="e">
        <f>(VLOOKUP(Games!B494, Data!$B$2:$L$134, 9, FALSE)-VLOOKUP(Games!C494, Data!$B$2:$L$134, 9, FALSE))*Coefficients!$I$2</f>
        <v>#N/A</v>
      </c>
      <c r="J494" t="e">
        <f>(VLOOKUP(Games!B494, Data!$B$2:$L$134, 10, FALSE)-VLOOKUP(Games!C494, Data!$B$2:$L$134, 10, FALSE))*Coefficients!$J$2</f>
        <v>#N/A</v>
      </c>
      <c r="K494" t="e">
        <f>(IF(AND(VLOOKUP(Games!B494, Data!$B$2:$L$134, 11, FALSE)=1, VLOOKUP(Games!C494, Data!$B$2:$L$134, 11, FALSE)&lt;&gt;1), 1,0))*Coefficients!K$2</f>
        <v>#N/A</v>
      </c>
      <c r="L494" t="e">
        <f>(IF(AND(VLOOKUP(Games!B494, Data!$B$2:$L$134, 11, FALSE)&lt;&gt;1, VLOOKUP(Games!C494, Data!$B$2:$L$134, 11, FALSE)=1), 1,0))*Coefficients!L$2</f>
        <v>#N/A</v>
      </c>
      <c r="O494" t="e">
        <f t="shared" si="7"/>
        <v>#N/A</v>
      </c>
    </row>
    <row r="495" spans="1:15" x14ac:dyDescent="0.45">
      <c r="A495">
        <f>Coefficients!$A$2</f>
        <v>-3.0949477183535601</v>
      </c>
      <c r="B495">
        <f>(Games!D495)*Coefficients!$B$2</f>
        <v>0</v>
      </c>
      <c r="C495" t="e">
        <f>(VLOOKUP(Games!B495, Data!$B$2:$L$134, 4, FALSE)-VLOOKUP(Games!C495, Data!$B$2:$L$134, 4, FALSE))*Coefficients!$C$2</f>
        <v>#N/A</v>
      </c>
      <c r="D495" t="e">
        <f>(VLOOKUP(Games!B495, Data!$B$2:$L$134, 3, FALSE)-VLOOKUP(Games!C495, Data!$B$2:$L$134, 3, FALSE))*Coefficients!$D$2</f>
        <v>#N/A</v>
      </c>
      <c r="E495" t="e">
        <f>(VLOOKUP(Games!B495, Data!$B$2:$L$134, 5, FALSE)-VLOOKUP(Games!C495, Data!$B$2:$L$134, 5, FALSE))*Coefficients!$E$2</f>
        <v>#N/A</v>
      </c>
      <c r="F495" t="e">
        <f>(VLOOKUP(Games!B495, Data!$B$2:$L$134, 6, FALSE)-VLOOKUP(Games!C495, Data!$B$2:$L$134, 6, FALSE))*Coefficients!$F$2</f>
        <v>#N/A</v>
      </c>
      <c r="G495" t="e">
        <f>(VLOOKUP(Games!B495, Data!$B$2:$L$134, 7, FALSE)-VLOOKUP(Games!C495, Data!$B$2:$L$134, 7, FALSE))*Coefficients!$G$2</f>
        <v>#N/A</v>
      </c>
      <c r="H495" t="e">
        <f>(VLOOKUP(Games!B495, Data!$B$2:$L$134, 8, FALSE)-VLOOKUP(Games!C495, Data!$B$2:$L$134, 8, FALSE))*Coefficients!$H$2</f>
        <v>#N/A</v>
      </c>
      <c r="I495" t="e">
        <f>(VLOOKUP(Games!B495, Data!$B$2:$L$134, 9, FALSE)-VLOOKUP(Games!C495, Data!$B$2:$L$134, 9, FALSE))*Coefficients!$I$2</f>
        <v>#N/A</v>
      </c>
      <c r="J495" t="e">
        <f>(VLOOKUP(Games!B495, Data!$B$2:$L$134, 10, FALSE)-VLOOKUP(Games!C495, Data!$B$2:$L$134, 10, FALSE))*Coefficients!$J$2</f>
        <v>#N/A</v>
      </c>
      <c r="K495" t="e">
        <f>(IF(AND(VLOOKUP(Games!B495, Data!$B$2:$L$134, 11, FALSE)=1, VLOOKUP(Games!C495, Data!$B$2:$L$134, 11, FALSE)&lt;&gt;1), 1,0))*Coefficients!K$2</f>
        <v>#N/A</v>
      </c>
      <c r="L495" t="e">
        <f>(IF(AND(VLOOKUP(Games!B495, Data!$B$2:$L$134, 11, FALSE)&lt;&gt;1, VLOOKUP(Games!C495, Data!$B$2:$L$134, 11, FALSE)=1), 1,0))*Coefficients!L$2</f>
        <v>#N/A</v>
      </c>
      <c r="O495" t="e">
        <f t="shared" si="7"/>
        <v>#N/A</v>
      </c>
    </row>
    <row r="496" spans="1:15" x14ac:dyDescent="0.45">
      <c r="A496">
        <f>Coefficients!$A$2</f>
        <v>-3.0949477183535601</v>
      </c>
      <c r="B496">
        <f>(Games!D496)*Coefficients!$B$2</f>
        <v>0</v>
      </c>
      <c r="C496" t="e">
        <f>(VLOOKUP(Games!B496, Data!$B$2:$L$134, 4, FALSE)-VLOOKUP(Games!C496, Data!$B$2:$L$134, 4, FALSE))*Coefficients!$C$2</f>
        <v>#N/A</v>
      </c>
      <c r="D496" t="e">
        <f>(VLOOKUP(Games!B496, Data!$B$2:$L$134, 3, FALSE)-VLOOKUP(Games!C496, Data!$B$2:$L$134, 3, FALSE))*Coefficients!$D$2</f>
        <v>#N/A</v>
      </c>
      <c r="E496" t="e">
        <f>(VLOOKUP(Games!B496, Data!$B$2:$L$134, 5, FALSE)-VLOOKUP(Games!C496, Data!$B$2:$L$134, 5, FALSE))*Coefficients!$E$2</f>
        <v>#N/A</v>
      </c>
      <c r="F496" t="e">
        <f>(VLOOKUP(Games!B496, Data!$B$2:$L$134, 6, FALSE)-VLOOKUP(Games!C496, Data!$B$2:$L$134, 6, FALSE))*Coefficients!$F$2</f>
        <v>#N/A</v>
      </c>
      <c r="G496" t="e">
        <f>(VLOOKUP(Games!B496, Data!$B$2:$L$134, 7, FALSE)-VLOOKUP(Games!C496, Data!$B$2:$L$134, 7, FALSE))*Coefficients!$G$2</f>
        <v>#N/A</v>
      </c>
      <c r="H496" t="e">
        <f>(VLOOKUP(Games!B496, Data!$B$2:$L$134, 8, FALSE)-VLOOKUP(Games!C496, Data!$B$2:$L$134, 8, FALSE))*Coefficients!$H$2</f>
        <v>#N/A</v>
      </c>
      <c r="I496" t="e">
        <f>(VLOOKUP(Games!B496, Data!$B$2:$L$134, 9, FALSE)-VLOOKUP(Games!C496, Data!$B$2:$L$134, 9, FALSE))*Coefficients!$I$2</f>
        <v>#N/A</v>
      </c>
      <c r="J496" t="e">
        <f>(VLOOKUP(Games!B496, Data!$B$2:$L$134, 10, FALSE)-VLOOKUP(Games!C496, Data!$B$2:$L$134, 10, FALSE))*Coefficients!$J$2</f>
        <v>#N/A</v>
      </c>
      <c r="K496" t="e">
        <f>(IF(AND(VLOOKUP(Games!B496, Data!$B$2:$L$134, 11, FALSE)=1, VLOOKUP(Games!C496, Data!$B$2:$L$134, 11, FALSE)&lt;&gt;1), 1,0))*Coefficients!K$2</f>
        <v>#N/A</v>
      </c>
      <c r="L496" t="e">
        <f>(IF(AND(VLOOKUP(Games!B496, Data!$B$2:$L$134, 11, FALSE)&lt;&gt;1, VLOOKUP(Games!C496, Data!$B$2:$L$134, 11, FALSE)=1), 1,0))*Coefficients!L$2</f>
        <v>#N/A</v>
      </c>
      <c r="O496" t="e">
        <f t="shared" si="7"/>
        <v>#N/A</v>
      </c>
    </row>
    <row r="497" spans="1:15" x14ac:dyDescent="0.45">
      <c r="A497">
        <f>Coefficients!$A$2</f>
        <v>-3.0949477183535601</v>
      </c>
      <c r="B497">
        <f>(Games!D497)*Coefficients!$B$2</f>
        <v>0</v>
      </c>
      <c r="C497" t="e">
        <f>(VLOOKUP(Games!B497, Data!$B$2:$L$134, 4, FALSE)-VLOOKUP(Games!C497, Data!$B$2:$L$134, 4, FALSE))*Coefficients!$C$2</f>
        <v>#N/A</v>
      </c>
      <c r="D497" t="e">
        <f>(VLOOKUP(Games!B497, Data!$B$2:$L$134, 3, FALSE)-VLOOKUP(Games!C497, Data!$B$2:$L$134, 3, FALSE))*Coefficients!$D$2</f>
        <v>#N/A</v>
      </c>
      <c r="E497" t="e">
        <f>(VLOOKUP(Games!B497, Data!$B$2:$L$134, 5, FALSE)-VLOOKUP(Games!C497, Data!$B$2:$L$134, 5, FALSE))*Coefficients!$E$2</f>
        <v>#N/A</v>
      </c>
      <c r="F497" t="e">
        <f>(VLOOKUP(Games!B497, Data!$B$2:$L$134, 6, FALSE)-VLOOKUP(Games!C497, Data!$B$2:$L$134, 6, FALSE))*Coefficients!$F$2</f>
        <v>#N/A</v>
      </c>
      <c r="G497" t="e">
        <f>(VLOOKUP(Games!B497, Data!$B$2:$L$134, 7, FALSE)-VLOOKUP(Games!C497, Data!$B$2:$L$134, 7, FALSE))*Coefficients!$G$2</f>
        <v>#N/A</v>
      </c>
      <c r="H497" t="e">
        <f>(VLOOKUP(Games!B497, Data!$B$2:$L$134, 8, FALSE)-VLOOKUP(Games!C497, Data!$B$2:$L$134, 8, FALSE))*Coefficients!$H$2</f>
        <v>#N/A</v>
      </c>
      <c r="I497" t="e">
        <f>(VLOOKUP(Games!B497, Data!$B$2:$L$134, 9, FALSE)-VLOOKUP(Games!C497, Data!$B$2:$L$134, 9, FALSE))*Coefficients!$I$2</f>
        <v>#N/A</v>
      </c>
      <c r="J497" t="e">
        <f>(VLOOKUP(Games!B497, Data!$B$2:$L$134, 10, FALSE)-VLOOKUP(Games!C497, Data!$B$2:$L$134, 10, FALSE))*Coefficients!$J$2</f>
        <v>#N/A</v>
      </c>
      <c r="K497" t="e">
        <f>(IF(AND(VLOOKUP(Games!B497, Data!$B$2:$L$134, 11, FALSE)=1, VLOOKUP(Games!C497, Data!$B$2:$L$134, 11, FALSE)&lt;&gt;1), 1,0))*Coefficients!K$2</f>
        <v>#N/A</v>
      </c>
      <c r="L497" t="e">
        <f>(IF(AND(VLOOKUP(Games!B497, Data!$B$2:$L$134, 11, FALSE)&lt;&gt;1, VLOOKUP(Games!C497, Data!$B$2:$L$134, 11, FALSE)=1), 1,0))*Coefficients!L$2</f>
        <v>#N/A</v>
      </c>
      <c r="O497" t="e">
        <f t="shared" si="7"/>
        <v>#N/A</v>
      </c>
    </row>
    <row r="498" spans="1:15" x14ac:dyDescent="0.45">
      <c r="A498">
        <f>Coefficients!$A$2</f>
        <v>-3.0949477183535601</v>
      </c>
      <c r="B498">
        <f>(Games!D498)*Coefficients!$B$2</f>
        <v>0</v>
      </c>
      <c r="C498" t="e">
        <f>(VLOOKUP(Games!B498, Data!$B$2:$L$134, 4, FALSE)-VLOOKUP(Games!C498, Data!$B$2:$L$134, 4, FALSE))*Coefficients!$C$2</f>
        <v>#N/A</v>
      </c>
      <c r="D498" t="e">
        <f>(VLOOKUP(Games!B498, Data!$B$2:$L$134, 3, FALSE)-VLOOKUP(Games!C498, Data!$B$2:$L$134, 3, FALSE))*Coefficients!$D$2</f>
        <v>#N/A</v>
      </c>
      <c r="E498" t="e">
        <f>(VLOOKUP(Games!B498, Data!$B$2:$L$134, 5, FALSE)-VLOOKUP(Games!C498, Data!$B$2:$L$134, 5, FALSE))*Coefficients!$E$2</f>
        <v>#N/A</v>
      </c>
      <c r="F498" t="e">
        <f>(VLOOKUP(Games!B498, Data!$B$2:$L$134, 6, FALSE)-VLOOKUP(Games!C498, Data!$B$2:$L$134, 6, FALSE))*Coefficients!$F$2</f>
        <v>#N/A</v>
      </c>
      <c r="G498" t="e">
        <f>(VLOOKUP(Games!B498, Data!$B$2:$L$134, 7, FALSE)-VLOOKUP(Games!C498, Data!$B$2:$L$134, 7, FALSE))*Coefficients!$G$2</f>
        <v>#N/A</v>
      </c>
      <c r="H498" t="e">
        <f>(VLOOKUP(Games!B498, Data!$B$2:$L$134, 8, FALSE)-VLOOKUP(Games!C498, Data!$B$2:$L$134, 8, FALSE))*Coefficients!$H$2</f>
        <v>#N/A</v>
      </c>
      <c r="I498" t="e">
        <f>(VLOOKUP(Games!B498, Data!$B$2:$L$134, 9, FALSE)-VLOOKUP(Games!C498, Data!$B$2:$L$134, 9, FALSE))*Coefficients!$I$2</f>
        <v>#N/A</v>
      </c>
      <c r="J498" t="e">
        <f>(VLOOKUP(Games!B498, Data!$B$2:$L$134, 10, FALSE)-VLOOKUP(Games!C498, Data!$B$2:$L$134, 10, FALSE))*Coefficients!$J$2</f>
        <v>#N/A</v>
      </c>
      <c r="K498" t="e">
        <f>(IF(AND(VLOOKUP(Games!B498, Data!$B$2:$L$134, 11, FALSE)=1, VLOOKUP(Games!C498, Data!$B$2:$L$134, 11, FALSE)&lt;&gt;1), 1,0))*Coefficients!K$2</f>
        <v>#N/A</v>
      </c>
      <c r="L498" t="e">
        <f>(IF(AND(VLOOKUP(Games!B498, Data!$B$2:$L$134, 11, FALSE)&lt;&gt;1, VLOOKUP(Games!C498, Data!$B$2:$L$134, 11, FALSE)=1), 1,0))*Coefficients!L$2</f>
        <v>#N/A</v>
      </c>
      <c r="O498" t="e">
        <f t="shared" si="7"/>
        <v>#N/A</v>
      </c>
    </row>
    <row r="499" spans="1:15" x14ac:dyDescent="0.45">
      <c r="A499">
        <f>Coefficients!$A$2</f>
        <v>-3.0949477183535601</v>
      </c>
      <c r="B499">
        <f>(Games!D499)*Coefficients!$B$2</f>
        <v>0</v>
      </c>
      <c r="C499" t="e">
        <f>(VLOOKUP(Games!B499, Data!$B$2:$L$134, 4, FALSE)-VLOOKUP(Games!C499, Data!$B$2:$L$134, 4, FALSE))*Coefficients!$C$2</f>
        <v>#N/A</v>
      </c>
      <c r="D499" t="e">
        <f>(VLOOKUP(Games!B499, Data!$B$2:$L$134, 3, FALSE)-VLOOKUP(Games!C499, Data!$B$2:$L$134, 3, FALSE))*Coefficients!$D$2</f>
        <v>#N/A</v>
      </c>
      <c r="E499" t="e">
        <f>(VLOOKUP(Games!B499, Data!$B$2:$L$134, 5, FALSE)-VLOOKUP(Games!C499, Data!$B$2:$L$134, 5, FALSE))*Coefficients!$E$2</f>
        <v>#N/A</v>
      </c>
      <c r="F499" t="e">
        <f>(VLOOKUP(Games!B499, Data!$B$2:$L$134, 6, FALSE)-VLOOKUP(Games!C499, Data!$B$2:$L$134, 6, FALSE))*Coefficients!$F$2</f>
        <v>#N/A</v>
      </c>
      <c r="G499" t="e">
        <f>(VLOOKUP(Games!B499, Data!$B$2:$L$134, 7, FALSE)-VLOOKUP(Games!C499, Data!$B$2:$L$134, 7, FALSE))*Coefficients!$G$2</f>
        <v>#N/A</v>
      </c>
      <c r="H499" t="e">
        <f>(VLOOKUP(Games!B499, Data!$B$2:$L$134, 8, FALSE)-VLOOKUP(Games!C499, Data!$B$2:$L$134, 8, FALSE))*Coefficients!$H$2</f>
        <v>#N/A</v>
      </c>
      <c r="I499" t="e">
        <f>(VLOOKUP(Games!B499, Data!$B$2:$L$134, 9, FALSE)-VLOOKUP(Games!C499, Data!$B$2:$L$134, 9, FALSE))*Coefficients!$I$2</f>
        <v>#N/A</v>
      </c>
      <c r="J499" t="e">
        <f>(VLOOKUP(Games!B499, Data!$B$2:$L$134, 10, FALSE)-VLOOKUP(Games!C499, Data!$B$2:$L$134, 10, FALSE))*Coefficients!$J$2</f>
        <v>#N/A</v>
      </c>
      <c r="K499" t="e">
        <f>(IF(AND(VLOOKUP(Games!B499, Data!$B$2:$L$134, 11, FALSE)=1, VLOOKUP(Games!C499, Data!$B$2:$L$134, 11, FALSE)&lt;&gt;1), 1,0))*Coefficients!K$2</f>
        <v>#N/A</v>
      </c>
      <c r="L499" t="e">
        <f>(IF(AND(VLOOKUP(Games!B499, Data!$B$2:$L$134, 11, FALSE)&lt;&gt;1, VLOOKUP(Games!C499, Data!$B$2:$L$134, 11, FALSE)=1), 1,0))*Coefficients!L$2</f>
        <v>#N/A</v>
      </c>
      <c r="O499" t="e">
        <f t="shared" si="7"/>
        <v>#N/A</v>
      </c>
    </row>
    <row r="500" spans="1:15" x14ac:dyDescent="0.45">
      <c r="A500">
        <f>Coefficients!$A$2</f>
        <v>-3.0949477183535601</v>
      </c>
      <c r="B500">
        <f>(Games!D500)*Coefficients!$B$2</f>
        <v>0</v>
      </c>
      <c r="C500" t="e">
        <f>(VLOOKUP(Games!B500, Data!$B$2:$L$134, 4, FALSE)-VLOOKUP(Games!C500, Data!$B$2:$L$134, 4, FALSE))*Coefficients!$C$2</f>
        <v>#N/A</v>
      </c>
      <c r="D500" t="e">
        <f>(VLOOKUP(Games!B500, Data!$B$2:$L$134, 3, FALSE)-VLOOKUP(Games!C500, Data!$B$2:$L$134, 3, FALSE))*Coefficients!$D$2</f>
        <v>#N/A</v>
      </c>
      <c r="E500" t="e">
        <f>(VLOOKUP(Games!B500, Data!$B$2:$L$134, 5, FALSE)-VLOOKUP(Games!C500, Data!$B$2:$L$134, 5, FALSE))*Coefficients!$E$2</f>
        <v>#N/A</v>
      </c>
      <c r="F500" t="e">
        <f>(VLOOKUP(Games!B500, Data!$B$2:$L$134, 6, FALSE)-VLOOKUP(Games!C500, Data!$B$2:$L$134, 6, FALSE))*Coefficients!$F$2</f>
        <v>#N/A</v>
      </c>
      <c r="G500" t="e">
        <f>(VLOOKUP(Games!B500, Data!$B$2:$L$134, 7, FALSE)-VLOOKUP(Games!C500, Data!$B$2:$L$134, 7, FALSE))*Coefficients!$G$2</f>
        <v>#N/A</v>
      </c>
      <c r="H500" t="e">
        <f>(VLOOKUP(Games!B500, Data!$B$2:$L$134, 8, FALSE)-VLOOKUP(Games!C500, Data!$B$2:$L$134, 8, FALSE))*Coefficients!$H$2</f>
        <v>#N/A</v>
      </c>
      <c r="I500" t="e">
        <f>(VLOOKUP(Games!B500, Data!$B$2:$L$134, 9, FALSE)-VLOOKUP(Games!C500, Data!$B$2:$L$134, 9, FALSE))*Coefficients!$I$2</f>
        <v>#N/A</v>
      </c>
      <c r="J500" t="e">
        <f>(VLOOKUP(Games!B500, Data!$B$2:$L$134, 10, FALSE)-VLOOKUP(Games!C500, Data!$B$2:$L$134, 10, FALSE))*Coefficients!$J$2</f>
        <v>#N/A</v>
      </c>
      <c r="K500" t="e">
        <f>(IF(AND(VLOOKUP(Games!B500, Data!$B$2:$L$134, 11, FALSE)=1, VLOOKUP(Games!C500, Data!$B$2:$L$134, 11, FALSE)&lt;&gt;1), 1,0))*Coefficients!K$2</f>
        <v>#N/A</v>
      </c>
      <c r="L500" t="e">
        <f>(IF(AND(VLOOKUP(Games!B500, Data!$B$2:$L$134, 11, FALSE)&lt;&gt;1, VLOOKUP(Games!C500, Data!$B$2:$L$134, 11, FALSE)=1), 1,0))*Coefficients!L$2</f>
        <v>#N/A</v>
      </c>
      <c r="O500" t="e">
        <f t="shared" si="7"/>
        <v>#N/A</v>
      </c>
    </row>
    <row r="501" spans="1:15" x14ac:dyDescent="0.45">
      <c r="A501">
        <f>Coefficients!$A$2</f>
        <v>-3.0949477183535601</v>
      </c>
      <c r="B501">
        <f>(Games!D501)*Coefficients!$B$2</f>
        <v>0</v>
      </c>
      <c r="C501" t="e">
        <f>(VLOOKUP(Games!B501, Data!$B$2:$L$134, 4, FALSE)-VLOOKUP(Games!C501, Data!$B$2:$L$134, 4, FALSE))*Coefficients!$C$2</f>
        <v>#N/A</v>
      </c>
      <c r="D501" t="e">
        <f>(VLOOKUP(Games!B501, Data!$B$2:$L$134, 3, FALSE)-VLOOKUP(Games!C501, Data!$B$2:$L$134, 3, FALSE))*Coefficients!$D$2</f>
        <v>#N/A</v>
      </c>
      <c r="E501" t="e">
        <f>(VLOOKUP(Games!B501, Data!$B$2:$L$134, 5, FALSE)-VLOOKUP(Games!C501, Data!$B$2:$L$134, 5, FALSE))*Coefficients!$E$2</f>
        <v>#N/A</v>
      </c>
      <c r="F501" t="e">
        <f>(VLOOKUP(Games!B501, Data!$B$2:$L$134, 6, FALSE)-VLOOKUP(Games!C501, Data!$B$2:$L$134, 6, FALSE))*Coefficients!$F$2</f>
        <v>#N/A</v>
      </c>
      <c r="G501" t="e">
        <f>(VLOOKUP(Games!B501, Data!$B$2:$L$134, 7, FALSE)-VLOOKUP(Games!C501, Data!$B$2:$L$134, 7, FALSE))*Coefficients!$G$2</f>
        <v>#N/A</v>
      </c>
      <c r="H501" t="e">
        <f>(VLOOKUP(Games!B501, Data!$B$2:$L$134, 8, FALSE)-VLOOKUP(Games!C501, Data!$B$2:$L$134, 8, FALSE))*Coefficients!$H$2</f>
        <v>#N/A</v>
      </c>
      <c r="I501" t="e">
        <f>(VLOOKUP(Games!B501, Data!$B$2:$L$134, 9, FALSE)-VLOOKUP(Games!C501, Data!$B$2:$L$134, 9, FALSE))*Coefficients!$I$2</f>
        <v>#N/A</v>
      </c>
      <c r="J501" t="e">
        <f>(VLOOKUP(Games!B501, Data!$B$2:$L$134, 10, FALSE)-VLOOKUP(Games!C501, Data!$B$2:$L$134, 10, FALSE))*Coefficients!$J$2</f>
        <v>#N/A</v>
      </c>
      <c r="K501" t="e">
        <f>(IF(AND(VLOOKUP(Games!B501, Data!$B$2:$L$134, 11, FALSE)=1, VLOOKUP(Games!C501, Data!$B$2:$L$134, 11, FALSE)&lt;&gt;1), 1,0))*Coefficients!K$2</f>
        <v>#N/A</v>
      </c>
      <c r="L501" t="e">
        <f>(IF(AND(VLOOKUP(Games!B501, Data!$B$2:$L$134, 11, FALSE)&lt;&gt;1, VLOOKUP(Games!C501, Data!$B$2:$L$134, 11, FALSE)=1), 1,0))*Coefficients!L$2</f>
        <v>#N/A</v>
      </c>
      <c r="O501" t="e">
        <f t="shared" si="7"/>
        <v>#N/A</v>
      </c>
    </row>
    <row r="502" spans="1:15" x14ac:dyDescent="0.45">
      <c r="A502">
        <f>Coefficients!$A$2</f>
        <v>-3.0949477183535601</v>
      </c>
      <c r="B502">
        <f>(Games!D502)*Coefficients!$B$2</f>
        <v>0</v>
      </c>
      <c r="C502" t="e">
        <f>(VLOOKUP(Games!B502, Data!$B$2:$L$134, 4, FALSE)-VLOOKUP(Games!C502, Data!$B$2:$L$134, 4, FALSE))*Coefficients!$C$2</f>
        <v>#N/A</v>
      </c>
      <c r="D502" t="e">
        <f>(VLOOKUP(Games!B502, Data!$B$2:$L$134, 3, FALSE)-VLOOKUP(Games!C502, Data!$B$2:$L$134, 3, FALSE))*Coefficients!$D$2</f>
        <v>#N/A</v>
      </c>
      <c r="E502" t="e">
        <f>(VLOOKUP(Games!B502, Data!$B$2:$L$134, 5, FALSE)-VLOOKUP(Games!C502, Data!$B$2:$L$134, 5, FALSE))*Coefficients!$E$2</f>
        <v>#N/A</v>
      </c>
      <c r="F502" t="e">
        <f>(VLOOKUP(Games!B502, Data!$B$2:$L$134, 6, FALSE)-VLOOKUP(Games!C502, Data!$B$2:$L$134, 6, FALSE))*Coefficients!$F$2</f>
        <v>#N/A</v>
      </c>
      <c r="G502" t="e">
        <f>(VLOOKUP(Games!B502, Data!$B$2:$L$134, 7, FALSE)-VLOOKUP(Games!C502, Data!$B$2:$L$134, 7, FALSE))*Coefficients!$G$2</f>
        <v>#N/A</v>
      </c>
      <c r="H502" t="e">
        <f>(VLOOKUP(Games!B502, Data!$B$2:$L$134, 8, FALSE)-VLOOKUP(Games!C502, Data!$B$2:$L$134, 8, FALSE))*Coefficients!$H$2</f>
        <v>#N/A</v>
      </c>
      <c r="I502" t="e">
        <f>(VLOOKUP(Games!B502, Data!$B$2:$L$134, 9, FALSE)-VLOOKUP(Games!C502, Data!$B$2:$L$134, 9, FALSE))*Coefficients!$I$2</f>
        <v>#N/A</v>
      </c>
      <c r="J502" t="e">
        <f>(VLOOKUP(Games!B502, Data!$B$2:$L$134, 10, FALSE)-VLOOKUP(Games!C502, Data!$B$2:$L$134, 10, FALSE))*Coefficients!$J$2</f>
        <v>#N/A</v>
      </c>
      <c r="K502" t="e">
        <f>(IF(AND(VLOOKUP(Games!B502, Data!$B$2:$L$134, 11, FALSE)=1, VLOOKUP(Games!C502, Data!$B$2:$L$134, 11, FALSE)&lt;&gt;1), 1,0))*Coefficients!K$2</f>
        <v>#N/A</v>
      </c>
      <c r="L502" t="e">
        <f>(IF(AND(VLOOKUP(Games!B502, Data!$B$2:$L$134, 11, FALSE)&lt;&gt;1, VLOOKUP(Games!C502, Data!$B$2:$L$134, 11, FALSE)=1), 1,0))*Coefficients!L$2</f>
        <v>#N/A</v>
      </c>
      <c r="O502" t="e">
        <f t="shared" si="7"/>
        <v>#N/A</v>
      </c>
    </row>
    <row r="503" spans="1:15" x14ac:dyDescent="0.45">
      <c r="A503">
        <f>Coefficients!$A$2</f>
        <v>-3.0949477183535601</v>
      </c>
      <c r="B503">
        <f>(Games!D503)*Coefficients!$B$2</f>
        <v>0</v>
      </c>
      <c r="C503" t="e">
        <f>(VLOOKUP(Games!B503, Data!$B$2:$L$134, 4, FALSE)-VLOOKUP(Games!C503, Data!$B$2:$L$134, 4, FALSE))*Coefficients!$C$2</f>
        <v>#N/A</v>
      </c>
      <c r="D503" t="e">
        <f>(VLOOKUP(Games!B503, Data!$B$2:$L$134, 3, FALSE)-VLOOKUP(Games!C503, Data!$B$2:$L$134, 3, FALSE))*Coefficients!$D$2</f>
        <v>#N/A</v>
      </c>
      <c r="E503" t="e">
        <f>(VLOOKUP(Games!B503, Data!$B$2:$L$134, 5, FALSE)-VLOOKUP(Games!C503, Data!$B$2:$L$134, 5, FALSE))*Coefficients!$E$2</f>
        <v>#N/A</v>
      </c>
      <c r="F503" t="e">
        <f>(VLOOKUP(Games!B503, Data!$B$2:$L$134, 6, FALSE)-VLOOKUP(Games!C503, Data!$B$2:$L$134, 6, FALSE))*Coefficients!$F$2</f>
        <v>#N/A</v>
      </c>
      <c r="G503" t="e">
        <f>(VLOOKUP(Games!B503, Data!$B$2:$L$134, 7, FALSE)-VLOOKUP(Games!C503, Data!$B$2:$L$134, 7, FALSE))*Coefficients!$G$2</f>
        <v>#N/A</v>
      </c>
      <c r="H503" t="e">
        <f>(VLOOKUP(Games!B503, Data!$B$2:$L$134, 8, FALSE)-VLOOKUP(Games!C503, Data!$B$2:$L$134, 8, FALSE))*Coefficients!$H$2</f>
        <v>#N/A</v>
      </c>
      <c r="I503" t="e">
        <f>(VLOOKUP(Games!B503, Data!$B$2:$L$134, 9, FALSE)-VLOOKUP(Games!C503, Data!$B$2:$L$134, 9, FALSE))*Coefficients!$I$2</f>
        <v>#N/A</v>
      </c>
      <c r="J503" t="e">
        <f>(VLOOKUP(Games!B503, Data!$B$2:$L$134, 10, FALSE)-VLOOKUP(Games!C503, Data!$B$2:$L$134, 10, FALSE))*Coefficients!$J$2</f>
        <v>#N/A</v>
      </c>
      <c r="K503" t="e">
        <f>(IF(AND(VLOOKUP(Games!B503, Data!$B$2:$L$134, 11, FALSE)=1, VLOOKUP(Games!C503, Data!$B$2:$L$134, 11, FALSE)&lt;&gt;1), 1,0))*Coefficients!K$2</f>
        <v>#N/A</v>
      </c>
      <c r="L503" t="e">
        <f>(IF(AND(VLOOKUP(Games!B503, Data!$B$2:$L$134, 11, FALSE)&lt;&gt;1, VLOOKUP(Games!C503, Data!$B$2:$L$134, 11, FALSE)=1), 1,0))*Coefficients!L$2</f>
        <v>#N/A</v>
      </c>
      <c r="O503" t="e">
        <f t="shared" si="7"/>
        <v>#N/A</v>
      </c>
    </row>
    <row r="504" spans="1:15" x14ac:dyDescent="0.45">
      <c r="A504">
        <f>Coefficients!$A$2</f>
        <v>-3.0949477183535601</v>
      </c>
      <c r="B504">
        <f>(Games!D504)*Coefficients!$B$2</f>
        <v>0</v>
      </c>
      <c r="C504" t="e">
        <f>(VLOOKUP(Games!B504, Data!$B$2:$L$134, 4, FALSE)-VLOOKUP(Games!C504, Data!$B$2:$L$134, 4, FALSE))*Coefficients!$C$2</f>
        <v>#N/A</v>
      </c>
      <c r="D504" t="e">
        <f>(VLOOKUP(Games!B504, Data!$B$2:$L$134, 3, FALSE)-VLOOKUP(Games!C504, Data!$B$2:$L$134, 3, FALSE))*Coefficients!$D$2</f>
        <v>#N/A</v>
      </c>
      <c r="E504" t="e">
        <f>(VLOOKUP(Games!B504, Data!$B$2:$L$134, 5, FALSE)-VLOOKUP(Games!C504, Data!$B$2:$L$134, 5, FALSE))*Coefficients!$E$2</f>
        <v>#N/A</v>
      </c>
      <c r="F504" t="e">
        <f>(VLOOKUP(Games!B504, Data!$B$2:$L$134, 6, FALSE)-VLOOKUP(Games!C504, Data!$B$2:$L$134, 6, FALSE))*Coefficients!$F$2</f>
        <v>#N/A</v>
      </c>
      <c r="G504" t="e">
        <f>(VLOOKUP(Games!B504, Data!$B$2:$L$134, 7, FALSE)-VLOOKUP(Games!C504, Data!$B$2:$L$134, 7, FALSE))*Coefficients!$G$2</f>
        <v>#N/A</v>
      </c>
      <c r="H504" t="e">
        <f>(VLOOKUP(Games!B504, Data!$B$2:$L$134, 8, FALSE)-VLOOKUP(Games!C504, Data!$B$2:$L$134, 8, FALSE))*Coefficients!$H$2</f>
        <v>#N/A</v>
      </c>
      <c r="I504" t="e">
        <f>(VLOOKUP(Games!B504, Data!$B$2:$L$134, 9, FALSE)-VLOOKUP(Games!C504, Data!$B$2:$L$134, 9, FALSE))*Coefficients!$I$2</f>
        <v>#N/A</v>
      </c>
      <c r="J504" t="e">
        <f>(VLOOKUP(Games!B504, Data!$B$2:$L$134, 10, FALSE)-VLOOKUP(Games!C504, Data!$B$2:$L$134, 10, FALSE))*Coefficients!$J$2</f>
        <v>#N/A</v>
      </c>
      <c r="K504" t="e">
        <f>(IF(AND(VLOOKUP(Games!B504, Data!$B$2:$L$134, 11, FALSE)=1, VLOOKUP(Games!C504, Data!$B$2:$L$134, 11, FALSE)&lt;&gt;1), 1,0))*Coefficients!K$2</f>
        <v>#N/A</v>
      </c>
      <c r="L504" t="e">
        <f>(IF(AND(VLOOKUP(Games!B504, Data!$B$2:$L$134, 11, FALSE)&lt;&gt;1, VLOOKUP(Games!C504, Data!$B$2:$L$134, 11, FALSE)=1), 1,0))*Coefficients!L$2</f>
        <v>#N/A</v>
      </c>
      <c r="O504" t="e">
        <f t="shared" si="7"/>
        <v>#N/A</v>
      </c>
    </row>
    <row r="505" spans="1:15" x14ac:dyDescent="0.45">
      <c r="A505">
        <f>Coefficients!$A$2</f>
        <v>-3.0949477183535601</v>
      </c>
      <c r="B505">
        <f>(Games!D505)*Coefficients!$B$2</f>
        <v>0</v>
      </c>
      <c r="C505" t="e">
        <f>(VLOOKUP(Games!B505, Data!$B$2:$L$134, 4, FALSE)-VLOOKUP(Games!C505, Data!$B$2:$L$134, 4, FALSE))*Coefficients!$C$2</f>
        <v>#N/A</v>
      </c>
      <c r="D505" t="e">
        <f>(VLOOKUP(Games!B505, Data!$B$2:$L$134, 3, FALSE)-VLOOKUP(Games!C505, Data!$B$2:$L$134, 3, FALSE))*Coefficients!$D$2</f>
        <v>#N/A</v>
      </c>
      <c r="E505" t="e">
        <f>(VLOOKUP(Games!B505, Data!$B$2:$L$134, 5, FALSE)-VLOOKUP(Games!C505, Data!$B$2:$L$134, 5, FALSE))*Coefficients!$E$2</f>
        <v>#N/A</v>
      </c>
      <c r="F505" t="e">
        <f>(VLOOKUP(Games!B505, Data!$B$2:$L$134, 6, FALSE)-VLOOKUP(Games!C505, Data!$B$2:$L$134, 6, FALSE))*Coefficients!$F$2</f>
        <v>#N/A</v>
      </c>
      <c r="G505" t="e">
        <f>(VLOOKUP(Games!B505, Data!$B$2:$L$134, 7, FALSE)-VLOOKUP(Games!C505, Data!$B$2:$L$134, 7, FALSE))*Coefficients!$G$2</f>
        <v>#N/A</v>
      </c>
      <c r="H505" t="e">
        <f>(VLOOKUP(Games!B505, Data!$B$2:$L$134, 8, FALSE)-VLOOKUP(Games!C505, Data!$B$2:$L$134, 8, FALSE))*Coefficients!$H$2</f>
        <v>#N/A</v>
      </c>
      <c r="I505" t="e">
        <f>(VLOOKUP(Games!B505, Data!$B$2:$L$134, 9, FALSE)-VLOOKUP(Games!C505, Data!$B$2:$L$134, 9, FALSE))*Coefficients!$I$2</f>
        <v>#N/A</v>
      </c>
      <c r="J505" t="e">
        <f>(VLOOKUP(Games!B505, Data!$B$2:$L$134, 10, FALSE)-VLOOKUP(Games!C505, Data!$B$2:$L$134, 10, FALSE))*Coefficients!$J$2</f>
        <v>#N/A</v>
      </c>
      <c r="K505" t="e">
        <f>(IF(AND(VLOOKUP(Games!B505, Data!$B$2:$L$134, 11, FALSE)=1, VLOOKUP(Games!C505, Data!$B$2:$L$134, 11, FALSE)&lt;&gt;1), 1,0))*Coefficients!K$2</f>
        <v>#N/A</v>
      </c>
      <c r="L505" t="e">
        <f>(IF(AND(VLOOKUP(Games!B505, Data!$B$2:$L$134, 11, FALSE)&lt;&gt;1, VLOOKUP(Games!C505, Data!$B$2:$L$134, 11, FALSE)=1), 1,0))*Coefficients!L$2</f>
        <v>#N/A</v>
      </c>
      <c r="O505" t="e">
        <f t="shared" si="7"/>
        <v>#N/A</v>
      </c>
    </row>
    <row r="506" spans="1:15" x14ac:dyDescent="0.45">
      <c r="A506">
        <f>Coefficients!$A$2</f>
        <v>-3.0949477183535601</v>
      </c>
      <c r="B506">
        <f>(Games!D506)*Coefficients!$B$2</f>
        <v>0</v>
      </c>
      <c r="C506" t="e">
        <f>(VLOOKUP(Games!B506, Data!$B$2:$L$134, 4, FALSE)-VLOOKUP(Games!C506, Data!$B$2:$L$134, 4, FALSE))*Coefficients!$C$2</f>
        <v>#N/A</v>
      </c>
      <c r="D506" t="e">
        <f>(VLOOKUP(Games!B506, Data!$B$2:$L$134, 3, FALSE)-VLOOKUP(Games!C506, Data!$B$2:$L$134, 3, FALSE))*Coefficients!$D$2</f>
        <v>#N/A</v>
      </c>
      <c r="E506" t="e">
        <f>(VLOOKUP(Games!B506, Data!$B$2:$L$134, 5, FALSE)-VLOOKUP(Games!C506, Data!$B$2:$L$134, 5, FALSE))*Coefficients!$E$2</f>
        <v>#N/A</v>
      </c>
      <c r="F506" t="e">
        <f>(VLOOKUP(Games!B506, Data!$B$2:$L$134, 6, FALSE)-VLOOKUP(Games!C506, Data!$B$2:$L$134, 6, FALSE))*Coefficients!$F$2</f>
        <v>#N/A</v>
      </c>
      <c r="G506" t="e">
        <f>(VLOOKUP(Games!B506, Data!$B$2:$L$134, 7, FALSE)-VLOOKUP(Games!C506, Data!$B$2:$L$134, 7, FALSE))*Coefficients!$G$2</f>
        <v>#N/A</v>
      </c>
      <c r="H506" t="e">
        <f>(VLOOKUP(Games!B506, Data!$B$2:$L$134, 8, FALSE)-VLOOKUP(Games!C506, Data!$B$2:$L$134, 8, FALSE))*Coefficients!$H$2</f>
        <v>#N/A</v>
      </c>
      <c r="I506" t="e">
        <f>(VLOOKUP(Games!B506, Data!$B$2:$L$134, 9, FALSE)-VLOOKUP(Games!C506, Data!$B$2:$L$134, 9, FALSE))*Coefficients!$I$2</f>
        <v>#N/A</v>
      </c>
      <c r="J506" t="e">
        <f>(VLOOKUP(Games!B506, Data!$B$2:$L$134, 10, FALSE)-VLOOKUP(Games!C506, Data!$B$2:$L$134, 10, FALSE))*Coefficients!$J$2</f>
        <v>#N/A</v>
      </c>
      <c r="K506" t="e">
        <f>(IF(AND(VLOOKUP(Games!B506, Data!$B$2:$L$134, 11, FALSE)=1, VLOOKUP(Games!C506, Data!$B$2:$L$134, 11, FALSE)&lt;&gt;1), 1,0))*Coefficients!K$2</f>
        <v>#N/A</v>
      </c>
      <c r="L506" t="e">
        <f>(IF(AND(VLOOKUP(Games!B506, Data!$B$2:$L$134, 11, FALSE)&lt;&gt;1, VLOOKUP(Games!C506, Data!$B$2:$L$134, 11, FALSE)=1), 1,0))*Coefficients!L$2</f>
        <v>#N/A</v>
      </c>
      <c r="O506" t="e">
        <f t="shared" si="7"/>
        <v>#N/A</v>
      </c>
    </row>
    <row r="507" spans="1:15" x14ac:dyDescent="0.45">
      <c r="A507">
        <f>Coefficients!$A$2</f>
        <v>-3.0949477183535601</v>
      </c>
      <c r="B507">
        <f>(Games!D507)*Coefficients!$B$2</f>
        <v>0</v>
      </c>
      <c r="C507" t="e">
        <f>(VLOOKUP(Games!B507, Data!$B$2:$L$134, 4, FALSE)-VLOOKUP(Games!C507, Data!$B$2:$L$134, 4, FALSE))*Coefficients!$C$2</f>
        <v>#N/A</v>
      </c>
      <c r="D507" t="e">
        <f>(VLOOKUP(Games!B507, Data!$B$2:$L$134, 3, FALSE)-VLOOKUP(Games!C507, Data!$B$2:$L$134, 3, FALSE))*Coefficients!$D$2</f>
        <v>#N/A</v>
      </c>
      <c r="E507" t="e">
        <f>(VLOOKUP(Games!B507, Data!$B$2:$L$134, 5, FALSE)-VLOOKUP(Games!C507, Data!$B$2:$L$134, 5, FALSE))*Coefficients!$E$2</f>
        <v>#N/A</v>
      </c>
      <c r="F507" t="e">
        <f>(VLOOKUP(Games!B507, Data!$B$2:$L$134, 6, FALSE)-VLOOKUP(Games!C507, Data!$B$2:$L$134, 6, FALSE))*Coefficients!$F$2</f>
        <v>#N/A</v>
      </c>
      <c r="G507" t="e">
        <f>(VLOOKUP(Games!B507, Data!$B$2:$L$134, 7, FALSE)-VLOOKUP(Games!C507, Data!$B$2:$L$134, 7, FALSE))*Coefficients!$G$2</f>
        <v>#N/A</v>
      </c>
      <c r="H507" t="e">
        <f>(VLOOKUP(Games!B507, Data!$B$2:$L$134, 8, FALSE)-VLOOKUP(Games!C507, Data!$B$2:$L$134, 8, FALSE))*Coefficients!$H$2</f>
        <v>#N/A</v>
      </c>
      <c r="I507" t="e">
        <f>(VLOOKUP(Games!B507, Data!$B$2:$L$134, 9, FALSE)-VLOOKUP(Games!C507, Data!$B$2:$L$134, 9, FALSE))*Coefficients!$I$2</f>
        <v>#N/A</v>
      </c>
      <c r="J507" t="e">
        <f>(VLOOKUP(Games!B507, Data!$B$2:$L$134, 10, FALSE)-VLOOKUP(Games!C507, Data!$B$2:$L$134, 10, FALSE))*Coefficients!$J$2</f>
        <v>#N/A</v>
      </c>
      <c r="K507" t="e">
        <f>(IF(AND(VLOOKUP(Games!B507, Data!$B$2:$L$134, 11, FALSE)=1, VLOOKUP(Games!C507, Data!$B$2:$L$134, 11, FALSE)&lt;&gt;1), 1,0))*Coefficients!K$2</f>
        <v>#N/A</v>
      </c>
      <c r="L507" t="e">
        <f>(IF(AND(VLOOKUP(Games!B507, Data!$B$2:$L$134, 11, FALSE)&lt;&gt;1, VLOOKUP(Games!C507, Data!$B$2:$L$134, 11, FALSE)=1), 1,0))*Coefficients!L$2</f>
        <v>#N/A</v>
      </c>
      <c r="O507" t="e">
        <f t="shared" si="7"/>
        <v>#N/A</v>
      </c>
    </row>
    <row r="508" spans="1:15" x14ac:dyDescent="0.45">
      <c r="A508">
        <f>Coefficients!$A$2</f>
        <v>-3.0949477183535601</v>
      </c>
      <c r="B508">
        <f>(Games!D508)*Coefficients!$B$2</f>
        <v>0</v>
      </c>
      <c r="C508" t="e">
        <f>(VLOOKUP(Games!B508, Data!$B$2:$L$134, 4, FALSE)-VLOOKUP(Games!C508, Data!$B$2:$L$134, 4, FALSE))*Coefficients!$C$2</f>
        <v>#N/A</v>
      </c>
      <c r="D508" t="e">
        <f>(VLOOKUP(Games!B508, Data!$B$2:$L$134, 3, FALSE)-VLOOKUP(Games!C508, Data!$B$2:$L$134, 3, FALSE))*Coefficients!$D$2</f>
        <v>#N/A</v>
      </c>
      <c r="E508" t="e">
        <f>(VLOOKUP(Games!B508, Data!$B$2:$L$134, 5, FALSE)-VLOOKUP(Games!C508, Data!$B$2:$L$134, 5, FALSE))*Coefficients!$E$2</f>
        <v>#N/A</v>
      </c>
      <c r="F508" t="e">
        <f>(VLOOKUP(Games!B508, Data!$B$2:$L$134, 6, FALSE)-VLOOKUP(Games!C508, Data!$B$2:$L$134, 6, FALSE))*Coefficients!$F$2</f>
        <v>#N/A</v>
      </c>
      <c r="G508" t="e">
        <f>(VLOOKUP(Games!B508, Data!$B$2:$L$134, 7, FALSE)-VLOOKUP(Games!C508, Data!$B$2:$L$134, 7, FALSE))*Coefficients!$G$2</f>
        <v>#N/A</v>
      </c>
      <c r="H508" t="e">
        <f>(VLOOKUP(Games!B508, Data!$B$2:$L$134, 8, FALSE)-VLOOKUP(Games!C508, Data!$B$2:$L$134, 8, FALSE))*Coefficients!$H$2</f>
        <v>#N/A</v>
      </c>
      <c r="I508" t="e">
        <f>(VLOOKUP(Games!B508, Data!$B$2:$L$134, 9, FALSE)-VLOOKUP(Games!C508, Data!$B$2:$L$134, 9, FALSE))*Coefficients!$I$2</f>
        <v>#N/A</v>
      </c>
      <c r="J508" t="e">
        <f>(VLOOKUP(Games!B508, Data!$B$2:$L$134, 10, FALSE)-VLOOKUP(Games!C508, Data!$B$2:$L$134, 10, FALSE))*Coefficients!$J$2</f>
        <v>#N/A</v>
      </c>
      <c r="K508" t="e">
        <f>(IF(AND(VLOOKUP(Games!B508, Data!$B$2:$L$134, 11, FALSE)=1, VLOOKUP(Games!C508, Data!$B$2:$L$134, 11, FALSE)&lt;&gt;1), 1,0))*Coefficients!K$2</f>
        <v>#N/A</v>
      </c>
      <c r="L508" t="e">
        <f>(IF(AND(VLOOKUP(Games!B508, Data!$B$2:$L$134, 11, FALSE)&lt;&gt;1, VLOOKUP(Games!C508, Data!$B$2:$L$134, 11, FALSE)=1), 1,0))*Coefficients!L$2</f>
        <v>#N/A</v>
      </c>
      <c r="O508" t="e">
        <f t="shared" si="7"/>
        <v>#N/A</v>
      </c>
    </row>
    <row r="509" spans="1:15" x14ac:dyDescent="0.45">
      <c r="A509">
        <f>Coefficients!$A$2</f>
        <v>-3.0949477183535601</v>
      </c>
      <c r="B509">
        <f>(Games!D509)*Coefficients!$B$2</f>
        <v>0</v>
      </c>
      <c r="C509" t="e">
        <f>(VLOOKUP(Games!B509, Data!$B$2:$L$134, 4, FALSE)-VLOOKUP(Games!C509, Data!$B$2:$L$134, 4, FALSE))*Coefficients!$C$2</f>
        <v>#N/A</v>
      </c>
      <c r="D509" t="e">
        <f>(VLOOKUP(Games!B509, Data!$B$2:$L$134, 3, FALSE)-VLOOKUP(Games!C509, Data!$B$2:$L$134, 3, FALSE))*Coefficients!$D$2</f>
        <v>#N/A</v>
      </c>
      <c r="E509" t="e">
        <f>(VLOOKUP(Games!B509, Data!$B$2:$L$134, 5, FALSE)-VLOOKUP(Games!C509, Data!$B$2:$L$134, 5, FALSE))*Coefficients!$E$2</f>
        <v>#N/A</v>
      </c>
      <c r="F509" t="e">
        <f>(VLOOKUP(Games!B509, Data!$B$2:$L$134, 6, FALSE)-VLOOKUP(Games!C509, Data!$B$2:$L$134, 6, FALSE))*Coefficients!$F$2</f>
        <v>#N/A</v>
      </c>
      <c r="G509" t="e">
        <f>(VLOOKUP(Games!B509, Data!$B$2:$L$134, 7, FALSE)-VLOOKUP(Games!C509, Data!$B$2:$L$134, 7, FALSE))*Coefficients!$G$2</f>
        <v>#N/A</v>
      </c>
      <c r="H509" t="e">
        <f>(VLOOKUP(Games!B509, Data!$B$2:$L$134, 8, FALSE)-VLOOKUP(Games!C509, Data!$B$2:$L$134, 8, FALSE))*Coefficients!$H$2</f>
        <v>#N/A</v>
      </c>
      <c r="I509" t="e">
        <f>(VLOOKUP(Games!B509, Data!$B$2:$L$134, 9, FALSE)-VLOOKUP(Games!C509, Data!$B$2:$L$134, 9, FALSE))*Coefficients!$I$2</f>
        <v>#N/A</v>
      </c>
      <c r="J509" t="e">
        <f>(VLOOKUP(Games!B509, Data!$B$2:$L$134, 10, FALSE)-VLOOKUP(Games!C509, Data!$B$2:$L$134, 10, FALSE))*Coefficients!$J$2</f>
        <v>#N/A</v>
      </c>
      <c r="K509" t="e">
        <f>(IF(AND(VLOOKUP(Games!B509, Data!$B$2:$L$134, 11, FALSE)=1, VLOOKUP(Games!C509, Data!$B$2:$L$134, 11, FALSE)&lt;&gt;1), 1,0))*Coefficients!K$2</f>
        <v>#N/A</v>
      </c>
      <c r="L509" t="e">
        <f>(IF(AND(VLOOKUP(Games!B509, Data!$B$2:$L$134, 11, FALSE)&lt;&gt;1, VLOOKUP(Games!C509, Data!$B$2:$L$134, 11, FALSE)=1), 1,0))*Coefficients!L$2</f>
        <v>#N/A</v>
      </c>
      <c r="O509" t="e">
        <f t="shared" si="7"/>
        <v>#N/A</v>
      </c>
    </row>
    <row r="510" spans="1:15" x14ac:dyDescent="0.45">
      <c r="A510">
        <f>Coefficients!$A$2</f>
        <v>-3.0949477183535601</v>
      </c>
      <c r="B510">
        <f>(Games!D510)*Coefficients!$B$2</f>
        <v>0</v>
      </c>
      <c r="C510" t="e">
        <f>(VLOOKUP(Games!B510, Data!$B$2:$L$134, 4, FALSE)-VLOOKUP(Games!C510, Data!$B$2:$L$134, 4, FALSE))*Coefficients!$C$2</f>
        <v>#N/A</v>
      </c>
      <c r="D510" t="e">
        <f>(VLOOKUP(Games!B510, Data!$B$2:$L$134, 3, FALSE)-VLOOKUP(Games!C510, Data!$B$2:$L$134, 3, FALSE))*Coefficients!$D$2</f>
        <v>#N/A</v>
      </c>
      <c r="E510" t="e">
        <f>(VLOOKUP(Games!B510, Data!$B$2:$L$134, 5, FALSE)-VLOOKUP(Games!C510, Data!$B$2:$L$134, 5, FALSE))*Coefficients!$E$2</f>
        <v>#N/A</v>
      </c>
      <c r="F510" t="e">
        <f>(VLOOKUP(Games!B510, Data!$B$2:$L$134, 6, FALSE)-VLOOKUP(Games!C510, Data!$B$2:$L$134, 6, FALSE))*Coefficients!$F$2</f>
        <v>#N/A</v>
      </c>
      <c r="G510" t="e">
        <f>(VLOOKUP(Games!B510, Data!$B$2:$L$134, 7, FALSE)-VLOOKUP(Games!C510, Data!$B$2:$L$134, 7, FALSE))*Coefficients!$G$2</f>
        <v>#N/A</v>
      </c>
      <c r="H510" t="e">
        <f>(VLOOKUP(Games!B510, Data!$B$2:$L$134, 8, FALSE)-VLOOKUP(Games!C510, Data!$B$2:$L$134, 8, FALSE))*Coefficients!$H$2</f>
        <v>#N/A</v>
      </c>
      <c r="I510" t="e">
        <f>(VLOOKUP(Games!B510, Data!$B$2:$L$134, 9, FALSE)-VLOOKUP(Games!C510, Data!$B$2:$L$134, 9, FALSE))*Coefficients!$I$2</f>
        <v>#N/A</v>
      </c>
      <c r="J510" t="e">
        <f>(VLOOKUP(Games!B510, Data!$B$2:$L$134, 10, FALSE)-VLOOKUP(Games!C510, Data!$B$2:$L$134, 10, FALSE))*Coefficients!$J$2</f>
        <v>#N/A</v>
      </c>
      <c r="K510" t="e">
        <f>(IF(AND(VLOOKUP(Games!B510, Data!$B$2:$L$134, 11, FALSE)=1, VLOOKUP(Games!C510, Data!$B$2:$L$134, 11, FALSE)&lt;&gt;1), 1,0))*Coefficients!K$2</f>
        <v>#N/A</v>
      </c>
      <c r="L510" t="e">
        <f>(IF(AND(VLOOKUP(Games!B510, Data!$B$2:$L$134, 11, FALSE)&lt;&gt;1, VLOOKUP(Games!C510, Data!$B$2:$L$134, 11, FALSE)=1), 1,0))*Coefficients!L$2</f>
        <v>#N/A</v>
      </c>
      <c r="O510" t="e">
        <f t="shared" si="7"/>
        <v>#N/A</v>
      </c>
    </row>
    <row r="511" spans="1:15" x14ac:dyDescent="0.45">
      <c r="A511">
        <f>Coefficients!$A$2</f>
        <v>-3.0949477183535601</v>
      </c>
      <c r="B511">
        <f>(Games!D511)*Coefficients!$B$2</f>
        <v>0</v>
      </c>
      <c r="C511" t="e">
        <f>(VLOOKUP(Games!B511, Data!$B$2:$L$134, 4, FALSE)-VLOOKUP(Games!C511, Data!$B$2:$L$134, 4, FALSE))*Coefficients!$C$2</f>
        <v>#N/A</v>
      </c>
      <c r="D511" t="e">
        <f>(VLOOKUP(Games!B511, Data!$B$2:$L$134, 3, FALSE)-VLOOKUP(Games!C511, Data!$B$2:$L$134, 3, FALSE))*Coefficients!$D$2</f>
        <v>#N/A</v>
      </c>
      <c r="E511" t="e">
        <f>(VLOOKUP(Games!B511, Data!$B$2:$L$134, 5, FALSE)-VLOOKUP(Games!C511, Data!$B$2:$L$134, 5, FALSE))*Coefficients!$E$2</f>
        <v>#N/A</v>
      </c>
      <c r="F511" t="e">
        <f>(VLOOKUP(Games!B511, Data!$B$2:$L$134, 6, FALSE)-VLOOKUP(Games!C511, Data!$B$2:$L$134, 6, FALSE))*Coefficients!$F$2</f>
        <v>#N/A</v>
      </c>
      <c r="G511" t="e">
        <f>(VLOOKUP(Games!B511, Data!$B$2:$L$134, 7, FALSE)-VLOOKUP(Games!C511, Data!$B$2:$L$134, 7, FALSE))*Coefficients!$G$2</f>
        <v>#N/A</v>
      </c>
      <c r="H511" t="e">
        <f>(VLOOKUP(Games!B511, Data!$B$2:$L$134, 8, FALSE)-VLOOKUP(Games!C511, Data!$B$2:$L$134, 8, FALSE))*Coefficients!$H$2</f>
        <v>#N/A</v>
      </c>
      <c r="I511" t="e">
        <f>(VLOOKUP(Games!B511, Data!$B$2:$L$134, 9, FALSE)-VLOOKUP(Games!C511, Data!$B$2:$L$134, 9, FALSE))*Coefficients!$I$2</f>
        <v>#N/A</v>
      </c>
      <c r="J511" t="e">
        <f>(VLOOKUP(Games!B511, Data!$B$2:$L$134, 10, FALSE)-VLOOKUP(Games!C511, Data!$B$2:$L$134, 10, FALSE))*Coefficients!$J$2</f>
        <v>#N/A</v>
      </c>
      <c r="K511" t="e">
        <f>(IF(AND(VLOOKUP(Games!B511, Data!$B$2:$L$134, 11, FALSE)=1, VLOOKUP(Games!C511, Data!$B$2:$L$134, 11, FALSE)&lt;&gt;1), 1,0))*Coefficients!K$2</f>
        <v>#N/A</v>
      </c>
      <c r="L511" t="e">
        <f>(IF(AND(VLOOKUP(Games!B511, Data!$B$2:$L$134, 11, FALSE)&lt;&gt;1, VLOOKUP(Games!C511, Data!$B$2:$L$134, 11, FALSE)=1), 1,0))*Coefficients!L$2</f>
        <v>#N/A</v>
      </c>
      <c r="O511" t="e">
        <f t="shared" si="7"/>
        <v>#N/A</v>
      </c>
    </row>
    <row r="512" spans="1:15" x14ac:dyDescent="0.45">
      <c r="A512">
        <f>Coefficients!$A$2</f>
        <v>-3.0949477183535601</v>
      </c>
      <c r="B512">
        <f>(Games!D512)*Coefficients!$B$2</f>
        <v>0</v>
      </c>
      <c r="C512" t="e">
        <f>(VLOOKUP(Games!B512, Data!$B$2:$L$134, 4, FALSE)-VLOOKUP(Games!C512, Data!$B$2:$L$134, 4, FALSE))*Coefficients!$C$2</f>
        <v>#N/A</v>
      </c>
      <c r="D512" t="e">
        <f>(VLOOKUP(Games!B512, Data!$B$2:$L$134, 3, FALSE)-VLOOKUP(Games!C512, Data!$B$2:$L$134, 3, FALSE))*Coefficients!$D$2</f>
        <v>#N/A</v>
      </c>
      <c r="E512" t="e">
        <f>(VLOOKUP(Games!B512, Data!$B$2:$L$134, 5, FALSE)-VLOOKUP(Games!C512, Data!$B$2:$L$134, 5, FALSE))*Coefficients!$E$2</f>
        <v>#N/A</v>
      </c>
      <c r="F512" t="e">
        <f>(VLOOKUP(Games!B512, Data!$B$2:$L$134, 6, FALSE)-VLOOKUP(Games!C512, Data!$B$2:$L$134, 6, FALSE))*Coefficients!$F$2</f>
        <v>#N/A</v>
      </c>
      <c r="G512" t="e">
        <f>(VLOOKUP(Games!B512, Data!$B$2:$L$134, 7, FALSE)-VLOOKUP(Games!C512, Data!$B$2:$L$134, 7, FALSE))*Coefficients!$G$2</f>
        <v>#N/A</v>
      </c>
      <c r="H512" t="e">
        <f>(VLOOKUP(Games!B512, Data!$B$2:$L$134, 8, FALSE)-VLOOKUP(Games!C512, Data!$B$2:$L$134, 8, FALSE))*Coefficients!$H$2</f>
        <v>#N/A</v>
      </c>
      <c r="I512" t="e">
        <f>(VLOOKUP(Games!B512, Data!$B$2:$L$134, 9, FALSE)-VLOOKUP(Games!C512, Data!$B$2:$L$134, 9, FALSE))*Coefficients!$I$2</f>
        <v>#N/A</v>
      </c>
      <c r="J512" t="e">
        <f>(VLOOKUP(Games!B512, Data!$B$2:$L$134, 10, FALSE)-VLOOKUP(Games!C512, Data!$B$2:$L$134, 10, FALSE))*Coefficients!$J$2</f>
        <v>#N/A</v>
      </c>
      <c r="K512" t="e">
        <f>(IF(AND(VLOOKUP(Games!B512, Data!$B$2:$L$134, 11, FALSE)=1, VLOOKUP(Games!C512, Data!$B$2:$L$134, 11, FALSE)&lt;&gt;1), 1,0))*Coefficients!K$2</f>
        <v>#N/A</v>
      </c>
      <c r="L512" t="e">
        <f>(IF(AND(VLOOKUP(Games!B512, Data!$B$2:$L$134, 11, FALSE)&lt;&gt;1, VLOOKUP(Games!C512, Data!$B$2:$L$134, 11, FALSE)=1), 1,0))*Coefficients!L$2</f>
        <v>#N/A</v>
      </c>
      <c r="O512" t="e">
        <f t="shared" si="7"/>
        <v>#N/A</v>
      </c>
    </row>
    <row r="513" spans="1:15" x14ac:dyDescent="0.45">
      <c r="A513">
        <f>Coefficients!$A$2</f>
        <v>-3.0949477183535601</v>
      </c>
      <c r="B513">
        <f>(Games!D513)*Coefficients!$B$2</f>
        <v>0</v>
      </c>
      <c r="C513" t="e">
        <f>(VLOOKUP(Games!B513, Data!$B$2:$L$134, 4, FALSE)-VLOOKUP(Games!C513, Data!$B$2:$L$134, 4, FALSE))*Coefficients!$C$2</f>
        <v>#N/A</v>
      </c>
      <c r="D513" t="e">
        <f>(VLOOKUP(Games!B513, Data!$B$2:$L$134, 3, FALSE)-VLOOKUP(Games!C513, Data!$B$2:$L$134, 3, FALSE))*Coefficients!$D$2</f>
        <v>#N/A</v>
      </c>
      <c r="E513" t="e">
        <f>(VLOOKUP(Games!B513, Data!$B$2:$L$134, 5, FALSE)-VLOOKUP(Games!C513, Data!$B$2:$L$134, 5, FALSE))*Coefficients!$E$2</f>
        <v>#N/A</v>
      </c>
      <c r="F513" t="e">
        <f>(VLOOKUP(Games!B513, Data!$B$2:$L$134, 6, FALSE)-VLOOKUP(Games!C513, Data!$B$2:$L$134, 6, FALSE))*Coefficients!$F$2</f>
        <v>#N/A</v>
      </c>
      <c r="G513" t="e">
        <f>(VLOOKUP(Games!B513, Data!$B$2:$L$134, 7, FALSE)-VLOOKUP(Games!C513, Data!$B$2:$L$134, 7, FALSE))*Coefficients!$G$2</f>
        <v>#N/A</v>
      </c>
      <c r="H513" t="e">
        <f>(VLOOKUP(Games!B513, Data!$B$2:$L$134, 8, FALSE)-VLOOKUP(Games!C513, Data!$B$2:$L$134, 8, FALSE))*Coefficients!$H$2</f>
        <v>#N/A</v>
      </c>
      <c r="I513" t="e">
        <f>(VLOOKUP(Games!B513, Data!$B$2:$L$134, 9, FALSE)-VLOOKUP(Games!C513, Data!$B$2:$L$134, 9, FALSE))*Coefficients!$I$2</f>
        <v>#N/A</v>
      </c>
      <c r="J513" t="e">
        <f>(VLOOKUP(Games!B513, Data!$B$2:$L$134, 10, FALSE)-VLOOKUP(Games!C513, Data!$B$2:$L$134, 10, FALSE))*Coefficients!$J$2</f>
        <v>#N/A</v>
      </c>
      <c r="K513" t="e">
        <f>(IF(AND(VLOOKUP(Games!B513, Data!$B$2:$L$134, 11, FALSE)=1, VLOOKUP(Games!C513, Data!$B$2:$L$134, 11, FALSE)&lt;&gt;1), 1,0))*Coefficients!K$2</f>
        <v>#N/A</v>
      </c>
      <c r="L513" t="e">
        <f>(IF(AND(VLOOKUP(Games!B513, Data!$B$2:$L$134, 11, FALSE)&lt;&gt;1, VLOOKUP(Games!C513, Data!$B$2:$L$134, 11, FALSE)=1), 1,0))*Coefficients!L$2</f>
        <v>#N/A</v>
      </c>
      <c r="O513" t="e">
        <f t="shared" si="7"/>
        <v>#N/A</v>
      </c>
    </row>
    <row r="514" spans="1:15" x14ac:dyDescent="0.45">
      <c r="A514">
        <f>Coefficients!$A$2</f>
        <v>-3.0949477183535601</v>
      </c>
      <c r="B514">
        <f>(Games!D514)*Coefficients!$B$2</f>
        <v>0</v>
      </c>
      <c r="C514" t="e">
        <f>(VLOOKUP(Games!B514, Data!$B$2:$L$134, 4, FALSE)-VLOOKUP(Games!C514, Data!$B$2:$L$134, 4, FALSE))*Coefficients!$C$2</f>
        <v>#N/A</v>
      </c>
      <c r="D514" t="e">
        <f>(VLOOKUP(Games!B514, Data!$B$2:$L$134, 3, FALSE)-VLOOKUP(Games!C514, Data!$B$2:$L$134, 3, FALSE))*Coefficients!$D$2</f>
        <v>#N/A</v>
      </c>
      <c r="E514" t="e">
        <f>(VLOOKUP(Games!B514, Data!$B$2:$L$134, 5, FALSE)-VLOOKUP(Games!C514, Data!$B$2:$L$134, 5, FALSE))*Coefficients!$E$2</f>
        <v>#N/A</v>
      </c>
      <c r="F514" t="e">
        <f>(VLOOKUP(Games!B514, Data!$B$2:$L$134, 6, FALSE)-VLOOKUP(Games!C514, Data!$B$2:$L$134, 6, FALSE))*Coefficients!$F$2</f>
        <v>#N/A</v>
      </c>
      <c r="G514" t="e">
        <f>(VLOOKUP(Games!B514, Data!$B$2:$L$134, 7, FALSE)-VLOOKUP(Games!C514, Data!$B$2:$L$134, 7, FALSE))*Coefficients!$G$2</f>
        <v>#N/A</v>
      </c>
      <c r="H514" t="e">
        <f>(VLOOKUP(Games!B514, Data!$B$2:$L$134, 8, FALSE)-VLOOKUP(Games!C514, Data!$B$2:$L$134, 8, FALSE))*Coefficients!$H$2</f>
        <v>#N/A</v>
      </c>
      <c r="I514" t="e">
        <f>(VLOOKUP(Games!B514, Data!$B$2:$L$134, 9, FALSE)-VLOOKUP(Games!C514, Data!$B$2:$L$134, 9, FALSE))*Coefficients!$I$2</f>
        <v>#N/A</v>
      </c>
      <c r="J514" t="e">
        <f>(VLOOKUP(Games!B514, Data!$B$2:$L$134, 10, FALSE)-VLOOKUP(Games!C514, Data!$B$2:$L$134, 10, FALSE))*Coefficients!$J$2</f>
        <v>#N/A</v>
      </c>
      <c r="K514" t="e">
        <f>(IF(AND(VLOOKUP(Games!B514, Data!$B$2:$L$134, 11, FALSE)=1, VLOOKUP(Games!C514, Data!$B$2:$L$134, 11, FALSE)&lt;&gt;1), 1,0))*Coefficients!K$2</f>
        <v>#N/A</v>
      </c>
      <c r="L514" t="e">
        <f>(IF(AND(VLOOKUP(Games!B514, Data!$B$2:$L$134, 11, FALSE)&lt;&gt;1, VLOOKUP(Games!C514, Data!$B$2:$L$134, 11, FALSE)=1), 1,0))*Coefficients!L$2</f>
        <v>#N/A</v>
      </c>
      <c r="O514" t="e">
        <f t="shared" si="7"/>
        <v>#N/A</v>
      </c>
    </row>
    <row r="515" spans="1:15" x14ac:dyDescent="0.45">
      <c r="A515">
        <f>Coefficients!$A$2</f>
        <v>-3.0949477183535601</v>
      </c>
      <c r="B515">
        <f>(Games!D515)*Coefficients!$B$2</f>
        <v>0</v>
      </c>
      <c r="C515" t="e">
        <f>(VLOOKUP(Games!B515, Data!$B$2:$L$134, 4, FALSE)-VLOOKUP(Games!C515, Data!$B$2:$L$134, 4, FALSE))*Coefficients!$C$2</f>
        <v>#N/A</v>
      </c>
      <c r="D515" t="e">
        <f>(VLOOKUP(Games!B515, Data!$B$2:$L$134, 3, FALSE)-VLOOKUP(Games!C515, Data!$B$2:$L$134, 3, FALSE))*Coefficients!$D$2</f>
        <v>#N/A</v>
      </c>
      <c r="E515" t="e">
        <f>(VLOOKUP(Games!B515, Data!$B$2:$L$134, 5, FALSE)-VLOOKUP(Games!C515, Data!$B$2:$L$134, 5, FALSE))*Coefficients!$E$2</f>
        <v>#N/A</v>
      </c>
      <c r="F515" t="e">
        <f>(VLOOKUP(Games!B515, Data!$B$2:$L$134, 6, FALSE)-VLOOKUP(Games!C515, Data!$B$2:$L$134, 6, FALSE))*Coefficients!$F$2</f>
        <v>#N/A</v>
      </c>
      <c r="G515" t="e">
        <f>(VLOOKUP(Games!B515, Data!$B$2:$L$134, 7, FALSE)-VLOOKUP(Games!C515, Data!$B$2:$L$134, 7, FALSE))*Coefficients!$G$2</f>
        <v>#N/A</v>
      </c>
      <c r="H515" t="e">
        <f>(VLOOKUP(Games!B515, Data!$B$2:$L$134, 8, FALSE)-VLOOKUP(Games!C515, Data!$B$2:$L$134, 8, FALSE))*Coefficients!$H$2</f>
        <v>#N/A</v>
      </c>
      <c r="I515" t="e">
        <f>(VLOOKUP(Games!B515, Data!$B$2:$L$134, 9, FALSE)-VLOOKUP(Games!C515, Data!$B$2:$L$134, 9, FALSE))*Coefficients!$I$2</f>
        <v>#N/A</v>
      </c>
      <c r="J515" t="e">
        <f>(VLOOKUP(Games!B515, Data!$B$2:$L$134, 10, FALSE)-VLOOKUP(Games!C515, Data!$B$2:$L$134, 10, FALSE))*Coefficients!$J$2</f>
        <v>#N/A</v>
      </c>
      <c r="K515" t="e">
        <f>(IF(AND(VLOOKUP(Games!B515, Data!$B$2:$L$134, 11, FALSE)=1, VLOOKUP(Games!C515, Data!$B$2:$L$134, 11, FALSE)&lt;&gt;1), 1,0))*Coefficients!K$2</f>
        <v>#N/A</v>
      </c>
      <c r="L515" t="e">
        <f>(IF(AND(VLOOKUP(Games!B515, Data!$B$2:$L$134, 11, FALSE)&lt;&gt;1, VLOOKUP(Games!C515, Data!$B$2:$L$134, 11, FALSE)=1), 1,0))*Coefficients!L$2</f>
        <v>#N/A</v>
      </c>
      <c r="O515" t="e">
        <f t="shared" ref="O515:O547" si="8">SUM(A515:L515)</f>
        <v>#N/A</v>
      </c>
    </row>
    <row r="516" spans="1:15" x14ac:dyDescent="0.45">
      <c r="A516">
        <f>Coefficients!$A$2</f>
        <v>-3.0949477183535601</v>
      </c>
      <c r="B516">
        <f>(Games!D516)*Coefficients!$B$2</f>
        <v>0</v>
      </c>
      <c r="C516" t="e">
        <f>(VLOOKUP(Games!B516, Data!$B$2:$L$134, 4, FALSE)-VLOOKUP(Games!C516, Data!$B$2:$L$134, 4, FALSE))*Coefficients!$C$2</f>
        <v>#N/A</v>
      </c>
      <c r="D516" t="e">
        <f>(VLOOKUP(Games!B516, Data!$B$2:$L$134, 3, FALSE)-VLOOKUP(Games!C516, Data!$B$2:$L$134, 3, FALSE))*Coefficients!$D$2</f>
        <v>#N/A</v>
      </c>
      <c r="E516" t="e">
        <f>(VLOOKUP(Games!B516, Data!$B$2:$L$134, 5, FALSE)-VLOOKUP(Games!C516, Data!$B$2:$L$134, 5, FALSE))*Coefficients!$E$2</f>
        <v>#N/A</v>
      </c>
      <c r="F516" t="e">
        <f>(VLOOKUP(Games!B516, Data!$B$2:$L$134, 6, FALSE)-VLOOKUP(Games!C516, Data!$B$2:$L$134, 6, FALSE))*Coefficients!$F$2</f>
        <v>#N/A</v>
      </c>
      <c r="G516" t="e">
        <f>(VLOOKUP(Games!B516, Data!$B$2:$L$134, 7, FALSE)-VLOOKUP(Games!C516, Data!$B$2:$L$134, 7, FALSE))*Coefficients!$G$2</f>
        <v>#N/A</v>
      </c>
      <c r="H516" t="e">
        <f>(VLOOKUP(Games!B516, Data!$B$2:$L$134, 8, FALSE)-VLOOKUP(Games!C516, Data!$B$2:$L$134, 8, FALSE))*Coefficients!$H$2</f>
        <v>#N/A</v>
      </c>
      <c r="I516" t="e">
        <f>(VLOOKUP(Games!B516, Data!$B$2:$L$134, 9, FALSE)-VLOOKUP(Games!C516, Data!$B$2:$L$134, 9, FALSE))*Coefficients!$I$2</f>
        <v>#N/A</v>
      </c>
      <c r="J516" t="e">
        <f>(VLOOKUP(Games!B516, Data!$B$2:$L$134, 10, FALSE)-VLOOKUP(Games!C516, Data!$B$2:$L$134, 10, FALSE))*Coefficients!$J$2</f>
        <v>#N/A</v>
      </c>
      <c r="K516" t="e">
        <f>(IF(AND(VLOOKUP(Games!B516, Data!$B$2:$L$134, 11, FALSE)=1, VLOOKUP(Games!C516, Data!$B$2:$L$134, 11, FALSE)&lt;&gt;1), 1,0))*Coefficients!K$2</f>
        <v>#N/A</v>
      </c>
      <c r="L516" t="e">
        <f>(IF(AND(VLOOKUP(Games!B516, Data!$B$2:$L$134, 11, FALSE)&lt;&gt;1, VLOOKUP(Games!C516, Data!$B$2:$L$134, 11, FALSE)=1), 1,0))*Coefficients!L$2</f>
        <v>#N/A</v>
      </c>
      <c r="O516" t="e">
        <f t="shared" si="8"/>
        <v>#N/A</v>
      </c>
    </row>
    <row r="517" spans="1:15" x14ac:dyDescent="0.45">
      <c r="A517">
        <f>Coefficients!$A$2</f>
        <v>-3.0949477183535601</v>
      </c>
      <c r="B517">
        <f>(Games!D517)*Coefficients!$B$2</f>
        <v>0</v>
      </c>
      <c r="C517" t="e">
        <f>(VLOOKUP(Games!B517, Data!$B$2:$L$134, 4, FALSE)-VLOOKUP(Games!C517, Data!$B$2:$L$134, 4, FALSE))*Coefficients!$C$2</f>
        <v>#N/A</v>
      </c>
      <c r="D517" t="e">
        <f>(VLOOKUP(Games!B517, Data!$B$2:$L$134, 3, FALSE)-VLOOKUP(Games!C517, Data!$B$2:$L$134, 3, FALSE))*Coefficients!$D$2</f>
        <v>#N/A</v>
      </c>
      <c r="E517" t="e">
        <f>(VLOOKUP(Games!B517, Data!$B$2:$L$134, 5, FALSE)-VLOOKUP(Games!C517, Data!$B$2:$L$134, 5, FALSE))*Coefficients!$E$2</f>
        <v>#N/A</v>
      </c>
      <c r="F517" t="e">
        <f>(VLOOKUP(Games!B517, Data!$B$2:$L$134, 6, FALSE)-VLOOKUP(Games!C517, Data!$B$2:$L$134, 6, FALSE))*Coefficients!$F$2</f>
        <v>#N/A</v>
      </c>
      <c r="G517" t="e">
        <f>(VLOOKUP(Games!B517, Data!$B$2:$L$134, 7, FALSE)-VLOOKUP(Games!C517, Data!$B$2:$L$134, 7, FALSE))*Coefficients!$G$2</f>
        <v>#N/A</v>
      </c>
      <c r="H517" t="e">
        <f>(VLOOKUP(Games!B517, Data!$B$2:$L$134, 8, FALSE)-VLOOKUP(Games!C517, Data!$B$2:$L$134, 8, FALSE))*Coefficients!$H$2</f>
        <v>#N/A</v>
      </c>
      <c r="I517" t="e">
        <f>(VLOOKUP(Games!B517, Data!$B$2:$L$134, 9, FALSE)-VLOOKUP(Games!C517, Data!$B$2:$L$134, 9, FALSE))*Coefficients!$I$2</f>
        <v>#N/A</v>
      </c>
      <c r="J517" t="e">
        <f>(VLOOKUP(Games!B517, Data!$B$2:$L$134, 10, FALSE)-VLOOKUP(Games!C517, Data!$B$2:$L$134, 10, FALSE))*Coefficients!$J$2</f>
        <v>#N/A</v>
      </c>
      <c r="K517" t="e">
        <f>(IF(AND(VLOOKUP(Games!B517, Data!$B$2:$L$134, 11, FALSE)=1, VLOOKUP(Games!C517, Data!$B$2:$L$134, 11, FALSE)&lt;&gt;1), 1,0))*Coefficients!K$2</f>
        <v>#N/A</v>
      </c>
      <c r="L517" t="e">
        <f>(IF(AND(VLOOKUP(Games!B517, Data!$B$2:$L$134, 11, FALSE)&lt;&gt;1, VLOOKUP(Games!C517, Data!$B$2:$L$134, 11, FALSE)=1), 1,0))*Coefficients!L$2</f>
        <v>#N/A</v>
      </c>
      <c r="O517" t="e">
        <f t="shared" si="8"/>
        <v>#N/A</v>
      </c>
    </row>
    <row r="518" spans="1:15" x14ac:dyDescent="0.45">
      <c r="A518">
        <f>Coefficients!$A$2</f>
        <v>-3.0949477183535601</v>
      </c>
      <c r="B518">
        <f>(Games!D518)*Coefficients!$B$2</f>
        <v>0</v>
      </c>
      <c r="C518" t="e">
        <f>(VLOOKUP(Games!B518, Data!$B$2:$L$134, 4, FALSE)-VLOOKUP(Games!C518, Data!$B$2:$L$134, 4, FALSE))*Coefficients!$C$2</f>
        <v>#N/A</v>
      </c>
      <c r="D518" t="e">
        <f>(VLOOKUP(Games!B518, Data!$B$2:$L$134, 3, FALSE)-VLOOKUP(Games!C518, Data!$B$2:$L$134, 3, FALSE))*Coefficients!$D$2</f>
        <v>#N/A</v>
      </c>
      <c r="E518" t="e">
        <f>(VLOOKUP(Games!B518, Data!$B$2:$L$134, 5, FALSE)-VLOOKUP(Games!C518, Data!$B$2:$L$134, 5, FALSE))*Coefficients!$E$2</f>
        <v>#N/A</v>
      </c>
      <c r="F518" t="e">
        <f>(VLOOKUP(Games!B518, Data!$B$2:$L$134, 6, FALSE)-VLOOKUP(Games!C518, Data!$B$2:$L$134, 6, FALSE))*Coefficients!$F$2</f>
        <v>#N/A</v>
      </c>
      <c r="G518" t="e">
        <f>(VLOOKUP(Games!B518, Data!$B$2:$L$134, 7, FALSE)-VLOOKUP(Games!C518, Data!$B$2:$L$134, 7, FALSE))*Coefficients!$G$2</f>
        <v>#N/A</v>
      </c>
      <c r="H518" t="e">
        <f>(VLOOKUP(Games!B518, Data!$B$2:$L$134, 8, FALSE)-VLOOKUP(Games!C518, Data!$B$2:$L$134, 8, FALSE))*Coefficients!$H$2</f>
        <v>#N/A</v>
      </c>
      <c r="I518" t="e">
        <f>(VLOOKUP(Games!B518, Data!$B$2:$L$134, 9, FALSE)-VLOOKUP(Games!C518, Data!$B$2:$L$134, 9, FALSE))*Coefficients!$I$2</f>
        <v>#N/A</v>
      </c>
      <c r="J518" t="e">
        <f>(VLOOKUP(Games!B518, Data!$B$2:$L$134, 10, FALSE)-VLOOKUP(Games!C518, Data!$B$2:$L$134, 10, FALSE))*Coefficients!$J$2</f>
        <v>#N/A</v>
      </c>
      <c r="K518" t="e">
        <f>(IF(AND(VLOOKUP(Games!B518, Data!$B$2:$L$134, 11, FALSE)=1, VLOOKUP(Games!C518, Data!$B$2:$L$134, 11, FALSE)&lt;&gt;1), 1,0))*Coefficients!K$2</f>
        <v>#N/A</v>
      </c>
      <c r="L518" t="e">
        <f>(IF(AND(VLOOKUP(Games!B518, Data!$B$2:$L$134, 11, FALSE)&lt;&gt;1, VLOOKUP(Games!C518, Data!$B$2:$L$134, 11, FALSE)=1), 1,0))*Coefficients!L$2</f>
        <v>#N/A</v>
      </c>
      <c r="O518" t="e">
        <f t="shared" si="8"/>
        <v>#N/A</v>
      </c>
    </row>
    <row r="519" spans="1:15" x14ac:dyDescent="0.45">
      <c r="A519">
        <f>Coefficients!$A$2</f>
        <v>-3.0949477183535601</v>
      </c>
      <c r="B519">
        <f>(Games!D519)*Coefficients!$B$2</f>
        <v>0</v>
      </c>
      <c r="C519" t="e">
        <f>(VLOOKUP(Games!B519, Data!$B$2:$L$134, 4, FALSE)-VLOOKUP(Games!C519, Data!$B$2:$L$134, 4, FALSE))*Coefficients!$C$2</f>
        <v>#N/A</v>
      </c>
      <c r="D519" t="e">
        <f>(VLOOKUP(Games!B519, Data!$B$2:$L$134, 3, FALSE)-VLOOKUP(Games!C519, Data!$B$2:$L$134, 3, FALSE))*Coefficients!$D$2</f>
        <v>#N/A</v>
      </c>
      <c r="E519" t="e">
        <f>(VLOOKUP(Games!B519, Data!$B$2:$L$134, 5, FALSE)-VLOOKUP(Games!C519, Data!$B$2:$L$134, 5, FALSE))*Coefficients!$E$2</f>
        <v>#N/A</v>
      </c>
      <c r="F519" t="e">
        <f>(VLOOKUP(Games!B519, Data!$B$2:$L$134, 6, FALSE)-VLOOKUP(Games!C519, Data!$B$2:$L$134, 6, FALSE))*Coefficients!$F$2</f>
        <v>#N/A</v>
      </c>
      <c r="G519" t="e">
        <f>(VLOOKUP(Games!B519, Data!$B$2:$L$134, 7, FALSE)-VLOOKUP(Games!C519, Data!$B$2:$L$134, 7, FALSE))*Coefficients!$G$2</f>
        <v>#N/A</v>
      </c>
      <c r="H519" t="e">
        <f>(VLOOKUP(Games!B519, Data!$B$2:$L$134, 8, FALSE)-VLOOKUP(Games!C519, Data!$B$2:$L$134, 8, FALSE))*Coefficients!$H$2</f>
        <v>#N/A</v>
      </c>
      <c r="I519" t="e">
        <f>(VLOOKUP(Games!B519, Data!$B$2:$L$134, 9, FALSE)-VLOOKUP(Games!C519, Data!$B$2:$L$134, 9, FALSE))*Coefficients!$I$2</f>
        <v>#N/A</v>
      </c>
      <c r="J519" t="e">
        <f>(VLOOKUP(Games!B519, Data!$B$2:$L$134, 10, FALSE)-VLOOKUP(Games!C519, Data!$B$2:$L$134, 10, FALSE))*Coefficients!$J$2</f>
        <v>#N/A</v>
      </c>
      <c r="K519" t="e">
        <f>(IF(AND(VLOOKUP(Games!B519, Data!$B$2:$L$134, 11, FALSE)=1, VLOOKUP(Games!C519, Data!$B$2:$L$134, 11, FALSE)&lt;&gt;1), 1,0))*Coefficients!K$2</f>
        <v>#N/A</v>
      </c>
      <c r="L519" t="e">
        <f>(IF(AND(VLOOKUP(Games!B519, Data!$B$2:$L$134, 11, FALSE)&lt;&gt;1, VLOOKUP(Games!C519, Data!$B$2:$L$134, 11, FALSE)=1), 1,0))*Coefficients!L$2</f>
        <v>#N/A</v>
      </c>
      <c r="O519" t="e">
        <f t="shared" si="8"/>
        <v>#N/A</v>
      </c>
    </row>
    <row r="520" spans="1:15" x14ac:dyDescent="0.45">
      <c r="A520">
        <f>Coefficients!$A$2</f>
        <v>-3.0949477183535601</v>
      </c>
      <c r="B520">
        <f>(Games!D520)*Coefficients!$B$2</f>
        <v>0</v>
      </c>
      <c r="C520" t="e">
        <f>(VLOOKUP(Games!B520, Data!$B$2:$L$134, 4, FALSE)-VLOOKUP(Games!C520, Data!$B$2:$L$134, 4, FALSE))*Coefficients!$C$2</f>
        <v>#N/A</v>
      </c>
      <c r="D520" t="e">
        <f>(VLOOKUP(Games!B520, Data!$B$2:$L$134, 3, FALSE)-VLOOKUP(Games!C520, Data!$B$2:$L$134, 3, FALSE))*Coefficients!$D$2</f>
        <v>#N/A</v>
      </c>
      <c r="E520" t="e">
        <f>(VLOOKUP(Games!B520, Data!$B$2:$L$134, 5, FALSE)-VLOOKUP(Games!C520, Data!$B$2:$L$134, 5, FALSE))*Coefficients!$E$2</f>
        <v>#N/A</v>
      </c>
      <c r="F520" t="e">
        <f>(VLOOKUP(Games!B520, Data!$B$2:$L$134, 6, FALSE)-VLOOKUP(Games!C520, Data!$B$2:$L$134, 6, FALSE))*Coefficients!$F$2</f>
        <v>#N/A</v>
      </c>
      <c r="G520" t="e">
        <f>(VLOOKUP(Games!B520, Data!$B$2:$L$134, 7, FALSE)-VLOOKUP(Games!C520, Data!$B$2:$L$134, 7, FALSE))*Coefficients!$G$2</f>
        <v>#N/A</v>
      </c>
      <c r="H520" t="e">
        <f>(VLOOKUP(Games!B520, Data!$B$2:$L$134, 8, FALSE)-VLOOKUP(Games!C520, Data!$B$2:$L$134, 8, FALSE))*Coefficients!$H$2</f>
        <v>#N/A</v>
      </c>
      <c r="I520" t="e">
        <f>(VLOOKUP(Games!B520, Data!$B$2:$L$134, 9, FALSE)-VLOOKUP(Games!C520, Data!$B$2:$L$134, 9, FALSE))*Coefficients!$I$2</f>
        <v>#N/A</v>
      </c>
      <c r="J520" t="e">
        <f>(VLOOKUP(Games!B520, Data!$B$2:$L$134, 10, FALSE)-VLOOKUP(Games!C520, Data!$B$2:$L$134, 10, FALSE))*Coefficients!$J$2</f>
        <v>#N/A</v>
      </c>
      <c r="K520" t="e">
        <f>(IF(AND(VLOOKUP(Games!B520, Data!$B$2:$L$134, 11, FALSE)=1, VLOOKUP(Games!C520, Data!$B$2:$L$134, 11, FALSE)&lt;&gt;1), 1,0))*Coefficients!K$2</f>
        <v>#N/A</v>
      </c>
      <c r="L520" t="e">
        <f>(IF(AND(VLOOKUP(Games!B520, Data!$B$2:$L$134, 11, FALSE)&lt;&gt;1, VLOOKUP(Games!C520, Data!$B$2:$L$134, 11, FALSE)=1), 1,0))*Coefficients!L$2</f>
        <v>#N/A</v>
      </c>
      <c r="O520" t="e">
        <f t="shared" si="8"/>
        <v>#N/A</v>
      </c>
    </row>
    <row r="521" spans="1:15" x14ac:dyDescent="0.45">
      <c r="A521">
        <f>Coefficients!$A$2</f>
        <v>-3.0949477183535601</v>
      </c>
      <c r="B521">
        <f>(Games!D521)*Coefficients!$B$2</f>
        <v>0</v>
      </c>
      <c r="C521" t="e">
        <f>(VLOOKUP(Games!B521, Data!$B$2:$L$134, 4, FALSE)-VLOOKUP(Games!C521, Data!$B$2:$L$134, 4, FALSE))*Coefficients!$C$2</f>
        <v>#N/A</v>
      </c>
      <c r="D521" t="e">
        <f>(VLOOKUP(Games!B521, Data!$B$2:$L$134, 3, FALSE)-VLOOKUP(Games!C521, Data!$B$2:$L$134, 3, FALSE))*Coefficients!$D$2</f>
        <v>#N/A</v>
      </c>
      <c r="E521" t="e">
        <f>(VLOOKUP(Games!B521, Data!$B$2:$L$134, 5, FALSE)-VLOOKUP(Games!C521, Data!$B$2:$L$134, 5, FALSE))*Coefficients!$E$2</f>
        <v>#N/A</v>
      </c>
      <c r="F521" t="e">
        <f>(VLOOKUP(Games!B521, Data!$B$2:$L$134, 6, FALSE)-VLOOKUP(Games!C521, Data!$B$2:$L$134, 6, FALSE))*Coefficients!$F$2</f>
        <v>#N/A</v>
      </c>
      <c r="G521" t="e">
        <f>(VLOOKUP(Games!B521, Data!$B$2:$L$134, 7, FALSE)-VLOOKUP(Games!C521, Data!$B$2:$L$134, 7, FALSE))*Coefficients!$G$2</f>
        <v>#N/A</v>
      </c>
      <c r="H521" t="e">
        <f>(VLOOKUP(Games!B521, Data!$B$2:$L$134, 8, FALSE)-VLOOKUP(Games!C521, Data!$B$2:$L$134, 8, FALSE))*Coefficients!$H$2</f>
        <v>#N/A</v>
      </c>
      <c r="I521" t="e">
        <f>(VLOOKUP(Games!B521, Data!$B$2:$L$134, 9, FALSE)-VLOOKUP(Games!C521, Data!$B$2:$L$134, 9, FALSE))*Coefficients!$I$2</f>
        <v>#N/A</v>
      </c>
      <c r="J521" t="e">
        <f>(VLOOKUP(Games!B521, Data!$B$2:$L$134, 10, FALSE)-VLOOKUP(Games!C521, Data!$B$2:$L$134, 10, FALSE))*Coefficients!$J$2</f>
        <v>#N/A</v>
      </c>
      <c r="K521" t="e">
        <f>(IF(AND(VLOOKUP(Games!B521, Data!$B$2:$L$134, 11, FALSE)=1, VLOOKUP(Games!C521, Data!$B$2:$L$134, 11, FALSE)&lt;&gt;1), 1,0))*Coefficients!K$2</f>
        <v>#N/A</v>
      </c>
      <c r="L521" t="e">
        <f>(IF(AND(VLOOKUP(Games!B521, Data!$B$2:$L$134, 11, FALSE)&lt;&gt;1, VLOOKUP(Games!C521, Data!$B$2:$L$134, 11, FALSE)=1), 1,0))*Coefficients!L$2</f>
        <v>#N/A</v>
      </c>
      <c r="O521" t="e">
        <f t="shared" si="8"/>
        <v>#N/A</v>
      </c>
    </row>
    <row r="522" spans="1:15" x14ac:dyDescent="0.45">
      <c r="A522">
        <f>Coefficients!$A$2</f>
        <v>-3.0949477183535601</v>
      </c>
      <c r="B522">
        <f>(Games!D522)*Coefficients!$B$2</f>
        <v>0</v>
      </c>
      <c r="C522" t="e">
        <f>(VLOOKUP(Games!B522, Data!$B$2:$L$134, 4, FALSE)-VLOOKUP(Games!C522, Data!$B$2:$L$134, 4, FALSE))*Coefficients!$C$2</f>
        <v>#N/A</v>
      </c>
      <c r="D522" t="e">
        <f>(VLOOKUP(Games!B522, Data!$B$2:$L$134, 3, FALSE)-VLOOKUP(Games!C522, Data!$B$2:$L$134, 3, FALSE))*Coefficients!$D$2</f>
        <v>#N/A</v>
      </c>
      <c r="E522" t="e">
        <f>(VLOOKUP(Games!B522, Data!$B$2:$L$134, 5, FALSE)-VLOOKUP(Games!C522, Data!$B$2:$L$134, 5, FALSE))*Coefficients!$E$2</f>
        <v>#N/A</v>
      </c>
      <c r="F522" t="e">
        <f>(VLOOKUP(Games!B522, Data!$B$2:$L$134, 6, FALSE)-VLOOKUP(Games!C522, Data!$B$2:$L$134, 6, FALSE))*Coefficients!$F$2</f>
        <v>#N/A</v>
      </c>
      <c r="G522" t="e">
        <f>(VLOOKUP(Games!B522, Data!$B$2:$L$134, 7, FALSE)-VLOOKUP(Games!C522, Data!$B$2:$L$134, 7, FALSE))*Coefficients!$G$2</f>
        <v>#N/A</v>
      </c>
      <c r="H522" t="e">
        <f>(VLOOKUP(Games!B522, Data!$B$2:$L$134, 8, FALSE)-VLOOKUP(Games!C522, Data!$B$2:$L$134, 8, FALSE))*Coefficients!$H$2</f>
        <v>#N/A</v>
      </c>
      <c r="I522" t="e">
        <f>(VLOOKUP(Games!B522, Data!$B$2:$L$134, 9, FALSE)-VLOOKUP(Games!C522, Data!$B$2:$L$134, 9, FALSE))*Coefficients!$I$2</f>
        <v>#N/A</v>
      </c>
      <c r="J522" t="e">
        <f>(VLOOKUP(Games!B522, Data!$B$2:$L$134, 10, FALSE)-VLOOKUP(Games!C522, Data!$B$2:$L$134, 10, FALSE))*Coefficients!$J$2</f>
        <v>#N/A</v>
      </c>
      <c r="K522" t="e">
        <f>(IF(AND(VLOOKUP(Games!B522, Data!$B$2:$L$134, 11, FALSE)=1, VLOOKUP(Games!C522, Data!$B$2:$L$134, 11, FALSE)&lt;&gt;1), 1,0))*Coefficients!K$2</f>
        <v>#N/A</v>
      </c>
      <c r="L522" t="e">
        <f>(IF(AND(VLOOKUP(Games!B522, Data!$B$2:$L$134, 11, FALSE)&lt;&gt;1, VLOOKUP(Games!C522, Data!$B$2:$L$134, 11, FALSE)=1), 1,0))*Coefficients!L$2</f>
        <v>#N/A</v>
      </c>
      <c r="O522" t="e">
        <f t="shared" si="8"/>
        <v>#N/A</v>
      </c>
    </row>
    <row r="523" spans="1:15" x14ac:dyDescent="0.45">
      <c r="A523">
        <f>Coefficients!$A$2</f>
        <v>-3.0949477183535601</v>
      </c>
      <c r="B523">
        <f>(Games!D523)*Coefficients!$B$2</f>
        <v>0</v>
      </c>
      <c r="C523" t="e">
        <f>(VLOOKUP(Games!B523, Data!$B$2:$L$134, 4, FALSE)-VLOOKUP(Games!C523, Data!$B$2:$L$134, 4, FALSE))*Coefficients!$C$2</f>
        <v>#N/A</v>
      </c>
      <c r="D523" t="e">
        <f>(VLOOKUP(Games!B523, Data!$B$2:$L$134, 3, FALSE)-VLOOKUP(Games!C523, Data!$B$2:$L$134, 3, FALSE))*Coefficients!$D$2</f>
        <v>#N/A</v>
      </c>
      <c r="E523" t="e">
        <f>(VLOOKUP(Games!B523, Data!$B$2:$L$134, 5, FALSE)-VLOOKUP(Games!C523, Data!$B$2:$L$134, 5, FALSE))*Coefficients!$E$2</f>
        <v>#N/A</v>
      </c>
      <c r="F523" t="e">
        <f>(VLOOKUP(Games!B523, Data!$B$2:$L$134, 6, FALSE)-VLOOKUP(Games!C523, Data!$B$2:$L$134, 6, FALSE))*Coefficients!$F$2</f>
        <v>#N/A</v>
      </c>
      <c r="G523" t="e">
        <f>(VLOOKUP(Games!B523, Data!$B$2:$L$134, 7, FALSE)-VLOOKUP(Games!C523, Data!$B$2:$L$134, 7, FALSE))*Coefficients!$G$2</f>
        <v>#N/A</v>
      </c>
      <c r="H523" t="e">
        <f>(VLOOKUP(Games!B523, Data!$B$2:$L$134, 8, FALSE)-VLOOKUP(Games!C523, Data!$B$2:$L$134, 8, FALSE))*Coefficients!$H$2</f>
        <v>#N/A</v>
      </c>
      <c r="I523" t="e">
        <f>(VLOOKUP(Games!B523, Data!$B$2:$L$134, 9, FALSE)-VLOOKUP(Games!C523, Data!$B$2:$L$134, 9, FALSE))*Coefficients!$I$2</f>
        <v>#N/A</v>
      </c>
      <c r="J523" t="e">
        <f>(VLOOKUP(Games!B523, Data!$B$2:$L$134, 10, FALSE)-VLOOKUP(Games!C523, Data!$B$2:$L$134, 10, FALSE))*Coefficients!$J$2</f>
        <v>#N/A</v>
      </c>
      <c r="K523" t="e">
        <f>(IF(AND(VLOOKUP(Games!B523, Data!$B$2:$L$134, 11, FALSE)=1, VLOOKUP(Games!C523, Data!$B$2:$L$134, 11, FALSE)&lt;&gt;1), 1,0))*Coefficients!K$2</f>
        <v>#N/A</v>
      </c>
      <c r="L523" t="e">
        <f>(IF(AND(VLOOKUP(Games!B523, Data!$B$2:$L$134, 11, FALSE)&lt;&gt;1, VLOOKUP(Games!C523, Data!$B$2:$L$134, 11, FALSE)=1), 1,0))*Coefficients!L$2</f>
        <v>#N/A</v>
      </c>
      <c r="O523" t="e">
        <f t="shared" si="8"/>
        <v>#N/A</v>
      </c>
    </row>
    <row r="524" spans="1:15" x14ac:dyDescent="0.45">
      <c r="A524">
        <f>Coefficients!$A$2</f>
        <v>-3.0949477183535601</v>
      </c>
      <c r="B524">
        <f>(Games!D524)*Coefficients!$B$2</f>
        <v>0</v>
      </c>
      <c r="C524" t="e">
        <f>(VLOOKUP(Games!B524, Data!$B$2:$L$134, 4, FALSE)-VLOOKUP(Games!C524, Data!$B$2:$L$134, 4, FALSE))*Coefficients!$C$2</f>
        <v>#N/A</v>
      </c>
      <c r="D524" t="e">
        <f>(VLOOKUP(Games!B524, Data!$B$2:$L$134, 3, FALSE)-VLOOKUP(Games!C524, Data!$B$2:$L$134, 3, FALSE))*Coefficients!$D$2</f>
        <v>#N/A</v>
      </c>
      <c r="E524" t="e">
        <f>(VLOOKUP(Games!B524, Data!$B$2:$L$134, 5, FALSE)-VLOOKUP(Games!C524, Data!$B$2:$L$134, 5, FALSE))*Coefficients!$E$2</f>
        <v>#N/A</v>
      </c>
      <c r="F524" t="e">
        <f>(VLOOKUP(Games!B524, Data!$B$2:$L$134, 6, FALSE)-VLOOKUP(Games!C524, Data!$B$2:$L$134, 6, FALSE))*Coefficients!$F$2</f>
        <v>#N/A</v>
      </c>
      <c r="G524" t="e">
        <f>(VLOOKUP(Games!B524, Data!$B$2:$L$134, 7, FALSE)-VLOOKUP(Games!C524, Data!$B$2:$L$134, 7, FALSE))*Coefficients!$G$2</f>
        <v>#N/A</v>
      </c>
      <c r="H524" t="e">
        <f>(VLOOKUP(Games!B524, Data!$B$2:$L$134, 8, FALSE)-VLOOKUP(Games!C524, Data!$B$2:$L$134, 8, FALSE))*Coefficients!$H$2</f>
        <v>#N/A</v>
      </c>
      <c r="I524" t="e">
        <f>(VLOOKUP(Games!B524, Data!$B$2:$L$134, 9, FALSE)-VLOOKUP(Games!C524, Data!$B$2:$L$134, 9, FALSE))*Coefficients!$I$2</f>
        <v>#N/A</v>
      </c>
      <c r="J524" t="e">
        <f>(VLOOKUP(Games!B524, Data!$B$2:$L$134, 10, FALSE)-VLOOKUP(Games!C524, Data!$B$2:$L$134, 10, FALSE))*Coefficients!$J$2</f>
        <v>#N/A</v>
      </c>
      <c r="K524" t="e">
        <f>(IF(AND(VLOOKUP(Games!B524, Data!$B$2:$L$134, 11, FALSE)=1, VLOOKUP(Games!C524, Data!$B$2:$L$134, 11, FALSE)&lt;&gt;1), 1,0))*Coefficients!K$2</f>
        <v>#N/A</v>
      </c>
      <c r="L524" t="e">
        <f>(IF(AND(VLOOKUP(Games!B524, Data!$B$2:$L$134, 11, FALSE)&lt;&gt;1, VLOOKUP(Games!C524, Data!$B$2:$L$134, 11, FALSE)=1), 1,0))*Coefficients!L$2</f>
        <v>#N/A</v>
      </c>
      <c r="O524" t="e">
        <f t="shared" si="8"/>
        <v>#N/A</v>
      </c>
    </row>
    <row r="525" spans="1:15" x14ac:dyDescent="0.45">
      <c r="A525">
        <f>Coefficients!$A$2</f>
        <v>-3.0949477183535601</v>
      </c>
      <c r="B525">
        <f>(Games!D525)*Coefficients!$B$2</f>
        <v>0</v>
      </c>
      <c r="C525" t="e">
        <f>(VLOOKUP(Games!B525, Data!$B$2:$L$134, 4, FALSE)-VLOOKUP(Games!C525, Data!$B$2:$L$134, 4, FALSE))*Coefficients!$C$2</f>
        <v>#N/A</v>
      </c>
      <c r="D525" t="e">
        <f>(VLOOKUP(Games!B525, Data!$B$2:$L$134, 3, FALSE)-VLOOKUP(Games!C525, Data!$B$2:$L$134, 3, FALSE))*Coefficients!$D$2</f>
        <v>#N/A</v>
      </c>
      <c r="E525" t="e">
        <f>(VLOOKUP(Games!B525, Data!$B$2:$L$134, 5, FALSE)-VLOOKUP(Games!C525, Data!$B$2:$L$134, 5, FALSE))*Coefficients!$E$2</f>
        <v>#N/A</v>
      </c>
      <c r="F525" t="e">
        <f>(VLOOKUP(Games!B525, Data!$B$2:$L$134, 6, FALSE)-VLOOKUP(Games!C525, Data!$B$2:$L$134, 6, FALSE))*Coefficients!$F$2</f>
        <v>#N/A</v>
      </c>
      <c r="G525" t="e">
        <f>(VLOOKUP(Games!B525, Data!$B$2:$L$134, 7, FALSE)-VLOOKUP(Games!C525, Data!$B$2:$L$134, 7, FALSE))*Coefficients!$G$2</f>
        <v>#N/A</v>
      </c>
      <c r="H525" t="e">
        <f>(VLOOKUP(Games!B525, Data!$B$2:$L$134, 8, FALSE)-VLOOKUP(Games!C525, Data!$B$2:$L$134, 8, FALSE))*Coefficients!$H$2</f>
        <v>#N/A</v>
      </c>
      <c r="I525" t="e">
        <f>(VLOOKUP(Games!B525, Data!$B$2:$L$134, 9, FALSE)-VLOOKUP(Games!C525, Data!$B$2:$L$134, 9, FALSE))*Coefficients!$I$2</f>
        <v>#N/A</v>
      </c>
      <c r="J525" t="e">
        <f>(VLOOKUP(Games!B525, Data!$B$2:$L$134, 10, FALSE)-VLOOKUP(Games!C525, Data!$B$2:$L$134, 10, FALSE))*Coefficients!$J$2</f>
        <v>#N/A</v>
      </c>
      <c r="K525" t="e">
        <f>(IF(AND(VLOOKUP(Games!B525, Data!$B$2:$L$134, 11, FALSE)=1, VLOOKUP(Games!C525, Data!$B$2:$L$134, 11, FALSE)&lt;&gt;1), 1,0))*Coefficients!K$2</f>
        <v>#N/A</v>
      </c>
      <c r="L525" t="e">
        <f>(IF(AND(VLOOKUP(Games!B525, Data!$B$2:$L$134, 11, FALSE)&lt;&gt;1, VLOOKUP(Games!C525, Data!$B$2:$L$134, 11, FALSE)=1), 1,0))*Coefficients!L$2</f>
        <v>#N/A</v>
      </c>
      <c r="O525" t="e">
        <f t="shared" si="8"/>
        <v>#N/A</v>
      </c>
    </row>
    <row r="526" spans="1:15" x14ac:dyDescent="0.45">
      <c r="A526">
        <f>Coefficients!$A$2</f>
        <v>-3.0949477183535601</v>
      </c>
      <c r="B526">
        <f>(Games!D526)*Coefficients!$B$2</f>
        <v>0</v>
      </c>
      <c r="C526" t="e">
        <f>(VLOOKUP(Games!B526, Data!$B$2:$L$134, 4, FALSE)-VLOOKUP(Games!C526, Data!$B$2:$L$134, 4, FALSE))*Coefficients!$C$2</f>
        <v>#N/A</v>
      </c>
      <c r="D526" t="e">
        <f>(VLOOKUP(Games!B526, Data!$B$2:$L$134, 3, FALSE)-VLOOKUP(Games!C526, Data!$B$2:$L$134, 3, FALSE))*Coefficients!$D$2</f>
        <v>#N/A</v>
      </c>
      <c r="E526" t="e">
        <f>(VLOOKUP(Games!B526, Data!$B$2:$L$134, 5, FALSE)-VLOOKUP(Games!C526, Data!$B$2:$L$134, 5, FALSE))*Coefficients!$E$2</f>
        <v>#N/A</v>
      </c>
      <c r="F526" t="e">
        <f>(VLOOKUP(Games!B526, Data!$B$2:$L$134, 6, FALSE)-VLOOKUP(Games!C526, Data!$B$2:$L$134, 6, FALSE))*Coefficients!$F$2</f>
        <v>#N/A</v>
      </c>
      <c r="G526" t="e">
        <f>(VLOOKUP(Games!B526, Data!$B$2:$L$134, 7, FALSE)-VLOOKUP(Games!C526, Data!$B$2:$L$134, 7, FALSE))*Coefficients!$G$2</f>
        <v>#N/A</v>
      </c>
      <c r="H526" t="e">
        <f>(VLOOKUP(Games!B526, Data!$B$2:$L$134, 8, FALSE)-VLOOKUP(Games!C526, Data!$B$2:$L$134, 8, FALSE))*Coefficients!$H$2</f>
        <v>#N/A</v>
      </c>
      <c r="I526" t="e">
        <f>(VLOOKUP(Games!B526, Data!$B$2:$L$134, 9, FALSE)-VLOOKUP(Games!C526, Data!$B$2:$L$134, 9, FALSE))*Coefficients!$I$2</f>
        <v>#N/A</v>
      </c>
      <c r="J526" t="e">
        <f>(VLOOKUP(Games!B526, Data!$B$2:$L$134, 10, FALSE)-VLOOKUP(Games!C526, Data!$B$2:$L$134, 10, FALSE))*Coefficients!$J$2</f>
        <v>#N/A</v>
      </c>
      <c r="K526" t="e">
        <f>(IF(AND(VLOOKUP(Games!B526, Data!$B$2:$L$134, 11, FALSE)=1, VLOOKUP(Games!C526, Data!$B$2:$L$134, 11, FALSE)&lt;&gt;1), 1,0))*Coefficients!K$2</f>
        <v>#N/A</v>
      </c>
      <c r="L526" t="e">
        <f>(IF(AND(VLOOKUP(Games!B526, Data!$B$2:$L$134, 11, FALSE)&lt;&gt;1, VLOOKUP(Games!C526, Data!$B$2:$L$134, 11, FALSE)=1), 1,0))*Coefficients!L$2</f>
        <v>#N/A</v>
      </c>
      <c r="O526" t="e">
        <f t="shared" si="8"/>
        <v>#N/A</v>
      </c>
    </row>
    <row r="527" spans="1:15" x14ac:dyDescent="0.45">
      <c r="A527">
        <f>Coefficients!$A$2</f>
        <v>-3.0949477183535601</v>
      </c>
      <c r="B527">
        <f>(Games!D527)*Coefficients!$B$2</f>
        <v>0</v>
      </c>
      <c r="C527" t="e">
        <f>(VLOOKUP(Games!B527, Data!$B$2:$L$134, 4, FALSE)-VLOOKUP(Games!C527, Data!$B$2:$L$134, 4, FALSE))*Coefficients!$C$2</f>
        <v>#N/A</v>
      </c>
      <c r="D527" t="e">
        <f>(VLOOKUP(Games!B527, Data!$B$2:$L$134, 3, FALSE)-VLOOKUP(Games!C527, Data!$B$2:$L$134, 3, FALSE))*Coefficients!$D$2</f>
        <v>#N/A</v>
      </c>
      <c r="E527" t="e">
        <f>(VLOOKUP(Games!B527, Data!$B$2:$L$134, 5, FALSE)-VLOOKUP(Games!C527, Data!$B$2:$L$134, 5, FALSE))*Coefficients!$E$2</f>
        <v>#N/A</v>
      </c>
      <c r="F527" t="e">
        <f>(VLOOKUP(Games!B527, Data!$B$2:$L$134, 6, FALSE)-VLOOKUP(Games!C527, Data!$B$2:$L$134, 6, FALSE))*Coefficients!$F$2</f>
        <v>#N/A</v>
      </c>
      <c r="G527" t="e">
        <f>(VLOOKUP(Games!B527, Data!$B$2:$L$134, 7, FALSE)-VLOOKUP(Games!C527, Data!$B$2:$L$134, 7, FALSE))*Coefficients!$G$2</f>
        <v>#N/A</v>
      </c>
      <c r="H527" t="e">
        <f>(VLOOKUP(Games!B527, Data!$B$2:$L$134, 8, FALSE)-VLOOKUP(Games!C527, Data!$B$2:$L$134, 8, FALSE))*Coefficients!$H$2</f>
        <v>#N/A</v>
      </c>
      <c r="I527" t="e">
        <f>(VLOOKUP(Games!B527, Data!$B$2:$L$134, 9, FALSE)-VLOOKUP(Games!C527, Data!$B$2:$L$134, 9, FALSE))*Coefficients!$I$2</f>
        <v>#N/A</v>
      </c>
      <c r="J527" t="e">
        <f>(VLOOKUP(Games!B527, Data!$B$2:$L$134, 10, FALSE)-VLOOKUP(Games!C527, Data!$B$2:$L$134, 10, FALSE))*Coefficients!$J$2</f>
        <v>#N/A</v>
      </c>
      <c r="K527" t="e">
        <f>(IF(AND(VLOOKUP(Games!B527, Data!$B$2:$L$134, 11, FALSE)=1, VLOOKUP(Games!C527, Data!$B$2:$L$134, 11, FALSE)&lt;&gt;1), 1,0))*Coefficients!K$2</f>
        <v>#N/A</v>
      </c>
      <c r="L527" t="e">
        <f>(IF(AND(VLOOKUP(Games!B527, Data!$B$2:$L$134, 11, FALSE)&lt;&gt;1, VLOOKUP(Games!C527, Data!$B$2:$L$134, 11, FALSE)=1), 1,0))*Coefficients!L$2</f>
        <v>#N/A</v>
      </c>
      <c r="O527" t="e">
        <f t="shared" si="8"/>
        <v>#N/A</v>
      </c>
    </row>
    <row r="528" spans="1:15" x14ac:dyDescent="0.45">
      <c r="A528">
        <f>Coefficients!$A$2</f>
        <v>-3.0949477183535601</v>
      </c>
      <c r="B528">
        <f>(Games!D528)*Coefficients!$B$2</f>
        <v>0</v>
      </c>
      <c r="C528" t="e">
        <f>(VLOOKUP(Games!B528, Data!$B$2:$L$134, 4, FALSE)-VLOOKUP(Games!C528, Data!$B$2:$L$134, 4, FALSE))*Coefficients!$C$2</f>
        <v>#N/A</v>
      </c>
      <c r="D528" t="e">
        <f>(VLOOKUP(Games!B528, Data!$B$2:$L$134, 3, FALSE)-VLOOKUP(Games!C528, Data!$B$2:$L$134, 3, FALSE))*Coefficients!$D$2</f>
        <v>#N/A</v>
      </c>
      <c r="E528" t="e">
        <f>(VLOOKUP(Games!B528, Data!$B$2:$L$134, 5, FALSE)-VLOOKUP(Games!C528, Data!$B$2:$L$134, 5, FALSE))*Coefficients!$E$2</f>
        <v>#N/A</v>
      </c>
      <c r="F528" t="e">
        <f>(VLOOKUP(Games!B528, Data!$B$2:$L$134, 6, FALSE)-VLOOKUP(Games!C528, Data!$B$2:$L$134, 6, FALSE))*Coefficients!$F$2</f>
        <v>#N/A</v>
      </c>
      <c r="G528" t="e">
        <f>(VLOOKUP(Games!B528, Data!$B$2:$L$134, 7, FALSE)-VLOOKUP(Games!C528, Data!$B$2:$L$134, 7, FALSE))*Coefficients!$G$2</f>
        <v>#N/A</v>
      </c>
      <c r="H528" t="e">
        <f>(VLOOKUP(Games!B528, Data!$B$2:$L$134, 8, FALSE)-VLOOKUP(Games!C528, Data!$B$2:$L$134, 8, FALSE))*Coefficients!$H$2</f>
        <v>#N/A</v>
      </c>
      <c r="I528" t="e">
        <f>(VLOOKUP(Games!B528, Data!$B$2:$L$134, 9, FALSE)-VLOOKUP(Games!C528, Data!$B$2:$L$134, 9, FALSE))*Coefficients!$I$2</f>
        <v>#N/A</v>
      </c>
      <c r="J528" t="e">
        <f>(VLOOKUP(Games!B528, Data!$B$2:$L$134, 10, FALSE)-VLOOKUP(Games!C528, Data!$B$2:$L$134, 10, FALSE))*Coefficients!$J$2</f>
        <v>#N/A</v>
      </c>
      <c r="K528" t="e">
        <f>(IF(AND(VLOOKUP(Games!B528, Data!$B$2:$L$134, 11, FALSE)=1, VLOOKUP(Games!C528, Data!$B$2:$L$134, 11, FALSE)&lt;&gt;1), 1,0))*Coefficients!K$2</f>
        <v>#N/A</v>
      </c>
      <c r="L528" t="e">
        <f>(IF(AND(VLOOKUP(Games!B528, Data!$B$2:$L$134, 11, FALSE)&lt;&gt;1, VLOOKUP(Games!C528, Data!$B$2:$L$134, 11, FALSE)=1), 1,0))*Coefficients!L$2</f>
        <v>#N/A</v>
      </c>
      <c r="O528" t="e">
        <f t="shared" si="8"/>
        <v>#N/A</v>
      </c>
    </row>
    <row r="529" spans="1:15" x14ac:dyDescent="0.45">
      <c r="A529">
        <f>Coefficients!$A$2</f>
        <v>-3.0949477183535601</v>
      </c>
      <c r="B529">
        <f>(Games!D529)*Coefficients!$B$2</f>
        <v>0</v>
      </c>
      <c r="C529" t="e">
        <f>(VLOOKUP(Games!B529, Data!$B$2:$L$134, 4, FALSE)-VLOOKUP(Games!C529, Data!$B$2:$L$134, 4, FALSE))*Coefficients!$C$2</f>
        <v>#N/A</v>
      </c>
      <c r="D529" t="e">
        <f>(VLOOKUP(Games!B529, Data!$B$2:$L$134, 3, FALSE)-VLOOKUP(Games!C529, Data!$B$2:$L$134, 3, FALSE))*Coefficients!$D$2</f>
        <v>#N/A</v>
      </c>
      <c r="E529" t="e">
        <f>(VLOOKUP(Games!B529, Data!$B$2:$L$134, 5, FALSE)-VLOOKUP(Games!C529, Data!$B$2:$L$134, 5, FALSE))*Coefficients!$E$2</f>
        <v>#N/A</v>
      </c>
      <c r="F529" t="e">
        <f>(VLOOKUP(Games!B529, Data!$B$2:$L$134, 6, FALSE)-VLOOKUP(Games!C529, Data!$B$2:$L$134, 6, FALSE))*Coefficients!$F$2</f>
        <v>#N/A</v>
      </c>
      <c r="G529" t="e">
        <f>(VLOOKUP(Games!B529, Data!$B$2:$L$134, 7, FALSE)-VLOOKUP(Games!C529, Data!$B$2:$L$134, 7, FALSE))*Coefficients!$G$2</f>
        <v>#N/A</v>
      </c>
      <c r="H529" t="e">
        <f>(VLOOKUP(Games!B529, Data!$B$2:$L$134, 8, FALSE)-VLOOKUP(Games!C529, Data!$B$2:$L$134, 8, FALSE))*Coefficients!$H$2</f>
        <v>#N/A</v>
      </c>
      <c r="I529" t="e">
        <f>(VLOOKUP(Games!B529, Data!$B$2:$L$134, 9, FALSE)-VLOOKUP(Games!C529, Data!$B$2:$L$134, 9, FALSE))*Coefficients!$I$2</f>
        <v>#N/A</v>
      </c>
      <c r="J529" t="e">
        <f>(VLOOKUP(Games!B529, Data!$B$2:$L$134, 10, FALSE)-VLOOKUP(Games!C529, Data!$B$2:$L$134, 10, FALSE))*Coefficients!$J$2</f>
        <v>#N/A</v>
      </c>
      <c r="K529" t="e">
        <f>(IF(AND(VLOOKUP(Games!B529, Data!$B$2:$L$134, 11, FALSE)=1, VLOOKUP(Games!C529, Data!$B$2:$L$134, 11, FALSE)&lt;&gt;1), 1,0))*Coefficients!K$2</f>
        <v>#N/A</v>
      </c>
      <c r="L529" t="e">
        <f>(IF(AND(VLOOKUP(Games!B529, Data!$B$2:$L$134, 11, FALSE)&lt;&gt;1, VLOOKUP(Games!C529, Data!$B$2:$L$134, 11, FALSE)=1), 1,0))*Coefficients!L$2</f>
        <v>#N/A</v>
      </c>
      <c r="O529" t="e">
        <f t="shared" si="8"/>
        <v>#N/A</v>
      </c>
    </row>
    <row r="530" spans="1:15" x14ac:dyDescent="0.45">
      <c r="A530">
        <f>Coefficients!$A$2</f>
        <v>-3.0949477183535601</v>
      </c>
      <c r="B530">
        <f>(Games!D530)*Coefficients!$B$2</f>
        <v>0</v>
      </c>
      <c r="C530" t="e">
        <f>(VLOOKUP(Games!B530, Data!$B$2:$L$134, 4, FALSE)-VLOOKUP(Games!C530, Data!$B$2:$L$134, 4, FALSE))*Coefficients!$C$2</f>
        <v>#N/A</v>
      </c>
      <c r="D530" t="e">
        <f>(VLOOKUP(Games!B530, Data!$B$2:$L$134, 3, FALSE)-VLOOKUP(Games!C530, Data!$B$2:$L$134, 3, FALSE))*Coefficients!$D$2</f>
        <v>#N/A</v>
      </c>
      <c r="E530" t="e">
        <f>(VLOOKUP(Games!B530, Data!$B$2:$L$134, 5, FALSE)-VLOOKUP(Games!C530, Data!$B$2:$L$134, 5, FALSE))*Coefficients!$E$2</f>
        <v>#N/A</v>
      </c>
      <c r="F530" t="e">
        <f>(VLOOKUP(Games!B530, Data!$B$2:$L$134, 6, FALSE)-VLOOKUP(Games!C530, Data!$B$2:$L$134, 6, FALSE))*Coefficients!$F$2</f>
        <v>#N/A</v>
      </c>
      <c r="G530" t="e">
        <f>(VLOOKUP(Games!B530, Data!$B$2:$L$134, 7, FALSE)-VLOOKUP(Games!C530, Data!$B$2:$L$134, 7, FALSE))*Coefficients!$G$2</f>
        <v>#N/A</v>
      </c>
      <c r="H530" t="e">
        <f>(VLOOKUP(Games!B530, Data!$B$2:$L$134, 8, FALSE)-VLOOKUP(Games!C530, Data!$B$2:$L$134, 8, FALSE))*Coefficients!$H$2</f>
        <v>#N/A</v>
      </c>
      <c r="I530" t="e">
        <f>(VLOOKUP(Games!B530, Data!$B$2:$L$134, 9, FALSE)-VLOOKUP(Games!C530, Data!$B$2:$L$134, 9, FALSE))*Coefficients!$I$2</f>
        <v>#N/A</v>
      </c>
      <c r="J530" t="e">
        <f>(VLOOKUP(Games!B530, Data!$B$2:$L$134, 10, FALSE)-VLOOKUP(Games!C530, Data!$B$2:$L$134, 10, FALSE))*Coefficients!$J$2</f>
        <v>#N/A</v>
      </c>
      <c r="K530" t="e">
        <f>(IF(AND(VLOOKUP(Games!B530, Data!$B$2:$L$134, 11, FALSE)=1, VLOOKUP(Games!C530, Data!$B$2:$L$134, 11, FALSE)&lt;&gt;1), 1,0))*Coefficients!K$2</f>
        <v>#N/A</v>
      </c>
      <c r="L530" t="e">
        <f>(IF(AND(VLOOKUP(Games!B530, Data!$B$2:$L$134, 11, FALSE)&lt;&gt;1, VLOOKUP(Games!C530, Data!$B$2:$L$134, 11, FALSE)=1), 1,0))*Coefficients!L$2</f>
        <v>#N/A</v>
      </c>
      <c r="O530" t="e">
        <f t="shared" si="8"/>
        <v>#N/A</v>
      </c>
    </row>
    <row r="531" spans="1:15" x14ac:dyDescent="0.45">
      <c r="A531">
        <f>Coefficients!$A$2</f>
        <v>-3.0949477183535601</v>
      </c>
      <c r="B531">
        <f>(Games!D531)*Coefficients!$B$2</f>
        <v>0</v>
      </c>
      <c r="C531" t="e">
        <f>(VLOOKUP(Games!B531, Data!$B$2:$L$134, 4, FALSE)-VLOOKUP(Games!C531, Data!$B$2:$L$134, 4, FALSE))*Coefficients!$C$2</f>
        <v>#N/A</v>
      </c>
      <c r="D531" t="e">
        <f>(VLOOKUP(Games!B531, Data!$B$2:$L$134, 3, FALSE)-VLOOKUP(Games!C531, Data!$B$2:$L$134, 3, FALSE))*Coefficients!$D$2</f>
        <v>#N/A</v>
      </c>
      <c r="E531" t="e">
        <f>(VLOOKUP(Games!B531, Data!$B$2:$L$134, 5, FALSE)-VLOOKUP(Games!C531, Data!$B$2:$L$134, 5, FALSE))*Coefficients!$E$2</f>
        <v>#N/A</v>
      </c>
      <c r="F531" t="e">
        <f>(VLOOKUP(Games!B531, Data!$B$2:$L$134, 6, FALSE)-VLOOKUP(Games!C531, Data!$B$2:$L$134, 6, FALSE))*Coefficients!$F$2</f>
        <v>#N/A</v>
      </c>
      <c r="G531" t="e">
        <f>(VLOOKUP(Games!B531, Data!$B$2:$L$134, 7, FALSE)-VLOOKUP(Games!C531, Data!$B$2:$L$134, 7, FALSE))*Coefficients!$G$2</f>
        <v>#N/A</v>
      </c>
      <c r="H531" t="e">
        <f>(VLOOKUP(Games!B531, Data!$B$2:$L$134, 8, FALSE)-VLOOKUP(Games!C531, Data!$B$2:$L$134, 8, FALSE))*Coefficients!$H$2</f>
        <v>#N/A</v>
      </c>
      <c r="I531" t="e">
        <f>(VLOOKUP(Games!B531, Data!$B$2:$L$134, 9, FALSE)-VLOOKUP(Games!C531, Data!$B$2:$L$134, 9, FALSE))*Coefficients!$I$2</f>
        <v>#N/A</v>
      </c>
      <c r="J531" t="e">
        <f>(VLOOKUP(Games!B531, Data!$B$2:$L$134, 10, FALSE)-VLOOKUP(Games!C531, Data!$B$2:$L$134, 10, FALSE))*Coefficients!$J$2</f>
        <v>#N/A</v>
      </c>
      <c r="K531" t="e">
        <f>(IF(AND(VLOOKUP(Games!B531, Data!$B$2:$L$134, 11, FALSE)=1, VLOOKUP(Games!C531, Data!$B$2:$L$134, 11, FALSE)&lt;&gt;1), 1,0))*Coefficients!K$2</f>
        <v>#N/A</v>
      </c>
      <c r="L531" t="e">
        <f>(IF(AND(VLOOKUP(Games!B531, Data!$B$2:$L$134, 11, FALSE)&lt;&gt;1, VLOOKUP(Games!C531, Data!$B$2:$L$134, 11, FALSE)=1), 1,0))*Coefficients!L$2</f>
        <v>#N/A</v>
      </c>
      <c r="O531" t="e">
        <f t="shared" si="8"/>
        <v>#N/A</v>
      </c>
    </row>
    <row r="532" spans="1:15" x14ac:dyDescent="0.45">
      <c r="A532">
        <f>Coefficients!$A$2</f>
        <v>-3.0949477183535601</v>
      </c>
      <c r="B532">
        <f>(Games!D532)*Coefficients!$B$2</f>
        <v>0</v>
      </c>
      <c r="C532" t="e">
        <f>(VLOOKUP(Games!B532, Data!$B$2:$L$134, 4, FALSE)-VLOOKUP(Games!C532, Data!$B$2:$L$134, 4, FALSE))*Coefficients!$C$2</f>
        <v>#N/A</v>
      </c>
      <c r="D532" t="e">
        <f>(VLOOKUP(Games!B532, Data!$B$2:$L$134, 3, FALSE)-VLOOKUP(Games!C532, Data!$B$2:$L$134, 3, FALSE))*Coefficients!$D$2</f>
        <v>#N/A</v>
      </c>
      <c r="E532" t="e">
        <f>(VLOOKUP(Games!B532, Data!$B$2:$L$134, 5, FALSE)-VLOOKUP(Games!C532, Data!$B$2:$L$134, 5, FALSE))*Coefficients!$E$2</f>
        <v>#N/A</v>
      </c>
      <c r="F532" t="e">
        <f>(VLOOKUP(Games!B532, Data!$B$2:$L$134, 6, FALSE)-VLOOKUP(Games!C532, Data!$B$2:$L$134, 6, FALSE))*Coefficients!$F$2</f>
        <v>#N/A</v>
      </c>
      <c r="G532" t="e">
        <f>(VLOOKUP(Games!B532, Data!$B$2:$L$134, 7, FALSE)-VLOOKUP(Games!C532, Data!$B$2:$L$134, 7, FALSE))*Coefficients!$G$2</f>
        <v>#N/A</v>
      </c>
      <c r="H532" t="e">
        <f>(VLOOKUP(Games!B532, Data!$B$2:$L$134, 8, FALSE)-VLOOKUP(Games!C532, Data!$B$2:$L$134, 8, FALSE))*Coefficients!$H$2</f>
        <v>#N/A</v>
      </c>
      <c r="I532" t="e">
        <f>(VLOOKUP(Games!B532, Data!$B$2:$L$134, 9, FALSE)-VLOOKUP(Games!C532, Data!$B$2:$L$134, 9, FALSE))*Coefficients!$I$2</f>
        <v>#N/A</v>
      </c>
      <c r="J532" t="e">
        <f>(VLOOKUP(Games!B532, Data!$B$2:$L$134, 10, FALSE)-VLOOKUP(Games!C532, Data!$B$2:$L$134, 10, FALSE))*Coefficients!$J$2</f>
        <v>#N/A</v>
      </c>
      <c r="K532" t="e">
        <f>(IF(AND(VLOOKUP(Games!B532, Data!$B$2:$L$134, 11, FALSE)=1, VLOOKUP(Games!C532, Data!$B$2:$L$134, 11, FALSE)&lt;&gt;1), 1,0))*Coefficients!K$2</f>
        <v>#N/A</v>
      </c>
      <c r="L532" t="e">
        <f>(IF(AND(VLOOKUP(Games!B532, Data!$B$2:$L$134, 11, FALSE)&lt;&gt;1, VLOOKUP(Games!C532, Data!$B$2:$L$134, 11, FALSE)=1), 1,0))*Coefficients!L$2</f>
        <v>#N/A</v>
      </c>
      <c r="O532" t="e">
        <f t="shared" si="8"/>
        <v>#N/A</v>
      </c>
    </row>
    <row r="533" spans="1:15" x14ac:dyDescent="0.45">
      <c r="A533">
        <f>Coefficients!$A$2</f>
        <v>-3.0949477183535601</v>
      </c>
      <c r="B533">
        <f>(Games!D533)*Coefficients!$B$2</f>
        <v>0</v>
      </c>
      <c r="C533" t="e">
        <f>(VLOOKUP(Games!B533, Data!$B$2:$L$134, 4, FALSE)-VLOOKUP(Games!C533, Data!$B$2:$L$134, 4, FALSE))*Coefficients!$C$2</f>
        <v>#N/A</v>
      </c>
      <c r="D533" t="e">
        <f>(VLOOKUP(Games!B533, Data!$B$2:$L$134, 3, FALSE)-VLOOKUP(Games!C533, Data!$B$2:$L$134, 3, FALSE))*Coefficients!$D$2</f>
        <v>#N/A</v>
      </c>
      <c r="E533" t="e">
        <f>(VLOOKUP(Games!B533, Data!$B$2:$L$134, 5, FALSE)-VLOOKUP(Games!C533, Data!$B$2:$L$134, 5, FALSE))*Coefficients!$E$2</f>
        <v>#N/A</v>
      </c>
      <c r="F533" t="e">
        <f>(VLOOKUP(Games!B533, Data!$B$2:$L$134, 6, FALSE)-VLOOKUP(Games!C533, Data!$B$2:$L$134, 6, FALSE))*Coefficients!$F$2</f>
        <v>#N/A</v>
      </c>
      <c r="G533" t="e">
        <f>(VLOOKUP(Games!B533, Data!$B$2:$L$134, 7, FALSE)-VLOOKUP(Games!C533, Data!$B$2:$L$134, 7, FALSE))*Coefficients!$G$2</f>
        <v>#N/A</v>
      </c>
      <c r="H533" t="e">
        <f>(VLOOKUP(Games!B533, Data!$B$2:$L$134, 8, FALSE)-VLOOKUP(Games!C533, Data!$B$2:$L$134, 8, FALSE))*Coefficients!$H$2</f>
        <v>#N/A</v>
      </c>
      <c r="I533" t="e">
        <f>(VLOOKUP(Games!B533, Data!$B$2:$L$134, 9, FALSE)-VLOOKUP(Games!C533, Data!$B$2:$L$134, 9, FALSE))*Coefficients!$I$2</f>
        <v>#N/A</v>
      </c>
      <c r="J533" t="e">
        <f>(VLOOKUP(Games!B533, Data!$B$2:$L$134, 10, FALSE)-VLOOKUP(Games!C533, Data!$B$2:$L$134, 10, FALSE))*Coefficients!$J$2</f>
        <v>#N/A</v>
      </c>
      <c r="K533" t="e">
        <f>(IF(AND(VLOOKUP(Games!B533, Data!$B$2:$L$134, 11, FALSE)=1, VLOOKUP(Games!C533, Data!$B$2:$L$134, 11, FALSE)&lt;&gt;1), 1,0))*Coefficients!K$2</f>
        <v>#N/A</v>
      </c>
      <c r="L533" t="e">
        <f>(IF(AND(VLOOKUP(Games!B533, Data!$B$2:$L$134, 11, FALSE)&lt;&gt;1, VLOOKUP(Games!C533, Data!$B$2:$L$134, 11, FALSE)=1), 1,0))*Coefficients!L$2</f>
        <v>#N/A</v>
      </c>
      <c r="O533" t="e">
        <f t="shared" si="8"/>
        <v>#N/A</v>
      </c>
    </row>
    <row r="534" spans="1:15" x14ac:dyDescent="0.45">
      <c r="A534">
        <f>Coefficients!$A$2</f>
        <v>-3.0949477183535601</v>
      </c>
      <c r="B534">
        <f>(Games!D534)*Coefficients!$B$2</f>
        <v>0</v>
      </c>
      <c r="C534" t="e">
        <f>(VLOOKUP(Games!B534, Data!$B$2:$L$134, 4, FALSE)-VLOOKUP(Games!C534, Data!$B$2:$L$134, 4, FALSE))*Coefficients!$C$2</f>
        <v>#N/A</v>
      </c>
      <c r="D534" t="e">
        <f>(VLOOKUP(Games!B534, Data!$B$2:$L$134, 3, FALSE)-VLOOKUP(Games!C534, Data!$B$2:$L$134, 3, FALSE))*Coefficients!$D$2</f>
        <v>#N/A</v>
      </c>
      <c r="E534" t="e">
        <f>(VLOOKUP(Games!B534, Data!$B$2:$L$134, 5, FALSE)-VLOOKUP(Games!C534, Data!$B$2:$L$134, 5, FALSE))*Coefficients!$E$2</f>
        <v>#N/A</v>
      </c>
      <c r="F534" t="e">
        <f>(VLOOKUP(Games!B534, Data!$B$2:$L$134, 6, FALSE)-VLOOKUP(Games!C534, Data!$B$2:$L$134, 6, FALSE))*Coefficients!$F$2</f>
        <v>#N/A</v>
      </c>
      <c r="G534" t="e">
        <f>(VLOOKUP(Games!B534, Data!$B$2:$L$134, 7, FALSE)-VLOOKUP(Games!C534, Data!$B$2:$L$134, 7, FALSE))*Coefficients!$G$2</f>
        <v>#N/A</v>
      </c>
      <c r="H534" t="e">
        <f>(VLOOKUP(Games!B534, Data!$B$2:$L$134, 8, FALSE)-VLOOKUP(Games!C534, Data!$B$2:$L$134, 8, FALSE))*Coefficients!$H$2</f>
        <v>#N/A</v>
      </c>
      <c r="I534" t="e">
        <f>(VLOOKUP(Games!B534, Data!$B$2:$L$134, 9, FALSE)-VLOOKUP(Games!C534, Data!$B$2:$L$134, 9, FALSE))*Coefficients!$I$2</f>
        <v>#N/A</v>
      </c>
      <c r="J534" t="e">
        <f>(VLOOKUP(Games!B534, Data!$B$2:$L$134, 10, FALSE)-VLOOKUP(Games!C534, Data!$B$2:$L$134, 10, FALSE))*Coefficients!$J$2</f>
        <v>#N/A</v>
      </c>
      <c r="K534" t="e">
        <f>(IF(AND(VLOOKUP(Games!B534, Data!$B$2:$L$134, 11, FALSE)=1, VLOOKUP(Games!C534, Data!$B$2:$L$134, 11, FALSE)&lt;&gt;1), 1,0))*Coefficients!K$2</f>
        <v>#N/A</v>
      </c>
      <c r="L534" t="e">
        <f>(IF(AND(VLOOKUP(Games!B534, Data!$B$2:$L$134, 11, FALSE)&lt;&gt;1, VLOOKUP(Games!C534, Data!$B$2:$L$134, 11, FALSE)=1), 1,0))*Coefficients!L$2</f>
        <v>#N/A</v>
      </c>
      <c r="O534" t="e">
        <f t="shared" si="8"/>
        <v>#N/A</v>
      </c>
    </row>
    <row r="535" spans="1:15" x14ac:dyDescent="0.45">
      <c r="A535">
        <f>Coefficients!$A$2</f>
        <v>-3.0949477183535601</v>
      </c>
      <c r="B535">
        <f>(Games!D535)*Coefficients!$B$2</f>
        <v>0</v>
      </c>
      <c r="C535" t="e">
        <f>(VLOOKUP(Games!B535, Data!$B$2:$L$134, 4, FALSE)-VLOOKUP(Games!C535, Data!$B$2:$L$134, 4, FALSE))*Coefficients!$C$2</f>
        <v>#N/A</v>
      </c>
      <c r="D535" t="e">
        <f>(VLOOKUP(Games!B535, Data!$B$2:$L$134, 3, FALSE)-VLOOKUP(Games!C535, Data!$B$2:$L$134, 3, FALSE))*Coefficients!$D$2</f>
        <v>#N/A</v>
      </c>
      <c r="E535" t="e">
        <f>(VLOOKUP(Games!B535, Data!$B$2:$L$134, 5, FALSE)-VLOOKUP(Games!C535, Data!$B$2:$L$134, 5, FALSE))*Coefficients!$E$2</f>
        <v>#N/A</v>
      </c>
      <c r="F535" t="e">
        <f>(VLOOKUP(Games!B535, Data!$B$2:$L$134, 6, FALSE)-VLOOKUP(Games!C535, Data!$B$2:$L$134, 6, FALSE))*Coefficients!$F$2</f>
        <v>#N/A</v>
      </c>
      <c r="G535" t="e">
        <f>(VLOOKUP(Games!B535, Data!$B$2:$L$134, 7, FALSE)-VLOOKUP(Games!C535, Data!$B$2:$L$134, 7, FALSE))*Coefficients!$G$2</f>
        <v>#N/A</v>
      </c>
      <c r="H535" t="e">
        <f>(VLOOKUP(Games!B535, Data!$B$2:$L$134, 8, FALSE)-VLOOKUP(Games!C535, Data!$B$2:$L$134, 8, FALSE))*Coefficients!$H$2</f>
        <v>#N/A</v>
      </c>
      <c r="I535" t="e">
        <f>(VLOOKUP(Games!B535, Data!$B$2:$L$134, 9, FALSE)-VLOOKUP(Games!C535, Data!$B$2:$L$134, 9, FALSE))*Coefficients!$I$2</f>
        <v>#N/A</v>
      </c>
      <c r="J535" t="e">
        <f>(VLOOKUP(Games!B535, Data!$B$2:$L$134, 10, FALSE)-VLOOKUP(Games!C535, Data!$B$2:$L$134, 10, FALSE))*Coefficients!$J$2</f>
        <v>#N/A</v>
      </c>
      <c r="K535" t="e">
        <f>(IF(AND(VLOOKUP(Games!B535, Data!$B$2:$L$134, 11, FALSE)=1, VLOOKUP(Games!C535, Data!$B$2:$L$134, 11, FALSE)&lt;&gt;1), 1,0))*Coefficients!K$2</f>
        <v>#N/A</v>
      </c>
      <c r="L535" t="e">
        <f>(IF(AND(VLOOKUP(Games!B535, Data!$B$2:$L$134, 11, FALSE)&lt;&gt;1, VLOOKUP(Games!C535, Data!$B$2:$L$134, 11, FALSE)=1), 1,0))*Coefficients!L$2</f>
        <v>#N/A</v>
      </c>
      <c r="O535" t="e">
        <f t="shared" si="8"/>
        <v>#N/A</v>
      </c>
    </row>
    <row r="536" spans="1:15" x14ac:dyDescent="0.45">
      <c r="A536">
        <f>Coefficients!$A$2</f>
        <v>-3.0949477183535601</v>
      </c>
      <c r="B536">
        <f>(Games!D536)*Coefficients!$B$2</f>
        <v>0</v>
      </c>
      <c r="C536" t="e">
        <f>(VLOOKUP(Games!B536, Data!$B$2:$L$134, 4, FALSE)-VLOOKUP(Games!C536, Data!$B$2:$L$134, 4, FALSE))*Coefficients!$C$2</f>
        <v>#N/A</v>
      </c>
      <c r="D536" t="e">
        <f>(VLOOKUP(Games!B536, Data!$B$2:$L$134, 3, FALSE)-VLOOKUP(Games!C536, Data!$B$2:$L$134, 3, FALSE))*Coefficients!$D$2</f>
        <v>#N/A</v>
      </c>
      <c r="E536" t="e">
        <f>(VLOOKUP(Games!B536, Data!$B$2:$L$134, 5, FALSE)-VLOOKUP(Games!C536, Data!$B$2:$L$134, 5, FALSE))*Coefficients!$E$2</f>
        <v>#N/A</v>
      </c>
      <c r="F536" t="e">
        <f>(VLOOKUP(Games!B536, Data!$B$2:$L$134, 6, FALSE)-VLOOKUP(Games!C536, Data!$B$2:$L$134, 6, FALSE))*Coefficients!$F$2</f>
        <v>#N/A</v>
      </c>
      <c r="G536" t="e">
        <f>(VLOOKUP(Games!B536, Data!$B$2:$L$134, 7, FALSE)-VLOOKUP(Games!C536, Data!$B$2:$L$134, 7, FALSE))*Coefficients!$G$2</f>
        <v>#N/A</v>
      </c>
      <c r="H536" t="e">
        <f>(VLOOKUP(Games!B536, Data!$B$2:$L$134, 8, FALSE)-VLOOKUP(Games!C536, Data!$B$2:$L$134, 8, FALSE))*Coefficients!$H$2</f>
        <v>#N/A</v>
      </c>
      <c r="I536" t="e">
        <f>(VLOOKUP(Games!B536, Data!$B$2:$L$134, 9, FALSE)-VLOOKUP(Games!C536, Data!$B$2:$L$134, 9, FALSE))*Coefficients!$I$2</f>
        <v>#N/A</v>
      </c>
      <c r="J536" t="e">
        <f>(VLOOKUP(Games!B536, Data!$B$2:$L$134, 10, FALSE)-VLOOKUP(Games!C536, Data!$B$2:$L$134, 10, FALSE))*Coefficients!$J$2</f>
        <v>#N/A</v>
      </c>
      <c r="K536" t="e">
        <f>(IF(AND(VLOOKUP(Games!B536, Data!$B$2:$L$134, 11, FALSE)=1, VLOOKUP(Games!C536, Data!$B$2:$L$134, 11, FALSE)&lt;&gt;1), 1,0))*Coefficients!K$2</f>
        <v>#N/A</v>
      </c>
      <c r="L536" t="e">
        <f>(IF(AND(VLOOKUP(Games!B536, Data!$B$2:$L$134, 11, FALSE)&lt;&gt;1, VLOOKUP(Games!C536, Data!$B$2:$L$134, 11, FALSE)=1), 1,0))*Coefficients!L$2</f>
        <v>#N/A</v>
      </c>
      <c r="O536" t="e">
        <f t="shared" si="8"/>
        <v>#N/A</v>
      </c>
    </row>
    <row r="537" spans="1:15" x14ac:dyDescent="0.45">
      <c r="A537">
        <f>Coefficients!$A$2</f>
        <v>-3.0949477183535601</v>
      </c>
      <c r="B537">
        <f>(Games!D537)*Coefficients!$B$2</f>
        <v>0</v>
      </c>
      <c r="C537" t="e">
        <f>(VLOOKUP(Games!B537, Data!$B$2:$L$134, 4, FALSE)-VLOOKUP(Games!C537, Data!$B$2:$L$134, 4, FALSE))*Coefficients!$C$2</f>
        <v>#N/A</v>
      </c>
      <c r="D537" t="e">
        <f>(VLOOKUP(Games!B537, Data!$B$2:$L$134, 3, FALSE)-VLOOKUP(Games!C537, Data!$B$2:$L$134, 3, FALSE))*Coefficients!$D$2</f>
        <v>#N/A</v>
      </c>
      <c r="E537" t="e">
        <f>(VLOOKUP(Games!B537, Data!$B$2:$L$134, 5, FALSE)-VLOOKUP(Games!C537, Data!$B$2:$L$134, 5, FALSE))*Coefficients!$E$2</f>
        <v>#N/A</v>
      </c>
      <c r="F537" t="e">
        <f>(VLOOKUP(Games!B537, Data!$B$2:$L$134, 6, FALSE)-VLOOKUP(Games!C537, Data!$B$2:$L$134, 6, FALSE))*Coefficients!$F$2</f>
        <v>#N/A</v>
      </c>
      <c r="G537" t="e">
        <f>(VLOOKUP(Games!B537, Data!$B$2:$L$134, 7, FALSE)-VLOOKUP(Games!C537, Data!$B$2:$L$134, 7, FALSE))*Coefficients!$G$2</f>
        <v>#N/A</v>
      </c>
      <c r="H537" t="e">
        <f>(VLOOKUP(Games!B537, Data!$B$2:$L$134, 8, FALSE)-VLOOKUP(Games!C537, Data!$B$2:$L$134, 8, FALSE))*Coefficients!$H$2</f>
        <v>#N/A</v>
      </c>
      <c r="I537" t="e">
        <f>(VLOOKUP(Games!B537, Data!$B$2:$L$134, 9, FALSE)-VLOOKUP(Games!C537, Data!$B$2:$L$134, 9, FALSE))*Coefficients!$I$2</f>
        <v>#N/A</v>
      </c>
      <c r="J537" t="e">
        <f>(VLOOKUP(Games!B537, Data!$B$2:$L$134, 10, FALSE)-VLOOKUP(Games!C537, Data!$B$2:$L$134, 10, FALSE))*Coefficients!$J$2</f>
        <v>#N/A</v>
      </c>
      <c r="K537" t="e">
        <f>(IF(AND(VLOOKUP(Games!B537, Data!$B$2:$L$134, 11, FALSE)=1, VLOOKUP(Games!C537, Data!$B$2:$L$134, 11, FALSE)&lt;&gt;1), 1,0))*Coefficients!K$2</f>
        <v>#N/A</v>
      </c>
      <c r="L537" t="e">
        <f>(IF(AND(VLOOKUP(Games!B537, Data!$B$2:$L$134, 11, FALSE)&lt;&gt;1, VLOOKUP(Games!C537, Data!$B$2:$L$134, 11, FALSE)=1), 1,0))*Coefficients!L$2</f>
        <v>#N/A</v>
      </c>
      <c r="O537" t="e">
        <f t="shared" si="8"/>
        <v>#N/A</v>
      </c>
    </row>
    <row r="538" spans="1:15" x14ac:dyDescent="0.45">
      <c r="A538">
        <f>Coefficients!$A$2</f>
        <v>-3.0949477183535601</v>
      </c>
      <c r="B538">
        <f>(Games!D538)*Coefficients!$B$2</f>
        <v>0</v>
      </c>
      <c r="C538" t="e">
        <f>(VLOOKUP(Games!B538, Data!$B$2:$L$134, 4, FALSE)-VLOOKUP(Games!C538, Data!$B$2:$L$134, 4, FALSE))*Coefficients!$C$2</f>
        <v>#N/A</v>
      </c>
      <c r="D538" t="e">
        <f>(VLOOKUP(Games!B538, Data!$B$2:$L$134, 3, FALSE)-VLOOKUP(Games!C538, Data!$B$2:$L$134, 3, FALSE))*Coefficients!$D$2</f>
        <v>#N/A</v>
      </c>
      <c r="E538" t="e">
        <f>(VLOOKUP(Games!B538, Data!$B$2:$L$134, 5, FALSE)-VLOOKUP(Games!C538, Data!$B$2:$L$134, 5, FALSE))*Coefficients!$E$2</f>
        <v>#N/A</v>
      </c>
      <c r="F538" t="e">
        <f>(VLOOKUP(Games!B538, Data!$B$2:$L$134, 6, FALSE)-VLOOKUP(Games!C538, Data!$B$2:$L$134, 6, FALSE))*Coefficients!$F$2</f>
        <v>#N/A</v>
      </c>
      <c r="G538" t="e">
        <f>(VLOOKUP(Games!B538, Data!$B$2:$L$134, 7, FALSE)-VLOOKUP(Games!C538, Data!$B$2:$L$134, 7, FALSE))*Coefficients!$G$2</f>
        <v>#N/A</v>
      </c>
      <c r="H538" t="e">
        <f>(VLOOKUP(Games!B538, Data!$B$2:$L$134, 8, FALSE)-VLOOKUP(Games!C538, Data!$B$2:$L$134, 8, FALSE))*Coefficients!$H$2</f>
        <v>#N/A</v>
      </c>
      <c r="I538" t="e">
        <f>(VLOOKUP(Games!B538, Data!$B$2:$L$134, 9, FALSE)-VLOOKUP(Games!C538, Data!$B$2:$L$134, 9, FALSE))*Coefficients!$I$2</f>
        <v>#N/A</v>
      </c>
      <c r="J538" t="e">
        <f>(VLOOKUP(Games!B538, Data!$B$2:$L$134, 10, FALSE)-VLOOKUP(Games!C538, Data!$B$2:$L$134, 10, FALSE))*Coefficients!$J$2</f>
        <v>#N/A</v>
      </c>
      <c r="K538" t="e">
        <f>(IF(AND(VLOOKUP(Games!B538, Data!$B$2:$L$134, 11, FALSE)=1, VLOOKUP(Games!C538, Data!$B$2:$L$134, 11, FALSE)&lt;&gt;1), 1,0))*Coefficients!K$2</f>
        <v>#N/A</v>
      </c>
      <c r="L538" t="e">
        <f>(IF(AND(VLOOKUP(Games!B538, Data!$B$2:$L$134, 11, FALSE)&lt;&gt;1, VLOOKUP(Games!C538, Data!$B$2:$L$134, 11, FALSE)=1), 1,0))*Coefficients!L$2</f>
        <v>#N/A</v>
      </c>
      <c r="O538" t="e">
        <f t="shared" si="8"/>
        <v>#N/A</v>
      </c>
    </row>
    <row r="539" spans="1:15" x14ac:dyDescent="0.45">
      <c r="A539">
        <f>Coefficients!$A$2</f>
        <v>-3.0949477183535601</v>
      </c>
      <c r="B539">
        <f>(Games!D539)*Coefficients!$B$2</f>
        <v>0</v>
      </c>
      <c r="C539" t="e">
        <f>(VLOOKUP(Games!B539, Data!$B$2:$L$134, 4, FALSE)-VLOOKUP(Games!C539, Data!$B$2:$L$134, 4, FALSE))*Coefficients!$C$2</f>
        <v>#N/A</v>
      </c>
      <c r="D539" t="e">
        <f>(VLOOKUP(Games!B539, Data!$B$2:$L$134, 3, FALSE)-VLOOKUP(Games!C539, Data!$B$2:$L$134, 3, FALSE))*Coefficients!$D$2</f>
        <v>#N/A</v>
      </c>
      <c r="E539" t="e">
        <f>(VLOOKUP(Games!B539, Data!$B$2:$L$134, 5, FALSE)-VLOOKUP(Games!C539, Data!$B$2:$L$134, 5, FALSE))*Coefficients!$E$2</f>
        <v>#N/A</v>
      </c>
      <c r="F539" t="e">
        <f>(VLOOKUP(Games!B539, Data!$B$2:$L$134, 6, FALSE)-VLOOKUP(Games!C539, Data!$B$2:$L$134, 6, FALSE))*Coefficients!$F$2</f>
        <v>#N/A</v>
      </c>
      <c r="G539" t="e">
        <f>(VLOOKUP(Games!B539, Data!$B$2:$L$134, 7, FALSE)-VLOOKUP(Games!C539, Data!$B$2:$L$134, 7, FALSE))*Coefficients!$G$2</f>
        <v>#N/A</v>
      </c>
      <c r="H539" t="e">
        <f>(VLOOKUP(Games!B539, Data!$B$2:$L$134, 8, FALSE)-VLOOKUP(Games!C539, Data!$B$2:$L$134, 8, FALSE))*Coefficients!$H$2</f>
        <v>#N/A</v>
      </c>
      <c r="I539" t="e">
        <f>(VLOOKUP(Games!B539, Data!$B$2:$L$134, 9, FALSE)-VLOOKUP(Games!C539, Data!$B$2:$L$134, 9, FALSE))*Coefficients!$I$2</f>
        <v>#N/A</v>
      </c>
      <c r="J539" t="e">
        <f>(VLOOKUP(Games!B539, Data!$B$2:$L$134, 10, FALSE)-VLOOKUP(Games!C539, Data!$B$2:$L$134, 10, FALSE))*Coefficients!$J$2</f>
        <v>#N/A</v>
      </c>
      <c r="K539" t="e">
        <f>(IF(AND(VLOOKUP(Games!B539, Data!$B$2:$L$134, 11, FALSE)=1, VLOOKUP(Games!C539, Data!$B$2:$L$134, 11, FALSE)&lt;&gt;1), 1,0))*Coefficients!K$2</f>
        <v>#N/A</v>
      </c>
      <c r="L539" t="e">
        <f>(IF(AND(VLOOKUP(Games!B539, Data!$B$2:$L$134, 11, FALSE)&lt;&gt;1, VLOOKUP(Games!C539, Data!$B$2:$L$134, 11, FALSE)=1), 1,0))*Coefficients!L$2</f>
        <v>#N/A</v>
      </c>
      <c r="O539" t="e">
        <f t="shared" si="8"/>
        <v>#N/A</v>
      </c>
    </row>
    <row r="540" spans="1:15" x14ac:dyDescent="0.45">
      <c r="A540">
        <f>Coefficients!$A$2</f>
        <v>-3.0949477183535601</v>
      </c>
      <c r="B540">
        <f>(Games!D540)*Coefficients!$B$2</f>
        <v>0</v>
      </c>
      <c r="C540" t="e">
        <f>(VLOOKUP(Games!B540, Data!$B$2:$L$134, 4, FALSE)-VLOOKUP(Games!C540, Data!$B$2:$L$134, 4, FALSE))*Coefficients!$C$2</f>
        <v>#N/A</v>
      </c>
      <c r="D540" t="e">
        <f>(VLOOKUP(Games!B540, Data!$B$2:$L$134, 3, FALSE)-VLOOKUP(Games!C540, Data!$B$2:$L$134, 3, FALSE))*Coefficients!$D$2</f>
        <v>#N/A</v>
      </c>
      <c r="E540" t="e">
        <f>(VLOOKUP(Games!B540, Data!$B$2:$L$134, 5, FALSE)-VLOOKUP(Games!C540, Data!$B$2:$L$134, 5, FALSE))*Coefficients!$E$2</f>
        <v>#N/A</v>
      </c>
      <c r="F540" t="e">
        <f>(VLOOKUP(Games!B540, Data!$B$2:$L$134, 6, FALSE)-VLOOKUP(Games!C540, Data!$B$2:$L$134, 6, FALSE))*Coefficients!$F$2</f>
        <v>#N/A</v>
      </c>
      <c r="G540" t="e">
        <f>(VLOOKUP(Games!B540, Data!$B$2:$L$134, 7, FALSE)-VLOOKUP(Games!C540, Data!$B$2:$L$134, 7, FALSE))*Coefficients!$G$2</f>
        <v>#N/A</v>
      </c>
      <c r="H540" t="e">
        <f>(VLOOKUP(Games!B540, Data!$B$2:$L$134, 8, FALSE)-VLOOKUP(Games!C540, Data!$B$2:$L$134, 8, FALSE))*Coefficients!$H$2</f>
        <v>#N/A</v>
      </c>
      <c r="I540" t="e">
        <f>(VLOOKUP(Games!B540, Data!$B$2:$L$134, 9, FALSE)-VLOOKUP(Games!C540, Data!$B$2:$L$134, 9, FALSE))*Coefficients!$I$2</f>
        <v>#N/A</v>
      </c>
      <c r="J540" t="e">
        <f>(VLOOKUP(Games!B540, Data!$B$2:$L$134, 10, FALSE)-VLOOKUP(Games!C540, Data!$B$2:$L$134, 10, FALSE))*Coefficients!$J$2</f>
        <v>#N/A</v>
      </c>
      <c r="K540" t="e">
        <f>(IF(AND(VLOOKUP(Games!B540, Data!$B$2:$L$134, 11, FALSE)=1, VLOOKUP(Games!C540, Data!$B$2:$L$134, 11, FALSE)&lt;&gt;1), 1,0))*Coefficients!K$2</f>
        <v>#N/A</v>
      </c>
      <c r="L540" t="e">
        <f>(IF(AND(VLOOKUP(Games!B540, Data!$B$2:$L$134, 11, FALSE)&lt;&gt;1, VLOOKUP(Games!C540, Data!$B$2:$L$134, 11, FALSE)=1), 1,0))*Coefficients!L$2</f>
        <v>#N/A</v>
      </c>
      <c r="O540" t="e">
        <f t="shared" si="8"/>
        <v>#N/A</v>
      </c>
    </row>
    <row r="541" spans="1:15" x14ac:dyDescent="0.45">
      <c r="A541">
        <f>Coefficients!$A$2</f>
        <v>-3.0949477183535601</v>
      </c>
      <c r="B541">
        <f>(Games!D541)*Coefficients!$B$2</f>
        <v>0</v>
      </c>
      <c r="C541" t="e">
        <f>(VLOOKUP(Games!B541, Data!$B$2:$L$134, 4, FALSE)-VLOOKUP(Games!C541, Data!$B$2:$L$134, 4, FALSE))*Coefficients!$C$2</f>
        <v>#N/A</v>
      </c>
      <c r="D541" t="e">
        <f>(VLOOKUP(Games!B541, Data!$B$2:$L$134, 3, FALSE)-VLOOKUP(Games!C541, Data!$B$2:$L$134, 3, FALSE))*Coefficients!$D$2</f>
        <v>#N/A</v>
      </c>
      <c r="E541" t="e">
        <f>(VLOOKUP(Games!B541, Data!$B$2:$L$134, 5, FALSE)-VLOOKUP(Games!C541, Data!$B$2:$L$134, 5, FALSE))*Coefficients!$E$2</f>
        <v>#N/A</v>
      </c>
      <c r="F541" t="e">
        <f>(VLOOKUP(Games!B541, Data!$B$2:$L$134, 6, FALSE)-VLOOKUP(Games!C541, Data!$B$2:$L$134, 6, FALSE))*Coefficients!$F$2</f>
        <v>#N/A</v>
      </c>
      <c r="G541" t="e">
        <f>(VLOOKUP(Games!B541, Data!$B$2:$L$134, 7, FALSE)-VLOOKUP(Games!C541, Data!$B$2:$L$134, 7, FALSE))*Coefficients!$G$2</f>
        <v>#N/A</v>
      </c>
      <c r="H541" t="e">
        <f>(VLOOKUP(Games!B541, Data!$B$2:$L$134, 8, FALSE)-VLOOKUP(Games!C541, Data!$B$2:$L$134, 8, FALSE))*Coefficients!$H$2</f>
        <v>#N/A</v>
      </c>
      <c r="I541" t="e">
        <f>(VLOOKUP(Games!B541, Data!$B$2:$L$134, 9, FALSE)-VLOOKUP(Games!C541, Data!$B$2:$L$134, 9, FALSE))*Coefficients!$I$2</f>
        <v>#N/A</v>
      </c>
      <c r="J541" t="e">
        <f>(VLOOKUP(Games!B541, Data!$B$2:$L$134, 10, FALSE)-VLOOKUP(Games!C541, Data!$B$2:$L$134, 10, FALSE))*Coefficients!$J$2</f>
        <v>#N/A</v>
      </c>
      <c r="K541" t="e">
        <f>(IF(AND(VLOOKUP(Games!B541, Data!$B$2:$L$134, 11, FALSE)=1, VLOOKUP(Games!C541, Data!$B$2:$L$134, 11, FALSE)&lt;&gt;1), 1,0))*Coefficients!K$2</f>
        <v>#N/A</v>
      </c>
      <c r="L541" t="e">
        <f>(IF(AND(VLOOKUP(Games!B541, Data!$B$2:$L$134, 11, FALSE)&lt;&gt;1, VLOOKUP(Games!C541, Data!$B$2:$L$134, 11, FALSE)=1), 1,0))*Coefficients!L$2</f>
        <v>#N/A</v>
      </c>
      <c r="O541" t="e">
        <f t="shared" si="8"/>
        <v>#N/A</v>
      </c>
    </row>
    <row r="542" spans="1:15" x14ac:dyDescent="0.45">
      <c r="A542">
        <f>Coefficients!$A$2</f>
        <v>-3.0949477183535601</v>
      </c>
      <c r="B542">
        <f>(Games!D542)*Coefficients!$B$2</f>
        <v>0</v>
      </c>
      <c r="C542" t="e">
        <f>(VLOOKUP(Games!B542, Data!$B$2:$L$134, 4, FALSE)-VLOOKUP(Games!C542, Data!$B$2:$L$134, 4, FALSE))*Coefficients!$C$2</f>
        <v>#N/A</v>
      </c>
      <c r="D542" t="e">
        <f>(VLOOKUP(Games!B542, Data!$B$2:$L$134, 3, FALSE)-VLOOKUP(Games!C542, Data!$B$2:$L$134, 3, FALSE))*Coefficients!$D$2</f>
        <v>#N/A</v>
      </c>
      <c r="E542" t="e">
        <f>(VLOOKUP(Games!B542, Data!$B$2:$L$134, 5, FALSE)-VLOOKUP(Games!C542, Data!$B$2:$L$134, 5, FALSE))*Coefficients!$E$2</f>
        <v>#N/A</v>
      </c>
      <c r="F542" t="e">
        <f>(VLOOKUP(Games!B542, Data!$B$2:$L$134, 6, FALSE)-VLOOKUP(Games!C542, Data!$B$2:$L$134, 6, FALSE))*Coefficients!$F$2</f>
        <v>#N/A</v>
      </c>
      <c r="G542" t="e">
        <f>(VLOOKUP(Games!B542, Data!$B$2:$L$134, 7, FALSE)-VLOOKUP(Games!C542, Data!$B$2:$L$134, 7, FALSE))*Coefficients!$G$2</f>
        <v>#N/A</v>
      </c>
      <c r="H542" t="e">
        <f>(VLOOKUP(Games!B542, Data!$B$2:$L$134, 8, FALSE)-VLOOKUP(Games!C542, Data!$B$2:$L$134, 8, FALSE))*Coefficients!$H$2</f>
        <v>#N/A</v>
      </c>
      <c r="I542" t="e">
        <f>(VLOOKUP(Games!B542, Data!$B$2:$L$134, 9, FALSE)-VLOOKUP(Games!C542, Data!$B$2:$L$134, 9, FALSE))*Coefficients!$I$2</f>
        <v>#N/A</v>
      </c>
      <c r="J542" t="e">
        <f>(VLOOKUP(Games!B542, Data!$B$2:$L$134, 10, FALSE)-VLOOKUP(Games!C542, Data!$B$2:$L$134, 10, FALSE))*Coefficients!$J$2</f>
        <v>#N/A</v>
      </c>
      <c r="K542" t="e">
        <f>(IF(AND(VLOOKUP(Games!B542, Data!$B$2:$L$134, 11, FALSE)=1, VLOOKUP(Games!C542, Data!$B$2:$L$134, 11, FALSE)&lt;&gt;1), 1,0))*Coefficients!K$2</f>
        <v>#N/A</v>
      </c>
      <c r="L542" t="e">
        <f>(IF(AND(VLOOKUP(Games!B542, Data!$B$2:$L$134, 11, FALSE)&lt;&gt;1, VLOOKUP(Games!C542, Data!$B$2:$L$134, 11, FALSE)=1), 1,0))*Coefficients!L$2</f>
        <v>#N/A</v>
      </c>
      <c r="O542" t="e">
        <f t="shared" si="8"/>
        <v>#N/A</v>
      </c>
    </row>
    <row r="543" spans="1:15" x14ac:dyDescent="0.45">
      <c r="A543">
        <f>Coefficients!$A$2</f>
        <v>-3.0949477183535601</v>
      </c>
      <c r="B543">
        <f>(Games!D543)*Coefficients!$B$2</f>
        <v>0</v>
      </c>
      <c r="C543" t="e">
        <f>(VLOOKUP(Games!B543, Data!$B$2:$L$134, 4, FALSE)-VLOOKUP(Games!C543, Data!$B$2:$L$134, 4, FALSE))*Coefficients!$C$2</f>
        <v>#N/A</v>
      </c>
      <c r="D543" t="e">
        <f>(VLOOKUP(Games!B543, Data!$B$2:$L$134, 3, FALSE)-VLOOKUP(Games!C543, Data!$B$2:$L$134, 3, FALSE))*Coefficients!$D$2</f>
        <v>#N/A</v>
      </c>
      <c r="E543" t="e">
        <f>(VLOOKUP(Games!B543, Data!$B$2:$L$134, 5, FALSE)-VLOOKUP(Games!C543, Data!$B$2:$L$134, 5, FALSE))*Coefficients!$E$2</f>
        <v>#N/A</v>
      </c>
      <c r="F543" t="e">
        <f>(VLOOKUP(Games!B543, Data!$B$2:$L$134, 6, FALSE)-VLOOKUP(Games!C543, Data!$B$2:$L$134, 6, FALSE))*Coefficients!$F$2</f>
        <v>#N/A</v>
      </c>
      <c r="G543" t="e">
        <f>(VLOOKUP(Games!B543, Data!$B$2:$L$134, 7, FALSE)-VLOOKUP(Games!C543, Data!$B$2:$L$134, 7, FALSE))*Coefficients!$G$2</f>
        <v>#N/A</v>
      </c>
      <c r="H543" t="e">
        <f>(VLOOKUP(Games!B543, Data!$B$2:$L$134, 8, FALSE)-VLOOKUP(Games!C543, Data!$B$2:$L$134, 8, FALSE))*Coefficients!$H$2</f>
        <v>#N/A</v>
      </c>
      <c r="I543" t="e">
        <f>(VLOOKUP(Games!B543, Data!$B$2:$L$134, 9, FALSE)-VLOOKUP(Games!C543, Data!$B$2:$L$134, 9, FALSE))*Coefficients!$I$2</f>
        <v>#N/A</v>
      </c>
      <c r="J543" t="e">
        <f>(VLOOKUP(Games!B543, Data!$B$2:$L$134, 10, FALSE)-VLOOKUP(Games!C543, Data!$B$2:$L$134, 10, FALSE))*Coefficients!$J$2</f>
        <v>#N/A</v>
      </c>
      <c r="K543" t="e">
        <f>(IF(AND(VLOOKUP(Games!B543, Data!$B$2:$L$134, 11, FALSE)=1, VLOOKUP(Games!C543, Data!$B$2:$L$134, 11, FALSE)&lt;&gt;1), 1,0))*Coefficients!K$2</f>
        <v>#N/A</v>
      </c>
      <c r="L543" t="e">
        <f>(IF(AND(VLOOKUP(Games!B543, Data!$B$2:$L$134, 11, FALSE)&lt;&gt;1, VLOOKUP(Games!C543, Data!$B$2:$L$134, 11, FALSE)=1), 1,0))*Coefficients!L$2</f>
        <v>#N/A</v>
      </c>
      <c r="O543" t="e">
        <f t="shared" si="8"/>
        <v>#N/A</v>
      </c>
    </row>
    <row r="544" spans="1:15" x14ac:dyDescent="0.45">
      <c r="A544">
        <f>Coefficients!$A$2</f>
        <v>-3.0949477183535601</v>
      </c>
      <c r="B544">
        <f>(Games!D544)*Coefficients!$B$2</f>
        <v>0</v>
      </c>
      <c r="C544" t="e">
        <f>(VLOOKUP(Games!B544, Data!$B$2:$L$134, 4, FALSE)-VLOOKUP(Games!C544, Data!$B$2:$L$134, 4, FALSE))*Coefficients!$C$2</f>
        <v>#N/A</v>
      </c>
      <c r="D544" t="e">
        <f>(VLOOKUP(Games!B544, Data!$B$2:$L$134, 3, FALSE)-VLOOKUP(Games!C544, Data!$B$2:$L$134, 3, FALSE))*Coefficients!$D$2</f>
        <v>#N/A</v>
      </c>
      <c r="E544" t="e">
        <f>(VLOOKUP(Games!B544, Data!$B$2:$L$134, 5, FALSE)-VLOOKUP(Games!C544, Data!$B$2:$L$134, 5, FALSE))*Coefficients!$E$2</f>
        <v>#N/A</v>
      </c>
      <c r="F544" t="e">
        <f>(VLOOKUP(Games!B544, Data!$B$2:$L$134, 6, FALSE)-VLOOKUP(Games!C544, Data!$B$2:$L$134, 6, FALSE))*Coefficients!$F$2</f>
        <v>#N/A</v>
      </c>
      <c r="G544" t="e">
        <f>(VLOOKUP(Games!B544, Data!$B$2:$L$134, 7, FALSE)-VLOOKUP(Games!C544, Data!$B$2:$L$134, 7, FALSE))*Coefficients!$G$2</f>
        <v>#N/A</v>
      </c>
      <c r="H544" t="e">
        <f>(VLOOKUP(Games!B544, Data!$B$2:$L$134, 8, FALSE)-VLOOKUP(Games!C544, Data!$B$2:$L$134, 8, FALSE))*Coefficients!$H$2</f>
        <v>#N/A</v>
      </c>
      <c r="I544" t="e">
        <f>(VLOOKUP(Games!B544, Data!$B$2:$L$134, 9, FALSE)-VLOOKUP(Games!C544, Data!$B$2:$L$134, 9, FALSE))*Coefficients!$I$2</f>
        <v>#N/A</v>
      </c>
      <c r="J544" t="e">
        <f>(VLOOKUP(Games!B544, Data!$B$2:$L$134, 10, FALSE)-VLOOKUP(Games!C544, Data!$B$2:$L$134, 10, FALSE))*Coefficients!$J$2</f>
        <v>#N/A</v>
      </c>
      <c r="K544" t="e">
        <f>(IF(AND(VLOOKUP(Games!B544, Data!$B$2:$L$134, 11, FALSE)=1, VLOOKUP(Games!C544, Data!$B$2:$L$134, 11, FALSE)&lt;&gt;1), 1,0))*Coefficients!K$2</f>
        <v>#N/A</v>
      </c>
      <c r="L544" t="e">
        <f>(IF(AND(VLOOKUP(Games!B544, Data!$B$2:$L$134, 11, FALSE)&lt;&gt;1, VLOOKUP(Games!C544, Data!$B$2:$L$134, 11, FALSE)=1), 1,0))*Coefficients!L$2</f>
        <v>#N/A</v>
      </c>
      <c r="O544" t="e">
        <f t="shared" si="8"/>
        <v>#N/A</v>
      </c>
    </row>
    <row r="545" spans="1:15" x14ac:dyDescent="0.45">
      <c r="A545">
        <f>Coefficients!$A$2</f>
        <v>-3.0949477183535601</v>
      </c>
      <c r="B545">
        <f>(Games!D545)*Coefficients!$B$2</f>
        <v>0</v>
      </c>
      <c r="C545" t="e">
        <f>(VLOOKUP(Games!B545, Data!$B$2:$L$134, 4, FALSE)-VLOOKUP(Games!C545, Data!$B$2:$L$134, 4, FALSE))*Coefficients!$C$2</f>
        <v>#N/A</v>
      </c>
      <c r="D545" t="e">
        <f>(VLOOKUP(Games!B545, Data!$B$2:$L$134, 3, FALSE)-VLOOKUP(Games!C545, Data!$B$2:$L$134, 3, FALSE))*Coefficients!$D$2</f>
        <v>#N/A</v>
      </c>
      <c r="E545" t="e">
        <f>(VLOOKUP(Games!B545, Data!$B$2:$L$134, 5, FALSE)-VLOOKUP(Games!C545, Data!$B$2:$L$134, 5, FALSE))*Coefficients!$E$2</f>
        <v>#N/A</v>
      </c>
      <c r="F545" t="e">
        <f>(VLOOKUP(Games!B545, Data!$B$2:$L$134, 6, FALSE)-VLOOKUP(Games!C545, Data!$B$2:$L$134, 6, FALSE))*Coefficients!$F$2</f>
        <v>#N/A</v>
      </c>
      <c r="G545" t="e">
        <f>(VLOOKUP(Games!B545, Data!$B$2:$L$134, 7, FALSE)-VLOOKUP(Games!C545, Data!$B$2:$L$134, 7, FALSE))*Coefficients!$G$2</f>
        <v>#N/A</v>
      </c>
      <c r="H545" t="e">
        <f>(VLOOKUP(Games!B545, Data!$B$2:$L$134, 8, FALSE)-VLOOKUP(Games!C545, Data!$B$2:$L$134, 8, FALSE))*Coefficients!$H$2</f>
        <v>#N/A</v>
      </c>
      <c r="I545" t="e">
        <f>(VLOOKUP(Games!B545, Data!$B$2:$L$134, 9, FALSE)-VLOOKUP(Games!C545, Data!$B$2:$L$134, 9, FALSE))*Coefficients!$I$2</f>
        <v>#N/A</v>
      </c>
      <c r="J545" t="e">
        <f>(VLOOKUP(Games!B545, Data!$B$2:$L$134, 10, FALSE)-VLOOKUP(Games!C545, Data!$B$2:$L$134, 10, FALSE))*Coefficients!$J$2</f>
        <v>#N/A</v>
      </c>
      <c r="K545" t="e">
        <f>(IF(AND(VLOOKUP(Games!B545, Data!$B$2:$L$134, 11, FALSE)=1, VLOOKUP(Games!C545, Data!$B$2:$L$134, 11, FALSE)&lt;&gt;1), 1,0))*Coefficients!K$2</f>
        <v>#N/A</v>
      </c>
      <c r="L545" t="e">
        <f>(IF(AND(VLOOKUP(Games!B545, Data!$B$2:$L$134, 11, FALSE)&lt;&gt;1, VLOOKUP(Games!C545, Data!$B$2:$L$134, 11, FALSE)=1), 1,0))*Coefficients!L$2</f>
        <v>#N/A</v>
      </c>
      <c r="O545" t="e">
        <f t="shared" si="8"/>
        <v>#N/A</v>
      </c>
    </row>
    <row r="546" spans="1:15" x14ac:dyDescent="0.45">
      <c r="A546">
        <f>Coefficients!$A$2</f>
        <v>-3.0949477183535601</v>
      </c>
      <c r="B546">
        <f>(Games!D546)*Coefficients!$B$2</f>
        <v>0</v>
      </c>
      <c r="C546" t="e">
        <f>(VLOOKUP(Games!B546, Data!$B$2:$L$134, 4, FALSE)-VLOOKUP(Games!C546, Data!$B$2:$L$134, 4, FALSE))*Coefficients!$C$2</f>
        <v>#N/A</v>
      </c>
      <c r="D546" t="e">
        <f>(VLOOKUP(Games!B546, Data!$B$2:$L$134, 3, FALSE)-VLOOKUP(Games!C546, Data!$B$2:$L$134, 3, FALSE))*Coefficients!$D$2</f>
        <v>#N/A</v>
      </c>
      <c r="E546" t="e">
        <f>(VLOOKUP(Games!B546, Data!$B$2:$L$134, 5, FALSE)-VLOOKUP(Games!C546, Data!$B$2:$L$134, 5, FALSE))*Coefficients!$E$2</f>
        <v>#N/A</v>
      </c>
      <c r="F546" t="e">
        <f>(VLOOKUP(Games!B546, Data!$B$2:$L$134, 6, FALSE)-VLOOKUP(Games!C546, Data!$B$2:$L$134, 6, FALSE))*Coefficients!$F$2</f>
        <v>#N/A</v>
      </c>
      <c r="G546" t="e">
        <f>(VLOOKUP(Games!B546, Data!$B$2:$L$134, 7, FALSE)-VLOOKUP(Games!C546, Data!$B$2:$L$134, 7, FALSE))*Coefficients!$G$2</f>
        <v>#N/A</v>
      </c>
      <c r="H546" t="e">
        <f>(VLOOKUP(Games!B546, Data!$B$2:$L$134, 8, FALSE)-VLOOKUP(Games!C546, Data!$B$2:$L$134, 8, FALSE))*Coefficients!$H$2</f>
        <v>#N/A</v>
      </c>
      <c r="I546" t="e">
        <f>(VLOOKUP(Games!B546, Data!$B$2:$L$134, 9, FALSE)-VLOOKUP(Games!C546, Data!$B$2:$L$134, 9, FALSE))*Coefficients!$I$2</f>
        <v>#N/A</v>
      </c>
      <c r="J546" t="e">
        <f>(VLOOKUP(Games!B546, Data!$B$2:$L$134, 10, FALSE)-VLOOKUP(Games!C546, Data!$B$2:$L$134, 10, FALSE))*Coefficients!$J$2</f>
        <v>#N/A</v>
      </c>
      <c r="K546" t="e">
        <f>(IF(AND(VLOOKUP(Games!B546, Data!$B$2:$L$134, 11, FALSE)=1, VLOOKUP(Games!C546, Data!$B$2:$L$134, 11, FALSE)&lt;&gt;1), 1,0))*Coefficients!K$2</f>
        <v>#N/A</v>
      </c>
      <c r="L546" t="e">
        <f>(IF(AND(VLOOKUP(Games!B546, Data!$B$2:$L$134, 11, FALSE)&lt;&gt;1, VLOOKUP(Games!C546, Data!$B$2:$L$134, 11, FALSE)=1), 1,0))*Coefficients!L$2</f>
        <v>#N/A</v>
      </c>
      <c r="O546" t="e">
        <f t="shared" si="8"/>
        <v>#N/A</v>
      </c>
    </row>
    <row r="547" spans="1:15" x14ac:dyDescent="0.45">
      <c r="A547">
        <f>Coefficients!$A$2</f>
        <v>-3.0949477183535601</v>
      </c>
      <c r="B547">
        <f>(Games!D547)*Coefficients!$B$2</f>
        <v>0</v>
      </c>
      <c r="C547" t="e">
        <f>(VLOOKUP(Games!B547, Data!$B$2:$L$134, 4, FALSE)-VLOOKUP(Games!C547, Data!$B$2:$L$134, 4, FALSE))*Coefficients!$C$2</f>
        <v>#N/A</v>
      </c>
      <c r="D547" t="e">
        <f>(VLOOKUP(Games!B547, Data!$B$2:$L$134, 3, FALSE)-VLOOKUP(Games!C547, Data!$B$2:$L$134, 3, FALSE))*Coefficients!$D$2</f>
        <v>#N/A</v>
      </c>
      <c r="E547" t="e">
        <f>(VLOOKUP(Games!B547, Data!$B$2:$L$134, 5, FALSE)-VLOOKUP(Games!C547, Data!$B$2:$L$134, 5, FALSE))*Coefficients!$E$2</f>
        <v>#N/A</v>
      </c>
      <c r="F547" t="e">
        <f>(VLOOKUP(Games!B547, Data!$B$2:$L$134, 6, FALSE)-VLOOKUP(Games!C547, Data!$B$2:$L$134, 6, FALSE))*Coefficients!$F$2</f>
        <v>#N/A</v>
      </c>
      <c r="G547" t="e">
        <f>(VLOOKUP(Games!B547, Data!$B$2:$L$134, 7, FALSE)-VLOOKUP(Games!C547, Data!$B$2:$L$134, 7, FALSE))*Coefficients!$G$2</f>
        <v>#N/A</v>
      </c>
      <c r="H547" t="e">
        <f>(VLOOKUP(Games!B547, Data!$B$2:$L$134, 8, FALSE)-VLOOKUP(Games!C547, Data!$B$2:$L$134, 8, FALSE))*Coefficients!$H$2</f>
        <v>#N/A</v>
      </c>
      <c r="I547" t="e">
        <f>(VLOOKUP(Games!B547, Data!$B$2:$L$134, 9, FALSE)-VLOOKUP(Games!C547, Data!$B$2:$L$134, 9, FALSE))*Coefficients!$I$2</f>
        <v>#N/A</v>
      </c>
      <c r="J547" t="e">
        <f>(VLOOKUP(Games!B547, Data!$B$2:$L$134, 10, FALSE)-VLOOKUP(Games!C547, Data!$B$2:$L$134, 10, FALSE))*Coefficients!$J$2</f>
        <v>#N/A</v>
      </c>
      <c r="K547" t="e">
        <f>(IF(AND(VLOOKUP(Games!B547, Data!$B$2:$L$134, 11, FALSE)=1, VLOOKUP(Games!C547, Data!$B$2:$L$134, 11, FALSE)&lt;&gt;1), 1,0))*Coefficients!K$2</f>
        <v>#N/A</v>
      </c>
      <c r="L547" t="e">
        <f>(IF(AND(VLOOKUP(Games!B547, Data!$B$2:$L$134, 11, FALSE)&lt;&gt;1, VLOOKUP(Games!C547, Data!$B$2:$L$134, 11, FALSE)=1), 1,0))*Coefficients!L$2</f>
        <v>#N/A</v>
      </c>
      <c r="O547" t="e">
        <f t="shared" si="8"/>
        <v>#N/A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Games</vt:lpstr>
      <vt:lpstr>Schedule</vt:lpstr>
      <vt:lpstr>Elo</vt:lpstr>
      <vt:lpstr>Prediction Log</vt:lpstr>
      <vt:lpstr>Performance</vt:lpstr>
      <vt:lpstr>Bet Log</vt:lpstr>
      <vt:lpstr>Performance vs Market</vt:lpstr>
      <vt:lpstr>Coefficients</vt:lpstr>
      <vt:lpstr>Data</vt:lpstr>
      <vt:lpstr>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Beney</dc:creator>
  <cp:lastModifiedBy>Sean Beney</cp:lastModifiedBy>
  <dcterms:created xsi:type="dcterms:W3CDTF">2023-10-06T12:35:18Z</dcterms:created>
  <dcterms:modified xsi:type="dcterms:W3CDTF">2024-08-24T12:49:01Z</dcterms:modified>
</cp:coreProperties>
</file>